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drawings/drawing12.xml" ContentType="application/vnd.openxmlformats-officedocument.drawing+xml"/>
  <Override PartName="/xl/comments10.xml" ContentType="application/vnd.openxmlformats-officedocument.spreadsheetml.comments+xml"/>
  <Override PartName="/xl/drawings/drawing13.xml" ContentType="application/vnd.openxmlformats-officedocument.drawing+xml"/>
  <Override PartName="/xl/comments11.xml" ContentType="application/vnd.openxmlformats-officedocument.spreadsheetml.comments+xml"/>
  <Override PartName="/xl/drawings/drawing14.xml" ContentType="application/vnd.openxmlformats-officedocument.drawing+xml"/>
  <Override PartName="/xl/comments12.xml" ContentType="application/vnd.openxmlformats-officedocument.spreadsheetml.comments+xml"/>
  <Override PartName="/xl/drawings/drawing1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https://unsw.sharepoint.com/sites/ACTL4001192/Shared Documents/General/2. Excel Backing/"/>
    </mc:Choice>
  </mc:AlternateContent>
  <xr:revisionPtr revIDLastSave="2014" documentId="1_{1F29DBE8-896B-4AE0-821A-17CC4BFDA9ED}" xr6:coauthVersionLast="47" xr6:coauthVersionMax="47" xr10:uidLastSave="{B1FBFD1C-59BD-3948-BD8A-8AA001D1F486}"/>
  <bookViews>
    <workbookView xWindow="0" yWindow="740" windowWidth="30240" windowHeight="18900" firstSheet="18" activeTab="18" xr2:uid="{CBBF923D-1C9D-4D46-BC44-F07E6A336A6A}"/>
  </bookViews>
  <sheets>
    <sheet name="TOC" sheetId="1" r:id="rId1"/>
    <sheet name="Control" sheetId="22" r:id="rId2"/>
    <sheet name="Case 1" sheetId="33" r:id="rId3"/>
    <sheet name="Case 1 Assumptions" sheetId="30" r:id="rId4"/>
    <sheet name="Base Case 1 - Forecasts" sheetId="31" r:id="rId5"/>
    <sheet name="Program Case 1 - Forecasts" sheetId="32" r:id="rId6"/>
    <sheet name="Case 2" sheetId="17" r:id="rId7"/>
    <sheet name="Case 2 Assumptions" sheetId="15" r:id="rId8"/>
    <sheet name="Base Case 2 - Forecasts" sheetId="14" r:id="rId9"/>
    <sheet name="Program Case 2 - Forecasts" sheetId="16" r:id="rId10"/>
    <sheet name="Case 3" sheetId="18" r:id="rId11"/>
    <sheet name="Case 3 Assumptions" sheetId="23" r:id="rId12"/>
    <sheet name="Base Case 3 - Forecasts" sheetId="24" r:id="rId13"/>
    <sheet name="Program Case 3 - Forecasts" sheetId="25" r:id="rId14"/>
    <sheet name="Case 5" sheetId="26" r:id="rId15"/>
    <sheet name="Case 5 Assumptions" sheetId="27" r:id="rId16"/>
    <sheet name="Base Case 5 - Forecasts" sheetId="28" r:id="rId17"/>
    <sheet name="Program Case 5 - Forecasts" sheetId="29" r:id="rId18"/>
    <sheet name="Case Sensitivity" sheetId="34" r:id="rId19"/>
    <sheet name="Eco-Dem Data" sheetId="6" r:id="rId20"/>
    <sheet name="Demographic-Economic" sheetId="4" r:id="rId21"/>
    <sheet name="Inflation-Interest" sheetId="5" r:id="rId22"/>
    <sheet name="Emissions Data" sheetId="7" r:id="rId23"/>
    <sheet name="SSP Scenarios" sheetId="8" r:id="rId24"/>
    <sheet name="Model" sheetId="9" r:id="rId25"/>
    <sheet name="Hazard Data" sheetId="10" r:id="rId26"/>
    <sheet name="Hazard Events" sheetId="11" r:id="rId27"/>
    <sheet name="Frequency &amp; Severity Prediction" sheetId="20"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3" i="5" l="1"/>
  <c r="F49" i="15" l="1"/>
  <c r="C25" i="34"/>
  <c r="C24" i="34"/>
  <c r="C22" i="34"/>
  <c r="C13" i="34"/>
  <c r="C12" i="34"/>
  <c r="C11" i="34"/>
  <c r="C10" i="34"/>
  <c r="C67" i="27"/>
  <c r="C61" i="27"/>
  <c r="C67" i="23"/>
  <c r="C61" i="23"/>
  <c r="C67" i="15"/>
  <c r="C61" i="15"/>
  <c r="C67" i="30"/>
  <c r="C61" i="30"/>
  <c r="C30" i="34"/>
  <c r="C28" i="34"/>
  <c r="C31" i="34"/>
  <c r="C17" i="34"/>
  <c r="C18" i="34"/>
  <c r="C19" i="34"/>
  <c r="C16" i="34"/>
  <c r="E8" i="34"/>
  <c r="F8" i="34" s="1"/>
  <c r="G8" i="34" s="1"/>
  <c r="H8" i="34" s="1"/>
  <c r="I8" i="34" s="1"/>
  <c r="J8" i="34" s="1"/>
  <c r="K8" i="34" s="1"/>
  <c r="L8" i="34" s="1"/>
  <c r="M8" i="34" s="1"/>
  <c r="N8" i="34" s="1"/>
  <c r="O8" i="34" s="1"/>
  <c r="P8" i="34" s="1"/>
  <c r="Q8" i="34" s="1"/>
  <c r="R8" i="34" s="1"/>
  <c r="S8" i="34" s="1"/>
  <c r="T8" i="34" s="1"/>
  <c r="U8" i="34" s="1"/>
  <c r="V8" i="34" s="1"/>
  <c r="W8" i="34" s="1"/>
  <c r="X8" i="34" s="1"/>
  <c r="Y8" i="34" s="1"/>
  <c r="Z8" i="34" s="1"/>
  <c r="AA8" i="34" s="1"/>
  <c r="AB8" i="34" s="1"/>
  <c r="AC8" i="34" s="1"/>
  <c r="AD8" i="34" s="1"/>
  <c r="AE8" i="34" s="1"/>
  <c r="AF8" i="34" s="1"/>
  <c r="AG8" i="34" s="1"/>
  <c r="AH8" i="34" s="1"/>
  <c r="AI8" i="34" s="1"/>
  <c r="AJ8" i="34" s="1"/>
  <c r="AK8" i="34" s="1"/>
  <c r="AL8" i="34" s="1"/>
  <c r="AM8" i="34" s="1"/>
  <c r="AN8" i="34" s="1"/>
  <c r="AO8" i="34" s="1"/>
  <c r="AP8" i="34" s="1"/>
  <c r="AQ8" i="34" s="1"/>
  <c r="AR8" i="34" s="1"/>
  <c r="AS8" i="34" s="1"/>
  <c r="AT8" i="34" s="1"/>
  <c r="AU8" i="34" s="1"/>
  <c r="AV8" i="34" s="1"/>
  <c r="AW8" i="34" s="1"/>
  <c r="AX8" i="34" s="1"/>
  <c r="AY8" i="34" s="1"/>
  <c r="AZ8" i="34" s="1"/>
  <c r="BA8" i="34" s="1"/>
  <c r="BB8" i="34" s="1"/>
  <c r="BC8" i="34" s="1"/>
  <c r="BD8" i="34" s="1"/>
  <c r="BE8" i="34" s="1"/>
  <c r="BF8" i="34" s="1"/>
  <c r="BG8" i="34" s="1"/>
  <c r="BH8" i="34" s="1"/>
  <c r="BI8" i="34" s="1"/>
  <c r="BJ8" i="34" s="1"/>
  <c r="BK8" i="34" s="1"/>
  <c r="BL8" i="34" s="1"/>
  <c r="BM8" i="34" s="1"/>
  <c r="BN8" i="34" s="1"/>
  <c r="BO8" i="34" s="1"/>
  <c r="BP8" i="34" s="1"/>
  <c r="BQ8" i="34" s="1"/>
  <c r="BR8" i="34" s="1"/>
  <c r="BS8" i="34" s="1"/>
  <c r="BT8" i="34" s="1"/>
  <c r="BU8" i="34" s="1"/>
  <c r="BV8" i="34" s="1"/>
  <c r="BW8" i="34" s="1"/>
  <c r="BX8" i="34" s="1"/>
  <c r="BY8" i="34" s="1"/>
  <c r="BZ8" i="34" s="1"/>
  <c r="CA8" i="34" s="1"/>
  <c r="CB8" i="34" s="1"/>
  <c r="CC8" i="34" s="1"/>
  <c r="CD8" i="34" s="1"/>
  <c r="CE8" i="34" s="1"/>
  <c r="CF8" i="34" s="1"/>
  <c r="CG8" i="34" s="1"/>
  <c r="CH8" i="34" s="1"/>
  <c r="CI8" i="34" s="1"/>
  <c r="CJ8" i="34" s="1"/>
  <c r="CK8" i="34" s="1"/>
  <c r="CL8" i="34" s="1"/>
  <c r="CM8" i="34" s="1"/>
  <c r="CN8" i="34" s="1"/>
  <c r="CO8" i="34" s="1"/>
  <c r="CP8" i="34" s="1"/>
  <c r="CQ8" i="34" s="1"/>
  <c r="CR8" i="34" s="1"/>
  <c r="CS8" i="34" s="1"/>
  <c r="CT8" i="34" s="1"/>
  <c r="CU8" i="34" s="1"/>
  <c r="CV8" i="34" s="1"/>
  <c r="CW8" i="34" s="1"/>
  <c r="CX8" i="34" s="1"/>
  <c r="CY8" i="34" s="1"/>
  <c r="CZ8" i="34" s="1"/>
  <c r="DA8" i="34" s="1"/>
  <c r="DB8" i="34" s="1"/>
  <c r="DC8" i="34" s="1"/>
  <c r="DD8" i="34" s="1"/>
  <c r="DE8" i="34" s="1"/>
  <c r="DF8" i="34" s="1"/>
  <c r="DG8" i="34" s="1"/>
  <c r="DH8" i="34" s="1"/>
  <c r="DI8" i="34" s="1"/>
  <c r="DJ8" i="34" s="1"/>
  <c r="DK8" i="34" s="1"/>
  <c r="DL8" i="34" s="1"/>
  <c r="DM8" i="34" s="1"/>
  <c r="DN8" i="34" s="1"/>
  <c r="DO8" i="34" s="1"/>
  <c r="DP8" i="34" s="1"/>
  <c r="DQ8" i="34" s="1"/>
  <c r="DR8" i="34" s="1"/>
  <c r="DS8" i="34" s="1"/>
  <c r="DT8" i="34" s="1"/>
  <c r="DU8" i="34" s="1"/>
  <c r="DV8" i="34" s="1"/>
  <c r="DW8" i="34" s="1"/>
  <c r="DX8" i="34" s="1"/>
  <c r="DY8" i="34" s="1"/>
  <c r="DZ8" i="34" s="1"/>
  <c r="EA8" i="34" s="1"/>
  <c r="EB8" i="34" s="1"/>
  <c r="EC8" i="34" s="1"/>
  <c r="ED8" i="34" s="1"/>
  <c r="D8" i="34"/>
  <c r="G91" i="30"/>
  <c r="G92" i="30"/>
  <c r="G93" i="30"/>
  <c r="G94" i="30"/>
  <c r="G95" i="30"/>
  <c r="G96" i="30"/>
  <c r="G97" i="30"/>
  <c r="G98" i="30"/>
  <c r="G99" i="30"/>
  <c r="G101" i="30"/>
  <c r="G102" i="30"/>
  <c r="G103" i="30"/>
  <c r="G104" i="30"/>
  <c r="G105" i="30"/>
  <c r="G106" i="30"/>
  <c r="G107" i="30"/>
  <c r="G108" i="30"/>
  <c r="G109" i="30"/>
  <c r="G111" i="30"/>
  <c r="G112" i="30"/>
  <c r="G113" i="30"/>
  <c r="G114" i="30"/>
  <c r="G115" i="30"/>
  <c r="G116" i="30"/>
  <c r="G117" i="30"/>
  <c r="G118" i="30"/>
  <c r="G119" i="30"/>
  <c r="G121" i="30"/>
  <c r="G122" i="30"/>
  <c r="G123" i="30"/>
  <c r="G124" i="30"/>
  <c r="G125" i="30"/>
  <c r="G126" i="30"/>
  <c r="G127" i="30"/>
  <c r="G128" i="30"/>
  <c r="G129" i="30"/>
  <c r="G131" i="30"/>
  <c r="G132" i="30"/>
  <c r="G133" i="30"/>
  <c r="G134" i="30"/>
  <c r="G135" i="30"/>
  <c r="G136" i="30"/>
  <c r="G137" i="30"/>
  <c r="G138" i="30"/>
  <c r="G139" i="30"/>
  <c r="G141" i="30"/>
  <c r="G142" i="30"/>
  <c r="G143" i="30"/>
  <c r="G144" i="30"/>
  <c r="G145" i="30"/>
  <c r="G146" i="30"/>
  <c r="G147" i="30"/>
  <c r="G148" i="30"/>
  <c r="G149" i="30"/>
  <c r="G151" i="30"/>
  <c r="G152" i="30"/>
  <c r="G153" i="30"/>
  <c r="G154" i="30"/>
  <c r="G155" i="30"/>
  <c r="G156" i="30"/>
  <c r="G157" i="30"/>
  <c r="G158" i="30"/>
  <c r="G159" i="30"/>
  <c r="G161" i="30"/>
  <c r="G162" i="30"/>
  <c r="G163" i="30"/>
  <c r="G164" i="30"/>
  <c r="G165" i="30"/>
  <c r="G166" i="30"/>
  <c r="G167" i="30"/>
  <c r="G168" i="30"/>
  <c r="G169" i="30"/>
  <c r="E91" i="30"/>
  <c r="E92" i="30"/>
  <c r="E93" i="30"/>
  <c r="E94" i="30"/>
  <c r="E95" i="30"/>
  <c r="E96" i="30"/>
  <c r="E97" i="30"/>
  <c r="E98" i="30"/>
  <c r="E99" i="30"/>
  <c r="E101" i="30"/>
  <c r="E102" i="30"/>
  <c r="E103" i="30"/>
  <c r="E104" i="30"/>
  <c r="E105" i="30"/>
  <c r="E106" i="30"/>
  <c r="E107" i="30"/>
  <c r="E108" i="30"/>
  <c r="E109" i="30"/>
  <c r="E111" i="30"/>
  <c r="E112" i="30"/>
  <c r="E113" i="30"/>
  <c r="E114" i="30"/>
  <c r="E115" i="30"/>
  <c r="E116" i="30"/>
  <c r="E117" i="30"/>
  <c r="E118" i="30"/>
  <c r="E119" i="30"/>
  <c r="E121" i="30"/>
  <c r="E122" i="30"/>
  <c r="E123" i="30"/>
  <c r="E124" i="30"/>
  <c r="E125" i="30"/>
  <c r="E126" i="30"/>
  <c r="E127" i="30"/>
  <c r="E128" i="30"/>
  <c r="E129" i="30"/>
  <c r="E131" i="30"/>
  <c r="E132" i="30"/>
  <c r="E133" i="30"/>
  <c r="E134" i="30"/>
  <c r="E135" i="30"/>
  <c r="E136" i="30"/>
  <c r="E137" i="30"/>
  <c r="E138" i="30"/>
  <c r="E139" i="30"/>
  <c r="E141" i="30"/>
  <c r="E142" i="30"/>
  <c r="E143" i="30"/>
  <c r="E144" i="30"/>
  <c r="E145" i="30"/>
  <c r="E146" i="30"/>
  <c r="E147" i="30"/>
  <c r="E148" i="30"/>
  <c r="E149" i="30"/>
  <c r="E151" i="30"/>
  <c r="E152" i="30"/>
  <c r="E153" i="30"/>
  <c r="E154" i="30"/>
  <c r="E155" i="30"/>
  <c r="E156" i="30"/>
  <c r="E157" i="30"/>
  <c r="E158" i="30"/>
  <c r="E159" i="30"/>
  <c r="E161" i="30"/>
  <c r="E162" i="30"/>
  <c r="E163" i="30"/>
  <c r="E164" i="30"/>
  <c r="E165" i="30"/>
  <c r="E166" i="30"/>
  <c r="E167" i="30"/>
  <c r="E168" i="30"/>
  <c r="E169" i="30"/>
  <c r="C91" i="30"/>
  <c r="C92" i="30"/>
  <c r="C93" i="30"/>
  <c r="C94" i="30"/>
  <c r="C95" i="30"/>
  <c r="C96" i="30"/>
  <c r="C97" i="30"/>
  <c r="C98" i="30"/>
  <c r="C99" i="30"/>
  <c r="C101" i="30"/>
  <c r="C102" i="30"/>
  <c r="C103" i="30"/>
  <c r="C104" i="30"/>
  <c r="C105" i="30"/>
  <c r="C106" i="30"/>
  <c r="C107" i="30"/>
  <c r="C108" i="30"/>
  <c r="C109" i="30"/>
  <c r="C111" i="30"/>
  <c r="C112" i="30"/>
  <c r="C113" i="30"/>
  <c r="C114" i="30"/>
  <c r="C115" i="30"/>
  <c r="C116" i="30"/>
  <c r="C117" i="30"/>
  <c r="C118" i="30"/>
  <c r="C119" i="30"/>
  <c r="C121" i="30"/>
  <c r="C122" i="30"/>
  <c r="C123" i="30"/>
  <c r="C124" i="30"/>
  <c r="C125" i="30"/>
  <c r="C126" i="30"/>
  <c r="C127" i="30"/>
  <c r="C128" i="30"/>
  <c r="C129" i="30"/>
  <c r="C131" i="30"/>
  <c r="C132" i="30"/>
  <c r="C133" i="30"/>
  <c r="C134" i="30"/>
  <c r="C135" i="30"/>
  <c r="C136" i="30"/>
  <c r="C137" i="30"/>
  <c r="C138" i="30"/>
  <c r="C139" i="30"/>
  <c r="C141" i="30"/>
  <c r="C142" i="30"/>
  <c r="C143" i="30"/>
  <c r="C144" i="30"/>
  <c r="C145" i="30"/>
  <c r="C146" i="30"/>
  <c r="C147" i="30"/>
  <c r="C148" i="30"/>
  <c r="C149" i="30"/>
  <c r="C151" i="30"/>
  <c r="C152" i="30"/>
  <c r="C153" i="30"/>
  <c r="C154" i="30"/>
  <c r="C155" i="30"/>
  <c r="C156" i="30"/>
  <c r="C157" i="30"/>
  <c r="C158" i="30"/>
  <c r="C159" i="30"/>
  <c r="C161" i="30"/>
  <c r="C162" i="30"/>
  <c r="C163" i="30"/>
  <c r="C164" i="30"/>
  <c r="C165" i="30"/>
  <c r="C166" i="30"/>
  <c r="C167" i="30"/>
  <c r="C168" i="30"/>
  <c r="C169" i="30"/>
  <c r="C136" i="32"/>
  <c r="B116" i="32"/>
  <c r="B117" i="32" s="1"/>
  <c r="B118" i="32" s="1"/>
  <c r="B119" i="32" s="1"/>
  <c r="B120" i="32" s="1"/>
  <c r="B121" i="32" s="1"/>
  <c r="B122" i="32" s="1"/>
  <c r="B123" i="32" s="1"/>
  <c r="B124" i="32" s="1"/>
  <c r="B125" i="32" s="1"/>
  <c r="B126" i="32" s="1"/>
  <c r="B115" i="32"/>
  <c r="B108" i="32"/>
  <c r="B109" i="32" s="1"/>
  <c r="B110" i="32" s="1"/>
  <c r="B111" i="32" s="1"/>
  <c r="B112" i="32" s="1"/>
  <c r="B106" i="32"/>
  <c r="B107" i="32" s="1"/>
  <c r="B105" i="32"/>
  <c r="B101" i="32"/>
  <c r="B102" i="32" s="1"/>
  <c r="B103" i="32" s="1"/>
  <c r="B104" i="32" s="1"/>
  <c r="C39" i="32"/>
  <c r="C38" i="32"/>
  <c r="C37" i="32"/>
  <c r="C36" i="32"/>
  <c r="C35" i="32"/>
  <c r="C34" i="32"/>
  <c r="C40" i="32" s="1"/>
  <c r="C138" i="32" s="1"/>
  <c r="E29" i="32"/>
  <c r="F29" i="32" s="1"/>
  <c r="F27" i="32"/>
  <c r="E27" i="32"/>
  <c r="D8" i="32"/>
  <c r="C117" i="31"/>
  <c r="B97" i="31"/>
  <c r="B98" i="31" s="1"/>
  <c r="B99" i="31" s="1"/>
  <c r="B100" i="31" s="1"/>
  <c r="B101" i="31" s="1"/>
  <c r="B102" i="31" s="1"/>
  <c r="B103" i="31" s="1"/>
  <c r="B104" i="31" s="1"/>
  <c r="B105" i="31" s="1"/>
  <c r="B106" i="31" s="1"/>
  <c r="B107" i="31" s="1"/>
  <c r="B96" i="31"/>
  <c r="C34" i="31"/>
  <c r="C33" i="31"/>
  <c r="C32" i="31"/>
  <c r="C31" i="31"/>
  <c r="C30" i="31"/>
  <c r="D29" i="31"/>
  <c r="C29" i="31"/>
  <c r="C35" i="31" s="1"/>
  <c r="C15" i="31"/>
  <c r="D14" i="31"/>
  <c r="C14" i="31"/>
  <c r="C13" i="31"/>
  <c r="C12" i="31"/>
  <c r="C11" i="31"/>
  <c r="C10" i="31"/>
  <c r="D8" i="31"/>
  <c r="D13" i="31" s="1"/>
  <c r="B91" i="30"/>
  <c r="B74" i="30"/>
  <c r="J73" i="30"/>
  <c r="I73" i="30"/>
  <c r="H73" i="30"/>
  <c r="G73" i="30"/>
  <c r="F73" i="30"/>
  <c r="E73" i="30"/>
  <c r="C52" i="30"/>
  <c r="C27" i="30"/>
  <c r="C26" i="30"/>
  <c r="C25" i="30"/>
  <c r="C24" i="30"/>
  <c r="C23" i="30"/>
  <c r="C22" i="30"/>
  <c r="C21" i="30"/>
  <c r="C20" i="30"/>
  <c r="C17" i="30"/>
  <c r="C16" i="30"/>
  <c r="C15" i="30"/>
  <c r="C14" i="30"/>
  <c r="C13" i="30"/>
  <c r="C12" i="30"/>
  <c r="C11" i="30"/>
  <c r="C10" i="30"/>
  <c r="G91" i="27"/>
  <c r="G92" i="27"/>
  <c r="G93" i="27"/>
  <c r="G94" i="27"/>
  <c r="G95" i="27"/>
  <c r="G96" i="27"/>
  <c r="G97" i="27"/>
  <c r="G98" i="27"/>
  <c r="G99" i="27"/>
  <c r="G101" i="27"/>
  <c r="G102" i="27"/>
  <c r="G103" i="27"/>
  <c r="G104" i="27"/>
  <c r="G105" i="27"/>
  <c r="G106" i="27"/>
  <c r="G107" i="27"/>
  <c r="G108" i="27"/>
  <c r="G109" i="27"/>
  <c r="G111" i="27"/>
  <c r="G112" i="27"/>
  <c r="G113" i="27"/>
  <c r="G114" i="27"/>
  <c r="G115" i="27"/>
  <c r="G116" i="27"/>
  <c r="G117" i="27"/>
  <c r="G118" i="27"/>
  <c r="G119" i="27"/>
  <c r="G121" i="27"/>
  <c r="G122" i="27"/>
  <c r="G123" i="27"/>
  <c r="G124" i="27"/>
  <c r="G125" i="27"/>
  <c r="G126" i="27"/>
  <c r="G127" i="27"/>
  <c r="G128" i="27"/>
  <c r="G129" i="27"/>
  <c r="G131" i="27"/>
  <c r="G132" i="27"/>
  <c r="G133" i="27"/>
  <c r="G134" i="27"/>
  <c r="G135" i="27"/>
  <c r="G136" i="27"/>
  <c r="G137" i="27"/>
  <c r="G138" i="27"/>
  <c r="G139" i="27"/>
  <c r="G141" i="27"/>
  <c r="G142" i="27"/>
  <c r="G143" i="27"/>
  <c r="G144" i="27"/>
  <c r="G145" i="27"/>
  <c r="G146" i="27"/>
  <c r="G147" i="27"/>
  <c r="G148" i="27"/>
  <c r="G149" i="27"/>
  <c r="G151" i="27"/>
  <c r="G152" i="27"/>
  <c r="G153" i="27"/>
  <c r="G154" i="27"/>
  <c r="G155" i="27"/>
  <c r="G156" i="27"/>
  <c r="G157" i="27"/>
  <c r="G158" i="27"/>
  <c r="G159" i="27"/>
  <c r="G161" i="27"/>
  <c r="G162" i="27"/>
  <c r="G163" i="27"/>
  <c r="G164" i="27"/>
  <c r="G165" i="27"/>
  <c r="G166" i="27"/>
  <c r="G167" i="27"/>
  <c r="G168" i="27"/>
  <c r="G169" i="27"/>
  <c r="E91" i="27"/>
  <c r="E92" i="27"/>
  <c r="E93" i="27"/>
  <c r="E94" i="27"/>
  <c r="E95" i="27"/>
  <c r="E96" i="27"/>
  <c r="E97" i="27"/>
  <c r="E98" i="27"/>
  <c r="E99" i="27"/>
  <c r="E101" i="27"/>
  <c r="E102" i="27"/>
  <c r="E103" i="27"/>
  <c r="E104" i="27"/>
  <c r="E105" i="27"/>
  <c r="E106" i="27"/>
  <c r="E107" i="27"/>
  <c r="E108" i="27"/>
  <c r="E109" i="27"/>
  <c r="E111" i="27"/>
  <c r="E112" i="27"/>
  <c r="E113" i="27"/>
  <c r="E114" i="27"/>
  <c r="E115" i="27"/>
  <c r="E116" i="27"/>
  <c r="E117" i="27"/>
  <c r="E118" i="27"/>
  <c r="E119" i="27"/>
  <c r="E121" i="27"/>
  <c r="E122" i="27"/>
  <c r="E123" i="27"/>
  <c r="E124" i="27"/>
  <c r="E125" i="27"/>
  <c r="E126" i="27"/>
  <c r="E127" i="27"/>
  <c r="E128" i="27"/>
  <c r="E129" i="27"/>
  <c r="E131" i="27"/>
  <c r="E132" i="27"/>
  <c r="E133" i="27"/>
  <c r="E134" i="27"/>
  <c r="E135" i="27"/>
  <c r="E136" i="27"/>
  <c r="E137" i="27"/>
  <c r="E138" i="27"/>
  <c r="E139" i="27"/>
  <c r="E141" i="27"/>
  <c r="E142" i="27"/>
  <c r="E143" i="27"/>
  <c r="E144" i="27"/>
  <c r="E145" i="27"/>
  <c r="E146" i="27"/>
  <c r="E147" i="27"/>
  <c r="E148" i="27"/>
  <c r="E149" i="27"/>
  <c r="E151" i="27"/>
  <c r="E152" i="27"/>
  <c r="E153" i="27"/>
  <c r="E154" i="27"/>
  <c r="E155" i="27"/>
  <c r="E156" i="27"/>
  <c r="E157" i="27"/>
  <c r="E158" i="27"/>
  <c r="E159" i="27"/>
  <c r="E161" i="27"/>
  <c r="E162" i="27"/>
  <c r="E163" i="27"/>
  <c r="E164" i="27"/>
  <c r="E165" i="27"/>
  <c r="E166" i="27"/>
  <c r="E167" i="27"/>
  <c r="E168" i="27"/>
  <c r="E169" i="27"/>
  <c r="C91" i="27"/>
  <c r="C92" i="27"/>
  <c r="C93" i="27"/>
  <c r="C94" i="27"/>
  <c r="C95" i="27"/>
  <c r="C96" i="27"/>
  <c r="C97" i="27"/>
  <c r="C98" i="27"/>
  <c r="C99" i="27"/>
  <c r="C101" i="27"/>
  <c r="C102" i="27"/>
  <c r="C103" i="27"/>
  <c r="C104" i="27"/>
  <c r="C105" i="27"/>
  <c r="C106" i="27"/>
  <c r="C107" i="27"/>
  <c r="C108" i="27"/>
  <c r="C109" i="27"/>
  <c r="C111" i="27"/>
  <c r="C112" i="27"/>
  <c r="C113" i="27"/>
  <c r="C114" i="27"/>
  <c r="C115" i="27"/>
  <c r="C116" i="27"/>
  <c r="C117" i="27"/>
  <c r="C118" i="27"/>
  <c r="C119" i="27"/>
  <c r="C121" i="27"/>
  <c r="C122" i="27"/>
  <c r="C123" i="27"/>
  <c r="C124" i="27"/>
  <c r="C125" i="27"/>
  <c r="C126" i="27"/>
  <c r="C127" i="27"/>
  <c r="C128" i="27"/>
  <c r="C129" i="27"/>
  <c r="C131" i="27"/>
  <c r="C132" i="27"/>
  <c r="C133" i="27"/>
  <c r="C134" i="27"/>
  <c r="C135" i="27"/>
  <c r="C136" i="27"/>
  <c r="C137" i="27"/>
  <c r="C138" i="27"/>
  <c r="C139" i="27"/>
  <c r="C141" i="27"/>
  <c r="C142" i="27"/>
  <c r="C143" i="27"/>
  <c r="C144" i="27"/>
  <c r="C145" i="27"/>
  <c r="C146" i="27"/>
  <c r="C147" i="27"/>
  <c r="C148" i="27"/>
  <c r="C149" i="27"/>
  <c r="C151" i="27"/>
  <c r="C152" i="27"/>
  <c r="C153" i="27"/>
  <c r="C154" i="27"/>
  <c r="C155" i="27"/>
  <c r="C156" i="27"/>
  <c r="C157" i="27"/>
  <c r="C158" i="27"/>
  <c r="C159" i="27"/>
  <c r="C161" i="27"/>
  <c r="C162" i="27"/>
  <c r="C163" i="27"/>
  <c r="C164" i="27"/>
  <c r="C165" i="27"/>
  <c r="C166" i="27"/>
  <c r="C167" i="27"/>
  <c r="C168" i="27"/>
  <c r="C169" i="27"/>
  <c r="C21" i="27"/>
  <c r="C22" i="27"/>
  <c r="C23" i="27"/>
  <c r="C24" i="27"/>
  <c r="C25" i="27"/>
  <c r="C26" i="27"/>
  <c r="C27" i="27"/>
  <c r="C20" i="27"/>
  <c r="C11" i="27"/>
  <c r="C12" i="27"/>
  <c r="C13" i="27"/>
  <c r="C14" i="27"/>
  <c r="C15" i="27"/>
  <c r="C16" i="27"/>
  <c r="C17" i="27"/>
  <c r="C10" i="27"/>
  <c r="C136" i="29"/>
  <c r="B118" i="29"/>
  <c r="B119" i="29" s="1"/>
  <c r="B120" i="29" s="1"/>
  <c r="B121" i="29" s="1"/>
  <c r="B122" i="29" s="1"/>
  <c r="B123" i="29" s="1"/>
  <c r="B124" i="29" s="1"/>
  <c r="B125" i="29" s="1"/>
  <c r="B126" i="29" s="1"/>
  <c r="B115" i="29"/>
  <c r="B116" i="29" s="1"/>
  <c r="B117" i="29" s="1"/>
  <c r="B104" i="29"/>
  <c r="B105" i="29" s="1"/>
  <c r="B106" i="29" s="1"/>
  <c r="B107" i="29" s="1"/>
  <c r="B108" i="29" s="1"/>
  <c r="B109" i="29" s="1"/>
  <c r="B110" i="29" s="1"/>
  <c r="B111" i="29" s="1"/>
  <c r="B112" i="29" s="1"/>
  <c r="B102" i="29"/>
  <c r="B103" i="29" s="1"/>
  <c r="B101" i="29"/>
  <c r="C39" i="29"/>
  <c r="C38" i="29"/>
  <c r="C37" i="29"/>
  <c r="C36" i="29"/>
  <c r="C35" i="29"/>
  <c r="C40" i="29" s="1"/>
  <c r="C138" i="29" s="1"/>
  <c r="C34" i="29"/>
  <c r="E29" i="29"/>
  <c r="F29" i="29" s="1"/>
  <c r="F27" i="29"/>
  <c r="E27" i="29"/>
  <c r="E8" i="29"/>
  <c r="D8" i="29"/>
  <c r="C117" i="28"/>
  <c r="B99" i="28"/>
  <c r="B100" i="28" s="1"/>
  <c r="B101" i="28" s="1"/>
  <c r="B102" i="28" s="1"/>
  <c r="B103" i="28" s="1"/>
  <c r="B104" i="28" s="1"/>
  <c r="B105" i="28" s="1"/>
  <c r="B106" i="28" s="1"/>
  <c r="B107" i="28" s="1"/>
  <c r="B96" i="28"/>
  <c r="B97" i="28" s="1"/>
  <c r="B98" i="28" s="1"/>
  <c r="C34" i="28"/>
  <c r="C33" i="28"/>
  <c r="C32" i="28"/>
  <c r="C31" i="28"/>
  <c r="C30" i="28"/>
  <c r="C29" i="28"/>
  <c r="C35" i="28" s="1"/>
  <c r="C15" i="28"/>
  <c r="C14" i="28"/>
  <c r="C13" i="28"/>
  <c r="C12" i="28"/>
  <c r="C11" i="28"/>
  <c r="D10" i="28"/>
  <c r="C10" i="28"/>
  <c r="D8" i="28"/>
  <c r="D13" i="28" s="1"/>
  <c r="B92" i="27"/>
  <c r="B91" i="27"/>
  <c r="G76" i="27"/>
  <c r="E76" i="27"/>
  <c r="E75" i="27"/>
  <c r="B75" i="27"/>
  <c r="B76" i="27" s="1"/>
  <c r="B77" i="27" s="1"/>
  <c r="I74" i="27"/>
  <c r="B74" i="27"/>
  <c r="J74" i="27" s="1"/>
  <c r="J73" i="27"/>
  <c r="I73" i="27"/>
  <c r="H73" i="27"/>
  <c r="G73" i="27"/>
  <c r="F73" i="27"/>
  <c r="E73" i="27"/>
  <c r="C52" i="27"/>
  <c r="G91" i="23"/>
  <c r="G92" i="23"/>
  <c r="G93" i="23"/>
  <c r="G94" i="23"/>
  <c r="G95" i="23"/>
  <c r="G96" i="23"/>
  <c r="G97" i="23"/>
  <c r="G98" i="23"/>
  <c r="G99" i="23"/>
  <c r="G101" i="23"/>
  <c r="G102" i="23"/>
  <c r="G103" i="23"/>
  <c r="G104" i="23"/>
  <c r="G105" i="23"/>
  <c r="G106" i="23"/>
  <c r="G107" i="23"/>
  <c r="G108" i="23"/>
  <c r="G109" i="23"/>
  <c r="G111" i="23"/>
  <c r="G112" i="23"/>
  <c r="G113" i="23"/>
  <c r="G114" i="23"/>
  <c r="G115" i="23"/>
  <c r="G116" i="23"/>
  <c r="G117" i="23"/>
  <c r="G118" i="23"/>
  <c r="G119" i="23"/>
  <c r="G121" i="23"/>
  <c r="G122" i="23"/>
  <c r="G123" i="23"/>
  <c r="G124" i="23"/>
  <c r="G125" i="23"/>
  <c r="G126" i="23"/>
  <c r="G127" i="23"/>
  <c r="G128" i="23"/>
  <c r="G129" i="23"/>
  <c r="G131" i="23"/>
  <c r="G132" i="23"/>
  <c r="G133" i="23"/>
  <c r="G134" i="23"/>
  <c r="G135" i="23"/>
  <c r="G136" i="23"/>
  <c r="G137" i="23"/>
  <c r="G138" i="23"/>
  <c r="G139" i="23"/>
  <c r="G141" i="23"/>
  <c r="G142" i="23"/>
  <c r="G143" i="23"/>
  <c r="G144" i="23"/>
  <c r="G145" i="23"/>
  <c r="G146" i="23"/>
  <c r="G147" i="23"/>
  <c r="G148" i="23"/>
  <c r="G149" i="23"/>
  <c r="G151" i="23"/>
  <c r="G152" i="23"/>
  <c r="G153" i="23"/>
  <c r="G154" i="23"/>
  <c r="G155" i="23"/>
  <c r="G156" i="23"/>
  <c r="G157" i="23"/>
  <c r="G158" i="23"/>
  <c r="G159" i="23"/>
  <c r="G161" i="23"/>
  <c r="G162" i="23"/>
  <c r="G163" i="23"/>
  <c r="G164" i="23"/>
  <c r="G165" i="23"/>
  <c r="G166" i="23"/>
  <c r="G167" i="23"/>
  <c r="G168" i="23"/>
  <c r="G169" i="23"/>
  <c r="E91" i="23"/>
  <c r="E92" i="23"/>
  <c r="E93" i="23"/>
  <c r="E94" i="23"/>
  <c r="E95" i="23"/>
  <c r="E96" i="23"/>
  <c r="E97" i="23"/>
  <c r="E98" i="23"/>
  <c r="E99" i="23"/>
  <c r="E101" i="23"/>
  <c r="E102" i="23"/>
  <c r="E103" i="23"/>
  <c r="E104" i="23"/>
  <c r="E105" i="23"/>
  <c r="E106" i="23"/>
  <c r="E107" i="23"/>
  <c r="E108" i="23"/>
  <c r="E109" i="23"/>
  <c r="E111" i="23"/>
  <c r="E112" i="23"/>
  <c r="E113" i="23"/>
  <c r="E114" i="23"/>
  <c r="E115" i="23"/>
  <c r="E116" i="23"/>
  <c r="E117" i="23"/>
  <c r="E118" i="23"/>
  <c r="E119" i="23"/>
  <c r="E121" i="23"/>
  <c r="E122" i="23"/>
  <c r="E123" i="23"/>
  <c r="E124" i="23"/>
  <c r="E125" i="23"/>
  <c r="E126" i="23"/>
  <c r="E127" i="23"/>
  <c r="E128" i="23"/>
  <c r="E129" i="23"/>
  <c r="E131" i="23"/>
  <c r="E132" i="23"/>
  <c r="E133" i="23"/>
  <c r="E134" i="23"/>
  <c r="E135" i="23"/>
  <c r="E136" i="23"/>
  <c r="E137" i="23"/>
  <c r="E138" i="23"/>
  <c r="E139" i="23"/>
  <c r="E141" i="23"/>
  <c r="E142" i="23"/>
  <c r="E143" i="23"/>
  <c r="E144" i="23"/>
  <c r="E145" i="23"/>
  <c r="E146" i="23"/>
  <c r="E147" i="23"/>
  <c r="E148" i="23"/>
  <c r="E149" i="23"/>
  <c r="E151" i="23"/>
  <c r="E152" i="23"/>
  <c r="E153" i="23"/>
  <c r="E154" i="23"/>
  <c r="E155" i="23"/>
  <c r="E156" i="23"/>
  <c r="E157" i="23"/>
  <c r="E158" i="23"/>
  <c r="E159" i="23"/>
  <c r="E161" i="23"/>
  <c r="E162" i="23"/>
  <c r="E163" i="23"/>
  <c r="E164" i="23"/>
  <c r="E165" i="23"/>
  <c r="E166" i="23"/>
  <c r="E167" i="23"/>
  <c r="E168" i="23"/>
  <c r="E169" i="23"/>
  <c r="C91" i="23"/>
  <c r="C92" i="23"/>
  <c r="C93" i="23"/>
  <c r="C94" i="23"/>
  <c r="C95" i="23"/>
  <c r="C96" i="23"/>
  <c r="C97" i="23"/>
  <c r="C98" i="23"/>
  <c r="C99" i="23"/>
  <c r="C101" i="23"/>
  <c r="C102" i="23"/>
  <c r="C103" i="23"/>
  <c r="C104" i="23"/>
  <c r="C105" i="23"/>
  <c r="C106" i="23"/>
  <c r="C107" i="23"/>
  <c r="C108" i="23"/>
  <c r="C109" i="23"/>
  <c r="C111" i="23"/>
  <c r="C112" i="23"/>
  <c r="C113" i="23"/>
  <c r="C114" i="23"/>
  <c r="C115" i="23"/>
  <c r="C116" i="23"/>
  <c r="C117" i="23"/>
  <c r="C118" i="23"/>
  <c r="C119" i="23"/>
  <c r="C121" i="23"/>
  <c r="C122" i="23"/>
  <c r="C123" i="23"/>
  <c r="C124" i="23"/>
  <c r="C125" i="23"/>
  <c r="C126" i="23"/>
  <c r="C127" i="23"/>
  <c r="C128" i="23"/>
  <c r="C129" i="23"/>
  <c r="C131" i="23"/>
  <c r="C132" i="23"/>
  <c r="C133" i="23"/>
  <c r="C134" i="23"/>
  <c r="C135" i="23"/>
  <c r="C136" i="23"/>
  <c r="C137" i="23"/>
  <c r="C138" i="23"/>
  <c r="C139" i="23"/>
  <c r="C141" i="23"/>
  <c r="C142" i="23"/>
  <c r="C143" i="23"/>
  <c r="C144" i="23"/>
  <c r="C145" i="23"/>
  <c r="C146" i="23"/>
  <c r="C147" i="23"/>
  <c r="C148" i="23"/>
  <c r="C149" i="23"/>
  <c r="C151" i="23"/>
  <c r="C152" i="23"/>
  <c r="C153" i="23"/>
  <c r="C154" i="23"/>
  <c r="C155" i="23"/>
  <c r="C156" i="23"/>
  <c r="C157" i="23"/>
  <c r="C158" i="23"/>
  <c r="C159" i="23"/>
  <c r="C161" i="23"/>
  <c r="C162" i="23"/>
  <c r="C163" i="23"/>
  <c r="C164" i="23"/>
  <c r="C165" i="23"/>
  <c r="C166" i="23"/>
  <c r="C167" i="23"/>
  <c r="C168" i="23"/>
  <c r="C169" i="23"/>
  <c r="C21" i="23"/>
  <c r="C22" i="23"/>
  <c r="C23" i="23"/>
  <c r="C24" i="23"/>
  <c r="C25" i="23"/>
  <c r="C26" i="23"/>
  <c r="C27" i="23"/>
  <c r="C20" i="23"/>
  <c r="C11" i="23"/>
  <c r="C12" i="23"/>
  <c r="C13" i="23"/>
  <c r="C14" i="23"/>
  <c r="C15" i="23"/>
  <c r="C16" i="23"/>
  <c r="C17" i="23"/>
  <c r="C10" i="23"/>
  <c r="C136" i="25"/>
  <c r="B115" i="25"/>
  <c r="B116" i="25" s="1"/>
  <c r="B117" i="25" s="1"/>
  <c r="B118" i="25" s="1"/>
  <c r="B119" i="25" s="1"/>
  <c r="B120" i="25" s="1"/>
  <c r="B121" i="25" s="1"/>
  <c r="B122" i="25" s="1"/>
  <c r="B123" i="25" s="1"/>
  <c r="B124" i="25" s="1"/>
  <c r="B125" i="25" s="1"/>
  <c r="B126" i="25" s="1"/>
  <c r="B101" i="25"/>
  <c r="B102" i="25" s="1"/>
  <c r="B103" i="25" s="1"/>
  <c r="B104" i="25" s="1"/>
  <c r="B105" i="25" s="1"/>
  <c r="B106" i="25" s="1"/>
  <c r="B107" i="25" s="1"/>
  <c r="B108" i="25" s="1"/>
  <c r="B109" i="25" s="1"/>
  <c r="B110" i="25" s="1"/>
  <c r="B111" i="25" s="1"/>
  <c r="B112" i="25" s="1"/>
  <c r="C39" i="25"/>
  <c r="C38" i="25"/>
  <c r="C37" i="25"/>
  <c r="C36" i="25"/>
  <c r="C35" i="25"/>
  <c r="C34" i="25"/>
  <c r="C40" i="25" s="1"/>
  <c r="C138" i="25" s="1"/>
  <c r="E29" i="25"/>
  <c r="F29" i="25" s="1"/>
  <c r="E27" i="25"/>
  <c r="F27" i="25" s="1"/>
  <c r="E8" i="25"/>
  <c r="D8" i="25"/>
  <c r="C117" i="24"/>
  <c r="B98" i="24"/>
  <c r="B99" i="24" s="1"/>
  <c r="B100" i="24" s="1"/>
  <c r="B101" i="24" s="1"/>
  <c r="B102" i="24" s="1"/>
  <c r="B103" i="24" s="1"/>
  <c r="B104" i="24" s="1"/>
  <c r="B105" i="24" s="1"/>
  <c r="B106" i="24" s="1"/>
  <c r="B107" i="24" s="1"/>
  <c r="B96" i="24"/>
  <c r="B97" i="24" s="1"/>
  <c r="D34" i="24"/>
  <c r="C34" i="24"/>
  <c r="C33" i="24"/>
  <c r="D32" i="24"/>
  <c r="C32" i="24"/>
  <c r="C31" i="24"/>
  <c r="C30" i="24"/>
  <c r="C29" i="24"/>
  <c r="D15" i="24"/>
  <c r="C15" i="24"/>
  <c r="D14" i="24"/>
  <c r="C14" i="24"/>
  <c r="D13" i="24"/>
  <c r="C13" i="24"/>
  <c r="D12" i="24"/>
  <c r="C12" i="24"/>
  <c r="D11" i="24"/>
  <c r="C11" i="24"/>
  <c r="D10" i="24"/>
  <c r="C10" i="24"/>
  <c r="E8" i="24"/>
  <c r="E11" i="24" s="1"/>
  <c r="D8" i="24"/>
  <c r="D30" i="24" s="1"/>
  <c r="B91" i="23"/>
  <c r="B77" i="23"/>
  <c r="B78" i="23" s="1"/>
  <c r="B76" i="23"/>
  <c r="J76" i="23" s="1"/>
  <c r="J75" i="23"/>
  <c r="I75" i="23"/>
  <c r="H75" i="23"/>
  <c r="G75" i="23"/>
  <c r="B75" i="23"/>
  <c r="F75" i="23" s="1"/>
  <c r="J74" i="23"/>
  <c r="I74" i="23"/>
  <c r="H74" i="23"/>
  <c r="G74" i="23"/>
  <c r="F74" i="23"/>
  <c r="B74" i="23"/>
  <c r="E74" i="23" s="1"/>
  <c r="J73" i="23"/>
  <c r="I73" i="23"/>
  <c r="H73" i="23"/>
  <c r="G73" i="23"/>
  <c r="F73" i="23"/>
  <c r="E73" i="23"/>
  <c r="C52" i="23"/>
  <c r="C117" i="14"/>
  <c r="B115" i="16"/>
  <c r="B116" i="16" s="1"/>
  <c r="B117" i="16" s="1"/>
  <c r="B118" i="16" s="1"/>
  <c r="B119" i="16" s="1"/>
  <c r="B120" i="16" s="1"/>
  <c r="B121" i="16" s="1"/>
  <c r="B122" i="16" s="1"/>
  <c r="B123" i="16" s="1"/>
  <c r="B124" i="16" s="1"/>
  <c r="B125" i="16" s="1"/>
  <c r="B126" i="16" s="1"/>
  <c r="E29" i="16"/>
  <c r="F29" i="16" s="1"/>
  <c r="E27" i="16"/>
  <c r="F27" i="16" s="1"/>
  <c r="E29" i="31" a="1"/>
  <c r="D13" i="29"/>
  <c r="C12" i="25"/>
  <c r="C13" i="25"/>
  <c r="C11" i="29"/>
  <c r="C13" i="32"/>
  <c r="D14" i="25"/>
  <c r="E34" i="24" a="1"/>
  <c r="C15" i="16"/>
  <c r="C11" i="25"/>
  <c r="C12" i="32"/>
  <c r="F11" i="24" a="1"/>
  <c r="C10" i="29"/>
  <c r="C15" i="29"/>
  <c r="E15" i="29"/>
  <c r="C14" i="25"/>
  <c r="C14" i="32"/>
  <c r="C15" i="25"/>
  <c r="C15" i="32"/>
  <c r="D15" i="25"/>
  <c r="D12" i="25"/>
  <c r="D10" i="29"/>
  <c r="E30" i="24" a="1"/>
  <c r="D13" i="25"/>
  <c r="C10" i="32"/>
  <c r="E12" i="29"/>
  <c r="C10" i="25"/>
  <c r="D11" i="25"/>
  <c r="E32" i="24" a="1"/>
  <c r="C11" i="32"/>
  <c r="C14" i="29"/>
  <c r="C13" i="29"/>
  <c r="D14" i="29"/>
  <c r="C12" i="29"/>
  <c r="E29" i="31" l="1"/>
  <c r="C16" i="32"/>
  <c r="J74" i="30"/>
  <c r="I74" i="30"/>
  <c r="G74" i="30"/>
  <c r="B75" i="30"/>
  <c r="E74" i="30"/>
  <c r="F74" i="30"/>
  <c r="E37" i="32"/>
  <c r="E38" i="32"/>
  <c r="B92" i="30"/>
  <c r="H74" i="30"/>
  <c r="D12" i="31"/>
  <c r="D34" i="31"/>
  <c r="D11" i="31"/>
  <c r="C16" i="31"/>
  <c r="D31" i="31"/>
  <c r="D15" i="31"/>
  <c r="D32" i="31"/>
  <c r="E36" i="32" s="1"/>
  <c r="D30" i="31"/>
  <c r="D35" i="31" s="1"/>
  <c r="E39" i="32" s="1"/>
  <c r="D33" i="31"/>
  <c r="D10" i="31"/>
  <c r="E8" i="31"/>
  <c r="C119" i="31"/>
  <c r="D36" i="32"/>
  <c r="D35" i="32"/>
  <c r="D34" i="32"/>
  <c r="D40" i="32" s="1"/>
  <c r="D37" i="32"/>
  <c r="D38" i="32"/>
  <c r="E8" i="32"/>
  <c r="D39" i="32"/>
  <c r="C16" i="29"/>
  <c r="E77" i="27"/>
  <c r="F77" i="27"/>
  <c r="B78" i="27"/>
  <c r="I77" i="27"/>
  <c r="G77" i="27"/>
  <c r="J77" i="27"/>
  <c r="H77" i="27"/>
  <c r="F76" i="27"/>
  <c r="D14" i="28"/>
  <c r="F75" i="27"/>
  <c r="H76" i="27"/>
  <c r="E74" i="27"/>
  <c r="H75" i="27"/>
  <c r="D34" i="28"/>
  <c r="D30" i="28"/>
  <c r="D31" i="28"/>
  <c r="D12" i="28"/>
  <c r="D11" i="28"/>
  <c r="D16" i="28" s="1"/>
  <c r="D33" i="28"/>
  <c r="D29" i="28"/>
  <c r="D32" i="28"/>
  <c r="G75" i="27"/>
  <c r="I76" i="27"/>
  <c r="F74" i="27"/>
  <c r="D15" i="28"/>
  <c r="E38" i="29"/>
  <c r="E37" i="29"/>
  <c r="J76" i="27"/>
  <c r="G74" i="27"/>
  <c r="I75" i="27"/>
  <c r="E8" i="28"/>
  <c r="H74" i="27"/>
  <c r="J75" i="27"/>
  <c r="B93" i="27"/>
  <c r="C16" i="28"/>
  <c r="C119" i="28"/>
  <c r="F8" i="29"/>
  <c r="D39" i="29"/>
  <c r="D35" i="29"/>
  <c r="D36" i="29"/>
  <c r="D38" i="29"/>
  <c r="D37" i="29"/>
  <c r="D34" i="29"/>
  <c r="F11" i="24"/>
  <c r="E30" i="24"/>
  <c r="E32" i="24"/>
  <c r="F36" i="25" s="1"/>
  <c r="E34" i="24"/>
  <c r="F38" i="25" s="1"/>
  <c r="C16" i="25"/>
  <c r="B79" i="23"/>
  <c r="E78" i="23"/>
  <c r="E10" i="24"/>
  <c r="E12" i="24"/>
  <c r="F8" i="24"/>
  <c r="F77" i="23"/>
  <c r="E75" i="23"/>
  <c r="G77" i="23"/>
  <c r="E36" i="25"/>
  <c r="E34" i="25"/>
  <c r="E38" i="25"/>
  <c r="E76" i="23"/>
  <c r="F76" i="23"/>
  <c r="G76" i="23"/>
  <c r="H77" i="23"/>
  <c r="B92" i="23"/>
  <c r="E77" i="23"/>
  <c r="E15" i="24"/>
  <c r="H76" i="23"/>
  <c r="I76" i="23"/>
  <c r="C16" i="24"/>
  <c r="I77" i="23"/>
  <c r="J77" i="23"/>
  <c r="D16" i="24"/>
  <c r="E13" i="24"/>
  <c r="E14" i="24"/>
  <c r="D33" i="24"/>
  <c r="D29" i="24"/>
  <c r="D31" i="24"/>
  <c r="E35" i="25" s="1"/>
  <c r="C35" i="24"/>
  <c r="C119" i="24" s="1"/>
  <c r="F8" i="25"/>
  <c r="D37" i="25"/>
  <c r="D36" i="25"/>
  <c r="D35" i="25"/>
  <c r="D34" i="25"/>
  <c r="D38" i="25"/>
  <c r="D39" i="25"/>
  <c r="K26" i="22"/>
  <c r="K14" i="22"/>
  <c r="K10" i="22"/>
  <c r="E10" i="25"/>
  <c r="F10" i="24" a="1"/>
  <c r="E30" i="31" a="1"/>
  <c r="E14" i="25"/>
  <c r="E13" i="29"/>
  <c r="E10" i="29"/>
  <c r="D15" i="32"/>
  <c r="D13" i="32"/>
  <c r="F29" i="31" a="1"/>
  <c r="D11" i="29"/>
  <c r="D10" i="32"/>
  <c r="E13" i="25"/>
  <c r="E29" i="24" a="1"/>
  <c r="D11" i="32"/>
  <c r="F12" i="24" a="1"/>
  <c r="E31" i="24" a="1"/>
  <c r="F32" i="24" a="1"/>
  <c r="F30" i="24" a="1"/>
  <c r="E33" i="28" a="1"/>
  <c r="F14" i="24" a="1"/>
  <c r="F15" i="24" a="1"/>
  <c r="D10" i="25"/>
  <c r="E11" i="29"/>
  <c r="E14" i="29"/>
  <c r="E29" i="28" a="1"/>
  <c r="D14" i="32"/>
  <c r="E32" i="28" a="1"/>
  <c r="F34" i="24" a="1"/>
  <c r="G11" i="24" a="1"/>
  <c r="E34" i="31" a="1"/>
  <c r="E30" i="28" a="1"/>
  <c r="D12" i="29"/>
  <c r="E15" i="25"/>
  <c r="D15" i="29"/>
  <c r="E34" i="28" a="1"/>
  <c r="E33" i="31" a="1"/>
  <c r="E11" i="25"/>
  <c r="D12" i="32"/>
  <c r="E31" i="28" a="1"/>
  <c r="E12" i="25"/>
  <c r="E31" i="31" a="1"/>
  <c r="E33" i="24" a="1"/>
  <c r="F13" i="24" a="1"/>
  <c r="E32" i="31" a="1"/>
  <c r="E32" i="31" l="1"/>
  <c r="E31" i="31"/>
  <c r="E33" i="31"/>
  <c r="D16" i="32"/>
  <c r="E34" i="31"/>
  <c r="E30" i="31"/>
  <c r="F29" i="31"/>
  <c r="B76" i="30"/>
  <c r="J75" i="30"/>
  <c r="H75" i="30"/>
  <c r="F75" i="30"/>
  <c r="E75" i="30"/>
  <c r="G75" i="30"/>
  <c r="I75" i="30"/>
  <c r="E14" i="31"/>
  <c r="E15" i="31"/>
  <c r="E10" i="31"/>
  <c r="E13" i="31"/>
  <c r="E11" i="31"/>
  <c r="F8" i="31"/>
  <c r="E12" i="31"/>
  <c r="F8" i="32"/>
  <c r="D16" i="31"/>
  <c r="B93" i="30"/>
  <c r="E34" i="32"/>
  <c r="E40" i="32" s="1"/>
  <c r="E35" i="32"/>
  <c r="E32" i="28"/>
  <c r="E30" i="28"/>
  <c r="E29" i="28"/>
  <c r="E34" i="28"/>
  <c r="E33" i="28"/>
  <c r="E31" i="28"/>
  <c r="D16" i="29"/>
  <c r="E16" i="29"/>
  <c r="D35" i="28"/>
  <c r="E39" i="29" s="1"/>
  <c r="E78" i="27"/>
  <c r="B79" i="27"/>
  <c r="E36" i="29"/>
  <c r="E11" i="28"/>
  <c r="E10" i="28"/>
  <c r="E15" i="28"/>
  <c r="E12" i="28"/>
  <c r="F8" i="28"/>
  <c r="E14" i="28"/>
  <c r="E13" i="28"/>
  <c r="B94" i="27"/>
  <c r="E35" i="29"/>
  <c r="E34" i="29"/>
  <c r="D40" i="29"/>
  <c r="G8" i="29"/>
  <c r="F12" i="24"/>
  <c r="F12" i="25" s="1"/>
  <c r="E16" i="25"/>
  <c r="E29" i="24"/>
  <c r="E33" i="24"/>
  <c r="F14" i="24"/>
  <c r="F14" i="25" s="1"/>
  <c r="F34" i="24"/>
  <c r="F10" i="24"/>
  <c r="F32" i="24"/>
  <c r="F30" i="24"/>
  <c r="F15" i="24"/>
  <c r="F13" i="24"/>
  <c r="E31" i="24"/>
  <c r="D16" i="25"/>
  <c r="G11" i="24"/>
  <c r="G8" i="25"/>
  <c r="F11" i="25"/>
  <c r="B93" i="23"/>
  <c r="G8" i="24"/>
  <c r="D35" i="24"/>
  <c r="E39" i="25" s="1"/>
  <c r="D40" i="25"/>
  <c r="E37" i="25"/>
  <c r="E16" i="24"/>
  <c r="F78" i="23"/>
  <c r="G78" i="23"/>
  <c r="F34" i="25"/>
  <c r="E79" i="23"/>
  <c r="B80" i="23"/>
  <c r="F21" i="24"/>
  <c r="B101" i="16"/>
  <c r="B102" i="16" s="1"/>
  <c r="B103" i="16" s="1"/>
  <c r="B104" i="16" s="1"/>
  <c r="B105" i="16" s="1"/>
  <c r="B106" i="16" s="1"/>
  <c r="B107" i="16" s="1"/>
  <c r="B108" i="16" s="1"/>
  <c r="B109" i="16" s="1"/>
  <c r="B110" i="16" s="1"/>
  <c r="B111" i="16" s="1"/>
  <c r="B112" i="16" s="1"/>
  <c r="K42" i="22" a="1"/>
  <c r="K42" i="22" s="1"/>
  <c r="J9" i="4"/>
  <c r="K34" i="22" a="1"/>
  <c r="K34" i="22" s="1"/>
  <c r="C23" i="15"/>
  <c r="C24" i="15"/>
  <c r="C25" i="15"/>
  <c r="C26" i="15"/>
  <c r="C27" i="15"/>
  <c r="C13" i="15"/>
  <c r="C14" i="15"/>
  <c r="C15" i="15"/>
  <c r="C16" i="15"/>
  <c r="C17" i="15"/>
  <c r="K31" i="22"/>
  <c r="K30" i="22"/>
  <c r="K29" i="22"/>
  <c r="K28" i="22"/>
  <c r="K27" i="22"/>
  <c r="Q12" i="22"/>
  <c r="C36" i="22"/>
  <c r="C37" i="22"/>
  <c r="C38" i="22"/>
  <c r="C39" i="22"/>
  <c r="C40" i="22"/>
  <c r="C35" i="22"/>
  <c r="AH2" i="20"/>
  <c r="AG3" i="20"/>
  <c r="AF5" i="20"/>
  <c r="K11" i="22"/>
  <c r="R11" i="22" s="1"/>
  <c r="L11" i="22"/>
  <c r="S11" i="22" s="1"/>
  <c r="M11" i="22"/>
  <c r="T11" i="22" s="1"/>
  <c r="N11" i="22"/>
  <c r="U11" i="22" s="1"/>
  <c r="O11" i="22"/>
  <c r="V11" i="22" s="1"/>
  <c r="P11" i="22"/>
  <c r="W11" i="22" s="1"/>
  <c r="K12" i="22"/>
  <c r="L12" i="22"/>
  <c r="M12" i="22"/>
  <c r="N12" i="22"/>
  <c r="O12" i="22"/>
  <c r="P12" i="22"/>
  <c r="K13" i="22"/>
  <c r="L13" i="22"/>
  <c r="M13" i="22"/>
  <c r="N13" i="22"/>
  <c r="O13" i="22"/>
  <c r="P13" i="22"/>
  <c r="L14" i="22"/>
  <c r="M14" i="22"/>
  <c r="N14" i="22"/>
  <c r="O14" i="22"/>
  <c r="P14" i="22"/>
  <c r="K15" i="22"/>
  <c r="L15" i="22"/>
  <c r="M15" i="22"/>
  <c r="N15" i="22"/>
  <c r="O15" i="22"/>
  <c r="P15" i="22"/>
  <c r="K16" i="22"/>
  <c r="L16" i="22"/>
  <c r="M16" i="22"/>
  <c r="N16" i="22"/>
  <c r="O16" i="22"/>
  <c r="P16" i="22"/>
  <c r="K17" i="22"/>
  <c r="L17" i="22"/>
  <c r="M17" i="22"/>
  <c r="N17" i="22"/>
  <c r="O17" i="22"/>
  <c r="P17" i="22"/>
  <c r="K18" i="22"/>
  <c r="R18" i="22" s="1"/>
  <c r="L18" i="22"/>
  <c r="S18" i="22" s="1"/>
  <c r="M18" i="22"/>
  <c r="T18" i="22" s="1"/>
  <c r="N18" i="22"/>
  <c r="U18" i="22" s="1"/>
  <c r="O18" i="22"/>
  <c r="V18" i="22" s="1"/>
  <c r="P18" i="22"/>
  <c r="W18" i="22" s="1"/>
  <c r="K19" i="22"/>
  <c r="R19" i="22" s="1"/>
  <c r="L19" i="22"/>
  <c r="S19" i="22" s="1"/>
  <c r="M19" i="22"/>
  <c r="T19" i="22" s="1"/>
  <c r="N19" i="22"/>
  <c r="U19" i="22" s="1"/>
  <c r="O19" i="22"/>
  <c r="V19" i="22" s="1"/>
  <c r="P19" i="22"/>
  <c r="W19" i="22" s="1"/>
  <c r="K20" i="22"/>
  <c r="R20" i="22" s="1"/>
  <c r="L20" i="22"/>
  <c r="S20" i="22" s="1"/>
  <c r="M20" i="22"/>
  <c r="T20" i="22" s="1"/>
  <c r="N20" i="22"/>
  <c r="U20" i="22" s="1"/>
  <c r="O20" i="22"/>
  <c r="V20" i="22" s="1"/>
  <c r="P20" i="22"/>
  <c r="W20" i="22" s="1"/>
  <c r="K21" i="22"/>
  <c r="R21" i="22" s="1"/>
  <c r="L21" i="22"/>
  <c r="S21" i="22" s="1"/>
  <c r="M21" i="22"/>
  <c r="T21" i="22" s="1"/>
  <c r="N21" i="22"/>
  <c r="U21" i="22" s="1"/>
  <c r="O21" i="22"/>
  <c r="V21" i="22" s="1"/>
  <c r="P21" i="22"/>
  <c r="W21" i="22" s="1"/>
  <c r="K22" i="22"/>
  <c r="R22" i="22" s="1"/>
  <c r="L22" i="22"/>
  <c r="S22" i="22" s="1"/>
  <c r="M22" i="22"/>
  <c r="T22" i="22" s="1"/>
  <c r="N22" i="22"/>
  <c r="U22" i="22" s="1"/>
  <c r="O22" i="22"/>
  <c r="V22" i="22" s="1"/>
  <c r="P22" i="22"/>
  <c r="W22" i="22" s="1"/>
  <c r="L10" i="22"/>
  <c r="M10" i="22"/>
  <c r="N10" i="22"/>
  <c r="O10" i="22"/>
  <c r="V10" i="22" s="1"/>
  <c r="P10" i="22"/>
  <c r="W10" i="22" s="1"/>
  <c r="R10" i="22"/>
  <c r="B27" i="22"/>
  <c r="C27" i="22"/>
  <c r="D27" i="22"/>
  <c r="B28" i="22"/>
  <c r="C28" i="22"/>
  <c r="D28" i="22"/>
  <c r="B29" i="22"/>
  <c r="C29" i="22"/>
  <c r="D29" i="22"/>
  <c r="B30" i="22"/>
  <c r="C30" i="22"/>
  <c r="D30" i="22"/>
  <c r="B31" i="22"/>
  <c r="C31" i="22"/>
  <c r="D31" i="22"/>
  <c r="C26" i="22"/>
  <c r="D26" i="22"/>
  <c r="B26" i="22"/>
  <c r="S52" i="4"/>
  <c r="T52" i="4"/>
  <c r="U52" i="4"/>
  <c r="V52" i="4"/>
  <c r="W52" i="4"/>
  <c r="R52" i="4"/>
  <c r="R40" i="4"/>
  <c r="S40" i="4"/>
  <c r="T40" i="4"/>
  <c r="U40" i="4"/>
  <c r="V40" i="4"/>
  <c r="W40" i="4"/>
  <c r="R41" i="4"/>
  <c r="S41" i="4"/>
  <c r="T41" i="4"/>
  <c r="U41" i="4"/>
  <c r="V41" i="4"/>
  <c r="W41" i="4"/>
  <c r="R42" i="4"/>
  <c r="S42" i="4"/>
  <c r="T42" i="4"/>
  <c r="U42" i="4"/>
  <c r="V42" i="4"/>
  <c r="W42" i="4"/>
  <c r="R43" i="4"/>
  <c r="S43" i="4"/>
  <c r="T43" i="4"/>
  <c r="U43" i="4"/>
  <c r="V43" i="4"/>
  <c r="W43" i="4"/>
  <c r="R44" i="4"/>
  <c r="S44" i="4"/>
  <c r="T44" i="4"/>
  <c r="U44" i="4"/>
  <c r="V44" i="4"/>
  <c r="W44" i="4"/>
  <c r="R45" i="4"/>
  <c r="S45" i="4"/>
  <c r="T45" i="4"/>
  <c r="U45" i="4"/>
  <c r="V45" i="4"/>
  <c r="W45" i="4"/>
  <c r="R46" i="4"/>
  <c r="S46" i="4"/>
  <c r="T46" i="4"/>
  <c r="U46" i="4"/>
  <c r="V46" i="4"/>
  <c r="W46" i="4"/>
  <c r="R47" i="4"/>
  <c r="S47" i="4"/>
  <c r="T47" i="4"/>
  <c r="U47" i="4"/>
  <c r="V47" i="4"/>
  <c r="W47" i="4"/>
  <c r="R48" i="4"/>
  <c r="S48" i="4"/>
  <c r="T48" i="4"/>
  <c r="U48" i="4"/>
  <c r="V48" i="4"/>
  <c r="W48" i="4"/>
  <c r="R49" i="4"/>
  <c r="S49" i="4"/>
  <c r="T49" i="4"/>
  <c r="U49" i="4"/>
  <c r="V49" i="4"/>
  <c r="W49" i="4"/>
  <c r="R50" i="4"/>
  <c r="S50" i="4"/>
  <c r="T50" i="4"/>
  <c r="U50" i="4"/>
  <c r="V50" i="4"/>
  <c r="W50" i="4"/>
  <c r="R51" i="4"/>
  <c r="S51" i="4"/>
  <c r="T51" i="4"/>
  <c r="U51" i="4"/>
  <c r="V51" i="4"/>
  <c r="W51" i="4"/>
  <c r="S39" i="4"/>
  <c r="T39" i="4"/>
  <c r="U39" i="4"/>
  <c r="V39" i="4"/>
  <c r="W39" i="4"/>
  <c r="R39" i="4"/>
  <c r="L40" i="4"/>
  <c r="M40" i="4"/>
  <c r="N40" i="4"/>
  <c r="O40" i="4"/>
  <c r="P40" i="4"/>
  <c r="L41" i="4"/>
  <c r="M41" i="4"/>
  <c r="N41" i="4"/>
  <c r="O41" i="4"/>
  <c r="P41" i="4"/>
  <c r="L42" i="4"/>
  <c r="M42" i="4"/>
  <c r="N42" i="4"/>
  <c r="O42" i="4"/>
  <c r="P42" i="4"/>
  <c r="L43" i="4"/>
  <c r="M43" i="4"/>
  <c r="N43" i="4"/>
  <c r="O43" i="4"/>
  <c r="P43" i="4"/>
  <c r="L44" i="4"/>
  <c r="M44" i="4"/>
  <c r="N44" i="4"/>
  <c r="O44" i="4"/>
  <c r="P44" i="4"/>
  <c r="L45" i="4"/>
  <c r="M45" i="4"/>
  <c r="N45" i="4"/>
  <c r="O45" i="4"/>
  <c r="P45" i="4"/>
  <c r="L46" i="4"/>
  <c r="M46" i="4"/>
  <c r="N46" i="4"/>
  <c r="O46" i="4"/>
  <c r="P46" i="4"/>
  <c r="L47" i="4"/>
  <c r="M47" i="4"/>
  <c r="N47" i="4"/>
  <c r="O47" i="4"/>
  <c r="P47" i="4"/>
  <c r="L48" i="4"/>
  <c r="M48" i="4"/>
  <c r="N48" i="4"/>
  <c r="O48" i="4"/>
  <c r="P48" i="4"/>
  <c r="L49" i="4"/>
  <c r="M49" i="4"/>
  <c r="N49" i="4"/>
  <c r="O49" i="4"/>
  <c r="P49" i="4"/>
  <c r="L50" i="4"/>
  <c r="M50" i="4"/>
  <c r="N50" i="4"/>
  <c r="O50" i="4"/>
  <c r="P50" i="4"/>
  <c r="L51" i="4"/>
  <c r="M51" i="4"/>
  <c r="N51" i="4"/>
  <c r="O51" i="4"/>
  <c r="P51" i="4"/>
  <c r="L39" i="4"/>
  <c r="M39" i="4"/>
  <c r="N39" i="4"/>
  <c r="O39" i="4"/>
  <c r="P39" i="4"/>
  <c r="K40" i="4"/>
  <c r="K41" i="4"/>
  <c r="K42" i="4"/>
  <c r="K43" i="4"/>
  <c r="K44" i="4"/>
  <c r="K45" i="4"/>
  <c r="K46" i="4"/>
  <c r="K47" i="4"/>
  <c r="K48" i="4"/>
  <c r="K49" i="4"/>
  <c r="K50" i="4"/>
  <c r="K51" i="4"/>
  <c r="K39" i="4"/>
  <c r="Q41" i="4"/>
  <c r="Q42" i="4" s="1"/>
  <c r="Q43" i="4" s="1"/>
  <c r="Q44" i="4" s="1"/>
  <c r="Q45" i="4" s="1"/>
  <c r="AA2" i="20"/>
  <c r="AG2" i="20" s="1"/>
  <c r="AB2" i="20"/>
  <c r="AA3" i="20"/>
  <c r="AB3" i="20"/>
  <c r="AH3" i="20" s="1"/>
  <c r="AA4" i="20"/>
  <c r="AG4" i="20" s="1"/>
  <c r="AB4" i="20"/>
  <c r="AH4" i="20" s="1"/>
  <c r="AA5" i="20"/>
  <c r="AG5" i="20" s="1"/>
  <c r="AB5" i="20"/>
  <c r="AH5" i="20" s="1"/>
  <c r="AA6" i="20"/>
  <c r="AG6" i="20" s="1"/>
  <c r="AB6" i="20"/>
  <c r="AH6" i="20" s="1"/>
  <c r="AA7" i="20"/>
  <c r="AG7" i="20" s="1"/>
  <c r="AB7" i="20"/>
  <c r="AH7" i="20" s="1"/>
  <c r="AA8" i="20"/>
  <c r="AB8" i="20"/>
  <c r="AA9" i="20"/>
  <c r="AB9" i="20"/>
  <c r="AA10" i="20"/>
  <c r="AB10" i="20"/>
  <c r="AA11" i="20"/>
  <c r="AB11" i="20"/>
  <c r="AA12" i="20"/>
  <c r="AB12" i="20"/>
  <c r="AA13" i="20"/>
  <c r="AB13" i="20"/>
  <c r="AA14" i="20"/>
  <c r="AB14" i="20"/>
  <c r="AA15" i="20"/>
  <c r="AB15" i="20"/>
  <c r="AA16" i="20"/>
  <c r="AB16" i="20"/>
  <c r="AA17" i="20"/>
  <c r="AB17" i="20"/>
  <c r="AA18" i="20"/>
  <c r="AB18" i="20"/>
  <c r="AA19" i="20"/>
  <c r="AB19" i="20"/>
  <c r="AA20" i="20"/>
  <c r="AB20" i="20"/>
  <c r="AA21" i="20"/>
  <c r="AB21" i="20"/>
  <c r="AA22" i="20"/>
  <c r="AB22" i="20"/>
  <c r="AA23" i="20"/>
  <c r="AB23" i="20"/>
  <c r="AA24" i="20"/>
  <c r="AB24" i="20"/>
  <c r="AA25" i="20"/>
  <c r="AB25" i="20"/>
  <c r="AA26" i="20"/>
  <c r="AB26" i="20"/>
  <c r="AA27" i="20"/>
  <c r="AB27" i="20"/>
  <c r="AA28" i="20"/>
  <c r="AB28" i="20"/>
  <c r="AA29" i="20"/>
  <c r="AB29" i="20"/>
  <c r="AA30" i="20"/>
  <c r="AB30" i="20"/>
  <c r="AA31" i="20"/>
  <c r="AB31" i="20"/>
  <c r="AA32" i="20"/>
  <c r="AB32" i="20"/>
  <c r="AA33" i="20"/>
  <c r="AB33" i="20"/>
  <c r="AA34" i="20"/>
  <c r="AB34" i="20"/>
  <c r="AA35" i="20"/>
  <c r="AB35" i="20"/>
  <c r="AA36" i="20"/>
  <c r="AB36" i="20"/>
  <c r="AA37" i="20"/>
  <c r="AB37" i="20"/>
  <c r="AA38" i="20"/>
  <c r="AB38" i="20"/>
  <c r="AA39" i="20"/>
  <c r="AB39" i="20"/>
  <c r="AA40" i="20"/>
  <c r="AB40" i="20"/>
  <c r="AA41" i="20"/>
  <c r="AB41" i="20"/>
  <c r="AA42" i="20"/>
  <c r="AB42" i="20"/>
  <c r="AA43" i="20"/>
  <c r="AB43" i="20"/>
  <c r="AA44" i="20"/>
  <c r="AB44" i="20"/>
  <c r="AA45" i="20"/>
  <c r="AB45" i="20"/>
  <c r="AA46" i="20"/>
  <c r="AB46" i="20"/>
  <c r="AA47" i="20"/>
  <c r="AB47" i="20"/>
  <c r="AA48" i="20"/>
  <c r="AB48" i="20"/>
  <c r="AA49" i="20"/>
  <c r="AB49" i="20"/>
  <c r="AA50" i="20"/>
  <c r="AB50" i="20"/>
  <c r="AA51" i="20"/>
  <c r="AB51" i="20"/>
  <c r="AA52" i="20"/>
  <c r="AB52" i="20"/>
  <c r="AA53" i="20"/>
  <c r="AB53" i="20"/>
  <c r="AA54" i="20"/>
  <c r="AB54" i="20"/>
  <c r="AA55" i="20"/>
  <c r="AB55" i="20"/>
  <c r="AA56" i="20"/>
  <c r="AB56" i="20"/>
  <c r="AA57" i="20"/>
  <c r="AB57" i="20"/>
  <c r="AA58" i="20"/>
  <c r="AB58" i="20"/>
  <c r="AA59" i="20"/>
  <c r="AB59" i="20"/>
  <c r="AA60" i="20"/>
  <c r="AB60" i="20"/>
  <c r="AA61" i="20"/>
  <c r="AB61" i="20"/>
  <c r="Z3" i="20"/>
  <c r="AF3" i="20" s="1"/>
  <c r="Z4" i="20"/>
  <c r="Z5" i="20"/>
  <c r="Z6" i="20"/>
  <c r="AF6" i="20" s="1"/>
  <c r="Z7" i="20"/>
  <c r="AF7" i="20" s="1"/>
  <c r="Z8" i="20"/>
  <c r="Z9" i="20"/>
  <c r="Z10" i="20"/>
  <c r="Z11" i="20"/>
  <c r="Z12" i="20"/>
  <c r="Z13" i="20"/>
  <c r="Z14" i="20"/>
  <c r="Z15" i="20"/>
  <c r="Z16" i="20"/>
  <c r="Z17" i="20"/>
  <c r="Z18" i="20"/>
  <c r="Z19" i="20"/>
  <c r="Z20" i="20"/>
  <c r="Z21" i="20"/>
  <c r="Z22" i="20"/>
  <c r="AF4" i="20" s="1"/>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2" i="20"/>
  <c r="AF2" i="20" s="1"/>
  <c r="D15" i="9"/>
  <c r="D14" i="9"/>
  <c r="D13" i="9"/>
  <c r="B91" i="15"/>
  <c r="E91" i="15" s="1"/>
  <c r="C136" i="16"/>
  <c r="C23" i="34" s="1"/>
  <c r="C52" i="15"/>
  <c r="N14" i="4"/>
  <c r="O14" i="4"/>
  <c r="K14" i="4"/>
  <c r="L14" i="4"/>
  <c r="M14" i="4"/>
  <c r="J14" i="4"/>
  <c r="C22" i="15"/>
  <c r="C21" i="15"/>
  <c r="C20" i="15"/>
  <c r="C12" i="15"/>
  <c r="C11" i="15"/>
  <c r="C10" i="15"/>
  <c r="E73" i="15"/>
  <c r="F73" i="15"/>
  <c r="G73" i="15"/>
  <c r="H73" i="15"/>
  <c r="I73" i="15"/>
  <c r="J73" i="15"/>
  <c r="B74" i="15"/>
  <c r="F74" i="15" s="1"/>
  <c r="B96" i="14"/>
  <c r="B97" i="14" s="1"/>
  <c r="B98" i="14" s="1"/>
  <c r="B99" i="14" s="1"/>
  <c r="B100" i="14" s="1"/>
  <c r="B101" i="14" s="1"/>
  <c r="B102" i="14" s="1"/>
  <c r="B103" i="14" s="1"/>
  <c r="B104" i="14" s="1"/>
  <c r="B105" i="14" s="1"/>
  <c r="B106" i="14" s="1"/>
  <c r="B107" i="14" s="1"/>
  <c r="C34" i="14"/>
  <c r="C33" i="14"/>
  <c r="C32" i="14"/>
  <c r="C31" i="14"/>
  <c r="C30" i="14"/>
  <c r="C29" i="14"/>
  <c r="C39" i="16"/>
  <c r="C38" i="16"/>
  <c r="C37" i="16"/>
  <c r="C36" i="16"/>
  <c r="C35" i="16"/>
  <c r="C34" i="16"/>
  <c r="F15" i="28" a="1"/>
  <c r="F10" i="31" a="1"/>
  <c r="G13" i="24" a="1"/>
  <c r="F13" i="28" a="1"/>
  <c r="F30" i="28" a="1"/>
  <c r="E13" i="32"/>
  <c r="E14" i="32"/>
  <c r="G12" i="24" a="1"/>
  <c r="F30" i="31" a="1"/>
  <c r="F15" i="31" a="1"/>
  <c r="G34" i="24" a="1"/>
  <c r="F13" i="31" a="1"/>
  <c r="F11" i="31" a="1"/>
  <c r="E11" i="32"/>
  <c r="E15" i="32"/>
  <c r="E12" i="32"/>
  <c r="F32" i="31" a="1"/>
  <c r="F12" i="31" a="1"/>
  <c r="G15" i="24" a="1"/>
  <c r="H11" i="24" a="1"/>
  <c r="F32" i="28" a="1"/>
  <c r="E10" i="32"/>
  <c r="G10" i="24" a="1"/>
  <c r="F29" i="28" a="1"/>
  <c r="F14" i="31" a="1"/>
  <c r="F14" i="28" a="1"/>
  <c r="F33" i="24" a="1"/>
  <c r="F11" i="28" a="1"/>
  <c r="G32" i="24" a="1"/>
  <c r="G30" i="24" a="1"/>
  <c r="F34" i="28" a="1"/>
  <c r="F29" i="24" a="1"/>
  <c r="F33" i="31" a="1"/>
  <c r="F31" i="31" a="1"/>
  <c r="F31" i="24" a="1"/>
  <c r="G14" i="24" a="1"/>
  <c r="F33" i="28" a="1"/>
  <c r="F31" i="28" a="1"/>
  <c r="G29" i="31" a="1"/>
  <c r="F34" i="31" a="1"/>
  <c r="F10" i="28" a="1"/>
  <c r="F12" i="28" a="1"/>
  <c r="D63" i="31" l="1"/>
  <c r="D68" i="29"/>
  <c r="D68" i="25"/>
  <c r="D68" i="32"/>
  <c r="D63" i="24"/>
  <c r="D63" i="28"/>
  <c r="D63" i="14"/>
  <c r="D68" i="16"/>
  <c r="U12" i="22"/>
  <c r="D65" i="32"/>
  <c r="D60" i="28"/>
  <c r="D65" i="29"/>
  <c r="D60" i="24"/>
  <c r="D60" i="31"/>
  <c r="D65" i="25"/>
  <c r="D60" i="14"/>
  <c r="D65" i="16"/>
  <c r="D62" i="28"/>
  <c r="D62" i="31"/>
  <c r="D62" i="24"/>
  <c r="D67" i="29"/>
  <c r="D67" i="25"/>
  <c r="D67" i="32"/>
  <c r="D67" i="16"/>
  <c r="D62" i="14"/>
  <c r="D66" i="32"/>
  <c r="D61" i="28"/>
  <c r="D61" i="31"/>
  <c r="D61" i="24"/>
  <c r="D66" i="29"/>
  <c r="D66" i="25"/>
  <c r="D66" i="16"/>
  <c r="D61" i="14"/>
  <c r="T12" i="22"/>
  <c r="D70" i="29"/>
  <c r="D65" i="31"/>
  <c r="D70" i="32"/>
  <c r="D65" i="24"/>
  <c r="D65" i="28"/>
  <c r="D70" i="25"/>
  <c r="D70" i="16"/>
  <c r="D65" i="14"/>
  <c r="D64" i="31"/>
  <c r="D69" i="29"/>
  <c r="D69" i="25"/>
  <c r="D64" i="24"/>
  <c r="D64" i="28"/>
  <c r="D69" i="32"/>
  <c r="D69" i="16"/>
  <c r="D64" i="14"/>
  <c r="K23" i="22"/>
  <c r="E35" i="31"/>
  <c r="F39" i="32" s="1"/>
  <c r="F11" i="31"/>
  <c r="F11" i="32" s="1"/>
  <c r="F30" i="31"/>
  <c r="E16" i="32"/>
  <c r="F13" i="31"/>
  <c r="F34" i="31"/>
  <c r="F10" i="31"/>
  <c r="F14" i="31"/>
  <c r="G29" i="31"/>
  <c r="F15" i="31"/>
  <c r="F33" i="31"/>
  <c r="F12" i="31"/>
  <c r="F12" i="32" s="1"/>
  <c r="F31" i="31"/>
  <c r="F32" i="31"/>
  <c r="D52" i="32"/>
  <c r="D47" i="31"/>
  <c r="B94" i="30"/>
  <c r="D51" i="32"/>
  <c r="D46" i="31"/>
  <c r="F34" i="32"/>
  <c r="B77" i="30"/>
  <c r="I76" i="30"/>
  <c r="E76" i="30"/>
  <c r="J76" i="30"/>
  <c r="H76" i="30"/>
  <c r="G76" i="30"/>
  <c r="F76" i="30"/>
  <c r="D49" i="32"/>
  <c r="D44" i="31"/>
  <c r="D64" i="32"/>
  <c r="D59" i="31"/>
  <c r="D58" i="32"/>
  <c r="D53" i="31"/>
  <c r="D50" i="32"/>
  <c r="D45" i="31"/>
  <c r="F38" i="32"/>
  <c r="G8" i="32"/>
  <c r="D47" i="32"/>
  <c r="D42" i="31"/>
  <c r="D60" i="32"/>
  <c r="D55" i="31"/>
  <c r="D63" i="32"/>
  <c r="D58" i="31"/>
  <c r="D54" i="32"/>
  <c r="D49" i="31"/>
  <c r="E16" i="31"/>
  <c r="D59" i="32"/>
  <c r="D54" i="31"/>
  <c r="F37" i="32"/>
  <c r="D61" i="32"/>
  <c r="D56" i="31"/>
  <c r="G8" i="31"/>
  <c r="D57" i="32"/>
  <c r="D52" i="31"/>
  <c r="F35" i="32"/>
  <c r="D55" i="32"/>
  <c r="D50" i="31"/>
  <c r="D48" i="32"/>
  <c r="D43" i="31"/>
  <c r="D53" i="32"/>
  <c r="D48" i="31"/>
  <c r="D62" i="32"/>
  <c r="D57" i="31"/>
  <c r="D56" i="32"/>
  <c r="D51" i="31"/>
  <c r="F36" i="32"/>
  <c r="E40" i="29"/>
  <c r="F10" i="28"/>
  <c r="F10" i="29" s="1"/>
  <c r="F11" i="28"/>
  <c r="F31" i="28"/>
  <c r="F13" i="28"/>
  <c r="F33" i="28"/>
  <c r="F14" i="28"/>
  <c r="F14" i="29" s="1"/>
  <c r="F34" i="28"/>
  <c r="F29" i="28"/>
  <c r="F12" i="28"/>
  <c r="F30" i="28"/>
  <c r="F15" i="28"/>
  <c r="F32" i="28"/>
  <c r="D62" i="29"/>
  <c r="D57" i="28"/>
  <c r="D56" i="29"/>
  <c r="D51" i="28"/>
  <c r="H8" i="29"/>
  <c r="B95" i="27"/>
  <c r="E16" i="28"/>
  <c r="F35" i="29"/>
  <c r="F37" i="29"/>
  <c r="D64" i="29"/>
  <c r="D59" i="28"/>
  <c r="F38" i="29"/>
  <c r="D55" i="29"/>
  <c r="D50" i="28"/>
  <c r="D50" i="29"/>
  <c r="D45" i="28"/>
  <c r="G8" i="28"/>
  <c r="B80" i="27"/>
  <c r="E79" i="27"/>
  <c r="E35" i="28"/>
  <c r="F39" i="29" s="1"/>
  <c r="D61" i="29"/>
  <c r="D56" i="28"/>
  <c r="D49" i="29"/>
  <c r="D44" i="28"/>
  <c r="D51" i="29"/>
  <c r="D46" i="28"/>
  <c r="D58" i="29"/>
  <c r="D53" i="28"/>
  <c r="D63" i="29"/>
  <c r="D58" i="28"/>
  <c r="D54" i="29"/>
  <c r="D49" i="28"/>
  <c r="F78" i="27"/>
  <c r="G78" i="27"/>
  <c r="F34" i="29"/>
  <c r="D52" i="29"/>
  <c r="D47" i="28"/>
  <c r="D47" i="29"/>
  <c r="D42" i="28"/>
  <c r="D60" i="29"/>
  <c r="D55" i="28"/>
  <c r="D48" i="29"/>
  <c r="D43" i="28"/>
  <c r="D57" i="29"/>
  <c r="D52" i="28"/>
  <c r="D53" i="29"/>
  <c r="D48" i="28"/>
  <c r="D59" i="29"/>
  <c r="D54" i="28"/>
  <c r="F36" i="29"/>
  <c r="E40" i="25"/>
  <c r="G10" i="24"/>
  <c r="G10" i="25" s="1"/>
  <c r="G34" i="24"/>
  <c r="G32" i="24"/>
  <c r="H11" i="24"/>
  <c r="F31" i="24"/>
  <c r="G14" i="24"/>
  <c r="G14" i="25" s="1"/>
  <c r="F33" i="24"/>
  <c r="G15" i="24"/>
  <c r="F29" i="24"/>
  <c r="G30" i="24"/>
  <c r="G13" i="24"/>
  <c r="G12" i="24"/>
  <c r="G12" i="25" s="1"/>
  <c r="D49" i="16"/>
  <c r="D49" i="25"/>
  <c r="D44" i="24"/>
  <c r="D56" i="16"/>
  <c r="D56" i="25"/>
  <c r="D51" i="24"/>
  <c r="H78" i="23"/>
  <c r="F20" i="24"/>
  <c r="F16" i="24"/>
  <c r="D61" i="16"/>
  <c r="D61" i="25"/>
  <c r="D56" i="24"/>
  <c r="B94" i="23"/>
  <c r="G38" i="25"/>
  <c r="D62" i="16"/>
  <c r="D62" i="25"/>
  <c r="D57" i="24"/>
  <c r="G11" i="25"/>
  <c r="H8" i="25"/>
  <c r="G36" i="25"/>
  <c r="G21" i="24"/>
  <c r="D52" i="16"/>
  <c r="D52" i="25"/>
  <c r="D47" i="24"/>
  <c r="D55" i="16"/>
  <c r="D55" i="25"/>
  <c r="D50" i="24"/>
  <c r="F35" i="25"/>
  <c r="F24" i="24"/>
  <c r="D42" i="14"/>
  <c r="D47" i="25"/>
  <c r="D42" i="24"/>
  <c r="F37" i="25"/>
  <c r="D60" i="16"/>
  <c r="D60" i="25"/>
  <c r="D55" i="24"/>
  <c r="D50" i="16"/>
  <c r="D50" i="25"/>
  <c r="D45" i="24"/>
  <c r="E80" i="23"/>
  <c r="B81" i="23"/>
  <c r="F25" i="24"/>
  <c r="E35" i="24"/>
  <c r="F39" i="25" s="1"/>
  <c r="D46" i="14"/>
  <c r="D51" i="25"/>
  <c r="D46" i="24"/>
  <c r="D53" i="14"/>
  <c r="D58" i="25"/>
  <c r="D53" i="24"/>
  <c r="D63" i="16"/>
  <c r="D63" i="25"/>
  <c r="D58" i="24"/>
  <c r="D49" i="14"/>
  <c r="D54" i="25"/>
  <c r="D49" i="24"/>
  <c r="F79" i="23"/>
  <c r="G79" i="23"/>
  <c r="H8" i="24"/>
  <c r="G34" i="25"/>
  <c r="D64" i="16"/>
  <c r="D64" i="25"/>
  <c r="D59" i="24"/>
  <c r="F23" i="24"/>
  <c r="D43" i="14"/>
  <c r="D48" i="25"/>
  <c r="D43" i="24"/>
  <c r="D57" i="16"/>
  <c r="D57" i="25"/>
  <c r="D52" i="24"/>
  <c r="D48" i="14"/>
  <c r="D53" i="25"/>
  <c r="D48" i="24"/>
  <c r="D54" i="14"/>
  <c r="D59" i="25"/>
  <c r="D54" i="24"/>
  <c r="F10" i="25"/>
  <c r="F17" i="25" s="1"/>
  <c r="F26" i="25" s="1"/>
  <c r="F22" i="24"/>
  <c r="D59" i="16"/>
  <c r="D58" i="16"/>
  <c r="D54" i="16"/>
  <c r="D53" i="16"/>
  <c r="D51" i="16"/>
  <c r="D48" i="16"/>
  <c r="D47" i="16"/>
  <c r="D51" i="14"/>
  <c r="D57" i="14"/>
  <c r="D45" i="14"/>
  <c r="D58" i="14"/>
  <c r="D56" i="14"/>
  <c r="D50" i="14"/>
  <c r="D44" i="14"/>
  <c r="D59" i="14"/>
  <c r="D55" i="14"/>
  <c r="D52" i="14"/>
  <c r="D47" i="14"/>
  <c r="N23" i="22"/>
  <c r="M23" i="22"/>
  <c r="L23" i="22"/>
  <c r="S10" i="22"/>
  <c r="P23" i="22"/>
  <c r="O23" i="22"/>
  <c r="AF9" i="20"/>
  <c r="C32" i="22"/>
  <c r="C91" i="15"/>
  <c r="B92" i="15"/>
  <c r="G91" i="15"/>
  <c r="Q13" i="22"/>
  <c r="R12" i="22"/>
  <c r="S12" i="22"/>
  <c r="U10" i="22"/>
  <c r="T10" i="22"/>
  <c r="B32" i="22"/>
  <c r="W12" i="22"/>
  <c r="V12" i="22"/>
  <c r="D32" i="22"/>
  <c r="AF8" i="20"/>
  <c r="I74" i="15"/>
  <c r="H74" i="15"/>
  <c r="E74" i="15"/>
  <c r="B75" i="15"/>
  <c r="G74" i="15"/>
  <c r="J74" i="15"/>
  <c r="D8" i="16"/>
  <c r="G10" i="28" a="1"/>
  <c r="H32" i="24" a="1"/>
  <c r="G32" i="31" a="1"/>
  <c r="G13" i="31" a="1"/>
  <c r="G30" i="28" a="1"/>
  <c r="G13" i="28" a="1"/>
  <c r="G12" i="28" a="1"/>
  <c r="G11" i="31" a="1"/>
  <c r="H14" i="24" a="1"/>
  <c r="G15" i="28" a="1"/>
  <c r="H10" i="24" a="1"/>
  <c r="G31" i="28" a="1"/>
  <c r="I11" i="24" a="1"/>
  <c r="G34" i="31" a="1"/>
  <c r="G33" i="24" a="1"/>
  <c r="H13" i="24" a="1"/>
  <c r="G15" i="31" a="1"/>
  <c r="G29" i="24" a="1"/>
  <c r="G30" i="31" a="1"/>
  <c r="G31" i="24" a="1"/>
  <c r="G12" i="31" a="1"/>
  <c r="G32" i="28" a="1"/>
  <c r="H12" i="24" a="1"/>
  <c r="D15" i="16"/>
  <c r="H15" i="24" a="1"/>
  <c r="G29" i="28" a="1"/>
  <c r="G14" i="31" a="1"/>
  <c r="G11" i="28" a="1"/>
  <c r="H30" i="24" a="1"/>
  <c r="H34" i="24" a="1"/>
  <c r="G14" i="28" a="1"/>
  <c r="G10" i="31" a="1"/>
  <c r="G33" i="28" a="1"/>
  <c r="H29" i="31" a="1"/>
  <c r="G34" i="28" a="1"/>
  <c r="G33" i="31" a="1"/>
  <c r="G31" i="31" a="1"/>
  <c r="W13" i="22" l="1"/>
  <c r="F35" i="31"/>
  <c r="G39" i="32" s="1"/>
  <c r="G14" i="31"/>
  <c r="G14" i="32" s="1"/>
  <c r="G32" i="31"/>
  <c r="G10" i="31"/>
  <c r="G10" i="32" s="1"/>
  <c r="G31" i="31"/>
  <c r="G34" i="31"/>
  <c r="G13" i="31"/>
  <c r="G12" i="31"/>
  <c r="G33" i="31"/>
  <c r="G30" i="31"/>
  <c r="H29" i="31"/>
  <c r="G15" i="31"/>
  <c r="G11" i="31"/>
  <c r="G11" i="32" s="1"/>
  <c r="D77" i="32"/>
  <c r="F40" i="32"/>
  <c r="D80" i="32"/>
  <c r="F24" i="31"/>
  <c r="H8" i="32"/>
  <c r="D73" i="31"/>
  <c r="D74" i="31"/>
  <c r="G36" i="32"/>
  <c r="F16" i="31"/>
  <c r="F20" i="31"/>
  <c r="D67" i="31"/>
  <c r="D68" i="31"/>
  <c r="D78" i="32"/>
  <c r="D79" i="32"/>
  <c r="G35" i="32"/>
  <c r="G38" i="32"/>
  <c r="D72" i="31"/>
  <c r="D72" i="32"/>
  <c r="H8" i="31"/>
  <c r="D73" i="32"/>
  <c r="F10" i="32"/>
  <c r="F23" i="31"/>
  <c r="D75" i="31"/>
  <c r="D71" i="31"/>
  <c r="D70" i="31"/>
  <c r="D66" i="31"/>
  <c r="F14" i="32"/>
  <c r="B95" i="30"/>
  <c r="F22" i="31"/>
  <c r="E77" i="30"/>
  <c r="J77" i="30"/>
  <c r="F77" i="30"/>
  <c r="H77" i="30"/>
  <c r="G77" i="30"/>
  <c r="B78" i="30"/>
  <c r="I77" i="30"/>
  <c r="D76" i="32"/>
  <c r="G37" i="32"/>
  <c r="G34" i="32"/>
  <c r="D75" i="32"/>
  <c r="D71" i="32"/>
  <c r="F25" i="31"/>
  <c r="F21" i="31"/>
  <c r="G32" i="28"/>
  <c r="G13" i="28"/>
  <c r="G33" i="28"/>
  <c r="G15" i="28"/>
  <c r="G31" i="28"/>
  <c r="G30" i="28"/>
  <c r="G12" i="28"/>
  <c r="G12" i="29" s="1"/>
  <c r="G10" i="28"/>
  <c r="G34" i="28"/>
  <c r="G14" i="28"/>
  <c r="G11" i="28"/>
  <c r="G29" i="28"/>
  <c r="D79" i="29"/>
  <c r="H8" i="28"/>
  <c r="G36" i="29"/>
  <c r="F23" i="28"/>
  <c r="D71" i="28"/>
  <c r="D78" i="29"/>
  <c r="D76" i="29"/>
  <c r="D74" i="28"/>
  <c r="G37" i="29"/>
  <c r="D73" i="29"/>
  <c r="D67" i="28"/>
  <c r="D70" i="28"/>
  <c r="D66" i="28"/>
  <c r="D72" i="28"/>
  <c r="B96" i="27"/>
  <c r="I8" i="29"/>
  <c r="F25" i="28"/>
  <c r="G35" i="29"/>
  <c r="F40" i="29"/>
  <c r="H78" i="27"/>
  <c r="B81" i="27"/>
  <c r="E80" i="27"/>
  <c r="D72" i="29"/>
  <c r="D71" i="29"/>
  <c r="D75" i="29"/>
  <c r="G34" i="29"/>
  <c r="D75" i="28"/>
  <c r="F22" i="28"/>
  <c r="F12" i="29"/>
  <c r="F20" i="28"/>
  <c r="F16" i="28"/>
  <c r="G38" i="29"/>
  <c r="F79" i="27"/>
  <c r="G79" i="27" s="1"/>
  <c r="F24" i="28"/>
  <c r="D68" i="28"/>
  <c r="D77" i="29"/>
  <c r="F21" i="28"/>
  <c r="F11" i="29"/>
  <c r="D80" i="29"/>
  <c r="D73" i="28"/>
  <c r="F35" i="28"/>
  <c r="G39" i="29" s="1"/>
  <c r="D71" i="14"/>
  <c r="D78" i="16"/>
  <c r="F40" i="25"/>
  <c r="D79" i="16"/>
  <c r="D77" i="16"/>
  <c r="H14" i="24"/>
  <c r="H14" i="25" s="1"/>
  <c r="G31" i="24"/>
  <c r="G33" i="24"/>
  <c r="H12" i="24"/>
  <c r="H12" i="25" s="1"/>
  <c r="I11" i="24"/>
  <c r="H13" i="24"/>
  <c r="H15" i="24"/>
  <c r="H32" i="24"/>
  <c r="H30" i="24"/>
  <c r="H34" i="24"/>
  <c r="G29" i="24"/>
  <c r="H10" i="24"/>
  <c r="H10" i="25" s="1"/>
  <c r="F25" i="25"/>
  <c r="F24" i="25"/>
  <c r="F23" i="25"/>
  <c r="F21" i="25"/>
  <c r="D77" i="25"/>
  <c r="G24" i="24"/>
  <c r="D73" i="24"/>
  <c r="D74" i="24"/>
  <c r="D78" i="25"/>
  <c r="D72" i="24"/>
  <c r="D71" i="24"/>
  <c r="D79" i="25"/>
  <c r="D80" i="16"/>
  <c r="D76" i="25"/>
  <c r="B95" i="23"/>
  <c r="F26" i="24"/>
  <c r="G35" i="25"/>
  <c r="D68" i="24"/>
  <c r="G37" i="25"/>
  <c r="D73" i="25"/>
  <c r="I8" i="24"/>
  <c r="D67" i="24"/>
  <c r="I8" i="25"/>
  <c r="H11" i="25"/>
  <c r="G22" i="24"/>
  <c r="H21" i="24"/>
  <c r="D80" i="25"/>
  <c r="G23" i="24"/>
  <c r="D75" i="25"/>
  <c r="D71" i="25"/>
  <c r="G25" i="24"/>
  <c r="D72" i="25"/>
  <c r="H36" i="25"/>
  <c r="I79" i="23"/>
  <c r="E81" i="23"/>
  <c r="B82" i="23"/>
  <c r="I78" i="23"/>
  <c r="J78" i="23" s="1"/>
  <c r="H34" i="25"/>
  <c r="H38" i="25"/>
  <c r="H79" i="23"/>
  <c r="F80" i="23"/>
  <c r="G80" i="23"/>
  <c r="D70" i="24"/>
  <c r="D66" i="24"/>
  <c r="D75" i="24"/>
  <c r="F35" i="24"/>
  <c r="G39" i="25" s="1"/>
  <c r="G17" i="25"/>
  <c r="G26" i="25" s="1"/>
  <c r="G20" i="24"/>
  <c r="G16" i="24"/>
  <c r="D76" i="16"/>
  <c r="D72" i="16"/>
  <c r="D67" i="14"/>
  <c r="D74" i="14"/>
  <c r="D72" i="14"/>
  <c r="D73" i="14"/>
  <c r="D75" i="14"/>
  <c r="D73" i="16"/>
  <c r="D68" i="14"/>
  <c r="AF10" i="20"/>
  <c r="D75" i="16"/>
  <c r="C92" i="15"/>
  <c r="E92" i="15"/>
  <c r="G92" i="15"/>
  <c r="B93" i="15"/>
  <c r="U13" i="22"/>
  <c r="V13" i="22"/>
  <c r="S13" i="22"/>
  <c r="Q14" i="22"/>
  <c r="T13" i="22"/>
  <c r="R13" i="22"/>
  <c r="D66" i="14"/>
  <c r="D70" i="14"/>
  <c r="G75" i="15"/>
  <c r="B76" i="15"/>
  <c r="H75" i="15"/>
  <c r="F75" i="15"/>
  <c r="J75" i="15"/>
  <c r="E75" i="15"/>
  <c r="I75" i="15"/>
  <c r="D35" i="16"/>
  <c r="D39" i="16"/>
  <c r="D36" i="16"/>
  <c r="D37" i="16"/>
  <c r="D34" i="16"/>
  <c r="D38" i="16"/>
  <c r="C35" i="14"/>
  <c r="C119" i="14" s="1"/>
  <c r="C40" i="16"/>
  <c r="C138" i="16" s="1"/>
  <c r="C29" i="34" s="1"/>
  <c r="E8" i="16"/>
  <c r="H14" i="28" a="1"/>
  <c r="H33" i="24" a="1"/>
  <c r="I12" i="24" a="1"/>
  <c r="H31" i="24" a="1"/>
  <c r="J11" i="24" a="1"/>
  <c r="I34" i="24" a="1"/>
  <c r="H13" i="31" a="1"/>
  <c r="I32" i="24" a="1"/>
  <c r="I14" i="24" a="1"/>
  <c r="H33" i="31" a="1"/>
  <c r="H12" i="31" a="1"/>
  <c r="H29" i="28" a="1"/>
  <c r="H12" i="28" a="1"/>
  <c r="H30" i="31" a="1"/>
  <c r="I15" i="24" a="1"/>
  <c r="E15" i="16"/>
  <c r="H10" i="31" a="1"/>
  <c r="H34" i="31" a="1"/>
  <c r="H31" i="31" a="1"/>
  <c r="H31" i="28" a="1"/>
  <c r="H11" i="28" a="1"/>
  <c r="H32" i="31" a="1"/>
  <c r="H33" i="28" a="1"/>
  <c r="I30" i="24" a="1"/>
  <c r="I13" i="24" a="1"/>
  <c r="H15" i="31" a="1"/>
  <c r="H29" i="24" a="1"/>
  <c r="I29" i="31" a="1"/>
  <c r="H11" i="31" a="1"/>
  <c r="I10" i="24" a="1"/>
  <c r="H13" i="28" a="1"/>
  <c r="H30" i="28" a="1"/>
  <c r="H15" i="28" a="1"/>
  <c r="H32" i="28" a="1"/>
  <c r="H14" i="31" a="1"/>
  <c r="H34" i="28" a="1"/>
  <c r="H10" i="28" a="1"/>
  <c r="H12" i="31" l="1"/>
  <c r="H12" i="32" s="1"/>
  <c r="H13" i="31"/>
  <c r="H34" i="31"/>
  <c r="H11" i="31"/>
  <c r="H11" i="32" s="1"/>
  <c r="H31" i="31"/>
  <c r="H15" i="31"/>
  <c r="H10" i="31"/>
  <c r="H33" i="31"/>
  <c r="I29" i="31"/>
  <c r="H32" i="31"/>
  <c r="H30" i="31"/>
  <c r="H14" i="31"/>
  <c r="F26" i="31"/>
  <c r="G22" i="31"/>
  <c r="G23" i="31"/>
  <c r="F17" i="32"/>
  <c r="F26" i="32" s="1"/>
  <c r="G12" i="32"/>
  <c r="G17" i="32" s="1"/>
  <c r="G26" i="32" s="1"/>
  <c r="H38" i="32"/>
  <c r="D81" i="32"/>
  <c r="D76" i="31"/>
  <c r="G21" i="31"/>
  <c r="H35" i="32"/>
  <c r="E78" i="30"/>
  <c r="B79" i="30"/>
  <c r="I8" i="32"/>
  <c r="G25" i="31"/>
  <c r="G16" i="31"/>
  <c r="G20" i="31"/>
  <c r="H37" i="32"/>
  <c r="I8" i="31"/>
  <c r="H36" i="32"/>
  <c r="G35" i="31"/>
  <c r="H39" i="32" s="1"/>
  <c r="G40" i="32"/>
  <c r="B96" i="30"/>
  <c r="H34" i="32"/>
  <c r="G24" i="31"/>
  <c r="F17" i="29"/>
  <c r="F26" i="29" s="1"/>
  <c r="F21" i="29" s="1"/>
  <c r="F26" i="28"/>
  <c r="H33" i="28"/>
  <c r="H10" i="28"/>
  <c r="H10" i="29" s="1"/>
  <c r="H30" i="28"/>
  <c r="H29" i="28"/>
  <c r="H12" i="28"/>
  <c r="H12" i="29" s="1"/>
  <c r="H31" i="28"/>
  <c r="H14" i="28"/>
  <c r="H14" i="29" s="1"/>
  <c r="H13" i="28"/>
  <c r="H15" i="28"/>
  <c r="H11" i="28"/>
  <c r="H11" i="29" s="1"/>
  <c r="H34" i="28"/>
  <c r="H32" i="28"/>
  <c r="F80" i="27"/>
  <c r="G80" i="27" s="1"/>
  <c r="I8" i="28"/>
  <c r="E81" i="27"/>
  <c r="B82" i="27"/>
  <c r="H37" i="29"/>
  <c r="G20" i="28"/>
  <c r="G16" i="28"/>
  <c r="G10" i="29"/>
  <c r="D76" i="28"/>
  <c r="H34" i="29"/>
  <c r="G35" i="28"/>
  <c r="H39" i="29" s="1"/>
  <c r="G40" i="29"/>
  <c r="J8" i="29"/>
  <c r="I78" i="27"/>
  <c r="J78" i="27" s="1"/>
  <c r="D81" i="29"/>
  <c r="B97" i="27"/>
  <c r="G22" i="28"/>
  <c r="H35" i="29"/>
  <c r="G24" i="28"/>
  <c r="G14" i="29"/>
  <c r="G23" i="28"/>
  <c r="G25" i="28"/>
  <c r="G21" i="28"/>
  <c r="G11" i="29"/>
  <c r="H79" i="27"/>
  <c r="I79" i="27" s="1"/>
  <c r="H38" i="29"/>
  <c r="H36" i="29"/>
  <c r="F31" i="25"/>
  <c r="G40" i="25"/>
  <c r="D81" i="25"/>
  <c r="I15" i="24"/>
  <c r="I13" i="24"/>
  <c r="J11" i="24"/>
  <c r="I10" i="24"/>
  <c r="I12" i="24"/>
  <c r="I12" i="25" s="1"/>
  <c r="I32" i="24"/>
  <c r="H29" i="24"/>
  <c r="H33" i="24"/>
  <c r="I34" i="24"/>
  <c r="H31" i="24"/>
  <c r="I30" i="24"/>
  <c r="I14" i="24"/>
  <c r="I14" i="25" s="1"/>
  <c r="D76" i="24"/>
  <c r="H25" i="24"/>
  <c r="H80" i="23"/>
  <c r="I80" i="23" s="1"/>
  <c r="H23" i="24"/>
  <c r="J8" i="24"/>
  <c r="F30" i="25"/>
  <c r="G29" i="25" s="1"/>
  <c r="F15" i="25"/>
  <c r="I21" i="24"/>
  <c r="J79" i="23"/>
  <c r="H17" i="25"/>
  <c r="H16" i="24"/>
  <c r="H20" i="24"/>
  <c r="H22" i="24"/>
  <c r="F28" i="25"/>
  <c r="G27" i="25" s="1"/>
  <c r="F13" i="25"/>
  <c r="B96" i="23"/>
  <c r="I36" i="25"/>
  <c r="E82" i="23"/>
  <c r="B83" i="23"/>
  <c r="G35" i="24"/>
  <c r="H39" i="25" s="1"/>
  <c r="H37" i="25"/>
  <c r="G26" i="24"/>
  <c r="F81" i="23"/>
  <c r="I38" i="25"/>
  <c r="H35" i="25"/>
  <c r="G24" i="25"/>
  <c r="G21" i="25"/>
  <c r="J8" i="25"/>
  <c r="I11" i="25"/>
  <c r="I34" i="25"/>
  <c r="H24" i="24"/>
  <c r="D76" i="14"/>
  <c r="D71" i="16"/>
  <c r="D81" i="16" s="1"/>
  <c r="G93" i="15"/>
  <c r="C93" i="15"/>
  <c r="E93" i="15"/>
  <c r="B94" i="15"/>
  <c r="Q15" i="22"/>
  <c r="W14" i="22"/>
  <c r="R14" i="22"/>
  <c r="U14" i="22"/>
  <c r="S14" i="22"/>
  <c r="T14" i="22"/>
  <c r="V14" i="22"/>
  <c r="H76" i="15"/>
  <c r="E76" i="15"/>
  <c r="I76" i="15"/>
  <c r="G76" i="15"/>
  <c r="F76" i="15"/>
  <c r="J76" i="15"/>
  <c r="B77" i="15"/>
  <c r="F8" i="16"/>
  <c r="D40" i="16"/>
  <c r="J30" i="24" a="1"/>
  <c r="I29" i="28" a="1"/>
  <c r="I33" i="28" a="1"/>
  <c r="I15" i="31" a="1"/>
  <c r="I13" i="31" a="1"/>
  <c r="I32" i="28" a="1"/>
  <c r="I13" i="28" a="1"/>
  <c r="J12" i="24" a="1"/>
  <c r="I12" i="28" a="1"/>
  <c r="I29" i="24" a="1"/>
  <c r="I33" i="31" a="1"/>
  <c r="J34" i="24" a="1"/>
  <c r="J32" i="24" a="1"/>
  <c r="I31" i="24" a="1"/>
  <c r="J29" i="31" a="1"/>
  <c r="I34" i="28" a="1"/>
  <c r="J15" i="24" a="1"/>
  <c r="I30" i="31" a="1"/>
  <c r="I30" i="28" a="1"/>
  <c r="I14" i="28" a="1"/>
  <c r="K11" i="24" a="1"/>
  <c r="I10" i="28" a="1"/>
  <c r="J10" i="24" a="1"/>
  <c r="I31" i="28" a="1"/>
  <c r="I31" i="31" a="1"/>
  <c r="I32" i="31" a="1"/>
  <c r="I14" i="31" a="1"/>
  <c r="I15" i="28" a="1"/>
  <c r="J13" i="24" a="1"/>
  <c r="I33" i="24" a="1"/>
  <c r="J14" i="24" a="1"/>
  <c r="I10" i="31" a="1"/>
  <c r="I11" i="31" a="1"/>
  <c r="I11" i="28" a="1"/>
  <c r="I12" i="31" a="1"/>
  <c r="I34" i="31" a="1"/>
  <c r="H35" i="31" l="1"/>
  <c r="I39" i="32" s="1"/>
  <c r="G26" i="31"/>
  <c r="I10" i="31"/>
  <c r="I10" i="32" s="1"/>
  <c r="I15" i="31"/>
  <c r="I14" i="31"/>
  <c r="I14" i="32" s="1"/>
  <c r="I11" i="31"/>
  <c r="I11" i="32" s="1"/>
  <c r="I33" i="31"/>
  <c r="I30" i="31"/>
  <c r="I34" i="31"/>
  <c r="I31" i="31"/>
  <c r="I32" i="31"/>
  <c r="I13" i="31"/>
  <c r="J29" i="31"/>
  <c r="I12" i="31"/>
  <c r="J8" i="32"/>
  <c r="H16" i="31"/>
  <c r="H20" i="31"/>
  <c r="G24" i="32"/>
  <c r="G21" i="32"/>
  <c r="E79" i="30"/>
  <c r="B80" i="30"/>
  <c r="H25" i="31"/>
  <c r="F24" i="29"/>
  <c r="J8" i="31"/>
  <c r="H24" i="31"/>
  <c r="H21" i="31"/>
  <c r="I37" i="32"/>
  <c r="F25" i="29"/>
  <c r="F30" i="29" s="1"/>
  <c r="G29" i="29" s="1"/>
  <c r="B97" i="30"/>
  <c r="H10" i="32"/>
  <c r="F23" i="32"/>
  <c r="F25" i="32"/>
  <c r="F21" i="32"/>
  <c r="F24" i="32"/>
  <c r="I34" i="32"/>
  <c r="I38" i="32"/>
  <c r="F78" i="30"/>
  <c r="I35" i="32"/>
  <c r="I36" i="32"/>
  <c r="F23" i="29"/>
  <c r="H40" i="32"/>
  <c r="H14" i="32"/>
  <c r="H23" i="31"/>
  <c r="H22" i="31"/>
  <c r="G17" i="29"/>
  <c r="G26" i="29" s="1"/>
  <c r="G21" i="29" s="1"/>
  <c r="H40" i="29"/>
  <c r="I31" i="28"/>
  <c r="I12" i="28"/>
  <c r="I32" i="28"/>
  <c r="I29" i="28"/>
  <c r="I34" i="28"/>
  <c r="I30" i="28"/>
  <c r="I14" i="28"/>
  <c r="I13" i="28"/>
  <c r="I11" i="28"/>
  <c r="I10" i="28"/>
  <c r="I15" i="28"/>
  <c r="I33" i="28"/>
  <c r="I80" i="27"/>
  <c r="F81" i="27"/>
  <c r="G81" i="27"/>
  <c r="I35" i="29"/>
  <c r="H22" i="28"/>
  <c r="H80" i="27"/>
  <c r="I36" i="29"/>
  <c r="H35" i="28"/>
  <c r="I39" i="29" s="1"/>
  <c r="I38" i="29"/>
  <c r="I34" i="29"/>
  <c r="E82" i="27"/>
  <c r="B83" i="27"/>
  <c r="H24" i="28"/>
  <c r="J79" i="27"/>
  <c r="G26" i="28"/>
  <c r="H23" i="28"/>
  <c r="K8" i="29"/>
  <c r="H21" i="28"/>
  <c r="H17" i="29"/>
  <c r="H20" i="28"/>
  <c r="H16" i="28"/>
  <c r="B98" i="27"/>
  <c r="J8" i="28"/>
  <c r="H25" i="28"/>
  <c r="I37" i="29"/>
  <c r="G25" i="25"/>
  <c r="G15" i="25" s="1"/>
  <c r="F16" i="25"/>
  <c r="G23" i="25"/>
  <c r="G13" i="25" s="1"/>
  <c r="H40" i="25"/>
  <c r="I33" i="24"/>
  <c r="I29" i="24"/>
  <c r="J12" i="24"/>
  <c r="J12" i="25" s="1"/>
  <c r="J30" i="24"/>
  <c r="K11" i="24"/>
  <c r="J32" i="24"/>
  <c r="J14" i="24"/>
  <c r="J14" i="25" s="1"/>
  <c r="J10" i="24"/>
  <c r="J10" i="25" s="1"/>
  <c r="I31" i="24"/>
  <c r="J13" i="24"/>
  <c r="J34" i="24"/>
  <c r="J15" i="24"/>
  <c r="I37" i="25"/>
  <c r="H35" i="24"/>
  <c r="I39" i="25" s="1"/>
  <c r="F82" i="23"/>
  <c r="G82" i="23" s="1"/>
  <c r="I22" i="24"/>
  <c r="H26" i="24"/>
  <c r="J34" i="25"/>
  <c r="J21" i="24"/>
  <c r="B97" i="23"/>
  <c r="K8" i="25"/>
  <c r="J11" i="25"/>
  <c r="J80" i="23"/>
  <c r="B84" i="23"/>
  <c r="E83" i="23"/>
  <c r="J36" i="25"/>
  <c r="G81" i="23"/>
  <c r="I24" i="24"/>
  <c r="I16" i="24"/>
  <c r="I20" i="24"/>
  <c r="I10" i="25"/>
  <c r="I17" i="25" s="1"/>
  <c r="I35" i="25"/>
  <c r="I23" i="24"/>
  <c r="H130" i="25"/>
  <c r="H129" i="25"/>
  <c r="H26" i="25"/>
  <c r="H128" i="25"/>
  <c r="K8" i="24"/>
  <c r="J38" i="25"/>
  <c r="I25" i="24"/>
  <c r="C94" i="15"/>
  <c r="B95" i="15"/>
  <c r="E94" i="15"/>
  <c r="G94" i="15"/>
  <c r="Q16" i="22"/>
  <c r="S15" i="22"/>
  <c r="V15" i="22"/>
  <c r="R15" i="22"/>
  <c r="U15" i="22"/>
  <c r="T15" i="22"/>
  <c r="W15" i="22"/>
  <c r="E77" i="15"/>
  <c r="I77" i="15"/>
  <c r="H77" i="15"/>
  <c r="F77" i="15"/>
  <c r="J77" i="15"/>
  <c r="G77" i="15"/>
  <c r="B78" i="15"/>
  <c r="G8" i="16"/>
  <c r="C14" i="14"/>
  <c r="C11" i="14"/>
  <c r="C12" i="14"/>
  <c r="C13" i="14"/>
  <c r="C15" i="14"/>
  <c r="C10" i="14"/>
  <c r="D8" i="14"/>
  <c r="W34" i="9"/>
  <c r="V34" i="9"/>
  <c r="U34" i="9"/>
  <c r="T34" i="9"/>
  <c r="W33" i="9"/>
  <c r="V33" i="9"/>
  <c r="U33" i="9"/>
  <c r="T33" i="9"/>
  <c r="W32" i="9"/>
  <c r="V32" i="9"/>
  <c r="U32" i="9"/>
  <c r="T32" i="9"/>
  <c r="W31" i="9"/>
  <c r="V31" i="9"/>
  <c r="U31" i="9"/>
  <c r="T31" i="9"/>
  <c r="W30" i="9"/>
  <c r="V30" i="9"/>
  <c r="U30" i="9"/>
  <c r="T30" i="9"/>
  <c r="W29" i="9"/>
  <c r="V29" i="9"/>
  <c r="U29" i="9"/>
  <c r="T29" i="9"/>
  <c r="AD28" i="9"/>
  <c r="AD29" i="9" s="1"/>
  <c r="AC28" i="9"/>
  <c r="AC29" i="9" s="1"/>
  <c r="AB28" i="9"/>
  <c r="AB29" i="9" s="1"/>
  <c r="W28" i="9"/>
  <c r="V28" i="9"/>
  <c r="U28" i="9"/>
  <c r="T28" i="9"/>
  <c r="W27" i="9"/>
  <c r="V27" i="9"/>
  <c r="U27" i="9"/>
  <c r="T27" i="9"/>
  <c r="W26" i="9"/>
  <c r="V26" i="9"/>
  <c r="U26" i="9"/>
  <c r="T26" i="9"/>
  <c r="W25" i="9"/>
  <c r="V25" i="9"/>
  <c r="U25" i="9"/>
  <c r="T25" i="9"/>
  <c r="W24" i="9"/>
  <c r="V24" i="9"/>
  <c r="U24" i="9"/>
  <c r="T24" i="9"/>
  <c r="W23" i="9"/>
  <c r="V23" i="9"/>
  <c r="U23" i="9"/>
  <c r="T23" i="9"/>
  <c r="B23" i="9"/>
  <c r="B24" i="9" s="1"/>
  <c r="B25" i="9" s="1"/>
  <c r="B26" i="9" s="1"/>
  <c r="B27" i="9" s="1"/>
  <c r="B28" i="9" s="1"/>
  <c r="B29" i="9" s="1"/>
  <c r="B30" i="9" s="1"/>
  <c r="B31" i="9" s="1"/>
  <c r="B32" i="9" s="1"/>
  <c r="B33" i="9" s="1"/>
  <c r="B34" i="9" s="1"/>
  <c r="W22" i="9"/>
  <c r="V22" i="9"/>
  <c r="U22" i="9"/>
  <c r="T22" i="9"/>
  <c r="W21" i="9"/>
  <c r="V21" i="9"/>
  <c r="U21" i="9"/>
  <c r="T21" i="9"/>
  <c r="R21" i="9"/>
  <c r="R31" i="9" s="1"/>
  <c r="Q21" i="9"/>
  <c r="P21" i="9"/>
  <c r="N21" i="9"/>
  <c r="M21" i="9"/>
  <c r="L21" i="9"/>
  <c r="J21" i="9"/>
  <c r="I21" i="9"/>
  <c r="H21" i="9"/>
  <c r="F21" i="9"/>
  <c r="F29" i="9" s="1"/>
  <c r="G170" i="30" s="1"/>
  <c r="E21" i="9"/>
  <c r="D21" i="9"/>
  <c r="W20" i="9"/>
  <c r="V20" i="9"/>
  <c r="U20" i="9"/>
  <c r="T20" i="9"/>
  <c r="J37" i="4"/>
  <c r="J14" i="31" a="1"/>
  <c r="C13" i="16"/>
  <c r="J34" i="31" a="1"/>
  <c r="C12" i="16"/>
  <c r="J10" i="31" a="1"/>
  <c r="K15" i="24" a="1"/>
  <c r="J15" i="28" a="1"/>
  <c r="C14" i="16"/>
  <c r="J33" i="31" a="1"/>
  <c r="K10" i="24" a="1"/>
  <c r="J14" i="28" a="1"/>
  <c r="J32" i="31" a="1"/>
  <c r="J31" i="24" a="1"/>
  <c r="J31" i="31" a="1"/>
  <c r="J32" i="28" a="1"/>
  <c r="J31" i="28" a="1"/>
  <c r="J10" i="28" a="1"/>
  <c r="J30" i="28" a="1"/>
  <c r="J13" i="28" a="1"/>
  <c r="J11" i="28" a="1"/>
  <c r="J29" i="24" a="1"/>
  <c r="K14" i="24" a="1"/>
  <c r="K30" i="24" a="1"/>
  <c r="J11" i="31" a="1"/>
  <c r="K13" i="24" a="1"/>
  <c r="J13" i="31" a="1"/>
  <c r="J33" i="24" a="1"/>
  <c r="K29" i="31" a="1"/>
  <c r="J15" i="31" a="1"/>
  <c r="J12" i="28" a="1"/>
  <c r="C11" i="16"/>
  <c r="L11" i="24" a="1"/>
  <c r="C10" i="16"/>
  <c r="J33" i="28" a="1"/>
  <c r="J34" i="28" a="1"/>
  <c r="J29" i="28" a="1"/>
  <c r="K34" i="24" a="1"/>
  <c r="J12" i="31" a="1"/>
  <c r="J30" i="31" a="1"/>
  <c r="K32" i="24" a="1"/>
  <c r="K12" i="24" a="1"/>
  <c r="P32" i="9" l="1"/>
  <c r="C90" i="27"/>
  <c r="D90" i="27" s="1"/>
  <c r="D33" i="9"/>
  <c r="C90" i="30"/>
  <c r="D90" i="30" s="1"/>
  <c r="E32" i="9"/>
  <c r="E90" i="30"/>
  <c r="F90" i="30" s="1"/>
  <c r="R28" i="9"/>
  <c r="G160" i="27" s="1"/>
  <c r="N33" i="9"/>
  <c r="G90" i="23"/>
  <c r="H90" i="23" s="1"/>
  <c r="F33" i="9"/>
  <c r="G90" i="30"/>
  <c r="H90" i="30" s="1"/>
  <c r="R29" i="9"/>
  <c r="G170" i="27" s="1"/>
  <c r="R34" i="9"/>
  <c r="L24" i="9"/>
  <c r="C120" i="23" s="1"/>
  <c r="C90" i="23"/>
  <c r="D90" i="23" s="1"/>
  <c r="R25" i="9"/>
  <c r="G130" i="27" s="1"/>
  <c r="Q33" i="9"/>
  <c r="E90" i="27"/>
  <c r="F90" i="27" s="1"/>
  <c r="R32" i="9"/>
  <c r="G90" i="27"/>
  <c r="H90" i="27" s="1"/>
  <c r="R23" i="9"/>
  <c r="G110" i="27" s="1"/>
  <c r="M32" i="9"/>
  <c r="E90" i="23"/>
  <c r="F90" i="23" s="1"/>
  <c r="R27" i="9"/>
  <c r="G150" i="27" s="1"/>
  <c r="Q17" i="22"/>
  <c r="V17" i="22" s="1"/>
  <c r="G23" i="22"/>
  <c r="H52" i="4" s="1"/>
  <c r="H53" i="4" s="1"/>
  <c r="H17" i="32"/>
  <c r="H130" i="32" s="1"/>
  <c r="G24" i="29"/>
  <c r="F31" i="29"/>
  <c r="F15" i="29"/>
  <c r="F13" i="29"/>
  <c r="F28" i="29"/>
  <c r="G27" i="29" s="1"/>
  <c r="G25" i="29" s="1"/>
  <c r="J30" i="31"/>
  <c r="K29" i="31"/>
  <c r="J14" i="31"/>
  <c r="J14" i="32" s="1"/>
  <c r="J33" i="31"/>
  <c r="J12" i="31"/>
  <c r="J31" i="31"/>
  <c r="J34" i="31"/>
  <c r="J11" i="31"/>
  <c r="J11" i="32" s="1"/>
  <c r="J13" i="31"/>
  <c r="J15" i="31"/>
  <c r="J32" i="31"/>
  <c r="J10" i="31"/>
  <c r="J10" i="32" s="1"/>
  <c r="F28" i="32"/>
  <c r="G27" i="32" s="1"/>
  <c r="F13" i="32"/>
  <c r="J34" i="32"/>
  <c r="B98" i="30"/>
  <c r="I40" i="32"/>
  <c r="K8" i="32"/>
  <c r="K8" i="31"/>
  <c r="E80" i="30"/>
  <c r="B81" i="30"/>
  <c r="I24" i="31"/>
  <c r="F30" i="32"/>
  <c r="G29" i="32" s="1"/>
  <c r="F15" i="32"/>
  <c r="J37" i="32"/>
  <c r="H26" i="31"/>
  <c r="I22" i="31"/>
  <c r="J35" i="32"/>
  <c r="F31" i="32"/>
  <c r="J38" i="32"/>
  <c r="I21" i="31"/>
  <c r="F79" i="30"/>
  <c r="I23" i="31"/>
  <c r="I25" i="31"/>
  <c r="I35" i="31"/>
  <c r="J39" i="32" s="1"/>
  <c r="G78" i="30"/>
  <c r="H78" i="30" s="1"/>
  <c r="I12" i="32"/>
  <c r="I17" i="32" s="1"/>
  <c r="J36" i="32"/>
  <c r="I20" i="31"/>
  <c r="I16" i="31"/>
  <c r="G30" i="25"/>
  <c r="H29" i="25" s="1"/>
  <c r="J14" i="28"/>
  <c r="J30" i="28"/>
  <c r="J34" i="28"/>
  <c r="J13" i="28"/>
  <c r="J29" i="28"/>
  <c r="J33" i="28"/>
  <c r="J15" i="28"/>
  <c r="J32" i="28"/>
  <c r="J10" i="28"/>
  <c r="J12" i="28"/>
  <c r="J12" i="29" s="1"/>
  <c r="J11" i="28"/>
  <c r="J31" i="28"/>
  <c r="H130" i="29"/>
  <c r="H129" i="29"/>
  <c r="H26" i="29"/>
  <c r="H128" i="29"/>
  <c r="F82" i="27"/>
  <c r="I24" i="28"/>
  <c r="I14" i="29"/>
  <c r="J34" i="29"/>
  <c r="J38" i="29"/>
  <c r="I23" i="28"/>
  <c r="I40" i="29"/>
  <c r="I35" i="28"/>
  <c r="J39" i="29" s="1"/>
  <c r="B99" i="27"/>
  <c r="K8" i="28"/>
  <c r="J37" i="29"/>
  <c r="I25" i="28"/>
  <c r="J36" i="29"/>
  <c r="I81" i="27"/>
  <c r="I16" i="28"/>
  <c r="I20" i="28"/>
  <c r="I10" i="29"/>
  <c r="I22" i="28"/>
  <c r="I12" i="29"/>
  <c r="H26" i="28"/>
  <c r="L8" i="29"/>
  <c r="B84" i="27"/>
  <c r="E83" i="27"/>
  <c r="J80" i="27"/>
  <c r="H81" i="27"/>
  <c r="I21" i="28"/>
  <c r="I11" i="29"/>
  <c r="J35" i="29"/>
  <c r="G28" i="25"/>
  <c r="H27" i="25" s="1"/>
  <c r="G31" i="25"/>
  <c r="G16" i="25"/>
  <c r="I26" i="24"/>
  <c r="I40" i="25"/>
  <c r="K14" i="24"/>
  <c r="K14" i="25" s="1"/>
  <c r="K32" i="24"/>
  <c r="L11" i="24"/>
  <c r="K15" i="24"/>
  <c r="K30" i="24"/>
  <c r="K34" i="24"/>
  <c r="K13" i="24"/>
  <c r="K10" i="24"/>
  <c r="K12" i="24"/>
  <c r="K12" i="25" s="1"/>
  <c r="J29" i="24"/>
  <c r="J31" i="24"/>
  <c r="J33" i="24"/>
  <c r="I82" i="23"/>
  <c r="I130" i="25"/>
  <c r="I129" i="25"/>
  <c r="I26" i="25"/>
  <c r="I128" i="25"/>
  <c r="J24" i="24"/>
  <c r="I81" i="23"/>
  <c r="K36" i="25"/>
  <c r="K21" i="24"/>
  <c r="H127" i="25"/>
  <c r="H21" i="25"/>
  <c r="H24" i="25"/>
  <c r="H81" i="23"/>
  <c r="J25" i="24"/>
  <c r="K34" i="25"/>
  <c r="B98" i="23"/>
  <c r="K38" i="25"/>
  <c r="J23" i="24"/>
  <c r="H82" i="23"/>
  <c r="J17" i="25"/>
  <c r="J16" i="24"/>
  <c r="J20" i="24"/>
  <c r="J22" i="24"/>
  <c r="F83" i="23"/>
  <c r="K11" i="25"/>
  <c r="L8" i="25"/>
  <c r="I35" i="24"/>
  <c r="J39" i="25" s="1"/>
  <c r="L8" i="24"/>
  <c r="E84" i="23"/>
  <c r="B85" i="23"/>
  <c r="E85" i="23" s="1"/>
  <c r="J35" i="25"/>
  <c r="J37" i="25"/>
  <c r="W17" i="22"/>
  <c r="U17" i="22"/>
  <c r="J32" i="9"/>
  <c r="G90" i="15"/>
  <c r="H90" i="15" s="1"/>
  <c r="D46" i="16" s="1"/>
  <c r="H32" i="9"/>
  <c r="C90" i="15"/>
  <c r="D90" i="15" s="1"/>
  <c r="D44" i="16" s="1"/>
  <c r="F34" i="9"/>
  <c r="I33" i="9"/>
  <c r="E90" i="15"/>
  <c r="F90" i="15" s="1"/>
  <c r="D45" i="16" s="1"/>
  <c r="B96" i="15"/>
  <c r="C95" i="15"/>
  <c r="E95" i="15"/>
  <c r="G95" i="15"/>
  <c r="S16" i="22"/>
  <c r="U16" i="22"/>
  <c r="V16" i="22"/>
  <c r="R16" i="22"/>
  <c r="W16" i="22"/>
  <c r="T16" i="22"/>
  <c r="R24" i="9"/>
  <c r="G120" i="27" s="1"/>
  <c r="R33" i="9"/>
  <c r="F30" i="9"/>
  <c r="R30" i="9"/>
  <c r="Q24" i="9"/>
  <c r="E120" i="27" s="1"/>
  <c r="Q34" i="9"/>
  <c r="Q31" i="9"/>
  <c r="Q25" i="9"/>
  <c r="E130" i="27" s="1"/>
  <c r="L31" i="9"/>
  <c r="L34" i="9"/>
  <c r="L25" i="9"/>
  <c r="C130" i="23" s="1"/>
  <c r="L28" i="9"/>
  <c r="C160" i="23" s="1"/>
  <c r="L29" i="9"/>
  <c r="C170" i="23" s="1"/>
  <c r="F25" i="9"/>
  <c r="G130" i="30" s="1"/>
  <c r="F24" i="9"/>
  <c r="G120" i="30" s="1"/>
  <c r="J25" i="9"/>
  <c r="F31" i="9"/>
  <c r="F28" i="9"/>
  <c r="G160" i="30" s="1"/>
  <c r="J31" i="9"/>
  <c r="M23" i="9"/>
  <c r="E110" i="23" s="1"/>
  <c r="M29" i="9"/>
  <c r="E170" i="23" s="1"/>
  <c r="M30" i="9"/>
  <c r="M33" i="9"/>
  <c r="M24" i="9"/>
  <c r="E120" i="23" s="1"/>
  <c r="M27" i="9"/>
  <c r="E150" i="23" s="1"/>
  <c r="Q28" i="9"/>
  <c r="E160" i="27" s="1"/>
  <c r="M31" i="9"/>
  <c r="E31" i="9"/>
  <c r="M28" i="9"/>
  <c r="E160" i="23" s="1"/>
  <c r="E25" i="9"/>
  <c r="E130" i="30" s="1"/>
  <c r="M25" i="9"/>
  <c r="E130" i="23" s="1"/>
  <c r="Q30" i="9"/>
  <c r="M34" i="9"/>
  <c r="Q29" i="9"/>
  <c r="E170" i="27" s="1"/>
  <c r="H34" i="9"/>
  <c r="L30" i="9"/>
  <c r="H29" i="9"/>
  <c r="H33" i="9"/>
  <c r="P25" i="9"/>
  <c r="C130" i="27" s="1"/>
  <c r="H30" i="9"/>
  <c r="H31" i="9"/>
  <c r="H27" i="9"/>
  <c r="H28" i="9"/>
  <c r="H23" i="9"/>
  <c r="H24" i="9"/>
  <c r="H25" i="9"/>
  <c r="P31" i="9"/>
  <c r="L33" i="9"/>
  <c r="B79" i="15"/>
  <c r="E78" i="15"/>
  <c r="D29" i="14"/>
  <c r="D33" i="14"/>
  <c r="D31" i="14"/>
  <c r="D30" i="14"/>
  <c r="D34" i="14"/>
  <c r="D32" i="14"/>
  <c r="C16" i="16"/>
  <c r="H8" i="16"/>
  <c r="C16" i="14"/>
  <c r="D11" i="14"/>
  <c r="E8" i="14"/>
  <c r="D10" i="14"/>
  <c r="D12" i="14"/>
  <c r="D13" i="14"/>
  <c r="D15" i="14"/>
  <c r="D14" i="14"/>
  <c r="F22" i="9"/>
  <c r="G100" i="30" s="1"/>
  <c r="L22" i="9"/>
  <c r="C100" i="23" s="1"/>
  <c r="Q22" i="9"/>
  <c r="E100" i="27" s="1"/>
  <c r="E23" i="9"/>
  <c r="E110" i="30" s="1"/>
  <c r="J23" i="9"/>
  <c r="P23" i="9"/>
  <c r="C110" i="27" s="1"/>
  <c r="D24" i="9"/>
  <c r="C120" i="30" s="1"/>
  <c r="I24" i="9"/>
  <c r="N24" i="9"/>
  <c r="G120" i="23" s="1"/>
  <c r="F26" i="9"/>
  <c r="G140" i="30" s="1"/>
  <c r="L26" i="9"/>
  <c r="C140" i="23" s="1"/>
  <c r="Q26" i="9"/>
  <c r="E140" i="27" s="1"/>
  <c r="E27" i="9"/>
  <c r="E150" i="30" s="1"/>
  <c r="J27" i="9"/>
  <c r="P27" i="9"/>
  <c r="C150" i="27" s="1"/>
  <c r="D28" i="9"/>
  <c r="C160" i="30" s="1"/>
  <c r="I28" i="9"/>
  <c r="N28" i="9"/>
  <c r="G160" i="23" s="1"/>
  <c r="D29" i="9"/>
  <c r="C170" i="30" s="1"/>
  <c r="I29" i="9"/>
  <c r="N29" i="9"/>
  <c r="G170" i="23" s="1"/>
  <c r="D30" i="9"/>
  <c r="I30" i="9"/>
  <c r="N30" i="9"/>
  <c r="F32" i="9"/>
  <c r="L32" i="9"/>
  <c r="Q32" i="9"/>
  <c r="E33" i="9"/>
  <c r="J33" i="9"/>
  <c r="P33" i="9"/>
  <c r="D34" i="9"/>
  <c r="I34" i="9"/>
  <c r="N34" i="9"/>
  <c r="H22" i="9"/>
  <c r="M22" i="9"/>
  <c r="E100" i="23" s="1"/>
  <c r="R22" i="9"/>
  <c r="G100" i="27" s="1"/>
  <c r="F23" i="9"/>
  <c r="G110" i="30" s="1"/>
  <c r="L23" i="9"/>
  <c r="C110" i="23" s="1"/>
  <c r="Q23" i="9"/>
  <c r="E110" i="27" s="1"/>
  <c r="E24" i="9"/>
  <c r="E120" i="30" s="1"/>
  <c r="J24" i="9"/>
  <c r="P24" i="9"/>
  <c r="C120" i="27" s="1"/>
  <c r="D25" i="9"/>
  <c r="C130" i="30" s="1"/>
  <c r="I25" i="9"/>
  <c r="N25" i="9"/>
  <c r="G130" i="23" s="1"/>
  <c r="H26" i="9"/>
  <c r="M26" i="9"/>
  <c r="E140" i="23" s="1"/>
  <c r="R26" i="9"/>
  <c r="G140" i="27" s="1"/>
  <c r="F27" i="9"/>
  <c r="G150" i="30" s="1"/>
  <c r="L27" i="9"/>
  <c r="C150" i="23" s="1"/>
  <c r="Q27" i="9"/>
  <c r="E150" i="27" s="1"/>
  <c r="E28" i="9"/>
  <c r="E160" i="30" s="1"/>
  <c r="J28" i="9"/>
  <c r="P28" i="9"/>
  <c r="C160" i="27" s="1"/>
  <c r="E29" i="9"/>
  <c r="E170" i="30" s="1"/>
  <c r="J29" i="9"/>
  <c r="P29" i="9"/>
  <c r="C170" i="27" s="1"/>
  <c r="E30" i="9"/>
  <c r="J30" i="9"/>
  <c r="P30" i="9"/>
  <c r="D31" i="9"/>
  <c r="I31" i="9"/>
  <c r="N31" i="9"/>
  <c r="E34" i="9"/>
  <c r="J34" i="9"/>
  <c r="P34" i="9"/>
  <c r="D22" i="9"/>
  <c r="C100" i="30" s="1"/>
  <c r="I22" i="9"/>
  <c r="N22" i="9"/>
  <c r="G100" i="23" s="1"/>
  <c r="D26" i="9"/>
  <c r="C140" i="30" s="1"/>
  <c r="I26" i="9"/>
  <c r="N26" i="9"/>
  <c r="G140" i="23" s="1"/>
  <c r="D32" i="9"/>
  <c r="I32" i="9"/>
  <c r="N32" i="9"/>
  <c r="E22" i="9"/>
  <c r="E100" i="30" s="1"/>
  <c r="J22" i="9"/>
  <c r="P22" i="9"/>
  <c r="C100" i="27" s="1"/>
  <c r="D23" i="9"/>
  <c r="C110" i="30" s="1"/>
  <c r="I23" i="9"/>
  <c r="N23" i="9"/>
  <c r="G110" i="23" s="1"/>
  <c r="E26" i="9"/>
  <c r="E140" i="30" s="1"/>
  <c r="J26" i="9"/>
  <c r="P26" i="9"/>
  <c r="C140" i="27" s="1"/>
  <c r="D27" i="9"/>
  <c r="C150" i="30" s="1"/>
  <c r="I27" i="9"/>
  <c r="N27" i="9"/>
  <c r="G150" i="23" s="1"/>
  <c r="L30" i="24" a="1"/>
  <c r="K15" i="28" a="1"/>
  <c r="K30" i="28" a="1"/>
  <c r="D40" i="31"/>
  <c r="K13" i="31" a="1"/>
  <c r="K29" i="24" a="1"/>
  <c r="K31" i="24" a="1"/>
  <c r="K34" i="28" a="1"/>
  <c r="K33" i="28" a="1"/>
  <c r="D11" i="16"/>
  <c r="K12" i="31" a="1"/>
  <c r="K32" i="31" a="1"/>
  <c r="K13" i="28" a="1"/>
  <c r="L29" i="31" a="1"/>
  <c r="K31" i="28" a="1"/>
  <c r="E32" i="14" a="1"/>
  <c r="K10" i="31" a="1"/>
  <c r="K10" i="28" a="1"/>
  <c r="D41" i="24"/>
  <c r="D40" i="28"/>
  <c r="D12" i="16"/>
  <c r="D40" i="24"/>
  <c r="K15" i="31" a="1"/>
  <c r="K12" i="28" a="1"/>
  <c r="E31" i="14" a="1"/>
  <c r="K14" i="28" a="1"/>
  <c r="D39" i="31"/>
  <c r="D41" i="31"/>
  <c r="K33" i="31" a="1"/>
  <c r="D10" i="16"/>
  <c r="K33" i="24" a="1"/>
  <c r="E34" i="14" a="1"/>
  <c r="L14" i="24" a="1"/>
  <c r="L13" i="24" a="1"/>
  <c r="L34" i="24" a="1"/>
  <c r="D41" i="14"/>
  <c r="K11" i="28" a="1"/>
  <c r="L10" i="24" a="1"/>
  <c r="K11" i="31" a="1"/>
  <c r="K14" i="31" a="1"/>
  <c r="D40" i="14"/>
  <c r="K31" i="31" a="1"/>
  <c r="D39" i="14"/>
  <c r="E29" i="14" a="1"/>
  <c r="D39" i="28"/>
  <c r="D39" i="24"/>
  <c r="K29" i="28" a="1"/>
  <c r="L32" i="24" a="1"/>
  <c r="K30" i="31" a="1"/>
  <c r="D13" i="16"/>
  <c r="K34" i="31" a="1"/>
  <c r="M11" i="24" a="1"/>
  <c r="K32" i="28" a="1"/>
  <c r="L15" i="24" a="1"/>
  <c r="E30" i="14" a="1"/>
  <c r="D41" i="28"/>
  <c r="E33" i="14" a="1"/>
  <c r="D14" i="16"/>
  <c r="L12" i="24" a="1"/>
  <c r="D45" i="25" l="1"/>
  <c r="D44" i="25"/>
  <c r="D45" i="32"/>
  <c r="D46" i="29"/>
  <c r="D44" i="32"/>
  <c r="D46" i="32"/>
  <c r="D45" i="29"/>
  <c r="D44" i="29"/>
  <c r="D46" i="25"/>
  <c r="D23" i="22"/>
  <c r="E52" i="4" s="1"/>
  <c r="E53" i="4" s="1"/>
  <c r="C23" i="22"/>
  <c r="D52" i="4" s="1"/>
  <c r="D53" i="4" s="1"/>
  <c r="H23" i="22"/>
  <c r="I52" i="4" s="1"/>
  <c r="I53" i="4" s="1"/>
  <c r="R17" i="22"/>
  <c r="S17" i="22"/>
  <c r="T17" i="22"/>
  <c r="F23" i="22"/>
  <c r="G52" i="4" s="1"/>
  <c r="G53" i="4" s="1"/>
  <c r="E23" i="22"/>
  <c r="F52" i="4" s="1"/>
  <c r="F53" i="4" s="1"/>
  <c r="H26" i="32"/>
  <c r="H127" i="32" s="1"/>
  <c r="H129" i="32"/>
  <c r="H128" i="32"/>
  <c r="G23" i="29"/>
  <c r="G13" i="29" s="1"/>
  <c r="F16" i="29"/>
  <c r="J35" i="31"/>
  <c r="K39" i="32" s="1"/>
  <c r="I26" i="31"/>
  <c r="K31" i="31"/>
  <c r="K12" i="31"/>
  <c r="K12" i="32" s="1"/>
  <c r="K34" i="31"/>
  <c r="K10" i="31"/>
  <c r="K10" i="32" s="1"/>
  <c r="K33" i="31"/>
  <c r="K11" i="31"/>
  <c r="K32" i="31"/>
  <c r="K14" i="31"/>
  <c r="K15" i="31"/>
  <c r="L29" i="31"/>
  <c r="K13" i="31"/>
  <c r="K30" i="31"/>
  <c r="J78" i="30"/>
  <c r="K35" i="32"/>
  <c r="I130" i="32"/>
  <c r="I129" i="32"/>
  <c r="I26" i="32"/>
  <c r="I128" i="32"/>
  <c r="H79" i="30"/>
  <c r="G79" i="30"/>
  <c r="J40" i="32"/>
  <c r="J22" i="31"/>
  <c r="L8" i="31"/>
  <c r="K38" i="32"/>
  <c r="J12" i="32"/>
  <c r="J17" i="32" s="1"/>
  <c r="F16" i="32"/>
  <c r="J20" i="31"/>
  <c r="J16" i="31"/>
  <c r="K37" i="32"/>
  <c r="J21" i="31"/>
  <c r="B82" i="30"/>
  <c r="E81" i="30"/>
  <c r="G25" i="32"/>
  <c r="G30" i="32" s="1"/>
  <c r="H29" i="32" s="1"/>
  <c r="G23" i="32"/>
  <c r="G13" i="32" s="1"/>
  <c r="K36" i="32"/>
  <c r="J24" i="31"/>
  <c r="B99" i="30"/>
  <c r="I78" i="30"/>
  <c r="F80" i="30"/>
  <c r="G80" i="30" s="1"/>
  <c r="L8" i="32"/>
  <c r="J25" i="31"/>
  <c r="J23" i="31"/>
  <c r="K34" i="32"/>
  <c r="H25" i="25"/>
  <c r="H15" i="25" s="1"/>
  <c r="G15" i="29"/>
  <c r="G30" i="29"/>
  <c r="H29" i="29" s="1"/>
  <c r="H23" i="25"/>
  <c r="H13" i="25" s="1"/>
  <c r="K29" i="28"/>
  <c r="K32" i="28"/>
  <c r="K15" i="28"/>
  <c r="K31" i="28"/>
  <c r="K13" i="28"/>
  <c r="K11" i="28"/>
  <c r="K34" i="28"/>
  <c r="K33" i="28"/>
  <c r="K12" i="28"/>
  <c r="K30" i="28"/>
  <c r="K10" i="28"/>
  <c r="K14" i="28"/>
  <c r="H82" i="27"/>
  <c r="J35" i="28"/>
  <c r="K39" i="29" s="1"/>
  <c r="K36" i="29"/>
  <c r="F83" i="27"/>
  <c r="J25" i="28"/>
  <c r="B85" i="27"/>
  <c r="E85" i="27" s="1"/>
  <c r="E84" i="27"/>
  <c r="G82" i="27"/>
  <c r="K35" i="29"/>
  <c r="J23" i="28"/>
  <c r="I26" i="28"/>
  <c r="B100" i="27"/>
  <c r="L8" i="28"/>
  <c r="J21" i="28"/>
  <c r="J11" i="29"/>
  <c r="K38" i="29"/>
  <c r="K37" i="29"/>
  <c r="J40" i="29"/>
  <c r="H127" i="29"/>
  <c r="H21" i="29"/>
  <c r="H24" i="29"/>
  <c r="J22" i="28"/>
  <c r="K34" i="29"/>
  <c r="I17" i="29"/>
  <c r="J81" i="27"/>
  <c r="M8" i="29"/>
  <c r="J20" i="28"/>
  <c r="J16" i="28"/>
  <c r="J10" i="29"/>
  <c r="J24" i="28"/>
  <c r="J14" i="29"/>
  <c r="J26" i="24"/>
  <c r="J40" i="25"/>
  <c r="L10" i="24"/>
  <c r="L10" i="25" s="1"/>
  <c r="L13" i="24"/>
  <c r="L34" i="24"/>
  <c r="L30" i="24"/>
  <c r="K33" i="24"/>
  <c r="L15" i="24"/>
  <c r="K31" i="24"/>
  <c r="M11" i="24"/>
  <c r="K29" i="24"/>
  <c r="L32" i="24"/>
  <c r="L12" i="24"/>
  <c r="L12" i="25" s="1"/>
  <c r="L14" i="24"/>
  <c r="L14" i="25" s="1"/>
  <c r="F85" i="23"/>
  <c r="G85" i="23" s="1"/>
  <c r="M8" i="24"/>
  <c r="K16" i="24"/>
  <c r="K20" i="24"/>
  <c r="K23" i="24"/>
  <c r="F84" i="23"/>
  <c r="K10" i="25"/>
  <c r="J129" i="25"/>
  <c r="J130" i="25"/>
  <c r="J26" i="25"/>
  <c r="J128" i="25"/>
  <c r="H111" i="25"/>
  <c r="H107" i="25"/>
  <c r="H103" i="25"/>
  <c r="H110" i="25"/>
  <c r="H106" i="25"/>
  <c r="H104" i="25"/>
  <c r="H105" i="25"/>
  <c r="H112" i="25"/>
  <c r="H102" i="25"/>
  <c r="H101" i="25"/>
  <c r="H108" i="25"/>
  <c r="H109" i="25"/>
  <c r="H100" i="25"/>
  <c r="L38" i="25"/>
  <c r="M8" i="25"/>
  <c r="L11" i="25"/>
  <c r="G83" i="23"/>
  <c r="H83" i="23" s="1"/>
  <c r="J82" i="23"/>
  <c r="B99" i="23"/>
  <c r="L34" i="25"/>
  <c r="K37" i="25"/>
  <c r="K25" i="24"/>
  <c r="J81" i="23"/>
  <c r="K35" i="25"/>
  <c r="L21" i="24"/>
  <c r="J35" i="24"/>
  <c r="K39" i="25" s="1"/>
  <c r="L36" i="25"/>
  <c r="H124" i="25"/>
  <c r="H120" i="25"/>
  <c r="H116" i="25"/>
  <c r="H122" i="25"/>
  <c r="H119" i="25"/>
  <c r="H117" i="25"/>
  <c r="H123" i="25"/>
  <c r="H121" i="25"/>
  <c r="H125" i="25"/>
  <c r="H126" i="25"/>
  <c r="H118" i="25"/>
  <c r="H114" i="25"/>
  <c r="H115" i="25"/>
  <c r="I127" i="25"/>
  <c r="I21" i="25"/>
  <c r="I24" i="25"/>
  <c r="K22" i="24"/>
  <c r="K24" i="24"/>
  <c r="E29" i="14"/>
  <c r="E33" i="14"/>
  <c r="E34" i="14"/>
  <c r="E30" i="14"/>
  <c r="E31" i="14"/>
  <c r="E32" i="14"/>
  <c r="B97" i="15"/>
  <c r="C96" i="15"/>
  <c r="E96" i="15"/>
  <c r="G96" i="15"/>
  <c r="E36" i="16"/>
  <c r="E37" i="16"/>
  <c r="E38" i="16"/>
  <c r="E34" i="16"/>
  <c r="E35" i="16"/>
  <c r="F78" i="15"/>
  <c r="G78" i="15" s="1"/>
  <c r="B80" i="15"/>
  <c r="E79" i="15"/>
  <c r="D16" i="16"/>
  <c r="I8" i="16"/>
  <c r="D35" i="14"/>
  <c r="E11" i="14"/>
  <c r="E14" i="14"/>
  <c r="E15" i="14"/>
  <c r="E13" i="14"/>
  <c r="E10" i="14"/>
  <c r="F8" i="14"/>
  <c r="E12" i="14"/>
  <c r="D16" i="14"/>
  <c r="L34" i="28" a="1"/>
  <c r="M34" i="24" a="1"/>
  <c r="L13" i="28" a="1"/>
  <c r="E14" i="16"/>
  <c r="F14" i="14" a="1"/>
  <c r="L31" i="28" a="1"/>
  <c r="F34" i="14" a="1"/>
  <c r="M15" i="24" a="1"/>
  <c r="L14" i="28" a="1"/>
  <c r="L14" i="31" a="1"/>
  <c r="L31" i="31" a="1"/>
  <c r="L13" i="31" a="1"/>
  <c r="M32" i="24" a="1"/>
  <c r="L10" i="28" a="1"/>
  <c r="M29" i="31" a="1"/>
  <c r="F31" i="14" a="1"/>
  <c r="F32" i="14" a="1"/>
  <c r="F10" i="14" a="1"/>
  <c r="L29" i="28" a="1"/>
  <c r="L33" i="28" a="1"/>
  <c r="L12" i="31" a="1"/>
  <c r="E10" i="16"/>
  <c r="F11" i="14" a="1"/>
  <c r="F15" i="14" a="1"/>
  <c r="L12" i="28" a="1"/>
  <c r="F30" i="14" a="1"/>
  <c r="M12" i="24" a="1"/>
  <c r="L31" i="24" a="1"/>
  <c r="L30" i="28" a="1"/>
  <c r="N11" i="24" a="1"/>
  <c r="L29" i="24" a="1"/>
  <c r="E12" i="16"/>
  <c r="L15" i="28" a="1"/>
  <c r="F29" i="14" a="1"/>
  <c r="L11" i="28" a="1"/>
  <c r="F33" i="14" a="1"/>
  <c r="L11" i="31" a="1"/>
  <c r="L33" i="24" a="1"/>
  <c r="L30" i="31" a="1"/>
  <c r="F12" i="14" a="1"/>
  <c r="L32" i="28" a="1"/>
  <c r="M13" i="24" a="1"/>
  <c r="L33" i="31" a="1"/>
  <c r="L10" i="31" a="1"/>
  <c r="L34" i="31" a="1"/>
  <c r="E11" i="16"/>
  <c r="E13" i="16"/>
  <c r="F13" i="14" a="1"/>
  <c r="M10" i="24" a="1"/>
  <c r="M30" i="24" a="1"/>
  <c r="L32" i="31" a="1"/>
  <c r="M14" i="24" a="1"/>
  <c r="L15" i="31" a="1"/>
  <c r="H24" i="32" l="1"/>
  <c r="H117" i="32" s="1"/>
  <c r="H21" i="32"/>
  <c r="H111" i="32" s="1"/>
  <c r="G16" i="29"/>
  <c r="G31" i="29"/>
  <c r="G28" i="29"/>
  <c r="H27" i="29" s="1"/>
  <c r="H23" i="29" s="1"/>
  <c r="H13" i="29" s="1"/>
  <c r="K40" i="32"/>
  <c r="K35" i="31"/>
  <c r="L39" i="32" s="1"/>
  <c r="H30" i="25"/>
  <c r="I29" i="25" s="1"/>
  <c r="L32" i="31"/>
  <c r="L14" i="31"/>
  <c r="L14" i="32" s="1"/>
  <c r="L30" i="31"/>
  <c r="L10" i="31"/>
  <c r="L10" i="32" s="1"/>
  <c r="L13" i="31"/>
  <c r="L34" i="31"/>
  <c r="L11" i="31"/>
  <c r="L11" i="32" s="1"/>
  <c r="L33" i="31"/>
  <c r="M29" i="31"/>
  <c r="L12" i="31"/>
  <c r="L12" i="32" s="1"/>
  <c r="L15" i="31"/>
  <c r="L31" i="31"/>
  <c r="I80" i="30"/>
  <c r="F81" i="30"/>
  <c r="G81" i="30"/>
  <c r="L36" i="32"/>
  <c r="H80" i="30"/>
  <c r="B100" i="30"/>
  <c r="K24" i="31"/>
  <c r="I127" i="32"/>
  <c r="I21" i="32"/>
  <c r="I24" i="32"/>
  <c r="L34" i="32"/>
  <c r="K16" i="31"/>
  <c r="K20" i="31"/>
  <c r="B83" i="30"/>
  <c r="E82" i="30"/>
  <c r="H31" i="25"/>
  <c r="G15" i="32"/>
  <c r="G16" i="32" s="1"/>
  <c r="G31" i="32"/>
  <c r="M8" i="31"/>
  <c r="K23" i="31"/>
  <c r="L38" i="32"/>
  <c r="J129" i="32"/>
  <c r="J130" i="32"/>
  <c r="J26" i="32"/>
  <c r="J128" i="32"/>
  <c r="K21" i="31"/>
  <c r="L37" i="32"/>
  <c r="G28" i="32"/>
  <c r="H27" i="32" s="1"/>
  <c r="K11" i="32"/>
  <c r="M8" i="32"/>
  <c r="I79" i="30"/>
  <c r="J79" i="30" s="1"/>
  <c r="K22" i="31"/>
  <c r="K14" i="32"/>
  <c r="J26" i="31"/>
  <c r="K25" i="31"/>
  <c r="L35" i="32"/>
  <c r="H16" i="25"/>
  <c r="H28" i="25"/>
  <c r="I27" i="25" s="1"/>
  <c r="I23" i="25" s="1"/>
  <c r="I13" i="25" s="1"/>
  <c r="L11" i="28"/>
  <c r="L11" i="29" s="1"/>
  <c r="L33" i="28"/>
  <c r="L34" i="28"/>
  <c r="L13" i="28"/>
  <c r="L14" i="28"/>
  <c r="L31" i="28"/>
  <c r="L10" i="28"/>
  <c r="L15" i="28"/>
  <c r="L30" i="28"/>
  <c r="L32" i="28"/>
  <c r="L12" i="28"/>
  <c r="L12" i="29" s="1"/>
  <c r="L29" i="28"/>
  <c r="K21" i="28"/>
  <c r="K11" i="29"/>
  <c r="F85" i="27"/>
  <c r="L37" i="29"/>
  <c r="J26" i="28"/>
  <c r="I130" i="29"/>
  <c r="I129" i="29"/>
  <c r="I26" i="29"/>
  <c r="I128" i="29"/>
  <c r="N8" i="29"/>
  <c r="H124" i="29"/>
  <c r="H120" i="29"/>
  <c r="H116" i="29"/>
  <c r="H123" i="29"/>
  <c r="H119" i="29"/>
  <c r="H115" i="29"/>
  <c r="H125" i="29"/>
  <c r="H126" i="29"/>
  <c r="H121" i="29"/>
  <c r="H118" i="29"/>
  <c r="H122" i="29"/>
  <c r="H117" i="29"/>
  <c r="H114" i="29"/>
  <c r="L38" i="29"/>
  <c r="H91" i="27"/>
  <c r="B101" i="27"/>
  <c r="F91" i="27"/>
  <c r="D91" i="27"/>
  <c r="J17" i="29"/>
  <c r="H111" i="29"/>
  <c r="H112" i="29"/>
  <c r="H105" i="29"/>
  <c r="H103" i="29"/>
  <c r="H101" i="29"/>
  <c r="H109" i="29"/>
  <c r="H107" i="29"/>
  <c r="H106" i="29"/>
  <c r="H104" i="29"/>
  <c r="H102" i="29"/>
  <c r="H100" i="29"/>
  <c r="H110" i="29"/>
  <c r="H108" i="29"/>
  <c r="I82" i="27"/>
  <c r="G83" i="27"/>
  <c r="K23" i="28"/>
  <c r="K24" i="28"/>
  <c r="K14" i="29"/>
  <c r="L35" i="29"/>
  <c r="K16" i="28"/>
  <c r="K20" i="28"/>
  <c r="K10" i="29"/>
  <c r="K25" i="28"/>
  <c r="K40" i="29"/>
  <c r="J82" i="27"/>
  <c r="L34" i="29"/>
  <c r="L36" i="29"/>
  <c r="M8" i="28"/>
  <c r="F84" i="27"/>
  <c r="K22" i="28"/>
  <c r="K12" i="29"/>
  <c r="K35" i="28"/>
  <c r="L39" i="29" s="1"/>
  <c r="K40" i="25"/>
  <c r="L31" i="24"/>
  <c r="M15" i="24"/>
  <c r="L33" i="24"/>
  <c r="M14" i="24"/>
  <c r="M14" i="25" s="1"/>
  <c r="M30" i="24"/>
  <c r="M12" i="24"/>
  <c r="N11" i="24"/>
  <c r="M34" i="24"/>
  <c r="M32" i="24"/>
  <c r="M13" i="24"/>
  <c r="L29" i="24"/>
  <c r="M10" i="24"/>
  <c r="M10" i="25" s="1"/>
  <c r="J83" i="23"/>
  <c r="I110" i="25"/>
  <c r="I111" i="25"/>
  <c r="I102" i="25"/>
  <c r="I101" i="25"/>
  <c r="I108" i="25"/>
  <c r="I100" i="25"/>
  <c r="I109" i="25"/>
  <c r="I112" i="25"/>
  <c r="I103" i="25"/>
  <c r="I107" i="25"/>
  <c r="I105" i="25"/>
  <c r="I104" i="25"/>
  <c r="I106" i="25"/>
  <c r="B100" i="23"/>
  <c r="J127" i="25"/>
  <c r="J24" i="25"/>
  <c r="J21" i="25"/>
  <c r="L35" i="25"/>
  <c r="N8" i="24"/>
  <c r="L25" i="24"/>
  <c r="L37" i="25"/>
  <c r="K26" i="24"/>
  <c r="L24" i="24"/>
  <c r="M34" i="25"/>
  <c r="L22" i="24"/>
  <c r="M21" i="24"/>
  <c r="H85" i="23"/>
  <c r="I124" i="25"/>
  <c r="I120" i="25"/>
  <c r="I116" i="25"/>
  <c r="I123" i="25"/>
  <c r="I119" i="25"/>
  <c r="I115" i="25"/>
  <c r="I126" i="25"/>
  <c r="I117" i="25"/>
  <c r="I114" i="25"/>
  <c r="I122" i="25"/>
  <c r="I125" i="25"/>
  <c r="I121" i="25"/>
  <c r="I118" i="25"/>
  <c r="M11" i="25"/>
  <c r="N8" i="25"/>
  <c r="M38" i="25"/>
  <c r="I83" i="23"/>
  <c r="K17" i="25"/>
  <c r="M36" i="25"/>
  <c r="L23" i="24"/>
  <c r="G84" i="23"/>
  <c r="K35" i="24"/>
  <c r="L39" i="25" s="1"/>
  <c r="L17" i="25"/>
  <c r="L16" i="24"/>
  <c r="L20" i="24"/>
  <c r="F31" i="14"/>
  <c r="F32" i="14"/>
  <c r="F30" i="14"/>
  <c r="F34" i="14"/>
  <c r="F33" i="14"/>
  <c r="F29" i="14"/>
  <c r="B98" i="15"/>
  <c r="G97" i="15"/>
  <c r="C97" i="15"/>
  <c r="E97" i="15"/>
  <c r="F12" i="14"/>
  <c r="F12" i="16" s="1"/>
  <c r="F10" i="14"/>
  <c r="F10" i="16" s="1"/>
  <c r="F13" i="14"/>
  <c r="F15" i="14"/>
  <c r="F14" i="14"/>
  <c r="F14" i="16" s="1"/>
  <c r="F11" i="14"/>
  <c r="F11" i="16" s="1"/>
  <c r="G8" i="14"/>
  <c r="F34" i="16"/>
  <c r="F37" i="16"/>
  <c r="F35" i="16"/>
  <c r="E39" i="16"/>
  <c r="E40" i="16" s="1"/>
  <c r="F38" i="16"/>
  <c r="F36" i="16"/>
  <c r="E80" i="15"/>
  <c r="B81" i="15"/>
  <c r="F79" i="15"/>
  <c r="G79" i="15" s="1"/>
  <c r="H78" i="15"/>
  <c r="I78" i="15" s="1"/>
  <c r="J8" i="16"/>
  <c r="E35" i="14"/>
  <c r="E16" i="14"/>
  <c r="N30" i="24" a="1"/>
  <c r="N13" i="24" a="1"/>
  <c r="M31" i="28" a="1"/>
  <c r="M32" i="31" a="1"/>
  <c r="G33" i="14" a="1"/>
  <c r="G15" i="14" a="1"/>
  <c r="M33" i="28" a="1"/>
  <c r="M32" i="28" a="1"/>
  <c r="M11" i="28" a="1"/>
  <c r="M13" i="31" a="1"/>
  <c r="G32" i="14" a="1"/>
  <c r="M14" i="28" a="1"/>
  <c r="G31" i="14" a="1"/>
  <c r="G11" i="14" a="1"/>
  <c r="M13" i="28" a="1"/>
  <c r="M33" i="24" a="1"/>
  <c r="N15" i="24" a="1"/>
  <c r="M15" i="31" a="1"/>
  <c r="G12" i="14" a="1"/>
  <c r="N12" i="24" a="1"/>
  <c r="G29" i="14" a="1"/>
  <c r="M31" i="31" a="1"/>
  <c r="N14" i="24" a="1"/>
  <c r="M34" i="28" a="1"/>
  <c r="G34" i="14" a="1"/>
  <c r="N29" i="31" a="1"/>
  <c r="G14" i="14" a="1"/>
  <c r="M33" i="31" a="1"/>
  <c r="O11" i="24" a="1"/>
  <c r="G10" i="14" a="1"/>
  <c r="N32" i="24" a="1"/>
  <c r="M29" i="24" a="1"/>
  <c r="M29" i="28" a="1"/>
  <c r="M34" i="31" a="1"/>
  <c r="M12" i="28" a="1"/>
  <c r="N10" i="24" a="1"/>
  <c r="M30" i="28" a="1"/>
  <c r="E41" i="28"/>
  <c r="M30" i="31" a="1"/>
  <c r="M15" i="28" a="1"/>
  <c r="M10" i="28" a="1"/>
  <c r="N34" i="24" a="1"/>
  <c r="M11" i="31" a="1"/>
  <c r="M14" i="31" a="1"/>
  <c r="M31" i="24" a="1"/>
  <c r="G13" i="14" a="1"/>
  <c r="E39" i="28"/>
  <c r="M10" i="31" a="1"/>
  <c r="G30" i="14" a="1"/>
  <c r="E40" i="28"/>
  <c r="M12" i="31" a="1"/>
  <c r="H123" i="32" l="1"/>
  <c r="H115" i="32"/>
  <c r="H106" i="32"/>
  <c r="H118" i="32"/>
  <c r="H125" i="32"/>
  <c r="H122" i="32"/>
  <c r="H102" i="32"/>
  <c r="H110" i="32"/>
  <c r="H112" i="32"/>
  <c r="H108" i="32"/>
  <c r="H114" i="32"/>
  <c r="H126" i="32"/>
  <c r="H109" i="32"/>
  <c r="H104" i="32"/>
  <c r="H119" i="32"/>
  <c r="H120" i="32"/>
  <c r="H100" i="32"/>
  <c r="H103" i="32"/>
  <c r="H116" i="32"/>
  <c r="H124" i="32"/>
  <c r="H101" i="32"/>
  <c r="H107" i="32"/>
  <c r="H121" i="32"/>
  <c r="H105" i="32"/>
  <c r="H28" i="29"/>
  <c r="I27" i="29" s="1"/>
  <c r="I23" i="29" s="1"/>
  <c r="I13" i="29" s="1"/>
  <c r="I25" i="25"/>
  <c r="I30" i="25" s="1"/>
  <c r="J29" i="25" s="1"/>
  <c r="H25" i="29"/>
  <c r="K17" i="32"/>
  <c r="K130" i="32" s="1"/>
  <c r="L35" i="31"/>
  <c r="M39" i="32" s="1"/>
  <c r="M11" i="31"/>
  <c r="M11" i="32" s="1"/>
  <c r="M34" i="31"/>
  <c r="M13" i="31"/>
  <c r="M31" i="31"/>
  <c r="M10" i="31"/>
  <c r="M15" i="31"/>
  <c r="M30" i="31"/>
  <c r="M33" i="31"/>
  <c r="M12" i="31"/>
  <c r="M12" i="32" s="1"/>
  <c r="M14" i="31"/>
  <c r="M14" i="32" s="1"/>
  <c r="N29" i="31"/>
  <c r="M32" i="31"/>
  <c r="F82" i="30"/>
  <c r="G82" i="30" s="1"/>
  <c r="I81" i="30"/>
  <c r="L21" i="31"/>
  <c r="L40" i="32"/>
  <c r="M38" i="32"/>
  <c r="N8" i="32"/>
  <c r="B84" i="30"/>
  <c r="E83" i="30"/>
  <c r="L23" i="31"/>
  <c r="N8" i="31"/>
  <c r="I124" i="32"/>
  <c r="I120" i="32"/>
  <c r="I116" i="32"/>
  <c r="I123" i="32"/>
  <c r="I119" i="32"/>
  <c r="I121" i="32"/>
  <c r="I122" i="32"/>
  <c r="I125" i="32"/>
  <c r="I117" i="32"/>
  <c r="I118" i="32"/>
  <c r="I115" i="32"/>
  <c r="I126" i="32"/>
  <c r="I114" i="32"/>
  <c r="J80" i="30"/>
  <c r="M35" i="32"/>
  <c r="L17" i="32"/>
  <c r="L20" i="31"/>
  <c r="L16" i="31"/>
  <c r="L25" i="31"/>
  <c r="M34" i="32"/>
  <c r="M37" i="32"/>
  <c r="H81" i="30"/>
  <c r="I102" i="32"/>
  <c r="I101" i="32"/>
  <c r="I108" i="32"/>
  <c r="I100" i="32"/>
  <c r="I112" i="32"/>
  <c r="I106" i="32"/>
  <c r="I104" i="32"/>
  <c r="I111" i="32"/>
  <c r="I110" i="32"/>
  <c r="I107" i="32"/>
  <c r="I103" i="32"/>
  <c r="I105" i="32"/>
  <c r="I109" i="32"/>
  <c r="H25" i="32"/>
  <c r="H23" i="32"/>
  <c r="H13" i="32" s="1"/>
  <c r="L22" i="31"/>
  <c r="L24" i="31"/>
  <c r="H91" i="30"/>
  <c r="B101" i="30"/>
  <c r="F91" i="30"/>
  <c r="D91" i="30"/>
  <c r="J127" i="32"/>
  <c r="J24" i="32"/>
  <c r="J21" i="32"/>
  <c r="K26" i="31"/>
  <c r="M36" i="32"/>
  <c r="E69" i="28"/>
  <c r="E57" i="28"/>
  <c r="E54" i="28"/>
  <c r="E58" i="28"/>
  <c r="E59" i="28"/>
  <c r="E56" i="28"/>
  <c r="E55" i="28"/>
  <c r="E50" i="28"/>
  <c r="E53" i="28"/>
  <c r="E52" i="28"/>
  <c r="E48" i="28"/>
  <c r="E49" i="28"/>
  <c r="E51" i="28"/>
  <c r="E44" i="28"/>
  <c r="E45" i="28"/>
  <c r="E43" i="28"/>
  <c r="E46" i="28"/>
  <c r="E47" i="28"/>
  <c r="E42" i="28"/>
  <c r="M31" i="28"/>
  <c r="M10" i="28"/>
  <c r="M10" i="29" s="1"/>
  <c r="M14" i="28"/>
  <c r="M14" i="29" s="1"/>
  <c r="M29" i="28"/>
  <c r="M13" i="28"/>
  <c r="M12" i="28"/>
  <c r="M34" i="28"/>
  <c r="M15" i="28"/>
  <c r="M32" i="28"/>
  <c r="M33" i="28"/>
  <c r="M30" i="28"/>
  <c r="M11" i="28"/>
  <c r="M11" i="29" s="1"/>
  <c r="H85" i="27"/>
  <c r="J129" i="29"/>
  <c r="J130" i="29"/>
  <c r="J26" i="29"/>
  <c r="J128" i="29"/>
  <c r="I127" i="29"/>
  <c r="I21" i="29"/>
  <c r="I24" i="29"/>
  <c r="M35" i="29"/>
  <c r="L16" i="28"/>
  <c r="L20" i="28"/>
  <c r="L10" i="29"/>
  <c r="N8" i="28"/>
  <c r="K26" i="28"/>
  <c r="H83" i="27"/>
  <c r="O8" i="29"/>
  <c r="L24" i="28"/>
  <c r="L14" i="29"/>
  <c r="D92" i="27"/>
  <c r="E44" i="29"/>
  <c r="L35" i="28"/>
  <c r="M39" i="29" s="1"/>
  <c r="L23" i="28"/>
  <c r="L40" i="29"/>
  <c r="K17" i="29"/>
  <c r="F92" i="27"/>
  <c r="E45" i="29"/>
  <c r="L22" i="28"/>
  <c r="M38" i="29"/>
  <c r="L25" i="28"/>
  <c r="H84" i="27"/>
  <c r="B102" i="27"/>
  <c r="M36" i="29"/>
  <c r="M37" i="29"/>
  <c r="G84" i="27"/>
  <c r="H92" i="27"/>
  <c r="E46" i="29"/>
  <c r="G85" i="27"/>
  <c r="M34" i="29"/>
  <c r="L21" i="28"/>
  <c r="L40" i="25"/>
  <c r="O11" i="24"/>
  <c r="N12" i="24"/>
  <c r="N12" i="25" s="1"/>
  <c r="N34" i="24"/>
  <c r="N30" i="24"/>
  <c r="N10" i="24"/>
  <c r="N14" i="24"/>
  <c r="N14" i="25" s="1"/>
  <c r="M29" i="24"/>
  <c r="M33" i="24"/>
  <c r="N13" i="24"/>
  <c r="N15" i="24"/>
  <c r="N32" i="24"/>
  <c r="M31" i="24"/>
  <c r="O8" i="25"/>
  <c r="N11" i="25"/>
  <c r="N21" i="24"/>
  <c r="F91" i="23"/>
  <c r="D91" i="23"/>
  <c r="B101" i="23"/>
  <c r="H91" i="23"/>
  <c r="M22" i="24"/>
  <c r="N38" i="25"/>
  <c r="H84" i="23"/>
  <c r="O8" i="24"/>
  <c r="J110" i="25"/>
  <c r="J106" i="25"/>
  <c r="J102" i="25"/>
  <c r="J109" i="25"/>
  <c r="J101" i="25"/>
  <c r="J105" i="25"/>
  <c r="J104" i="25"/>
  <c r="J103" i="25"/>
  <c r="J108" i="25"/>
  <c r="J112" i="25"/>
  <c r="J111" i="25"/>
  <c r="J107" i="25"/>
  <c r="J100" i="25"/>
  <c r="J85" i="23"/>
  <c r="I85" i="23"/>
  <c r="N34" i="25"/>
  <c r="M12" i="25"/>
  <c r="M17" i="25" s="1"/>
  <c r="J123" i="25"/>
  <c r="J119" i="25"/>
  <c r="J115" i="25"/>
  <c r="J126" i="25"/>
  <c r="J114" i="25"/>
  <c r="J124" i="25"/>
  <c r="J116" i="25"/>
  <c r="J122" i="25"/>
  <c r="J118" i="25"/>
  <c r="J117" i="25"/>
  <c r="J121" i="25"/>
  <c r="J125" i="25"/>
  <c r="J120" i="25"/>
  <c r="M20" i="24"/>
  <c r="M16" i="24"/>
  <c r="M24" i="24"/>
  <c r="K129" i="25"/>
  <c r="K130" i="25"/>
  <c r="K26" i="25"/>
  <c r="K128" i="25"/>
  <c r="L26" i="24"/>
  <c r="L35" i="24"/>
  <c r="M39" i="25" s="1"/>
  <c r="M37" i="25"/>
  <c r="M23" i="24"/>
  <c r="M25" i="24"/>
  <c r="L129" i="25"/>
  <c r="L130" i="25"/>
  <c r="L26" i="25"/>
  <c r="L128" i="25"/>
  <c r="I28" i="25"/>
  <c r="J27" i="25" s="1"/>
  <c r="N36" i="25"/>
  <c r="M35" i="25"/>
  <c r="F17" i="16"/>
  <c r="F26" i="16" s="1"/>
  <c r="G29" i="14"/>
  <c r="G33" i="14"/>
  <c r="G34" i="14"/>
  <c r="G30" i="14"/>
  <c r="G32" i="14"/>
  <c r="G31" i="14"/>
  <c r="G98" i="15"/>
  <c r="B99" i="15"/>
  <c r="E98" i="15"/>
  <c r="C98" i="15"/>
  <c r="G14" i="14"/>
  <c r="G14" i="16" s="1"/>
  <c r="G15" i="14"/>
  <c r="G13" i="14"/>
  <c r="G11" i="14"/>
  <c r="G11" i="16" s="1"/>
  <c r="G10" i="14"/>
  <c r="G12" i="14"/>
  <c r="G12" i="16" s="1"/>
  <c r="H8" i="14"/>
  <c r="F25" i="14"/>
  <c r="F20" i="14"/>
  <c r="G36" i="16"/>
  <c r="F39" i="16"/>
  <c r="F40" i="16" s="1"/>
  <c r="G38" i="16"/>
  <c r="G37" i="16"/>
  <c r="F35" i="14"/>
  <c r="F23" i="14"/>
  <c r="F21" i="14"/>
  <c r="F22" i="14"/>
  <c r="F24" i="14"/>
  <c r="G35" i="16"/>
  <c r="G34" i="16"/>
  <c r="J78" i="15"/>
  <c r="E81" i="15"/>
  <c r="B82" i="15"/>
  <c r="H79" i="15"/>
  <c r="F80" i="15"/>
  <c r="E16" i="16"/>
  <c r="K8" i="16"/>
  <c r="F16" i="14"/>
  <c r="N11" i="31" a="1"/>
  <c r="N12" i="28" a="1"/>
  <c r="E41" i="24"/>
  <c r="N32" i="28" a="1"/>
  <c r="N29" i="24" a="1"/>
  <c r="N15" i="31" a="1"/>
  <c r="O12" i="24" a="1"/>
  <c r="N31" i="31" a="1"/>
  <c r="O32" i="24" a="1"/>
  <c r="H32" i="14" a="1"/>
  <c r="E39" i="24"/>
  <c r="N14" i="28" a="1"/>
  <c r="E41" i="31"/>
  <c r="H33" i="14" a="1"/>
  <c r="N34" i="31" a="1"/>
  <c r="N12" i="31" a="1"/>
  <c r="N11" i="28" a="1"/>
  <c r="N14" i="31" a="1"/>
  <c r="O10" i="24" a="1"/>
  <c r="N10" i="31" a="1"/>
  <c r="O13" i="24" a="1"/>
  <c r="F40" i="28"/>
  <c r="H30" i="14" a="1"/>
  <c r="O34" i="24" a="1"/>
  <c r="N15" i="28" a="1"/>
  <c r="N10" i="28" a="1"/>
  <c r="N13" i="28" a="1"/>
  <c r="N33" i="24" a="1"/>
  <c r="H15" i="14" a="1"/>
  <c r="F41" i="28"/>
  <c r="O15" i="24" a="1"/>
  <c r="H10" i="14" a="1"/>
  <c r="E39" i="31"/>
  <c r="N29" i="28" a="1"/>
  <c r="N33" i="31" a="1"/>
  <c r="O30" i="24" a="1"/>
  <c r="P11" i="24" a="1"/>
  <c r="H13" i="14" a="1"/>
  <c r="F39" i="28"/>
  <c r="N31" i="24" a="1"/>
  <c r="H29" i="14" a="1"/>
  <c r="N13" i="31" a="1"/>
  <c r="N34" i="28" a="1"/>
  <c r="H11" i="14" a="1"/>
  <c r="E40" i="31"/>
  <c r="E40" i="24"/>
  <c r="N31" i="28" a="1"/>
  <c r="O29" i="31" a="1"/>
  <c r="N30" i="31" a="1"/>
  <c r="H14" i="14" a="1"/>
  <c r="H12" i="14" a="1"/>
  <c r="N30" i="28" a="1"/>
  <c r="H31" i="14" a="1"/>
  <c r="H34" i="14" a="1"/>
  <c r="N32" i="31" a="1"/>
  <c r="O14" i="24" a="1"/>
  <c r="N33" i="28" a="1"/>
  <c r="E51" i="31" l="1"/>
  <c r="E50" i="31"/>
  <c r="E49" i="31"/>
  <c r="E53" i="31"/>
  <c r="E52" i="31"/>
  <c r="E48" i="31"/>
  <c r="E46" i="31"/>
  <c r="E44" i="31"/>
  <c r="E45" i="31"/>
  <c r="E47" i="31"/>
  <c r="E43" i="31"/>
  <c r="E42" i="31"/>
  <c r="E69" i="31"/>
  <c r="E55" i="31"/>
  <c r="E54" i="31"/>
  <c r="E57" i="31"/>
  <c r="E56" i="31"/>
  <c r="E58" i="31"/>
  <c r="E59" i="31"/>
  <c r="E60" i="28"/>
  <c r="E70" i="28" s="1"/>
  <c r="E61" i="28"/>
  <c r="E71" i="28" s="1"/>
  <c r="E64" i="28"/>
  <c r="E74" i="28" s="1"/>
  <c r="E62" i="28"/>
  <c r="E72" i="28" s="1"/>
  <c r="E65" i="28"/>
  <c r="E63" i="28"/>
  <c r="E73" i="28" s="1"/>
  <c r="I31" i="25"/>
  <c r="I15" i="25"/>
  <c r="I16" i="25" s="1"/>
  <c r="K129" i="32"/>
  <c r="K128" i="32"/>
  <c r="K26" i="32"/>
  <c r="K24" i="32" s="1"/>
  <c r="H15" i="29"/>
  <c r="H16" i="29" s="1"/>
  <c r="H30" i="29"/>
  <c r="I29" i="29" s="1"/>
  <c r="I25" i="29" s="1"/>
  <c r="I31" i="29" s="1"/>
  <c r="H31" i="29"/>
  <c r="N15" i="31"/>
  <c r="N10" i="31"/>
  <c r="N33" i="31"/>
  <c r="N30" i="31"/>
  <c r="N32" i="31"/>
  <c r="N31" i="31"/>
  <c r="O29" i="31"/>
  <c r="N13" i="31"/>
  <c r="N14" i="31"/>
  <c r="N14" i="32" s="1"/>
  <c r="N34" i="31"/>
  <c r="N12" i="31"/>
  <c r="N12" i="32" s="1"/>
  <c r="N11" i="31"/>
  <c r="N11" i="32" s="1"/>
  <c r="I82" i="30"/>
  <c r="M25" i="31"/>
  <c r="O8" i="32"/>
  <c r="M16" i="31"/>
  <c r="M20" i="31"/>
  <c r="L130" i="32"/>
  <c r="L129" i="32"/>
  <c r="L26" i="32"/>
  <c r="L128" i="32"/>
  <c r="N37" i="32"/>
  <c r="N34" i="32"/>
  <c r="H15" i="32"/>
  <c r="H16" i="32" s="1"/>
  <c r="H31" i="32"/>
  <c r="H30" i="32"/>
  <c r="I29" i="32" s="1"/>
  <c r="J123" i="32"/>
  <c r="J119" i="32"/>
  <c r="J126" i="32"/>
  <c r="J125" i="32"/>
  <c r="J121" i="32"/>
  <c r="J124" i="32"/>
  <c r="J122" i="32"/>
  <c r="J116" i="32"/>
  <c r="J115" i="32"/>
  <c r="J118" i="32"/>
  <c r="J117" i="32"/>
  <c r="J114" i="32"/>
  <c r="J120" i="32"/>
  <c r="F92" i="30"/>
  <c r="E45" i="32"/>
  <c r="N36" i="32"/>
  <c r="N35" i="32"/>
  <c r="H82" i="30"/>
  <c r="J110" i="32"/>
  <c r="J106" i="32"/>
  <c r="J102" i="32"/>
  <c r="J105" i="32"/>
  <c r="J104" i="32"/>
  <c r="J103" i="32"/>
  <c r="J112" i="32"/>
  <c r="J101" i="32"/>
  <c r="J109" i="32"/>
  <c r="J108" i="32"/>
  <c r="J111" i="32"/>
  <c r="J107" i="32"/>
  <c r="J100" i="32"/>
  <c r="O8" i="31"/>
  <c r="D92" i="30"/>
  <c r="E44" i="32"/>
  <c r="H28" i="32"/>
  <c r="I27" i="32" s="1"/>
  <c r="M35" i="31"/>
  <c r="N39" i="32" s="1"/>
  <c r="J81" i="30"/>
  <c r="B102" i="30"/>
  <c r="M10" i="32"/>
  <c r="M23" i="31"/>
  <c r="H92" i="30"/>
  <c r="E46" i="32"/>
  <c r="M40" i="32"/>
  <c r="F83" i="30"/>
  <c r="M24" i="31"/>
  <c r="N38" i="32"/>
  <c r="L26" i="31"/>
  <c r="B85" i="30"/>
  <c r="E85" i="30" s="1"/>
  <c r="E84" i="30"/>
  <c r="M22" i="31"/>
  <c r="M21" i="31"/>
  <c r="F59" i="28"/>
  <c r="F55" i="28"/>
  <c r="F58" i="28"/>
  <c r="E68" i="28"/>
  <c r="F54" i="28"/>
  <c r="F56" i="28"/>
  <c r="F57" i="28"/>
  <c r="F69" i="28"/>
  <c r="F51" i="28"/>
  <c r="F49" i="28"/>
  <c r="F52" i="28"/>
  <c r="E67" i="28"/>
  <c r="F48" i="28"/>
  <c r="F53" i="28"/>
  <c r="F50" i="28"/>
  <c r="E66" i="28"/>
  <c r="F42" i="28"/>
  <c r="F47" i="28"/>
  <c r="F46" i="28"/>
  <c r="F43" i="28"/>
  <c r="F45" i="28"/>
  <c r="F44" i="28"/>
  <c r="L17" i="29"/>
  <c r="L130" i="29" s="1"/>
  <c r="N34" i="28"/>
  <c r="N12" i="28"/>
  <c r="N12" i="29" s="1"/>
  <c r="N13" i="28"/>
  <c r="N11" i="28"/>
  <c r="N29" i="28"/>
  <c r="N15" i="28"/>
  <c r="N30" i="28"/>
  <c r="N14" i="28"/>
  <c r="N14" i="29" s="1"/>
  <c r="N33" i="28"/>
  <c r="N10" i="28"/>
  <c r="N10" i="29" s="1"/>
  <c r="N32" i="28"/>
  <c r="N31" i="28"/>
  <c r="I124" i="29"/>
  <c r="I120" i="29"/>
  <c r="I116" i="29"/>
  <c r="I123" i="29"/>
  <c r="I119" i="29"/>
  <c r="I115" i="29"/>
  <c r="I122" i="29"/>
  <c r="I114" i="29"/>
  <c r="I121" i="29"/>
  <c r="I117" i="29"/>
  <c r="I126" i="29"/>
  <c r="I118" i="29"/>
  <c r="I125" i="29"/>
  <c r="N38" i="29"/>
  <c r="M22" i="28"/>
  <c r="M12" i="29"/>
  <c r="M17" i="29" s="1"/>
  <c r="I28" i="29"/>
  <c r="J27" i="29" s="1"/>
  <c r="J23" i="29" s="1"/>
  <c r="J13" i="29" s="1"/>
  <c r="O8" i="28"/>
  <c r="E74" i="29"/>
  <c r="E59" i="29"/>
  <c r="E64" i="29"/>
  <c r="E61" i="29"/>
  <c r="E60" i="29"/>
  <c r="E62" i="29"/>
  <c r="E63" i="29"/>
  <c r="E53" i="29"/>
  <c r="E55" i="29"/>
  <c r="E57" i="29"/>
  <c r="E56" i="29"/>
  <c r="E58" i="29"/>
  <c r="E54" i="29"/>
  <c r="P8" i="29"/>
  <c r="F93" i="27"/>
  <c r="F45" i="29"/>
  <c r="I110" i="29"/>
  <c r="I106" i="29"/>
  <c r="I102" i="29"/>
  <c r="I109" i="29"/>
  <c r="I107" i="29"/>
  <c r="I111" i="29"/>
  <c r="I108" i="29"/>
  <c r="I103" i="29"/>
  <c r="I105" i="29"/>
  <c r="I100" i="29"/>
  <c r="I101" i="29"/>
  <c r="I104" i="29"/>
  <c r="I112" i="29"/>
  <c r="M23" i="28"/>
  <c r="B103" i="27"/>
  <c r="I83" i="27"/>
  <c r="J83" i="27" s="1"/>
  <c r="M21" i="28"/>
  <c r="M35" i="28"/>
  <c r="N39" i="29" s="1"/>
  <c r="M25" i="28"/>
  <c r="H93" i="27"/>
  <c r="F46" i="29"/>
  <c r="N34" i="29"/>
  <c r="M24" i="28"/>
  <c r="J127" i="29"/>
  <c r="J21" i="29"/>
  <c r="J24" i="29"/>
  <c r="N37" i="29"/>
  <c r="M40" i="29"/>
  <c r="E47" i="29"/>
  <c r="E50" i="29"/>
  <c r="E48" i="29"/>
  <c r="E52" i="29"/>
  <c r="E51" i="29"/>
  <c r="E49" i="29"/>
  <c r="L26" i="28"/>
  <c r="M16" i="28"/>
  <c r="M20" i="28"/>
  <c r="I85" i="27"/>
  <c r="J85" i="27" s="1"/>
  <c r="I84" i="27"/>
  <c r="J84" i="27" s="1"/>
  <c r="K129" i="29"/>
  <c r="K130" i="29"/>
  <c r="K26" i="29"/>
  <c r="K128" i="29"/>
  <c r="D93" i="27"/>
  <c r="F44" i="29"/>
  <c r="N36" i="29"/>
  <c r="N35" i="29"/>
  <c r="E69" i="24"/>
  <c r="E57" i="24"/>
  <c r="E58" i="24"/>
  <c r="E54" i="24"/>
  <c r="E55" i="24"/>
  <c r="E59" i="24"/>
  <c r="E56" i="24"/>
  <c r="E49" i="24"/>
  <c r="E48" i="24"/>
  <c r="E53" i="24"/>
  <c r="E52" i="24"/>
  <c r="E51" i="24"/>
  <c r="E50" i="24"/>
  <c r="E45" i="24"/>
  <c r="E46" i="24"/>
  <c r="E43" i="24"/>
  <c r="E44" i="24"/>
  <c r="E42" i="24"/>
  <c r="E47" i="24"/>
  <c r="M40" i="25"/>
  <c r="N33" i="24"/>
  <c r="O14" i="24"/>
  <c r="N31" i="24"/>
  <c r="O32" i="24"/>
  <c r="O34" i="24"/>
  <c r="O10" i="24"/>
  <c r="O10" i="25" s="1"/>
  <c r="N29" i="24"/>
  <c r="O30" i="24"/>
  <c r="O15" i="24"/>
  <c r="O12" i="24"/>
  <c r="O12" i="25" s="1"/>
  <c r="O13" i="24"/>
  <c r="P11" i="24"/>
  <c r="M130" i="25"/>
  <c r="M129" i="25"/>
  <c r="M26" i="25"/>
  <c r="M128" i="25"/>
  <c r="O11" i="25"/>
  <c r="P8" i="25"/>
  <c r="N37" i="25"/>
  <c r="N24" i="24"/>
  <c r="H92" i="23"/>
  <c r="E46" i="25"/>
  <c r="N35" i="25"/>
  <c r="D92" i="23"/>
  <c r="E44" i="25"/>
  <c r="O36" i="25"/>
  <c r="O38" i="25"/>
  <c r="P8" i="24"/>
  <c r="N20" i="24"/>
  <c r="N16" i="24"/>
  <c r="B102" i="23"/>
  <c r="L127" i="25"/>
  <c r="L24" i="25"/>
  <c r="L21" i="25"/>
  <c r="M35" i="24"/>
  <c r="N39" i="25" s="1"/>
  <c r="N10" i="25"/>
  <c r="O34" i="25"/>
  <c r="K127" i="25"/>
  <c r="K21" i="25"/>
  <c r="K24" i="25"/>
  <c r="M26" i="24"/>
  <c r="F92" i="23"/>
  <c r="E45" i="25"/>
  <c r="N25" i="24"/>
  <c r="N22" i="24"/>
  <c r="J23" i="25"/>
  <c r="J13" i="25" s="1"/>
  <c r="J25" i="25"/>
  <c r="I84" i="23"/>
  <c r="J84" i="23" s="1"/>
  <c r="N23" i="24"/>
  <c r="O21" i="24"/>
  <c r="F21" i="16"/>
  <c r="F24" i="16"/>
  <c r="F25" i="16"/>
  <c r="F15" i="16" s="1"/>
  <c r="G10" i="16"/>
  <c r="G17" i="16" s="1"/>
  <c r="G26" i="16" s="1"/>
  <c r="H31" i="14"/>
  <c r="H32" i="14"/>
  <c r="H30" i="14"/>
  <c r="H34" i="14"/>
  <c r="H33" i="14"/>
  <c r="H29" i="14"/>
  <c r="G22" i="14"/>
  <c r="G24" i="14"/>
  <c r="G20" i="14"/>
  <c r="G21" i="14"/>
  <c r="G23" i="14"/>
  <c r="G25" i="14"/>
  <c r="B100" i="15"/>
  <c r="E99" i="15"/>
  <c r="C99" i="15"/>
  <c r="G99" i="15"/>
  <c r="H13" i="14"/>
  <c r="H12" i="14"/>
  <c r="H12" i="16" s="1"/>
  <c r="H15" i="14"/>
  <c r="H10" i="14"/>
  <c r="H11" i="14"/>
  <c r="H11" i="16" s="1"/>
  <c r="H14" i="14"/>
  <c r="H14" i="16" s="1"/>
  <c r="G16" i="14"/>
  <c r="I8" i="14"/>
  <c r="G35" i="14"/>
  <c r="H39" i="16" s="1"/>
  <c r="F26" i="14"/>
  <c r="H37" i="16"/>
  <c r="H35" i="16"/>
  <c r="G39" i="16"/>
  <c r="G40" i="16" s="1"/>
  <c r="H36" i="16"/>
  <c r="H34" i="16"/>
  <c r="H38" i="16"/>
  <c r="F81" i="15"/>
  <c r="G81" i="15" s="1"/>
  <c r="E82" i="15"/>
  <c r="B83" i="15"/>
  <c r="G80" i="15"/>
  <c r="I79" i="15"/>
  <c r="J79" i="15" s="1"/>
  <c r="L8" i="16"/>
  <c r="O10" i="31" a="1"/>
  <c r="G39" i="28"/>
  <c r="F40" i="31"/>
  <c r="P13" i="24" a="1"/>
  <c r="P34" i="24" a="1"/>
  <c r="P29" i="31" a="1"/>
  <c r="O32" i="28" a="1"/>
  <c r="I32" i="14" a="1"/>
  <c r="I13" i="14" a="1"/>
  <c r="O30" i="28" a="1"/>
  <c r="O13" i="28" a="1"/>
  <c r="I33" i="14" a="1"/>
  <c r="O14" i="28" a="1"/>
  <c r="O11" i="28" a="1"/>
  <c r="O31" i="24" a="1"/>
  <c r="O29" i="24" a="1"/>
  <c r="I15" i="14" a="1"/>
  <c r="O31" i="28" a="1"/>
  <c r="P14" i="24" a="1"/>
  <c r="I11" i="14" a="1"/>
  <c r="O15" i="31" a="1"/>
  <c r="O12" i="28" a="1"/>
  <c r="Q11" i="24" a="1"/>
  <c r="I31" i="14" a="1"/>
  <c r="F40" i="24"/>
  <c r="P10" i="24" a="1"/>
  <c r="I34" i="14" a="1"/>
  <c r="O29" i="28" a="1"/>
  <c r="I29" i="14" a="1"/>
  <c r="F39" i="24"/>
  <c r="G40" i="28"/>
  <c r="O33" i="28" a="1"/>
  <c r="P12" i="24" a="1"/>
  <c r="F39" i="31"/>
  <c r="O15" i="28" a="1"/>
  <c r="F41" i="31"/>
  <c r="O11" i="31" a="1"/>
  <c r="O34" i="28" a="1"/>
  <c r="O14" i="31" a="1"/>
  <c r="P30" i="24" a="1"/>
  <c r="F41" i="24"/>
  <c r="I12" i="14" a="1"/>
  <c r="O32" i="31" a="1"/>
  <c r="O33" i="31" a="1"/>
  <c r="I10" i="14" a="1"/>
  <c r="O33" i="24" a="1"/>
  <c r="O31" i="31" a="1"/>
  <c r="G41" i="28"/>
  <c r="O13" i="31" a="1"/>
  <c r="O34" i="31" a="1"/>
  <c r="I14" i="14" a="1"/>
  <c r="P15" i="24" a="1"/>
  <c r="P32" i="24" a="1"/>
  <c r="O10" i="28" a="1"/>
  <c r="O30" i="31" a="1"/>
  <c r="O12" i="31" a="1"/>
  <c r="I30" i="14" a="1"/>
  <c r="F57" i="31" l="1"/>
  <c r="F44" i="31"/>
  <c r="F54" i="31"/>
  <c r="E68" i="31"/>
  <c r="F46" i="31"/>
  <c r="F55" i="31"/>
  <c r="E67" i="31"/>
  <c r="F48" i="31"/>
  <c r="E65" i="31"/>
  <c r="E75" i="31" s="1"/>
  <c r="F69" i="31"/>
  <c r="E62" i="31"/>
  <c r="E60" i="31"/>
  <c r="E61" i="31"/>
  <c r="E71" i="31" s="1"/>
  <c r="E64" i="31"/>
  <c r="E63" i="31"/>
  <c r="E73" i="31" s="1"/>
  <c r="F52" i="31"/>
  <c r="E66" i="31"/>
  <c r="F42" i="31"/>
  <c r="F53" i="31"/>
  <c r="F59" i="31"/>
  <c r="F43" i="31"/>
  <c r="F49" i="31"/>
  <c r="F58" i="31"/>
  <c r="F47" i="31"/>
  <c r="F50" i="31"/>
  <c r="F56" i="31"/>
  <c r="F45" i="31"/>
  <c r="F51" i="31"/>
  <c r="E60" i="24"/>
  <c r="E70" i="24" s="1"/>
  <c r="E61" i="24"/>
  <c r="E71" i="24" s="1"/>
  <c r="E62" i="24"/>
  <c r="E72" i="24" s="1"/>
  <c r="E63" i="24"/>
  <c r="E73" i="24" s="1"/>
  <c r="E64" i="24"/>
  <c r="E74" i="24" s="1"/>
  <c r="E65" i="24"/>
  <c r="F65" i="28"/>
  <c r="F75" i="28" s="1"/>
  <c r="E75" i="28"/>
  <c r="F62" i="28"/>
  <c r="F72" i="28" s="1"/>
  <c r="F63" i="28"/>
  <c r="F73" i="28" s="1"/>
  <c r="F64" i="28"/>
  <c r="F74" i="28" s="1"/>
  <c r="F61" i="28"/>
  <c r="F60" i="28"/>
  <c r="F70" i="28" s="1"/>
  <c r="I30" i="29"/>
  <c r="J29" i="29" s="1"/>
  <c r="J25" i="29" s="1"/>
  <c r="J30" i="29" s="1"/>
  <c r="K29" i="29" s="1"/>
  <c r="K127" i="32"/>
  <c r="I15" i="29"/>
  <c r="I16" i="29" s="1"/>
  <c r="K21" i="32"/>
  <c r="K107" i="32" s="1"/>
  <c r="O13" i="31"/>
  <c r="O31" i="31"/>
  <c r="O32" i="31"/>
  <c r="O11" i="31"/>
  <c r="O30" i="31"/>
  <c r="O12" i="31"/>
  <c r="O12" i="32" s="1"/>
  <c r="O33" i="31"/>
  <c r="O34" i="31"/>
  <c r="O10" i="31"/>
  <c r="O10" i="32" s="1"/>
  <c r="P29" i="31"/>
  <c r="O14" i="31"/>
  <c r="O14" i="32" s="1"/>
  <c r="O15" i="31"/>
  <c r="E49" i="32"/>
  <c r="E52" i="32"/>
  <c r="E50" i="32"/>
  <c r="E51" i="32"/>
  <c r="E47" i="32"/>
  <c r="E48" i="32"/>
  <c r="L127" i="32"/>
  <c r="L24" i="32"/>
  <c r="L21" i="32"/>
  <c r="H83" i="30"/>
  <c r="H93" i="30"/>
  <c r="F46" i="32"/>
  <c r="N23" i="31"/>
  <c r="B103" i="30"/>
  <c r="E54" i="32"/>
  <c r="E58" i="32"/>
  <c r="E53" i="32"/>
  <c r="E57" i="32"/>
  <c r="E55" i="32"/>
  <c r="E56" i="32"/>
  <c r="F93" i="30"/>
  <c r="F45" i="32"/>
  <c r="G83" i="30"/>
  <c r="D93" i="30"/>
  <c r="F44" i="32"/>
  <c r="O35" i="32"/>
  <c r="P8" i="31"/>
  <c r="O36" i="32"/>
  <c r="F84" i="30"/>
  <c r="N35" i="31"/>
  <c r="O39" i="32" s="1"/>
  <c r="J82" i="30"/>
  <c r="N21" i="31"/>
  <c r="O34" i="32"/>
  <c r="N40" i="32"/>
  <c r="N22" i="31"/>
  <c r="O37" i="32"/>
  <c r="I25" i="32"/>
  <c r="I23" i="32"/>
  <c r="I13" i="32" s="1"/>
  <c r="L129" i="29"/>
  <c r="P8" i="32"/>
  <c r="O38" i="32"/>
  <c r="N16" i="31"/>
  <c r="N20" i="31"/>
  <c r="F85" i="30"/>
  <c r="G85" i="30"/>
  <c r="M26" i="31"/>
  <c r="K123" i="32"/>
  <c r="K119" i="32"/>
  <c r="K115" i="32"/>
  <c r="K126" i="32"/>
  <c r="K122" i="32"/>
  <c r="K118" i="32"/>
  <c r="K117" i="32"/>
  <c r="K120" i="32"/>
  <c r="K121" i="32"/>
  <c r="K116" i="32"/>
  <c r="K125" i="32"/>
  <c r="K114" i="32"/>
  <c r="K124" i="32"/>
  <c r="E74" i="32"/>
  <c r="E64" i="32"/>
  <c r="E62" i="32"/>
  <c r="E63" i="32"/>
  <c r="E59" i="32"/>
  <c r="E61" i="32"/>
  <c r="E60" i="32"/>
  <c r="M17" i="32"/>
  <c r="N10" i="32"/>
  <c r="N24" i="31"/>
  <c r="N25" i="31"/>
  <c r="G56" i="28"/>
  <c r="G57" i="28"/>
  <c r="F68" i="28"/>
  <c r="G54" i="28"/>
  <c r="G58" i="28"/>
  <c r="G69" i="28"/>
  <c r="G55" i="28"/>
  <c r="G59" i="28"/>
  <c r="G50" i="28"/>
  <c r="F67" i="28"/>
  <c r="G48" i="28"/>
  <c r="G53" i="28"/>
  <c r="G52" i="28"/>
  <c r="G49" i="28"/>
  <c r="G51" i="28"/>
  <c r="L128" i="29"/>
  <c r="L26" i="29"/>
  <c r="L127" i="29" s="1"/>
  <c r="G46" i="28"/>
  <c r="G44" i="28"/>
  <c r="G47" i="28"/>
  <c r="G45" i="28"/>
  <c r="F66" i="28"/>
  <c r="G42" i="28"/>
  <c r="G43" i="28"/>
  <c r="F64" i="29"/>
  <c r="O14" i="28"/>
  <c r="O14" i="29" s="1"/>
  <c r="O30" i="28"/>
  <c r="O31" i="28"/>
  <c r="O11" i="28"/>
  <c r="O29" i="28"/>
  <c r="O32" i="28"/>
  <c r="O13" i="28"/>
  <c r="O15" i="28"/>
  <c r="O10" i="28"/>
  <c r="O12" i="28"/>
  <c r="O12" i="29" s="1"/>
  <c r="O33" i="28"/>
  <c r="O34" i="28"/>
  <c r="N40" i="29"/>
  <c r="F56" i="29"/>
  <c r="N24" i="28"/>
  <c r="F49" i="29"/>
  <c r="F57" i="29"/>
  <c r="F59" i="29"/>
  <c r="E73" i="29"/>
  <c r="O34" i="29"/>
  <c r="F63" i="29"/>
  <c r="O35" i="29"/>
  <c r="N21" i="28"/>
  <c r="N11" i="29"/>
  <c r="N17" i="29" s="1"/>
  <c r="K127" i="29"/>
  <c r="K24" i="29"/>
  <c r="K21" i="29"/>
  <c r="F55" i="29"/>
  <c r="F52" i="29"/>
  <c r="E72" i="29"/>
  <c r="F53" i="29"/>
  <c r="P8" i="28"/>
  <c r="N35" i="28"/>
  <c r="O39" i="29" s="1"/>
  <c r="M26" i="28"/>
  <c r="F50" i="29"/>
  <c r="J123" i="29"/>
  <c r="J119" i="29"/>
  <c r="J115" i="29"/>
  <c r="J126" i="29"/>
  <c r="J122" i="29"/>
  <c r="J118" i="29"/>
  <c r="J114" i="29"/>
  <c r="J120" i="29"/>
  <c r="J117" i="29"/>
  <c r="J121" i="29"/>
  <c r="J116" i="29"/>
  <c r="J124" i="29"/>
  <c r="J125" i="29"/>
  <c r="H94" i="27"/>
  <c r="G46" i="29"/>
  <c r="F62" i="29"/>
  <c r="O36" i="29"/>
  <c r="N23" i="28"/>
  <c r="N25" i="28"/>
  <c r="F94" i="27"/>
  <c r="G45" i="29"/>
  <c r="F48" i="29"/>
  <c r="M129" i="29"/>
  <c r="M130" i="29"/>
  <c r="M26" i="29"/>
  <c r="M128" i="29"/>
  <c r="F60" i="29"/>
  <c r="N20" i="28"/>
  <c r="N16" i="28"/>
  <c r="F51" i="29"/>
  <c r="B104" i="27"/>
  <c r="F74" i="29"/>
  <c r="E68" i="29"/>
  <c r="E78" i="29" s="1"/>
  <c r="E69" i="29"/>
  <c r="E66" i="29"/>
  <c r="E76" i="29" s="1"/>
  <c r="E70" i="29"/>
  <c r="E67" i="29"/>
  <c r="E77" i="29" s="1"/>
  <c r="E65" i="29"/>
  <c r="E75" i="29" s="1"/>
  <c r="Q8" i="29"/>
  <c r="D94" i="27"/>
  <c r="G44" i="29"/>
  <c r="F47" i="29"/>
  <c r="E71" i="29"/>
  <c r="J112" i="29"/>
  <c r="J111" i="29"/>
  <c r="J104" i="29"/>
  <c r="J102" i="29"/>
  <c r="J110" i="29"/>
  <c r="J100" i="29"/>
  <c r="J107" i="29"/>
  <c r="J109" i="29"/>
  <c r="J101" i="29"/>
  <c r="J106" i="29"/>
  <c r="J105" i="29"/>
  <c r="J108" i="29"/>
  <c r="J103" i="29"/>
  <c r="F54" i="29"/>
  <c r="N22" i="28"/>
  <c r="F58" i="29"/>
  <c r="F61" i="29"/>
  <c r="J28" i="29"/>
  <c r="K27" i="29" s="1"/>
  <c r="O37" i="29"/>
  <c r="O38" i="29"/>
  <c r="F59" i="24"/>
  <c r="F55" i="24"/>
  <c r="F54" i="24"/>
  <c r="E68" i="24"/>
  <c r="F58" i="24"/>
  <c r="F57" i="24"/>
  <c r="F56" i="24"/>
  <c r="F69" i="24"/>
  <c r="F50" i="24"/>
  <c r="F52" i="24"/>
  <c r="F51" i="24"/>
  <c r="F53" i="24"/>
  <c r="E67" i="24"/>
  <c r="F48" i="24"/>
  <c r="F49" i="24"/>
  <c r="F47" i="24"/>
  <c r="F42" i="24"/>
  <c r="E66" i="24"/>
  <c r="F44" i="24"/>
  <c r="F43" i="24"/>
  <c r="F46" i="24"/>
  <c r="F45" i="24"/>
  <c r="N40" i="25"/>
  <c r="J28" i="25"/>
  <c r="K27" i="25" s="1"/>
  <c r="K23" i="25" s="1"/>
  <c r="K13" i="25" s="1"/>
  <c r="P30" i="24"/>
  <c r="P34" i="24"/>
  <c r="P13" i="24"/>
  <c r="O31" i="24"/>
  <c r="O29" i="24"/>
  <c r="P10" i="24"/>
  <c r="Q11" i="24"/>
  <c r="P32" i="24"/>
  <c r="P12" i="24"/>
  <c r="P12" i="25" s="1"/>
  <c r="P14" i="24"/>
  <c r="P15" i="24"/>
  <c r="O33" i="24"/>
  <c r="Q8" i="24"/>
  <c r="Q8" i="25"/>
  <c r="P11" i="25"/>
  <c r="K109" i="25"/>
  <c r="K105" i="25"/>
  <c r="K104" i="25"/>
  <c r="K103" i="25"/>
  <c r="K102" i="25"/>
  <c r="K108" i="25"/>
  <c r="K107" i="25"/>
  <c r="K106" i="25"/>
  <c r="K100" i="25"/>
  <c r="K112" i="25"/>
  <c r="K110" i="25"/>
  <c r="K101" i="25"/>
  <c r="K111" i="25"/>
  <c r="P34" i="25"/>
  <c r="P38" i="25"/>
  <c r="L109" i="25"/>
  <c r="L105" i="25"/>
  <c r="L101" i="25"/>
  <c r="L112" i="25"/>
  <c r="L108" i="25"/>
  <c r="L107" i="25"/>
  <c r="L106" i="25"/>
  <c r="L100" i="25"/>
  <c r="L110" i="25"/>
  <c r="L111" i="25"/>
  <c r="L102" i="25"/>
  <c r="L104" i="25"/>
  <c r="L103" i="25"/>
  <c r="O23" i="24"/>
  <c r="O35" i="25"/>
  <c r="K123" i="25"/>
  <c r="K119" i="25"/>
  <c r="K115" i="25"/>
  <c r="K126" i="25"/>
  <c r="K122" i="25"/>
  <c r="K118" i="25"/>
  <c r="K114" i="25"/>
  <c r="K124" i="25"/>
  <c r="K121" i="25"/>
  <c r="K117" i="25"/>
  <c r="K116" i="25"/>
  <c r="K125" i="25"/>
  <c r="K120" i="25"/>
  <c r="E54" i="25"/>
  <c r="E55" i="25"/>
  <c r="E56" i="25"/>
  <c r="E57" i="25"/>
  <c r="E53" i="25"/>
  <c r="E58" i="25"/>
  <c r="H93" i="23"/>
  <c r="F46" i="25"/>
  <c r="B103" i="23"/>
  <c r="M127" i="25"/>
  <c r="M24" i="25"/>
  <c r="M21" i="25"/>
  <c r="N35" i="24"/>
  <c r="O39" i="25" s="1"/>
  <c r="O20" i="24"/>
  <c r="O16" i="24"/>
  <c r="E74" i="25"/>
  <c r="E59" i="25"/>
  <c r="E63" i="25"/>
  <c r="E60" i="25"/>
  <c r="E64" i="25"/>
  <c r="E62" i="25"/>
  <c r="E61" i="25"/>
  <c r="F93" i="23"/>
  <c r="F45" i="25"/>
  <c r="P21" i="24"/>
  <c r="P36" i="25"/>
  <c r="L126" i="25"/>
  <c r="L122" i="25"/>
  <c r="L118" i="25"/>
  <c r="L114" i="25"/>
  <c r="L121" i="25"/>
  <c r="L119" i="25"/>
  <c r="L116" i="25"/>
  <c r="L125" i="25"/>
  <c r="L123" i="25"/>
  <c r="L117" i="25"/>
  <c r="L124" i="25"/>
  <c r="L120" i="25"/>
  <c r="L115" i="25"/>
  <c r="J15" i="25"/>
  <c r="J16" i="25" s="1"/>
  <c r="J31" i="25"/>
  <c r="J30" i="25"/>
  <c r="K29" i="25" s="1"/>
  <c r="N26" i="24"/>
  <c r="E51" i="25"/>
  <c r="E49" i="25"/>
  <c r="E52" i="25"/>
  <c r="E50" i="25"/>
  <c r="E48" i="25"/>
  <c r="E47" i="25"/>
  <c r="O22" i="24"/>
  <c r="O24" i="24"/>
  <c r="N17" i="25"/>
  <c r="D93" i="23"/>
  <c r="F44" i="25"/>
  <c r="O14" i="25"/>
  <c r="O17" i="25" s="1"/>
  <c r="O25" i="24"/>
  <c r="O37" i="25"/>
  <c r="G21" i="16"/>
  <c r="G24" i="16"/>
  <c r="H10" i="16"/>
  <c r="H17" i="16" s="1"/>
  <c r="H26" i="16" s="1"/>
  <c r="I29" i="14"/>
  <c r="I33" i="14"/>
  <c r="I34" i="14"/>
  <c r="I30" i="14"/>
  <c r="I32" i="14"/>
  <c r="I31" i="14"/>
  <c r="G26" i="14"/>
  <c r="B101" i="15"/>
  <c r="C100" i="15"/>
  <c r="D91" i="15" s="1"/>
  <c r="E44" i="16" s="1"/>
  <c r="E100" i="15"/>
  <c r="F91" i="15" s="1"/>
  <c r="E45" i="16" s="1"/>
  <c r="G100" i="15"/>
  <c r="H91" i="15" s="1"/>
  <c r="E46" i="16" s="1"/>
  <c r="I14" i="14"/>
  <c r="I14" i="16" s="1"/>
  <c r="I11" i="14"/>
  <c r="I11" i="16" s="1"/>
  <c r="I12" i="14"/>
  <c r="I12" i="16" s="1"/>
  <c r="I10" i="14"/>
  <c r="I13" i="14"/>
  <c r="I15" i="14"/>
  <c r="H24" i="14"/>
  <c r="H21" i="14"/>
  <c r="H22" i="14"/>
  <c r="H20" i="14"/>
  <c r="H23" i="14"/>
  <c r="H16" i="14"/>
  <c r="H25" i="14"/>
  <c r="J8" i="14"/>
  <c r="H40" i="16"/>
  <c r="I36" i="16"/>
  <c r="I37" i="16"/>
  <c r="I34" i="16"/>
  <c r="H35" i="14"/>
  <c r="I35" i="16"/>
  <c r="I38" i="16"/>
  <c r="H81" i="15"/>
  <c r="F82" i="15"/>
  <c r="B84" i="15"/>
  <c r="E83" i="15"/>
  <c r="H80" i="15"/>
  <c r="M8" i="16"/>
  <c r="E39" i="14"/>
  <c r="J15" i="14" a="1"/>
  <c r="Q15" i="24" a="1"/>
  <c r="P31" i="24" a="1"/>
  <c r="G39" i="31"/>
  <c r="J33" i="14" a="1"/>
  <c r="J13" i="14" a="1"/>
  <c r="J31" i="14" a="1"/>
  <c r="R11" i="24" a="1"/>
  <c r="P30" i="28" a="1"/>
  <c r="G40" i="24"/>
  <c r="P31" i="31" a="1"/>
  <c r="P32" i="28" a="1"/>
  <c r="E41" i="14"/>
  <c r="P29" i="28" a="1"/>
  <c r="P33" i="24" a="1"/>
  <c r="P11" i="31" a="1"/>
  <c r="Q10" i="24" a="1"/>
  <c r="P13" i="28" a="1"/>
  <c r="P29" i="24" a="1"/>
  <c r="P30" i="31" a="1"/>
  <c r="H39" i="28"/>
  <c r="J32" i="14" a="1"/>
  <c r="H41" i="28"/>
  <c r="P12" i="28" a="1"/>
  <c r="P34" i="31" a="1"/>
  <c r="Q34" i="24" a="1"/>
  <c r="P34" i="28" a="1"/>
  <c r="P33" i="28" a="1"/>
  <c r="Q13" i="24" a="1"/>
  <c r="P15" i="31" a="1"/>
  <c r="Q32" i="24" a="1"/>
  <c r="G40" i="31"/>
  <c r="J12" i="14" a="1"/>
  <c r="P13" i="31" a="1"/>
  <c r="J34" i="14" a="1"/>
  <c r="G39" i="24"/>
  <c r="J11" i="14" a="1"/>
  <c r="E40" i="14"/>
  <c r="P10" i="28" a="1"/>
  <c r="P15" i="28" a="1"/>
  <c r="P10" i="31" a="1"/>
  <c r="P31" i="28" a="1"/>
  <c r="P14" i="31" a="1"/>
  <c r="J10" i="14" a="1"/>
  <c r="Q12" i="24" a="1"/>
  <c r="J29" i="14" a="1"/>
  <c r="G41" i="31"/>
  <c r="P11" i="28" a="1"/>
  <c r="P32" i="31" a="1"/>
  <c r="Q14" i="24" a="1"/>
  <c r="Q29" i="31" a="1"/>
  <c r="J30" i="14" a="1"/>
  <c r="P33" i="31" a="1"/>
  <c r="J14" i="14" a="1"/>
  <c r="P12" i="31" a="1"/>
  <c r="H40" i="28"/>
  <c r="Q30" i="24" a="1"/>
  <c r="G41" i="24"/>
  <c r="P14" i="28" a="1"/>
  <c r="F64" i="31" l="1"/>
  <c r="F74" i="31" s="1"/>
  <c r="F62" i="31"/>
  <c r="F72" i="31" s="1"/>
  <c r="F61" i="31"/>
  <c r="F71" i="31" s="1"/>
  <c r="G56" i="31"/>
  <c r="G59" i="31"/>
  <c r="G46" i="31"/>
  <c r="G50" i="31"/>
  <c r="G53" i="31"/>
  <c r="F60" i="31"/>
  <c r="E74" i="31"/>
  <c r="G55" i="31"/>
  <c r="G47" i="31"/>
  <c r="G69" i="31"/>
  <c r="F68" i="31"/>
  <c r="G54" i="31"/>
  <c r="G58" i="31"/>
  <c r="E70" i="31"/>
  <c r="F65" i="31"/>
  <c r="F75" i="31" s="1"/>
  <c r="G44" i="31"/>
  <c r="F66" i="31"/>
  <c r="G42" i="31"/>
  <c r="G51" i="31"/>
  <c r="G49" i="31"/>
  <c r="G52" i="31"/>
  <c r="F67" i="31"/>
  <c r="G48" i="31"/>
  <c r="E72" i="31"/>
  <c r="G45" i="31"/>
  <c r="G43" i="31"/>
  <c r="F63" i="31"/>
  <c r="G57" i="31"/>
  <c r="E75" i="24"/>
  <c r="F65" i="24"/>
  <c r="F75" i="24" s="1"/>
  <c r="F64" i="24"/>
  <c r="F74" i="24" s="1"/>
  <c r="F63" i="24"/>
  <c r="F73" i="24" s="1"/>
  <c r="F62" i="24"/>
  <c r="F72" i="24" s="1"/>
  <c r="F61" i="24"/>
  <c r="F60" i="24"/>
  <c r="F70" i="24" s="1"/>
  <c r="E76" i="28"/>
  <c r="G60" i="28"/>
  <c r="G70" i="28" s="1"/>
  <c r="G61" i="28"/>
  <c r="G71" i="28" s="1"/>
  <c r="G64" i="28"/>
  <c r="G74" i="28" s="1"/>
  <c r="F71" i="28"/>
  <c r="G63" i="28"/>
  <c r="G73" i="28" s="1"/>
  <c r="G62" i="28"/>
  <c r="G65" i="28"/>
  <c r="K108" i="32"/>
  <c r="K109" i="32"/>
  <c r="K101" i="32"/>
  <c r="K103" i="32"/>
  <c r="K102" i="32"/>
  <c r="K104" i="32"/>
  <c r="K111" i="32"/>
  <c r="K105" i="32"/>
  <c r="K110" i="32"/>
  <c r="K100" i="32"/>
  <c r="K112" i="32"/>
  <c r="K106" i="32"/>
  <c r="F63" i="32"/>
  <c r="F62" i="32"/>
  <c r="F64" i="32"/>
  <c r="F60" i="32"/>
  <c r="F61" i="32"/>
  <c r="F58" i="32"/>
  <c r="F56" i="32"/>
  <c r="F55" i="32"/>
  <c r="F57" i="32"/>
  <c r="O35" i="31"/>
  <c r="P39" i="32" s="1"/>
  <c r="P33" i="31"/>
  <c r="P12" i="31"/>
  <c r="P15" i="31"/>
  <c r="P11" i="31"/>
  <c r="P11" i="32" s="1"/>
  <c r="P34" i="31"/>
  <c r="P30" i="31"/>
  <c r="P14" i="31"/>
  <c r="P14" i="32" s="1"/>
  <c r="P32" i="31"/>
  <c r="Q29" i="31"/>
  <c r="P31" i="31"/>
  <c r="P10" i="31"/>
  <c r="P10" i="32" s="1"/>
  <c r="P13" i="31"/>
  <c r="F94" i="30"/>
  <c r="G45" i="32"/>
  <c r="F51" i="32"/>
  <c r="I15" i="32"/>
  <c r="I16" i="32" s="1"/>
  <c r="I31" i="32"/>
  <c r="H84" i="30"/>
  <c r="L109" i="32"/>
  <c r="L105" i="32"/>
  <c r="L101" i="32"/>
  <c r="L112" i="32"/>
  <c r="L111" i="32"/>
  <c r="L110" i="32"/>
  <c r="L108" i="32"/>
  <c r="L100" i="32"/>
  <c r="L104" i="32"/>
  <c r="L107" i="32"/>
  <c r="L106" i="32"/>
  <c r="L102" i="32"/>
  <c r="L103" i="32"/>
  <c r="F52" i="32"/>
  <c r="B104" i="30"/>
  <c r="F49" i="32"/>
  <c r="E65" i="32"/>
  <c r="E75" i="32" s="1"/>
  <c r="F74" i="32"/>
  <c r="E69" i="32"/>
  <c r="E67" i="32"/>
  <c r="E77" i="32" s="1"/>
  <c r="E66" i="32"/>
  <c r="E76" i="32" s="1"/>
  <c r="E68" i="32"/>
  <c r="E78" i="32" s="1"/>
  <c r="E70" i="32"/>
  <c r="E80" i="32" s="1"/>
  <c r="P37" i="32"/>
  <c r="I28" i="32"/>
  <c r="J27" i="32" s="1"/>
  <c r="G84" i="30"/>
  <c r="O22" i="31"/>
  <c r="H85" i="30"/>
  <c r="L126" i="32"/>
  <c r="L122" i="32"/>
  <c r="L118" i="32"/>
  <c r="L124" i="32"/>
  <c r="L120" i="32"/>
  <c r="L123" i="32"/>
  <c r="L114" i="32"/>
  <c r="L119" i="32"/>
  <c r="L116" i="32"/>
  <c r="L117" i="32"/>
  <c r="L115" i="32"/>
  <c r="L125" i="32"/>
  <c r="L121" i="32"/>
  <c r="E73" i="32"/>
  <c r="F59" i="32"/>
  <c r="O25" i="31"/>
  <c r="O21" i="31"/>
  <c r="P38" i="32"/>
  <c r="Q8" i="31"/>
  <c r="F50" i="32"/>
  <c r="O40" i="32"/>
  <c r="P34" i="32"/>
  <c r="M129" i="32"/>
  <c r="M130" i="32"/>
  <c r="M26" i="32"/>
  <c r="M128" i="32"/>
  <c r="N26" i="31"/>
  <c r="O11" i="32"/>
  <c r="O17" i="32" s="1"/>
  <c r="I83" i="30"/>
  <c r="J83" i="30" s="1"/>
  <c r="E72" i="32"/>
  <c r="F53" i="32"/>
  <c r="O24" i="31"/>
  <c r="P36" i="32"/>
  <c r="I30" i="32"/>
  <c r="J29" i="32" s="1"/>
  <c r="H94" i="30"/>
  <c r="G46" i="32"/>
  <c r="F48" i="32"/>
  <c r="P35" i="32"/>
  <c r="N17" i="32"/>
  <c r="Q8" i="32"/>
  <c r="D94" i="30"/>
  <c r="G44" i="32"/>
  <c r="F54" i="32"/>
  <c r="E71" i="32"/>
  <c r="F47" i="32"/>
  <c r="O16" i="31"/>
  <c r="O20" i="31"/>
  <c r="O23" i="31"/>
  <c r="G64" i="29"/>
  <c r="G54" i="29"/>
  <c r="H59" i="28"/>
  <c r="H55" i="28"/>
  <c r="H58" i="28"/>
  <c r="H69" i="28"/>
  <c r="G68" i="28"/>
  <c r="H54" i="28"/>
  <c r="G61" i="29"/>
  <c r="L21" i="29"/>
  <c r="L111" i="29" s="1"/>
  <c r="H57" i="28"/>
  <c r="L24" i="29"/>
  <c r="L126" i="29" s="1"/>
  <c r="H56" i="28"/>
  <c r="H52" i="28"/>
  <c r="G58" i="29"/>
  <c r="H53" i="28"/>
  <c r="G67" i="28"/>
  <c r="H48" i="28"/>
  <c r="H51" i="28"/>
  <c r="H49" i="28"/>
  <c r="H50" i="28"/>
  <c r="H45" i="28"/>
  <c r="H47" i="28"/>
  <c r="H43" i="28"/>
  <c r="H44" i="28"/>
  <c r="H42" i="28"/>
  <c r="G66" i="28"/>
  <c r="H46" i="28"/>
  <c r="G63" i="29"/>
  <c r="G74" i="29"/>
  <c r="G60" i="29"/>
  <c r="P15" i="28"/>
  <c r="P13" i="28"/>
  <c r="P32" i="28"/>
  <c r="P29" i="28"/>
  <c r="P34" i="28"/>
  <c r="P11" i="28"/>
  <c r="P11" i="29" s="1"/>
  <c r="P33" i="28"/>
  <c r="P31" i="28"/>
  <c r="P12" i="28"/>
  <c r="P30" i="28"/>
  <c r="P10" i="28"/>
  <c r="P14" i="28"/>
  <c r="P14" i="29" s="1"/>
  <c r="R8" i="29"/>
  <c r="F68" i="29"/>
  <c r="G55" i="29"/>
  <c r="O25" i="28"/>
  <c r="N26" i="28"/>
  <c r="O40" i="29"/>
  <c r="G49" i="29"/>
  <c r="O23" i="28"/>
  <c r="N130" i="29"/>
  <c r="N129" i="29"/>
  <c r="N26" i="29"/>
  <c r="N128" i="29"/>
  <c r="G48" i="29"/>
  <c r="H95" i="27"/>
  <c r="H46" i="29"/>
  <c r="G50" i="29"/>
  <c r="Q8" i="28"/>
  <c r="K23" i="29"/>
  <c r="K13" i="29" s="1"/>
  <c r="P36" i="29"/>
  <c r="O35" i="28"/>
  <c r="P39" i="29" s="1"/>
  <c r="F71" i="29"/>
  <c r="G47" i="29"/>
  <c r="F72" i="29"/>
  <c r="G53" i="29"/>
  <c r="P38" i="29"/>
  <c r="O21" i="28"/>
  <c r="B105" i="27"/>
  <c r="F95" i="27"/>
  <c r="H45" i="29"/>
  <c r="K109" i="29"/>
  <c r="K105" i="29"/>
  <c r="K112" i="29"/>
  <c r="K104" i="29"/>
  <c r="K103" i="29"/>
  <c r="K102" i="29"/>
  <c r="K101" i="29"/>
  <c r="K108" i="29"/>
  <c r="K106" i="29"/>
  <c r="K110" i="29"/>
  <c r="K100" i="29"/>
  <c r="K111" i="29"/>
  <c r="K107" i="29"/>
  <c r="G59" i="29"/>
  <c r="F73" i="29"/>
  <c r="G56" i="29"/>
  <c r="P37" i="29"/>
  <c r="P35" i="29"/>
  <c r="E81" i="29"/>
  <c r="F65" i="29"/>
  <c r="K25" i="29"/>
  <c r="D95" i="27"/>
  <c r="H44" i="29"/>
  <c r="F67" i="29"/>
  <c r="G62" i="29"/>
  <c r="J15" i="29"/>
  <c r="J16" i="29" s="1"/>
  <c r="J31" i="29"/>
  <c r="F66" i="29"/>
  <c r="G51" i="29"/>
  <c r="M127" i="29"/>
  <c r="M21" i="29"/>
  <c r="M24" i="29"/>
  <c r="G52" i="29"/>
  <c r="K123" i="29"/>
  <c r="K119" i="29"/>
  <c r="K115" i="29"/>
  <c r="K126" i="29"/>
  <c r="K122" i="29"/>
  <c r="K118" i="29"/>
  <c r="K114" i="29"/>
  <c r="K121" i="29"/>
  <c r="K120" i="29"/>
  <c r="K125" i="29"/>
  <c r="K116" i="29"/>
  <c r="K124" i="29"/>
  <c r="K117" i="29"/>
  <c r="G57" i="29"/>
  <c r="O22" i="28"/>
  <c r="P34" i="29"/>
  <c r="O11" i="29"/>
  <c r="F70" i="29"/>
  <c r="F69" i="29"/>
  <c r="E79" i="29"/>
  <c r="E80" i="29"/>
  <c r="O20" i="28"/>
  <c r="O16" i="28"/>
  <c r="O10" i="29"/>
  <c r="O24" i="28"/>
  <c r="G57" i="24"/>
  <c r="G56" i="24"/>
  <c r="F60" i="25"/>
  <c r="G58" i="24"/>
  <c r="G69" i="24"/>
  <c r="F68" i="24"/>
  <c r="G54" i="24"/>
  <c r="F64" i="25"/>
  <c r="G55" i="24"/>
  <c r="G59" i="24"/>
  <c r="F61" i="25"/>
  <c r="F62" i="25"/>
  <c r="G49" i="24"/>
  <c r="G48" i="24"/>
  <c r="F67" i="24"/>
  <c r="G53" i="24"/>
  <c r="G51" i="24"/>
  <c r="F63" i="25"/>
  <c r="G52" i="24"/>
  <c r="G50" i="24"/>
  <c r="G44" i="24"/>
  <c r="G45" i="24"/>
  <c r="G46" i="24"/>
  <c r="G42" i="24"/>
  <c r="F66" i="24"/>
  <c r="G43" i="24"/>
  <c r="G47" i="24"/>
  <c r="O40" i="25"/>
  <c r="Q32" i="24"/>
  <c r="R11" i="24"/>
  <c r="Q10" i="24"/>
  <c r="Q10" i="25" s="1"/>
  <c r="P29" i="24"/>
  <c r="P33" i="24"/>
  <c r="P31" i="24"/>
  <c r="Q15" i="24"/>
  <c r="Q14" i="24"/>
  <c r="Q34" i="24"/>
  <c r="Q13" i="24"/>
  <c r="Q12" i="24"/>
  <c r="Q12" i="25" s="1"/>
  <c r="Q30" i="24"/>
  <c r="O130" i="25"/>
  <c r="O129" i="25"/>
  <c r="O26" i="25"/>
  <c r="O128" i="25"/>
  <c r="H94" i="23"/>
  <c r="G46" i="25"/>
  <c r="Q36" i="25"/>
  <c r="Q21" i="24"/>
  <c r="B104" i="23"/>
  <c r="F48" i="25"/>
  <c r="F57" i="25"/>
  <c r="E69" i="25"/>
  <c r="F74" i="25"/>
  <c r="E70" i="25"/>
  <c r="E65" i="25"/>
  <c r="E75" i="25" s="1"/>
  <c r="E67" i="25"/>
  <c r="E77" i="25" s="1"/>
  <c r="E66" i="25"/>
  <c r="E76" i="25" s="1"/>
  <c r="E68" i="25"/>
  <c r="E71" i="25"/>
  <c r="F47" i="25"/>
  <c r="F94" i="23"/>
  <c r="G45" i="25"/>
  <c r="E72" i="25"/>
  <c r="F53" i="25"/>
  <c r="K25" i="25"/>
  <c r="K30" i="25" s="1"/>
  <c r="L29" i="25" s="1"/>
  <c r="R8" i="25"/>
  <c r="Q11" i="25"/>
  <c r="P20" i="24"/>
  <c r="P16" i="24"/>
  <c r="M112" i="25"/>
  <c r="M108" i="25"/>
  <c r="M110" i="25"/>
  <c r="M104" i="25"/>
  <c r="M111" i="25"/>
  <c r="M102" i="25"/>
  <c r="M101" i="25"/>
  <c r="M107" i="25"/>
  <c r="M105" i="25"/>
  <c r="M109" i="25"/>
  <c r="M106" i="25"/>
  <c r="M100" i="25"/>
  <c r="M103" i="25"/>
  <c r="O35" i="24"/>
  <c r="P39" i="25" s="1"/>
  <c r="F50" i="25"/>
  <c r="F56" i="25"/>
  <c r="P10" i="25"/>
  <c r="P37" i="25"/>
  <c r="P35" i="25"/>
  <c r="F52" i="25"/>
  <c r="E73" i="25"/>
  <c r="F59" i="25"/>
  <c r="P25" i="24"/>
  <c r="D94" i="23"/>
  <c r="G44" i="25"/>
  <c r="F49" i="25"/>
  <c r="F54" i="25"/>
  <c r="K28" i="25"/>
  <c r="L27" i="25" s="1"/>
  <c r="P24" i="24"/>
  <c r="Q38" i="25"/>
  <c r="F58" i="25"/>
  <c r="O26" i="24"/>
  <c r="F55" i="25"/>
  <c r="P23" i="24"/>
  <c r="M126" i="25"/>
  <c r="M122" i="25"/>
  <c r="M118" i="25"/>
  <c r="M114" i="25"/>
  <c r="M125" i="25"/>
  <c r="M121" i="25"/>
  <c r="M117" i="25"/>
  <c r="M116" i="25"/>
  <c r="M124" i="25"/>
  <c r="M120" i="25"/>
  <c r="M123" i="25"/>
  <c r="M119" i="25"/>
  <c r="M115" i="25"/>
  <c r="N130" i="25"/>
  <c r="N129" i="25"/>
  <c r="N26" i="25"/>
  <c r="N128" i="25"/>
  <c r="F51" i="25"/>
  <c r="P14" i="25"/>
  <c r="R8" i="24"/>
  <c r="P22" i="24"/>
  <c r="Q34" i="25"/>
  <c r="H24" i="16"/>
  <c r="H127" i="16"/>
  <c r="H21" i="16"/>
  <c r="I10" i="16"/>
  <c r="I17" i="16" s="1"/>
  <c r="I26" i="16" s="1"/>
  <c r="J31" i="14"/>
  <c r="J32" i="14"/>
  <c r="J30" i="14"/>
  <c r="J34" i="14"/>
  <c r="J33" i="14"/>
  <c r="J29" i="14"/>
  <c r="E58" i="16"/>
  <c r="E54" i="16"/>
  <c r="E53" i="16"/>
  <c r="E57" i="16"/>
  <c r="E55" i="16"/>
  <c r="E56" i="16"/>
  <c r="E48" i="16"/>
  <c r="E47" i="16"/>
  <c r="E50" i="16"/>
  <c r="E52" i="16"/>
  <c r="E49" i="16"/>
  <c r="E51" i="16"/>
  <c r="E74" i="16"/>
  <c r="E61" i="16"/>
  <c r="E62" i="16"/>
  <c r="E63" i="16"/>
  <c r="E60" i="16"/>
  <c r="E59" i="16"/>
  <c r="E64" i="16"/>
  <c r="H128" i="16"/>
  <c r="H92" i="15"/>
  <c r="F46" i="16" s="1"/>
  <c r="F92" i="15"/>
  <c r="F45" i="16" s="1"/>
  <c r="D92" i="15"/>
  <c r="F44" i="16" s="1"/>
  <c r="B102" i="15"/>
  <c r="C101" i="15"/>
  <c r="E101" i="15"/>
  <c r="G101" i="15"/>
  <c r="I16" i="14"/>
  <c r="J15" i="14"/>
  <c r="J12" i="14"/>
  <c r="J12" i="16" s="1"/>
  <c r="J13" i="14"/>
  <c r="J11" i="14"/>
  <c r="J11" i="16" s="1"/>
  <c r="J10" i="14"/>
  <c r="J14" i="14"/>
  <c r="J14" i="16" s="1"/>
  <c r="I25" i="14"/>
  <c r="I22" i="14"/>
  <c r="H26" i="14"/>
  <c r="I23" i="14"/>
  <c r="I21" i="14"/>
  <c r="I20" i="14"/>
  <c r="I24" i="14"/>
  <c r="K8" i="14"/>
  <c r="J35" i="16"/>
  <c r="I35" i="14"/>
  <c r="I39" i="16"/>
  <c r="I40" i="16" s="1"/>
  <c r="J37" i="16"/>
  <c r="J38" i="16"/>
  <c r="J34" i="16"/>
  <c r="J36" i="16"/>
  <c r="F83" i="15"/>
  <c r="E84" i="15"/>
  <c r="B85" i="15"/>
  <c r="I80" i="15"/>
  <c r="J80" i="15" s="1"/>
  <c r="G82" i="15"/>
  <c r="I81" i="15"/>
  <c r="J81" i="15" s="1"/>
  <c r="N8" i="16"/>
  <c r="H130" i="16"/>
  <c r="H129" i="16"/>
  <c r="Q32" i="31" a="1"/>
  <c r="R30" i="24" a="1"/>
  <c r="Q34" i="31" a="1"/>
  <c r="Q12" i="31" a="1"/>
  <c r="Q11" i="28" a="1"/>
  <c r="H41" i="31"/>
  <c r="R12" i="24" a="1"/>
  <c r="K15" i="14" a="1"/>
  <c r="R14" i="24" a="1"/>
  <c r="K13" i="14" a="1"/>
  <c r="H39" i="24"/>
  <c r="K11" i="14" a="1"/>
  <c r="Q31" i="28" a="1"/>
  <c r="Q30" i="31" a="1"/>
  <c r="Q31" i="31" a="1"/>
  <c r="I39" i="28"/>
  <c r="Q32" i="28" a="1"/>
  <c r="Q34" i="28" a="1"/>
  <c r="R34" i="24" a="1"/>
  <c r="Q33" i="24" a="1"/>
  <c r="Q29" i="28" a="1"/>
  <c r="Q33" i="28" a="1"/>
  <c r="F39" i="14"/>
  <c r="K33" i="14" a="1"/>
  <c r="K34" i="14" a="1"/>
  <c r="Q29" i="24" a="1"/>
  <c r="Q10" i="28" a="1"/>
  <c r="R10" i="24" a="1"/>
  <c r="Q11" i="31" a="1"/>
  <c r="I40" i="28"/>
  <c r="Q10" i="31" a="1"/>
  <c r="R32" i="24" a="1"/>
  <c r="R15" i="24" a="1"/>
  <c r="Q15" i="28" a="1"/>
  <c r="I41" i="28"/>
  <c r="H40" i="24"/>
  <c r="Q33" i="31" a="1"/>
  <c r="K10" i="14" a="1"/>
  <c r="Q13" i="31" a="1"/>
  <c r="K32" i="14" a="1"/>
  <c r="R29" i="31" a="1"/>
  <c r="K14" i="14" a="1"/>
  <c r="F40" i="14"/>
  <c r="H40" i="31"/>
  <c r="R13" i="24" a="1"/>
  <c r="Q31" i="24" a="1"/>
  <c r="Q13" i="28" a="1"/>
  <c r="K30" i="14" a="1"/>
  <c r="F41" i="14"/>
  <c r="K12" i="14" a="1"/>
  <c r="Q15" i="31" a="1"/>
  <c r="K31" i="14" a="1"/>
  <c r="K29" i="14" a="1"/>
  <c r="Q12" i="28" a="1"/>
  <c r="Q30" i="28" a="1"/>
  <c r="Q14" i="31" a="1"/>
  <c r="H41" i="24"/>
  <c r="S11" i="24" a="1"/>
  <c r="H39" i="31"/>
  <c r="Q14" i="28" a="1"/>
  <c r="G64" i="31" l="1"/>
  <c r="G74" i="31" s="1"/>
  <c r="G60" i="31"/>
  <c r="G70" i="31" s="1"/>
  <c r="H53" i="31"/>
  <c r="G67" i="31"/>
  <c r="H48" i="31"/>
  <c r="H69" i="31"/>
  <c r="H50" i="31"/>
  <c r="G66" i="31"/>
  <c r="H42" i="31"/>
  <c r="H57" i="31"/>
  <c r="H47" i="31"/>
  <c r="G63" i="31"/>
  <c r="H52" i="31"/>
  <c r="H44" i="31"/>
  <c r="H46" i="31"/>
  <c r="H45" i="31"/>
  <c r="H49" i="31"/>
  <c r="G65" i="31"/>
  <c r="G62" i="31"/>
  <c r="G61" i="31"/>
  <c r="G71" i="31" s="1"/>
  <c r="G68" i="31"/>
  <c r="H54" i="31"/>
  <c r="G67" i="29"/>
  <c r="G77" i="29" s="1"/>
  <c r="H43" i="31"/>
  <c r="H51" i="31"/>
  <c r="E76" i="31"/>
  <c r="H55" i="31"/>
  <c r="H59" i="31"/>
  <c r="H60" i="29"/>
  <c r="F73" i="31"/>
  <c r="F70" i="31"/>
  <c r="H58" i="31"/>
  <c r="H56" i="31"/>
  <c r="G68" i="29"/>
  <c r="G78" i="29" s="1"/>
  <c r="G69" i="29"/>
  <c r="G79" i="29" s="1"/>
  <c r="E76" i="24"/>
  <c r="H60" i="28"/>
  <c r="H70" i="28" s="1"/>
  <c r="G61" i="24"/>
  <c r="G71" i="24" s="1"/>
  <c r="G60" i="24"/>
  <c r="G70" i="24" s="1"/>
  <c r="G62" i="24"/>
  <c r="G72" i="24" s="1"/>
  <c r="G63" i="24"/>
  <c r="G73" i="24" s="1"/>
  <c r="F71" i="24"/>
  <c r="G64" i="24"/>
  <c r="G65" i="24"/>
  <c r="H65" i="28"/>
  <c r="H75" i="28" s="1"/>
  <c r="F76" i="28"/>
  <c r="H63" i="28"/>
  <c r="H73" i="28" s="1"/>
  <c r="H62" i="28"/>
  <c r="H72" i="28" s="1"/>
  <c r="G75" i="28"/>
  <c r="H64" i="28"/>
  <c r="H74" i="28" s="1"/>
  <c r="G72" i="28"/>
  <c r="H61" i="28"/>
  <c r="G60" i="32"/>
  <c r="G57" i="32"/>
  <c r="G58" i="32"/>
  <c r="G56" i="32"/>
  <c r="G63" i="32"/>
  <c r="G61" i="32"/>
  <c r="G74" i="32"/>
  <c r="G64" i="32"/>
  <c r="F69" i="32"/>
  <c r="G55" i="32"/>
  <c r="O26" i="31"/>
  <c r="P40" i="32"/>
  <c r="L102" i="29"/>
  <c r="P35" i="31"/>
  <c r="Q39" i="32" s="1"/>
  <c r="Q30" i="31"/>
  <c r="Q34" i="31"/>
  <c r="Q13" i="31"/>
  <c r="Q11" i="31"/>
  <c r="Q11" i="32" s="1"/>
  <c r="Q14" i="31"/>
  <c r="Q10" i="31"/>
  <c r="Q10" i="32" s="1"/>
  <c r="Q15" i="31"/>
  <c r="Q32" i="31"/>
  <c r="Q31" i="31"/>
  <c r="Q12" i="31"/>
  <c r="R29" i="31"/>
  <c r="Q33" i="31"/>
  <c r="G51" i="32"/>
  <c r="R8" i="31"/>
  <c r="E81" i="32"/>
  <c r="F65" i="32"/>
  <c r="G52" i="32"/>
  <c r="Q34" i="32"/>
  <c r="N130" i="32"/>
  <c r="N129" i="32"/>
  <c r="N26" i="32"/>
  <c r="N128" i="32"/>
  <c r="F71" i="32"/>
  <c r="G47" i="32"/>
  <c r="E79" i="32"/>
  <c r="R8" i="32"/>
  <c r="G49" i="32"/>
  <c r="J84" i="30"/>
  <c r="F95" i="30"/>
  <c r="H45" i="32"/>
  <c r="Q38" i="32"/>
  <c r="O130" i="32"/>
  <c r="O129" i="32"/>
  <c r="O26" i="32"/>
  <c r="O128" i="32"/>
  <c r="F73" i="32"/>
  <c r="G59" i="32"/>
  <c r="G48" i="32"/>
  <c r="F70" i="32"/>
  <c r="P23" i="31"/>
  <c r="P21" i="31"/>
  <c r="B105" i="30"/>
  <c r="P24" i="31"/>
  <c r="L119" i="29"/>
  <c r="H64" i="29"/>
  <c r="G54" i="32"/>
  <c r="G62" i="32"/>
  <c r="I85" i="30"/>
  <c r="J85" i="30" s="1"/>
  <c r="I84" i="30"/>
  <c r="F68" i="32"/>
  <c r="P16" i="31"/>
  <c r="P20" i="31"/>
  <c r="P25" i="31"/>
  <c r="F72" i="32"/>
  <c r="G53" i="32"/>
  <c r="Q36" i="32"/>
  <c r="M127" i="32"/>
  <c r="M21" i="32"/>
  <c r="M24" i="32"/>
  <c r="J23" i="32"/>
  <c r="J13" i="32" s="1"/>
  <c r="J25" i="32"/>
  <c r="J30" i="32" s="1"/>
  <c r="K29" i="32" s="1"/>
  <c r="F66" i="32"/>
  <c r="Q35" i="32"/>
  <c r="P22" i="31"/>
  <c r="H54" i="29"/>
  <c r="D95" i="30"/>
  <c r="H44" i="32"/>
  <c r="P12" i="32"/>
  <c r="P17" i="32" s="1"/>
  <c r="H95" i="30"/>
  <c r="H46" i="32"/>
  <c r="G50" i="32"/>
  <c r="F67" i="32"/>
  <c r="Q37" i="32"/>
  <c r="L112" i="29"/>
  <c r="L107" i="29"/>
  <c r="L104" i="29"/>
  <c r="L109" i="29"/>
  <c r="L110" i="29"/>
  <c r="L121" i="29"/>
  <c r="L117" i="29"/>
  <c r="L123" i="29"/>
  <c r="L125" i="29"/>
  <c r="L105" i="29"/>
  <c r="L115" i="29"/>
  <c r="L114" i="29"/>
  <c r="L101" i="29"/>
  <c r="L106" i="29"/>
  <c r="I54" i="28"/>
  <c r="H68" i="28"/>
  <c r="I57" i="28"/>
  <c r="L120" i="29"/>
  <c r="L118" i="29"/>
  <c r="I58" i="28"/>
  <c r="L116" i="29"/>
  <c r="L122" i="29"/>
  <c r="L103" i="29"/>
  <c r="L108" i="29"/>
  <c r="I69" i="28"/>
  <c r="I55" i="28"/>
  <c r="L124" i="29"/>
  <c r="L100" i="29"/>
  <c r="I56" i="28"/>
  <c r="I59" i="28"/>
  <c r="H61" i="29"/>
  <c r="H67" i="28"/>
  <c r="I48" i="28"/>
  <c r="I50" i="28"/>
  <c r="I49" i="28"/>
  <c r="I51" i="28"/>
  <c r="I53" i="28"/>
  <c r="I52" i="28"/>
  <c r="H58" i="29"/>
  <c r="G66" i="29"/>
  <c r="G76" i="29" s="1"/>
  <c r="I43" i="28"/>
  <c r="I42" i="28"/>
  <c r="H66" i="28"/>
  <c r="I47" i="28"/>
  <c r="G70" i="29"/>
  <c r="I46" i="28"/>
  <c r="I44" i="28"/>
  <c r="I45" i="28"/>
  <c r="H74" i="29"/>
  <c r="H56" i="29"/>
  <c r="H57" i="29"/>
  <c r="H55" i="29"/>
  <c r="O17" i="29"/>
  <c r="O128" i="29" s="1"/>
  <c r="O26" i="28"/>
  <c r="F79" i="29"/>
  <c r="F80" i="29"/>
  <c r="F78" i="29"/>
  <c r="Q31" i="28"/>
  <c r="Q33" i="28"/>
  <c r="Q11" i="28"/>
  <c r="Q34" i="28"/>
  <c r="Q14" i="28"/>
  <c r="Q29" i="28"/>
  <c r="Q10" i="28"/>
  <c r="Q32" i="28"/>
  <c r="Q30" i="28"/>
  <c r="Q13" i="28"/>
  <c r="Q12" i="28"/>
  <c r="Q12" i="29" s="1"/>
  <c r="Q15" i="28"/>
  <c r="F96" i="27"/>
  <c r="I45" i="29"/>
  <c r="Q35" i="29"/>
  <c r="M126" i="29"/>
  <c r="M122" i="29"/>
  <c r="M118" i="29"/>
  <c r="M114" i="29"/>
  <c r="M125" i="29"/>
  <c r="M121" i="29"/>
  <c r="M117" i="29"/>
  <c r="M120" i="29"/>
  <c r="M119" i="29"/>
  <c r="M124" i="29"/>
  <c r="M123" i="29"/>
  <c r="M115" i="29"/>
  <c r="M116" i="29"/>
  <c r="Q37" i="29"/>
  <c r="D96" i="27"/>
  <c r="I44" i="29"/>
  <c r="G71" i="29"/>
  <c r="H47" i="29"/>
  <c r="H96" i="27"/>
  <c r="I46" i="29"/>
  <c r="H49" i="29"/>
  <c r="P21" i="28"/>
  <c r="P40" i="29"/>
  <c r="M112" i="29"/>
  <c r="M108" i="29"/>
  <c r="M104" i="29"/>
  <c r="M111" i="29"/>
  <c r="M103" i="29"/>
  <c r="M102" i="29"/>
  <c r="M101" i="29"/>
  <c r="M110" i="29"/>
  <c r="M109" i="29"/>
  <c r="M100" i="29"/>
  <c r="M106" i="29"/>
  <c r="M105" i="29"/>
  <c r="M107" i="29"/>
  <c r="K15" i="29"/>
  <c r="K16" i="29" s="1"/>
  <c r="K31" i="29"/>
  <c r="H63" i="29"/>
  <c r="G72" i="29"/>
  <c r="H53" i="29"/>
  <c r="R8" i="28"/>
  <c r="H48" i="29"/>
  <c r="F77" i="29"/>
  <c r="Q38" i="29"/>
  <c r="G65" i="29"/>
  <c r="F81" i="29"/>
  <c r="F76" i="29"/>
  <c r="P24" i="28"/>
  <c r="P35" i="28"/>
  <c r="Q39" i="29" s="1"/>
  <c r="G73" i="29"/>
  <c r="H59" i="29"/>
  <c r="F75" i="29"/>
  <c r="H52" i="29"/>
  <c r="S8" i="29"/>
  <c r="P20" i="28"/>
  <c r="P16" i="28"/>
  <c r="P10" i="29"/>
  <c r="Q36" i="29"/>
  <c r="N127" i="29"/>
  <c r="N24" i="29"/>
  <c r="N21" i="29"/>
  <c r="Q34" i="29"/>
  <c r="P23" i="28"/>
  <c r="B106" i="27"/>
  <c r="H51" i="29"/>
  <c r="H62" i="29"/>
  <c r="K30" i="29"/>
  <c r="L29" i="29" s="1"/>
  <c r="H50" i="29"/>
  <c r="K28" i="29"/>
  <c r="L27" i="29" s="1"/>
  <c r="P22" i="28"/>
  <c r="P12" i="29"/>
  <c r="P25" i="28"/>
  <c r="G74" i="25"/>
  <c r="H59" i="24"/>
  <c r="G64" i="25"/>
  <c r="G68" i="24"/>
  <c r="H54" i="24"/>
  <c r="H69" i="24"/>
  <c r="H58" i="24"/>
  <c r="H55" i="24"/>
  <c r="H56" i="24"/>
  <c r="H57" i="24"/>
  <c r="G60" i="25"/>
  <c r="G61" i="25"/>
  <c r="H50" i="24"/>
  <c r="H52" i="24"/>
  <c r="H51" i="24"/>
  <c r="H53" i="24"/>
  <c r="G54" i="25"/>
  <c r="G67" i="24"/>
  <c r="H48" i="24"/>
  <c r="H49" i="24"/>
  <c r="G58" i="25"/>
  <c r="G56" i="25"/>
  <c r="H46" i="24"/>
  <c r="H47" i="24"/>
  <c r="H45" i="24"/>
  <c r="H42" i="24"/>
  <c r="G66" i="24"/>
  <c r="H44" i="24"/>
  <c r="H43" i="24"/>
  <c r="G63" i="25"/>
  <c r="P40" i="25"/>
  <c r="R14" i="24"/>
  <c r="R14" i="25" s="1"/>
  <c r="Q33" i="24"/>
  <c r="R30" i="24"/>
  <c r="Q29" i="24"/>
  <c r="R12" i="24"/>
  <c r="R12" i="25" s="1"/>
  <c r="R10" i="24"/>
  <c r="Q31" i="24"/>
  <c r="R15" i="24"/>
  <c r="R13" i="24"/>
  <c r="S11" i="24"/>
  <c r="R34" i="24"/>
  <c r="R32" i="24"/>
  <c r="N127" i="25"/>
  <c r="N24" i="25"/>
  <c r="N21" i="25"/>
  <c r="F70" i="25"/>
  <c r="Q24" i="24"/>
  <c r="Q14" i="25"/>
  <c r="Q17" i="25" s="1"/>
  <c r="Q37" i="25"/>
  <c r="R34" i="25"/>
  <c r="P35" i="24"/>
  <c r="Q39" i="25" s="1"/>
  <c r="F72" i="25"/>
  <c r="G53" i="25"/>
  <c r="G52" i="25"/>
  <c r="E80" i="25"/>
  <c r="S8" i="24"/>
  <c r="G51" i="25"/>
  <c r="G55" i="25"/>
  <c r="D95" i="23"/>
  <c r="H44" i="25"/>
  <c r="G62" i="25"/>
  <c r="P26" i="24"/>
  <c r="F95" i="23"/>
  <c r="H45" i="25"/>
  <c r="F66" i="25"/>
  <c r="G48" i="25"/>
  <c r="H95" i="23"/>
  <c r="H46" i="25"/>
  <c r="Q22" i="24"/>
  <c r="Q16" i="24"/>
  <c r="Q20" i="24"/>
  <c r="F73" i="25"/>
  <c r="G59" i="25"/>
  <c r="K15" i="25"/>
  <c r="K16" i="25" s="1"/>
  <c r="K31" i="25"/>
  <c r="O127" i="25"/>
  <c r="O21" i="25"/>
  <c r="O24" i="25"/>
  <c r="F69" i="25"/>
  <c r="Q35" i="25"/>
  <c r="F68" i="25"/>
  <c r="G57" i="25"/>
  <c r="Q25" i="24"/>
  <c r="G49" i="25"/>
  <c r="S8" i="25"/>
  <c r="R11" i="25"/>
  <c r="E79" i="25"/>
  <c r="E78" i="25"/>
  <c r="P17" i="25"/>
  <c r="F71" i="25"/>
  <c r="G47" i="25"/>
  <c r="F67" i="25"/>
  <c r="Q23" i="24"/>
  <c r="R21" i="24"/>
  <c r="L23" i="25"/>
  <c r="L13" i="25" s="1"/>
  <c r="L25" i="25"/>
  <c r="G50" i="25"/>
  <c r="E81" i="25"/>
  <c r="F65" i="25"/>
  <c r="B105" i="23"/>
  <c r="R38" i="25"/>
  <c r="R36" i="25"/>
  <c r="H114" i="16"/>
  <c r="H115" i="16"/>
  <c r="H119" i="16"/>
  <c r="H123" i="16"/>
  <c r="H116" i="16"/>
  <c r="H120" i="16"/>
  <c r="H124" i="16"/>
  <c r="H117" i="16"/>
  <c r="H121" i="16"/>
  <c r="H125" i="16"/>
  <c r="H118" i="16"/>
  <c r="H122" i="16"/>
  <c r="H126" i="16"/>
  <c r="H100" i="16"/>
  <c r="H101" i="16"/>
  <c r="H102" i="16"/>
  <c r="H106" i="16"/>
  <c r="H110" i="16"/>
  <c r="H103" i="16"/>
  <c r="H107" i="16"/>
  <c r="H111" i="16"/>
  <c r="H104" i="16"/>
  <c r="H108" i="16"/>
  <c r="H112" i="16"/>
  <c r="H105" i="16"/>
  <c r="H109" i="16"/>
  <c r="I24" i="16"/>
  <c r="I127" i="16"/>
  <c r="I21" i="16"/>
  <c r="J10" i="16"/>
  <c r="J17" i="16" s="1"/>
  <c r="J26" i="16" s="1"/>
  <c r="F63" i="16"/>
  <c r="F57" i="16"/>
  <c r="F51" i="16"/>
  <c r="E65" i="16"/>
  <c r="E66" i="16"/>
  <c r="E67" i="16"/>
  <c r="E68" i="16"/>
  <c r="E69" i="16"/>
  <c r="E70" i="16"/>
  <c r="K33" i="14"/>
  <c r="K34" i="14"/>
  <c r="K29" i="14"/>
  <c r="K30" i="14"/>
  <c r="K32" i="14"/>
  <c r="K31" i="14"/>
  <c r="F60" i="16"/>
  <c r="F54" i="16"/>
  <c r="F48" i="16"/>
  <c r="F61" i="16"/>
  <c r="E71" i="16"/>
  <c r="F47" i="16"/>
  <c r="F64" i="16"/>
  <c r="F49" i="16"/>
  <c r="F53" i="16"/>
  <c r="E72" i="16"/>
  <c r="F59" i="16"/>
  <c r="E73" i="16"/>
  <c r="F52" i="16"/>
  <c r="F74" i="16"/>
  <c r="F55" i="16"/>
  <c r="F58" i="16"/>
  <c r="I128" i="16"/>
  <c r="D93" i="15"/>
  <c r="G44" i="16" s="1"/>
  <c r="F93" i="15"/>
  <c r="G45" i="16" s="1"/>
  <c r="H93" i="15"/>
  <c r="G46" i="16" s="1"/>
  <c r="E85" i="15"/>
  <c r="F85" i="15" s="1"/>
  <c r="B103" i="15"/>
  <c r="E102" i="15"/>
  <c r="G102" i="15"/>
  <c r="C102" i="15"/>
  <c r="J16" i="14"/>
  <c r="K12" i="14"/>
  <c r="K12" i="16" s="1"/>
  <c r="K14" i="14"/>
  <c r="K14" i="16" s="1"/>
  <c r="K13" i="14"/>
  <c r="K10" i="14"/>
  <c r="K15" i="14"/>
  <c r="K11" i="14"/>
  <c r="K11" i="16" s="1"/>
  <c r="J22" i="14"/>
  <c r="J24" i="14"/>
  <c r="J23" i="14"/>
  <c r="J20" i="14"/>
  <c r="J25" i="14"/>
  <c r="I26" i="14"/>
  <c r="J21" i="14"/>
  <c r="L8" i="14"/>
  <c r="K34" i="16"/>
  <c r="J39" i="16"/>
  <c r="J40" i="16" s="1"/>
  <c r="J35" i="14"/>
  <c r="K37" i="16"/>
  <c r="K38" i="16"/>
  <c r="K36" i="16"/>
  <c r="K35" i="16"/>
  <c r="G83" i="15"/>
  <c r="F84" i="15"/>
  <c r="H82" i="15"/>
  <c r="O8" i="16"/>
  <c r="I130" i="16"/>
  <c r="I129" i="16"/>
  <c r="R33" i="24" a="1"/>
  <c r="L15" i="14" a="1"/>
  <c r="R30" i="28" a="1"/>
  <c r="L12" i="14" a="1"/>
  <c r="R31" i="28" a="1"/>
  <c r="R32" i="31" a="1"/>
  <c r="J41" i="28"/>
  <c r="R31" i="31" a="1"/>
  <c r="R34" i="28" a="1"/>
  <c r="L13" i="14" a="1"/>
  <c r="S10" i="24" a="1"/>
  <c r="L10" i="14" a="1"/>
  <c r="L29" i="14" a="1"/>
  <c r="G40" i="14"/>
  <c r="S12" i="24" a="1"/>
  <c r="I40" i="24"/>
  <c r="L31" i="14" a="1"/>
  <c r="R12" i="31" a="1"/>
  <c r="R30" i="31" a="1"/>
  <c r="R14" i="31" a="1"/>
  <c r="L34" i="14" a="1"/>
  <c r="R31" i="24" a="1"/>
  <c r="S13" i="24" a="1"/>
  <c r="R10" i="28" a="1"/>
  <c r="I40" i="31"/>
  <c r="R13" i="28" a="1"/>
  <c r="I39" i="31"/>
  <c r="L30" i="14" a="1"/>
  <c r="S32" i="24" a="1"/>
  <c r="L32" i="14" a="1"/>
  <c r="S29" i="31" a="1"/>
  <c r="J40" i="28"/>
  <c r="R34" i="31" a="1"/>
  <c r="R29" i="28" a="1"/>
  <c r="I41" i="24"/>
  <c r="J39" i="28"/>
  <c r="R11" i="31" a="1"/>
  <c r="R13" i="31" a="1"/>
  <c r="S14" i="24" a="1"/>
  <c r="R12" i="28" a="1"/>
  <c r="L33" i="14" a="1"/>
  <c r="T11" i="24" a="1"/>
  <c r="R33" i="28" a="1"/>
  <c r="R11" i="28" a="1"/>
  <c r="R32" i="28" a="1"/>
  <c r="R10" i="31" a="1"/>
  <c r="G41" i="14"/>
  <c r="R15" i="28" a="1"/>
  <c r="R33" i="31" a="1"/>
  <c r="L14" i="14" a="1"/>
  <c r="L11" i="14" a="1"/>
  <c r="I39" i="24"/>
  <c r="S30" i="24" a="1"/>
  <c r="R15" i="31" a="1"/>
  <c r="R14" i="28" a="1"/>
  <c r="S34" i="24" a="1"/>
  <c r="R29" i="24" a="1"/>
  <c r="I41" i="31"/>
  <c r="G39" i="14"/>
  <c r="S15" i="24" a="1"/>
  <c r="H60" i="31" l="1"/>
  <c r="H62" i="31"/>
  <c r="H72" i="31" s="1"/>
  <c r="H63" i="31"/>
  <c r="H73" i="31" s="1"/>
  <c r="H67" i="29"/>
  <c r="H77" i="29" s="1"/>
  <c r="H65" i="31"/>
  <c r="H75" i="31" s="1"/>
  <c r="F76" i="31"/>
  <c r="I44" i="31"/>
  <c r="I56" i="31"/>
  <c r="I51" i="31"/>
  <c r="I52" i="31"/>
  <c r="I58" i="31"/>
  <c r="I49" i="31"/>
  <c r="I50" i="31"/>
  <c r="I43" i="31"/>
  <c r="I45" i="31"/>
  <c r="I69" i="31"/>
  <c r="G68" i="32"/>
  <c r="G78" i="32" s="1"/>
  <c r="G73" i="31"/>
  <c r="I47" i="31"/>
  <c r="H64" i="31"/>
  <c r="I54" i="31"/>
  <c r="H68" i="31"/>
  <c r="I46" i="31"/>
  <c r="G75" i="31"/>
  <c r="H67" i="31"/>
  <c r="I48" i="31"/>
  <c r="H54" i="25"/>
  <c r="I59" i="31"/>
  <c r="I57" i="31"/>
  <c r="G68" i="25"/>
  <c r="H68" i="25" s="1"/>
  <c r="G66" i="25"/>
  <c r="G76" i="25" s="1"/>
  <c r="I55" i="31"/>
  <c r="H61" i="31"/>
  <c r="G72" i="31"/>
  <c r="I42" i="31"/>
  <c r="H66" i="31"/>
  <c r="H70" i="31"/>
  <c r="I53" i="31"/>
  <c r="G70" i="25"/>
  <c r="H70" i="25" s="1"/>
  <c r="G67" i="25"/>
  <c r="G77" i="25" s="1"/>
  <c r="H74" i="25"/>
  <c r="G69" i="25"/>
  <c r="H69" i="25" s="1"/>
  <c r="H61" i="24"/>
  <c r="H71" i="24" s="1"/>
  <c r="I60" i="28"/>
  <c r="I70" i="28" s="1"/>
  <c r="H56" i="32"/>
  <c r="F76" i="24"/>
  <c r="H64" i="24"/>
  <c r="H74" i="24" s="1"/>
  <c r="H65" i="24"/>
  <c r="H75" i="24" s="1"/>
  <c r="H62" i="24"/>
  <c r="H72" i="24" s="1"/>
  <c r="G75" i="24"/>
  <c r="H63" i="24"/>
  <c r="H73" i="24" s="1"/>
  <c r="G74" i="24"/>
  <c r="H60" i="24"/>
  <c r="I61" i="28"/>
  <c r="I71" i="28" s="1"/>
  <c r="G76" i="28"/>
  <c r="I64" i="28"/>
  <c r="I74" i="28" s="1"/>
  <c r="I62" i="28"/>
  <c r="I72" i="28" s="1"/>
  <c r="H71" i="28"/>
  <c r="I63" i="28"/>
  <c r="I73" i="28" s="1"/>
  <c r="I65" i="28"/>
  <c r="H61" i="32"/>
  <c r="G67" i="32"/>
  <c r="G77" i="32" s="1"/>
  <c r="G66" i="32"/>
  <c r="G76" i="32" s="1"/>
  <c r="H62" i="32"/>
  <c r="H60" i="32"/>
  <c r="G70" i="32"/>
  <c r="G80" i="32" s="1"/>
  <c r="G69" i="32"/>
  <c r="G79" i="32" s="1"/>
  <c r="H63" i="32"/>
  <c r="F79" i="32"/>
  <c r="H54" i="32"/>
  <c r="I64" i="29"/>
  <c r="F76" i="32"/>
  <c r="F77" i="32"/>
  <c r="F78" i="32"/>
  <c r="Q35" i="31"/>
  <c r="R39" i="32" s="1"/>
  <c r="R10" i="31"/>
  <c r="R10" i="32" s="1"/>
  <c r="R14" i="31"/>
  <c r="R14" i="32" s="1"/>
  <c r="S29" i="31"/>
  <c r="R13" i="31"/>
  <c r="R15" i="31"/>
  <c r="R11" i="31"/>
  <c r="R11" i="32" s="1"/>
  <c r="R12" i="31"/>
  <c r="R12" i="32" s="1"/>
  <c r="R34" i="31"/>
  <c r="R32" i="31"/>
  <c r="R33" i="31"/>
  <c r="R31" i="31"/>
  <c r="R30" i="31"/>
  <c r="M126" i="32"/>
  <c r="M122" i="32"/>
  <c r="M118" i="32"/>
  <c r="M114" i="32"/>
  <c r="M125" i="32"/>
  <c r="M121" i="32"/>
  <c r="M119" i="32"/>
  <c r="M123" i="32"/>
  <c r="M120" i="32"/>
  <c r="M116" i="32"/>
  <c r="M117" i="32"/>
  <c r="M115" i="32"/>
  <c r="M124" i="32"/>
  <c r="H52" i="32"/>
  <c r="H57" i="32"/>
  <c r="J15" i="32"/>
  <c r="J16" i="32" s="1"/>
  <c r="J31" i="32"/>
  <c r="F96" i="30"/>
  <c r="I45" i="32"/>
  <c r="Q16" i="31"/>
  <c r="Q20" i="31"/>
  <c r="Q24" i="31"/>
  <c r="H49" i="32"/>
  <c r="Q14" i="32"/>
  <c r="N127" i="32"/>
  <c r="N24" i="32"/>
  <c r="N21" i="32"/>
  <c r="Q23" i="31"/>
  <c r="D96" i="30"/>
  <c r="I44" i="32"/>
  <c r="Q40" i="32"/>
  <c r="Q25" i="31"/>
  <c r="H50" i="32"/>
  <c r="M109" i="32"/>
  <c r="M102" i="32"/>
  <c r="M100" i="32"/>
  <c r="M111" i="32"/>
  <c r="M107" i="32"/>
  <c r="M106" i="32"/>
  <c r="M105" i="32"/>
  <c r="M110" i="32"/>
  <c r="M104" i="32"/>
  <c r="M103" i="32"/>
  <c r="M108" i="32"/>
  <c r="M112" i="32"/>
  <c r="M101" i="32"/>
  <c r="H58" i="32"/>
  <c r="F81" i="32"/>
  <c r="G65" i="32"/>
  <c r="G75" i="32" s="1"/>
  <c r="J28" i="32"/>
  <c r="K27" i="32" s="1"/>
  <c r="Q21" i="31"/>
  <c r="G73" i="32"/>
  <c r="H59" i="32"/>
  <c r="O127" i="32"/>
  <c r="O24" i="32"/>
  <c r="O21" i="32"/>
  <c r="H64" i="32"/>
  <c r="G72" i="32"/>
  <c r="H53" i="32"/>
  <c r="H74" i="32"/>
  <c r="H47" i="32"/>
  <c r="G71" i="32"/>
  <c r="Q22" i="31"/>
  <c r="R38" i="32"/>
  <c r="S8" i="31"/>
  <c r="R36" i="32"/>
  <c r="P26" i="31"/>
  <c r="B106" i="30"/>
  <c r="S8" i="32"/>
  <c r="F80" i="32"/>
  <c r="P130" i="32"/>
  <c r="P129" i="32"/>
  <c r="P26" i="32"/>
  <c r="P128" i="32"/>
  <c r="H55" i="32"/>
  <c r="R37" i="32"/>
  <c r="H96" i="30"/>
  <c r="I46" i="32"/>
  <c r="I54" i="29"/>
  <c r="H48" i="32"/>
  <c r="Q12" i="32"/>
  <c r="F75" i="32"/>
  <c r="H51" i="32"/>
  <c r="R35" i="32"/>
  <c r="R34" i="32"/>
  <c r="H66" i="29"/>
  <c r="H76" i="29" s="1"/>
  <c r="J59" i="28"/>
  <c r="J58" i="28"/>
  <c r="J57" i="28"/>
  <c r="J56" i="28"/>
  <c r="J55" i="28"/>
  <c r="I68" i="28"/>
  <c r="J54" i="28"/>
  <c r="J69" i="28"/>
  <c r="I61" i="29"/>
  <c r="H70" i="29"/>
  <c r="H80" i="29" s="1"/>
  <c r="H69" i="29"/>
  <c r="H79" i="29" s="1"/>
  <c r="J49" i="28"/>
  <c r="J50" i="28"/>
  <c r="H68" i="29"/>
  <c r="H78" i="29" s="1"/>
  <c r="J52" i="28"/>
  <c r="J53" i="28"/>
  <c r="J48" i="28"/>
  <c r="I67" i="28"/>
  <c r="J51" i="28"/>
  <c r="I62" i="29"/>
  <c r="G80" i="29"/>
  <c r="J46" i="28"/>
  <c r="I66" i="28"/>
  <c r="J42" i="28"/>
  <c r="J45" i="28"/>
  <c r="J47" i="28"/>
  <c r="I74" i="29"/>
  <c r="I57" i="29"/>
  <c r="J44" i="28"/>
  <c r="J43" i="28"/>
  <c r="O26" i="29"/>
  <c r="O24" i="29" s="1"/>
  <c r="O130" i="29"/>
  <c r="I55" i="29"/>
  <c r="O129" i="29"/>
  <c r="I56" i="29"/>
  <c r="I63" i="29"/>
  <c r="I58" i="29"/>
  <c r="I60" i="29"/>
  <c r="R32" i="28"/>
  <c r="R10" i="28"/>
  <c r="R29" i="28"/>
  <c r="R14" i="28"/>
  <c r="R15" i="28"/>
  <c r="R34" i="28"/>
  <c r="R12" i="28"/>
  <c r="R11" i="28"/>
  <c r="R13" i="28"/>
  <c r="R33" i="28"/>
  <c r="R30" i="28"/>
  <c r="R31" i="28"/>
  <c r="B107" i="27"/>
  <c r="R36" i="29"/>
  <c r="H73" i="29"/>
  <c r="I59" i="29"/>
  <c r="H71" i="29"/>
  <c r="I47" i="29"/>
  <c r="Q16" i="28"/>
  <c r="Q20" i="28"/>
  <c r="Q35" i="28"/>
  <c r="R39" i="29" s="1"/>
  <c r="N112" i="29"/>
  <c r="N111" i="29"/>
  <c r="N107" i="29"/>
  <c r="N106" i="29"/>
  <c r="N105" i="29"/>
  <c r="N104" i="29"/>
  <c r="N102" i="29"/>
  <c r="N110" i="29"/>
  <c r="N108" i="29"/>
  <c r="N100" i="29"/>
  <c r="N103" i="29"/>
  <c r="N101" i="29"/>
  <c r="N109" i="29"/>
  <c r="P17" i="29"/>
  <c r="H72" i="29"/>
  <c r="I53" i="29"/>
  <c r="Q10" i="29"/>
  <c r="Q24" i="28"/>
  <c r="Q14" i="29"/>
  <c r="G81" i="29"/>
  <c r="H65" i="29"/>
  <c r="H75" i="29" s="1"/>
  <c r="G75" i="29"/>
  <c r="N125" i="29"/>
  <c r="N121" i="29"/>
  <c r="N117" i="29"/>
  <c r="N124" i="29"/>
  <c r="N120" i="29"/>
  <c r="N116" i="29"/>
  <c r="N126" i="29"/>
  <c r="N118" i="29"/>
  <c r="N123" i="29"/>
  <c r="N119" i="29"/>
  <c r="N122" i="29"/>
  <c r="N115" i="29"/>
  <c r="N114" i="29"/>
  <c r="L25" i="29"/>
  <c r="L30" i="29" s="1"/>
  <c r="M29" i="29" s="1"/>
  <c r="L23" i="29"/>
  <c r="L13" i="29" s="1"/>
  <c r="I51" i="29"/>
  <c r="T8" i="29"/>
  <c r="I49" i="29"/>
  <c r="Q25" i="28"/>
  <c r="R38" i="29"/>
  <c r="I48" i="29"/>
  <c r="Q22" i="28"/>
  <c r="Q21" i="28"/>
  <c r="Q11" i="29"/>
  <c r="I50" i="29"/>
  <c r="I52" i="29"/>
  <c r="Q23" i="28"/>
  <c r="R37" i="29"/>
  <c r="P26" i="28"/>
  <c r="Q40" i="29"/>
  <c r="S8" i="28"/>
  <c r="H97" i="27"/>
  <c r="J46" i="29"/>
  <c r="J74" i="29" s="1"/>
  <c r="D97" i="27"/>
  <c r="J44" i="29"/>
  <c r="F97" i="27"/>
  <c r="J45" i="29"/>
  <c r="R34" i="29"/>
  <c r="R35" i="29"/>
  <c r="H58" i="25"/>
  <c r="I56" i="24"/>
  <c r="I55" i="24"/>
  <c r="I58" i="24"/>
  <c r="I54" i="24"/>
  <c r="H68" i="24"/>
  <c r="I57" i="24"/>
  <c r="I69" i="24"/>
  <c r="I59" i="24"/>
  <c r="H56" i="25"/>
  <c r="I49" i="24"/>
  <c r="H67" i="24"/>
  <c r="I48" i="24"/>
  <c r="I53" i="24"/>
  <c r="I51" i="24"/>
  <c r="I52" i="24"/>
  <c r="I50" i="24"/>
  <c r="I44" i="24"/>
  <c r="I45" i="24"/>
  <c r="H62" i="25"/>
  <c r="I47" i="24"/>
  <c r="H63" i="25"/>
  <c r="H55" i="25"/>
  <c r="I43" i="24"/>
  <c r="H64" i="25"/>
  <c r="H66" i="24"/>
  <c r="I42" i="24"/>
  <c r="I46" i="24"/>
  <c r="F76" i="25"/>
  <c r="F78" i="25"/>
  <c r="Q26" i="24"/>
  <c r="Q40" i="25"/>
  <c r="S15" i="24"/>
  <c r="R31" i="24"/>
  <c r="S10" i="24"/>
  <c r="S10" i="25" s="1"/>
  <c r="S32" i="24"/>
  <c r="R29" i="24"/>
  <c r="S34" i="24"/>
  <c r="S30" i="24"/>
  <c r="S12" i="24"/>
  <c r="S12" i="25" s="1"/>
  <c r="T11" i="24"/>
  <c r="R33" i="24"/>
  <c r="S13" i="24"/>
  <c r="S14" i="24"/>
  <c r="H48" i="25"/>
  <c r="R25" i="24"/>
  <c r="R35" i="25"/>
  <c r="L15" i="25"/>
  <c r="L16" i="25" s="1"/>
  <c r="L31" i="25"/>
  <c r="G71" i="25"/>
  <c r="H47" i="25"/>
  <c r="R16" i="24"/>
  <c r="R20" i="24"/>
  <c r="L28" i="25"/>
  <c r="M27" i="25" s="1"/>
  <c r="H49" i="25"/>
  <c r="N112" i="25"/>
  <c r="N108" i="25"/>
  <c r="N104" i="25"/>
  <c r="N111" i="25"/>
  <c r="N103" i="25"/>
  <c r="N101" i="25"/>
  <c r="N107" i="25"/>
  <c r="N109" i="25"/>
  <c r="N100" i="25"/>
  <c r="N110" i="25"/>
  <c r="N102" i="25"/>
  <c r="N105" i="25"/>
  <c r="N106" i="25"/>
  <c r="S36" i="25"/>
  <c r="Q35" i="24"/>
  <c r="R39" i="25" s="1"/>
  <c r="H51" i="25"/>
  <c r="G72" i="25"/>
  <c r="H53" i="25"/>
  <c r="L30" i="25"/>
  <c r="M29" i="25" s="1"/>
  <c r="R10" i="25"/>
  <c r="R17" i="25" s="1"/>
  <c r="P130" i="25"/>
  <c r="P129" i="25"/>
  <c r="P26" i="25"/>
  <c r="P128" i="25"/>
  <c r="O125" i="25"/>
  <c r="O121" i="25"/>
  <c r="O117" i="25"/>
  <c r="O124" i="25"/>
  <c r="O120" i="25"/>
  <c r="O116" i="25"/>
  <c r="O123" i="25"/>
  <c r="O118" i="25"/>
  <c r="O119" i="25"/>
  <c r="O115" i="25"/>
  <c r="O122" i="25"/>
  <c r="O126" i="25"/>
  <c r="O114" i="25"/>
  <c r="H59" i="25"/>
  <c r="G73" i="25"/>
  <c r="T8" i="24"/>
  <c r="H61" i="25"/>
  <c r="S38" i="25"/>
  <c r="S34" i="25"/>
  <c r="F81" i="25"/>
  <c r="G65" i="25"/>
  <c r="F96" i="23"/>
  <c r="I45" i="25"/>
  <c r="S11" i="25"/>
  <c r="T8" i="25"/>
  <c r="D96" i="23"/>
  <c r="I44" i="25"/>
  <c r="B106" i="23"/>
  <c r="Q130" i="25"/>
  <c r="Q129" i="25"/>
  <c r="Q26" i="25"/>
  <c r="Q128" i="25"/>
  <c r="R22" i="24"/>
  <c r="F75" i="25"/>
  <c r="F77" i="25"/>
  <c r="F79" i="25"/>
  <c r="H57" i="25"/>
  <c r="H96" i="23"/>
  <c r="I46" i="25"/>
  <c r="H52" i="25"/>
  <c r="H60" i="25"/>
  <c r="N125" i="25"/>
  <c r="N121" i="25"/>
  <c r="N117" i="25"/>
  <c r="N123" i="25"/>
  <c r="N122" i="25"/>
  <c r="N124" i="25"/>
  <c r="N118" i="25"/>
  <c r="N126" i="25"/>
  <c r="N119" i="25"/>
  <c r="N120" i="25"/>
  <c r="N115" i="25"/>
  <c r="N114" i="25"/>
  <c r="N116" i="25"/>
  <c r="S21" i="24"/>
  <c r="R37" i="25"/>
  <c r="H50" i="25"/>
  <c r="O111" i="25"/>
  <c r="O112" i="25"/>
  <c r="O107" i="25"/>
  <c r="O105" i="25"/>
  <c r="O101" i="25"/>
  <c r="O109" i="25"/>
  <c r="O100" i="25"/>
  <c r="O108" i="25"/>
  <c r="O106" i="25"/>
  <c r="O110" i="25"/>
  <c r="O102" i="25"/>
  <c r="O103" i="25"/>
  <c r="O104" i="25"/>
  <c r="F80" i="25"/>
  <c r="R23" i="24"/>
  <c r="R24" i="24"/>
  <c r="I114" i="16"/>
  <c r="I115" i="16"/>
  <c r="I116" i="16"/>
  <c r="I117" i="16"/>
  <c r="I118" i="16"/>
  <c r="I119" i="16"/>
  <c r="I120" i="16"/>
  <c r="I121" i="16"/>
  <c r="I122" i="16"/>
  <c r="I123" i="16"/>
  <c r="I124" i="16"/>
  <c r="I125" i="16"/>
  <c r="I126" i="16"/>
  <c r="I100" i="16"/>
  <c r="I110" i="16"/>
  <c r="I112" i="16"/>
  <c r="I102" i="16"/>
  <c r="I108" i="16"/>
  <c r="I109" i="16"/>
  <c r="I111" i="16"/>
  <c r="I101" i="16"/>
  <c r="I103" i="16"/>
  <c r="I104" i="16"/>
  <c r="I105" i="16"/>
  <c r="I106" i="16"/>
  <c r="I107" i="16"/>
  <c r="J24" i="16"/>
  <c r="J127" i="16"/>
  <c r="J21" i="16"/>
  <c r="K10" i="16"/>
  <c r="K17" i="16" s="1"/>
  <c r="K26" i="16" s="1"/>
  <c r="F69" i="16"/>
  <c r="G63" i="16"/>
  <c r="G57" i="16"/>
  <c r="G51" i="16"/>
  <c r="E81" i="16"/>
  <c r="F66" i="16"/>
  <c r="F67" i="16"/>
  <c r="F70" i="16"/>
  <c r="F65" i="16"/>
  <c r="L30" i="14"/>
  <c r="L32" i="14"/>
  <c r="L29" i="14"/>
  <c r="L31" i="14"/>
  <c r="L34" i="14"/>
  <c r="L33" i="14"/>
  <c r="G60" i="16"/>
  <c r="G54" i="16"/>
  <c r="G48" i="16"/>
  <c r="G55" i="16"/>
  <c r="E75" i="16"/>
  <c r="G49" i="16"/>
  <c r="G59" i="16"/>
  <c r="G74" i="16"/>
  <c r="G47" i="16"/>
  <c r="G53" i="16"/>
  <c r="G61" i="16"/>
  <c r="J128" i="16"/>
  <c r="H94" i="15"/>
  <c r="H46" i="16" s="1"/>
  <c r="F94" i="15"/>
  <c r="H45" i="16" s="1"/>
  <c r="D94" i="15"/>
  <c r="H44" i="16" s="1"/>
  <c r="G84" i="15"/>
  <c r="B104" i="15"/>
  <c r="C103" i="15"/>
  <c r="E103" i="15"/>
  <c r="G103" i="15"/>
  <c r="J26" i="14"/>
  <c r="L11" i="14"/>
  <c r="L11" i="16" s="1"/>
  <c r="L14" i="14"/>
  <c r="L14" i="16" s="1"/>
  <c r="L15" i="14"/>
  <c r="L10" i="14"/>
  <c r="L12" i="14"/>
  <c r="L12" i="16" s="1"/>
  <c r="L13" i="14"/>
  <c r="K21" i="14"/>
  <c r="K24" i="14"/>
  <c r="K16" i="14"/>
  <c r="K25" i="14"/>
  <c r="K20" i="14"/>
  <c r="K22" i="14"/>
  <c r="K23" i="14"/>
  <c r="M8" i="14"/>
  <c r="K35" i="14"/>
  <c r="L35" i="16"/>
  <c r="K39" i="16"/>
  <c r="K40" i="16" s="1"/>
  <c r="L34" i="16"/>
  <c r="L36" i="16"/>
  <c r="L37" i="16"/>
  <c r="L38" i="16"/>
  <c r="G85" i="15"/>
  <c r="H85" i="15" s="1"/>
  <c r="I85" i="15" s="1"/>
  <c r="I82" i="15"/>
  <c r="H84" i="15"/>
  <c r="H83" i="15"/>
  <c r="P8" i="16"/>
  <c r="J130" i="16"/>
  <c r="J129" i="16"/>
  <c r="J40" i="31"/>
  <c r="M34" i="14" a="1"/>
  <c r="M15" i="14" a="1"/>
  <c r="U11" i="24" a="1"/>
  <c r="T34" i="24" a="1"/>
  <c r="M13" i="14" a="1"/>
  <c r="S29" i="28" a="1"/>
  <c r="S15" i="31" a="1"/>
  <c r="S13" i="28" a="1"/>
  <c r="S33" i="31" a="1"/>
  <c r="M29" i="14" a="1"/>
  <c r="K40" i="28"/>
  <c r="T15" i="24" a="1"/>
  <c r="S14" i="28" a="1"/>
  <c r="M10" i="14" a="1"/>
  <c r="M12" i="14" a="1"/>
  <c r="T13" i="24" a="1"/>
  <c r="S11" i="28" a="1"/>
  <c r="T30" i="24" a="1"/>
  <c r="H40" i="14"/>
  <c r="S31" i="24" a="1"/>
  <c r="S14" i="31" a="1"/>
  <c r="S11" i="31" a="1"/>
  <c r="S13" i="31" a="1"/>
  <c r="S12" i="31" a="1"/>
  <c r="M30" i="14" a="1"/>
  <c r="S30" i="31" a="1"/>
  <c r="M14" i="14" a="1"/>
  <c r="S33" i="24" a="1"/>
  <c r="S12" i="28" a="1"/>
  <c r="T12" i="24" a="1"/>
  <c r="S34" i="31" a="1"/>
  <c r="J41" i="31"/>
  <c r="K39" i="28"/>
  <c r="T29" i="31" a="1"/>
  <c r="S31" i="28" a="1"/>
  <c r="S10" i="28" a="1"/>
  <c r="M11" i="14" a="1"/>
  <c r="S15" i="28" a="1"/>
  <c r="J40" i="24"/>
  <c r="H41" i="14"/>
  <c r="S32" i="28" a="1"/>
  <c r="J39" i="31"/>
  <c r="S32" i="31" a="1"/>
  <c r="M31" i="14" a="1"/>
  <c r="S34" i="28" a="1"/>
  <c r="T32" i="24" a="1"/>
  <c r="J39" i="24"/>
  <c r="H39" i="14"/>
  <c r="S30" i="28" a="1"/>
  <c r="S10" i="31" a="1"/>
  <c r="T10" i="24" a="1"/>
  <c r="K41" i="28"/>
  <c r="S33" i="28" a="1"/>
  <c r="M33" i="14" a="1"/>
  <c r="T14" i="24" a="1"/>
  <c r="S29" i="24" a="1"/>
  <c r="J41" i="24"/>
  <c r="M32" i="14" a="1"/>
  <c r="S31" i="31" a="1"/>
  <c r="I63" i="31" l="1"/>
  <c r="I73" i="31" s="1"/>
  <c r="H67" i="25"/>
  <c r="H77" i="25" s="1"/>
  <c r="I67" i="29"/>
  <c r="J67" i="29" s="1"/>
  <c r="H66" i="25"/>
  <c r="H76" i="25" s="1"/>
  <c r="I64" i="31"/>
  <c r="I74" i="31" s="1"/>
  <c r="G80" i="25"/>
  <c r="G76" i="31"/>
  <c r="I65" i="31"/>
  <c r="I75" i="31" s="1"/>
  <c r="G78" i="25"/>
  <c r="I61" i="31"/>
  <c r="I71" i="31" s="1"/>
  <c r="G79" i="25"/>
  <c r="I55" i="32"/>
  <c r="J59" i="31"/>
  <c r="I68" i="31"/>
  <c r="J54" i="31"/>
  <c r="J52" i="31"/>
  <c r="I66" i="31"/>
  <c r="J42" i="31"/>
  <c r="J45" i="31"/>
  <c r="I67" i="31"/>
  <c r="J48" i="31"/>
  <c r="J43" i="31"/>
  <c r="J51" i="31"/>
  <c r="J47" i="31"/>
  <c r="H71" i="31"/>
  <c r="J56" i="31"/>
  <c r="J55" i="31"/>
  <c r="J50" i="31"/>
  <c r="J46" i="31"/>
  <c r="J44" i="31"/>
  <c r="J53" i="31"/>
  <c r="H74" i="31"/>
  <c r="J69" i="31"/>
  <c r="J49" i="31"/>
  <c r="I54" i="25"/>
  <c r="J57" i="31"/>
  <c r="I60" i="31"/>
  <c r="J58" i="31"/>
  <c r="I62" i="31"/>
  <c r="J60" i="28"/>
  <c r="J70" i="28" s="1"/>
  <c r="I61" i="24"/>
  <c r="I71" i="24" s="1"/>
  <c r="I56" i="32"/>
  <c r="H76" i="28"/>
  <c r="I60" i="24"/>
  <c r="I70" i="24" s="1"/>
  <c r="H70" i="24"/>
  <c r="H76" i="24" s="1"/>
  <c r="I63" i="24"/>
  <c r="I73" i="24" s="1"/>
  <c r="G76" i="24"/>
  <c r="I62" i="24"/>
  <c r="I72" i="24" s="1"/>
  <c r="I65" i="24"/>
  <c r="I75" i="24" s="1"/>
  <c r="I64" i="24"/>
  <c r="I74" i="24" s="1"/>
  <c r="J65" i="28"/>
  <c r="J75" i="28" s="1"/>
  <c r="J62" i="28"/>
  <c r="J72" i="28" s="1"/>
  <c r="J64" i="28"/>
  <c r="J74" i="28" s="1"/>
  <c r="J63" i="28"/>
  <c r="I75" i="28"/>
  <c r="J61" i="28"/>
  <c r="J71" i="28" s="1"/>
  <c r="H66" i="32"/>
  <c r="H76" i="32" s="1"/>
  <c r="I62" i="32"/>
  <c r="H70" i="32"/>
  <c r="H80" i="32" s="1"/>
  <c r="I57" i="32"/>
  <c r="I58" i="32"/>
  <c r="I63" i="32"/>
  <c r="I54" i="32"/>
  <c r="Q17" i="32"/>
  <c r="Q128" i="32" s="1"/>
  <c r="R35" i="31"/>
  <c r="S39" i="32" s="1"/>
  <c r="S11" i="31"/>
  <c r="S11" i="32" s="1"/>
  <c r="S34" i="31"/>
  <c r="S15" i="31"/>
  <c r="S30" i="31"/>
  <c r="S13" i="31"/>
  <c r="S31" i="31"/>
  <c r="T29" i="31"/>
  <c r="S33" i="31"/>
  <c r="S14" i="31"/>
  <c r="S14" i="32" s="1"/>
  <c r="S12" i="31"/>
  <c r="S12" i="32" s="1"/>
  <c r="S32" i="31"/>
  <c r="S10" i="31"/>
  <c r="S10" i="32" s="1"/>
  <c r="D97" i="30"/>
  <c r="J44" i="32"/>
  <c r="I48" i="32"/>
  <c r="H71" i="32"/>
  <c r="I47" i="32"/>
  <c r="I50" i="32"/>
  <c r="R21" i="31"/>
  <c r="S38" i="32"/>
  <c r="R40" i="32"/>
  <c r="I61" i="32"/>
  <c r="R25" i="31"/>
  <c r="O110" i="32"/>
  <c r="O103" i="32"/>
  <c r="O112" i="32"/>
  <c r="O107" i="32"/>
  <c r="O111" i="32"/>
  <c r="O105" i="32"/>
  <c r="O101" i="32"/>
  <c r="O106" i="32"/>
  <c r="O104" i="32"/>
  <c r="O102" i="32"/>
  <c r="O108" i="32"/>
  <c r="O100" i="32"/>
  <c r="O109" i="32"/>
  <c r="H97" i="30"/>
  <c r="J46" i="32"/>
  <c r="P127" i="32"/>
  <c r="P21" i="32"/>
  <c r="P24" i="32"/>
  <c r="T8" i="32"/>
  <c r="I74" i="32"/>
  <c r="H69" i="32"/>
  <c r="O125" i="32"/>
  <c r="O121" i="32"/>
  <c r="O117" i="32"/>
  <c r="O124" i="32"/>
  <c r="O120" i="32"/>
  <c r="O118" i="32"/>
  <c r="O123" i="32"/>
  <c r="O114" i="32"/>
  <c r="O122" i="32"/>
  <c r="O119" i="32"/>
  <c r="O126" i="32"/>
  <c r="O115" i="32"/>
  <c r="O116" i="32"/>
  <c r="I60" i="32"/>
  <c r="I49" i="32"/>
  <c r="Q26" i="31"/>
  <c r="S34" i="32"/>
  <c r="R23" i="31"/>
  <c r="T8" i="31"/>
  <c r="I51" i="32"/>
  <c r="H72" i="32"/>
  <c r="I53" i="32"/>
  <c r="N112" i="32"/>
  <c r="N108" i="32"/>
  <c r="N104" i="32"/>
  <c r="N106" i="32"/>
  <c r="N110" i="32"/>
  <c r="N107" i="32"/>
  <c r="N103" i="32"/>
  <c r="N109" i="32"/>
  <c r="N101" i="32"/>
  <c r="N102" i="32"/>
  <c r="N111" i="32"/>
  <c r="N105" i="32"/>
  <c r="N100" i="32"/>
  <c r="I52" i="32"/>
  <c r="S35" i="32"/>
  <c r="B107" i="30"/>
  <c r="H73" i="32"/>
  <c r="I59" i="32"/>
  <c r="K25" i="32"/>
  <c r="K23" i="32"/>
  <c r="K13" i="32" s="1"/>
  <c r="S37" i="32"/>
  <c r="R24" i="31"/>
  <c r="N125" i="32"/>
  <c r="N121" i="32"/>
  <c r="N117" i="32"/>
  <c r="N123" i="32"/>
  <c r="N119" i="32"/>
  <c r="N122" i="32"/>
  <c r="N116" i="32"/>
  <c r="N115" i="32"/>
  <c r="N114" i="32"/>
  <c r="N124" i="32"/>
  <c r="N126" i="32"/>
  <c r="N120" i="32"/>
  <c r="N118" i="32"/>
  <c r="F97" i="30"/>
  <c r="J45" i="32"/>
  <c r="R22" i="31"/>
  <c r="H67" i="32"/>
  <c r="I64" i="32"/>
  <c r="G81" i="32"/>
  <c r="H65" i="32"/>
  <c r="H75" i="32" s="1"/>
  <c r="H68" i="32"/>
  <c r="S36" i="32"/>
  <c r="R17" i="32"/>
  <c r="R20" i="31"/>
  <c r="R16" i="31"/>
  <c r="K54" i="28"/>
  <c r="J68" i="28"/>
  <c r="K57" i="28"/>
  <c r="K55" i="28"/>
  <c r="K56" i="28"/>
  <c r="K58" i="28"/>
  <c r="K69" i="28"/>
  <c r="K59" i="28"/>
  <c r="I70" i="29"/>
  <c r="J70" i="29" s="1"/>
  <c r="J55" i="29"/>
  <c r="I66" i="29"/>
  <c r="J66" i="29" s="1"/>
  <c r="K51" i="28"/>
  <c r="J57" i="29"/>
  <c r="J67" i="28"/>
  <c r="K48" i="28"/>
  <c r="K53" i="28"/>
  <c r="K52" i="28"/>
  <c r="K50" i="28"/>
  <c r="K49" i="28"/>
  <c r="J60" i="29"/>
  <c r="O127" i="29"/>
  <c r="J62" i="29"/>
  <c r="J64" i="29"/>
  <c r="K44" i="28"/>
  <c r="K43" i="28"/>
  <c r="K45" i="28"/>
  <c r="K46" i="28"/>
  <c r="K47" i="28"/>
  <c r="O21" i="29"/>
  <c r="O108" i="29" s="1"/>
  <c r="I68" i="29"/>
  <c r="J68" i="29" s="1"/>
  <c r="J66" i="28"/>
  <c r="K42" i="28"/>
  <c r="I69" i="29"/>
  <c r="J69" i="29" s="1"/>
  <c r="J58" i="29"/>
  <c r="J54" i="29"/>
  <c r="J61" i="29"/>
  <c r="J56" i="29"/>
  <c r="S12" i="28"/>
  <c r="S12" i="29" s="1"/>
  <c r="S34" i="28"/>
  <c r="S11" i="28"/>
  <c r="S11" i="29" s="1"/>
  <c r="S31" i="28"/>
  <c r="S14" i="28"/>
  <c r="S14" i="29" s="1"/>
  <c r="S15" i="28"/>
  <c r="S30" i="28"/>
  <c r="S29" i="28"/>
  <c r="S33" i="28"/>
  <c r="S10" i="28"/>
  <c r="S13" i="28"/>
  <c r="S32" i="28"/>
  <c r="D98" i="27"/>
  <c r="K44" i="29"/>
  <c r="R22" i="28"/>
  <c r="R12" i="29"/>
  <c r="J50" i="29"/>
  <c r="J63" i="29"/>
  <c r="I71" i="29"/>
  <c r="J47" i="29"/>
  <c r="O125" i="29"/>
  <c r="O121" i="29"/>
  <c r="O117" i="29"/>
  <c r="O124" i="29"/>
  <c r="O120" i="29"/>
  <c r="O116" i="29"/>
  <c r="O119" i="29"/>
  <c r="O118" i="29"/>
  <c r="O126" i="29"/>
  <c r="O122" i="29"/>
  <c r="O115" i="29"/>
  <c r="O123" i="29"/>
  <c r="O114" i="29"/>
  <c r="S38" i="29"/>
  <c r="R21" i="28"/>
  <c r="R11" i="29"/>
  <c r="J51" i="29"/>
  <c r="Q26" i="28"/>
  <c r="S35" i="29"/>
  <c r="R24" i="28"/>
  <c r="R14" i="29"/>
  <c r="I65" i="29"/>
  <c r="I75" i="29" s="1"/>
  <c r="H81" i="29"/>
  <c r="R25" i="28"/>
  <c r="T8" i="28"/>
  <c r="R40" i="29"/>
  <c r="P130" i="29"/>
  <c r="P129" i="29"/>
  <c r="P26" i="29"/>
  <c r="P128" i="29"/>
  <c r="I73" i="29"/>
  <c r="J59" i="29"/>
  <c r="S34" i="29"/>
  <c r="R35" i="28"/>
  <c r="S39" i="29" s="1"/>
  <c r="J48" i="29"/>
  <c r="U8" i="29"/>
  <c r="L15" i="29"/>
  <c r="L16" i="29" s="1"/>
  <c r="L31" i="29"/>
  <c r="I72" i="29"/>
  <c r="J53" i="29"/>
  <c r="Q17" i="29"/>
  <c r="S37" i="29"/>
  <c r="R20" i="28"/>
  <c r="R16" i="28"/>
  <c r="R10" i="29"/>
  <c r="H98" i="27"/>
  <c r="K46" i="29"/>
  <c r="J49" i="29"/>
  <c r="F98" i="27"/>
  <c r="K45" i="29"/>
  <c r="J52" i="29"/>
  <c r="L28" i="29"/>
  <c r="M27" i="29" s="1"/>
  <c r="B108" i="27"/>
  <c r="R23" i="28"/>
  <c r="S36" i="29"/>
  <c r="J59" i="24"/>
  <c r="J57" i="24"/>
  <c r="I68" i="24"/>
  <c r="J54" i="24"/>
  <c r="J69" i="24"/>
  <c r="J58" i="24"/>
  <c r="J55" i="24"/>
  <c r="J56" i="24"/>
  <c r="J50" i="24"/>
  <c r="J52" i="24"/>
  <c r="J51" i="24"/>
  <c r="J53" i="24"/>
  <c r="I63" i="25"/>
  <c r="I67" i="24"/>
  <c r="J48" i="24"/>
  <c r="J49" i="24"/>
  <c r="I62" i="25"/>
  <c r="I74" i="25"/>
  <c r="J43" i="24"/>
  <c r="J46" i="24"/>
  <c r="I66" i="24"/>
  <c r="J42" i="24"/>
  <c r="J45" i="24"/>
  <c r="I64" i="25"/>
  <c r="J44" i="24"/>
  <c r="J47" i="24"/>
  <c r="R40" i="25"/>
  <c r="T12" i="24"/>
  <c r="T12" i="25" s="1"/>
  <c r="T30" i="24"/>
  <c r="T32" i="24"/>
  <c r="T13" i="24"/>
  <c r="T10" i="24"/>
  <c r="T10" i="25" s="1"/>
  <c r="T34" i="24"/>
  <c r="S29" i="24"/>
  <c r="T14" i="24"/>
  <c r="S33" i="24"/>
  <c r="S31" i="24"/>
  <c r="U11" i="24"/>
  <c r="T15" i="24"/>
  <c r="S22" i="24"/>
  <c r="B107" i="23"/>
  <c r="T34" i="25"/>
  <c r="H97" i="23"/>
  <c r="J46" i="25"/>
  <c r="R129" i="25"/>
  <c r="R130" i="25"/>
  <c r="R26" i="25"/>
  <c r="R128" i="25"/>
  <c r="U8" i="24"/>
  <c r="I56" i="25"/>
  <c r="I49" i="25"/>
  <c r="I47" i="25"/>
  <c r="H71" i="25"/>
  <c r="I58" i="25"/>
  <c r="H72" i="25"/>
  <c r="I53" i="25"/>
  <c r="T36" i="25"/>
  <c r="H78" i="25"/>
  <c r="I50" i="25"/>
  <c r="P127" i="25"/>
  <c r="P21" i="25"/>
  <c r="P24" i="25"/>
  <c r="S23" i="24"/>
  <c r="S16" i="24"/>
  <c r="S20" i="24"/>
  <c r="H80" i="25"/>
  <c r="I52" i="25"/>
  <c r="T38" i="25"/>
  <c r="Q127" i="25"/>
  <c r="Q21" i="25"/>
  <c r="Q24" i="25"/>
  <c r="U8" i="25"/>
  <c r="T11" i="25"/>
  <c r="F97" i="23"/>
  <c r="J45" i="25"/>
  <c r="R35" i="24"/>
  <c r="S39" i="25" s="1"/>
  <c r="I55" i="25"/>
  <c r="G81" i="25"/>
  <c r="H65" i="25"/>
  <c r="G75" i="25"/>
  <c r="S24" i="24"/>
  <c r="I57" i="25"/>
  <c r="S14" i="25"/>
  <c r="S17" i="25" s="1"/>
  <c r="I61" i="25"/>
  <c r="H73" i="25"/>
  <c r="I59" i="25"/>
  <c r="M23" i="25"/>
  <c r="M13" i="25" s="1"/>
  <c r="M25" i="25"/>
  <c r="M30" i="25" s="1"/>
  <c r="N29" i="25" s="1"/>
  <c r="D97" i="23"/>
  <c r="J44" i="25"/>
  <c r="H79" i="25"/>
  <c r="I51" i="25"/>
  <c r="R26" i="24"/>
  <c r="S37" i="25"/>
  <c r="S35" i="25"/>
  <c r="I48" i="25"/>
  <c r="I60" i="25"/>
  <c r="T21" i="24"/>
  <c r="S25" i="24"/>
  <c r="J120" i="16"/>
  <c r="J126" i="16"/>
  <c r="J114" i="16"/>
  <c r="J115" i="16"/>
  <c r="J116" i="16"/>
  <c r="J117" i="16"/>
  <c r="J118" i="16"/>
  <c r="J119" i="16"/>
  <c r="J121" i="16"/>
  <c r="J122" i="16"/>
  <c r="J123" i="16"/>
  <c r="J124" i="16"/>
  <c r="J125" i="16"/>
  <c r="J100" i="16"/>
  <c r="J101" i="16"/>
  <c r="J102" i="16"/>
  <c r="J103" i="16"/>
  <c r="J104" i="16"/>
  <c r="J105" i="16"/>
  <c r="J106" i="16"/>
  <c r="J107" i="16"/>
  <c r="J108" i="16"/>
  <c r="J109" i="16"/>
  <c r="J110" i="16"/>
  <c r="J111" i="16"/>
  <c r="J112" i="16"/>
  <c r="K24" i="16"/>
  <c r="K127" i="16"/>
  <c r="K21" i="16"/>
  <c r="L10" i="16"/>
  <c r="L17" i="16" s="1"/>
  <c r="L26" i="16" s="1"/>
  <c r="G69" i="16"/>
  <c r="H63" i="16"/>
  <c r="H57" i="16"/>
  <c r="H51" i="16"/>
  <c r="G65" i="16"/>
  <c r="G66" i="16"/>
  <c r="G67" i="16"/>
  <c r="M31" i="14"/>
  <c r="M29" i="14"/>
  <c r="M33" i="14"/>
  <c r="M34" i="14"/>
  <c r="M32" i="14"/>
  <c r="M30" i="14"/>
  <c r="E76" i="16"/>
  <c r="H60" i="16"/>
  <c r="H54" i="16"/>
  <c r="H48" i="16"/>
  <c r="H74" i="16"/>
  <c r="H59" i="16"/>
  <c r="H61" i="16"/>
  <c r="H49" i="16"/>
  <c r="H53" i="16"/>
  <c r="H55" i="16"/>
  <c r="H47" i="16"/>
  <c r="K128" i="16"/>
  <c r="D95" i="15"/>
  <c r="I44" i="16" s="1"/>
  <c r="F95" i="15"/>
  <c r="I45" i="16" s="1"/>
  <c r="H95" i="15"/>
  <c r="I46" i="16" s="1"/>
  <c r="E42" i="14"/>
  <c r="E43" i="14"/>
  <c r="F43" i="14" s="1"/>
  <c r="G43" i="14" s="1"/>
  <c r="H43" i="14" s="1"/>
  <c r="E44" i="14"/>
  <c r="F44" i="14" s="1"/>
  <c r="G44" i="14" s="1"/>
  <c r="H44" i="14" s="1"/>
  <c r="E46" i="14"/>
  <c r="F46" i="14" s="1"/>
  <c r="G46" i="14" s="1"/>
  <c r="H46" i="14" s="1"/>
  <c r="E45" i="14"/>
  <c r="F45" i="14" s="1"/>
  <c r="G45" i="14" s="1"/>
  <c r="H45" i="14" s="1"/>
  <c r="E47" i="14"/>
  <c r="F47" i="14" s="1"/>
  <c r="G47" i="14" s="1"/>
  <c r="H47" i="14" s="1"/>
  <c r="E50" i="14"/>
  <c r="F50" i="14" s="1"/>
  <c r="G50" i="14" s="1"/>
  <c r="H50" i="14" s="1"/>
  <c r="E51" i="14"/>
  <c r="F51" i="14" s="1"/>
  <c r="G51" i="14" s="1"/>
  <c r="H51" i="14" s="1"/>
  <c r="E48" i="14"/>
  <c r="E53" i="14"/>
  <c r="F53" i="14" s="1"/>
  <c r="G53" i="14" s="1"/>
  <c r="H53" i="14" s="1"/>
  <c r="E49" i="14"/>
  <c r="F49" i="14" s="1"/>
  <c r="G49" i="14" s="1"/>
  <c r="H49" i="14" s="1"/>
  <c r="E52" i="14"/>
  <c r="F52" i="14" s="1"/>
  <c r="G52" i="14" s="1"/>
  <c r="H52" i="14" s="1"/>
  <c r="E69" i="14"/>
  <c r="E58" i="14"/>
  <c r="F58" i="14" s="1"/>
  <c r="G58" i="14" s="1"/>
  <c r="H58" i="14" s="1"/>
  <c r="E59" i="14"/>
  <c r="F59" i="14" s="1"/>
  <c r="G59" i="14" s="1"/>
  <c r="H59" i="14" s="1"/>
  <c r="E57" i="14"/>
  <c r="F57" i="14" s="1"/>
  <c r="G57" i="14" s="1"/>
  <c r="H57" i="14" s="1"/>
  <c r="E56" i="14"/>
  <c r="F56" i="14" s="1"/>
  <c r="G56" i="14" s="1"/>
  <c r="H56" i="14" s="1"/>
  <c r="E54" i="14"/>
  <c r="E55" i="14"/>
  <c r="F55" i="14" s="1"/>
  <c r="G55" i="14" s="1"/>
  <c r="H55" i="14" s="1"/>
  <c r="B105" i="15"/>
  <c r="C104" i="15"/>
  <c r="G104" i="15"/>
  <c r="E104" i="15"/>
  <c r="M13" i="14"/>
  <c r="M15" i="14"/>
  <c r="M14" i="14"/>
  <c r="M14" i="16" s="1"/>
  <c r="M12" i="14"/>
  <c r="M12" i="16" s="1"/>
  <c r="M10" i="14"/>
  <c r="M11" i="14"/>
  <c r="M11" i="16" s="1"/>
  <c r="L23" i="14"/>
  <c r="L25" i="14"/>
  <c r="L16" i="14"/>
  <c r="L24" i="14"/>
  <c r="L22" i="14"/>
  <c r="K26" i="14"/>
  <c r="L20" i="14"/>
  <c r="L21" i="14"/>
  <c r="N8" i="14"/>
  <c r="L39" i="16"/>
  <c r="L40" i="16" s="1"/>
  <c r="L35" i="14"/>
  <c r="M37" i="16"/>
  <c r="M38" i="16"/>
  <c r="M36" i="16"/>
  <c r="M34" i="16"/>
  <c r="M35" i="16"/>
  <c r="I83" i="15"/>
  <c r="J82" i="15"/>
  <c r="J85" i="15"/>
  <c r="I84" i="15"/>
  <c r="J84" i="15" s="1"/>
  <c r="Q8" i="16"/>
  <c r="K129" i="16"/>
  <c r="K130" i="16"/>
  <c r="T11" i="31" a="1"/>
  <c r="V11" i="24" a="1"/>
  <c r="U32" i="24" a="1"/>
  <c r="T13" i="31" a="1"/>
  <c r="N31" i="14" a="1"/>
  <c r="N10" i="14" a="1"/>
  <c r="T10" i="28" a="1"/>
  <c r="T33" i="31" a="1"/>
  <c r="N29" i="14" a="1"/>
  <c r="U34" i="24" a="1"/>
  <c r="T34" i="31" a="1"/>
  <c r="T30" i="31" a="1"/>
  <c r="K40" i="31"/>
  <c r="T29" i="24" a="1"/>
  <c r="T15" i="31" a="1"/>
  <c r="T31" i="28" a="1"/>
  <c r="I39" i="14"/>
  <c r="K39" i="31"/>
  <c r="T14" i="31" a="1"/>
  <c r="T29" i="28" a="1"/>
  <c r="T11" i="28" a="1"/>
  <c r="N32" i="14" a="1"/>
  <c r="T34" i="28" a="1"/>
  <c r="U14" i="24" a="1"/>
  <c r="I40" i="14"/>
  <c r="U13" i="24" a="1"/>
  <c r="L39" i="28"/>
  <c r="T33" i="24" a="1"/>
  <c r="K41" i="24"/>
  <c r="T31" i="24" a="1"/>
  <c r="U15" i="24" a="1"/>
  <c r="K39" i="24"/>
  <c r="N34" i="14" a="1"/>
  <c r="N12" i="14" a="1"/>
  <c r="T14" i="28" a="1"/>
  <c r="T10" i="31" a="1"/>
  <c r="L40" i="28"/>
  <c r="N14" i="14" a="1"/>
  <c r="N30" i="14" a="1"/>
  <c r="T31" i="31" a="1"/>
  <c r="I41" i="14"/>
  <c r="U30" i="24" a="1"/>
  <c r="T12" i="28" a="1"/>
  <c r="N15" i="14" a="1"/>
  <c r="U12" i="24" a="1"/>
  <c r="T32" i="28" a="1"/>
  <c r="T30" i="28" a="1"/>
  <c r="T32" i="31" a="1"/>
  <c r="T33" i="28" a="1"/>
  <c r="N13" i="14" a="1"/>
  <c r="U10" i="24" a="1"/>
  <c r="N11" i="14" a="1"/>
  <c r="L41" i="28"/>
  <c r="T15" i="28" a="1"/>
  <c r="T12" i="31" a="1"/>
  <c r="N33" i="14" a="1"/>
  <c r="K40" i="24"/>
  <c r="T13" i="28" a="1"/>
  <c r="K41" i="31"/>
  <c r="U29" i="31" a="1"/>
  <c r="J61" i="24" l="1"/>
  <c r="J71" i="24" s="1"/>
  <c r="I77" i="29"/>
  <c r="I66" i="25"/>
  <c r="I76" i="25" s="1"/>
  <c r="J64" i="31"/>
  <c r="J74" i="31" s="1"/>
  <c r="J54" i="25"/>
  <c r="J65" i="31"/>
  <c r="J75" i="31" s="1"/>
  <c r="J62" i="31"/>
  <c r="J72" i="31" s="1"/>
  <c r="H76" i="31"/>
  <c r="J60" i="31"/>
  <c r="J70" i="31" s="1"/>
  <c r="J63" i="31"/>
  <c r="J61" i="31"/>
  <c r="I70" i="31"/>
  <c r="K55" i="31"/>
  <c r="K53" i="31"/>
  <c r="K44" i="31"/>
  <c r="K52" i="31"/>
  <c r="K57" i="31"/>
  <c r="I72" i="31"/>
  <c r="J68" i="31"/>
  <c r="K54" i="31"/>
  <c r="K56" i="31"/>
  <c r="K47" i="31"/>
  <c r="J67" i="31"/>
  <c r="K48" i="31"/>
  <c r="I67" i="32"/>
  <c r="I77" i="32" s="1"/>
  <c r="K46" i="31"/>
  <c r="K45" i="31"/>
  <c r="K59" i="31"/>
  <c r="J57" i="32"/>
  <c r="K49" i="31"/>
  <c r="K51" i="31"/>
  <c r="K58" i="31"/>
  <c r="I68" i="32"/>
  <c r="I78" i="32" s="1"/>
  <c r="K69" i="31"/>
  <c r="K50" i="31"/>
  <c r="K43" i="31"/>
  <c r="J66" i="31"/>
  <c r="K42" i="31"/>
  <c r="K60" i="28"/>
  <c r="K70" i="28" s="1"/>
  <c r="E60" i="14"/>
  <c r="E61" i="14"/>
  <c r="E62" i="14"/>
  <c r="E65" i="14"/>
  <c r="E63" i="14"/>
  <c r="E64" i="14"/>
  <c r="J64" i="24"/>
  <c r="J74" i="24" s="1"/>
  <c r="J65" i="24"/>
  <c r="J75" i="24" s="1"/>
  <c r="J62" i="24"/>
  <c r="J72" i="24" s="1"/>
  <c r="J63" i="24"/>
  <c r="J73" i="24" s="1"/>
  <c r="I76" i="28"/>
  <c r="J60" i="24"/>
  <c r="J70" i="24" s="1"/>
  <c r="K61" i="28"/>
  <c r="K71" i="28" s="1"/>
  <c r="K65" i="28"/>
  <c r="K75" i="28" s="1"/>
  <c r="K63" i="28"/>
  <c r="I66" i="32"/>
  <c r="I76" i="32" s="1"/>
  <c r="K64" i="28"/>
  <c r="K74" i="28" s="1"/>
  <c r="J73" i="28"/>
  <c r="K62" i="28"/>
  <c r="J62" i="32"/>
  <c r="J54" i="32"/>
  <c r="I69" i="32"/>
  <c r="I79" i="32" s="1"/>
  <c r="Q129" i="32"/>
  <c r="J56" i="32"/>
  <c r="J64" i="32"/>
  <c r="J60" i="32"/>
  <c r="J63" i="32"/>
  <c r="J61" i="32"/>
  <c r="Q130" i="32"/>
  <c r="Q26" i="32"/>
  <c r="Q24" i="32" s="1"/>
  <c r="O109" i="29"/>
  <c r="I76" i="29"/>
  <c r="H79" i="32"/>
  <c r="S40" i="32"/>
  <c r="H78" i="32"/>
  <c r="S35" i="31"/>
  <c r="T39" i="32" s="1"/>
  <c r="T31" i="31"/>
  <c r="T13" i="31"/>
  <c r="U29" i="31"/>
  <c r="T10" i="31"/>
  <c r="T10" i="32" s="1"/>
  <c r="T30" i="31"/>
  <c r="T32" i="31"/>
  <c r="T15" i="31"/>
  <c r="T33" i="31"/>
  <c r="T12" i="31"/>
  <c r="T12" i="32" s="1"/>
  <c r="T34" i="31"/>
  <c r="T14" i="31"/>
  <c r="T14" i="32" s="1"/>
  <c r="T11" i="31"/>
  <c r="T11" i="32" s="1"/>
  <c r="K28" i="32"/>
  <c r="L27" i="32" s="1"/>
  <c r="P111" i="32"/>
  <c r="P107" i="32"/>
  <c r="P103" i="32"/>
  <c r="P105" i="32"/>
  <c r="P101" i="32"/>
  <c r="P112" i="32"/>
  <c r="P108" i="32"/>
  <c r="P100" i="32"/>
  <c r="P102" i="32"/>
  <c r="P109" i="32"/>
  <c r="P110" i="32"/>
  <c r="P106" i="32"/>
  <c r="P104" i="32"/>
  <c r="D98" i="30"/>
  <c r="K44" i="32"/>
  <c r="T35" i="32"/>
  <c r="F98" i="30"/>
  <c r="K45" i="32"/>
  <c r="J49" i="32"/>
  <c r="J58" i="32"/>
  <c r="S23" i="31"/>
  <c r="H81" i="32"/>
  <c r="I65" i="32"/>
  <c r="I75" i="32" s="1"/>
  <c r="K15" i="32"/>
  <c r="K16" i="32" s="1"/>
  <c r="K31" i="32"/>
  <c r="K30" i="32"/>
  <c r="L29" i="32" s="1"/>
  <c r="R129" i="32"/>
  <c r="R130" i="32"/>
  <c r="R26" i="32"/>
  <c r="R128" i="32"/>
  <c r="U8" i="31"/>
  <c r="H77" i="32"/>
  <c r="J55" i="32"/>
  <c r="S17" i="32"/>
  <c r="S16" i="31"/>
  <c r="S20" i="31"/>
  <c r="T34" i="32"/>
  <c r="B108" i="30"/>
  <c r="R26" i="31"/>
  <c r="J52" i="32"/>
  <c r="J74" i="32"/>
  <c r="T36" i="32"/>
  <c r="S25" i="31"/>
  <c r="T37" i="32"/>
  <c r="J51" i="32"/>
  <c r="P124" i="32"/>
  <c r="P120" i="32"/>
  <c r="P116" i="32"/>
  <c r="P126" i="32"/>
  <c r="P122" i="32"/>
  <c r="P118" i="32"/>
  <c r="P121" i="32"/>
  <c r="P117" i="32"/>
  <c r="P115" i="32"/>
  <c r="P114" i="32"/>
  <c r="P125" i="32"/>
  <c r="P123" i="32"/>
  <c r="P119" i="32"/>
  <c r="I73" i="32"/>
  <c r="J59" i="32"/>
  <c r="I72" i="32"/>
  <c r="J53" i="32"/>
  <c r="U8" i="32"/>
  <c r="J48" i="32"/>
  <c r="S22" i="31"/>
  <c r="T38" i="32"/>
  <c r="J50" i="32"/>
  <c r="I80" i="29"/>
  <c r="K58" i="29"/>
  <c r="I70" i="32"/>
  <c r="H98" i="30"/>
  <c r="K46" i="32"/>
  <c r="I71" i="32"/>
  <c r="J47" i="32"/>
  <c r="S24" i="31"/>
  <c r="S21" i="31"/>
  <c r="O103" i="29"/>
  <c r="L55" i="28"/>
  <c r="L58" i="28"/>
  <c r="L56" i="28"/>
  <c r="O111" i="29"/>
  <c r="L57" i="28"/>
  <c r="L59" i="28"/>
  <c r="L69" i="28"/>
  <c r="K68" i="28"/>
  <c r="L54" i="28"/>
  <c r="O107" i="29"/>
  <c r="I78" i="29"/>
  <c r="K61" i="29"/>
  <c r="O101" i="29"/>
  <c r="O106" i="29"/>
  <c r="L52" i="28"/>
  <c r="L53" i="28"/>
  <c r="L48" i="28"/>
  <c r="K67" i="28"/>
  <c r="L49" i="28"/>
  <c r="L50" i="28"/>
  <c r="L51" i="28"/>
  <c r="O105" i="29"/>
  <c r="O112" i="29"/>
  <c r="O104" i="29"/>
  <c r="O102" i="29"/>
  <c r="O110" i="29"/>
  <c r="K66" i="28"/>
  <c r="L42" i="28"/>
  <c r="L43" i="28"/>
  <c r="L44" i="28"/>
  <c r="I79" i="29"/>
  <c r="L46" i="28"/>
  <c r="O100" i="29"/>
  <c r="L45" i="28"/>
  <c r="L47" i="28"/>
  <c r="K55" i="29"/>
  <c r="K57" i="29"/>
  <c r="T15" i="28"/>
  <c r="T14" i="28"/>
  <c r="T30" i="28"/>
  <c r="T32" i="28"/>
  <c r="T31" i="28"/>
  <c r="T13" i="28"/>
  <c r="T11" i="28"/>
  <c r="T29" i="28"/>
  <c r="T10" i="28"/>
  <c r="T34" i="28"/>
  <c r="T33" i="28"/>
  <c r="T12" i="28"/>
  <c r="J80" i="29"/>
  <c r="K52" i="29"/>
  <c r="K59" i="29"/>
  <c r="J73" i="29"/>
  <c r="K62" i="29"/>
  <c r="S25" i="28"/>
  <c r="B109" i="27"/>
  <c r="J76" i="29"/>
  <c r="K48" i="29"/>
  <c r="H99" i="27"/>
  <c r="L46" i="29"/>
  <c r="J71" i="29"/>
  <c r="K47" i="29"/>
  <c r="K60" i="29"/>
  <c r="D99" i="27"/>
  <c r="L44" i="29"/>
  <c r="K74" i="29"/>
  <c r="K69" i="29" s="1"/>
  <c r="S24" i="28"/>
  <c r="V8" i="29"/>
  <c r="T34" i="29"/>
  <c r="K54" i="29"/>
  <c r="T36" i="29"/>
  <c r="T35" i="29"/>
  <c r="F99" i="27"/>
  <c r="L45" i="29"/>
  <c r="J72" i="29"/>
  <c r="K53" i="29"/>
  <c r="K64" i="29"/>
  <c r="P127" i="29"/>
  <c r="P24" i="29"/>
  <c r="P21" i="29"/>
  <c r="I81" i="29"/>
  <c r="J65" i="29"/>
  <c r="J79" i="29"/>
  <c r="K51" i="29"/>
  <c r="K63" i="29"/>
  <c r="S23" i="28"/>
  <c r="S21" i="28"/>
  <c r="S35" i="28"/>
  <c r="T39" i="29" s="1"/>
  <c r="S40" i="29"/>
  <c r="J77" i="29"/>
  <c r="K49" i="29"/>
  <c r="R26" i="28"/>
  <c r="U8" i="28"/>
  <c r="J78" i="29"/>
  <c r="K50" i="29"/>
  <c r="K56" i="29"/>
  <c r="S20" i="28"/>
  <c r="S16" i="28"/>
  <c r="S10" i="29"/>
  <c r="T38" i="29"/>
  <c r="Q130" i="29"/>
  <c r="Q129" i="29"/>
  <c r="Q26" i="29"/>
  <c r="Q128" i="29"/>
  <c r="M23" i="29"/>
  <c r="M13" i="29" s="1"/>
  <c r="M25" i="29"/>
  <c r="R17" i="29"/>
  <c r="T37" i="29"/>
  <c r="S22" i="28"/>
  <c r="I69" i="25"/>
  <c r="I79" i="25" s="1"/>
  <c r="I68" i="25"/>
  <c r="I78" i="25" s="1"/>
  <c r="I67" i="25"/>
  <c r="I77" i="25" s="1"/>
  <c r="I70" i="25"/>
  <c r="I80" i="25" s="1"/>
  <c r="J62" i="25"/>
  <c r="K56" i="24"/>
  <c r="K69" i="24"/>
  <c r="K61" i="24" s="1"/>
  <c r="K55" i="24"/>
  <c r="K58" i="24"/>
  <c r="K54" i="24"/>
  <c r="J68" i="24"/>
  <c r="J64" i="25"/>
  <c r="K57" i="24"/>
  <c r="K59" i="24"/>
  <c r="J61" i="25"/>
  <c r="J74" i="25"/>
  <c r="K49" i="24"/>
  <c r="K48" i="24"/>
  <c r="J67" i="24"/>
  <c r="K53" i="24"/>
  <c r="K51" i="24"/>
  <c r="J55" i="25"/>
  <c r="K52" i="24"/>
  <c r="K50" i="24"/>
  <c r="J57" i="25"/>
  <c r="J63" i="25"/>
  <c r="J60" i="25"/>
  <c r="J56" i="25"/>
  <c r="J66" i="24"/>
  <c r="K42" i="24"/>
  <c r="I76" i="24"/>
  <c r="K47" i="24"/>
  <c r="K46" i="24"/>
  <c r="K44" i="24"/>
  <c r="K43" i="24"/>
  <c r="K45" i="24"/>
  <c r="S26" i="24"/>
  <c r="S40" i="25"/>
  <c r="U10" i="24"/>
  <c r="U10" i="25" s="1"/>
  <c r="U15" i="24"/>
  <c r="U13" i="24"/>
  <c r="V11" i="24"/>
  <c r="U32" i="24"/>
  <c r="U14" i="24"/>
  <c r="T29" i="24"/>
  <c r="U34" i="24"/>
  <c r="T31" i="24"/>
  <c r="U30" i="24"/>
  <c r="T33" i="24"/>
  <c r="U12" i="24"/>
  <c r="U12" i="25" s="1"/>
  <c r="S130" i="25"/>
  <c r="S129" i="25"/>
  <c r="S26" i="25"/>
  <c r="S128" i="25"/>
  <c r="R127" i="25"/>
  <c r="R24" i="25"/>
  <c r="R21" i="25"/>
  <c r="B108" i="23"/>
  <c r="V8" i="25"/>
  <c r="U11" i="25"/>
  <c r="Q110" i="25"/>
  <c r="Q109" i="25"/>
  <c r="Q106" i="25"/>
  <c r="Q103" i="25"/>
  <c r="Q112" i="25"/>
  <c r="Q108" i="25"/>
  <c r="Q100" i="25"/>
  <c r="Q107" i="25"/>
  <c r="Q105" i="25"/>
  <c r="Q111" i="25"/>
  <c r="Q101" i="25"/>
  <c r="Q104" i="25"/>
  <c r="Q102" i="25"/>
  <c r="J49" i="25"/>
  <c r="V8" i="24"/>
  <c r="T16" i="24"/>
  <c r="T20" i="24"/>
  <c r="M28" i="25"/>
  <c r="N27" i="25" s="1"/>
  <c r="T25" i="24"/>
  <c r="T23" i="24"/>
  <c r="I73" i="25"/>
  <c r="J59" i="25"/>
  <c r="F98" i="23"/>
  <c r="K45" i="25"/>
  <c r="P124" i="25"/>
  <c r="P120" i="25"/>
  <c r="P116" i="25"/>
  <c r="P118" i="25"/>
  <c r="P115" i="25"/>
  <c r="P126" i="25"/>
  <c r="P125" i="25"/>
  <c r="P121" i="25"/>
  <c r="P114" i="25"/>
  <c r="P123" i="25"/>
  <c r="P119" i="25"/>
  <c r="P117" i="25"/>
  <c r="P122" i="25"/>
  <c r="I72" i="25"/>
  <c r="J53" i="25"/>
  <c r="H98" i="23"/>
  <c r="K46" i="25"/>
  <c r="U21" i="24"/>
  <c r="U36" i="25"/>
  <c r="T24" i="24"/>
  <c r="S35" i="24"/>
  <c r="T39" i="25" s="1"/>
  <c r="J50" i="25"/>
  <c r="U38" i="25"/>
  <c r="J51" i="25"/>
  <c r="T14" i="25"/>
  <c r="T17" i="25" s="1"/>
  <c r="T35" i="25"/>
  <c r="U34" i="25"/>
  <c r="D98" i="23"/>
  <c r="K44" i="25"/>
  <c r="H81" i="25"/>
  <c r="I65" i="25"/>
  <c r="I75" i="25" s="1"/>
  <c r="Q124" i="25"/>
  <c r="Q120" i="25"/>
  <c r="Q116" i="25"/>
  <c r="Q123" i="25"/>
  <c r="Q119" i="25"/>
  <c r="Q115" i="25"/>
  <c r="Q126" i="25"/>
  <c r="Q125" i="25"/>
  <c r="Q118" i="25"/>
  <c r="Q117" i="25"/>
  <c r="Q114" i="25"/>
  <c r="Q122" i="25"/>
  <c r="Q121" i="25"/>
  <c r="I71" i="25"/>
  <c r="J47" i="25"/>
  <c r="M15" i="25"/>
  <c r="M16" i="25" s="1"/>
  <c r="M31" i="25"/>
  <c r="J52" i="25"/>
  <c r="H75" i="25"/>
  <c r="J48" i="25"/>
  <c r="P111" i="25"/>
  <c r="P107" i="25"/>
  <c r="P103" i="25"/>
  <c r="P110" i="25"/>
  <c r="P112" i="25"/>
  <c r="P109" i="25"/>
  <c r="P100" i="25"/>
  <c r="P108" i="25"/>
  <c r="P106" i="25"/>
  <c r="P102" i="25"/>
  <c r="P101" i="25"/>
  <c r="P105" i="25"/>
  <c r="P104" i="25"/>
  <c r="J58" i="25"/>
  <c r="T37" i="25"/>
  <c r="T22" i="24"/>
  <c r="K122" i="16"/>
  <c r="K124" i="16"/>
  <c r="K123" i="16"/>
  <c r="K114" i="16"/>
  <c r="K115" i="16"/>
  <c r="K116" i="16"/>
  <c r="K117" i="16"/>
  <c r="K118" i="16"/>
  <c r="K119" i="16"/>
  <c r="K120" i="16"/>
  <c r="K121" i="16"/>
  <c r="K125" i="16"/>
  <c r="K126" i="16"/>
  <c r="K100" i="16"/>
  <c r="K101" i="16"/>
  <c r="K102" i="16"/>
  <c r="K103" i="16"/>
  <c r="K104" i="16"/>
  <c r="K105" i="16"/>
  <c r="K106" i="16"/>
  <c r="K107" i="16"/>
  <c r="K108" i="16"/>
  <c r="K110" i="16"/>
  <c r="K109" i="16"/>
  <c r="K111" i="16"/>
  <c r="K112" i="16"/>
  <c r="L24" i="16"/>
  <c r="L127" i="16"/>
  <c r="L21" i="16"/>
  <c r="M10" i="16"/>
  <c r="M17" i="16" s="1"/>
  <c r="M26" i="16" s="1"/>
  <c r="H65" i="16"/>
  <c r="H69" i="16"/>
  <c r="I63" i="16"/>
  <c r="I57" i="16"/>
  <c r="I51" i="16"/>
  <c r="H67" i="16"/>
  <c r="H66" i="16"/>
  <c r="N30" i="14"/>
  <c r="N32" i="14"/>
  <c r="N34" i="14"/>
  <c r="N33" i="14"/>
  <c r="N29" i="14"/>
  <c r="N31" i="14"/>
  <c r="E77" i="16"/>
  <c r="I60" i="16"/>
  <c r="I54" i="16"/>
  <c r="I48" i="16"/>
  <c r="I61" i="16"/>
  <c r="I59" i="16"/>
  <c r="I47" i="16"/>
  <c r="I55" i="16"/>
  <c r="I49" i="16"/>
  <c r="I53" i="16"/>
  <c r="I74" i="16"/>
  <c r="L128" i="16"/>
  <c r="I53" i="14"/>
  <c r="I43" i="14"/>
  <c r="I56" i="14"/>
  <c r="I57" i="14"/>
  <c r="I51" i="14"/>
  <c r="I50" i="14"/>
  <c r="I58" i="14"/>
  <c r="I45" i="14"/>
  <c r="H96" i="15"/>
  <c r="J46" i="16" s="1"/>
  <c r="I47" i="14"/>
  <c r="I52" i="14"/>
  <c r="I46" i="14"/>
  <c r="F96" i="15"/>
  <c r="J45" i="16" s="1"/>
  <c r="I59" i="14"/>
  <c r="I55" i="14"/>
  <c r="I49" i="14"/>
  <c r="I44" i="14"/>
  <c r="D96" i="15"/>
  <c r="J44" i="16" s="1"/>
  <c r="F69" i="14"/>
  <c r="F54" i="14"/>
  <c r="E68" i="14"/>
  <c r="E67" i="14"/>
  <c r="F48" i="14"/>
  <c r="F42" i="14"/>
  <c r="E66" i="14"/>
  <c r="B106" i="15"/>
  <c r="G105" i="15"/>
  <c r="E105" i="15"/>
  <c r="C105" i="15"/>
  <c r="N12" i="14"/>
  <c r="N12" i="16" s="1"/>
  <c r="N14" i="14"/>
  <c r="N14" i="16" s="1"/>
  <c r="N11" i="14"/>
  <c r="N11" i="16" s="1"/>
  <c r="N15" i="14"/>
  <c r="N10" i="14"/>
  <c r="N13" i="14"/>
  <c r="M22" i="14"/>
  <c r="L26" i="14"/>
  <c r="M24" i="14"/>
  <c r="M21" i="14"/>
  <c r="M25" i="14"/>
  <c r="M20" i="14"/>
  <c r="M16" i="14"/>
  <c r="M23" i="14"/>
  <c r="M39" i="16"/>
  <c r="M40" i="16" s="1"/>
  <c r="O8" i="14"/>
  <c r="M35" i="14"/>
  <c r="N39" i="16" s="1"/>
  <c r="N35" i="16"/>
  <c r="N36" i="16"/>
  <c r="N37" i="16"/>
  <c r="N34" i="16"/>
  <c r="N38" i="16"/>
  <c r="J83" i="15"/>
  <c r="R8" i="16"/>
  <c r="L129" i="16"/>
  <c r="L130" i="16"/>
  <c r="U13" i="31" a="1"/>
  <c r="U30" i="28" a="1"/>
  <c r="L41" i="24"/>
  <c r="O12" i="14" a="1"/>
  <c r="U31" i="24" a="1"/>
  <c r="U11" i="28" a="1"/>
  <c r="L39" i="24"/>
  <c r="V29" i="31" a="1"/>
  <c r="L39" i="31"/>
  <c r="U33" i="31" a="1"/>
  <c r="U31" i="28" a="1"/>
  <c r="V34" i="24" a="1"/>
  <c r="L40" i="24"/>
  <c r="U15" i="28" a="1"/>
  <c r="U15" i="31" a="1"/>
  <c r="V13" i="24" a="1"/>
  <c r="U12" i="31" a="1"/>
  <c r="J39" i="14"/>
  <c r="L41" i="31"/>
  <c r="U30" i="31" a="1"/>
  <c r="U31" i="31" a="1"/>
  <c r="U34" i="28" a="1"/>
  <c r="O11" i="14" a="1"/>
  <c r="O29" i="14" a="1"/>
  <c r="U32" i="28" a="1"/>
  <c r="J41" i="14"/>
  <c r="V15" i="24" a="1"/>
  <c r="U10" i="28" a="1"/>
  <c r="O32" i="14" a="1"/>
  <c r="L40" i="31"/>
  <c r="U10" i="31" a="1"/>
  <c r="U14" i="28" a="1"/>
  <c r="U33" i="24" a="1"/>
  <c r="O31" i="14" a="1"/>
  <c r="J40" i="14"/>
  <c r="O14" i="14" a="1"/>
  <c r="V30" i="24" a="1"/>
  <c r="W11" i="24" a="1"/>
  <c r="V12" i="24" a="1"/>
  <c r="V14" i="24" a="1"/>
  <c r="U33" i="28" a="1"/>
  <c r="M41" i="28"/>
  <c r="O33" i="14" a="1"/>
  <c r="U11" i="31" a="1"/>
  <c r="U13" i="28" a="1"/>
  <c r="U32" i="31" a="1"/>
  <c r="U29" i="28" a="1"/>
  <c r="M39" i="28"/>
  <c r="U29" i="24" a="1"/>
  <c r="U14" i="31" a="1"/>
  <c r="M40" i="28"/>
  <c r="V10" i="24" a="1"/>
  <c r="U12" i="28" a="1"/>
  <c r="O34" i="14" a="1"/>
  <c r="V32" i="24" a="1"/>
  <c r="O10" i="14" a="1"/>
  <c r="U34" i="31" a="1"/>
  <c r="O30" i="14" a="1"/>
  <c r="O13" i="14" a="1"/>
  <c r="O15" i="14" a="1"/>
  <c r="K61" i="31" l="1"/>
  <c r="K71" i="31" s="1"/>
  <c r="K63" i="31"/>
  <c r="K73" i="31" s="1"/>
  <c r="K65" i="31"/>
  <c r="K75" i="31" s="1"/>
  <c r="J73" i="31"/>
  <c r="I76" i="31"/>
  <c r="J71" i="31"/>
  <c r="L51" i="31"/>
  <c r="L49" i="31"/>
  <c r="L56" i="31"/>
  <c r="L44" i="31"/>
  <c r="L47" i="31"/>
  <c r="L43" i="31"/>
  <c r="K68" i="31"/>
  <c r="L54" i="31"/>
  <c r="K60" i="31"/>
  <c r="L45" i="31"/>
  <c r="K66" i="31"/>
  <c r="L42" i="31"/>
  <c r="L46" i="31"/>
  <c r="L48" i="31"/>
  <c r="K67" i="31"/>
  <c r="L53" i="31"/>
  <c r="L57" i="31"/>
  <c r="L58" i="31"/>
  <c r="L52" i="31"/>
  <c r="J68" i="32"/>
  <c r="J78" i="32" s="1"/>
  <c r="L50" i="31"/>
  <c r="L59" i="31"/>
  <c r="L55" i="31"/>
  <c r="L69" i="31"/>
  <c r="K62" i="31"/>
  <c r="K72" i="31" s="1"/>
  <c r="K64" i="31"/>
  <c r="K74" i="31" s="1"/>
  <c r="L60" i="28"/>
  <c r="L70" i="28" s="1"/>
  <c r="F65" i="14"/>
  <c r="F62" i="14"/>
  <c r="F61" i="14"/>
  <c r="F64" i="14"/>
  <c r="F63" i="14"/>
  <c r="F60" i="14"/>
  <c r="K60" i="24"/>
  <c r="K70" i="24" s="1"/>
  <c r="K63" i="24"/>
  <c r="K73" i="24" s="1"/>
  <c r="K62" i="24"/>
  <c r="K72" i="24" s="1"/>
  <c r="K65" i="24"/>
  <c r="K75" i="24" s="1"/>
  <c r="K64" i="24"/>
  <c r="K74" i="24" s="1"/>
  <c r="L62" i="28"/>
  <c r="L72" i="28" s="1"/>
  <c r="K62" i="32"/>
  <c r="L63" i="28"/>
  <c r="L73" i="28" s="1"/>
  <c r="J76" i="28"/>
  <c r="K73" i="28"/>
  <c r="L64" i="28"/>
  <c r="L74" i="28" s="1"/>
  <c r="L65" i="28"/>
  <c r="L75" i="28" s="1"/>
  <c r="K72" i="28"/>
  <c r="L61" i="28"/>
  <c r="K56" i="32"/>
  <c r="Q21" i="32"/>
  <c r="Q109" i="32" s="1"/>
  <c r="K61" i="32"/>
  <c r="K60" i="32"/>
  <c r="K55" i="32"/>
  <c r="J70" i="32"/>
  <c r="J80" i="32" s="1"/>
  <c r="J66" i="32"/>
  <c r="J76" i="32" s="1"/>
  <c r="J67" i="32"/>
  <c r="J77" i="32" s="1"/>
  <c r="J69" i="32"/>
  <c r="J79" i="32" s="1"/>
  <c r="Q127" i="32"/>
  <c r="K63" i="32"/>
  <c r="K58" i="32"/>
  <c r="L61" i="29"/>
  <c r="U32" i="31"/>
  <c r="U30" i="31"/>
  <c r="U11" i="31"/>
  <c r="U11" i="32" s="1"/>
  <c r="U10" i="31"/>
  <c r="U10" i="32" s="1"/>
  <c r="U14" i="31"/>
  <c r="U14" i="32" s="1"/>
  <c r="V29" i="31"/>
  <c r="U33" i="31"/>
  <c r="U34" i="31"/>
  <c r="U13" i="31"/>
  <c r="U15" i="31"/>
  <c r="U12" i="31"/>
  <c r="U12" i="32" s="1"/>
  <c r="U31" i="31"/>
  <c r="J71" i="32"/>
  <c r="K47" i="32"/>
  <c r="K52" i="32"/>
  <c r="U36" i="32"/>
  <c r="V8" i="31"/>
  <c r="D99" i="30"/>
  <c r="L44" i="32"/>
  <c r="V8" i="32"/>
  <c r="K50" i="32"/>
  <c r="I80" i="32"/>
  <c r="K57" i="32"/>
  <c r="K54" i="32"/>
  <c r="U34" i="32"/>
  <c r="J73" i="32"/>
  <c r="K59" i="32"/>
  <c r="J72" i="32"/>
  <c r="K53" i="32"/>
  <c r="T40" i="32"/>
  <c r="R127" i="32"/>
  <c r="R24" i="32"/>
  <c r="R21" i="32"/>
  <c r="K49" i="32"/>
  <c r="L25" i="32"/>
  <c r="L23" i="32"/>
  <c r="L13" i="32" s="1"/>
  <c r="T21" i="31"/>
  <c r="T17" i="32"/>
  <c r="T20" i="31"/>
  <c r="T16" i="31"/>
  <c r="H99" i="30"/>
  <c r="L46" i="32"/>
  <c r="Q124" i="32"/>
  <c r="Q120" i="32"/>
  <c r="Q116" i="32"/>
  <c r="Q123" i="32"/>
  <c r="Q119" i="32"/>
  <c r="Q126" i="32"/>
  <c r="Q125" i="32"/>
  <c r="Q117" i="32"/>
  <c r="Q115" i="32"/>
  <c r="Q118" i="32"/>
  <c r="Q121" i="32"/>
  <c r="Q114" i="32"/>
  <c r="Q122" i="32"/>
  <c r="S26" i="31"/>
  <c r="I81" i="32"/>
  <c r="J65" i="32"/>
  <c r="J75" i="32" s="1"/>
  <c r="K64" i="32"/>
  <c r="T24" i="31"/>
  <c r="U37" i="32"/>
  <c r="B109" i="30"/>
  <c r="U38" i="32"/>
  <c r="T23" i="31"/>
  <c r="T25" i="31"/>
  <c r="K48" i="32"/>
  <c r="K51" i="32"/>
  <c r="K74" i="32"/>
  <c r="S129" i="32"/>
  <c r="S130" i="32"/>
  <c r="S26" i="32"/>
  <c r="S128" i="32"/>
  <c r="T35" i="31"/>
  <c r="U39" i="32" s="1"/>
  <c r="F99" i="30"/>
  <c r="L45" i="32"/>
  <c r="T22" i="31"/>
  <c r="U35" i="32"/>
  <c r="L68" i="28"/>
  <c r="M54" i="28"/>
  <c r="M59" i="28"/>
  <c r="M57" i="28"/>
  <c r="M56" i="28"/>
  <c r="M58" i="28"/>
  <c r="M55" i="28"/>
  <c r="M69" i="28"/>
  <c r="L57" i="29"/>
  <c r="M51" i="28"/>
  <c r="M50" i="28"/>
  <c r="M49" i="28"/>
  <c r="L67" i="28"/>
  <c r="M48" i="28"/>
  <c r="M53" i="28"/>
  <c r="L55" i="29"/>
  <c r="M52" i="28"/>
  <c r="L64" i="29"/>
  <c r="L62" i="29"/>
  <c r="M46" i="28"/>
  <c r="L58" i="29"/>
  <c r="M47" i="28"/>
  <c r="M43" i="28"/>
  <c r="L66" i="28"/>
  <c r="M42" i="28"/>
  <c r="M45" i="28"/>
  <c r="M44" i="28"/>
  <c r="K55" i="25"/>
  <c r="L56" i="29"/>
  <c r="L60" i="29"/>
  <c r="L54" i="29"/>
  <c r="K70" i="29"/>
  <c r="K80" i="29" s="1"/>
  <c r="K66" i="29"/>
  <c r="K76" i="29" s="1"/>
  <c r="K68" i="29"/>
  <c r="K78" i="29" s="1"/>
  <c r="J70" i="25"/>
  <c r="J80" i="25" s="1"/>
  <c r="U29" i="28"/>
  <c r="U11" i="28"/>
  <c r="U13" i="28"/>
  <c r="U31" i="28"/>
  <c r="U12" i="28"/>
  <c r="U32" i="28"/>
  <c r="U33" i="28"/>
  <c r="U30" i="28"/>
  <c r="U34" i="28"/>
  <c r="U14" i="28"/>
  <c r="U10" i="28"/>
  <c r="U15" i="28"/>
  <c r="M15" i="29"/>
  <c r="M16" i="29" s="1"/>
  <c r="M31" i="29"/>
  <c r="M30" i="29"/>
  <c r="N29" i="29" s="1"/>
  <c r="L50" i="29"/>
  <c r="P111" i="29"/>
  <c r="P110" i="29"/>
  <c r="P108" i="29"/>
  <c r="P100" i="29"/>
  <c r="P101" i="29"/>
  <c r="P109" i="29"/>
  <c r="P107" i="29"/>
  <c r="P104" i="29"/>
  <c r="P106" i="29"/>
  <c r="P112" i="29"/>
  <c r="P103" i="29"/>
  <c r="P105" i="29"/>
  <c r="P102" i="29"/>
  <c r="F100" i="27"/>
  <c r="M45" i="29"/>
  <c r="D100" i="27"/>
  <c r="M44" i="29"/>
  <c r="T35" i="28"/>
  <c r="U39" i="29" s="1"/>
  <c r="T21" i="28"/>
  <c r="T23" i="28"/>
  <c r="M28" i="29"/>
  <c r="N27" i="29" s="1"/>
  <c r="K79" i="29"/>
  <c r="L51" i="29"/>
  <c r="W8" i="29"/>
  <c r="K73" i="29"/>
  <c r="L59" i="29"/>
  <c r="T11" i="29"/>
  <c r="U35" i="29"/>
  <c r="P124" i="29"/>
  <c r="P120" i="29"/>
  <c r="P116" i="29"/>
  <c r="P123" i="29"/>
  <c r="P119" i="29"/>
  <c r="P115" i="29"/>
  <c r="P125" i="29"/>
  <c r="P126" i="29"/>
  <c r="P122" i="29"/>
  <c r="P117" i="29"/>
  <c r="P118" i="29"/>
  <c r="P114" i="29"/>
  <c r="P121" i="29"/>
  <c r="Q127" i="29"/>
  <c r="Q21" i="29"/>
  <c r="Q24" i="29"/>
  <c r="J81" i="29"/>
  <c r="K65" i="29"/>
  <c r="K71" i="29"/>
  <c r="L47" i="29"/>
  <c r="T22" i="28"/>
  <c r="T12" i="29"/>
  <c r="U36" i="29"/>
  <c r="L49" i="29"/>
  <c r="S26" i="28"/>
  <c r="V8" i="28"/>
  <c r="K72" i="29"/>
  <c r="L53" i="29"/>
  <c r="H100" i="27"/>
  <c r="M46" i="29"/>
  <c r="L48" i="29"/>
  <c r="L52" i="29"/>
  <c r="U37" i="29"/>
  <c r="U34" i="29"/>
  <c r="L74" i="29"/>
  <c r="J75" i="29"/>
  <c r="U38" i="29"/>
  <c r="T24" i="28"/>
  <c r="T14" i="29"/>
  <c r="T40" i="29"/>
  <c r="S17" i="29"/>
  <c r="R129" i="29"/>
  <c r="R130" i="29"/>
  <c r="R26" i="29"/>
  <c r="R128" i="29"/>
  <c r="L63" i="29"/>
  <c r="B110" i="27"/>
  <c r="K67" i="29"/>
  <c r="T16" i="28"/>
  <c r="T20" i="28"/>
  <c r="T10" i="29"/>
  <c r="T25" i="28"/>
  <c r="J66" i="25"/>
  <c r="J69" i="25"/>
  <c r="J79" i="25" s="1"/>
  <c r="K74" i="25"/>
  <c r="J68" i="25"/>
  <c r="J67" i="25"/>
  <c r="L69" i="24"/>
  <c r="L61" i="24" s="1"/>
  <c r="K71" i="24"/>
  <c r="L57" i="24"/>
  <c r="K68" i="24"/>
  <c r="L54" i="24"/>
  <c r="L58" i="24"/>
  <c r="L55" i="24"/>
  <c r="L56" i="24"/>
  <c r="L59" i="24"/>
  <c r="L51" i="24"/>
  <c r="L53" i="24"/>
  <c r="L50" i="24"/>
  <c r="L48" i="24"/>
  <c r="K67" i="24"/>
  <c r="L52" i="24"/>
  <c r="L49" i="24"/>
  <c r="K64" i="25"/>
  <c r="L43" i="24"/>
  <c r="L44" i="24"/>
  <c r="K62" i="25"/>
  <c r="L46" i="24"/>
  <c r="K63" i="25"/>
  <c r="L42" i="24"/>
  <c r="K66" i="24"/>
  <c r="L45" i="24"/>
  <c r="L47" i="24"/>
  <c r="J76" i="24"/>
  <c r="K61" i="25"/>
  <c r="K60" i="25"/>
  <c r="T40" i="25"/>
  <c r="V32" i="24"/>
  <c r="V14" i="24"/>
  <c r="V14" i="25" s="1"/>
  <c r="V12" i="24"/>
  <c r="V12" i="25" s="1"/>
  <c r="W11" i="24"/>
  <c r="V34" i="24"/>
  <c r="U33" i="24"/>
  <c r="V30" i="24"/>
  <c r="V15" i="24"/>
  <c r="U29" i="24"/>
  <c r="V13" i="24"/>
  <c r="U31" i="24"/>
  <c r="V10" i="24"/>
  <c r="T129" i="25"/>
  <c r="T130" i="25"/>
  <c r="T26" i="25"/>
  <c r="T128" i="25"/>
  <c r="F99" i="23"/>
  <c r="L45" i="25"/>
  <c r="K52" i="25"/>
  <c r="K51" i="25"/>
  <c r="J73" i="25"/>
  <c r="K59" i="25"/>
  <c r="W8" i="24"/>
  <c r="V36" i="25"/>
  <c r="D99" i="23"/>
  <c r="L44" i="25"/>
  <c r="R110" i="25"/>
  <c r="R106" i="25"/>
  <c r="R102" i="25"/>
  <c r="R109" i="25"/>
  <c r="R101" i="25"/>
  <c r="R112" i="25"/>
  <c r="R108" i="25"/>
  <c r="R107" i="25"/>
  <c r="R105" i="25"/>
  <c r="R104" i="25"/>
  <c r="R103" i="25"/>
  <c r="R111" i="25"/>
  <c r="R100" i="25"/>
  <c r="J71" i="25"/>
  <c r="K47" i="25"/>
  <c r="W8" i="25"/>
  <c r="V11" i="25"/>
  <c r="K56" i="25"/>
  <c r="R123" i="25"/>
  <c r="R119" i="25"/>
  <c r="R115" i="25"/>
  <c r="R126" i="25"/>
  <c r="R125" i="25"/>
  <c r="R122" i="25"/>
  <c r="R120" i="25"/>
  <c r="R114" i="25"/>
  <c r="R118" i="25"/>
  <c r="R124" i="25"/>
  <c r="R121" i="25"/>
  <c r="R116" i="25"/>
  <c r="R117" i="25"/>
  <c r="U24" i="24"/>
  <c r="K48" i="25"/>
  <c r="K57" i="25"/>
  <c r="H99" i="23"/>
  <c r="L46" i="25"/>
  <c r="U22" i="24"/>
  <c r="V21" i="24"/>
  <c r="V38" i="25"/>
  <c r="K50" i="25"/>
  <c r="K53" i="25"/>
  <c r="J72" i="25"/>
  <c r="U37" i="25"/>
  <c r="K58" i="25"/>
  <c r="K54" i="25"/>
  <c r="N23" i="25"/>
  <c r="N13" i="25" s="1"/>
  <c r="N25" i="25"/>
  <c r="V34" i="25"/>
  <c r="U25" i="24"/>
  <c r="T35" i="24"/>
  <c r="U39" i="25" s="1"/>
  <c r="I81" i="25"/>
  <c r="J65" i="25"/>
  <c r="B109" i="23"/>
  <c r="U23" i="24"/>
  <c r="U14" i="25"/>
  <c r="U17" i="25" s="1"/>
  <c r="T26" i="24"/>
  <c r="K49" i="25"/>
  <c r="S127" i="25"/>
  <c r="S21" i="25"/>
  <c r="S24" i="25"/>
  <c r="U35" i="25"/>
  <c r="U20" i="24"/>
  <c r="U16" i="24"/>
  <c r="L114" i="16"/>
  <c r="L115" i="16"/>
  <c r="L116" i="16"/>
  <c r="L118" i="16"/>
  <c r="L121" i="16"/>
  <c r="L120" i="16"/>
  <c r="L117" i="16"/>
  <c r="L119" i="16"/>
  <c r="L122" i="16"/>
  <c r="L123" i="16"/>
  <c r="L124" i="16"/>
  <c r="L125" i="16"/>
  <c r="L126" i="16"/>
  <c r="L100" i="16"/>
  <c r="L101" i="16"/>
  <c r="L102" i="16"/>
  <c r="L103" i="16"/>
  <c r="L104" i="16"/>
  <c r="L105" i="16"/>
  <c r="L106" i="16"/>
  <c r="L107" i="16"/>
  <c r="L108" i="16"/>
  <c r="L109" i="16"/>
  <c r="L110" i="16"/>
  <c r="L111" i="16"/>
  <c r="L112" i="16"/>
  <c r="M24" i="16"/>
  <c r="M127" i="16"/>
  <c r="M21" i="16"/>
  <c r="N10" i="16"/>
  <c r="N17" i="16" s="1"/>
  <c r="N26" i="16" s="1"/>
  <c r="I65" i="16"/>
  <c r="I69" i="16"/>
  <c r="J63" i="16"/>
  <c r="J57" i="16"/>
  <c r="J51" i="16"/>
  <c r="I66" i="16"/>
  <c r="I67" i="16"/>
  <c r="O29" i="14"/>
  <c r="O34" i="14"/>
  <c r="O31" i="14"/>
  <c r="O32" i="14"/>
  <c r="O33" i="14"/>
  <c r="O30" i="14"/>
  <c r="E78" i="16"/>
  <c r="J60" i="16"/>
  <c r="J54" i="16"/>
  <c r="J48" i="16"/>
  <c r="J55" i="16"/>
  <c r="J47" i="16"/>
  <c r="H75" i="16"/>
  <c r="J74" i="16"/>
  <c r="J59" i="16"/>
  <c r="J53" i="16"/>
  <c r="J49" i="16"/>
  <c r="J61" i="16"/>
  <c r="M128" i="16"/>
  <c r="J49" i="14"/>
  <c r="J45" i="14"/>
  <c r="J55" i="14"/>
  <c r="J58" i="14"/>
  <c r="J59" i="14"/>
  <c r="J50" i="14"/>
  <c r="F97" i="15"/>
  <c r="K45" i="16" s="1"/>
  <c r="J51" i="14"/>
  <c r="J46" i="14"/>
  <c r="J52" i="14"/>
  <c r="J56" i="14"/>
  <c r="J57" i="14"/>
  <c r="D97" i="15"/>
  <c r="K44" i="16" s="1"/>
  <c r="J47" i="14"/>
  <c r="J43" i="14"/>
  <c r="J44" i="14"/>
  <c r="H97" i="15"/>
  <c r="K46" i="16" s="1"/>
  <c r="J53" i="14"/>
  <c r="G48" i="14"/>
  <c r="F67" i="14"/>
  <c r="G54" i="14"/>
  <c r="F68" i="14"/>
  <c r="E71" i="14"/>
  <c r="E75" i="14"/>
  <c r="E70" i="14"/>
  <c r="E72" i="14"/>
  <c r="E74" i="14"/>
  <c r="E73" i="14"/>
  <c r="G69" i="14"/>
  <c r="F66" i="14"/>
  <c r="G42" i="14"/>
  <c r="B107" i="15"/>
  <c r="G106" i="15"/>
  <c r="C106" i="15"/>
  <c r="E106" i="15"/>
  <c r="O11" i="14"/>
  <c r="O11" i="16" s="1"/>
  <c r="O13" i="14"/>
  <c r="O14" i="14"/>
  <c r="O14" i="16" s="1"/>
  <c r="O10" i="14"/>
  <c r="O15" i="14"/>
  <c r="O12" i="14"/>
  <c r="O12" i="16" s="1"/>
  <c r="N21" i="14"/>
  <c r="N23" i="14"/>
  <c r="M26" i="14"/>
  <c r="N24" i="14"/>
  <c r="N16" i="14"/>
  <c r="N20" i="14"/>
  <c r="N25" i="14"/>
  <c r="N22" i="14"/>
  <c r="P8" i="14"/>
  <c r="N40" i="16"/>
  <c r="O38" i="16"/>
  <c r="O34" i="16"/>
  <c r="N35" i="14"/>
  <c r="O36" i="16"/>
  <c r="O37" i="16"/>
  <c r="O35" i="16"/>
  <c r="S8" i="16"/>
  <c r="M130" i="16"/>
  <c r="M129" i="16"/>
  <c r="N39" i="28"/>
  <c r="V14" i="28" a="1"/>
  <c r="V33" i="28" a="1"/>
  <c r="V31" i="31" a="1"/>
  <c r="W30" i="24" a="1"/>
  <c r="M40" i="24"/>
  <c r="P29" i="14" a="1"/>
  <c r="V32" i="31" a="1"/>
  <c r="V31" i="24" a="1"/>
  <c r="P10" i="14" a="1"/>
  <c r="P33" i="14" a="1"/>
  <c r="V12" i="31" a="1"/>
  <c r="V15" i="31" a="1"/>
  <c r="V31" i="28" a="1"/>
  <c r="M41" i="31"/>
  <c r="V13" i="31" a="1"/>
  <c r="N40" i="28"/>
  <c r="P15" i="14" a="1"/>
  <c r="V29" i="24" a="1"/>
  <c r="P11" i="14" a="1"/>
  <c r="P32" i="14" a="1"/>
  <c r="V29" i="28" a="1"/>
  <c r="V11" i="28" a="1"/>
  <c r="V11" i="31" a="1"/>
  <c r="M39" i="31"/>
  <c r="K40" i="14"/>
  <c r="V14" i="31" a="1"/>
  <c r="V30" i="28" a="1"/>
  <c r="M39" i="24"/>
  <c r="P34" i="14" a="1"/>
  <c r="K41" i="14"/>
  <c r="V13" i="28" a="1"/>
  <c r="W14" i="24" a="1"/>
  <c r="P13" i="14" a="1"/>
  <c r="V34" i="28" a="1"/>
  <c r="M41" i="24"/>
  <c r="W13" i="24" a="1"/>
  <c r="V15" i="28" a="1"/>
  <c r="P12" i="14" a="1"/>
  <c r="W29" i="31" a="1"/>
  <c r="P31" i="14" a="1"/>
  <c r="P14" i="14" a="1"/>
  <c r="V32" i="28" a="1"/>
  <c r="W12" i="24" a="1"/>
  <c r="V30" i="31" a="1"/>
  <c r="V10" i="28" a="1"/>
  <c r="W34" i="24" a="1"/>
  <c r="V10" i="31" a="1"/>
  <c r="W32" i="24" a="1"/>
  <c r="P30" i="14" a="1"/>
  <c r="N41" i="28"/>
  <c r="K39" i="14"/>
  <c r="V12" i="28" a="1"/>
  <c r="V33" i="31" a="1"/>
  <c r="X11" i="24" a="1"/>
  <c r="M40" i="31"/>
  <c r="V33" i="24" a="1"/>
  <c r="V34" i="31" a="1"/>
  <c r="W10" i="24" a="1"/>
  <c r="W15" i="24" a="1"/>
  <c r="L65" i="31" l="1"/>
  <c r="J76" i="31"/>
  <c r="M60" i="28"/>
  <c r="M70" i="28" s="1"/>
  <c r="L60" i="31"/>
  <c r="L70" i="31" s="1"/>
  <c r="L63" i="31"/>
  <c r="L73" i="31" s="1"/>
  <c r="L62" i="31"/>
  <c r="L72" i="31" s="1"/>
  <c r="M52" i="31"/>
  <c r="K70" i="31"/>
  <c r="K76" i="31" s="1"/>
  <c r="M43" i="31"/>
  <c r="M59" i="31"/>
  <c r="M58" i="31"/>
  <c r="L66" i="31"/>
  <c r="M42" i="31"/>
  <c r="M50" i="31"/>
  <c r="M46" i="31"/>
  <c r="M57" i="31"/>
  <c r="L75" i="31"/>
  <c r="M47" i="31"/>
  <c r="M51" i="31"/>
  <c r="M48" i="31"/>
  <c r="L67" i="31"/>
  <c r="M56" i="31"/>
  <c r="M49" i="31"/>
  <c r="L64" i="31"/>
  <c r="L74" i="31" s="1"/>
  <c r="M69" i="31"/>
  <c r="M65" i="31" s="1"/>
  <c r="M53" i="31"/>
  <c r="M45" i="31"/>
  <c r="L61" i="31"/>
  <c r="M44" i="31"/>
  <c r="L68" i="31"/>
  <c r="M54" i="31"/>
  <c r="M55" i="31"/>
  <c r="K66" i="25"/>
  <c r="K76" i="25" s="1"/>
  <c r="K67" i="25"/>
  <c r="K77" i="25" s="1"/>
  <c r="K68" i="25"/>
  <c r="K78" i="25" s="1"/>
  <c r="G60" i="14"/>
  <c r="G63" i="14"/>
  <c r="G64" i="14"/>
  <c r="G61" i="14"/>
  <c r="G62" i="14"/>
  <c r="G65" i="14"/>
  <c r="L63" i="24"/>
  <c r="L73" i="24" s="1"/>
  <c r="L60" i="24"/>
  <c r="L70" i="24" s="1"/>
  <c r="L64" i="24"/>
  <c r="L74" i="24" s="1"/>
  <c r="L65" i="24"/>
  <c r="L75" i="24" s="1"/>
  <c r="L62" i="24"/>
  <c r="L72" i="24" s="1"/>
  <c r="M65" i="28"/>
  <c r="M75" i="28" s="1"/>
  <c r="M61" i="28"/>
  <c r="M71" i="28" s="1"/>
  <c r="M63" i="28"/>
  <c r="M73" i="28" s="1"/>
  <c r="M62" i="28"/>
  <c r="M72" i="28" s="1"/>
  <c r="L71" i="28"/>
  <c r="M64" i="28"/>
  <c r="K76" i="28"/>
  <c r="Q111" i="32"/>
  <c r="Q107" i="32"/>
  <c r="Q101" i="32"/>
  <c r="Q103" i="32"/>
  <c r="Q112" i="32"/>
  <c r="Q100" i="32"/>
  <c r="Q106" i="32"/>
  <c r="Q102" i="32"/>
  <c r="L60" i="32"/>
  <c r="Q105" i="32"/>
  <c r="Q108" i="32"/>
  <c r="Q104" i="32"/>
  <c r="Q110" i="32"/>
  <c r="L55" i="32"/>
  <c r="K66" i="32"/>
  <c r="K76" i="32" s="1"/>
  <c r="L57" i="32"/>
  <c r="U35" i="31"/>
  <c r="V39" i="32" s="1"/>
  <c r="W29" i="31"/>
  <c r="V14" i="31"/>
  <c r="V14" i="32" s="1"/>
  <c r="V33" i="31"/>
  <c r="V31" i="31"/>
  <c r="V10" i="31"/>
  <c r="V10" i="32" s="1"/>
  <c r="V12" i="31"/>
  <c r="V12" i="32" s="1"/>
  <c r="V11" i="31"/>
  <c r="V15" i="31"/>
  <c r="V30" i="31"/>
  <c r="V34" i="31"/>
  <c r="V13" i="31"/>
  <c r="V32" i="31"/>
  <c r="L50" i="32"/>
  <c r="B110" i="30"/>
  <c r="L74" i="32"/>
  <c r="H100" i="30"/>
  <c r="M46" i="32"/>
  <c r="L28" i="32"/>
  <c r="M27" i="32" s="1"/>
  <c r="K72" i="32"/>
  <c r="L53" i="32"/>
  <c r="K67" i="32"/>
  <c r="K77" i="32" s="1"/>
  <c r="L56" i="32"/>
  <c r="U24" i="31"/>
  <c r="V37" i="32"/>
  <c r="L61" i="32"/>
  <c r="L51" i="32"/>
  <c r="J81" i="32"/>
  <c r="K65" i="32"/>
  <c r="K73" i="32"/>
  <c r="L59" i="32"/>
  <c r="V35" i="32"/>
  <c r="U17" i="32"/>
  <c r="U20" i="31"/>
  <c r="U16" i="31"/>
  <c r="R123" i="32"/>
  <c r="R119" i="32"/>
  <c r="R126" i="32"/>
  <c r="R125" i="32"/>
  <c r="R121" i="32"/>
  <c r="R120" i="32"/>
  <c r="R117" i="32"/>
  <c r="R124" i="32"/>
  <c r="R118" i="32"/>
  <c r="R122" i="32"/>
  <c r="R114" i="32"/>
  <c r="R116" i="32"/>
  <c r="R115" i="32"/>
  <c r="L15" i="32"/>
  <c r="L64" i="32" s="1"/>
  <c r="L31" i="32"/>
  <c r="W8" i="32"/>
  <c r="F100" i="30"/>
  <c r="M45" i="32"/>
  <c r="K70" i="32"/>
  <c r="K80" i="32" s="1"/>
  <c r="T26" i="31"/>
  <c r="L49" i="32"/>
  <c r="D100" i="30"/>
  <c r="M44" i="32"/>
  <c r="L62" i="32"/>
  <c r="U22" i="31"/>
  <c r="U21" i="31"/>
  <c r="L63" i="32"/>
  <c r="K69" i="32"/>
  <c r="T130" i="32"/>
  <c r="T129" i="32"/>
  <c r="T26" i="32"/>
  <c r="T128" i="32"/>
  <c r="U40" i="32"/>
  <c r="K68" i="32"/>
  <c r="K78" i="32" s="1"/>
  <c r="U25" i="31"/>
  <c r="V34" i="32"/>
  <c r="V38" i="32"/>
  <c r="S127" i="32"/>
  <c r="S24" i="32"/>
  <c r="S21" i="32"/>
  <c r="L48" i="32"/>
  <c r="L30" i="32"/>
  <c r="M29" i="32" s="1"/>
  <c r="R110" i="32"/>
  <c r="R106" i="32"/>
  <c r="R102" i="32"/>
  <c r="R101" i="32"/>
  <c r="R111" i="32"/>
  <c r="R104" i="32"/>
  <c r="R100" i="32"/>
  <c r="R108" i="32"/>
  <c r="R109" i="32"/>
  <c r="R112" i="32"/>
  <c r="R105" i="32"/>
  <c r="R103" i="32"/>
  <c r="R107" i="32"/>
  <c r="L54" i="32"/>
  <c r="W8" i="31"/>
  <c r="K71" i="32"/>
  <c r="L47" i="32"/>
  <c r="U23" i="31"/>
  <c r="V36" i="32"/>
  <c r="M63" i="29"/>
  <c r="N58" i="28"/>
  <c r="N56" i="28"/>
  <c r="N57" i="28"/>
  <c r="N59" i="28"/>
  <c r="N55" i="28"/>
  <c r="N69" i="28"/>
  <c r="M68" i="28"/>
  <c r="N54" i="28"/>
  <c r="L55" i="25"/>
  <c r="M62" i="29"/>
  <c r="N48" i="28"/>
  <c r="M67" i="28"/>
  <c r="N53" i="28"/>
  <c r="N49" i="28"/>
  <c r="N50" i="28"/>
  <c r="N52" i="28"/>
  <c r="N51" i="28"/>
  <c r="M54" i="29"/>
  <c r="N43" i="28"/>
  <c r="N42" i="28"/>
  <c r="M66" i="28"/>
  <c r="N45" i="28"/>
  <c r="N47" i="28"/>
  <c r="N44" i="28"/>
  <c r="N46" i="28"/>
  <c r="M56" i="29"/>
  <c r="T17" i="29"/>
  <c r="T130" i="29" s="1"/>
  <c r="K70" i="25"/>
  <c r="K80" i="25" s="1"/>
  <c r="J76" i="25"/>
  <c r="M74" i="29"/>
  <c r="K69" i="25"/>
  <c r="K79" i="25" s="1"/>
  <c r="M58" i="29"/>
  <c r="T26" i="28"/>
  <c r="V30" i="28"/>
  <c r="V33" i="28"/>
  <c r="V32" i="28"/>
  <c r="V12" i="28"/>
  <c r="V15" i="28"/>
  <c r="V31" i="28"/>
  <c r="V10" i="28"/>
  <c r="V13" i="28"/>
  <c r="V14" i="28"/>
  <c r="V11" i="28"/>
  <c r="V34" i="28"/>
  <c r="V29" i="28"/>
  <c r="S129" i="29"/>
  <c r="S130" i="29"/>
  <c r="S26" i="29"/>
  <c r="S128" i="29"/>
  <c r="U40" i="29"/>
  <c r="V34" i="29"/>
  <c r="Q124" i="29"/>
  <c r="Q120" i="29"/>
  <c r="Q116" i="29"/>
  <c r="Q123" i="29"/>
  <c r="Q119" i="29"/>
  <c r="Q115" i="29"/>
  <c r="Q118" i="29"/>
  <c r="Q117" i="29"/>
  <c r="Q126" i="29"/>
  <c r="Q122" i="29"/>
  <c r="Q125" i="29"/>
  <c r="Q114" i="29"/>
  <c r="Q121" i="29"/>
  <c r="M59" i="29"/>
  <c r="L73" i="29"/>
  <c r="X8" i="29"/>
  <c r="N25" i="29"/>
  <c r="N30" i="29" s="1"/>
  <c r="O29" i="29" s="1"/>
  <c r="N23" i="29"/>
  <c r="N13" i="29" s="1"/>
  <c r="M60" i="29"/>
  <c r="V37" i="29"/>
  <c r="M52" i="29"/>
  <c r="N45" i="29"/>
  <c r="V36" i="29"/>
  <c r="L67" i="29"/>
  <c r="M55" i="29"/>
  <c r="L66" i="29"/>
  <c r="Q110" i="29"/>
  <c r="Q106" i="29"/>
  <c r="Q102" i="29"/>
  <c r="Q101" i="29"/>
  <c r="Q112" i="29"/>
  <c r="Q111" i="29"/>
  <c r="Q105" i="29"/>
  <c r="Q103" i="29"/>
  <c r="Q108" i="29"/>
  <c r="Q107" i="29"/>
  <c r="Q100" i="29"/>
  <c r="Q104" i="29"/>
  <c r="Q109" i="29"/>
  <c r="M57" i="29"/>
  <c r="L69" i="29"/>
  <c r="U22" i="28"/>
  <c r="U12" i="29"/>
  <c r="M48" i="29"/>
  <c r="L72" i="29"/>
  <c r="M53" i="29"/>
  <c r="M64" i="29"/>
  <c r="L68" i="29"/>
  <c r="M61" i="29"/>
  <c r="M50" i="29"/>
  <c r="U25" i="28"/>
  <c r="V35" i="29"/>
  <c r="R127" i="29"/>
  <c r="R24" i="29"/>
  <c r="R21" i="29"/>
  <c r="L71" i="29"/>
  <c r="M47" i="29"/>
  <c r="K81" i="29"/>
  <c r="L65" i="29"/>
  <c r="L75" i="29" s="1"/>
  <c r="L70" i="29"/>
  <c r="U16" i="28"/>
  <c r="U20" i="28"/>
  <c r="U10" i="29"/>
  <c r="U23" i="28"/>
  <c r="K75" i="29"/>
  <c r="N44" i="29"/>
  <c r="U24" i="28"/>
  <c r="U14" i="29"/>
  <c r="M49" i="29"/>
  <c r="U21" i="28"/>
  <c r="U11" i="29"/>
  <c r="J78" i="25"/>
  <c r="B111" i="27"/>
  <c r="D101" i="27"/>
  <c r="F101" i="27"/>
  <c r="H101" i="27"/>
  <c r="N46" i="29"/>
  <c r="W8" i="28"/>
  <c r="K77" i="29"/>
  <c r="M51" i="29"/>
  <c r="V38" i="29"/>
  <c r="U35" i="28"/>
  <c r="V39" i="29" s="1"/>
  <c r="J77" i="25"/>
  <c r="M57" i="24"/>
  <c r="M59" i="24"/>
  <c r="M56" i="24"/>
  <c r="M55" i="24"/>
  <c r="M58" i="24"/>
  <c r="L60" i="25"/>
  <c r="L68" i="24"/>
  <c r="M54" i="24"/>
  <c r="M69" i="24"/>
  <c r="M61" i="24" s="1"/>
  <c r="L71" i="24"/>
  <c r="M49" i="24"/>
  <c r="M52" i="24"/>
  <c r="L67" i="24"/>
  <c r="M48" i="24"/>
  <c r="M50" i="24"/>
  <c r="M53" i="24"/>
  <c r="M51" i="24"/>
  <c r="L54" i="25"/>
  <c r="L57" i="25"/>
  <c r="L56" i="25"/>
  <c r="M43" i="24"/>
  <c r="M42" i="24"/>
  <c r="L66" i="24"/>
  <c r="M47" i="24"/>
  <c r="M46" i="24"/>
  <c r="M45" i="24"/>
  <c r="L64" i="25"/>
  <c r="K76" i="24"/>
  <c r="L58" i="25"/>
  <c r="M44" i="24"/>
  <c r="U40" i="25"/>
  <c r="W34" i="24"/>
  <c r="W15" i="24"/>
  <c r="V33" i="24"/>
  <c r="W10" i="24"/>
  <c r="W10" i="25" s="1"/>
  <c r="X11" i="24"/>
  <c r="W30" i="24"/>
  <c r="V31" i="24"/>
  <c r="W12" i="24"/>
  <c r="W13" i="24"/>
  <c r="W14" i="24"/>
  <c r="W14" i="25" s="1"/>
  <c r="V29" i="24"/>
  <c r="W32" i="24"/>
  <c r="U130" i="25"/>
  <c r="U129" i="25"/>
  <c r="U26" i="25"/>
  <c r="U128" i="25"/>
  <c r="J81" i="25"/>
  <c r="K65" i="25"/>
  <c r="K75" i="25" s="1"/>
  <c r="H100" i="23"/>
  <c r="M46" i="25"/>
  <c r="J75" i="25"/>
  <c r="K72" i="25"/>
  <c r="L53" i="25"/>
  <c r="K73" i="25"/>
  <c r="L59" i="25"/>
  <c r="L62" i="25"/>
  <c r="W38" i="25"/>
  <c r="V25" i="24"/>
  <c r="K71" i="25"/>
  <c r="L47" i="25"/>
  <c r="L61" i="25"/>
  <c r="S109" i="25"/>
  <c r="S101" i="25"/>
  <c r="S111" i="25"/>
  <c r="S105" i="25"/>
  <c r="S104" i="25"/>
  <c r="S103" i="25"/>
  <c r="S102" i="25"/>
  <c r="S100" i="25"/>
  <c r="S112" i="25"/>
  <c r="S108" i="25"/>
  <c r="S107" i="25"/>
  <c r="S106" i="25"/>
  <c r="S110" i="25"/>
  <c r="D100" i="23"/>
  <c r="M44" i="25"/>
  <c r="V37" i="25"/>
  <c r="L50" i="25"/>
  <c r="X8" i="24"/>
  <c r="V20" i="24"/>
  <c r="V16" i="24"/>
  <c r="W21" i="24"/>
  <c r="W34" i="25"/>
  <c r="N15" i="25"/>
  <c r="N16" i="25" s="1"/>
  <c r="N31" i="25"/>
  <c r="N30" i="25"/>
  <c r="O29" i="25" s="1"/>
  <c r="W11" i="25"/>
  <c r="X8" i="25"/>
  <c r="L51" i="25"/>
  <c r="T127" i="25"/>
  <c r="T24" i="25"/>
  <c r="T21" i="25"/>
  <c r="V35" i="25"/>
  <c r="V22" i="24"/>
  <c r="L63" i="25"/>
  <c r="B110" i="23"/>
  <c r="N28" i="25"/>
  <c r="O27" i="25" s="1"/>
  <c r="L74" i="25"/>
  <c r="L48" i="25"/>
  <c r="F100" i="23"/>
  <c r="M45" i="25"/>
  <c r="V23" i="24"/>
  <c r="V24" i="24"/>
  <c r="S123" i="25"/>
  <c r="S119" i="25"/>
  <c r="S115" i="25"/>
  <c r="S126" i="25"/>
  <c r="S122" i="25"/>
  <c r="S118" i="25"/>
  <c r="S114" i="25"/>
  <c r="S125" i="25"/>
  <c r="S120" i="25"/>
  <c r="S117" i="25"/>
  <c r="S116" i="25"/>
  <c r="S124" i="25"/>
  <c r="S121" i="25"/>
  <c r="U26" i="24"/>
  <c r="L49" i="25"/>
  <c r="V10" i="25"/>
  <c r="L52" i="25"/>
  <c r="U35" i="24"/>
  <c r="V39" i="25" s="1"/>
  <c r="W36" i="25"/>
  <c r="M114" i="16"/>
  <c r="M115" i="16"/>
  <c r="M116" i="16"/>
  <c r="M117" i="16"/>
  <c r="M118" i="16"/>
  <c r="M119" i="16"/>
  <c r="M120" i="16"/>
  <c r="M121" i="16"/>
  <c r="M122" i="16"/>
  <c r="M123" i="16"/>
  <c r="M124" i="16"/>
  <c r="M125" i="16"/>
  <c r="M126" i="16"/>
  <c r="M104" i="16"/>
  <c r="M109" i="16"/>
  <c r="M112" i="16"/>
  <c r="M100" i="16"/>
  <c r="M101" i="16"/>
  <c r="M102" i="16"/>
  <c r="M103" i="16"/>
  <c r="M105" i="16"/>
  <c r="M106" i="16"/>
  <c r="M107" i="16"/>
  <c r="M108" i="16"/>
  <c r="M110" i="16"/>
  <c r="M111" i="16"/>
  <c r="N24" i="16"/>
  <c r="N127" i="16"/>
  <c r="N21" i="16"/>
  <c r="J65" i="16"/>
  <c r="O10" i="16"/>
  <c r="O17" i="16" s="1"/>
  <c r="O26" i="16" s="1"/>
  <c r="J69" i="16"/>
  <c r="K63" i="16"/>
  <c r="K57" i="16"/>
  <c r="K51" i="16"/>
  <c r="E76" i="14"/>
  <c r="J67" i="16"/>
  <c r="J66" i="16"/>
  <c r="P33" i="14"/>
  <c r="P32" i="14"/>
  <c r="P31" i="14"/>
  <c r="P30" i="14"/>
  <c r="P34" i="14"/>
  <c r="P29" i="14"/>
  <c r="K60" i="16"/>
  <c r="K54" i="16"/>
  <c r="K48" i="16"/>
  <c r="K55" i="16"/>
  <c r="K49" i="16"/>
  <c r="K74" i="16"/>
  <c r="I75" i="16"/>
  <c r="K53" i="16"/>
  <c r="K59" i="16"/>
  <c r="K47" i="16"/>
  <c r="K61" i="16"/>
  <c r="N128" i="16"/>
  <c r="K44" i="14"/>
  <c r="K51" i="14"/>
  <c r="K43" i="14"/>
  <c r="F98" i="15"/>
  <c r="L45" i="16" s="1"/>
  <c r="K47" i="14"/>
  <c r="K50" i="14"/>
  <c r="D98" i="15"/>
  <c r="L44" i="16" s="1"/>
  <c r="K59" i="14"/>
  <c r="K57" i="14"/>
  <c r="K58" i="14"/>
  <c r="K56" i="14"/>
  <c r="K55" i="14"/>
  <c r="K53" i="14"/>
  <c r="K52" i="14"/>
  <c r="K45" i="14"/>
  <c r="H98" i="15"/>
  <c r="L46" i="16" s="1"/>
  <c r="K46" i="14"/>
  <c r="K49" i="14"/>
  <c r="H42" i="14"/>
  <c r="G66" i="14"/>
  <c r="H54" i="14"/>
  <c r="G68" i="14"/>
  <c r="H69" i="14"/>
  <c r="F74" i="14"/>
  <c r="F75" i="14"/>
  <c r="F72" i="14"/>
  <c r="F70" i="14"/>
  <c r="F73" i="14"/>
  <c r="F71" i="14"/>
  <c r="H48" i="14"/>
  <c r="G67" i="14"/>
  <c r="B108" i="15"/>
  <c r="E107" i="15"/>
  <c r="G107" i="15"/>
  <c r="C107" i="15"/>
  <c r="N26" i="14"/>
  <c r="P14" i="14"/>
  <c r="P14" i="16" s="1"/>
  <c r="P12" i="14"/>
  <c r="P12" i="16" s="1"/>
  <c r="P15" i="14"/>
  <c r="P13" i="14"/>
  <c r="P10" i="14"/>
  <c r="P11" i="14"/>
  <c r="P11" i="16" s="1"/>
  <c r="O24" i="14"/>
  <c r="O22" i="14"/>
  <c r="O25" i="14"/>
  <c r="O23" i="14"/>
  <c r="O16" i="14"/>
  <c r="O20" i="14"/>
  <c r="O21" i="14"/>
  <c r="Q8" i="14"/>
  <c r="P38" i="16"/>
  <c r="P37" i="16"/>
  <c r="P34" i="16"/>
  <c r="O39" i="16"/>
  <c r="O40" i="16" s="1"/>
  <c r="O35" i="14"/>
  <c r="P35" i="16"/>
  <c r="P36" i="16"/>
  <c r="T8" i="16"/>
  <c r="N130" i="16"/>
  <c r="N129" i="16"/>
  <c r="W29" i="24" a="1"/>
  <c r="Q30" i="14" a="1"/>
  <c r="X32" i="24" a="1"/>
  <c r="X15" i="24" a="1"/>
  <c r="W34" i="31" a="1"/>
  <c r="W31" i="31" a="1"/>
  <c r="N40" i="31"/>
  <c r="Q32" i="14" a="1"/>
  <c r="W10" i="28" a="1"/>
  <c r="W30" i="28" a="1"/>
  <c r="L40" i="14"/>
  <c r="Q12" i="14" a="1"/>
  <c r="Q29" i="14" a="1"/>
  <c r="Q11" i="14" a="1"/>
  <c r="W31" i="24" a="1"/>
  <c r="O39" i="28"/>
  <c r="W14" i="31" a="1"/>
  <c r="N41" i="24"/>
  <c r="X14" i="24" a="1"/>
  <c r="Q10" i="14" a="1"/>
  <c r="W15" i="31" a="1"/>
  <c r="W31" i="28" a="1"/>
  <c r="N41" i="31"/>
  <c r="Q34" i="14" a="1"/>
  <c r="X30" i="24" a="1"/>
  <c r="W33" i="24" a="1"/>
  <c r="W15" i="28" a="1"/>
  <c r="X10" i="24" a="1"/>
  <c r="X29" i="31" a="1"/>
  <c r="W13" i="28" a="1"/>
  <c r="X34" i="24" a="1"/>
  <c r="Q15" i="14" a="1"/>
  <c r="X12" i="24" a="1"/>
  <c r="W10" i="31" a="1"/>
  <c r="Q14" i="14" a="1"/>
  <c r="X13" i="24" a="1"/>
  <c r="W33" i="28" a="1"/>
  <c r="O40" i="28"/>
  <c r="L39" i="14"/>
  <c r="W14" i="28" a="1"/>
  <c r="W11" i="28" a="1"/>
  <c r="W13" i="31" a="1"/>
  <c r="Y11" i="24" a="1"/>
  <c r="W32" i="31" a="1"/>
  <c r="L41" i="14"/>
  <c r="Q31" i="14" a="1"/>
  <c r="W33" i="31" a="1"/>
  <c r="W12" i="28" a="1"/>
  <c r="W12" i="31" a="1"/>
  <c r="W34" i="28" a="1"/>
  <c r="O41" i="28"/>
  <c r="Q33" i="14" a="1"/>
  <c r="N39" i="24"/>
  <c r="W29" i="28" a="1"/>
  <c r="N39" i="31"/>
  <c r="Q13" i="14" a="1"/>
  <c r="W30" i="31" a="1"/>
  <c r="W32" i="28" a="1"/>
  <c r="N40" i="24"/>
  <c r="W11" i="31" a="1"/>
  <c r="M61" i="31" l="1"/>
  <c r="M71" i="31" s="1"/>
  <c r="N60" i="28"/>
  <c r="N70" i="28" s="1"/>
  <c r="M60" i="31"/>
  <c r="M70" i="31" s="1"/>
  <c r="M62" i="31"/>
  <c r="M72" i="31" s="1"/>
  <c r="M63" i="31"/>
  <c r="M73" i="31" s="1"/>
  <c r="N44" i="31"/>
  <c r="N56" i="31"/>
  <c r="N46" i="31"/>
  <c r="N58" i="31"/>
  <c r="N49" i="31"/>
  <c r="N59" i="31"/>
  <c r="M67" i="31"/>
  <c r="N48" i="31"/>
  <c r="N50" i="31"/>
  <c r="N43" i="31"/>
  <c r="N45" i="31"/>
  <c r="N51" i="31"/>
  <c r="L71" i="31"/>
  <c r="L76" i="31" s="1"/>
  <c r="M66" i="31"/>
  <c r="N42" i="31"/>
  <c r="N55" i="31"/>
  <c r="N53" i="31"/>
  <c r="N47" i="31"/>
  <c r="M75" i="31"/>
  <c r="N57" i="31"/>
  <c r="N54" i="31"/>
  <c r="M68" i="31"/>
  <c r="M64" i="31"/>
  <c r="M74" i="31" s="1"/>
  <c r="N69" i="31"/>
  <c r="N52" i="31"/>
  <c r="H64" i="14"/>
  <c r="L76" i="28"/>
  <c r="H63" i="14"/>
  <c r="H65" i="14"/>
  <c r="H62" i="14"/>
  <c r="H60" i="14"/>
  <c r="H61" i="14"/>
  <c r="M62" i="24"/>
  <c r="M72" i="24" s="1"/>
  <c r="M65" i="24"/>
  <c r="M75" i="24" s="1"/>
  <c r="M64" i="24"/>
  <c r="M74" i="24" s="1"/>
  <c r="M60" i="24"/>
  <c r="M70" i="24" s="1"/>
  <c r="M63" i="24"/>
  <c r="M73" i="24" s="1"/>
  <c r="N64" i="28"/>
  <c r="N74" i="28" s="1"/>
  <c r="N62" i="28"/>
  <c r="N72" i="28" s="1"/>
  <c r="M74" i="28"/>
  <c r="N63" i="28"/>
  <c r="N73" i="28" s="1"/>
  <c r="N65" i="28"/>
  <c r="N75" i="28" s="1"/>
  <c r="N61" i="28"/>
  <c r="N71" i="28" s="1"/>
  <c r="M60" i="32"/>
  <c r="M55" i="32"/>
  <c r="M61" i="32"/>
  <c r="M74" i="32"/>
  <c r="M63" i="32"/>
  <c r="L52" i="32"/>
  <c r="L71" i="32" s="1"/>
  <c r="L58" i="32"/>
  <c r="L72" i="32" s="1"/>
  <c r="T26" i="29"/>
  <c r="T127" i="29" s="1"/>
  <c r="V35" i="31"/>
  <c r="W39" i="32" s="1"/>
  <c r="W11" i="31"/>
  <c r="W11" i="32" s="1"/>
  <c r="W12" i="31"/>
  <c r="W12" i="32" s="1"/>
  <c r="W10" i="31"/>
  <c r="W10" i="32" s="1"/>
  <c r="W32" i="31"/>
  <c r="W31" i="31"/>
  <c r="W13" i="31"/>
  <c r="W33" i="31"/>
  <c r="W15" i="31"/>
  <c r="W34" i="31"/>
  <c r="W14" i="31"/>
  <c r="W14" i="32" s="1"/>
  <c r="W30" i="31"/>
  <c r="X29" i="31"/>
  <c r="M49" i="32"/>
  <c r="S105" i="32"/>
  <c r="S104" i="32"/>
  <c r="S103" i="32"/>
  <c r="S102" i="32"/>
  <c r="S100" i="32"/>
  <c r="S108" i="32"/>
  <c r="S112" i="32"/>
  <c r="S110" i="32"/>
  <c r="S111" i="32"/>
  <c r="S109" i="32"/>
  <c r="S106" i="32"/>
  <c r="S107" i="32"/>
  <c r="S101" i="32"/>
  <c r="L68" i="32"/>
  <c r="F101" i="30"/>
  <c r="N45" i="32"/>
  <c r="U26" i="31"/>
  <c r="K81" i="32"/>
  <c r="L65" i="32"/>
  <c r="L75" i="32" s="1"/>
  <c r="L66" i="32"/>
  <c r="M57" i="32"/>
  <c r="V21" i="31"/>
  <c r="U129" i="32"/>
  <c r="U130" i="32"/>
  <c r="U26" i="32"/>
  <c r="U128" i="32"/>
  <c r="M25" i="32"/>
  <c r="M30" i="32" s="1"/>
  <c r="N29" i="32" s="1"/>
  <c r="M23" i="32"/>
  <c r="M13" i="32" s="1"/>
  <c r="M62" i="32" s="1"/>
  <c r="V22" i="31"/>
  <c r="X8" i="31"/>
  <c r="L69" i="32"/>
  <c r="L70" i="32"/>
  <c r="M51" i="32"/>
  <c r="B111" i="30"/>
  <c r="V16" i="31"/>
  <c r="V20" i="31"/>
  <c r="M53" i="32"/>
  <c r="S123" i="32"/>
  <c r="S119" i="32"/>
  <c r="S115" i="32"/>
  <c r="S126" i="32"/>
  <c r="S122" i="32"/>
  <c r="S118" i="32"/>
  <c r="S124" i="32"/>
  <c r="S125" i="32"/>
  <c r="S116" i="32"/>
  <c r="S117" i="32"/>
  <c r="S121" i="32"/>
  <c r="S114" i="32"/>
  <c r="S120" i="32"/>
  <c r="T128" i="29"/>
  <c r="N54" i="29"/>
  <c r="V11" i="32"/>
  <c r="V17" i="32" s="1"/>
  <c r="K79" i="32"/>
  <c r="L67" i="32"/>
  <c r="M67" i="32" s="1"/>
  <c r="H101" i="30"/>
  <c r="N46" i="32"/>
  <c r="W36" i="32"/>
  <c r="W35" i="32"/>
  <c r="M47" i="32"/>
  <c r="X8" i="32"/>
  <c r="L73" i="32"/>
  <c r="M59" i="32"/>
  <c r="V23" i="31"/>
  <c r="W37" i="32"/>
  <c r="V25" i="31"/>
  <c r="T129" i="29"/>
  <c r="M54" i="32"/>
  <c r="N54" i="32" s="1"/>
  <c r="M48" i="32"/>
  <c r="D101" i="30"/>
  <c r="N44" i="32"/>
  <c r="W38" i="32"/>
  <c r="V24" i="31"/>
  <c r="N63" i="29"/>
  <c r="K75" i="32"/>
  <c r="V40" i="32"/>
  <c r="T127" i="32"/>
  <c r="T24" i="32"/>
  <c r="T21" i="32"/>
  <c r="L16" i="32"/>
  <c r="W34" i="32"/>
  <c r="N68" i="28"/>
  <c r="O54" i="28"/>
  <c r="O55" i="28"/>
  <c r="O69" i="28"/>
  <c r="O59" i="28"/>
  <c r="O57" i="28"/>
  <c r="O56" i="28"/>
  <c r="O58" i="28"/>
  <c r="O51" i="28"/>
  <c r="O52" i="28"/>
  <c r="M70" i="29"/>
  <c r="M80" i="29" s="1"/>
  <c r="O50" i="28"/>
  <c r="O49" i="28"/>
  <c r="O53" i="28"/>
  <c r="N67" i="28"/>
  <c r="O48" i="28"/>
  <c r="N74" i="29"/>
  <c r="L70" i="25"/>
  <c r="L80" i="25" s="1"/>
  <c r="N61" i="29"/>
  <c r="N57" i="29"/>
  <c r="O47" i="28"/>
  <c r="O45" i="28"/>
  <c r="M66" i="29"/>
  <c r="M76" i="29" s="1"/>
  <c r="O44" i="28"/>
  <c r="M68" i="29"/>
  <c r="M78" i="29" s="1"/>
  <c r="O42" i="28"/>
  <c r="N66" i="28"/>
  <c r="M69" i="29"/>
  <c r="M79" i="29" s="1"/>
  <c r="N55" i="29"/>
  <c r="M67" i="29"/>
  <c r="N56" i="29"/>
  <c r="O46" i="28"/>
  <c r="O43" i="28"/>
  <c r="N60" i="29"/>
  <c r="N62" i="29"/>
  <c r="L76" i="29"/>
  <c r="L80" i="29"/>
  <c r="L78" i="29"/>
  <c r="W10" i="28"/>
  <c r="W10" i="29" s="1"/>
  <c r="W31" i="28"/>
  <c r="W15" i="28"/>
  <c r="W13" i="28"/>
  <c r="W29" i="28"/>
  <c r="W12" i="28"/>
  <c r="W12" i="29" s="1"/>
  <c r="W34" i="28"/>
  <c r="W32" i="28"/>
  <c r="W11" i="28"/>
  <c r="W33" i="28"/>
  <c r="W14" i="28"/>
  <c r="W30" i="28"/>
  <c r="D102" i="27"/>
  <c r="O44" i="29"/>
  <c r="F102" i="27"/>
  <c r="O45" i="29"/>
  <c r="V16" i="28"/>
  <c r="V20" i="28"/>
  <c r="V10" i="29"/>
  <c r="W35" i="29"/>
  <c r="R110" i="29"/>
  <c r="R101" i="29"/>
  <c r="R112" i="29"/>
  <c r="R111" i="29"/>
  <c r="R105" i="29"/>
  <c r="R103" i="29"/>
  <c r="R109" i="29"/>
  <c r="R107" i="29"/>
  <c r="R108" i="29"/>
  <c r="R106" i="29"/>
  <c r="R102" i="29"/>
  <c r="R104" i="29"/>
  <c r="R100" i="29"/>
  <c r="M72" i="29"/>
  <c r="N53" i="29"/>
  <c r="M73" i="29"/>
  <c r="N59" i="29"/>
  <c r="V25" i="28"/>
  <c r="H102" i="27"/>
  <c r="O46" i="29"/>
  <c r="V23" i="28"/>
  <c r="X8" i="28"/>
  <c r="U17" i="29"/>
  <c r="V35" i="28"/>
  <c r="W39" i="29" s="1"/>
  <c r="V22" i="28"/>
  <c r="V12" i="29"/>
  <c r="U26" i="28"/>
  <c r="L77" i="29"/>
  <c r="R123" i="29"/>
  <c r="R119" i="29"/>
  <c r="R115" i="29"/>
  <c r="R126" i="29"/>
  <c r="R122" i="29"/>
  <c r="R118" i="29"/>
  <c r="R114" i="29"/>
  <c r="R125" i="29"/>
  <c r="R124" i="29"/>
  <c r="R121" i="29"/>
  <c r="R117" i="29"/>
  <c r="R120" i="29"/>
  <c r="R116" i="29"/>
  <c r="V40" i="29"/>
  <c r="W38" i="29"/>
  <c r="W36" i="29"/>
  <c r="N50" i="29"/>
  <c r="N51" i="29"/>
  <c r="M65" i="29"/>
  <c r="M75" i="29" s="1"/>
  <c r="L81" i="29"/>
  <c r="N48" i="29"/>
  <c r="S127" i="29"/>
  <c r="S24" i="29"/>
  <c r="S21" i="29"/>
  <c r="V21" i="28"/>
  <c r="V11" i="29"/>
  <c r="W37" i="29"/>
  <c r="N47" i="29"/>
  <c r="M71" i="29"/>
  <c r="N49" i="29"/>
  <c r="B112" i="27"/>
  <c r="N15" i="29"/>
  <c r="N58" i="29" s="1"/>
  <c r="N31" i="29"/>
  <c r="L79" i="29"/>
  <c r="N28" i="29"/>
  <c r="O27" i="29" s="1"/>
  <c r="Y8" i="29"/>
  <c r="V24" i="28"/>
  <c r="V14" i="29"/>
  <c r="W34" i="29"/>
  <c r="N55" i="24"/>
  <c r="N58" i="24"/>
  <c r="M60" i="25"/>
  <c r="M71" i="24"/>
  <c r="N69" i="24"/>
  <c r="N61" i="24" s="1"/>
  <c r="N56" i="24"/>
  <c r="N59" i="24"/>
  <c r="N54" i="24"/>
  <c r="M68" i="24"/>
  <c r="M57" i="25"/>
  <c r="N57" i="24"/>
  <c r="N50" i="24"/>
  <c r="N48" i="24"/>
  <c r="M67" i="24"/>
  <c r="N53" i="24"/>
  <c r="M56" i="25"/>
  <c r="N52" i="24"/>
  <c r="N51" i="24"/>
  <c r="N49" i="24"/>
  <c r="M54" i="25"/>
  <c r="N46" i="24"/>
  <c r="L76" i="24"/>
  <c r="N45" i="24"/>
  <c r="M66" i="24"/>
  <c r="N42" i="24"/>
  <c r="N47" i="24"/>
  <c r="N44" i="24"/>
  <c r="N43" i="24"/>
  <c r="V40" i="25"/>
  <c r="X32" i="24"/>
  <c r="X10" i="24"/>
  <c r="X10" i="25" s="1"/>
  <c r="W29" i="24"/>
  <c r="W33" i="24"/>
  <c r="X12" i="24"/>
  <c r="W31" i="24"/>
  <c r="X14" i="24"/>
  <c r="X14" i="25" s="1"/>
  <c r="X15" i="24"/>
  <c r="X30" i="24"/>
  <c r="Y11" i="24"/>
  <c r="X13" i="24"/>
  <c r="X34" i="24"/>
  <c r="M49" i="25"/>
  <c r="H101" i="23"/>
  <c r="N46" i="25"/>
  <c r="M58" i="25"/>
  <c r="K81" i="25"/>
  <c r="L65" i="25"/>
  <c r="L75" i="25" s="1"/>
  <c r="M48" i="25"/>
  <c r="M55" i="25"/>
  <c r="M50" i="25"/>
  <c r="X36" i="25"/>
  <c r="W20" i="24"/>
  <c r="W16" i="24"/>
  <c r="U127" i="25"/>
  <c r="U24" i="25"/>
  <c r="U21" i="25"/>
  <c r="V35" i="24"/>
  <c r="W39" i="25" s="1"/>
  <c r="W37" i="25"/>
  <c r="M62" i="25"/>
  <c r="W22" i="24"/>
  <c r="W35" i="25"/>
  <c r="W12" i="25"/>
  <c r="W17" i="25" s="1"/>
  <c r="N45" i="25"/>
  <c r="L72" i="25"/>
  <c r="M53" i="25"/>
  <c r="M74" i="25"/>
  <c r="L69" i="25"/>
  <c r="L67" i="25"/>
  <c r="L68" i="25"/>
  <c r="T126" i="25"/>
  <c r="T122" i="25"/>
  <c r="T118" i="25"/>
  <c r="T114" i="25"/>
  <c r="T125" i="25"/>
  <c r="T117" i="25"/>
  <c r="T115" i="25"/>
  <c r="T124" i="25"/>
  <c r="T116" i="25"/>
  <c r="T123" i="25"/>
  <c r="T119" i="25"/>
  <c r="T121" i="25"/>
  <c r="T120" i="25"/>
  <c r="M61" i="25"/>
  <c r="L66" i="25"/>
  <c r="M64" i="25"/>
  <c r="W24" i="24"/>
  <c r="W25" i="24"/>
  <c r="N44" i="25"/>
  <c r="V26" i="24"/>
  <c r="M59" i="25"/>
  <c r="L73" i="25"/>
  <c r="V17" i="25"/>
  <c r="X34" i="25"/>
  <c r="F101" i="23"/>
  <c r="D101" i="23"/>
  <c r="B111" i="23"/>
  <c r="M51" i="25"/>
  <c r="Y8" i="24"/>
  <c r="X21" i="24"/>
  <c r="T109" i="25"/>
  <c r="T105" i="25"/>
  <c r="T101" i="25"/>
  <c r="T112" i="25"/>
  <c r="T111" i="25"/>
  <c r="T104" i="25"/>
  <c r="T103" i="25"/>
  <c r="T102" i="25"/>
  <c r="T100" i="25"/>
  <c r="T107" i="25"/>
  <c r="T106" i="25"/>
  <c r="T110" i="25"/>
  <c r="T108" i="25"/>
  <c r="X11" i="25"/>
  <c r="Y8" i="25"/>
  <c r="M52" i="25"/>
  <c r="O25" i="25"/>
  <c r="O30" i="25" s="1"/>
  <c r="P29" i="25" s="1"/>
  <c r="O23" i="25"/>
  <c r="O13" i="25" s="1"/>
  <c r="M63" i="25"/>
  <c r="L71" i="25"/>
  <c r="M47" i="25"/>
  <c r="W23" i="24"/>
  <c r="X38" i="25"/>
  <c r="N121" i="16"/>
  <c r="N122" i="16"/>
  <c r="N123" i="16"/>
  <c r="N124" i="16"/>
  <c r="N125" i="16"/>
  <c r="N114" i="16"/>
  <c r="N115" i="16"/>
  <c r="N116" i="16"/>
  <c r="N117" i="16"/>
  <c r="N118" i="16"/>
  <c r="N119" i="16"/>
  <c r="N120" i="16"/>
  <c r="N126" i="16"/>
  <c r="N100" i="16"/>
  <c r="N101" i="16"/>
  <c r="N102" i="16"/>
  <c r="N103" i="16"/>
  <c r="N104" i="16"/>
  <c r="N105" i="16"/>
  <c r="N106" i="16"/>
  <c r="N107" i="16"/>
  <c r="N108" i="16"/>
  <c r="N109" i="16"/>
  <c r="N110" i="16"/>
  <c r="N111" i="16"/>
  <c r="N112" i="16"/>
  <c r="O24" i="16"/>
  <c r="O127" i="16"/>
  <c r="O21" i="16"/>
  <c r="K65" i="16"/>
  <c r="P10" i="16"/>
  <c r="P17" i="16" s="1"/>
  <c r="P26" i="16" s="1"/>
  <c r="K69" i="16"/>
  <c r="L63" i="16"/>
  <c r="L57" i="16"/>
  <c r="L51" i="16"/>
  <c r="F76" i="14"/>
  <c r="K66" i="16"/>
  <c r="K67" i="16"/>
  <c r="Q29" i="14"/>
  <c r="Q34" i="14"/>
  <c r="Q31" i="14"/>
  <c r="Q30" i="14"/>
  <c r="Q32" i="14"/>
  <c r="Q33" i="14"/>
  <c r="E79" i="16"/>
  <c r="L60" i="16"/>
  <c r="L54" i="16"/>
  <c r="L48" i="16"/>
  <c r="J75" i="16"/>
  <c r="L61" i="16"/>
  <c r="L74" i="16"/>
  <c r="L47" i="16"/>
  <c r="L59" i="16"/>
  <c r="L49" i="16"/>
  <c r="L53" i="16"/>
  <c r="L55" i="16"/>
  <c r="O128" i="16"/>
  <c r="H99" i="15"/>
  <c r="M46" i="16" s="1"/>
  <c r="L59" i="14"/>
  <c r="L45" i="14"/>
  <c r="D99" i="15"/>
  <c r="M44" i="16" s="1"/>
  <c r="L52" i="14"/>
  <c r="L50" i="14"/>
  <c r="L53" i="14"/>
  <c r="L47" i="14"/>
  <c r="L55" i="14"/>
  <c r="F99" i="15"/>
  <c r="M45" i="16" s="1"/>
  <c r="L56" i="14"/>
  <c r="L43" i="14"/>
  <c r="L49" i="14"/>
  <c r="L58" i="14"/>
  <c r="L51" i="14"/>
  <c r="L46" i="14"/>
  <c r="L57" i="14"/>
  <c r="L44" i="14"/>
  <c r="I54" i="14"/>
  <c r="H68" i="14"/>
  <c r="G74" i="14"/>
  <c r="G72" i="14"/>
  <c r="G73" i="14"/>
  <c r="G71" i="14"/>
  <c r="G75" i="14"/>
  <c r="G70" i="14"/>
  <c r="I48" i="14"/>
  <c r="H67" i="14"/>
  <c r="I69" i="14"/>
  <c r="H66" i="14"/>
  <c r="I42" i="14"/>
  <c r="B109" i="15"/>
  <c r="C108" i="15"/>
  <c r="E108" i="15"/>
  <c r="G108" i="15"/>
  <c r="O26" i="14"/>
  <c r="Q15" i="14"/>
  <c r="Q12" i="14"/>
  <c r="Q12" i="16" s="1"/>
  <c r="Q11" i="14"/>
  <c r="Q11" i="16" s="1"/>
  <c r="Q10" i="14"/>
  <c r="Q14" i="14"/>
  <c r="Q14" i="16" s="1"/>
  <c r="Q13" i="14"/>
  <c r="P25" i="14"/>
  <c r="P22" i="14"/>
  <c r="P21" i="14"/>
  <c r="P16" i="14"/>
  <c r="P20" i="14"/>
  <c r="P24" i="14"/>
  <c r="P23" i="14"/>
  <c r="R8" i="14"/>
  <c r="P35" i="14"/>
  <c r="Q39" i="16" s="1"/>
  <c r="Q37" i="16"/>
  <c r="Q35" i="16"/>
  <c r="Q34" i="16"/>
  <c r="Q38" i="16"/>
  <c r="Q36" i="16"/>
  <c r="P39" i="16"/>
  <c r="P40" i="16" s="1"/>
  <c r="U8" i="16"/>
  <c r="O129" i="16"/>
  <c r="O130" i="16"/>
  <c r="R10" i="14" a="1"/>
  <c r="X31" i="28" a="1"/>
  <c r="X31" i="24" a="1"/>
  <c r="P41" i="28"/>
  <c r="X29" i="28" a="1"/>
  <c r="X32" i="31" a="1"/>
  <c r="P40" i="28"/>
  <c r="X32" i="28" a="1"/>
  <c r="R31" i="14" a="1"/>
  <c r="O39" i="31"/>
  <c r="Y32" i="24" a="1"/>
  <c r="M41" i="14"/>
  <c r="Y15" i="24" a="1"/>
  <c r="R14" i="14" a="1"/>
  <c r="X33" i="24" a="1"/>
  <c r="X12" i="31" a="1"/>
  <c r="X13" i="31" a="1"/>
  <c r="X34" i="28" a="1"/>
  <c r="Y10" i="24" a="1"/>
  <c r="X30" i="28" a="1"/>
  <c r="X34" i="31" a="1"/>
  <c r="M39" i="14"/>
  <c r="O41" i="31"/>
  <c r="X14" i="28" a="1"/>
  <c r="Z11" i="24" a="1"/>
  <c r="X29" i="24" a="1"/>
  <c r="X10" i="28" a="1"/>
  <c r="Y34" i="24" a="1"/>
  <c r="R32" i="14" a="1"/>
  <c r="X14" i="31" a="1"/>
  <c r="M40" i="14"/>
  <c r="Y12" i="24" a="1"/>
  <c r="X11" i="28" a="1"/>
  <c r="X15" i="31" a="1"/>
  <c r="X13" i="28" a="1"/>
  <c r="X12" i="28" a="1"/>
  <c r="R34" i="14" a="1"/>
  <c r="Y14" i="24" a="1"/>
  <c r="X10" i="31" a="1"/>
  <c r="R29" i="14" a="1"/>
  <c r="R33" i="14" a="1"/>
  <c r="X30" i="31" a="1"/>
  <c r="R13" i="14" a="1"/>
  <c r="X15" i="28" a="1"/>
  <c r="R30" i="14" a="1"/>
  <c r="Y13" i="24" a="1"/>
  <c r="O41" i="24"/>
  <c r="R11" i="14" a="1"/>
  <c r="X33" i="28" a="1"/>
  <c r="R15" i="14" a="1"/>
  <c r="Y29" i="31" a="1"/>
  <c r="X31" i="31" a="1"/>
  <c r="X11" i="31" a="1"/>
  <c r="O40" i="31"/>
  <c r="O39" i="24"/>
  <c r="O40" i="24"/>
  <c r="Y30" i="24" a="1"/>
  <c r="X33" i="31" a="1"/>
  <c r="R12" i="14" a="1"/>
  <c r="P39" i="28"/>
  <c r="O60" i="28" l="1"/>
  <c r="O70" i="28" s="1"/>
  <c r="N60" i="31"/>
  <c r="N70" i="31" s="1"/>
  <c r="I64" i="14"/>
  <c r="N61" i="31"/>
  <c r="N71" i="31" s="1"/>
  <c r="N62" i="31"/>
  <c r="N72" i="31" s="1"/>
  <c r="N63" i="31"/>
  <c r="N73" i="31" s="1"/>
  <c r="N65" i="31"/>
  <c r="N75" i="31" s="1"/>
  <c r="N57" i="32"/>
  <c r="O57" i="31"/>
  <c r="O43" i="31"/>
  <c r="O46" i="31"/>
  <c r="O57" i="29"/>
  <c r="M66" i="32"/>
  <c r="N66" i="32" s="1"/>
  <c r="O52" i="31"/>
  <c r="O50" i="31"/>
  <c r="O55" i="31"/>
  <c r="O49" i="31"/>
  <c r="M76" i="31"/>
  <c r="O48" i="31"/>
  <c r="N67" i="31"/>
  <c r="O56" i="31"/>
  <c r="N66" i="31"/>
  <c r="O42" i="31"/>
  <c r="O58" i="31"/>
  <c r="M69" i="32"/>
  <c r="N69" i="32" s="1"/>
  <c r="N64" i="31"/>
  <c r="N74" i="31" s="1"/>
  <c r="O69" i="31"/>
  <c r="O47" i="31"/>
  <c r="O51" i="31"/>
  <c r="N68" i="31"/>
  <c r="O54" i="31"/>
  <c r="N74" i="32"/>
  <c r="N67" i="32" s="1"/>
  <c r="O53" i="31"/>
  <c r="O45" i="31"/>
  <c r="O59" i="31"/>
  <c r="O44" i="31"/>
  <c r="I61" i="14"/>
  <c r="I63" i="14"/>
  <c r="I62" i="14"/>
  <c r="I60" i="14"/>
  <c r="I65" i="14"/>
  <c r="N63" i="24"/>
  <c r="N73" i="24" s="1"/>
  <c r="N60" i="24"/>
  <c r="N70" i="24" s="1"/>
  <c r="N64" i="24"/>
  <c r="N74" i="24" s="1"/>
  <c r="N65" i="24"/>
  <c r="N75" i="24" s="1"/>
  <c r="N62" i="24"/>
  <c r="N72" i="24" s="1"/>
  <c r="O61" i="28"/>
  <c r="O71" i="28" s="1"/>
  <c r="O65" i="28"/>
  <c r="O75" i="28" s="1"/>
  <c r="O63" i="28"/>
  <c r="O73" i="28" s="1"/>
  <c r="M76" i="28"/>
  <c r="O62" i="28"/>
  <c r="O72" i="28" s="1"/>
  <c r="O64" i="28"/>
  <c r="N55" i="32"/>
  <c r="T21" i="29"/>
  <c r="T112" i="29" s="1"/>
  <c r="T24" i="29"/>
  <c r="T126" i="29" s="1"/>
  <c r="M68" i="32"/>
  <c r="O54" i="29"/>
  <c r="L78" i="32"/>
  <c r="L79" i="32"/>
  <c r="L77" i="32"/>
  <c r="X33" i="31"/>
  <c r="X31" i="31"/>
  <c r="Y29" i="31"/>
  <c r="X32" i="31"/>
  <c r="X30" i="31"/>
  <c r="X10" i="31"/>
  <c r="X15" i="31"/>
  <c r="X14" i="31"/>
  <c r="X14" i="32" s="1"/>
  <c r="X12" i="31"/>
  <c r="X12" i="32" s="1"/>
  <c r="X13" i="31"/>
  <c r="X34" i="31"/>
  <c r="X11" i="31"/>
  <c r="X11" i="32" s="1"/>
  <c r="T126" i="32"/>
  <c r="T122" i="32"/>
  <c r="T118" i="32"/>
  <c r="T124" i="32"/>
  <c r="T120" i="32"/>
  <c r="T119" i="32"/>
  <c r="T125" i="32"/>
  <c r="T116" i="32"/>
  <c r="T123" i="32"/>
  <c r="T121" i="32"/>
  <c r="T115" i="32"/>
  <c r="T117" i="32"/>
  <c r="T114" i="32"/>
  <c r="N61" i="32"/>
  <c r="U127" i="32"/>
  <c r="U21" i="32"/>
  <c r="U24" i="32"/>
  <c r="X37" i="32"/>
  <c r="L76" i="32"/>
  <c r="N63" i="32"/>
  <c r="N60" i="32"/>
  <c r="X35" i="32"/>
  <c r="F102" i="30"/>
  <c r="O45" i="32"/>
  <c r="O54" i="32" s="1"/>
  <c r="N53" i="32"/>
  <c r="B112" i="30"/>
  <c r="Y8" i="31"/>
  <c r="L81" i="32"/>
  <c r="M65" i="32"/>
  <c r="M75" i="32" s="1"/>
  <c r="X36" i="32"/>
  <c r="T109" i="32"/>
  <c r="T105" i="32"/>
  <c r="T101" i="32"/>
  <c r="T108" i="32"/>
  <c r="T107" i="32"/>
  <c r="T106" i="32"/>
  <c r="T112" i="32"/>
  <c r="T110" i="32"/>
  <c r="T111" i="32"/>
  <c r="T100" i="32"/>
  <c r="T103" i="32"/>
  <c r="T104" i="32"/>
  <c r="T102" i="32"/>
  <c r="V130" i="32"/>
  <c r="V129" i="32"/>
  <c r="V26" i="32"/>
  <c r="V128" i="32"/>
  <c r="N48" i="32"/>
  <c r="H102" i="30"/>
  <c r="O46" i="32"/>
  <c r="O74" i="32" s="1"/>
  <c r="N59" i="32"/>
  <c r="N47" i="32"/>
  <c r="W35" i="31"/>
  <c r="X39" i="32" s="1"/>
  <c r="M15" i="32"/>
  <c r="M70" i="32" s="1"/>
  <c r="M31" i="32"/>
  <c r="X34" i="32"/>
  <c r="W17" i="32"/>
  <c r="W16" i="31"/>
  <c r="W20" i="31"/>
  <c r="W25" i="31"/>
  <c r="Y8" i="32"/>
  <c r="W40" i="32"/>
  <c r="M56" i="32"/>
  <c r="V26" i="31"/>
  <c r="M28" i="32"/>
  <c r="N27" i="32" s="1"/>
  <c r="L80" i="32"/>
  <c r="W24" i="31"/>
  <c r="W22" i="31"/>
  <c r="D102" i="30"/>
  <c r="O44" i="32"/>
  <c r="W23" i="31"/>
  <c r="M50" i="32"/>
  <c r="N51" i="32"/>
  <c r="M77" i="32"/>
  <c r="N49" i="32"/>
  <c r="X38" i="32"/>
  <c r="W21" i="31"/>
  <c r="M70" i="25"/>
  <c r="M80" i="25" s="1"/>
  <c r="N69" i="29"/>
  <c r="N79" i="29" s="1"/>
  <c r="N67" i="29"/>
  <c r="N77" i="29" s="1"/>
  <c r="P56" i="28"/>
  <c r="P57" i="28"/>
  <c r="P69" i="28"/>
  <c r="N66" i="29"/>
  <c r="N76" i="29" s="1"/>
  <c r="P59" i="28"/>
  <c r="P55" i="28"/>
  <c r="P54" i="28"/>
  <c r="O68" i="28"/>
  <c r="P58" i="28"/>
  <c r="O74" i="29"/>
  <c r="P53" i="28"/>
  <c r="P48" i="28"/>
  <c r="O67" i="28"/>
  <c r="P49" i="28"/>
  <c r="N68" i="29"/>
  <c r="N78" i="29" s="1"/>
  <c r="P50" i="28"/>
  <c r="P52" i="28"/>
  <c r="P51" i="28"/>
  <c r="O55" i="29"/>
  <c r="M77" i="29"/>
  <c r="P46" i="28"/>
  <c r="N76" i="28"/>
  <c r="P45" i="28"/>
  <c r="O61" i="29"/>
  <c r="O60" i="29"/>
  <c r="O66" i="28"/>
  <c r="P42" i="28"/>
  <c r="P47" i="28"/>
  <c r="P43" i="28"/>
  <c r="P44" i="28"/>
  <c r="O63" i="29"/>
  <c r="N60" i="25"/>
  <c r="N52" i="29"/>
  <c r="N71" i="29" s="1"/>
  <c r="N70" i="29"/>
  <c r="N64" i="29"/>
  <c r="X12" i="28"/>
  <c r="X32" i="28"/>
  <c r="X34" i="28"/>
  <c r="X29" i="28"/>
  <c r="X30" i="28"/>
  <c r="X13" i="28"/>
  <c r="X14" i="28"/>
  <c r="X15" i="28"/>
  <c r="X33" i="28"/>
  <c r="X31" i="28"/>
  <c r="X11" i="28"/>
  <c r="X10" i="28"/>
  <c r="F103" i="27"/>
  <c r="P45" i="29"/>
  <c r="O47" i="29"/>
  <c r="S109" i="29"/>
  <c r="S105" i="29"/>
  <c r="S101" i="29"/>
  <c r="S112" i="29"/>
  <c r="S111" i="29"/>
  <c r="S110" i="29"/>
  <c r="S103" i="29"/>
  <c r="S107" i="29"/>
  <c r="S104" i="29"/>
  <c r="S102" i="29"/>
  <c r="S100" i="29"/>
  <c r="S108" i="29"/>
  <c r="S106" i="29"/>
  <c r="W22" i="28"/>
  <c r="O48" i="29"/>
  <c r="X36" i="29"/>
  <c r="X38" i="29"/>
  <c r="D103" i="27"/>
  <c r="P44" i="29"/>
  <c r="W35" i="28"/>
  <c r="X39" i="29" s="1"/>
  <c r="M81" i="29"/>
  <c r="N65" i="29"/>
  <c r="N75" i="29" s="1"/>
  <c r="O25" i="29"/>
  <c r="O23" i="29"/>
  <c r="O13" i="29" s="1"/>
  <c r="O50" i="29" s="1"/>
  <c r="B113" i="27"/>
  <c r="S123" i="29"/>
  <c r="S119" i="29"/>
  <c r="S115" i="29"/>
  <c r="S126" i="29"/>
  <c r="S122" i="29"/>
  <c r="S118" i="29"/>
  <c r="S114" i="29"/>
  <c r="S117" i="29"/>
  <c r="S125" i="29"/>
  <c r="S124" i="29"/>
  <c r="S116" i="29"/>
  <c r="S120" i="29"/>
  <c r="S121" i="29"/>
  <c r="U129" i="29"/>
  <c r="U130" i="29"/>
  <c r="U26" i="29"/>
  <c r="U128" i="29"/>
  <c r="V26" i="28"/>
  <c r="X34" i="29"/>
  <c r="W23" i="28"/>
  <c r="O51" i="29"/>
  <c r="W24" i="28"/>
  <c r="W14" i="29"/>
  <c r="W25" i="28"/>
  <c r="O59" i="29"/>
  <c r="Z8" i="29"/>
  <c r="N72" i="29"/>
  <c r="O53" i="29"/>
  <c r="H103" i="27"/>
  <c r="P46" i="29"/>
  <c r="V17" i="29"/>
  <c r="X37" i="29"/>
  <c r="X35" i="29"/>
  <c r="O49" i="29"/>
  <c r="W40" i="29"/>
  <c r="N16" i="29"/>
  <c r="Y8" i="28"/>
  <c r="W21" i="28"/>
  <c r="W11" i="29"/>
  <c r="W20" i="28"/>
  <c r="W16" i="28"/>
  <c r="O59" i="24"/>
  <c r="O56" i="24"/>
  <c r="O57" i="24"/>
  <c r="N71" i="24"/>
  <c r="O69" i="24"/>
  <c r="O61" i="24" s="1"/>
  <c r="O58" i="24"/>
  <c r="O54" i="24"/>
  <c r="N68" i="24"/>
  <c r="O55" i="24"/>
  <c r="N56" i="25"/>
  <c r="O53" i="24"/>
  <c r="O49" i="24"/>
  <c r="O51" i="24"/>
  <c r="O48" i="24"/>
  <c r="N67" i="24"/>
  <c r="O52" i="24"/>
  <c r="O50" i="24"/>
  <c r="N62" i="25"/>
  <c r="N54" i="25"/>
  <c r="O45" i="24"/>
  <c r="N58" i="25"/>
  <c r="O44" i="24"/>
  <c r="N64" i="25"/>
  <c r="O47" i="24"/>
  <c r="O43" i="24"/>
  <c r="M66" i="25"/>
  <c r="M76" i="25" s="1"/>
  <c r="M68" i="25"/>
  <c r="M78" i="25" s="1"/>
  <c r="M67" i="25"/>
  <c r="M77" i="25" s="1"/>
  <c r="N55" i="25"/>
  <c r="O42" i="24"/>
  <c r="N66" i="24"/>
  <c r="M69" i="25"/>
  <c r="M79" i="25" s="1"/>
  <c r="M76" i="24"/>
  <c r="O46" i="24"/>
  <c r="W40" i="25"/>
  <c r="O28" i="25"/>
  <c r="P27" i="25" s="1"/>
  <c r="P25" i="25" s="1"/>
  <c r="Y14" i="24"/>
  <c r="Y14" i="25" s="1"/>
  <c r="X31" i="24"/>
  <c r="Y12" i="24"/>
  <c r="Y12" i="25" s="1"/>
  <c r="Y15" i="24"/>
  <c r="Y34" i="24"/>
  <c r="X33" i="24"/>
  <c r="Y13" i="24"/>
  <c r="X29" i="24"/>
  <c r="Z11" i="24"/>
  <c r="Y10" i="24"/>
  <c r="Y10" i="25" s="1"/>
  <c r="Y30" i="24"/>
  <c r="Y32" i="24"/>
  <c r="D102" i="23"/>
  <c r="O44" i="25"/>
  <c r="F102" i="23"/>
  <c r="O45" i="25"/>
  <c r="W130" i="25"/>
  <c r="W129" i="25"/>
  <c r="W26" i="25"/>
  <c r="W128" i="25"/>
  <c r="X24" i="24"/>
  <c r="N52" i="25"/>
  <c r="N51" i="25"/>
  <c r="M72" i="25"/>
  <c r="N53" i="25"/>
  <c r="N50" i="25"/>
  <c r="X35" i="25"/>
  <c r="L79" i="25"/>
  <c r="N61" i="25"/>
  <c r="U126" i="25"/>
  <c r="U122" i="25"/>
  <c r="U118" i="25"/>
  <c r="U114" i="25"/>
  <c r="U125" i="25"/>
  <c r="U121" i="25"/>
  <c r="U117" i="25"/>
  <c r="U124" i="25"/>
  <c r="U115" i="25"/>
  <c r="U119" i="25"/>
  <c r="U120" i="25"/>
  <c r="U116" i="25"/>
  <c r="U123" i="25"/>
  <c r="L78" i="25"/>
  <c r="H102" i="23"/>
  <c r="O46" i="25"/>
  <c r="N57" i="25"/>
  <c r="X22" i="24"/>
  <c r="X25" i="24"/>
  <c r="B112" i="23"/>
  <c r="Z8" i="25"/>
  <c r="Y11" i="25"/>
  <c r="V130" i="25"/>
  <c r="V129" i="25"/>
  <c r="V26" i="25"/>
  <c r="V128" i="25"/>
  <c r="Y38" i="25"/>
  <c r="X37" i="25"/>
  <c r="N63" i="25"/>
  <c r="N48" i="25"/>
  <c r="X23" i="24"/>
  <c r="W35" i="24"/>
  <c r="X39" i="25" s="1"/>
  <c r="M71" i="25"/>
  <c r="N47" i="25"/>
  <c r="Z8" i="24"/>
  <c r="N74" i="25"/>
  <c r="L76" i="25"/>
  <c r="N49" i="25"/>
  <c r="Y21" i="24"/>
  <c r="X20" i="24"/>
  <c r="X16" i="24"/>
  <c r="O15" i="25"/>
  <c r="O31" i="25"/>
  <c r="X12" i="25"/>
  <c r="X17" i="25" s="1"/>
  <c r="M73" i="25"/>
  <c r="N59" i="25"/>
  <c r="U112" i="25"/>
  <c r="U108" i="25"/>
  <c r="U107" i="25"/>
  <c r="U106" i="25"/>
  <c r="U105" i="25"/>
  <c r="U111" i="25"/>
  <c r="U110" i="25"/>
  <c r="U104" i="25"/>
  <c r="U102" i="25"/>
  <c r="U100" i="25"/>
  <c r="U109" i="25"/>
  <c r="U103" i="25"/>
  <c r="U101" i="25"/>
  <c r="W26" i="24"/>
  <c r="L81" i="25"/>
  <c r="M65" i="25"/>
  <c r="M75" i="25" s="1"/>
  <c r="L77" i="25"/>
  <c r="Y34" i="25"/>
  <c r="Y36" i="25"/>
  <c r="O125" i="16"/>
  <c r="O126" i="16"/>
  <c r="O114" i="16"/>
  <c r="O115" i="16"/>
  <c r="O116" i="16"/>
  <c r="O117" i="16"/>
  <c r="O118" i="16"/>
  <c r="O119" i="16"/>
  <c r="O120" i="16"/>
  <c r="O121" i="16"/>
  <c r="O122" i="16"/>
  <c r="O123" i="16"/>
  <c r="O124" i="16"/>
  <c r="O100" i="16"/>
  <c r="O101" i="16"/>
  <c r="O102" i="16"/>
  <c r="O103" i="16"/>
  <c r="O104" i="16"/>
  <c r="O105" i="16"/>
  <c r="O106" i="16"/>
  <c r="O107" i="16"/>
  <c r="O109" i="16"/>
  <c r="O111" i="16"/>
  <c r="O108" i="16"/>
  <c r="O110" i="16"/>
  <c r="O112" i="16"/>
  <c r="P24" i="16"/>
  <c r="P127" i="16"/>
  <c r="P21" i="16"/>
  <c r="L65" i="16"/>
  <c r="Q10" i="16"/>
  <c r="Q17" i="16" s="1"/>
  <c r="Q26" i="16" s="1"/>
  <c r="L69" i="16"/>
  <c r="M63" i="16"/>
  <c r="M57" i="16"/>
  <c r="M51" i="16"/>
  <c r="G76" i="14"/>
  <c r="L66" i="16"/>
  <c r="L67" i="16"/>
  <c r="R33" i="14"/>
  <c r="R32" i="14"/>
  <c r="R30" i="14"/>
  <c r="R31" i="14"/>
  <c r="R34" i="14"/>
  <c r="R29" i="14"/>
  <c r="M60" i="16"/>
  <c r="M54" i="16"/>
  <c r="M48" i="16"/>
  <c r="K75" i="16"/>
  <c r="M47" i="16"/>
  <c r="M74" i="16"/>
  <c r="M61" i="16"/>
  <c r="M49" i="16"/>
  <c r="M55" i="16"/>
  <c r="M53" i="16"/>
  <c r="M59" i="16"/>
  <c r="P128" i="16"/>
  <c r="M51" i="14"/>
  <c r="M53" i="14"/>
  <c r="M58" i="14"/>
  <c r="M50" i="14"/>
  <c r="M49" i="14"/>
  <c r="M52" i="14"/>
  <c r="M47" i="14"/>
  <c r="M43" i="14"/>
  <c r="D100" i="15"/>
  <c r="N44" i="16" s="1"/>
  <c r="M46" i="14"/>
  <c r="M56" i="14"/>
  <c r="M45" i="14"/>
  <c r="M44" i="14"/>
  <c r="F100" i="15"/>
  <c r="N45" i="16" s="1"/>
  <c r="M59" i="14"/>
  <c r="M57" i="14"/>
  <c r="M55" i="14"/>
  <c r="H100" i="15"/>
  <c r="N46" i="16" s="1"/>
  <c r="J42" i="14"/>
  <c r="I66" i="14"/>
  <c r="H71" i="14"/>
  <c r="H70" i="14"/>
  <c r="H73" i="14"/>
  <c r="H75" i="14"/>
  <c r="H74" i="14"/>
  <c r="H72" i="14"/>
  <c r="J69" i="14"/>
  <c r="I67" i="14"/>
  <c r="J48" i="14"/>
  <c r="I68" i="14"/>
  <c r="J54" i="14"/>
  <c r="B110" i="15"/>
  <c r="E109" i="15"/>
  <c r="C109" i="15"/>
  <c r="G109" i="15"/>
  <c r="R13" i="14"/>
  <c r="R11" i="14"/>
  <c r="R11" i="16" s="1"/>
  <c r="R12" i="14"/>
  <c r="R12" i="16" s="1"/>
  <c r="R14" i="14"/>
  <c r="R14" i="16" s="1"/>
  <c r="R15" i="14"/>
  <c r="R10" i="14"/>
  <c r="Q23" i="14"/>
  <c r="Q21" i="14"/>
  <c r="P26" i="14"/>
  <c r="Q22" i="14"/>
  <c r="Q24" i="14"/>
  <c r="Q16" i="14"/>
  <c r="Q25" i="14"/>
  <c r="Q20" i="14"/>
  <c r="S8" i="14"/>
  <c r="Q40" i="16"/>
  <c r="Q35" i="14"/>
  <c r="R37" i="16"/>
  <c r="R38" i="16"/>
  <c r="R35" i="16"/>
  <c r="R36" i="16"/>
  <c r="R34" i="16"/>
  <c r="V8" i="16"/>
  <c r="P129" i="16"/>
  <c r="P130" i="16"/>
  <c r="Z14" i="24" a="1"/>
  <c r="Y32" i="31" a="1"/>
  <c r="S34" i="14" a="1"/>
  <c r="S33" i="14" a="1"/>
  <c r="Y30" i="28" a="1"/>
  <c r="S29" i="14" a="1"/>
  <c r="Y12" i="31" a="1"/>
  <c r="AA11" i="24" a="1"/>
  <c r="S10" i="14" a="1"/>
  <c r="S32" i="14" a="1"/>
  <c r="P41" i="31"/>
  <c r="Y33" i="28" a="1"/>
  <c r="Z15" i="24" a="1"/>
  <c r="Z30" i="24" a="1"/>
  <c r="P40" i="24"/>
  <c r="Y32" i="28" a="1"/>
  <c r="Q41" i="28"/>
  <c r="S12" i="14" a="1"/>
  <c r="Y34" i="31" a="1"/>
  <c r="Y14" i="31" a="1"/>
  <c r="Y11" i="31" a="1"/>
  <c r="Y10" i="28" a="1"/>
  <c r="P40" i="31"/>
  <c r="Y30" i="31" a="1"/>
  <c r="Y31" i="24" a="1"/>
  <c r="Q40" i="28"/>
  <c r="Z13" i="24" a="1"/>
  <c r="Z10" i="24" a="1"/>
  <c r="Y34" i="28" a="1"/>
  <c r="Q39" i="28"/>
  <c r="Y11" i="28" a="1"/>
  <c r="S14" i="14" a="1"/>
  <c r="Y31" i="31" a="1"/>
  <c r="Z12" i="24" a="1"/>
  <c r="S13" i="14" a="1"/>
  <c r="N41" i="14"/>
  <c r="Y31" i="28" a="1"/>
  <c r="Z29" i="31" a="1"/>
  <c r="Y29" i="28" a="1"/>
  <c r="Y13" i="31" a="1"/>
  <c r="P39" i="24"/>
  <c r="S11" i="14" a="1"/>
  <c r="Y13" i="28" a="1"/>
  <c r="Z34" i="24" a="1"/>
  <c r="Y14" i="28" a="1"/>
  <c r="Y29" i="24" a="1"/>
  <c r="S15" i="14" a="1"/>
  <c r="P41" i="24"/>
  <c r="P39" i="31"/>
  <c r="Z32" i="24" a="1"/>
  <c r="Y33" i="24" a="1"/>
  <c r="N40" i="14"/>
  <c r="Y33" i="31" a="1"/>
  <c r="Y15" i="31" a="1"/>
  <c r="Y12" i="28" a="1"/>
  <c r="N39" i="14"/>
  <c r="Y10" i="31" a="1"/>
  <c r="Y15" i="28" a="1"/>
  <c r="S30" i="14" a="1"/>
  <c r="S31" i="14" a="1"/>
  <c r="P60" i="28" l="1"/>
  <c r="J64" i="14"/>
  <c r="O61" i="31"/>
  <c r="O71" i="31" s="1"/>
  <c r="O63" i="31"/>
  <c r="O73" i="31" s="1"/>
  <c r="O65" i="31"/>
  <c r="O75" i="31" s="1"/>
  <c r="M79" i="32"/>
  <c r="N76" i="31"/>
  <c r="P59" i="31"/>
  <c r="P51" i="31"/>
  <c r="P42" i="31"/>
  <c r="O66" i="31"/>
  <c r="P50" i="31"/>
  <c r="P46" i="31"/>
  <c r="M76" i="32"/>
  <c r="P45" i="31"/>
  <c r="P43" i="31"/>
  <c r="P44" i="31"/>
  <c r="P55" i="31"/>
  <c r="P47" i="31"/>
  <c r="P56" i="31"/>
  <c r="P52" i="31"/>
  <c r="P53" i="31"/>
  <c r="O64" i="31"/>
  <c r="O74" i="31" s="1"/>
  <c r="P69" i="31"/>
  <c r="P57" i="31"/>
  <c r="P49" i="31"/>
  <c r="O67" i="31"/>
  <c r="P48" i="31"/>
  <c r="P58" i="31"/>
  <c r="O68" i="31"/>
  <c r="P54" i="31"/>
  <c r="O62" i="31"/>
  <c r="O60" i="31"/>
  <c r="O70" i="31" s="1"/>
  <c r="T121" i="29"/>
  <c r="T117" i="29"/>
  <c r="T123" i="29"/>
  <c r="J65" i="14"/>
  <c r="J62" i="14"/>
  <c r="J63" i="14"/>
  <c r="J60" i="14"/>
  <c r="J61" i="14"/>
  <c r="T110" i="29"/>
  <c r="T111" i="29"/>
  <c r="O65" i="24"/>
  <c r="O75" i="24" s="1"/>
  <c r="O62" i="24"/>
  <c r="O72" i="24" s="1"/>
  <c r="O64" i="24"/>
  <c r="O74" i="24" s="1"/>
  <c r="O60" i="24"/>
  <c r="O70" i="24" s="1"/>
  <c r="O63" i="24"/>
  <c r="O73" i="24" s="1"/>
  <c r="P64" i="28"/>
  <c r="P74" i="28" s="1"/>
  <c r="P62" i="28"/>
  <c r="P72" i="28" s="1"/>
  <c r="T125" i="29"/>
  <c r="P63" i="28"/>
  <c r="P73" i="28" s="1"/>
  <c r="P65" i="28"/>
  <c r="P75" i="28" s="1"/>
  <c r="O74" i="28"/>
  <c r="P61" i="28"/>
  <c r="T105" i="29"/>
  <c r="T109" i="29"/>
  <c r="T107" i="29"/>
  <c r="T100" i="29"/>
  <c r="T104" i="29"/>
  <c r="T101" i="29"/>
  <c r="T102" i="29"/>
  <c r="T122" i="29"/>
  <c r="T103" i="29"/>
  <c r="T106" i="29"/>
  <c r="T108" i="29"/>
  <c r="T116" i="29"/>
  <c r="T115" i="29"/>
  <c r="T114" i="29"/>
  <c r="T119" i="29"/>
  <c r="T118" i="29"/>
  <c r="T124" i="29"/>
  <c r="T120" i="29"/>
  <c r="P54" i="29"/>
  <c r="O57" i="32"/>
  <c r="O63" i="32"/>
  <c r="O69" i="29"/>
  <c r="O79" i="29" s="1"/>
  <c r="X35" i="31"/>
  <c r="Y39" i="32" s="1"/>
  <c r="M16" i="32"/>
  <c r="W26" i="31"/>
  <c r="Y10" i="31"/>
  <c r="Y10" i="32" s="1"/>
  <c r="Y30" i="31"/>
  <c r="Y15" i="31"/>
  <c r="Y11" i="31"/>
  <c r="Y11" i="32" s="1"/>
  <c r="Y32" i="31"/>
  <c r="Y14" i="31"/>
  <c r="Y14" i="32" s="1"/>
  <c r="Y34" i="31"/>
  <c r="Z29" i="31"/>
  <c r="Y13" i="31"/>
  <c r="Y31" i="31"/>
  <c r="Y12" i="31"/>
  <c r="Y12" i="32" s="1"/>
  <c r="Y33" i="31"/>
  <c r="F103" i="30"/>
  <c r="P45" i="32"/>
  <c r="O69" i="32"/>
  <c r="O67" i="32"/>
  <c r="X16" i="31"/>
  <c r="X20" i="31"/>
  <c r="O59" i="32"/>
  <c r="Z8" i="31"/>
  <c r="O66" i="32"/>
  <c r="O66" i="29"/>
  <c r="O76" i="29" s="1"/>
  <c r="N79" i="32"/>
  <c r="O51" i="32"/>
  <c r="X10" i="32"/>
  <c r="X17" i="32" s="1"/>
  <c r="W130" i="32"/>
  <c r="W129" i="32"/>
  <c r="W26" i="32"/>
  <c r="W128" i="32"/>
  <c r="O55" i="32"/>
  <c r="V127" i="32"/>
  <c r="V24" i="32"/>
  <c r="V21" i="32"/>
  <c r="Y34" i="32"/>
  <c r="U126" i="32"/>
  <c r="U122" i="32"/>
  <c r="U118" i="32"/>
  <c r="U114" i="32"/>
  <c r="U125" i="32"/>
  <c r="U121" i="32"/>
  <c r="U117" i="32"/>
  <c r="U123" i="32"/>
  <c r="U116" i="32"/>
  <c r="U119" i="32"/>
  <c r="U115" i="32"/>
  <c r="U124" i="32"/>
  <c r="U120" i="32"/>
  <c r="D103" i="30"/>
  <c r="P44" i="32"/>
  <c r="O53" i="32"/>
  <c r="X25" i="31"/>
  <c r="O67" i="29"/>
  <c r="O77" i="29" s="1"/>
  <c r="Z8" i="32"/>
  <c r="X40" i="32"/>
  <c r="O60" i="32"/>
  <c r="O61" i="32"/>
  <c r="X21" i="31"/>
  <c r="Y36" i="32"/>
  <c r="N76" i="32"/>
  <c r="O48" i="32"/>
  <c r="B113" i="30"/>
  <c r="X24" i="31"/>
  <c r="O47" i="32"/>
  <c r="Y38" i="32"/>
  <c r="U112" i="32"/>
  <c r="U111" i="32"/>
  <c r="U110" i="32"/>
  <c r="U109" i="32"/>
  <c r="U101" i="32"/>
  <c r="U106" i="32"/>
  <c r="U104" i="32"/>
  <c r="U102" i="32"/>
  <c r="U107" i="32"/>
  <c r="U105" i="32"/>
  <c r="U103" i="32"/>
  <c r="U100" i="32"/>
  <c r="U108" i="32"/>
  <c r="M78" i="32"/>
  <c r="N25" i="32"/>
  <c r="N23" i="32"/>
  <c r="N13" i="32" s="1"/>
  <c r="N56" i="32" s="1"/>
  <c r="M58" i="32"/>
  <c r="M72" i="32" s="1"/>
  <c r="M64" i="32"/>
  <c r="M52" i="32"/>
  <c r="N65" i="32"/>
  <c r="N75" i="32" s="1"/>
  <c r="X23" i="31"/>
  <c r="Y35" i="32"/>
  <c r="N77" i="32"/>
  <c r="O49" i="32"/>
  <c r="H103" i="30"/>
  <c r="P46" i="32"/>
  <c r="P74" i="32" s="1"/>
  <c r="X22" i="31"/>
  <c r="Y37" i="32"/>
  <c r="Q54" i="28"/>
  <c r="P68" i="28"/>
  <c r="Q58" i="28"/>
  <c r="Q55" i="28"/>
  <c r="P70" i="28"/>
  <c r="Q69" i="28"/>
  <c r="Q60" i="28" s="1"/>
  <c r="Q59" i="28"/>
  <c r="Q57" i="28"/>
  <c r="Q56" i="28"/>
  <c r="Q52" i="28"/>
  <c r="Q50" i="28"/>
  <c r="Q49" i="28"/>
  <c r="P67" i="28"/>
  <c r="Q48" i="28"/>
  <c r="Q51" i="28"/>
  <c r="Q53" i="28"/>
  <c r="P63" i="29"/>
  <c r="O60" i="25"/>
  <c r="Q47" i="28"/>
  <c r="P66" i="28"/>
  <c r="Q42" i="28"/>
  <c r="Q45" i="28"/>
  <c r="Q44" i="28"/>
  <c r="Q43" i="28"/>
  <c r="Q46" i="28"/>
  <c r="N80" i="29"/>
  <c r="P55" i="29"/>
  <c r="P60" i="29"/>
  <c r="P57" i="29"/>
  <c r="P61" i="29"/>
  <c r="P74" i="29"/>
  <c r="N73" i="29"/>
  <c r="N81" i="29" s="1"/>
  <c r="Y13" i="28"/>
  <c r="Y30" i="28"/>
  <c r="Y10" i="28"/>
  <c r="Y29" i="28"/>
  <c r="Y11" i="28"/>
  <c r="Y34" i="28"/>
  <c r="Y31" i="28"/>
  <c r="Y32" i="28"/>
  <c r="Y15" i="28"/>
  <c r="Y14" i="28"/>
  <c r="Y33" i="28"/>
  <c r="Y12" i="28"/>
  <c r="Y12" i="29" s="1"/>
  <c r="P51" i="29"/>
  <c r="X40" i="29"/>
  <c r="U127" i="29"/>
  <c r="U21" i="29"/>
  <c r="U24" i="29"/>
  <c r="O56" i="29"/>
  <c r="O62" i="29"/>
  <c r="D104" i="27"/>
  <c r="Q44" i="29"/>
  <c r="O68" i="29"/>
  <c r="X23" i="28"/>
  <c r="O15" i="29"/>
  <c r="O16" i="29" s="1"/>
  <c r="O31" i="29"/>
  <c r="O30" i="29"/>
  <c r="P29" i="29" s="1"/>
  <c r="Y34" i="29"/>
  <c r="V130" i="29"/>
  <c r="V129" i="29"/>
  <c r="V26" i="29"/>
  <c r="V128" i="29"/>
  <c r="P53" i="29"/>
  <c r="O28" i="29"/>
  <c r="P27" i="29" s="1"/>
  <c r="X20" i="28"/>
  <c r="X16" i="28"/>
  <c r="X10" i="29"/>
  <c r="X35" i="28"/>
  <c r="Y39" i="29" s="1"/>
  <c r="Z8" i="28"/>
  <c r="AA8" i="29"/>
  <c r="O65" i="29"/>
  <c r="O75" i="29" s="1"/>
  <c r="P48" i="29"/>
  <c r="X21" i="28"/>
  <c r="X11" i="29"/>
  <c r="Y38" i="29"/>
  <c r="P47" i="29"/>
  <c r="W26" i="28"/>
  <c r="B114" i="27"/>
  <c r="F104" i="27"/>
  <c r="Q45" i="29"/>
  <c r="Y35" i="29"/>
  <c r="Y36" i="29"/>
  <c r="X25" i="28"/>
  <c r="P59" i="29"/>
  <c r="X24" i="28"/>
  <c r="X14" i="29"/>
  <c r="P49" i="29"/>
  <c r="H104" i="27"/>
  <c r="Q46" i="29"/>
  <c r="W17" i="29"/>
  <c r="Y37" i="29"/>
  <c r="X22" i="28"/>
  <c r="X12" i="29"/>
  <c r="O54" i="25"/>
  <c r="O68" i="24"/>
  <c r="P54" i="24"/>
  <c r="O74" i="25"/>
  <c r="P58" i="24"/>
  <c r="P57" i="24"/>
  <c r="P55" i="24"/>
  <c r="O63" i="25"/>
  <c r="O71" i="24"/>
  <c r="P69" i="24"/>
  <c r="P61" i="24" s="1"/>
  <c r="P56" i="24"/>
  <c r="P59" i="24"/>
  <c r="O55" i="25"/>
  <c r="P52" i="24"/>
  <c r="O67" i="24"/>
  <c r="P48" i="24"/>
  <c r="O62" i="25"/>
  <c r="P51" i="24"/>
  <c r="P50" i="24"/>
  <c r="O61" i="25"/>
  <c r="O56" i="25"/>
  <c r="P49" i="24"/>
  <c r="P53" i="24"/>
  <c r="N70" i="25"/>
  <c r="N68" i="25"/>
  <c r="N69" i="25"/>
  <c r="N67" i="25"/>
  <c r="O64" i="25"/>
  <c r="N76" i="24"/>
  <c r="P47" i="24"/>
  <c r="O57" i="25"/>
  <c r="P44" i="24"/>
  <c r="P46" i="24"/>
  <c r="P42" i="24"/>
  <c r="O66" i="24"/>
  <c r="P43" i="24"/>
  <c r="P45" i="24"/>
  <c r="P23" i="25"/>
  <c r="P13" i="25" s="1"/>
  <c r="X26" i="24"/>
  <c r="X40" i="25"/>
  <c r="Y29" i="24"/>
  <c r="Z34" i="24"/>
  <c r="Y33" i="24"/>
  <c r="Z32" i="24"/>
  <c r="Z15" i="24"/>
  <c r="Z30" i="24"/>
  <c r="Z12" i="24"/>
  <c r="Z10" i="24"/>
  <c r="Y31" i="24"/>
  <c r="Z13" i="24"/>
  <c r="AA11" i="24"/>
  <c r="Z14" i="24"/>
  <c r="Z14" i="25" s="1"/>
  <c r="X35" i="24"/>
  <c r="Y39" i="25" s="1"/>
  <c r="X130" i="25"/>
  <c r="X129" i="25"/>
  <c r="X26" i="25"/>
  <c r="X128" i="25"/>
  <c r="O52" i="25"/>
  <c r="D103" i="23"/>
  <c r="P44" i="25"/>
  <c r="O49" i="25"/>
  <c r="Z38" i="25"/>
  <c r="AA8" i="24"/>
  <c r="O50" i="25"/>
  <c r="P15" i="25"/>
  <c r="Y37" i="25"/>
  <c r="O16" i="25"/>
  <c r="AA8" i="25"/>
  <c r="Z11" i="25"/>
  <c r="O58" i="25"/>
  <c r="P30" i="25"/>
  <c r="Q29" i="25" s="1"/>
  <c r="N72" i="25"/>
  <c r="O53" i="25"/>
  <c r="Z36" i="25"/>
  <c r="Y25" i="24"/>
  <c r="O51" i="25"/>
  <c r="W127" i="25"/>
  <c r="W24" i="25"/>
  <c r="W21" i="25"/>
  <c r="N71" i="25"/>
  <c r="O47" i="25"/>
  <c r="B113" i="23"/>
  <c r="H103" i="23"/>
  <c r="P46" i="25"/>
  <c r="Z34" i="25"/>
  <c r="Y22" i="24"/>
  <c r="N73" i="25"/>
  <c r="O59" i="25"/>
  <c r="N66" i="25"/>
  <c r="Y17" i="25"/>
  <c r="Y26" i="25" s="1"/>
  <c r="Y20" i="24"/>
  <c r="Y16" i="24"/>
  <c r="Y35" i="25"/>
  <c r="F103" i="23"/>
  <c r="P45" i="25"/>
  <c r="Y23" i="24"/>
  <c r="O48" i="25"/>
  <c r="M81" i="25"/>
  <c r="N65" i="25"/>
  <c r="V127" i="25"/>
  <c r="V24" i="25"/>
  <c r="V21" i="25"/>
  <c r="Z21" i="24"/>
  <c r="Y24" i="24"/>
  <c r="P115" i="16"/>
  <c r="P117" i="16"/>
  <c r="P114" i="16"/>
  <c r="P119" i="16"/>
  <c r="P122" i="16"/>
  <c r="P116" i="16"/>
  <c r="P118" i="16"/>
  <c r="P120" i="16"/>
  <c r="P121" i="16"/>
  <c r="P125" i="16"/>
  <c r="P126" i="16"/>
  <c r="P124" i="16"/>
  <c r="P123" i="16"/>
  <c r="P100" i="16"/>
  <c r="P109" i="16"/>
  <c r="P112" i="16"/>
  <c r="P101" i="16"/>
  <c r="P102" i="16"/>
  <c r="P103" i="16"/>
  <c r="P104" i="16"/>
  <c r="P105" i="16"/>
  <c r="P106" i="16"/>
  <c r="P107" i="16"/>
  <c r="P108" i="16"/>
  <c r="P110" i="16"/>
  <c r="P111" i="16"/>
  <c r="Q24" i="16"/>
  <c r="Q127" i="16"/>
  <c r="Q21" i="16"/>
  <c r="M65" i="16"/>
  <c r="R10" i="16"/>
  <c r="R17" i="16" s="1"/>
  <c r="R26" i="16" s="1"/>
  <c r="M69" i="16"/>
  <c r="N63" i="16"/>
  <c r="N57" i="16"/>
  <c r="N51" i="16"/>
  <c r="H76" i="14"/>
  <c r="M66" i="16"/>
  <c r="M67" i="16"/>
  <c r="S29" i="14"/>
  <c r="S34" i="14"/>
  <c r="S31" i="14"/>
  <c r="S30" i="14"/>
  <c r="S32" i="14"/>
  <c r="S33" i="14"/>
  <c r="E80" i="16"/>
  <c r="N60" i="16"/>
  <c r="N54" i="16"/>
  <c r="N48" i="16"/>
  <c r="N49" i="16"/>
  <c r="N59" i="16"/>
  <c r="N74" i="16"/>
  <c r="N53" i="16"/>
  <c r="N61" i="16"/>
  <c r="N47" i="16"/>
  <c r="N55" i="16"/>
  <c r="L75" i="16"/>
  <c r="Q128" i="16"/>
  <c r="N59" i="14"/>
  <c r="N52" i="14"/>
  <c r="N47" i="14"/>
  <c r="N44" i="14"/>
  <c r="N49" i="14"/>
  <c r="N43" i="14"/>
  <c r="N45" i="14"/>
  <c r="N50" i="14"/>
  <c r="N56" i="14"/>
  <c r="N58" i="14"/>
  <c r="N57" i="14"/>
  <c r="N46" i="14"/>
  <c r="N53" i="14"/>
  <c r="N55" i="14"/>
  <c r="N51" i="14"/>
  <c r="K48" i="14"/>
  <c r="J67" i="14"/>
  <c r="K54" i="14"/>
  <c r="J68" i="14"/>
  <c r="I72" i="14"/>
  <c r="I75" i="14"/>
  <c r="I73" i="14"/>
  <c r="I74" i="14"/>
  <c r="I71" i="14"/>
  <c r="I70" i="14"/>
  <c r="K69" i="14"/>
  <c r="J66" i="14"/>
  <c r="K42" i="14"/>
  <c r="B111" i="15"/>
  <c r="C110" i="15"/>
  <c r="D101" i="15" s="1"/>
  <c r="O44" i="16" s="1"/>
  <c r="E110" i="15"/>
  <c r="F101" i="15" s="1"/>
  <c r="O45" i="16" s="1"/>
  <c r="G110" i="15"/>
  <c r="H101" i="15" s="1"/>
  <c r="O46" i="16" s="1"/>
  <c r="S12" i="14"/>
  <c r="S12" i="16" s="1"/>
  <c r="S10" i="14"/>
  <c r="S15" i="14"/>
  <c r="S11" i="14"/>
  <c r="S11" i="16" s="1"/>
  <c r="S14" i="14"/>
  <c r="S14" i="16" s="1"/>
  <c r="S13" i="14"/>
  <c r="R22" i="14"/>
  <c r="R20" i="14"/>
  <c r="R25" i="14"/>
  <c r="R21" i="14"/>
  <c r="R16" i="14"/>
  <c r="R24" i="14"/>
  <c r="R23" i="14"/>
  <c r="Q26" i="14"/>
  <c r="T8" i="14"/>
  <c r="R39" i="16"/>
  <c r="R40" i="16" s="1"/>
  <c r="S35" i="16"/>
  <c r="S36" i="16"/>
  <c r="R35" i="14"/>
  <c r="S34" i="16"/>
  <c r="S37" i="16"/>
  <c r="S38" i="16"/>
  <c r="W8" i="16"/>
  <c r="Q130" i="16"/>
  <c r="Q129" i="16"/>
  <c r="AA30" i="24" a="1"/>
  <c r="AA10" i="24" a="1"/>
  <c r="T13" i="14" a="1"/>
  <c r="Z30" i="28" a="1"/>
  <c r="Z32" i="31" a="1"/>
  <c r="AA34" i="24" a="1"/>
  <c r="AB11" i="24" a="1"/>
  <c r="AA12" i="24" a="1"/>
  <c r="Z34" i="28" a="1"/>
  <c r="Z14" i="31" a="1"/>
  <c r="Z11" i="28" a="1"/>
  <c r="AA13" i="24" a="1"/>
  <c r="Z34" i="31" a="1"/>
  <c r="AA14" i="24" a="1"/>
  <c r="Z13" i="28" a="1"/>
  <c r="T30" i="14" a="1"/>
  <c r="O40" i="14"/>
  <c r="Z10" i="31" a="1"/>
  <c r="AA15" i="24" a="1"/>
  <c r="T31" i="14" a="1"/>
  <c r="Z10" i="28" a="1"/>
  <c r="Z29" i="28" a="1"/>
  <c r="Z31" i="31" a="1"/>
  <c r="Q40" i="24"/>
  <c r="T15" i="14" a="1"/>
  <c r="Z29" i="24" a="1"/>
  <c r="Q41" i="24"/>
  <c r="Z15" i="28" a="1"/>
  <c r="R40" i="28"/>
  <c r="Q41" i="31"/>
  <c r="T14" i="14" a="1"/>
  <c r="T29" i="14" a="1"/>
  <c r="Z31" i="24" a="1"/>
  <c r="Z33" i="31" a="1"/>
  <c r="Z32" i="28" a="1"/>
  <c r="Q40" i="31"/>
  <c r="T11" i="14" a="1"/>
  <c r="Q39" i="31"/>
  <c r="Z13" i="31" a="1"/>
  <c r="Z14" i="28" a="1"/>
  <c r="Z31" i="28" a="1"/>
  <c r="R39" i="28"/>
  <c r="Z33" i="28" a="1"/>
  <c r="T33" i="14" a="1"/>
  <c r="Z30" i="31" a="1"/>
  <c r="Z33" i="24" a="1"/>
  <c r="R41" i="28"/>
  <c r="O39" i="14"/>
  <c r="Z15" i="31" a="1"/>
  <c r="Z12" i="31" a="1"/>
  <c r="T34" i="14" a="1"/>
  <c r="Q39" i="24"/>
  <c r="T10" i="14" a="1"/>
  <c r="O41" i="14"/>
  <c r="Z11" i="31" a="1"/>
  <c r="AA29" i="31" a="1"/>
  <c r="T12" i="14" a="1"/>
  <c r="T32" i="14" a="1"/>
  <c r="AA32" i="24" a="1"/>
  <c r="Z12" i="28" a="1"/>
  <c r="K64" i="14" l="1"/>
  <c r="P61" i="31"/>
  <c r="P71" i="31" s="1"/>
  <c r="P62" i="31"/>
  <c r="P72" i="31" s="1"/>
  <c r="P65" i="31"/>
  <c r="P75" i="31" s="1"/>
  <c r="P60" i="31"/>
  <c r="P70" i="31" s="1"/>
  <c r="O72" i="31"/>
  <c r="O76" i="31" s="1"/>
  <c r="Q58" i="31"/>
  <c r="Q43" i="31"/>
  <c r="Q56" i="31"/>
  <c r="Q42" i="31"/>
  <c r="P66" i="31"/>
  <c r="Q52" i="31"/>
  <c r="Q49" i="31"/>
  <c r="Q45" i="31"/>
  <c r="Q51" i="31"/>
  <c r="Q57" i="31"/>
  <c r="Q47" i="31"/>
  <c r="Q59" i="31"/>
  <c r="P64" i="31"/>
  <c r="P74" i="31" s="1"/>
  <c r="Q69" i="31"/>
  <c r="Q55" i="31"/>
  <c r="Q46" i="31"/>
  <c r="Q48" i="31"/>
  <c r="P67" i="31"/>
  <c r="P68" i="31"/>
  <c r="Q54" i="31"/>
  <c r="Q53" i="31"/>
  <c r="Q44" i="31"/>
  <c r="Q50" i="31"/>
  <c r="P63" i="31"/>
  <c r="O69" i="25"/>
  <c r="O79" i="25" s="1"/>
  <c r="K65" i="14"/>
  <c r="K61" i="14"/>
  <c r="K60" i="14"/>
  <c r="K63" i="14"/>
  <c r="K62" i="14"/>
  <c r="Q64" i="28"/>
  <c r="Q74" i="28" s="1"/>
  <c r="P63" i="24"/>
  <c r="P73" i="24" s="1"/>
  <c r="P65" i="24"/>
  <c r="P75" i="24" s="1"/>
  <c r="P60" i="24"/>
  <c r="P64" i="24"/>
  <c r="P74" i="24" s="1"/>
  <c r="P62" i="24"/>
  <c r="Q62" i="28"/>
  <c r="Q72" i="28" s="1"/>
  <c r="O76" i="28"/>
  <c r="Q61" i="28"/>
  <c r="Q71" i="28" s="1"/>
  <c r="Q65" i="28"/>
  <c r="Q75" i="28" s="1"/>
  <c r="Q63" i="28"/>
  <c r="P71" i="28"/>
  <c r="P57" i="32"/>
  <c r="P55" i="32"/>
  <c r="P54" i="32"/>
  <c r="Q55" i="29"/>
  <c r="N28" i="32"/>
  <c r="O27" i="32" s="1"/>
  <c r="O23" i="32" s="1"/>
  <c r="O13" i="32" s="1"/>
  <c r="O56" i="32" s="1"/>
  <c r="P66" i="29"/>
  <c r="P76" i="29" s="1"/>
  <c r="Y35" i="31"/>
  <c r="Z39" i="32" s="1"/>
  <c r="Z14" i="31"/>
  <c r="Z14" i="32" s="1"/>
  <c r="Z32" i="31"/>
  <c r="Z33" i="31"/>
  <c r="Z11" i="31"/>
  <c r="Z11" i="32" s="1"/>
  <c r="AA29" i="31"/>
  <c r="Z12" i="31"/>
  <c r="Z12" i="32" s="1"/>
  <c r="Z15" i="31"/>
  <c r="Z34" i="31"/>
  <c r="Z31" i="31"/>
  <c r="Z30" i="31"/>
  <c r="Z13" i="31"/>
  <c r="Z10" i="31"/>
  <c r="X130" i="32"/>
  <c r="X129" i="32"/>
  <c r="X26" i="32"/>
  <c r="X128" i="32"/>
  <c r="V112" i="32"/>
  <c r="V108" i="32"/>
  <c r="V104" i="32"/>
  <c r="V105" i="32"/>
  <c r="V109" i="32"/>
  <c r="V111" i="32"/>
  <c r="V106" i="32"/>
  <c r="V102" i="32"/>
  <c r="V100" i="32"/>
  <c r="V101" i="32"/>
  <c r="V107" i="32"/>
  <c r="V103" i="32"/>
  <c r="V110" i="32"/>
  <c r="H104" i="30"/>
  <c r="Q46" i="32"/>
  <c r="Q74" i="32" s="1"/>
  <c r="M80" i="32"/>
  <c r="P67" i="32"/>
  <c r="Y24" i="31"/>
  <c r="D104" i="30"/>
  <c r="Q44" i="32"/>
  <c r="M71" i="32"/>
  <c r="M73" i="32"/>
  <c r="P53" i="32"/>
  <c r="W127" i="32"/>
  <c r="W24" i="32"/>
  <c r="W21" i="32"/>
  <c r="O79" i="32"/>
  <c r="P51" i="32"/>
  <c r="P59" i="32"/>
  <c r="P69" i="32"/>
  <c r="Z36" i="32"/>
  <c r="O76" i="32"/>
  <c r="P48" i="32"/>
  <c r="O77" i="32"/>
  <c r="P49" i="32"/>
  <c r="N68" i="32"/>
  <c r="N62" i="32"/>
  <c r="V125" i="32"/>
  <c r="V121" i="32"/>
  <c r="V117" i="32"/>
  <c r="V123" i="32"/>
  <c r="V119" i="32"/>
  <c r="V118" i="32"/>
  <c r="V120" i="32"/>
  <c r="V124" i="32"/>
  <c r="V126" i="32"/>
  <c r="V122" i="32"/>
  <c r="V114" i="32"/>
  <c r="V116" i="32"/>
  <c r="V115" i="32"/>
  <c r="Z37" i="32"/>
  <c r="Y21" i="31"/>
  <c r="O65" i="32"/>
  <c r="O75" i="32" s="1"/>
  <c r="N15" i="32"/>
  <c r="N70" i="32" s="1"/>
  <c r="N31" i="32"/>
  <c r="N30" i="32"/>
  <c r="O29" i="32" s="1"/>
  <c r="P61" i="32"/>
  <c r="AA8" i="32"/>
  <c r="F104" i="30"/>
  <c r="Q45" i="32"/>
  <c r="Y22" i="31"/>
  <c r="Y25" i="31"/>
  <c r="Z38" i="32"/>
  <c r="P63" i="32"/>
  <c r="P60" i="32"/>
  <c r="P66" i="32"/>
  <c r="X26" i="31"/>
  <c r="Z35" i="32"/>
  <c r="Z34" i="32"/>
  <c r="N50" i="32"/>
  <c r="P47" i="32"/>
  <c r="B114" i="30"/>
  <c r="Y40" i="32"/>
  <c r="AA8" i="31"/>
  <c r="Y23" i="31"/>
  <c r="Y17" i="32"/>
  <c r="Y26" i="32" s="1"/>
  <c r="Y16" i="31"/>
  <c r="Y20" i="31"/>
  <c r="R56" i="28"/>
  <c r="Q70" i="28"/>
  <c r="R69" i="28"/>
  <c r="R60" i="28" s="1"/>
  <c r="R57" i="28"/>
  <c r="R59" i="28"/>
  <c r="R55" i="28"/>
  <c r="R58" i="28"/>
  <c r="Q68" i="28"/>
  <c r="R54" i="28"/>
  <c r="R53" i="28"/>
  <c r="R51" i="28"/>
  <c r="Q67" i="28"/>
  <c r="R48" i="28"/>
  <c r="R49" i="28"/>
  <c r="R50" i="28"/>
  <c r="R52" i="28"/>
  <c r="R43" i="28"/>
  <c r="R44" i="28"/>
  <c r="Q66" i="28"/>
  <c r="R42" i="28"/>
  <c r="R45" i="28"/>
  <c r="R47" i="28"/>
  <c r="R46" i="28"/>
  <c r="P69" i="29"/>
  <c r="P79" i="29" s="1"/>
  <c r="P67" i="29"/>
  <c r="Q74" i="29"/>
  <c r="Z34" i="28"/>
  <c r="Z12" i="28"/>
  <c r="Z29" i="28"/>
  <c r="Z33" i="28"/>
  <c r="Z10" i="28"/>
  <c r="Z11" i="28"/>
  <c r="Z32" i="28"/>
  <c r="Z31" i="28"/>
  <c r="Z14" i="28"/>
  <c r="Z30" i="28"/>
  <c r="Z15" i="28"/>
  <c r="Z13" i="28"/>
  <c r="Q60" i="29"/>
  <c r="Q51" i="29"/>
  <c r="Z38" i="29"/>
  <c r="F105" i="27"/>
  <c r="R45" i="29"/>
  <c r="Q47" i="29"/>
  <c r="AA8" i="28"/>
  <c r="X26" i="28"/>
  <c r="Q53" i="29"/>
  <c r="Y22" i="28"/>
  <c r="Y35" i="28"/>
  <c r="Z39" i="29" s="1"/>
  <c r="W130" i="29"/>
  <c r="W129" i="29"/>
  <c r="W26" i="29"/>
  <c r="W128" i="29"/>
  <c r="Q57" i="29"/>
  <c r="U126" i="29"/>
  <c r="U122" i="29"/>
  <c r="U118" i="29"/>
  <c r="U114" i="29"/>
  <c r="U125" i="29"/>
  <c r="U121" i="29"/>
  <c r="U117" i="29"/>
  <c r="U124" i="29"/>
  <c r="U116" i="29"/>
  <c r="U123" i="29"/>
  <c r="U115" i="29"/>
  <c r="U120" i="29"/>
  <c r="U119" i="29"/>
  <c r="Q49" i="29"/>
  <c r="B115" i="27"/>
  <c r="X17" i="29"/>
  <c r="Z37" i="29"/>
  <c r="Y16" i="28"/>
  <c r="Y20" i="28"/>
  <c r="Y10" i="29"/>
  <c r="Q59" i="29"/>
  <c r="Q48" i="29"/>
  <c r="Y21" i="28"/>
  <c r="Y11" i="29"/>
  <c r="H105" i="27"/>
  <c r="R46" i="29"/>
  <c r="P65" i="29"/>
  <c r="P75" i="29" s="1"/>
  <c r="Z36" i="29"/>
  <c r="Z35" i="29"/>
  <c r="AB8" i="29"/>
  <c r="Q54" i="29"/>
  <c r="Q63" i="29"/>
  <c r="Q61" i="29"/>
  <c r="V127" i="29"/>
  <c r="V24" i="29"/>
  <c r="V21" i="29"/>
  <c r="Y40" i="29"/>
  <c r="O78" i="29"/>
  <c r="Y24" i="28"/>
  <c r="Y14" i="29"/>
  <c r="Z34" i="29"/>
  <c r="P25" i="29"/>
  <c r="P30" i="29" s="1"/>
  <c r="Q29" i="29" s="1"/>
  <c r="P23" i="29"/>
  <c r="P13" i="29" s="1"/>
  <c r="P62" i="29" s="1"/>
  <c r="O52" i="29"/>
  <c r="O58" i="29"/>
  <c r="O72" i="29" s="1"/>
  <c r="O64" i="29"/>
  <c r="O73" i="29" s="1"/>
  <c r="O70" i="29"/>
  <c r="D105" i="27"/>
  <c r="R44" i="29"/>
  <c r="U112" i="29"/>
  <c r="U108" i="29"/>
  <c r="U104" i="29"/>
  <c r="U111" i="29"/>
  <c r="U107" i="29"/>
  <c r="U106" i="29"/>
  <c r="U105" i="29"/>
  <c r="U100" i="29"/>
  <c r="U109" i="29"/>
  <c r="U103" i="29"/>
  <c r="U101" i="29"/>
  <c r="U110" i="29"/>
  <c r="U102" i="29"/>
  <c r="Y25" i="28"/>
  <c r="Y23" i="28"/>
  <c r="O67" i="25"/>
  <c r="O77" i="25" s="1"/>
  <c r="O68" i="25"/>
  <c r="O78" i="25" s="1"/>
  <c r="P57" i="25"/>
  <c r="Q56" i="24"/>
  <c r="Q57" i="24"/>
  <c r="O70" i="25"/>
  <c r="O80" i="25" s="1"/>
  <c r="Q58" i="24"/>
  <c r="Q55" i="24"/>
  <c r="Q69" i="24"/>
  <c r="Q61" i="24" s="1"/>
  <c r="P71" i="24"/>
  <c r="Q54" i="24"/>
  <c r="P68" i="24"/>
  <c r="O66" i="25"/>
  <c r="O76" i="25" s="1"/>
  <c r="N80" i="25"/>
  <c r="Q59" i="24"/>
  <c r="N78" i="25"/>
  <c r="P61" i="25"/>
  <c r="Q50" i="24"/>
  <c r="Q51" i="24"/>
  <c r="N77" i="25"/>
  <c r="P67" i="24"/>
  <c r="Q48" i="24"/>
  <c r="Q53" i="24"/>
  <c r="Q49" i="24"/>
  <c r="Q52" i="24"/>
  <c r="N79" i="25"/>
  <c r="P74" i="25"/>
  <c r="P60" i="25"/>
  <c r="P66" i="24"/>
  <c r="Q42" i="24"/>
  <c r="Q47" i="24"/>
  <c r="Q46" i="24"/>
  <c r="P31" i="25"/>
  <c r="Q45" i="24"/>
  <c r="P16" i="25"/>
  <c r="Q44" i="24"/>
  <c r="Q43" i="24"/>
  <c r="O76" i="24"/>
  <c r="P28" i="25"/>
  <c r="Q27" i="25" s="1"/>
  <c r="Q23" i="25" s="1"/>
  <c r="Q13" i="25" s="1"/>
  <c r="Y40" i="25"/>
  <c r="AA12" i="24"/>
  <c r="AA12" i="25" s="1"/>
  <c r="AA15" i="24"/>
  <c r="AA10" i="24"/>
  <c r="AA10" i="25" s="1"/>
  <c r="AA14" i="24"/>
  <c r="AA32" i="24"/>
  <c r="AB11" i="24"/>
  <c r="Z33" i="24"/>
  <c r="AA13" i="24"/>
  <c r="AA34" i="24"/>
  <c r="AA30" i="24"/>
  <c r="Z31" i="24"/>
  <c r="Z29" i="24"/>
  <c r="N81" i="25"/>
  <c r="O65" i="25"/>
  <c r="O75" i="25" s="1"/>
  <c r="O73" i="25"/>
  <c r="P59" i="25"/>
  <c r="W125" i="25"/>
  <c r="W121" i="25"/>
  <c r="W117" i="25"/>
  <c r="W124" i="25"/>
  <c r="W120" i="25"/>
  <c r="W116" i="25"/>
  <c r="W126" i="25"/>
  <c r="W119" i="25"/>
  <c r="W114" i="25"/>
  <c r="W118" i="25"/>
  <c r="W115" i="25"/>
  <c r="W123" i="25"/>
  <c r="W122" i="25"/>
  <c r="Z22" i="24"/>
  <c r="P55" i="25"/>
  <c r="F104" i="23"/>
  <c r="Q45" i="25"/>
  <c r="P64" i="25"/>
  <c r="Z25" i="24"/>
  <c r="Y21" i="25"/>
  <c r="Y24" i="25"/>
  <c r="Z16" i="24"/>
  <c r="Z20" i="24"/>
  <c r="V125" i="25"/>
  <c r="V121" i="25"/>
  <c r="V117" i="25"/>
  <c r="V124" i="25"/>
  <c r="V122" i="25"/>
  <c r="V126" i="25"/>
  <c r="V119" i="25"/>
  <c r="V120" i="25"/>
  <c r="V114" i="25"/>
  <c r="V116" i="25"/>
  <c r="V115" i="25"/>
  <c r="V123" i="25"/>
  <c r="V118" i="25"/>
  <c r="B114" i="23"/>
  <c r="Z10" i="25"/>
  <c r="H104" i="23"/>
  <c r="Q46" i="25"/>
  <c r="O71" i="25"/>
  <c r="P47" i="25"/>
  <c r="O72" i="25"/>
  <c r="P53" i="25"/>
  <c r="Z12" i="25"/>
  <c r="P63" i="25"/>
  <c r="P50" i="25"/>
  <c r="P56" i="25"/>
  <c r="P49" i="25"/>
  <c r="Z24" i="24"/>
  <c r="AA36" i="25"/>
  <c r="P48" i="25"/>
  <c r="N75" i="25"/>
  <c r="P62" i="25"/>
  <c r="X127" i="25"/>
  <c r="X21" i="25"/>
  <c r="X24" i="25"/>
  <c r="AA21" i="24"/>
  <c r="Z37" i="25"/>
  <c r="P51" i="25"/>
  <c r="AA11" i="25"/>
  <c r="AB8" i="25"/>
  <c r="D104" i="23"/>
  <c r="Q44" i="25"/>
  <c r="Z23" i="24"/>
  <c r="AA38" i="25"/>
  <c r="P58" i="25"/>
  <c r="AA34" i="25"/>
  <c r="P54" i="25"/>
  <c r="N76" i="25"/>
  <c r="V112" i="25"/>
  <c r="V108" i="25"/>
  <c r="V104" i="25"/>
  <c r="V111" i="25"/>
  <c r="V106" i="25"/>
  <c r="V102" i="25"/>
  <c r="V107" i="25"/>
  <c r="V109" i="25"/>
  <c r="V110" i="25"/>
  <c r="V105" i="25"/>
  <c r="V103" i="25"/>
  <c r="V100" i="25"/>
  <c r="V101" i="25"/>
  <c r="Y26" i="24"/>
  <c r="W111" i="25"/>
  <c r="W110" i="25"/>
  <c r="W108" i="25"/>
  <c r="W109" i="25"/>
  <c r="W105" i="25"/>
  <c r="W106" i="25"/>
  <c r="W104" i="25"/>
  <c r="W103" i="25"/>
  <c r="W100" i="25"/>
  <c r="W101" i="25"/>
  <c r="W107" i="25"/>
  <c r="W102" i="25"/>
  <c r="W112" i="25"/>
  <c r="AB8" i="24"/>
  <c r="P52" i="25"/>
  <c r="Z35" i="25"/>
  <c r="Y35" i="24"/>
  <c r="Z39" i="25" s="1"/>
  <c r="Q114" i="16"/>
  <c r="Q115" i="16"/>
  <c r="Q116" i="16"/>
  <c r="Q117" i="16"/>
  <c r="Q118" i="16"/>
  <c r="Q119" i="16"/>
  <c r="Q120" i="16"/>
  <c r="Q121" i="16"/>
  <c r="Q122" i="16"/>
  <c r="Q123" i="16"/>
  <c r="Q124" i="16"/>
  <c r="Q125" i="16"/>
  <c r="Q126" i="16"/>
  <c r="Q108" i="16"/>
  <c r="Q109" i="16"/>
  <c r="Q110" i="16"/>
  <c r="Q111" i="16"/>
  <c r="Q112" i="16"/>
  <c r="Q100" i="16"/>
  <c r="Q101" i="16"/>
  <c r="Q102" i="16"/>
  <c r="Q103" i="16"/>
  <c r="Q104" i="16"/>
  <c r="Q105" i="16"/>
  <c r="Q106" i="16"/>
  <c r="Q107" i="16"/>
  <c r="R24" i="16"/>
  <c r="R127" i="16"/>
  <c r="R21" i="16"/>
  <c r="N65" i="16"/>
  <c r="S10" i="16"/>
  <c r="S17" i="16" s="1"/>
  <c r="S26" i="16" s="1"/>
  <c r="N69" i="16"/>
  <c r="O63" i="16"/>
  <c r="O57" i="16"/>
  <c r="O51" i="16"/>
  <c r="I76" i="14"/>
  <c r="N66" i="16"/>
  <c r="N67" i="16"/>
  <c r="T33" i="14"/>
  <c r="T31" i="14"/>
  <c r="T32" i="14"/>
  <c r="T34" i="14"/>
  <c r="T30" i="14"/>
  <c r="T29" i="14"/>
  <c r="O60" i="16"/>
  <c r="O54" i="16"/>
  <c r="O48" i="16"/>
  <c r="O59" i="16"/>
  <c r="O53" i="16"/>
  <c r="O61" i="16"/>
  <c r="O49" i="16"/>
  <c r="M75" i="16"/>
  <c r="O47" i="16"/>
  <c r="O55" i="16"/>
  <c r="O74" i="16"/>
  <c r="R128" i="16"/>
  <c r="H102" i="15"/>
  <c r="P46" i="16" s="1"/>
  <c r="F102" i="15"/>
  <c r="P45" i="16" s="1"/>
  <c r="O55" i="14"/>
  <c r="O49" i="14"/>
  <c r="O45" i="14"/>
  <c r="O44" i="14"/>
  <c r="O57" i="14"/>
  <c r="O47" i="14"/>
  <c r="O53" i="14"/>
  <c r="D102" i="15"/>
  <c r="P44" i="16" s="1"/>
  <c r="O46" i="14"/>
  <c r="O58" i="14"/>
  <c r="O52" i="14"/>
  <c r="O56" i="14"/>
  <c r="O43" i="14"/>
  <c r="O51" i="14"/>
  <c r="O50" i="14"/>
  <c r="O59" i="14"/>
  <c r="J72" i="14"/>
  <c r="J73" i="14"/>
  <c r="J74" i="14"/>
  <c r="J71" i="14"/>
  <c r="J75" i="14"/>
  <c r="J70" i="14"/>
  <c r="L69" i="14"/>
  <c r="L64" i="14" s="1"/>
  <c r="L54" i="14"/>
  <c r="K68" i="14"/>
  <c r="K66" i="14"/>
  <c r="L42" i="14"/>
  <c r="L48" i="14"/>
  <c r="K67" i="14"/>
  <c r="B112" i="15"/>
  <c r="E111" i="15"/>
  <c r="C111" i="15"/>
  <c r="G111" i="15"/>
  <c r="T11" i="14"/>
  <c r="T11" i="16" s="1"/>
  <c r="T15" i="14"/>
  <c r="T13" i="14"/>
  <c r="T14" i="14"/>
  <c r="T14" i="16" s="1"/>
  <c r="T10" i="14"/>
  <c r="T12" i="14"/>
  <c r="T12" i="16" s="1"/>
  <c r="S21" i="14"/>
  <c r="S16" i="14"/>
  <c r="S25" i="14"/>
  <c r="S23" i="14"/>
  <c r="R26" i="14"/>
  <c r="S24" i="14"/>
  <c r="S20" i="14"/>
  <c r="S22" i="14"/>
  <c r="U8" i="14"/>
  <c r="T38" i="16"/>
  <c r="T36" i="16"/>
  <c r="T34" i="16"/>
  <c r="S39" i="16"/>
  <c r="S40" i="16" s="1"/>
  <c r="T35" i="16"/>
  <c r="S35" i="14"/>
  <c r="T37" i="16"/>
  <c r="X8" i="16"/>
  <c r="R130" i="16"/>
  <c r="R129" i="16"/>
  <c r="AB32" i="24" a="1"/>
  <c r="U32" i="14" a="1"/>
  <c r="U29" i="14" a="1"/>
  <c r="U13" i="14" a="1"/>
  <c r="R41" i="31"/>
  <c r="AA15" i="31" a="1"/>
  <c r="AA14" i="31" a="1"/>
  <c r="R41" i="24"/>
  <c r="AA33" i="24" a="1"/>
  <c r="AB12" i="24" a="1"/>
  <c r="AA29" i="28" a="1"/>
  <c r="U12" i="14" a="1"/>
  <c r="AC11" i="24" a="1"/>
  <c r="AA12" i="28" a="1"/>
  <c r="AA34" i="31" a="1"/>
  <c r="AA29" i="24" a="1"/>
  <c r="AA15" i="28" a="1"/>
  <c r="AA12" i="31" a="1"/>
  <c r="P40" i="14"/>
  <c r="P39" i="14"/>
  <c r="U34" i="14" a="1"/>
  <c r="U15" i="14" a="1"/>
  <c r="AA13" i="31" a="1"/>
  <c r="AA11" i="31" a="1"/>
  <c r="R39" i="31"/>
  <c r="U10" i="14" a="1"/>
  <c r="AB15" i="24" a="1"/>
  <c r="R40" i="24"/>
  <c r="U30" i="14" a="1"/>
  <c r="AB10" i="24" a="1"/>
  <c r="S41" i="28"/>
  <c r="P41" i="14"/>
  <c r="AA30" i="31" a="1"/>
  <c r="AA33" i="28" a="1"/>
  <c r="AA31" i="31" a="1"/>
  <c r="U33" i="14" a="1"/>
  <c r="AB30" i="24" a="1"/>
  <c r="AA13" i="28" a="1"/>
  <c r="AA34" i="28" a="1"/>
  <c r="AB29" i="31" a="1"/>
  <c r="AB14" i="24" a="1"/>
  <c r="AA32" i="31" a="1"/>
  <c r="AA10" i="31" a="1"/>
  <c r="AA31" i="28" a="1"/>
  <c r="AA30" i="28" a="1"/>
  <c r="S39" i="28"/>
  <c r="U31" i="14" a="1"/>
  <c r="U14" i="14" a="1"/>
  <c r="R39" i="24"/>
  <c r="AA10" i="28" a="1"/>
  <c r="AB34" i="24" a="1"/>
  <c r="AA11" i="28" a="1"/>
  <c r="AA33" i="31" a="1"/>
  <c r="AA14" i="28" a="1"/>
  <c r="U11" i="14" a="1"/>
  <c r="AA32" i="28" a="1"/>
  <c r="R40" i="31"/>
  <c r="S40" i="28"/>
  <c r="AB13" i="24" a="1"/>
  <c r="AA31" i="24" a="1"/>
  <c r="Q62" i="31" l="1"/>
  <c r="Q60" i="31"/>
  <c r="Q70" i="31" s="1"/>
  <c r="R53" i="31"/>
  <c r="R55" i="31"/>
  <c r="R57" i="31"/>
  <c r="Q66" i="31"/>
  <c r="R42" i="31"/>
  <c r="R54" i="31"/>
  <c r="Q68" i="31"/>
  <c r="R51" i="31"/>
  <c r="R56" i="31"/>
  <c r="R45" i="31"/>
  <c r="R43" i="31"/>
  <c r="Q63" i="31"/>
  <c r="Q73" i="31" s="1"/>
  <c r="P73" i="31"/>
  <c r="P76" i="31" s="1"/>
  <c r="Q64" i="31"/>
  <c r="Q74" i="31" s="1"/>
  <c r="R69" i="31"/>
  <c r="R50" i="31"/>
  <c r="Q67" i="31"/>
  <c r="R48" i="31"/>
  <c r="R59" i="31"/>
  <c r="R49" i="31"/>
  <c r="Q65" i="31"/>
  <c r="Q61" i="31"/>
  <c r="Q71" i="31" s="1"/>
  <c r="Q72" i="31"/>
  <c r="R44" i="31"/>
  <c r="R46" i="31"/>
  <c r="R47" i="31"/>
  <c r="R52" i="31"/>
  <c r="R58" i="31"/>
  <c r="L61" i="14"/>
  <c r="L62" i="14"/>
  <c r="L63" i="14"/>
  <c r="L65" i="14"/>
  <c r="L60" i="14"/>
  <c r="Q62" i="24"/>
  <c r="Q72" i="24" s="1"/>
  <c r="Q64" i="24"/>
  <c r="Q74" i="24" s="1"/>
  <c r="Q60" i="24"/>
  <c r="Q70" i="24" s="1"/>
  <c r="Q65" i="24"/>
  <c r="Q75" i="24" s="1"/>
  <c r="Q63" i="24"/>
  <c r="Q73" i="24" s="1"/>
  <c r="P72" i="24"/>
  <c r="P70" i="24"/>
  <c r="R55" i="29"/>
  <c r="R63" i="28"/>
  <c r="R73" i="28" s="1"/>
  <c r="P76" i="28"/>
  <c r="R64" i="28"/>
  <c r="R65" i="28"/>
  <c r="R75" i="28" s="1"/>
  <c r="Q73" i="28"/>
  <c r="R62" i="28"/>
  <c r="R61" i="28"/>
  <c r="R71" i="28" s="1"/>
  <c r="Q57" i="32"/>
  <c r="Q55" i="32"/>
  <c r="Q60" i="32"/>
  <c r="Q54" i="32"/>
  <c r="Q63" i="32"/>
  <c r="O25" i="32"/>
  <c r="O15" i="32" s="1"/>
  <c r="O70" i="32" s="1"/>
  <c r="M81" i="32"/>
  <c r="O28" i="32"/>
  <c r="P27" i="32" s="1"/>
  <c r="P23" i="32" s="1"/>
  <c r="P13" i="32" s="1"/>
  <c r="P56" i="32" s="1"/>
  <c r="O68" i="32"/>
  <c r="AA34" i="31"/>
  <c r="AA15" i="31"/>
  <c r="AA12" i="31"/>
  <c r="AA12" i="32" s="1"/>
  <c r="AA10" i="31"/>
  <c r="AA10" i="32" s="1"/>
  <c r="AA11" i="31"/>
  <c r="AA11" i="32" s="1"/>
  <c r="AA13" i="31"/>
  <c r="AA33" i="31"/>
  <c r="AB29" i="31"/>
  <c r="AA30" i="31"/>
  <c r="AA32" i="31"/>
  <c r="AA31" i="31"/>
  <c r="AA14" i="31"/>
  <c r="AA14" i="32" s="1"/>
  <c r="AA38" i="32"/>
  <c r="Y21" i="32"/>
  <c r="Y24" i="32"/>
  <c r="O62" i="32"/>
  <c r="P76" i="32"/>
  <c r="Q48" i="32"/>
  <c r="Q69" i="32"/>
  <c r="Q67" i="32"/>
  <c r="Z25" i="31"/>
  <c r="Q59" i="32"/>
  <c r="W125" i="32"/>
  <c r="W121" i="32"/>
  <c r="W117" i="32"/>
  <c r="W124" i="32"/>
  <c r="W120" i="32"/>
  <c r="W122" i="32"/>
  <c r="W115" i="32"/>
  <c r="W114" i="32"/>
  <c r="W119" i="32"/>
  <c r="W123" i="32"/>
  <c r="W126" i="32"/>
  <c r="W118" i="32"/>
  <c r="W116" i="32"/>
  <c r="N64" i="32"/>
  <c r="Z22" i="31"/>
  <c r="Z40" i="32"/>
  <c r="N58" i="32"/>
  <c r="P79" i="32"/>
  <c r="Q51" i="32"/>
  <c r="Q53" i="32"/>
  <c r="N52" i="32"/>
  <c r="N71" i="32" s="1"/>
  <c r="Z16" i="31"/>
  <c r="Z20" i="31"/>
  <c r="Z21" i="31"/>
  <c r="Q47" i="32"/>
  <c r="N16" i="32"/>
  <c r="N78" i="32"/>
  <c r="O50" i="32"/>
  <c r="AB8" i="32"/>
  <c r="P77" i="32"/>
  <c r="Q49" i="32"/>
  <c r="D105" i="30"/>
  <c r="R44" i="32"/>
  <c r="Z23" i="31"/>
  <c r="AA37" i="32"/>
  <c r="F105" i="30"/>
  <c r="R45" i="32"/>
  <c r="P65" i="32"/>
  <c r="P75" i="32" s="1"/>
  <c r="AB8" i="31"/>
  <c r="Z35" i="31"/>
  <c r="AA39" i="32" s="1"/>
  <c r="W109" i="32"/>
  <c r="W102" i="32"/>
  <c r="W104" i="32"/>
  <c r="W100" i="32"/>
  <c r="W112" i="32"/>
  <c r="W111" i="32"/>
  <c r="W105" i="32"/>
  <c r="W103" i="32"/>
  <c r="W110" i="32"/>
  <c r="W108" i="32"/>
  <c r="W101" i="32"/>
  <c r="W106" i="32"/>
  <c r="W107" i="32"/>
  <c r="AA34" i="32"/>
  <c r="AA36" i="32"/>
  <c r="Y26" i="31"/>
  <c r="B115" i="30"/>
  <c r="Q66" i="32"/>
  <c r="Z10" i="32"/>
  <c r="Z17" i="32" s="1"/>
  <c r="Z26" i="32" s="1"/>
  <c r="Q61" i="32"/>
  <c r="H105" i="30"/>
  <c r="R46" i="32"/>
  <c r="X127" i="32"/>
  <c r="X24" i="32"/>
  <c r="X21" i="32"/>
  <c r="AA35" i="32"/>
  <c r="Z24" i="31"/>
  <c r="R68" i="28"/>
  <c r="S54" i="28"/>
  <c r="S55" i="28"/>
  <c r="S69" i="28"/>
  <c r="S60" i="28" s="1"/>
  <c r="R70" i="28"/>
  <c r="S59" i="28"/>
  <c r="S58" i="28"/>
  <c r="Q69" i="29"/>
  <c r="S57" i="28"/>
  <c r="S56" i="28"/>
  <c r="S50" i="28"/>
  <c r="S49" i="28"/>
  <c r="R67" i="28"/>
  <c r="S48" i="28"/>
  <c r="S52" i="28"/>
  <c r="S51" i="28"/>
  <c r="S53" i="28"/>
  <c r="R74" i="29"/>
  <c r="Q66" i="29"/>
  <c r="Q76" i="29" s="1"/>
  <c r="S47" i="28"/>
  <c r="S45" i="28"/>
  <c r="S44" i="28"/>
  <c r="Q67" i="29"/>
  <c r="Q77" i="29" s="1"/>
  <c r="S46" i="28"/>
  <c r="S43" i="28"/>
  <c r="R66" i="28"/>
  <c r="S42" i="28"/>
  <c r="P77" i="29"/>
  <c r="R57" i="29"/>
  <c r="Q57" i="25"/>
  <c r="Y17" i="29"/>
  <c r="Y26" i="29" s="1"/>
  <c r="Y21" i="29" s="1"/>
  <c r="AA11" i="28"/>
  <c r="AA10" i="28"/>
  <c r="AA13" i="28"/>
  <c r="AA33" i="28"/>
  <c r="AA15" i="28"/>
  <c r="AA29" i="28"/>
  <c r="AA32" i="28"/>
  <c r="AA30" i="28"/>
  <c r="AA12" i="28"/>
  <c r="AA12" i="29" s="1"/>
  <c r="AA31" i="28"/>
  <c r="AA14" i="28"/>
  <c r="AA34" i="28"/>
  <c r="H106" i="27"/>
  <c r="S46" i="29"/>
  <c r="AB8" i="28"/>
  <c r="R47" i="29"/>
  <c r="Z21" i="28"/>
  <c r="Z11" i="29"/>
  <c r="R61" i="29"/>
  <c r="Z20" i="28"/>
  <c r="Z16" i="28"/>
  <c r="R60" i="29"/>
  <c r="O80" i="29"/>
  <c r="O71" i="29"/>
  <c r="O81" i="29" s="1"/>
  <c r="Z23" i="28"/>
  <c r="AA37" i="29"/>
  <c r="B116" i="27"/>
  <c r="P50" i="29"/>
  <c r="Z40" i="29"/>
  <c r="R63" i="29"/>
  <c r="X130" i="29"/>
  <c r="X129" i="29"/>
  <c r="X26" i="29"/>
  <c r="X128" i="29"/>
  <c r="W127" i="29"/>
  <c r="W21" i="29"/>
  <c r="W24" i="29"/>
  <c r="P56" i="29"/>
  <c r="R51" i="29"/>
  <c r="Z25" i="28"/>
  <c r="Z35" i="28"/>
  <c r="AA39" i="29" s="1"/>
  <c r="D106" i="27"/>
  <c r="S44" i="29"/>
  <c r="V125" i="29"/>
  <c r="V121" i="29"/>
  <c r="V117" i="29"/>
  <c r="V124" i="29"/>
  <c r="V120" i="29"/>
  <c r="V116" i="29"/>
  <c r="V126" i="29"/>
  <c r="V122" i="29"/>
  <c r="V119" i="29"/>
  <c r="V115" i="29"/>
  <c r="V114" i="29"/>
  <c r="V123" i="29"/>
  <c r="V118" i="29"/>
  <c r="AA36" i="29"/>
  <c r="AC8" i="29"/>
  <c r="R48" i="29"/>
  <c r="Z10" i="29"/>
  <c r="AA34" i="29"/>
  <c r="Z22" i="28"/>
  <c r="Z12" i="29"/>
  <c r="AA35" i="29"/>
  <c r="R59" i="29"/>
  <c r="R49" i="29"/>
  <c r="P15" i="29"/>
  <c r="P52" i="29" s="1"/>
  <c r="P31" i="29"/>
  <c r="V112" i="29"/>
  <c r="V111" i="29"/>
  <c r="V103" i="29"/>
  <c r="V102" i="29"/>
  <c r="V101" i="29"/>
  <c r="V109" i="29"/>
  <c r="V108" i="29"/>
  <c r="V105" i="29"/>
  <c r="V107" i="29"/>
  <c r="V104" i="29"/>
  <c r="V110" i="29"/>
  <c r="V106" i="29"/>
  <c r="V100" i="29"/>
  <c r="Y26" i="28"/>
  <c r="P28" i="29"/>
  <c r="Q27" i="29" s="1"/>
  <c r="R54" i="29"/>
  <c r="Q65" i="29"/>
  <c r="Q75" i="29" s="1"/>
  <c r="R53" i="29"/>
  <c r="F106" i="27"/>
  <c r="S45" i="29"/>
  <c r="P68" i="29"/>
  <c r="Z24" i="28"/>
  <c r="Z14" i="29"/>
  <c r="AA38" i="29"/>
  <c r="P70" i="25"/>
  <c r="P80" i="25" s="1"/>
  <c r="R54" i="24"/>
  <c r="Q68" i="24"/>
  <c r="R55" i="24"/>
  <c r="P66" i="25"/>
  <c r="P76" i="25" s="1"/>
  <c r="R58" i="24"/>
  <c r="R57" i="24"/>
  <c r="R59" i="24"/>
  <c r="R69" i="24"/>
  <c r="R61" i="24" s="1"/>
  <c r="Q71" i="24"/>
  <c r="R56" i="24"/>
  <c r="Q74" i="25"/>
  <c r="R53" i="24"/>
  <c r="Q67" i="24"/>
  <c r="R48" i="24"/>
  <c r="R51" i="24"/>
  <c r="R52" i="24"/>
  <c r="R49" i="24"/>
  <c r="R50" i="24"/>
  <c r="Q60" i="25"/>
  <c r="Q54" i="25"/>
  <c r="Q66" i="24"/>
  <c r="R42" i="24"/>
  <c r="Q25" i="25"/>
  <c r="Q30" i="25" s="1"/>
  <c r="R29" i="25" s="1"/>
  <c r="Q55" i="25"/>
  <c r="R43" i="24"/>
  <c r="R44" i="24"/>
  <c r="R46" i="24"/>
  <c r="R47" i="24"/>
  <c r="R45" i="24"/>
  <c r="P69" i="25"/>
  <c r="P67" i="25"/>
  <c r="P68" i="25"/>
  <c r="P78" i="25" s="1"/>
  <c r="Z17" i="25"/>
  <c r="Z26" i="25" s="1"/>
  <c r="Z21" i="25" s="1"/>
  <c r="Z26" i="24"/>
  <c r="Z40" i="25"/>
  <c r="AB32" i="24"/>
  <c r="AA29" i="24"/>
  <c r="AB14" i="24"/>
  <c r="AB14" i="25" s="1"/>
  <c r="AA31" i="24"/>
  <c r="AB10" i="24"/>
  <c r="AA33" i="24"/>
  <c r="AB30" i="24"/>
  <c r="AB15" i="24"/>
  <c r="AB13" i="24"/>
  <c r="AC11" i="24"/>
  <c r="AB34" i="24"/>
  <c r="AB12" i="24"/>
  <c r="AB12" i="25" s="1"/>
  <c r="Q61" i="25"/>
  <c r="AB36" i="25"/>
  <c r="AC8" i="25"/>
  <c r="AB11" i="25"/>
  <c r="Q51" i="25"/>
  <c r="X111" i="25"/>
  <c r="X107" i="25"/>
  <c r="X103" i="25"/>
  <c r="X110" i="25"/>
  <c r="X108" i="25"/>
  <c r="X101" i="25"/>
  <c r="X109" i="25"/>
  <c r="X106" i="25"/>
  <c r="X105" i="25"/>
  <c r="X104" i="25"/>
  <c r="X102" i="25"/>
  <c r="X100" i="25"/>
  <c r="X112" i="25"/>
  <c r="P72" i="25"/>
  <c r="Q53" i="25"/>
  <c r="P73" i="25"/>
  <c r="Q59" i="25"/>
  <c r="Z35" i="24"/>
  <c r="AA39" i="25" s="1"/>
  <c r="AA24" i="24"/>
  <c r="Q49" i="25"/>
  <c r="AA35" i="25"/>
  <c r="AA16" i="24"/>
  <c r="AA20" i="24"/>
  <c r="AA37" i="25"/>
  <c r="X124" i="25"/>
  <c r="X120" i="25"/>
  <c r="X116" i="25"/>
  <c r="X114" i="25"/>
  <c r="X123" i="25"/>
  <c r="X119" i="25"/>
  <c r="X117" i="25"/>
  <c r="X126" i="25"/>
  <c r="X115" i="25"/>
  <c r="X121" i="25"/>
  <c r="X122" i="25"/>
  <c r="X125" i="25"/>
  <c r="X118" i="25"/>
  <c r="H105" i="23"/>
  <c r="R46" i="25"/>
  <c r="AC8" i="24"/>
  <c r="P71" i="25"/>
  <c r="Q47" i="25"/>
  <c r="Q28" i="25"/>
  <c r="R27" i="25" s="1"/>
  <c r="O81" i="25"/>
  <c r="P65" i="25"/>
  <c r="P75" i="25" s="1"/>
  <c r="AB34" i="25"/>
  <c r="AA25" i="24"/>
  <c r="D105" i="23"/>
  <c r="R44" i="25"/>
  <c r="Q50" i="25"/>
  <c r="B115" i="23"/>
  <c r="AA23" i="24"/>
  <c r="Q63" i="25"/>
  <c r="AB21" i="24"/>
  <c r="AA14" i="25"/>
  <c r="AA17" i="25" s="1"/>
  <c r="AA26" i="25" s="1"/>
  <c r="Q62" i="25"/>
  <c r="Q48" i="25"/>
  <c r="Q56" i="25"/>
  <c r="F105" i="23"/>
  <c r="R45" i="25"/>
  <c r="AB38" i="25"/>
  <c r="AA22" i="24"/>
  <c r="R125" i="16"/>
  <c r="R126" i="16"/>
  <c r="R114" i="16"/>
  <c r="R115" i="16"/>
  <c r="R116" i="16"/>
  <c r="R117" i="16"/>
  <c r="R118" i="16"/>
  <c r="R119" i="16"/>
  <c r="R120" i="16"/>
  <c r="R121" i="16"/>
  <c r="R122" i="16"/>
  <c r="R123" i="16"/>
  <c r="R124" i="16"/>
  <c r="R100" i="16"/>
  <c r="R101" i="16"/>
  <c r="R102" i="16"/>
  <c r="R103" i="16"/>
  <c r="R104" i="16"/>
  <c r="R105" i="16"/>
  <c r="R106" i="16"/>
  <c r="R107" i="16"/>
  <c r="R108" i="16"/>
  <c r="R109" i="16"/>
  <c r="R110" i="16"/>
  <c r="R111" i="16"/>
  <c r="R112" i="16"/>
  <c r="S24" i="16"/>
  <c r="S127" i="16"/>
  <c r="S21" i="16"/>
  <c r="O65" i="16"/>
  <c r="T10" i="16"/>
  <c r="T17" i="16" s="1"/>
  <c r="T26" i="16" s="1"/>
  <c r="O69" i="16"/>
  <c r="P63" i="16"/>
  <c r="P57" i="16"/>
  <c r="P51" i="16"/>
  <c r="J76" i="14"/>
  <c r="O66" i="16"/>
  <c r="O67" i="16"/>
  <c r="U30" i="14"/>
  <c r="U29" i="14"/>
  <c r="U32" i="14"/>
  <c r="U34" i="14"/>
  <c r="U31" i="14"/>
  <c r="U33" i="14"/>
  <c r="P60" i="16"/>
  <c r="P54" i="16"/>
  <c r="P48" i="16"/>
  <c r="P49" i="16"/>
  <c r="N75" i="16"/>
  <c r="P61" i="16"/>
  <c r="P53" i="16"/>
  <c r="P55" i="16"/>
  <c r="P47" i="16"/>
  <c r="P74" i="16"/>
  <c r="P59" i="16"/>
  <c r="S128" i="16"/>
  <c r="S129" i="16"/>
  <c r="S130" i="16"/>
  <c r="P57" i="14"/>
  <c r="P58" i="14"/>
  <c r="P49" i="14"/>
  <c r="P56" i="14"/>
  <c r="P52" i="14"/>
  <c r="P45" i="14"/>
  <c r="P59" i="14"/>
  <c r="P46" i="14"/>
  <c r="P55" i="14"/>
  <c r="P50" i="14"/>
  <c r="D103" i="15"/>
  <c r="Q44" i="16" s="1"/>
  <c r="F103" i="15"/>
  <c r="Q45" i="16" s="1"/>
  <c r="P47" i="14"/>
  <c r="P43" i="14"/>
  <c r="P44" i="14"/>
  <c r="P51" i="14"/>
  <c r="P53" i="14"/>
  <c r="H103" i="15"/>
  <c r="Q46" i="16" s="1"/>
  <c r="M69" i="14"/>
  <c r="M64" i="14" s="1"/>
  <c r="M48" i="14"/>
  <c r="L67" i="14"/>
  <c r="L66" i="14"/>
  <c r="M42" i="14"/>
  <c r="M54" i="14"/>
  <c r="L68" i="14"/>
  <c r="K72" i="14"/>
  <c r="K74" i="14"/>
  <c r="K71" i="14"/>
  <c r="K70" i="14"/>
  <c r="K73" i="14"/>
  <c r="K75" i="14"/>
  <c r="B113" i="15"/>
  <c r="C112" i="15"/>
  <c r="E112" i="15"/>
  <c r="G112" i="15"/>
  <c r="U12" i="14"/>
  <c r="U12" i="16" s="1"/>
  <c r="U13" i="14"/>
  <c r="U10" i="14"/>
  <c r="U15" i="14"/>
  <c r="U11" i="14"/>
  <c r="U11" i="16" s="1"/>
  <c r="U14" i="14"/>
  <c r="U14" i="16" s="1"/>
  <c r="T22" i="14"/>
  <c r="S26" i="14"/>
  <c r="T23" i="14"/>
  <c r="T16" i="14"/>
  <c r="T20" i="14"/>
  <c r="T25" i="14"/>
  <c r="T21" i="14"/>
  <c r="T24" i="14"/>
  <c r="V8" i="14"/>
  <c r="U36" i="16"/>
  <c r="U37" i="16"/>
  <c r="U34" i="16"/>
  <c r="U38" i="16"/>
  <c r="U35" i="16"/>
  <c r="T35" i="14"/>
  <c r="T39" i="16"/>
  <c r="T40" i="16" s="1"/>
  <c r="Y8" i="16"/>
  <c r="AB30" i="28" a="1"/>
  <c r="V11" i="14" a="1"/>
  <c r="T39" i="28"/>
  <c r="AB13" i="31" a="1"/>
  <c r="AB15" i="31" a="1"/>
  <c r="AB12" i="31" a="1"/>
  <c r="AB31" i="28" a="1"/>
  <c r="S41" i="24"/>
  <c r="S41" i="31"/>
  <c r="V29" i="14" a="1"/>
  <c r="AC29" i="31" a="1"/>
  <c r="S39" i="24"/>
  <c r="V34" i="14" a="1"/>
  <c r="AB13" i="28" a="1"/>
  <c r="T40" i="28"/>
  <c r="S40" i="24"/>
  <c r="V15" i="14" a="1"/>
  <c r="AC30" i="24" a="1"/>
  <c r="AB34" i="28" a="1"/>
  <c r="AB10" i="28" a="1"/>
  <c r="AC10" i="24" a="1"/>
  <c r="Q39" i="14"/>
  <c r="S39" i="31"/>
  <c r="AB14" i="31" a="1"/>
  <c r="AC13" i="24" a="1"/>
  <c r="V33" i="14" a="1"/>
  <c r="Q41" i="14"/>
  <c r="V12" i="14" a="1"/>
  <c r="AB33" i="28" a="1"/>
  <c r="V32" i="14" a="1"/>
  <c r="AB12" i="28" a="1"/>
  <c r="AC15" i="24" a="1"/>
  <c r="AB33" i="31" a="1"/>
  <c r="AC14" i="24" a="1"/>
  <c r="V13" i="14" a="1"/>
  <c r="V31" i="14" a="1"/>
  <c r="AB14" i="28" a="1"/>
  <c r="AB32" i="28" a="1"/>
  <c r="AB11" i="31" a="1"/>
  <c r="T41" i="28"/>
  <c r="V10" i="14" a="1"/>
  <c r="AB32" i="31" a="1"/>
  <c r="AC32" i="24" a="1"/>
  <c r="S40" i="31"/>
  <c r="AB29" i="28" a="1"/>
  <c r="AB31" i="31" a="1"/>
  <c r="AD11" i="24" a="1"/>
  <c r="AB30" i="31" a="1"/>
  <c r="AB15" i="28" a="1"/>
  <c r="AB33" i="24" a="1"/>
  <c r="V30" i="14" a="1"/>
  <c r="AC12" i="24" a="1"/>
  <c r="AB31" i="24" a="1"/>
  <c r="AB10" i="31" a="1"/>
  <c r="AB11" i="28" a="1"/>
  <c r="AC34" i="24" a="1"/>
  <c r="Q40" i="14"/>
  <c r="AB34" i="31" a="1"/>
  <c r="AB29" i="24" a="1"/>
  <c r="V14" i="14" a="1"/>
  <c r="R60" i="31" l="1"/>
  <c r="R70" i="31" s="1"/>
  <c r="S46" i="31"/>
  <c r="S48" i="31"/>
  <c r="R67" i="31"/>
  <c r="S45" i="31"/>
  <c r="S42" i="31"/>
  <c r="R66" i="31"/>
  <c r="S44" i="31"/>
  <c r="S50" i="31"/>
  <c r="R64" i="31"/>
  <c r="R74" i="31" s="1"/>
  <c r="S69" i="31"/>
  <c r="S56" i="31"/>
  <c r="R69" i="29"/>
  <c r="R79" i="29" s="1"/>
  <c r="S58" i="31"/>
  <c r="R61" i="31"/>
  <c r="R71" i="31" s="1"/>
  <c r="S51" i="31"/>
  <c r="S57" i="31"/>
  <c r="S52" i="31"/>
  <c r="R65" i="31"/>
  <c r="R75" i="31" s="1"/>
  <c r="S55" i="31"/>
  <c r="Q75" i="31"/>
  <c r="Q76" i="31" s="1"/>
  <c r="S49" i="31"/>
  <c r="R63" i="31"/>
  <c r="R73" i="31" s="1"/>
  <c r="R68" i="31"/>
  <c r="S54" i="31"/>
  <c r="S53" i="31"/>
  <c r="S47" i="31"/>
  <c r="S59" i="31"/>
  <c r="S43" i="31"/>
  <c r="R62" i="31"/>
  <c r="P76" i="24"/>
  <c r="M60" i="14"/>
  <c r="M65" i="14"/>
  <c r="M63" i="14"/>
  <c r="M62" i="14"/>
  <c r="M61" i="14"/>
  <c r="R62" i="24"/>
  <c r="R72" i="24" s="1"/>
  <c r="S55" i="29"/>
  <c r="R60" i="24"/>
  <c r="R70" i="24" s="1"/>
  <c r="R64" i="24"/>
  <c r="R74" i="24" s="1"/>
  <c r="R65" i="24"/>
  <c r="R75" i="24" s="1"/>
  <c r="R63" i="24"/>
  <c r="R73" i="24" s="1"/>
  <c r="S62" i="28"/>
  <c r="S72" i="28" s="1"/>
  <c r="S63" i="28"/>
  <c r="S73" i="28" s="1"/>
  <c r="Q76" i="28"/>
  <c r="S65" i="28"/>
  <c r="R72" i="28"/>
  <c r="S64" i="28"/>
  <c r="R74" i="28"/>
  <c r="S61" i="28"/>
  <c r="S71" i="28" s="1"/>
  <c r="R57" i="32"/>
  <c r="O31" i="32"/>
  <c r="O30" i="32"/>
  <c r="P29" i="32" s="1"/>
  <c r="P25" i="32" s="1"/>
  <c r="P30" i="32" s="1"/>
  <c r="Q29" i="32" s="1"/>
  <c r="R63" i="32"/>
  <c r="R74" i="32"/>
  <c r="R66" i="32" s="1"/>
  <c r="R60" i="32"/>
  <c r="R61" i="32"/>
  <c r="P28" i="32"/>
  <c r="Q27" i="32" s="1"/>
  <c r="Q23" i="32" s="1"/>
  <c r="Q13" i="32" s="1"/>
  <c r="Q56" i="32" s="1"/>
  <c r="P68" i="32"/>
  <c r="O16" i="32"/>
  <c r="AA35" i="31"/>
  <c r="AB39" i="32" s="1"/>
  <c r="O64" i="32"/>
  <c r="O73" i="32" s="1"/>
  <c r="AC29" i="31"/>
  <c r="AB13" i="31"/>
  <c r="AB11" i="31"/>
  <c r="AB11" i="32" s="1"/>
  <c r="AB14" i="31"/>
  <c r="AB14" i="32" s="1"/>
  <c r="AB10" i="31"/>
  <c r="AB10" i="32" s="1"/>
  <c r="AB31" i="31"/>
  <c r="AB12" i="31"/>
  <c r="AB32" i="31"/>
  <c r="AB15" i="31"/>
  <c r="AB33" i="31"/>
  <c r="AB30" i="31"/>
  <c r="AB34" i="31"/>
  <c r="AC8" i="31"/>
  <c r="N73" i="32"/>
  <c r="AA23" i="31"/>
  <c r="AC8" i="32"/>
  <c r="Z21" i="32"/>
  <c r="Z24" i="32"/>
  <c r="O58" i="32"/>
  <c r="N72" i="32"/>
  <c r="P62" i="32"/>
  <c r="AA21" i="31"/>
  <c r="Q77" i="32"/>
  <c r="R49" i="32"/>
  <c r="Z26" i="31"/>
  <c r="Q79" i="29"/>
  <c r="H106" i="30"/>
  <c r="S46" i="32"/>
  <c r="R47" i="32"/>
  <c r="N80" i="32"/>
  <c r="O52" i="32"/>
  <c r="O71" i="32" s="1"/>
  <c r="R55" i="32"/>
  <c r="AA24" i="31"/>
  <c r="AA17" i="32"/>
  <c r="AA26" i="32" s="1"/>
  <c r="AA16" i="31"/>
  <c r="AA20" i="31"/>
  <c r="X111" i="32"/>
  <c r="X107" i="32"/>
  <c r="X103" i="32"/>
  <c r="X106" i="32"/>
  <c r="X110" i="32"/>
  <c r="X108" i="32"/>
  <c r="X112" i="32"/>
  <c r="X109" i="32"/>
  <c r="X101" i="32"/>
  <c r="X100" i="32"/>
  <c r="X105" i="32"/>
  <c r="X104" i="32"/>
  <c r="X102" i="32"/>
  <c r="B116" i="30"/>
  <c r="R54" i="32"/>
  <c r="AB35" i="32"/>
  <c r="AA22" i="31"/>
  <c r="Q76" i="32"/>
  <c r="R48" i="32"/>
  <c r="F106" i="30"/>
  <c r="S45" i="32"/>
  <c r="D106" i="30"/>
  <c r="S44" i="32"/>
  <c r="R53" i="32"/>
  <c r="R67" i="32"/>
  <c r="AB36" i="32"/>
  <c r="AA25" i="31"/>
  <c r="X124" i="32"/>
  <c r="X120" i="32"/>
  <c r="X116" i="32"/>
  <c r="X126" i="32"/>
  <c r="X122" i="32"/>
  <c r="X118" i="32"/>
  <c r="X125" i="32"/>
  <c r="X117" i="32"/>
  <c r="X114" i="32"/>
  <c r="X119" i="32"/>
  <c r="X121" i="32"/>
  <c r="X123" i="32"/>
  <c r="X115" i="32"/>
  <c r="R59" i="32"/>
  <c r="AB37" i="32"/>
  <c r="AA40" i="32"/>
  <c r="Q65" i="32"/>
  <c r="O78" i="32"/>
  <c r="P50" i="32"/>
  <c r="Q79" i="32"/>
  <c r="R51" i="32"/>
  <c r="AB34" i="32"/>
  <c r="AB38" i="32"/>
  <c r="T56" i="28"/>
  <c r="T57" i="28"/>
  <c r="S60" i="29"/>
  <c r="T58" i="28"/>
  <c r="S70" i="28"/>
  <c r="T69" i="28"/>
  <c r="T60" i="28" s="1"/>
  <c r="R67" i="29"/>
  <c r="R77" i="29" s="1"/>
  <c r="T59" i="28"/>
  <c r="T55" i="28"/>
  <c r="T54" i="28"/>
  <c r="S68" i="28"/>
  <c r="R66" i="29"/>
  <c r="R76" i="29" s="1"/>
  <c r="S57" i="29"/>
  <c r="T53" i="28"/>
  <c r="T51" i="28"/>
  <c r="T52" i="28"/>
  <c r="S67" i="28"/>
  <c r="T48" i="28"/>
  <c r="T49" i="28"/>
  <c r="S74" i="29"/>
  <c r="T50" i="28"/>
  <c r="S63" i="29"/>
  <c r="T46" i="28"/>
  <c r="T45" i="28"/>
  <c r="S66" i="28"/>
  <c r="T42" i="28"/>
  <c r="T47" i="28"/>
  <c r="T43" i="28"/>
  <c r="T44" i="28"/>
  <c r="Y24" i="29"/>
  <c r="S54" i="29"/>
  <c r="Z17" i="29"/>
  <c r="Z26" i="29" s="1"/>
  <c r="Z24" i="29" s="1"/>
  <c r="P64" i="29"/>
  <c r="P73" i="29" s="1"/>
  <c r="R54" i="25"/>
  <c r="AA40" i="29"/>
  <c r="AB29" i="28"/>
  <c r="AB32" i="28"/>
  <c r="AB15" i="28"/>
  <c r="AB30" i="28"/>
  <c r="AB34" i="28"/>
  <c r="AB33" i="28"/>
  <c r="AB14" i="28"/>
  <c r="AB13" i="28"/>
  <c r="AB31" i="28"/>
  <c r="AB10" i="28"/>
  <c r="AB12" i="28"/>
  <c r="AB11" i="28"/>
  <c r="S49" i="29"/>
  <c r="AD8" i="29"/>
  <c r="H107" i="27"/>
  <c r="T46" i="29"/>
  <c r="AA35" i="28"/>
  <c r="AB39" i="29" s="1"/>
  <c r="F107" i="27"/>
  <c r="T45" i="29"/>
  <c r="Z26" i="28"/>
  <c r="AB36" i="29"/>
  <c r="P78" i="29"/>
  <c r="P71" i="29"/>
  <c r="P58" i="29"/>
  <c r="P16" i="29"/>
  <c r="AA25" i="28"/>
  <c r="AB34" i="29"/>
  <c r="R65" i="29"/>
  <c r="S59" i="29"/>
  <c r="D107" i="27"/>
  <c r="T44" i="29"/>
  <c r="X127" i="29"/>
  <c r="X21" i="29"/>
  <c r="X24" i="29"/>
  <c r="AC8" i="28"/>
  <c r="AB38" i="29"/>
  <c r="AB37" i="29"/>
  <c r="W125" i="29"/>
  <c r="W121" i="29"/>
  <c r="W117" i="29"/>
  <c r="W124" i="29"/>
  <c r="W120" i="29"/>
  <c r="W116" i="29"/>
  <c r="W123" i="29"/>
  <c r="W115" i="29"/>
  <c r="W122" i="29"/>
  <c r="W114" i="29"/>
  <c r="W126" i="29"/>
  <c r="W118" i="29"/>
  <c r="W119" i="29"/>
  <c r="P70" i="29"/>
  <c r="AA24" i="28"/>
  <c r="AA14" i="29"/>
  <c r="AA23" i="28"/>
  <c r="S53" i="29"/>
  <c r="B117" i="27"/>
  <c r="S61" i="29"/>
  <c r="AB35" i="29"/>
  <c r="AA20" i="28"/>
  <c r="AA16" i="28"/>
  <c r="AA10" i="29"/>
  <c r="S47" i="29"/>
  <c r="Q25" i="29"/>
  <c r="Q23" i="29"/>
  <c r="Q13" i="29" s="1"/>
  <c r="Q50" i="29" s="1"/>
  <c r="S48" i="29"/>
  <c r="W111" i="29"/>
  <c r="W107" i="29"/>
  <c r="W103" i="29"/>
  <c r="W110" i="29"/>
  <c r="W106" i="29"/>
  <c r="W105" i="29"/>
  <c r="W104" i="29"/>
  <c r="W100" i="29"/>
  <c r="W112" i="29"/>
  <c r="W102" i="29"/>
  <c r="W109" i="29"/>
  <c r="W101" i="29"/>
  <c r="W108" i="29"/>
  <c r="S51" i="29"/>
  <c r="AA22" i="28"/>
  <c r="AA21" i="28"/>
  <c r="AA11" i="29"/>
  <c r="Z24" i="25"/>
  <c r="Q66" i="25"/>
  <c r="Q76" i="25" s="1"/>
  <c r="Q67" i="25"/>
  <c r="Q77" i="25" s="1"/>
  <c r="Q69" i="25"/>
  <c r="Q79" i="25" s="1"/>
  <c r="S58" i="24"/>
  <c r="P77" i="25"/>
  <c r="S57" i="24"/>
  <c r="S55" i="24"/>
  <c r="S59" i="24"/>
  <c r="R71" i="24"/>
  <c r="S69" i="24"/>
  <c r="S61" i="24" s="1"/>
  <c r="S56" i="24"/>
  <c r="Q68" i="25"/>
  <c r="Q78" i="25" s="1"/>
  <c r="S54" i="24"/>
  <c r="R68" i="24"/>
  <c r="P79" i="25"/>
  <c r="R60" i="25"/>
  <c r="S49" i="24"/>
  <c r="S52" i="24"/>
  <c r="S50" i="24"/>
  <c r="S51" i="24"/>
  <c r="R67" i="24"/>
  <c r="S48" i="24"/>
  <c r="Q15" i="25"/>
  <c r="Q52" i="25" s="1"/>
  <c r="Q71" i="25" s="1"/>
  <c r="S53" i="24"/>
  <c r="S44" i="24"/>
  <c r="S45" i="24"/>
  <c r="R66" i="24"/>
  <c r="S42" i="24"/>
  <c r="Q76" i="24"/>
  <c r="S47" i="24"/>
  <c r="Q31" i="25"/>
  <c r="S43" i="24"/>
  <c r="S46" i="24"/>
  <c r="AA40" i="25"/>
  <c r="AC15" i="24"/>
  <c r="AC30" i="24"/>
  <c r="AB33" i="24"/>
  <c r="AB31" i="24"/>
  <c r="AC34" i="24"/>
  <c r="AC14" i="24"/>
  <c r="AC14" i="25" s="1"/>
  <c r="AC10" i="24"/>
  <c r="AC12" i="24"/>
  <c r="AC12" i="25" s="1"/>
  <c r="AD11" i="24"/>
  <c r="AB29" i="24"/>
  <c r="AC13" i="24"/>
  <c r="AC32" i="24"/>
  <c r="R25" i="25"/>
  <c r="R23" i="25"/>
  <c r="R13" i="25" s="1"/>
  <c r="R62" i="25" s="1"/>
  <c r="AA21" i="25"/>
  <c r="AA24" i="25"/>
  <c r="AD8" i="25"/>
  <c r="AC11" i="25"/>
  <c r="AB25" i="24"/>
  <c r="F106" i="23"/>
  <c r="S45" i="25"/>
  <c r="R47" i="25"/>
  <c r="R53" i="25"/>
  <c r="R51" i="25"/>
  <c r="R61" i="25"/>
  <c r="AC34" i="25"/>
  <c r="AB37" i="25"/>
  <c r="AB35" i="25"/>
  <c r="R49" i="25"/>
  <c r="P81" i="25"/>
  <c r="Q65" i="25"/>
  <c r="Q75" i="25" s="1"/>
  <c r="R74" i="25"/>
  <c r="AC38" i="25"/>
  <c r="AB24" i="24"/>
  <c r="D106" i="23"/>
  <c r="S44" i="25"/>
  <c r="R59" i="25"/>
  <c r="H106" i="23"/>
  <c r="S46" i="25"/>
  <c r="R57" i="25"/>
  <c r="AB16" i="24"/>
  <c r="AB20" i="24"/>
  <c r="R63" i="25"/>
  <c r="AB22" i="24"/>
  <c r="B116" i="23"/>
  <c r="R48" i="25"/>
  <c r="R55" i="25"/>
  <c r="AD8" i="24"/>
  <c r="AA26" i="24"/>
  <c r="AB10" i="25"/>
  <c r="AB17" i="25" s="1"/>
  <c r="AB26" i="25" s="1"/>
  <c r="AC21" i="24"/>
  <c r="AA35" i="24"/>
  <c r="AB39" i="25" s="1"/>
  <c r="AB23" i="24"/>
  <c r="AC36" i="25"/>
  <c r="S123" i="16"/>
  <c r="S126" i="16"/>
  <c r="S124" i="16"/>
  <c r="S125" i="16"/>
  <c r="S114" i="16"/>
  <c r="S115" i="16"/>
  <c r="S116" i="16"/>
  <c r="S117" i="16"/>
  <c r="S118" i="16"/>
  <c r="S119" i="16"/>
  <c r="S120" i="16"/>
  <c r="S121" i="16"/>
  <c r="S122" i="16"/>
  <c r="S100" i="16"/>
  <c r="S101" i="16"/>
  <c r="S102" i="16"/>
  <c r="S103" i="16"/>
  <c r="S104" i="16"/>
  <c r="S105" i="16"/>
  <c r="S106" i="16"/>
  <c r="S107" i="16"/>
  <c r="S108" i="16"/>
  <c r="S111" i="16"/>
  <c r="S112" i="16"/>
  <c r="S109" i="16"/>
  <c r="S110" i="16"/>
  <c r="T24" i="16"/>
  <c r="T127" i="16"/>
  <c r="T21" i="16"/>
  <c r="P65" i="16"/>
  <c r="U10" i="16"/>
  <c r="U17" i="16" s="1"/>
  <c r="U26" i="16" s="1"/>
  <c r="P69" i="16"/>
  <c r="Q63" i="16"/>
  <c r="Q57" i="16"/>
  <c r="Q51" i="16"/>
  <c r="K76" i="14"/>
  <c r="P66" i="16"/>
  <c r="P67" i="16"/>
  <c r="V32" i="14"/>
  <c r="V33" i="14"/>
  <c r="V31" i="14"/>
  <c r="V29" i="14"/>
  <c r="V34" i="14"/>
  <c r="V30" i="14"/>
  <c r="Q60" i="16"/>
  <c r="Q54" i="16"/>
  <c r="Q48" i="16"/>
  <c r="O75" i="16"/>
  <c r="Q74" i="16"/>
  <c r="Q55" i="16"/>
  <c r="Q61" i="16"/>
  <c r="Q53" i="16"/>
  <c r="Q49" i="16"/>
  <c r="Q47" i="16"/>
  <c r="Q59" i="16"/>
  <c r="T130" i="16"/>
  <c r="T129" i="16"/>
  <c r="T128" i="16"/>
  <c r="Q43" i="14"/>
  <c r="F104" i="15"/>
  <c r="R45" i="16" s="1"/>
  <c r="Q52" i="14"/>
  <c r="Q59" i="14"/>
  <c r="D104" i="15"/>
  <c r="R44" i="16" s="1"/>
  <c r="Q56" i="14"/>
  <c r="Q44" i="14"/>
  <c r="H104" i="15"/>
  <c r="R46" i="16" s="1"/>
  <c r="Q50" i="14"/>
  <c r="Q49" i="14"/>
  <c r="Q45" i="14"/>
  <c r="Q53" i="14"/>
  <c r="Q55" i="14"/>
  <c r="Q58" i="14"/>
  <c r="Q47" i="14"/>
  <c r="Q51" i="14"/>
  <c r="Q46" i="14"/>
  <c r="Q57" i="14"/>
  <c r="M68" i="14"/>
  <c r="N54" i="14"/>
  <c r="N42" i="14"/>
  <c r="M66" i="14"/>
  <c r="N48" i="14"/>
  <c r="M67" i="14"/>
  <c r="L75" i="14"/>
  <c r="L70" i="14"/>
  <c r="L72" i="14"/>
  <c r="L74" i="14"/>
  <c r="L71" i="14"/>
  <c r="L73" i="14"/>
  <c r="N69" i="14"/>
  <c r="N64" i="14" s="1"/>
  <c r="B114" i="15"/>
  <c r="E113" i="15"/>
  <c r="G113" i="15"/>
  <c r="C113" i="15"/>
  <c r="V14" i="14"/>
  <c r="V14" i="16" s="1"/>
  <c r="V13" i="14"/>
  <c r="V11" i="14"/>
  <c r="V11" i="16" s="1"/>
  <c r="V15" i="14"/>
  <c r="V10" i="14"/>
  <c r="V12" i="14"/>
  <c r="V12" i="16" s="1"/>
  <c r="U24" i="14"/>
  <c r="U23" i="14"/>
  <c r="U21" i="14"/>
  <c r="U25" i="14"/>
  <c r="U16" i="14"/>
  <c r="T26" i="14"/>
  <c r="U20" i="14"/>
  <c r="U22" i="14"/>
  <c r="W8" i="14"/>
  <c r="U35" i="14"/>
  <c r="V39" i="16" s="1"/>
  <c r="V38" i="16"/>
  <c r="U39" i="16"/>
  <c r="U40" i="16" s="1"/>
  <c r="V35" i="16"/>
  <c r="V37" i="16"/>
  <c r="V34" i="16"/>
  <c r="V36" i="16"/>
  <c r="Z8" i="16"/>
  <c r="W15" i="14" a="1"/>
  <c r="T40" i="31"/>
  <c r="U40" i="28"/>
  <c r="W13" i="14" a="1"/>
  <c r="W31" i="14" a="1"/>
  <c r="T41" i="31"/>
  <c r="AC14" i="28" a="1"/>
  <c r="AC32" i="28" a="1"/>
  <c r="AD32" i="24" a="1"/>
  <c r="AD13" i="24" a="1"/>
  <c r="AC34" i="31" a="1"/>
  <c r="AC31" i="24" a="1"/>
  <c r="AC32" i="31" a="1"/>
  <c r="AD10" i="24" a="1"/>
  <c r="AC30" i="31" a="1"/>
  <c r="W14" i="14" a="1"/>
  <c r="AC12" i="28" a="1"/>
  <c r="T39" i="31"/>
  <c r="AE11" i="24" a="1"/>
  <c r="U39" i="28"/>
  <c r="AC15" i="28" a="1"/>
  <c r="AD14" i="24" a="1"/>
  <c r="W32" i="14" a="1"/>
  <c r="AC11" i="31" a="1"/>
  <c r="AC14" i="31" a="1"/>
  <c r="AD30" i="24" a="1"/>
  <c r="T39" i="24"/>
  <c r="AD34" i="24" a="1"/>
  <c r="W11" i="14" a="1"/>
  <c r="U41" i="28"/>
  <c r="W12" i="14" a="1"/>
  <c r="AC33" i="28" a="1"/>
  <c r="AC29" i="28" a="1"/>
  <c r="AD15" i="24" a="1"/>
  <c r="AC13" i="31" a="1"/>
  <c r="AC10" i="28" a="1"/>
  <c r="W34" i="14" a="1"/>
  <c r="AC30" i="28" a="1"/>
  <c r="AC11" i="28" a="1"/>
  <c r="R41" i="14"/>
  <c r="AC31" i="31" a="1"/>
  <c r="AC34" i="28" a="1"/>
  <c r="AC13" i="28" a="1"/>
  <c r="AD12" i="24" a="1"/>
  <c r="W10" i="14" a="1"/>
  <c r="AC33" i="31" a="1"/>
  <c r="AC29" i="24" a="1"/>
  <c r="T41" i="24"/>
  <c r="R39" i="14"/>
  <c r="AC10" i="31" a="1"/>
  <c r="AC15" i="31" a="1"/>
  <c r="W30" i="14" a="1"/>
  <c r="T40" i="24"/>
  <c r="AC33" i="24" a="1"/>
  <c r="AC31" i="28" a="1"/>
  <c r="W29" i="14" a="1"/>
  <c r="R40" i="14"/>
  <c r="AC12" i="31" a="1"/>
  <c r="AD29" i="31" a="1"/>
  <c r="W33" i="14" a="1"/>
  <c r="S69" i="29" l="1"/>
  <c r="S79" i="29" s="1"/>
  <c r="S65" i="31"/>
  <c r="S75" i="31" s="1"/>
  <c r="T56" i="31"/>
  <c r="S66" i="31"/>
  <c r="T42" i="31"/>
  <c r="T53" i="31"/>
  <c r="T52" i="31"/>
  <c r="S64" i="31"/>
  <c r="S74" i="31" s="1"/>
  <c r="T69" i="31"/>
  <c r="S68" i="31"/>
  <c r="T54" i="31"/>
  <c r="T57" i="31"/>
  <c r="T45" i="31"/>
  <c r="S62" i="31"/>
  <c r="S72" i="31" s="1"/>
  <c r="T51" i="31"/>
  <c r="T50" i="31"/>
  <c r="S63" i="31"/>
  <c r="S61" i="31"/>
  <c r="S71" i="31" s="1"/>
  <c r="R72" i="31"/>
  <c r="R76" i="31" s="1"/>
  <c r="S67" i="31"/>
  <c r="T48" i="31"/>
  <c r="T43" i="31"/>
  <c r="T49" i="31"/>
  <c r="T58" i="31"/>
  <c r="T44" i="31"/>
  <c r="T46" i="31"/>
  <c r="S55" i="32"/>
  <c r="T59" i="31"/>
  <c r="T47" i="31"/>
  <c r="T55" i="31"/>
  <c r="S60" i="31"/>
  <c r="T55" i="29"/>
  <c r="N61" i="14"/>
  <c r="N62" i="14"/>
  <c r="N63" i="14"/>
  <c r="N65" i="14"/>
  <c r="N60" i="14"/>
  <c r="S63" i="24"/>
  <c r="S73" i="24" s="1"/>
  <c r="T64" i="28"/>
  <c r="T74" i="28" s="1"/>
  <c r="S62" i="24"/>
  <c r="S72" i="24" s="1"/>
  <c r="S65" i="24"/>
  <c r="S75" i="24" s="1"/>
  <c r="S64" i="24"/>
  <c r="S74" i="24" s="1"/>
  <c r="S60" i="24"/>
  <c r="S70" i="24" s="1"/>
  <c r="T65" i="28"/>
  <c r="T75" i="28" s="1"/>
  <c r="S74" i="28"/>
  <c r="R76" i="28"/>
  <c r="S75" i="28"/>
  <c r="T63" i="28"/>
  <c r="S57" i="32"/>
  <c r="T61" i="28"/>
  <c r="T71" i="28" s="1"/>
  <c r="T62" i="28"/>
  <c r="S60" i="32"/>
  <c r="R69" i="32"/>
  <c r="R79" i="32" s="1"/>
  <c r="Q25" i="32"/>
  <c r="Q30" i="32" s="1"/>
  <c r="R29" i="32" s="1"/>
  <c r="P31" i="32"/>
  <c r="P15" i="32"/>
  <c r="P16" i="32" s="1"/>
  <c r="N81" i="32"/>
  <c r="Q28" i="32"/>
  <c r="R27" i="32" s="1"/>
  <c r="R23" i="32" s="1"/>
  <c r="R13" i="32" s="1"/>
  <c r="R56" i="32" s="1"/>
  <c r="Q68" i="32"/>
  <c r="AC12" i="31"/>
  <c r="AC12" i="32" s="1"/>
  <c r="AC31" i="31"/>
  <c r="AC10" i="31"/>
  <c r="AC10" i="32" s="1"/>
  <c r="AC34" i="31"/>
  <c r="AC14" i="31"/>
  <c r="AC14" i="32" s="1"/>
  <c r="AC32" i="31"/>
  <c r="AC30" i="31"/>
  <c r="AC11" i="31"/>
  <c r="AC11" i="32" s="1"/>
  <c r="AC33" i="31"/>
  <c r="AC13" i="31"/>
  <c r="AC15" i="31"/>
  <c r="AD29" i="31"/>
  <c r="AA21" i="32"/>
  <c r="AA24" i="32"/>
  <c r="S51" i="32"/>
  <c r="H107" i="30"/>
  <c r="T46" i="32"/>
  <c r="Q62" i="32"/>
  <c r="S74" i="32"/>
  <c r="S67" i="32" s="1"/>
  <c r="AD8" i="31"/>
  <c r="AB22" i="31"/>
  <c r="T63" i="29"/>
  <c r="S53" i="32"/>
  <c r="S61" i="32"/>
  <c r="AC35" i="32"/>
  <c r="R76" i="32"/>
  <c r="S48" i="32"/>
  <c r="O80" i="32"/>
  <c r="S63" i="32"/>
  <c r="AB20" i="31"/>
  <c r="AB16" i="31"/>
  <c r="F107" i="30"/>
  <c r="T45" i="32"/>
  <c r="O72" i="32"/>
  <c r="O81" i="32" s="1"/>
  <c r="AC38" i="32"/>
  <c r="AB24" i="31"/>
  <c r="AC36" i="32"/>
  <c r="B117" i="30"/>
  <c r="S47" i="32"/>
  <c r="R77" i="32"/>
  <c r="S49" i="32"/>
  <c r="AC34" i="32"/>
  <c r="AB21" i="31"/>
  <c r="S59" i="32"/>
  <c r="R65" i="32"/>
  <c r="D107" i="30"/>
  <c r="T44" i="32"/>
  <c r="AA26" i="31"/>
  <c r="AD8" i="32"/>
  <c r="AB35" i="31"/>
  <c r="AC39" i="32" s="1"/>
  <c r="AC37" i="32"/>
  <c r="AB23" i="31"/>
  <c r="P78" i="32"/>
  <c r="Q50" i="32"/>
  <c r="AB40" i="32"/>
  <c r="S54" i="32"/>
  <c r="Q75" i="32"/>
  <c r="AB12" i="32"/>
  <c r="AB17" i="32" s="1"/>
  <c r="AB26" i="32" s="1"/>
  <c r="AB25" i="31"/>
  <c r="T68" i="28"/>
  <c r="U54" i="28"/>
  <c r="T70" i="28"/>
  <c r="U69" i="28"/>
  <c r="U60" i="28" s="1"/>
  <c r="U55" i="28"/>
  <c r="U59" i="28"/>
  <c r="U58" i="28"/>
  <c r="U57" i="28"/>
  <c r="U56" i="28"/>
  <c r="U49" i="28"/>
  <c r="T67" i="28"/>
  <c r="U48" i="28"/>
  <c r="S67" i="29"/>
  <c r="S77" i="29" s="1"/>
  <c r="S66" i="29"/>
  <c r="S76" i="29" s="1"/>
  <c r="U52" i="28"/>
  <c r="U51" i="28"/>
  <c r="U53" i="28"/>
  <c r="U50" i="28"/>
  <c r="U47" i="28"/>
  <c r="U42" i="28"/>
  <c r="T66" i="28"/>
  <c r="U45" i="28"/>
  <c r="U43" i="28"/>
  <c r="U46" i="28"/>
  <c r="U44" i="28"/>
  <c r="Z21" i="29"/>
  <c r="S54" i="25"/>
  <c r="T61" i="29"/>
  <c r="T60" i="29"/>
  <c r="P80" i="29"/>
  <c r="Q28" i="29"/>
  <c r="R27" i="29" s="1"/>
  <c r="R23" i="29" s="1"/>
  <c r="R13" i="29" s="1"/>
  <c r="Q56" i="29"/>
  <c r="Q68" i="29"/>
  <c r="AA17" i="29"/>
  <c r="AA26" i="29" s="1"/>
  <c r="AA24" i="29" s="1"/>
  <c r="AC14" i="28"/>
  <c r="AC13" i="28"/>
  <c r="AC33" i="28"/>
  <c r="AC34" i="28"/>
  <c r="AC11" i="28"/>
  <c r="AC30" i="28"/>
  <c r="AC12" i="28"/>
  <c r="AC15" i="28"/>
  <c r="AC10" i="28"/>
  <c r="AC10" i="29" s="1"/>
  <c r="AC32" i="28"/>
  <c r="AC31" i="28"/>
  <c r="AC29" i="28"/>
  <c r="AB40" i="29"/>
  <c r="F108" i="27"/>
  <c r="U45" i="29"/>
  <c r="AA26" i="28"/>
  <c r="B118" i="27"/>
  <c r="S65" i="29"/>
  <c r="S75" i="29" s="1"/>
  <c r="AB24" i="28"/>
  <c r="AB14" i="29"/>
  <c r="AB23" i="28"/>
  <c r="T47" i="29"/>
  <c r="T53" i="29"/>
  <c r="AC37" i="29"/>
  <c r="Q15" i="29"/>
  <c r="Q70" i="29" s="1"/>
  <c r="Q31" i="29"/>
  <c r="Q30" i="29"/>
  <c r="R29" i="29" s="1"/>
  <c r="T57" i="29"/>
  <c r="R75" i="29"/>
  <c r="AD8" i="28"/>
  <c r="D108" i="27"/>
  <c r="U44" i="29"/>
  <c r="P72" i="29"/>
  <c r="P81" i="29" s="1"/>
  <c r="H108" i="27"/>
  <c r="U46" i="29"/>
  <c r="T74" i="29"/>
  <c r="AC38" i="29"/>
  <c r="AB21" i="28"/>
  <c r="AB11" i="29"/>
  <c r="AC34" i="29"/>
  <c r="T54" i="29"/>
  <c r="X124" i="29"/>
  <c r="X120" i="29"/>
  <c r="X116" i="29"/>
  <c r="X123" i="29"/>
  <c r="X119" i="29"/>
  <c r="X115" i="29"/>
  <c r="X125" i="29"/>
  <c r="X126" i="29"/>
  <c r="X121" i="29"/>
  <c r="X118" i="29"/>
  <c r="X122" i="29"/>
  <c r="X114" i="29"/>
  <c r="X117" i="29"/>
  <c r="T59" i="29"/>
  <c r="AB22" i="28"/>
  <c r="AB12" i="29"/>
  <c r="AB25" i="28"/>
  <c r="T48" i="29"/>
  <c r="T51" i="29"/>
  <c r="Q62" i="29"/>
  <c r="X111" i="29"/>
  <c r="X110" i="29"/>
  <c r="X109" i="29"/>
  <c r="X108" i="29"/>
  <c r="X107" i="29"/>
  <c r="X112" i="29"/>
  <c r="X102" i="29"/>
  <c r="X106" i="29"/>
  <c r="X104" i="29"/>
  <c r="X100" i="29"/>
  <c r="X105" i="29"/>
  <c r="X103" i="29"/>
  <c r="X101" i="29"/>
  <c r="AE8" i="29"/>
  <c r="T49" i="29"/>
  <c r="AB16" i="28"/>
  <c r="AB20" i="28"/>
  <c r="AB10" i="29"/>
  <c r="AC36" i="29"/>
  <c r="AC35" i="29"/>
  <c r="AB35" i="28"/>
  <c r="AC39" i="29" s="1"/>
  <c r="R69" i="25"/>
  <c r="R79" i="25" s="1"/>
  <c r="T56" i="24"/>
  <c r="T58" i="24"/>
  <c r="S68" i="24"/>
  <c r="T54" i="24"/>
  <c r="T59" i="24"/>
  <c r="T55" i="24"/>
  <c r="T57" i="24"/>
  <c r="S60" i="25"/>
  <c r="S71" i="24"/>
  <c r="T69" i="24"/>
  <c r="T61" i="24" s="1"/>
  <c r="Q16" i="25"/>
  <c r="T48" i="24"/>
  <c r="S67" i="24"/>
  <c r="Q64" i="25"/>
  <c r="Q73" i="25" s="1"/>
  <c r="T51" i="24"/>
  <c r="T50" i="24"/>
  <c r="T52" i="24"/>
  <c r="Q70" i="25"/>
  <c r="T49" i="24"/>
  <c r="Q58" i="25"/>
  <c r="Q72" i="25" s="1"/>
  <c r="T53" i="24"/>
  <c r="R50" i="25"/>
  <c r="S57" i="25"/>
  <c r="R76" i="24"/>
  <c r="S66" i="24"/>
  <c r="T42" i="24"/>
  <c r="T47" i="24"/>
  <c r="T45" i="24"/>
  <c r="T46" i="24"/>
  <c r="T43" i="24"/>
  <c r="T44" i="24"/>
  <c r="R28" i="25"/>
  <c r="S27" i="25" s="1"/>
  <c r="S23" i="25" s="1"/>
  <c r="S13" i="25" s="1"/>
  <c r="S62" i="25" s="1"/>
  <c r="AB40" i="25"/>
  <c r="AD12" i="24"/>
  <c r="AD12" i="25" s="1"/>
  <c r="AD10" i="24"/>
  <c r="AD10" i="25" s="1"/>
  <c r="AD14" i="24"/>
  <c r="AD14" i="25" s="1"/>
  <c r="AD34" i="24"/>
  <c r="AC31" i="24"/>
  <c r="AD32" i="24"/>
  <c r="AD13" i="24"/>
  <c r="AC33" i="24"/>
  <c r="AC29" i="24"/>
  <c r="AD30" i="24"/>
  <c r="AE11" i="24"/>
  <c r="AD15" i="24"/>
  <c r="AC22" i="24"/>
  <c r="H107" i="23"/>
  <c r="T46" i="25"/>
  <c r="S51" i="25"/>
  <c r="AC20" i="24"/>
  <c r="AC16" i="24"/>
  <c r="AC24" i="24"/>
  <c r="S53" i="25"/>
  <c r="S61" i="25"/>
  <c r="AB21" i="25"/>
  <c r="AB24" i="25"/>
  <c r="D107" i="23"/>
  <c r="T44" i="25"/>
  <c r="S49" i="25"/>
  <c r="F107" i="23"/>
  <c r="T45" i="25"/>
  <c r="AE8" i="25"/>
  <c r="AD11" i="25"/>
  <c r="AD38" i="25"/>
  <c r="S59" i="25"/>
  <c r="AC35" i="25"/>
  <c r="AE8" i="24"/>
  <c r="B117" i="23"/>
  <c r="AD36" i="25"/>
  <c r="S63" i="25"/>
  <c r="S74" i="25"/>
  <c r="R66" i="25"/>
  <c r="AC23" i="24"/>
  <c r="AC37" i="25"/>
  <c r="S55" i="25"/>
  <c r="AB26" i="24"/>
  <c r="R67" i="25"/>
  <c r="R68" i="25"/>
  <c r="AB35" i="24"/>
  <c r="AC39" i="25" s="1"/>
  <c r="AD34" i="25"/>
  <c r="S48" i="25"/>
  <c r="R56" i="25"/>
  <c r="R65" i="25"/>
  <c r="R75" i="25" s="1"/>
  <c r="S47" i="25"/>
  <c r="AC10" i="25"/>
  <c r="R15" i="25"/>
  <c r="R16" i="25" s="1"/>
  <c r="R31" i="25"/>
  <c r="R30" i="25"/>
  <c r="S29" i="25" s="1"/>
  <c r="AD21" i="24"/>
  <c r="AC25" i="24"/>
  <c r="Q65" i="16"/>
  <c r="T116" i="16"/>
  <c r="T119" i="16"/>
  <c r="T120" i="16"/>
  <c r="T118" i="16"/>
  <c r="T121" i="16"/>
  <c r="T114" i="16"/>
  <c r="T115" i="16"/>
  <c r="T117" i="16"/>
  <c r="T122" i="16"/>
  <c r="T125" i="16"/>
  <c r="T126" i="16"/>
  <c r="T123" i="16"/>
  <c r="T124" i="16"/>
  <c r="T100" i="16"/>
  <c r="T101" i="16"/>
  <c r="T102" i="16"/>
  <c r="T103" i="16"/>
  <c r="T104" i="16"/>
  <c r="T105" i="16"/>
  <c r="T106" i="16"/>
  <c r="T107" i="16"/>
  <c r="T108" i="16"/>
  <c r="T110" i="16"/>
  <c r="T112" i="16"/>
  <c r="T109" i="16"/>
  <c r="T111" i="16"/>
  <c r="U24" i="16"/>
  <c r="U127" i="16"/>
  <c r="U21" i="16"/>
  <c r="V10" i="16"/>
  <c r="V17" i="16" s="1"/>
  <c r="V26" i="16" s="1"/>
  <c r="Q69" i="16"/>
  <c r="R63" i="16"/>
  <c r="R57" i="16"/>
  <c r="R51" i="16"/>
  <c r="L76" i="14"/>
  <c r="Q66" i="16"/>
  <c r="Q67" i="16"/>
  <c r="W30" i="14"/>
  <c r="W34" i="14"/>
  <c r="W29" i="14"/>
  <c r="W31" i="14"/>
  <c r="W33" i="14"/>
  <c r="W32" i="14"/>
  <c r="R60" i="16"/>
  <c r="R54" i="16"/>
  <c r="R48" i="16"/>
  <c r="R55" i="16"/>
  <c r="R59" i="16"/>
  <c r="R49" i="16"/>
  <c r="R53" i="16"/>
  <c r="R61" i="16"/>
  <c r="R47" i="16"/>
  <c r="P75" i="16"/>
  <c r="R74" i="16"/>
  <c r="U129" i="16"/>
  <c r="U128" i="16"/>
  <c r="U130" i="16"/>
  <c r="R58" i="14"/>
  <c r="R56" i="14"/>
  <c r="H105" i="15"/>
  <c r="S46" i="16" s="1"/>
  <c r="R44" i="14"/>
  <c r="R55" i="14"/>
  <c r="D105" i="15"/>
  <c r="S44" i="16" s="1"/>
  <c r="R53" i="14"/>
  <c r="R59" i="14"/>
  <c r="R47" i="14"/>
  <c r="R57" i="14"/>
  <c r="R45" i="14"/>
  <c r="R52" i="14"/>
  <c r="R46" i="14"/>
  <c r="R49" i="14"/>
  <c r="F105" i="15"/>
  <c r="S45" i="16" s="1"/>
  <c r="R51" i="14"/>
  <c r="R50" i="14"/>
  <c r="R43" i="14"/>
  <c r="O69" i="14"/>
  <c r="O64" i="14" s="1"/>
  <c r="O48" i="14"/>
  <c r="N67" i="14"/>
  <c r="O42" i="14"/>
  <c r="N66" i="14"/>
  <c r="M71" i="14"/>
  <c r="M73" i="14"/>
  <c r="M75" i="14"/>
  <c r="M74" i="14"/>
  <c r="M70" i="14"/>
  <c r="M72" i="14"/>
  <c r="N68" i="14"/>
  <c r="O54" i="14"/>
  <c r="B115" i="15"/>
  <c r="G114" i="15"/>
  <c r="E114" i="15"/>
  <c r="C114" i="15"/>
  <c r="W12" i="14"/>
  <c r="W12" i="16" s="1"/>
  <c r="W10" i="14"/>
  <c r="W15" i="14"/>
  <c r="W11" i="14"/>
  <c r="W11" i="16" s="1"/>
  <c r="W13" i="14"/>
  <c r="W14" i="14"/>
  <c r="W14" i="16" s="1"/>
  <c r="V22" i="14"/>
  <c r="V20" i="14"/>
  <c r="V25" i="14"/>
  <c r="V21" i="14"/>
  <c r="V16" i="14"/>
  <c r="U26" i="14"/>
  <c r="V23" i="14"/>
  <c r="V24" i="14"/>
  <c r="X8" i="14"/>
  <c r="V40" i="16"/>
  <c r="W35" i="16"/>
  <c r="W38" i="16"/>
  <c r="W34" i="16"/>
  <c r="W36" i="16"/>
  <c r="W37" i="16"/>
  <c r="V35" i="14"/>
  <c r="AA8" i="16"/>
  <c r="U41" i="31"/>
  <c r="AE34" i="24" a="1"/>
  <c r="AD15" i="31" a="1"/>
  <c r="X31" i="14" a="1"/>
  <c r="AD33" i="24" a="1"/>
  <c r="S39" i="14"/>
  <c r="AE29" i="31" a="1"/>
  <c r="X29" i="14" a="1"/>
  <c r="AD29" i="24" a="1"/>
  <c r="X15" i="14" a="1"/>
  <c r="AD29" i="28" a="1"/>
  <c r="AD15" i="28" a="1"/>
  <c r="AD32" i="31" a="1"/>
  <c r="AE12" i="24" a="1"/>
  <c r="X10" i="14" a="1"/>
  <c r="AE15" i="24" a="1"/>
  <c r="U40" i="24"/>
  <c r="AD32" i="28" a="1"/>
  <c r="U41" i="24"/>
  <c r="S41" i="14"/>
  <c r="AD34" i="28" a="1"/>
  <c r="AE13" i="24" a="1"/>
  <c r="AD10" i="31" a="1"/>
  <c r="AE32" i="24" a="1"/>
  <c r="AE10" i="24" a="1"/>
  <c r="AF11" i="24" a="1"/>
  <c r="AD30" i="28" a="1"/>
  <c r="AD12" i="28" a="1"/>
  <c r="AD11" i="28" a="1"/>
  <c r="AE14" i="24" a="1"/>
  <c r="X34" i="14" a="1"/>
  <c r="AD30" i="31" a="1"/>
  <c r="AD31" i="24" a="1"/>
  <c r="AD11" i="31" a="1"/>
  <c r="S40" i="14"/>
  <c r="AD12" i="31" a="1"/>
  <c r="V40" i="28"/>
  <c r="V41" i="28"/>
  <c r="AD14" i="28" a="1"/>
  <c r="X30" i="14" a="1"/>
  <c r="AD33" i="31" a="1"/>
  <c r="U39" i="31"/>
  <c r="AD13" i="28" a="1"/>
  <c r="V39" i="28"/>
  <c r="X13" i="14" a="1"/>
  <c r="AD31" i="28" a="1"/>
  <c r="AD14" i="31" a="1"/>
  <c r="X12" i="14" a="1"/>
  <c r="X32" i="14" a="1"/>
  <c r="AD13" i="31" a="1"/>
  <c r="X11" i="14" a="1"/>
  <c r="X14" i="14" a="1"/>
  <c r="AD33" i="28" a="1"/>
  <c r="X33" i="14" a="1"/>
  <c r="U40" i="31"/>
  <c r="AE30" i="24" a="1"/>
  <c r="AD34" i="31" a="1"/>
  <c r="AD10" i="28" a="1"/>
  <c r="U39" i="24"/>
  <c r="AD31" i="31" a="1"/>
  <c r="T63" i="31" l="1"/>
  <c r="T73" i="31" s="1"/>
  <c r="T55" i="32"/>
  <c r="T62" i="31"/>
  <c r="T72" i="31" s="1"/>
  <c r="T60" i="31"/>
  <c r="T70" i="31" s="1"/>
  <c r="T61" i="31"/>
  <c r="T71" i="31" s="1"/>
  <c r="U46" i="31"/>
  <c r="U59" i="31"/>
  <c r="U51" i="31"/>
  <c r="U43" i="31"/>
  <c r="U52" i="31"/>
  <c r="T67" i="31"/>
  <c r="U48" i="31"/>
  <c r="S73" i="31"/>
  <c r="T66" i="31"/>
  <c r="U42" i="31"/>
  <c r="U53" i="31"/>
  <c r="U57" i="31"/>
  <c r="U45" i="31"/>
  <c r="U55" i="31"/>
  <c r="U44" i="31"/>
  <c r="T68" i="31"/>
  <c r="U54" i="31"/>
  <c r="S70" i="31"/>
  <c r="U47" i="31"/>
  <c r="U58" i="31"/>
  <c r="U56" i="31"/>
  <c r="U49" i="31"/>
  <c r="U50" i="31"/>
  <c r="T64" i="31"/>
  <c r="T74" i="31" s="1"/>
  <c r="U69" i="31"/>
  <c r="T65" i="31"/>
  <c r="S66" i="25"/>
  <c r="S76" i="25" s="1"/>
  <c r="U55" i="29"/>
  <c r="O60" i="14"/>
  <c r="O65" i="14"/>
  <c r="O63" i="14"/>
  <c r="O62" i="14"/>
  <c r="O61" i="14"/>
  <c r="T60" i="24"/>
  <c r="T70" i="24" s="1"/>
  <c r="T64" i="24"/>
  <c r="T74" i="24" s="1"/>
  <c r="T65" i="24"/>
  <c r="T75" i="24" s="1"/>
  <c r="T62" i="24"/>
  <c r="T72" i="24" s="1"/>
  <c r="T63" i="24"/>
  <c r="T73" i="24" s="1"/>
  <c r="U64" i="28"/>
  <c r="U74" i="28" s="1"/>
  <c r="U63" i="28"/>
  <c r="U73" i="28" s="1"/>
  <c r="S76" i="28"/>
  <c r="T73" i="28"/>
  <c r="U62" i="28"/>
  <c r="T72" i="28"/>
  <c r="U61" i="28"/>
  <c r="U65" i="28"/>
  <c r="T60" i="32"/>
  <c r="Q15" i="32"/>
  <c r="Q16" i="32" s="1"/>
  <c r="S69" i="32"/>
  <c r="S79" i="32" s="1"/>
  <c r="Q31" i="32"/>
  <c r="P58" i="32"/>
  <c r="P70" i="32"/>
  <c r="P52" i="32"/>
  <c r="P71" i="32" s="1"/>
  <c r="T54" i="32"/>
  <c r="R25" i="32"/>
  <c r="R15" i="32" s="1"/>
  <c r="R16" i="32" s="1"/>
  <c r="P64" i="32"/>
  <c r="P73" i="32" s="1"/>
  <c r="T57" i="32"/>
  <c r="T63" i="32"/>
  <c r="R68" i="32"/>
  <c r="AC35" i="31"/>
  <c r="AD39" i="32" s="1"/>
  <c r="AD14" i="31"/>
  <c r="AD14" i="32" s="1"/>
  <c r="AD32" i="31"/>
  <c r="AE29" i="31"/>
  <c r="AD15" i="31"/>
  <c r="AD10" i="31"/>
  <c r="AD10" i="32" s="1"/>
  <c r="AD11" i="31"/>
  <c r="AD30" i="31"/>
  <c r="AD34" i="31"/>
  <c r="AD13" i="31"/>
  <c r="AD31" i="31"/>
  <c r="AD33" i="31"/>
  <c r="AD12" i="31"/>
  <c r="AD12" i="32" s="1"/>
  <c r="AB21" i="32"/>
  <c r="AB24" i="32"/>
  <c r="T48" i="32"/>
  <c r="R62" i="32"/>
  <c r="B118" i="30"/>
  <c r="D108" i="30"/>
  <c r="U44" i="32"/>
  <c r="S77" i="32"/>
  <c r="T49" i="32"/>
  <c r="T53" i="32"/>
  <c r="AC24" i="31"/>
  <c r="T51" i="32"/>
  <c r="T61" i="32"/>
  <c r="AD36" i="32"/>
  <c r="F108" i="30"/>
  <c r="U45" i="32"/>
  <c r="T47" i="32"/>
  <c r="R28" i="32"/>
  <c r="S27" i="32" s="1"/>
  <c r="AC25" i="31"/>
  <c r="AC17" i="32"/>
  <c r="AC26" i="32" s="1"/>
  <c r="AC20" i="31"/>
  <c r="AC16" i="31"/>
  <c r="AC21" i="31"/>
  <c r="AD34" i="32"/>
  <c r="H108" i="30"/>
  <c r="U46" i="32"/>
  <c r="S65" i="32"/>
  <c r="S75" i="32" s="1"/>
  <c r="AD38" i="32"/>
  <c r="Q78" i="32"/>
  <c r="R50" i="32"/>
  <c r="T59" i="32"/>
  <c r="AC40" i="32"/>
  <c r="R75" i="32"/>
  <c r="AB26" i="31"/>
  <c r="T74" i="32"/>
  <c r="S66" i="32"/>
  <c r="AC23" i="31"/>
  <c r="AD35" i="32"/>
  <c r="AE8" i="32"/>
  <c r="AE8" i="31"/>
  <c r="AD37" i="32"/>
  <c r="AC22" i="31"/>
  <c r="U57" i="29"/>
  <c r="V57" i="28"/>
  <c r="V58" i="28"/>
  <c r="V59" i="28"/>
  <c r="V56" i="28"/>
  <c r="V55" i="28"/>
  <c r="U68" i="28"/>
  <c r="V54" i="28"/>
  <c r="U70" i="28"/>
  <c r="V69" i="28"/>
  <c r="V60" i="28" s="1"/>
  <c r="T54" i="25"/>
  <c r="T66" i="29"/>
  <c r="T76" i="29" s="1"/>
  <c r="V52" i="28"/>
  <c r="V48" i="28"/>
  <c r="U67" i="28"/>
  <c r="V53" i="28"/>
  <c r="V51" i="28"/>
  <c r="V50" i="28"/>
  <c r="V49" i="28"/>
  <c r="T69" i="29"/>
  <c r="T79" i="29" s="1"/>
  <c r="T67" i="29"/>
  <c r="T77" i="29" s="1"/>
  <c r="V46" i="28"/>
  <c r="V43" i="28"/>
  <c r="V42" i="28"/>
  <c r="U66" i="28"/>
  <c r="V44" i="28"/>
  <c r="V47" i="28"/>
  <c r="V45" i="28"/>
  <c r="U60" i="29"/>
  <c r="U54" i="29"/>
  <c r="AB17" i="29"/>
  <c r="AB26" i="29" s="1"/>
  <c r="AB24" i="29" s="1"/>
  <c r="Q16" i="29"/>
  <c r="R56" i="29"/>
  <c r="R68" i="29"/>
  <c r="R28" i="29"/>
  <c r="S27" i="29" s="1"/>
  <c r="S23" i="29" s="1"/>
  <c r="S13" i="29" s="1"/>
  <c r="R50" i="29"/>
  <c r="AA21" i="29"/>
  <c r="AD15" i="28"/>
  <c r="AD30" i="28"/>
  <c r="AD29" i="28"/>
  <c r="AD34" i="28"/>
  <c r="AD12" i="28"/>
  <c r="AD31" i="28"/>
  <c r="AD33" i="28"/>
  <c r="AD32" i="28"/>
  <c r="AD13" i="28"/>
  <c r="AD11" i="28"/>
  <c r="AD10" i="28"/>
  <c r="AD14" i="28"/>
  <c r="R62" i="29"/>
  <c r="U53" i="29"/>
  <c r="AC25" i="28"/>
  <c r="U59" i="29"/>
  <c r="U47" i="29"/>
  <c r="U63" i="29"/>
  <c r="AD34" i="29"/>
  <c r="F109" i="27"/>
  <c r="V45" i="29"/>
  <c r="U48" i="29"/>
  <c r="Q64" i="29"/>
  <c r="Q52" i="29"/>
  <c r="U61" i="29"/>
  <c r="B119" i="27"/>
  <c r="AC35" i="28"/>
  <c r="AD39" i="29" s="1"/>
  <c r="AD38" i="29"/>
  <c r="AC22" i="28"/>
  <c r="AC12" i="29"/>
  <c r="U51" i="29"/>
  <c r="Q78" i="29"/>
  <c r="AF8" i="29"/>
  <c r="D109" i="27"/>
  <c r="V44" i="29"/>
  <c r="AD35" i="29"/>
  <c r="AD37" i="29"/>
  <c r="H109" i="27"/>
  <c r="V46" i="29"/>
  <c r="T65" i="29"/>
  <c r="T75" i="29" s="1"/>
  <c r="U49" i="29"/>
  <c r="Q58" i="29"/>
  <c r="AE8" i="28"/>
  <c r="R25" i="29"/>
  <c r="R30" i="29" s="1"/>
  <c r="S29" i="29" s="1"/>
  <c r="AD36" i="29"/>
  <c r="AC23" i="28"/>
  <c r="AC21" i="28"/>
  <c r="AC11" i="29"/>
  <c r="AB26" i="28"/>
  <c r="AC40" i="29"/>
  <c r="U74" i="29"/>
  <c r="AC16" i="28"/>
  <c r="AC20" i="28"/>
  <c r="AC24" i="28"/>
  <c r="AC14" i="29"/>
  <c r="S25" i="25"/>
  <c r="S15" i="25" s="1"/>
  <c r="S16" i="25" s="1"/>
  <c r="U57" i="24"/>
  <c r="U59" i="24"/>
  <c r="U54" i="24"/>
  <c r="T68" i="24"/>
  <c r="T60" i="25"/>
  <c r="U60" i="25" s="1"/>
  <c r="U58" i="24"/>
  <c r="U55" i="24"/>
  <c r="U69" i="24"/>
  <c r="U61" i="24" s="1"/>
  <c r="T71" i="24"/>
  <c r="U56" i="24"/>
  <c r="T61" i="25"/>
  <c r="S67" i="25"/>
  <c r="S77" i="25" s="1"/>
  <c r="Q80" i="25"/>
  <c r="Q81" i="25"/>
  <c r="U52" i="24"/>
  <c r="U50" i="24"/>
  <c r="U51" i="24"/>
  <c r="U53" i="24"/>
  <c r="U48" i="24"/>
  <c r="T67" i="24"/>
  <c r="T63" i="25"/>
  <c r="U49" i="24"/>
  <c r="T74" i="25"/>
  <c r="T66" i="24"/>
  <c r="U42" i="24"/>
  <c r="S69" i="25"/>
  <c r="S76" i="24"/>
  <c r="U43" i="24"/>
  <c r="T57" i="25"/>
  <c r="U47" i="24"/>
  <c r="T55" i="25"/>
  <c r="U46" i="24"/>
  <c r="U44" i="24"/>
  <c r="U45" i="24"/>
  <c r="S28" i="25"/>
  <c r="T27" i="25" s="1"/>
  <c r="T23" i="25" s="1"/>
  <c r="T13" i="25" s="1"/>
  <c r="T62" i="25" s="1"/>
  <c r="R78" i="25"/>
  <c r="R76" i="25"/>
  <c r="AC40" i="25"/>
  <c r="R77" i="25"/>
  <c r="AE13" i="24"/>
  <c r="AE32" i="24"/>
  <c r="AD31" i="24"/>
  <c r="AD33" i="24"/>
  <c r="AF11" i="24"/>
  <c r="AE14" i="24"/>
  <c r="AE34" i="24"/>
  <c r="AE30" i="24"/>
  <c r="AE10" i="24"/>
  <c r="AE10" i="25" s="1"/>
  <c r="AE15" i="24"/>
  <c r="AD29" i="24"/>
  <c r="AE12" i="24"/>
  <c r="AE12" i="25" s="1"/>
  <c r="AF8" i="24"/>
  <c r="H108" i="23"/>
  <c r="U46" i="25"/>
  <c r="T47" i="25"/>
  <c r="T53" i="25"/>
  <c r="AD23" i="24"/>
  <c r="AE36" i="25"/>
  <c r="AD35" i="25"/>
  <c r="F108" i="23"/>
  <c r="U45" i="25"/>
  <c r="T48" i="25"/>
  <c r="AD37" i="25"/>
  <c r="AE21" i="24"/>
  <c r="AD24" i="24"/>
  <c r="T59" i="25"/>
  <c r="AE38" i="25"/>
  <c r="AE34" i="25"/>
  <c r="AD17" i="25"/>
  <c r="AD26" i="25" s="1"/>
  <c r="AD20" i="24"/>
  <c r="AD16" i="24"/>
  <c r="D108" i="23"/>
  <c r="U44" i="25"/>
  <c r="R65" i="16"/>
  <c r="T51" i="25"/>
  <c r="AF8" i="25"/>
  <c r="AE11" i="25"/>
  <c r="AD25" i="24"/>
  <c r="S65" i="25"/>
  <c r="S75" i="25" s="1"/>
  <c r="S68" i="25"/>
  <c r="S50" i="25"/>
  <c r="AC26" i="24"/>
  <c r="R52" i="25"/>
  <c r="R64" i="25"/>
  <c r="R58" i="25"/>
  <c r="R70" i="25"/>
  <c r="S56" i="25"/>
  <c r="B118" i="23"/>
  <c r="T49" i="25"/>
  <c r="AC17" i="25"/>
  <c r="AC26" i="25" s="1"/>
  <c r="AC35" i="24"/>
  <c r="AD39" i="25" s="1"/>
  <c r="AD22" i="24"/>
  <c r="U114" i="16"/>
  <c r="U115" i="16"/>
  <c r="U116" i="16"/>
  <c r="U117" i="16"/>
  <c r="U118" i="16"/>
  <c r="U119" i="16"/>
  <c r="U120" i="16"/>
  <c r="U121" i="16"/>
  <c r="U122" i="16"/>
  <c r="U123" i="16"/>
  <c r="U124" i="16"/>
  <c r="U125" i="16"/>
  <c r="U126" i="16"/>
  <c r="U105" i="16"/>
  <c r="U106" i="16"/>
  <c r="U107" i="16"/>
  <c r="U108" i="16"/>
  <c r="U110" i="16"/>
  <c r="U111" i="16"/>
  <c r="U100" i="16"/>
  <c r="U101" i="16"/>
  <c r="U102" i="16"/>
  <c r="U103" i="16"/>
  <c r="U104" i="16"/>
  <c r="U109" i="16"/>
  <c r="U112" i="16"/>
  <c r="V24" i="16"/>
  <c r="V127" i="16"/>
  <c r="V21" i="16"/>
  <c r="W10" i="16"/>
  <c r="W17" i="16" s="1"/>
  <c r="W26" i="16" s="1"/>
  <c r="R69" i="16"/>
  <c r="S63" i="16"/>
  <c r="S57" i="16"/>
  <c r="S51" i="16"/>
  <c r="M76" i="14"/>
  <c r="R66" i="16"/>
  <c r="R67" i="16"/>
  <c r="X31" i="14"/>
  <c r="X29" i="14"/>
  <c r="X34" i="14"/>
  <c r="X32" i="14"/>
  <c r="X33" i="14"/>
  <c r="X30" i="14"/>
  <c r="S60" i="16"/>
  <c r="S54" i="16"/>
  <c r="S48" i="16"/>
  <c r="S61" i="16"/>
  <c r="S53" i="16"/>
  <c r="S49" i="16"/>
  <c r="Q75" i="16"/>
  <c r="S59" i="16"/>
  <c r="S74" i="16"/>
  <c r="S47" i="16"/>
  <c r="S55" i="16"/>
  <c r="V129" i="16"/>
  <c r="V128" i="16"/>
  <c r="V130" i="16"/>
  <c r="S59" i="14"/>
  <c r="S46" i="14"/>
  <c r="D106" i="15"/>
  <c r="T44" i="16" s="1"/>
  <c r="S55" i="14"/>
  <c r="S49" i="14"/>
  <c r="S52" i="14"/>
  <c r="S44" i="14"/>
  <c r="F106" i="15"/>
  <c r="T45" i="16" s="1"/>
  <c r="S43" i="14"/>
  <c r="S45" i="14"/>
  <c r="H106" i="15"/>
  <c r="T46" i="16" s="1"/>
  <c r="S53" i="14"/>
  <c r="S50" i="14"/>
  <c r="S57" i="14"/>
  <c r="S56" i="14"/>
  <c r="S51" i="14"/>
  <c r="S47" i="14"/>
  <c r="S58" i="14"/>
  <c r="O68" i="14"/>
  <c r="P54" i="14"/>
  <c r="O66" i="14"/>
  <c r="P42" i="14"/>
  <c r="P48" i="14"/>
  <c r="O67" i="14"/>
  <c r="N73" i="14"/>
  <c r="N71" i="14"/>
  <c r="N75" i="14"/>
  <c r="N72" i="14"/>
  <c r="N70" i="14"/>
  <c r="N74" i="14"/>
  <c r="P69" i="14"/>
  <c r="P64" i="14" s="1"/>
  <c r="B116" i="15"/>
  <c r="E115" i="15"/>
  <c r="C115" i="15"/>
  <c r="G115" i="15"/>
  <c r="X14" i="14"/>
  <c r="X14" i="16" s="1"/>
  <c r="X15" i="14"/>
  <c r="X13" i="14"/>
  <c r="X10" i="14"/>
  <c r="X11" i="14"/>
  <c r="X11" i="16" s="1"/>
  <c r="X12" i="14"/>
  <c r="X12" i="16" s="1"/>
  <c r="W24" i="14"/>
  <c r="W25" i="14"/>
  <c r="V26" i="14"/>
  <c r="W23" i="14"/>
  <c r="W16" i="14"/>
  <c r="W20" i="14"/>
  <c r="W21" i="14"/>
  <c r="W22" i="14"/>
  <c r="Y8" i="14"/>
  <c r="X36" i="16"/>
  <c r="X38" i="16"/>
  <c r="X37" i="16"/>
  <c r="X34" i="16"/>
  <c r="X35" i="16"/>
  <c r="W39" i="16"/>
  <c r="W40" i="16" s="1"/>
  <c r="W35" i="14"/>
  <c r="AB8" i="16"/>
  <c r="V39" i="31"/>
  <c r="Y12" i="14" a="1"/>
  <c r="Y11" i="14" a="1"/>
  <c r="AE34" i="31" a="1"/>
  <c r="AE30" i="31" a="1"/>
  <c r="AE14" i="28" a="1"/>
  <c r="AE13" i="31" a="1"/>
  <c r="AF15" i="24" a="1"/>
  <c r="AE12" i="31" a="1"/>
  <c r="AE15" i="28" a="1"/>
  <c r="Y31" i="14" a="1"/>
  <c r="V39" i="24"/>
  <c r="AF34" i="24" a="1"/>
  <c r="AE11" i="31" a="1"/>
  <c r="Y32" i="14" a="1"/>
  <c r="Y14" i="14" a="1"/>
  <c r="AF30" i="24" a="1"/>
  <c r="W40" i="28"/>
  <c r="AE34" i="28" a="1"/>
  <c r="AE33" i="31" a="1"/>
  <c r="Y34" i="14" a="1"/>
  <c r="Y15" i="14" a="1"/>
  <c r="V41" i="24"/>
  <c r="V40" i="24"/>
  <c r="AE14" i="31" a="1"/>
  <c r="AE11" i="28" a="1"/>
  <c r="AF12" i="24" a="1"/>
  <c r="Y13" i="14" a="1"/>
  <c r="AF14" i="24" a="1"/>
  <c r="AE29" i="24" a="1"/>
  <c r="T40" i="14"/>
  <c r="AE33" i="24" a="1"/>
  <c r="AE13" i="28" a="1"/>
  <c r="Y29" i="14" a="1"/>
  <c r="T41" i="14"/>
  <c r="AF13" i="24" a="1"/>
  <c r="V40" i="31"/>
  <c r="AF29" i="31" a="1"/>
  <c r="T39" i="14"/>
  <c r="V41" i="31"/>
  <c r="AE32" i="28" a="1"/>
  <c r="AE12" i="28" a="1"/>
  <c r="AE15" i="31" a="1"/>
  <c r="AE10" i="31" a="1"/>
  <c r="AF10" i="24" a="1"/>
  <c r="Y30" i="14" a="1"/>
  <c r="Y10" i="14" a="1"/>
  <c r="AE31" i="31" a="1"/>
  <c r="AE31" i="28" a="1"/>
  <c r="Y33" i="14" a="1"/>
  <c r="AE32" i="31" a="1"/>
  <c r="W39" i="28"/>
  <c r="AG11" i="24" a="1"/>
  <c r="AE29" i="28" a="1"/>
  <c r="AE30" i="28" a="1"/>
  <c r="W41" i="28"/>
  <c r="AF32" i="24" a="1"/>
  <c r="AE33" i="28" a="1"/>
  <c r="AE10" i="28" a="1"/>
  <c r="AE31" i="24" a="1"/>
  <c r="U63" i="31" l="1"/>
  <c r="U73" i="31" s="1"/>
  <c r="U55" i="32"/>
  <c r="U61" i="31"/>
  <c r="U71" i="31" s="1"/>
  <c r="U62" i="31"/>
  <c r="U72" i="31" s="1"/>
  <c r="U65" i="31"/>
  <c r="U75" i="31" s="1"/>
  <c r="V49" i="31"/>
  <c r="V43" i="31"/>
  <c r="V53" i="31"/>
  <c r="V58" i="31"/>
  <c r="V44" i="31"/>
  <c r="V52" i="31"/>
  <c r="V42" i="31"/>
  <c r="U66" i="31"/>
  <c r="V54" i="29"/>
  <c r="V47" i="31"/>
  <c r="V55" i="31"/>
  <c r="V51" i="31"/>
  <c r="U64" i="31"/>
  <c r="U74" i="31" s="1"/>
  <c r="V69" i="31"/>
  <c r="T75" i="31"/>
  <c r="T76" i="31" s="1"/>
  <c r="U60" i="31"/>
  <c r="U70" i="31" s="1"/>
  <c r="V59" i="31"/>
  <c r="T66" i="25"/>
  <c r="T76" i="25" s="1"/>
  <c r="S76" i="31"/>
  <c r="V45" i="31"/>
  <c r="U67" i="31"/>
  <c r="V48" i="31"/>
  <c r="V46" i="31"/>
  <c r="V56" i="31"/>
  <c r="V50" i="31"/>
  <c r="U68" i="31"/>
  <c r="V54" i="31"/>
  <c r="V57" i="31"/>
  <c r="V55" i="29"/>
  <c r="P61" i="14"/>
  <c r="P62" i="14"/>
  <c r="P63" i="14"/>
  <c r="P65" i="14"/>
  <c r="P60" i="14"/>
  <c r="U63" i="24"/>
  <c r="U73" i="24" s="1"/>
  <c r="U62" i="24"/>
  <c r="U72" i="24" s="1"/>
  <c r="U65" i="24"/>
  <c r="U75" i="24" s="1"/>
  <c r="U64" i="24"/>
  <c r="U74" i="24" s="1"/>
  <c r="U60" i="24"/>
  <c r="V61" i="28"/>
  <c r="V71" i="28" s="1"/>
  <c r="U71" i="28"/>
  <c r="V62" i="28"/>
  <c r="V72" i="28" s="1"/>
  <c r="U72" i="28"/>
  <c r="T76" i="28"/>
  <c r="V65" i="28"/>
  <c r="V75" i="28" s="1"/>
  <c r="V63" i="28"/>
  <c r="V73" i="28" s="1"/>
  <c r="U75" i="28"/>
  <c r="V64" i="28"/>
  <c r="V74" i="28" s="1"/>
  <c r="Q70" i="32"/>
  <c r="R70" i="32" s="1"/>
  <c r="Q52" i="32"/>
  <c r="Q71" i="32" s="1"/>
  <c r="Q58" i="32"/>
  <c r="R58" i="32" s="1"/>
  <c r="P72" i="32"/>
  <c r="P81" i="32" s="1"/>
  <c r="R30" i="32"/>
  <c r="S29" i="32" s="1"/>
  <c r="S25" i="32" s="1"/>
  <c r="P80" i="32"/>
  <c r="R31" i="32"/>
  <c r="Q64" i="32"/>
  <c r="Q73" i="32" s="1"/>
  <c r="U63" i="32"/>
  <c r="U74" i="32"/>
  <c r="U54" i="32"/>
  <c r="AE30" i="31"/>
  <c r="AE11" i="31"/>
  <c r="AE11" i="32" s="1"/>
  <c r="AE10" i="31"/>
  <c r="AE10" i="32" s="1"/>
  <c r="AE12" i="31"/>
  <c r="AE12" i="32" s="1"/>
  <c r="AE15" i="31"/>
  <c r="AE34" i="31"/>
  <c r="AE33" i="31"/>
  <c r="AF29" i="31"/>
  <c r="AE31" i="31"/>
  <c r="AE32" i="31"/>
  <c r="AE13" i="31"/>
  <c r="AE14" i="31"/>
  <c r="AE14" i="32" s="1"/>
  <c r="B119" i="30"/>
  <c r="AC26" i="31"/>
  <c r="AE34" i="32"/>
  <c r="F109" i="30"/>
  <c r="V45" i="32"/>
  <c r="T66" i="32"/>
  <c r="R78" i="32"/>
  <c r="AC21" i="32"/>
  <c r="AC24" i="32"/>
  <c r="U51" i="32"/>
  <c r="U53" i="32"/>
  <c r="AD21" i="31"/>
  <c r="H109" i="30"/>
  <c r="V46" i="32"/>
  <c r="D109" i="30"/>
  <c r="V44" i="32"/>
  <c r="U60" i="32"/>
  <c r="AD20" i="31"/>
  <c r="AD16" i="31"/>
  <c r="S23" i="32"/>
  <c r="S13" i="32" s="1"/>
  <c r="S62" i="32" s="1"/>
  <c r="U61" i="32"/>
  <c r="T69" i="32"/>
  <c r="AD22" i="31"/>
  <c r="AD25" i="31"/>
  <c r="AE38" i="32"/>
  <c r="AF8" i="31"/>
  <c r="U57" i="32"/>
  <c r="AD11" i="32"/>
  <c r="AD17" i="32" s="1"/>
  <c r="AD26" i="32" s="1"/>
  <c r="T65" i="32"/>
  <c r="T75" i="32" s="1"/>
  <c r="AD40" i="32"/>
  <c r="AD35" i="31"/>
  <c r="AE39" i="32" s="1"/>
  <c r="U48" i="32"/>
  <c r="AE37" i="32"/>
  <c r="T67" i="32"/>
  <c r="S76" i="32"/>
  <c r="AE35" i="32"/>
  <c r="AE36" i="32"/>
  <c r="AF8" i="32"/>
  <c r="U59" i="32"/>
  <c r="U47" i="32"/>
  <c r="U49" i="32"/>
  <c r="AD23" i="31"/>
  <c r="AD24" i="31"/>
  <c r="V68" i="28"/>
  <c r="W54" i="28"/>
  <c r="W69" i="28"/>
  <c r="V70" i="28"/>
  <c r="W55" i="28"/>
  <c r="W56" i="28"/>
  <c r="W59" i="28"/>
  <c r="W58" i="28"/>
  <c r="W57" i="28"/>
  <c r="W49" i="28"/>
  <c r="W50" i="28"/>
  <c r="W51" i="28"/>
  <c r="W53" i="28"/>
  <c r="V67" i="28"/>
  <c r="W48" i="28"/>
  <c r="W52" i="28"/>
  <c r="AB21" i="29"/>
  <c r="W44" i="28"/>
  <c r="V66" i="28"/>
  <c r="W42" i="28"/>
  <c r="W45" i="28"/>
  <c r="W43" i="28"/>
  <c r="W46" i="28"/>
  <c r="V57" i="29"/>
  <c r="W57" i="29" s="1"/>
  <c r="W47" i="28"/>
  <c r="V60" i="29"/>
  <c r="V74" i="29"/>
  <c r="R78" i="29"/>
  <c r="S68" i="29"/>
  <c r="S56" i="29"/>
  <c r="S50" i="29"/>
  <c r="AC17" i="29"/>
  <c r="AC26" i="29" s="1"/>
  <c r="AC24" i="29" s="1"/>
  <c r="AC26" i="28"/>
  <c r="AE32" i="28"/>
  <c r="AE33" i="28"/>
  <c r="AE31" i="28"/>
  <c r="AE12" i="28"/>
  <c r="AE14" i="28"/>
  <c r="AE34" i="28"/>
  <c r="AE10" i="28"/>
  <c r="AE29" i="28"/>
  <c r="AE11" i="28"/>
  <c r="AE30" i="28"/>
  <c r="AE13" i="28"/>
  <c r="AE15" i="28"/>
  <c r="B120" i="27"/>
  <c r="AE36" i="29"/>
  <c r="AE37" i="29"/>
  <c r="AE35" i="29"/>
  <c r="F110" i="27"/>
  <c r="W45" i="29"/>
  <c r="V53" i="29"/>
  <c r="Q73" i="29"/>
  <c r="AD22" i="28"/>
  <c r="AD12" i="29"/>
  <c r="U65" i="29"/>
  <c r="U75" i="29" s="1"/>
  <c r="U67" i="29"/>
  <c r="V48" i="29"/>
  <c r="S62" i="29"/>
  <c r="AD24" i="28"/>
  <c r="AD14" i="29"/>
  <c r="AE38" i="29"/>
  <c r="V49" i="29"/>
  <c r="S30" i="25"/>
  <c r="T29" i="25" s="1"/>
  <c r="T25" i="25" s="1"/>
  <c r="T31" i="25" s="1"/>
  <c r="S31" i="25"/>
  <c r="U66" i="29"/>
  <c r="V51" i="29"/>
  <c r="AD40" i="29"/>
  <c r="U69" i="29"/>
  <c r="AD16" i="28"/>
  <c r="AD20" i="28"/>
  <c r="AD10" i="29"/>
  <c r="AD35" i="28"/>
  <c r="AE39" i="29" s="1"/>
  <c r="R15" i="29"/>
  <c r="R31" i="29"/>
  <c r="Q72" i="29"/>
  <c r="V63" i="29"/>
  <c r="S25" i="29"/>
  <c r="AD21" i="28"/>
  <c r="AD11" i="29"/>
  <c r="AE34" i="29"/>
  <c r="T67" i="25"/>
  <c r="T77" i="25" s="1"/>
  <c r="AF8" i="28"/>
  <c r="H110" i="27"/>
  <c r="W46" i="29"/>
  <c r="D110" i="27"/>
  <c r="W44" i="29"/>
  <c r="AG8" i="29"/>
  <c r="V61" i="29"/>
  <c r="Q80" i="29"/>
  <c r="Q71" i="29"/>
  <c r="V47" i="29"/>
  <c r="V59" i="29"/>
  <c r="S28" i="29"/>
  <c r="T27" i="29" s="1"/>
  <c r="AD23" i="28"/>
  <c r="AD25" i="28"/>
  <c r="V56" i="24"/>
  <c r="V55" i="24"/>
  <c r="V58" i="24"/>
  <c r="V69" i="24"/>
  <c r="V61" i="24" s="1"/>
  <c r="U71" i="24"/>
  <c r="U68" i="24"/>
  <c r="V54" i="24"/>
  <c r="V59" i="24"/>
  <c r="V57" i="24"/>
  <c r="T69" i="25"/>
  <c r="T79" i="25" s="1"/>
  <c r="U57" i="25"/>
  <c r="U67" i="24"/>
  <c r="V48" i="24"/>
  <c r="V49" i="24"/>
  <c r="V53" i="24"/>
  <c r="V51" i="24"/>
  <c r="U63" i="25"/>
  <c r="V50" i="24"/>
  <c r="V52" i="24"/>
  <c r="U74" i="25"/>
  <c r="S79" i="25"/>
  <c r="U61" i="25"/>
  <c r="V45" i="24"/>
  <c r="V47" i="24"/>
  <c r="U55" i="25"/>
  <c r="V46" i="24"/>
  <c r="V42" i="24"/>
  <c r="U66" i="24"/>
  <c r="V44" i="24"/>
  <c r="V43" i="24"/>
  <c r="T76" i="24"/>
  <c r="T68" i="25"/>
  <c r="S65" i="16"/>
  <c r="AD40" i="25"/>
  <c r="AG11" i="24"/>
  <c r="AF14" i="24"/>
  <c r="AF14" i="25" s="1"/>
  <c r="AF12" i="24"/>
  <c r="AF12" i="25" s="1"/>
  <c r="AE33" i="24"/>
  <c r="AF34" i="24"/>
  <c r="AE29" i="24"/>
  <c r="AF32" i="24"/>
  <c r="AF30" i="24"/>
  <c r="AE31" i="24"/>
  <c r="AF15" i="24"/>
  <c r="AF10" i="24"/>
  <c r="AF13" i="24"/>
  <c r="S64" i="25"/>
  <c r="R73" i="25"/>
  <c r="D109" i="23"/>
  <c r="V44" i="25"/>
  <c r="U48" i="25"/>
  <c r="U54" i="25"/>
  <c r="AF21" i="24"/>
  <c r="S58" i="25"/>
  <c r="R72" i="25"/>
  <c r="AF11" i="25"/>
  <c r="AG8" i="25"/>
  <c r="AE24" i="24"/>
  <c r="AE22" i="24"/>
  <c r="AE37" i="25"/>
  <c r="AF38" i="25"/>
  <c r="R80" i="25"/>
  <c r="S52" i="25"/>
  <c r="S71" i="25" s="1"/>
  <c r="R71" i="25"/>
  <c r="U47" i="25"/>
  <c r="U51" i="25"/>
  <c r="AC24" i="25"/>
  <c r="AC21" i="25"/>
  <c r="H109" i="23"/>
  <c r="V46" i="25"/>
  <c r="V60" i="25" s="1"/>
  <c r="AD35" i="24"/>
  <c r="AE39" i="25" s="1"/>
  <c r="F109" i="23"/>
  <c r="V45" i="25"/>
  <c r="T28" i="25"/>
  <c r="U27" i="25" s="1"/>
  <c r="AF36" i="25"/>
  <c r="AF34" i="25"/>
  <c r="B119" i="23"/>
  <c r="S78" i="25"/>
  <c r="T50" i="25"/>
  <c r="AE14" i="25"/>
  <c r="AE17" i="25" s="1"/>
  <c r="AE26" i="25" s="1"/>
  <c r="AD26" i="24"/>
  <c r="U53" i="25"/>
  <c r="AE35" i="25"/>
  <c r="U49" i="25"/>
  <c r="T56" i="25"/>
  <c r="T65" i="25"/>
  <c r="AD21" i="25"/>
  <c r="AD24" i="25"/>
  <c r="AE25" i="24"/>
  <c r="S70" i="25"/>
  <c r="U59" i="25"/>
  <c r="AG8" i="24"/>
  <c r="AE20" i="24"/>
  <c r="AE16" i="24"/>
  <c r="AE23" i="24"/>
  <c r="V120" i="16"/>
  <c r="V121" i="16"/>
  <c r="V122" i="16"/>
  <c r="V123" i="16"/>
  <c r="V124" i="16"/>
  <c r="V114" i="16"/>
  <c r="V115" i="16"/>
  <c r="V116" i="16"/>
  <c r="V117" i="16"/>
  <c r="V118" i="16"/>
  <c r="V119" i="16"/>
  <c r="V125" i="16"/>
  <c r="V126" i="16"/>
  <c r="V100" i="16"/>
  <c r="V101" i="16"/>
  <c r="V102" i="16"/>
  <c r="V103" i="16"/>
  <c r="V104" i="16"/>
  <c r="V105" i="16"/>
  <c r="V106" i="16"/>
  <c r="V107" i="16"/>
  <c r="V108" i="16"/>
  <c r="V109" i="16"/>
  <c r="V110" i="16"/>
  <c r="V111" i="16"/>
  <c r="V112" i="16"/>
  <c r="W24" i="16"/>
  <c r="W127" i="16"/>
  <c r="W21" i="16"/>
  <c r="X10" i="16"/>
  <c r="X17" i="16" s="1"/>
  <c r="X26" i="16" s="1"/>
  <c r="S69" i="16"/>
  <c r="T63" i="16"/>
  <c r="T57" i="16"/>
  <c r="T51" i="16"/>
  <c r="N76" i="14"/>
  <c r="S66" i="16"/>
  <c r="S67" i="16"/>
  <c r="Y30" i="14"/>
  <c r="Y33" i="14"/>
  <c r="Y32" i="14"/>
  <c r="Y34" i="14"/>
  <c r="Y29" i="14"/>
  <c r="Y31" i="14"/>
  <c r="T60" i="16"/>
  <c r="T54" i="16"/>
  <c r="T48" i="16"/>
  <c r="T55" i="16"/>
  <c r="T74" i="16"/>
  <c r="T59" i="16"/>
  <c r="T47" i="16"/>
  <c r="T49" i="16"/>
  <c r="T53" i="16"/>
  <c r="R75" i="16"/>
  <c r="T61" i="16"/>
  <c r="W129" i="16"/>
  <c r="W130" i="16"/>
  <c r="W128" i="16"/>
  <c r="T57" i="14"/>
  <c r="T56" i="14"/>
  <c r="T52" i="14"/>
  <c r="T50" i="14"/>
  <c r="T53" i="14"/>
  <c r="T55" i="14"/>
  <c r="T49" i="14"/>
  <c r="H107" i="15"/>
  <c r="U46" i="16" s="1"/>
  <c r="T58" i="14"/>
  <c r="T45" i="14"/>
  <c r="D107" i="15"/>
  <c r="U44" i="16" s="1"/>
  <c r="T44" i="14"/>
  <c r="T47" i="14"/>
  <c r="T43" i="14"/>
  <c r="T46" i="14"/>
  <c r="T51" i="14"/>
  <c r="F107" i="15"/>
  <c r="U45" i="16" s="1"/>
  <c r="T59" i="14"/>
  <c r="O74" i="14"/>
  <c r="O73" i="14"/>
  <c r="O72" i="14"/>
  <c r="O71" i="14"/>
  <c r="O75" i="14"/>
  <c r="O70" i="14"/>
  <c r="P67" i="14"/>
  <c r="Q48" i="14"/>
  <c r="Q42" i="14"/>
  <c r="P66" i="14"/>
  <c r="Q54" i="14"/>
  <c r="P68" i="14"/>
  <c r="Q69" i="14"/>
  <c r="Q64" i="14" s="1"/>
  <c r="B117" i="15"/>
  <c r="C116" i="15"/>
  <c r="G116" i="15"/>
  <c r="E116" i="15"/>
  <c r="Y15" i="14"/>
  <c r="Y12" i="14"/>
  <c r="Y12" i="16" s="1"/>
  <c r="Y13" i="14"/>
  <c r="Y11" i="14"/>
  <c r="Y11" i="16" s="1"/>
  <c r="Y10" i="14"/>
  <c r="Y14" i="14"/>
  <c r="Y14" i="16" s="1"/>
  <c r="X25" i="14"/>
  <c r="W26" i="14"/>
  <c r="X22" i="14"/>
  <c r="X23" i="14"/>
  <c r="X21" i="14"/>
  <c r="X20" i="14"/>
  <c r="X16" i="14"/>
  <c r="X24" i="14"/>
  <c r="Z8" i="14"/>
  <c r="X35" i="14"/>
  <c r="Y39" i="16" s="1"/>
  <c r="Y34" i="16"/>
  <c r="Y38" i="16"/>
  <c r="Y35" i="16"/>
  <c r="Y36" i="16"/>
  <c r="X39" i="16"/>
  <c r="X40" i="16" s="1"/>
  <c r="Y37" i="16"/>
  <c r="AC8" i="16"/>
  <c r="AG32" i="24" a="1"/>
  <c r="U39" i="14"/>
  <c r="AF31" i="28" a="1"/>
  <c r="AG29" i="31" a="1"/>
  <c r="AF32" i="31" a="1"/>
  <c r="AF11" i="31" a="1"/>
  <c r="W39" i="31"/>
  <c r="AF29" i="28" a="1"/>
  <c r="AH11" i="24" a="1"/>
  <c r="AF14" i="28" a="1"/>
  <c r="AG15" i="24" a="1"/>
  <c r="Z12" i="14" a="1"/>
  <c r="AF31" i="24" a="1"/>
  <c r="AF30" i="31" a="1"/>
  <c r="AF10" i="31" a="1"/>
  <c r="AG13" i="24" a="1"/>
  <c r="AF29" i="24" a="1"/>
  <c r="AF33" i="28" a="1"/>
  <c r="AG14" i="24" a="1"/>
  <c r="AF11" i="28" a="1"/>
  <c r="Z31" i="14" a="1"/>
  <c r="AF12" i="31" a="1"/>
  <c r="Z14" i="14" a="1"/>
  <c r="AF33" i="31" a="1"/>
  <c r="AG34" i="24" a="1"/>
  <c r="AF15" i="28" a="1"/>
  <c r="AF32" i="28" a="1"/>
  <c r="AG30" i="24" a="1"/>
  <c r="Z34" i="14" a="1"/>
  <c r="W40" i="24"/>
  <c r="AF15" i="31" a="1"/>
  <c r="AF14" i="31" a="1"/>
  <c r="AG10" i="24" a="1"/>
  <c r="Z33" i="14" a="1"/>
  <c r="W41" i="24"/>
  <c r="AF13" i="31" a="1"/>
  <c r="Z15" i="14" a="1"/>
  <c r="U41" i="14"/>
  <c r="AF33" i="24" a="1"/>
  <c r="AG12" i="24" a="1"/>
  <c r="U40" i="14"/>
  <c r="AF34" i="31" a="1"/>
  <c r="AF30" i="28" a="1"/>
  <c r="Z29" i="14" a="1"/>
  <c r="W40" i="31"/>
  <c r="W41" i="31"/>
  <c r="X41" i="28"/>
  <c r="Z11" i="14" a="1"/>
  <c r="AF31" i="31" a="1"/>
  <c r="AF13" i="28" a="1"/>
  <c r="X39" i="28"/>
  <c r="W39" i="24"/>
  <c r="AF10" i="28" a="1"/>
  <c r="Z13" i="14" a="1"/>
  <c r="X40" i="28"/>
  <c r="AF12" i="28" a="1"/>
  <c r="Z10" i="14" a="1"/>
  <c r="Z30" i="14" a="1"/>
  <c r="AF34" i="28" a="1"/>
  <c r="Z32" i="14" a="1"/>
  <c r="V65" i="31" l="1"/>
  <c r="V75" i="31" s="1"/>
  <c r="V67" i="31"/>
  <c r="W48" i="31"/>
  <c r="W44" i="31"/>
  <c r="W57" i="31"/>
  <c r="V64" i="31"/>
  <c r="V74" i="31" s="1"/>
  <c r="W69" i="31"/>
  <c r="W58" i="31"/>
  <c r="U76" i="31"/>
  <c r="W53" i="31"/>
  <c r="W45" i="31"/>
  <c r="V62" i="31"/>
  <c r="V72" i="31" s="1"/>
  <c r="W43" i="31"/>
  <c r="W50" i="31"/>
  <c r="W51" i="31"/>
  <c r="V66" i="31"/>
  <c r="W42" i="31"/>
  <c r="W56" i="31"/>
  <c r="W55" i="31"/>
  <c r="W52" i="31"/>
  <c r="V63" i="31"/>
  <c r="V73" i="31" s="1"/>
  <c r="V68" i="31"/>
  <c r="W54" i="31"/>
  <c r="W54" i="29"/>
  <c r="W59" i="31"/>
  <c r="W47" i="31"/>
  <c r="V61" i="31"/>
  <c r="V71" i="31" s="1"/>
  <c r="W46" i="31"/>
  <c r="V60" i="31"/>
  <c r="V70" i="31" s="1"/>
  <c r="W49" i="31"/>
  <c r="Q60" i="14"/>
  <c r="Q65" i="14"/>
  <c r="Q63" i="14"/>
  <c r="Q62" i="14"/>
  <c r="Q61" i="14"/>
  <c r="W61" i="28"/>
  <c r="W71" i="28" s="1"/>
  <c r="V60" i="24"/>
  <c r="V70" i="24" s="1"/>
  <c r="V64" i="24"/>
  <c r="V74" i="24" s="1"/>
  <c r="V65" i="24"/>
  <c r="V75" i="24" s="1"/>
  <c r="V62" i="24"/>
  <c r="U70" i="24"/>
  <c r="V63" i="24"/>
  <c r="U76" i="28"/>
  <c r="W60" i="28"/>
  <c r="W70" i="28" s="1"/>
  <c r="W64" i="28"/>
  <c r="W74" i="28" s="1"/>
  <c r="W63" i="28"/>
  <c r="W73" i="28" s="1"/>
  <c r="W62" i="28"/>
  <c r="W65" i="28"/>
  <c r="W75" i="28" s="1"/>
  <c r="R52" i="32"/>
  <c r="R71" i="32" s="1"/>
  <c r="Q72" i="32"/>
  <c r="Q81" i="32" s="1"/>
  <c r="V74" i="32"/>
  <c r="Q80" i="32"/>
  <c r="R64" i="32"/>
  <c r="R73" i="32" s="1"/>
  <c r="U67" i="32"/>
  <c r="U77" i="32" s="1"/>
  <c r="U69" i="32"/>
  <c r="U79" i="32" s="1"/>
  <c r="V54" i="32"/>
  <c r="U66" i="32"/>
  <c r="V66" i="32" s="1"/>
  <c r="T77" i="32"/>
  <c r="T76" i="32"/>
  <c r="S50" i="32"/>
  <c r="AE35" i="31"/>
  <c r="AF39" i="32" s="1"/>
  <c r="AG29" i="31"/>
  <c r="AF33" i="31"/>
  <c r="AF34" i="31"/>
  <c r="AF15" i="31"/>
  <c r="AF14" i="31"/>
  <c r="AF12" i="31"/>
  <c r="AF12" i="32" s="1"/>
  <c r="AF13" i="31"/>
  <c r="AF10" i="31"/>
  <c r="AF10" i="32" s="1"/>
  <c r="AF32" i="31"/>
  <c r="AF11" i="31"/>
  <c r="AF11" i="32" s="1"/>
  <c r="AF31" i="31"/>
  <c r="AF30" i="31"/>
  <c r="AG8" i="31"/>
  <c r="V53" i="32"/>
  <c r="V47" i="32"/>
  <c r="F110" i="30"/>
  <c r="W45" i="32"/>
  <c r="AF37" i="32"/>
  <c r="V51" i="32"/>
  <c r="V55" i="32"/>
  <c r="AF38" i="32"/>
  <c r="AG8" i="32"/>
  <c r="V61" i="32"/>
  <c r="AD26" i="31"/>
  <c r="H110" i="30"/>
  <c r="W46" i="32"/>
  <c r="W74" i="32" s="1"/>
  <c r="T79" i="32"/>
  <c r="V63" i="32"/>
  <c r="AE25" i="31"/>
  <c r="V49" i="32"/>
  <c r="V48" i="32"/>
  <c r="S15" i="32"/>
  <c r="S31" i="32"/>
  <c r="AD24" i="32"/>
  <c r="AD21" i="32"/>
  <c r="AE24" i="31"/>
  <c r="AE22" i="31"/>
  <c r="S56" i="32"/>
  <c r="S68" i="32"/>
  <c r="V60" i="32"/>
  <c r="AE40" i="32"/>
  <c r="AE23" i="31"/>
  <c r="AE17" i="32"/>
  <c r="AE26" i="32" s="1"/>
  <c r="AE16" i="31"/>
  <c r="AE20" i="31"/>
  <c r="V59" i="32"/>
  <c r="V57" i="32"/>
  <c r="S28" i="32"/>
  <c r="T27" i="32" s="1"/>
  <c r="AF36" i="32"/>
  <c r="AE21" i="31"/>
  <c r="R72" i="32"/>
  <c r="U65" i="32"/>
  <c r="U75" i="32" s="1"/>
  <c r="S30" i="32"/>
  <c r="T29" i="32" s="1"/>
  <c r="D110" i="30"/>
  <c r="W44" i="32"/>
  <c r="B120" i="30"/>
  <c r="AF35" i="32"/>
  <c r="AF34" i="32"/>
  <c r="V66" i="29"/>
  <c r="V76" i="29" s="1"/>
  <c r="X57" i="28"/>
  <c r="X58" i="28"/>
  <c r="X59" i="28"/>
  <c r="X56" i="28"/>
  <c r="X69" i="28"/>
  <c r="X55" i="28"/>
  <c r="W68" i="28"/>
  <c r="X54" i="28"/>
  <c r="X52" i="28"/>
  <c r="X53" i="28"/>
  <c r="X51" i="28"/>
  <c r="X50" i="28"/>
  <c r="W67" i="28"/>
  <c r="X48" i="28"/>
  <c r="X49" i="28"/>
  <c r="W74" i="29"/>
  <c r="V67" i="29"/>
  <c r="V77" i="29" s="1"/>
  <c r="W55" i="29"/>
  <c r="X46" i="28"/>
  <c r="X42" i="28"/>
  <c r="W66" i="28"/>
  <c r="V76" i="28"/>
  <c r="X47" i="28"/>
  <c r="X43" i="28"/>
  <c r="X45" i="28"/>
  <c r="X44" i="28"/>
  <c r="V69" i="29"/>
  <c r="V79" i="29" s="1"/>
  <c r="AC21" i="29"/>
  <c r="W60" i="29"/>
  <c r="S78" i="29"/>
  <c r="U67" i="25"/>
  <c r="U77" i="25" s="1"/>
  <c r="AE40" i="29"/>
  <c r="U76" i="29"/>
  <c r="AF29" i="28"/>
  <c r="AF10" i="28"/>
  <c r="AF34" i="28"/>
  <c r="AF15" i="28"/>
  <c r="AF12" i="28"/>
  <c r="AF13" i="28"/>
  <c r="AF31" i="28"/>
  <c r="AF30" i="28"/>
  <c r="AF33" i="28"/>
  <c r="AF14" i="28"/>
  <c r="AF14" i="29" s="1"/>
  <c r="AF11" i="28"/>
  <c r="AF32" i="28"/>
  <c r="AH8" i="29"/>
  <c r="R16" i="29"/>
  <c r="R70" i="29"/>
  <c r="AE35" i="28"/>
  <c r="AF39" i="29" s="1"/>
  <c r="AE16" i="28"/>
  <c r="AE20" i="28"/>
  <c r="AE10" i="29"/>
  <c r="W53" i="29"/>
  <c r="R64" i="29"/>
  <c r="AF38" i="29"/>
  <c r="AE25" i="28"/>
  <c r="AE22" i="28"/>
  <c r="AE12" i="29"/>
  <c r="W47" i="29"/>
  <c r="D111" i="27"/>
  <c r="X44" i="29"/>
  <c r="Q81" i="29"/>
  <c r="R52" i="29"/>
  <c r="H111" i="27"/>
  <c r="X46" i="29"/>
  <c r="W63" i="29"/>
  <c r="AD26" i="28"/>
  <c r="W51" i="29"/>
  <c r="V65" i="29"/>
  <c r="V75" i="29" s="1"/>
  <c r="F111" i="27"/>
  <c r="X45" i="29"/>
  <c r="B121" i="27"/>
  <c r="AE23" i="28"/>
  <c r="AF35" i="29"/>
  <c r="S15" i="29"/>
  <c r="S16" i="29" s="1"/>
  <c r="S31" i="29"/>
  <c r="AG8" i="28"/>
  <c r="U79" i="29"/>
  <c r="W49" i="29"/>
  <c r="AF34" i="29"/>
  <c r="AF37" i="29"/>
  <c r="W48" i="29"/>
  <c r="AE24" i="28"/>
  <c r="AE14" i="29"/>
  <c r="T23" i="29"/>
  <c r="T13" i="29" s="1"/>
  <c r="R58" i="29"/>
  <c r="W59" i="29"/>
  <c r="W61" i="29"/>
  <c r="AD17" i="29"/>
  <c r="AD26" i="29" s="1"/>
  <c r="U77" i="29"/>
  <c r="S30" i="29"/>
  <c r="T29" i="29" s="1"/>
  <c r="AE21" i="28"/>
  <c r="AE11" i="29"/>
  <c r="AF36" i="29"/>
  <c r="T30" i="25"/>
  <c r="U29" i="25" s="1"/>
  <c r="U25" i="25" s="1"/>
  <c r="U30" i="25" s="1"/>
  <c r="V29" i="25" s="1"/>
  <c r="T15" i="25"/>
  <c r="T16" i="25" s="1"/>
  <c r="W57" i="24"/>
  <c r="W69" i="24"/>
  <c r="W61" i="24" s="1"/>
  <c r="V71" i="24"/>
  <c r="V57" i="25"/>
  <c r="W59" i="24"/>
  <c r="U69" i="25"/>
  <c r="U79" i="25" s="1"/>
  <c r="W54" i="24"/>
  <c r="V68" i="24"/>
  <c r="W58" i="24"/>
  <c r="W55" i="24"/>
  <c r="W56" i="24"/>
  <c r="U66" i="25"/>
  <c r="U76" i="25" s="1"/>
  <c r="W51" i="24"/>
  <c r="W49" i="24"/>
  <c r="W48" i="24"/>
  <c r="V67" i="24"/>
  <c r="W50" i="24"/>
  <c r="W53" i="24"/>
  <c r="W52" i="24"/>
  <c r="W47" i="24"/>
  <c r="V55" i="25"/>
  <c r="W43" i="24"/>
  <c r="W44" i="24"/>
  <c r="V66" i="24"/>
  <c r="W42" i="24"/>
  <c r="T65" i="16"/>
  <c r="V54" i="25"/>
  <c r="W46" i="24"/>
  <c r="W45" i="24"/>
  <c r="AE40" i="25"/>
  <c r="R81" i="25"/>
  <c r="AE26" i="24"/>
  <c r="S72" i="25"/>
  <c r="AF29" i="24"/>
  <c r="AG34" i="24"/>
  <c r="AF33" i="24"/>
  <c r="AG30" i="24"/>
  <c r="AG32" i="24"/>
  <c r="AG13" i="24"/>
  <c r="AG10" i="24"/>
  <c r="AG10" i="25" s="1"/>
  <c r="AG12" i="24"/>
  <c r="AG15" i="24"/>
  <c r="AG14" i="24"/>
  <c r="AG14" i="25" s="1"/>
  <c r="AF31" i="24"/>
  <c r="AH11" i="24"/>
  <c r="S73" i="25"/>
  <c r="H110" i="23"/>
  <c r="W46" i="25"/>
  <c r="W60" i="25" s="1"/>
  <c r="V63" i="25"/>
  <c r="AE35" i="24"/>
  <c r="AF39" i="25" s="1"/>
  <c r="V48" i="25"/>
  <c r="AG38" i="25"/>
  <c r="V51" i="25"/>
  <c r="V59" i="25"/>
  <c r="S80" i="25"/>
  <c r="B120" i="23"/>
  <c r="V61" i="25"/>
  <c r="U23" i="25"/>
  <c r="U13" i="25" s="1"/>
  <c r="U50" i="25" s="1"/>
  <c r="V47" i="25"/>
  <c r="AG11" i="25"/>
  <c r="AH8" i="25"/>
  <c r="V74" i="25"/>
  <c r="AF37" i="25"/>
  <c r="AG34" i="25"/>
  <c r="AG36" i="25"/>
  <c r="AE24" i="25"/>
  <c r="AE21" i="25"/>
  <c r="V49" i="25"/>
  <c r="AH8" i="24"/>
  <c r="AF23" i="24"/>
  <c r="U65" i="25"/>
  <c r="U75" i="25" s="1"/>
  <c r="V53" i="25"/>
  <c r="F110" i="23"/>
  <c r="W45" i="25"/>
  <c r="T75" i="25"/>
  <c r="AF20" i="24"/>
  <c r="AF16" i="24"/>
  <c r="AF22" i="24"/>
  <c r="AF10" i="25"/>
  <c r="AF17" i="25" s="1"/>
  <c r="AF26" i="25" s="1"/>
  <c r="AF25" i="24"/>
  <c r="AF24" i="24"/>
  <c r="T78" i="25"/>
  <c r="D110" i="23"/>
  <c r="W44" i="25"/>
  <c r="AF35" i="25"/>
  <c r="AG21" i="24"/>
  <c r="W122" i="16"/>
  <c r="W124" i="16"/>
  <c r="W125" i="16"/>
  <c r="W121" i="16"/>
  <c r="W123" i="16"/>
  <c r="W114" i="16"/>
  <c r="W115" i="16"/>
  <c r="W116" i="16"/>
  <c r="W117" i="16"/>
  <c r="W118" i="16"/>
  <c r="W119" i="16"/>
  <c r="W120" i="16"/>
  <c r="W126" i="16"/>
  <c r="W100" i="16"/>
  <c r="W101" i="16"/>
  <c r="W102" i="16"/>
  <c r="W103" i="16"/>
  <c r="W104" i="16"/>
  <c r="W105" i="16"/>
  <c r="W106" i="16"/>
  <c r="W107" i="16"/>
  <c r="W108" i="16"/>
  <c r="W109" i="16"/>
  <c r="W110" i="16"/>
  <c r="W111" i="16"/>
  <c r="W112" i="16"/>
  <c r="X24" i="16"/>
  <c r="X127" i="16"/>
  <c r="X21" i="16"/>
  <c r="Y10" i="16"/>
  <c r="Y17" i="16" s="1"/>
  <c r="Y26" i="16" s="1"/>
  <c r="T69" i="16"/>
  <c r="U63" i="16"/>
  <c r="U57" i="16"/>
  <c r="U51" i="16"/>
  <c r="O76" i="14"/>
  <c r="T66" i="16"/>
  <c r="T67" i="16"/>
  <c r="Z31" i="14"/>
  <c r="Z29" i="14"/>
  <c r="Z34" i="14"/>
  <c r="Z33" i="14"/>
  <c r="Z32" i="14"/>
  <c r="Z30" i="14"/>
  <c r="U60" i="16"/>
  <c r="U54" i="16"/>
  <c r="U48" i="16"/>
  <c r="U61" i="16"/>
  <c r="U53" i="16"/>
  <c r="S75" i="16"/>
  <c r="U74" i="16"/>
  <c r="U55" i="16"/>
  <c r="U49" i="16"/>
  <c r="U47" i="16"/>
  <c r="U59" i="16"/>
  <c r="X128" i="16"/>
  <c r="X130" i="16"/>
  <c r="X129" i="16"/>
  <c r="U49" i="14"/>
  <c r="U47" i="14"/>
  <c r="U53" i="14"/>
  <c r="U46" i="14"/>
  <c r="U44" i="14"/>
  <c r="U50" i="14"/>
  <c r="D108" i="15"/>
  <c r="V44" i="16" s="1"/>
  <c r="U52" i="14"/>
  <c r="U59" i="14"/>
  <c r="U45" i="14"/>
  <c r="U56" i="14"/>
  <c r="U55" i="14"/>
  <c r="F108" i="15"/>
  <c r="V45" i="16" s="1"/>
  <c r="U58" i="14"/>
  <c r="U57" i="14"/>
  <c r="U43" i="14"/>
  <c r="U51" i="14"/>
  <c r="H108" i="15"/>
  <c r="V46" i="16" s="1"/>
  <c r="P75" i="14"/>
  <c r="P71" i="14"/>
  <c r="P70" i="14"/>
  <c r="P74" i="14"/>
  <c r="P72" i="14"/>
  <c r="P73" i="14"/>
  <c r="R69" i="14"/>
  <c r="R64" i="14" s="1"/>
  <c r="Q68" i="14"/>
  <c r="R54" i="14"/>
  <c r="Q66" i="14"/>
  <c r="R42" i="14"/>
  <c r="Q67" i="14"/>
  <c r="R48" i="14"/>
  <c r="B118" i="15"/>
  <c r="G117" i="15"/>
  <c r="C117" i="15"/>
  <c r="E117" i="15"/>
  <c r="Z14" i="14"/>
  <c r="Z14" i="16" s="1"/>
  <c r="Z13" i="14"/>
  <c r="Z10" i="14"/>
  <c r="Z12" i="14"/>
  <c r="Z12" i="16" s="1"/>
  <c r="Z15" i="14"/>
  <c r="Z11" i="14"/>
  <c r="Z11" i="16" s="1"/>
  <c r="Y24" i="14"/>
  <c r="Y23" i="14"/>
  <c r="X26" i="14"/>
  <c r="Y20" i="14"/>
  <c r="Y22" i="14"/>
  <c r="Y16" i="14"/>
  <c r="Y25" i="14"/>
  <c r="Y21" i="14"/>
  <c r="AA8" i="14"/>
  <c r="Y40" i="16"/>
  <c r="Z37" i="16"/>
  <c r="Z34" i="16"/>
  <c r="Z36" i="16"/>
  <c r="Y35" i="14"/>
  <c r="Z35" i="16"/>
  <c r="Z38" i="16"/>
  <c r="AD8" i="16"/>
  <c r="AG15" i="28" a="1"/>
  <c r="AH15" i="24" a="1"/>
  <c r="V39" i="14"/>
  <c r="AH10" i="24" a="1"/>
  <c r="AG31" i="28" a="1"/>
  <c r="AH14" i="24" a="1"/>
  <c r="AG15" i="31" a="1"/>
  <c r="X40" i="31"/>
  <c r="AG10" i="28" a="1"/>
  <c r="AG31" i="31" a="1"/>
  <c r="V41" i="14"/>
  <c r="AG29" i="28" a="1"/>
  <c r="AG33" i="24" a="1"/>
  <c r="AG11" i="31" a="1"/>
  <c r="AA32" i="14" a="1"/>
  <c r="AG29" i="24" a="1"/>
  <c r="AG14" i="31" a="1"/>
  <c r="AG34" i="31" a="1"/>
  <c r="AG10" i="31" a="1"/>
  <c r="AG12" i="28" a="1"/>
  <c r="AG33" i="31" a="1"/>
  <c r="AA29" i="14" a="1"/>
  <c r="AH29" i="31" a="1"/>
  <c r="AA31" i="14" a="1"/>
  <c r="AH30" i="24" a="1"/>
  <c r="AI11" i="24" a="1"/>
  <c r="AG14" i="28" a="1"/>
  <c r="AA14" i="14" a="1"/>
  <c r="AH13" i="24" a="1"/>
  <c r="X41" i="31"/>
  <c r="X39" i="24"/>
  <c r="AG33" i="28" a="1"/>
  <c r="X40" i="24"/>
  <c r="AG11" i="28" a="1"/>
  <c r="AG31" i="24" a="1"/>
  <c r="AA34" i="14" a="1"/>
  <c r="AG32" i="31" a="1"/>
  <c r="AH34" i="24" a="1"/>
  <c r="AA30" i="14" a="1"/>
  <c r="AG30" i="28" a="1"/>
  <c r="AA12" i="14" a="1"/>
  <c r="AG32" i="28" a="1"/>
  <c r="AG13" i="28" a="1"/>
  <c r="AA10" i="14" a="1"/>
  <c r="AA11" i="14" a="1"/>
  <c r="X39" i="31"/>
  <c r="Y39" i="28"/>
  <c r="AH12" i="24" a="1"/>
  <c r="X41" i="24"/>
  <c r="Y41" i="28"/>
  <c r="AA13" i="14" a="1"/>
  <c r="AG13" i="31" a="1"/>
  <c r="AG30" i="31" a="1"/>
  <c r="AG34" i="28" a="1"/>
  <c r="AH32" i="24" a="1"/>
  <c r="Y40" i="28"/>
  <c r="AA33" i="14" a="1"/>
  <c r="AA15" i="14" a="1"/>
  <c r="AG12" i="31" a="1"/>
  <c r="V40" i="14"/>
  <c r="X54" i="29" l="1"/>
  <c r="W61" i="31"/>
  <c r="W71" i="31" s="1"/>
  <c r="X56" i="31"/>
  <c r="W62" i="31"/>
  <c r="W72" i="31" s="1"/>
  <c r="X57" i="31"/>
  <c r="X59" i="31"/>
  <c r="X42" i="31"/>
  <c r="W66" i="31"/>
  <c r="X45" i="31"/>
  <c r="X43" i="31"/>
  <c r="X49" i="31"/>
  <c r="V76" i="31"/>
  <c r="X44" i="31"/>
  <c r="W64" i="31"/>
  <c r="W74" i="31" s="1"/>
  <c r="X69" i="31"/>
  <c r="W60" i="31"/>
  <c r="W70" i="31" s="1"/>
  <c r="X54" i="31"/>
  <c r="W68" i="31"/>
  <c r="X53" i="31"/>
  <c r="W67" i="31"/>
  <c r="X48" i="31"/>
  <c r="X52" i="31"/>
  <c r="X55" i="31"/>
  <c r="X51" i="31"/>
  <c r="X47" i="31"/>
  <c r="X46" i="31"/>
  <c r="W63" i="31"/>
  <c r="X50" i="31"/>
  <c r="X58" i="31"/>
  <c r="W65" i="31"/>
  <c r="W75" i="31" s="1"/>
  <c r="U76" i="24"/>
  <c r="R61" i="14"/>
  <c r="R62" i="14"/>
  <c r="X61" i="28"/>
  <c r="X71" i="28" s="1"/>
  <c r="R63" i="14"/>
  <c r="R65" i="14"/>
  <c r="R60" i="14"/>
  <c r="W63" i="24"/>
  <c r="W73" i="24" s="1"/>
  <c r="W62" i="24"/>
  <c r="W72" i="24" s="1"/>
  <c r="W65" i="24"/>
  <c r="W75" i="24" s="1"/>
  <c r="V72" i="24"/>
  <c r="W64" i="24"/>
  <c r="W74" i="24" s="1"/>
  <c r="V73" i="24"/>
  <c r="W60" i="24"/>
  <c r="X65" i="28"/>
  <c r="X75" i="28" s="1"/>
  <c r="X62" i="28"/>
  <c r="X72" i="28" s="1"/>
  <c r="X63" i="28"/>
  <c r="X73" i="28" s="1"/>
  <c r="X60" i="28"/>
  <c r="X70" i="28" s="1"/>
  <c r="X64" i="28"/>
  <c r="W72" i="28"/>
  <c r="V69" i="32"/>
  <c r="W69" i="32" s="1"/>
  <c r="R81" i="32"/>
  <c r="R80" i="32"/>
  <c r="V67" i="32"/>
  <c r="V77" i="32" s="1"/>
  <c r="S64" i="32"/>
  <c r="S73" i="32" s="1"/>
  <c r="W54" i="32"/>
  <c r="U76" i="32"/>
  <c r="W66" i="32"/>
  <c r="W57" i="32"/>
  <c r="W55" i="32"/>
  <c r="S78" i="32"/>
  <c r="AG14" i="31"/>
  <c r="AG14" i="32" s="1"/>
  <c r="AG30" i="31"/>
  <c r="AG15" i="31"/>
  <c r="AG31" i="31"/>
  <c r="AG34" i="31"/>
  <c r="AG13" i="31"/>
  <c r="AG12" i="31"/>
  <c r="AG12" i="32" s="1"/>
  <c r="AG11" i="31"/>
  <c r="AG33" i="31"/>
  <c r="AG10" i="31"/>
  <c r="AG10" i="32" s="1"/>
  <c r="AG32" i="31"/>
  <c r="AH29" i="31"/>
  <c r="AE26" i="31"/>
  <c r="W63" i="32"/>
  <c r="X46" i="32"/>
  <c r="X74" i="32" s="1"/>
  <c r="W47" i="32"/>
  <c r="W53" i="32"/>
  <c r="AF24" i="31"/>
  <c r="W49" i="32"/>
  <c r="B121" i="30"/>
  <c r="H111" i="30"/>
  <c r="F111" i="30"/>
  <c r="T25" i="32"/>
  <c r="T30" i="32" s="1"/>
  <c r="U29" i="32" s="1"/>
  <c r="T23" i="32"/>
  <c r="T13" i="32" s="1"/>
  <c r="T68" i="32" s="1"/>
  <c r="W60" i="32"/>
  <c r="W48" i="32"/>
  <c r="V76" i="32"/>
  <c r="AG34" i="32"/>
  <c r="AF25" i="31"/>
  <c r="AH8" i="31"/>
  <c r="D111" i="30"/>
  <c r="X44" i="32"/>
  <c r="S58" i="32"/>
  <c r="S72" i="32" s="1"/>
  <c r="AE24" i="32"/>
  <c r="AE21" i="32"/>
  <c r="W61" i="32"/>
  <c r="AF14" i="32"/>
  <c r="AF17" i="32" s="1"/>
  <c r="AF26" i="32" s="1"/>
  <c r="AG35" i="32"/>
  <c r="AG38" i="32"/>
  <c r="V65" i="32"/>
  <c r="V75" i="32" s="1"/>
  <c r="W51" i="32"/>
  <c r="AF23" i="31"/>
  <c r="AF22" i="31"/>
  <c r="AF40" i="32"/>
  <c r="S16" i="32"/>
  <c r="AF35" i="31"/>
  <c r="AG39" i="32" s="1"/>
  <c r="AF21" i="31"/>
  <c r="AG37" i="32"/>
  <c r="X45" i="32"/>
  <c r="AF16" i="31"/>
  <c r="AF20" i="31"/>
  <c r="W59" i="32"/>
  <c r="S70" i="32"/>
  <c r="S52" i="32"/>
  <c r="AH8" i="32"/>
  <c r="AG36" i="32"/>
  <c r="X68" i="28"/>
  <c r="Y54" i="28"/>
  <c r="Y69" i="28"/>
  <c r="Y55" i="28"/>
  <c r="Y56" i="28"/>
  <c r="Y59" i="28"/>
  <c r="Y58" i="28"/>
  <c r="Y57" i="28"/>
  <c r="W69" i="29"/>
  <c r="W79" i="29" s="1"/>
  <c r="W67" i="29"/>
  <c r="W77" i="29" s="1"/>
  <c r="Y48" i="28"/>
  <c r="X67" i="28"/>
  <c r="W66" i="29"/>
  <c r="W76" i="29" s="1"/>
  <c r="Y49" i="28"/>
  <c r="Y50" i="28"/>
  <c r="Y51" i="28"/>
  <c r="Y53" i="28"/>
  <c r="X74" i="29"/>
  <c r="Y52" i="28"/>
  <c r="X61" i="29"/>
  <c r="X60" i="29"/>
  <c r="X66" i="28"/>
  <c r="Y42" i="28"/>
  <c r="Y47" i="28"/>
  <c r="Y46" i="28"/>
  <c r="Y43" i="28"/>
  <c r="X55" i="29"/>
  <c r="Y44" i="28"/>
  <c r="Y45" i="28"/>
  <c r="T64" i="25"/>
  <c r="T73" i="25" s="1"/>
  <c r="T70" i="25"/>
  <c r="X63" i="29"/>
  <c r="T28" i="29"/>
  <c r="U27" i="29" s="1"/>
  <c r="U23" i="29" s="1"/>
  <c r="U13" i="29" s="1"/>
  <c r="T58" i="25"/>
  <c r="T72" i="25" s="1"/>
  <c r="AE17" i="29"/>
  <c r="AE26" i="29" s="1"/>
  <c r="AE21" i="29" s="1"/>
  <c r="AG31" i="28"/>
  <c r="AG13" i="28"/>
  <c r="AG12" i="28"/>
  <c r="AG32" i="28"/>
  <c r="AG15" i="28"/>
  <c r="AG11" i="28"/>
  <c r="AG34" i="28"/>
  <c r="AG30" i="28"/>
  <c r="AG14" i="28"/>
  <c r="AG10" i="28"/>
  <c r="AG10" i="29" s="1"/>
  <c r="AG33" i="28"/>
  <c r="AG29" i="28"/>
  <c r="D112" i="27"/>
  <c r="Y44" i="29"/>
  <c r="R80" i="29"/>
  <c r="S52" i="29"/>
  <c r="R71" i="29"/>
  <c r="X47" i="29"/>
  <c r="AG35" i="29"/>
  <c r="S70" i="29"/>
  <c r="AI8" i="29"/>
  <c r="AF23" i="28"/>
  <c r="X48" i="29"/>
  <c r="AH8" i="28"/>
  <c r="X51" i="29"/>
  <c r="X53" i="29"/>
  <c r="AF22" i="28"/>
  <c r="AF12" i="29"/>
  <c r="X49" i="29"/>
  <c r="AD24" i="29"/>
  <c r="AD21" i="29"/>
  <c r="X59" i="29"/>
  <c r="B122" i="27"/>
  <c r="X57" i="29"/>
  <c r="AG36" i="29"/>
  <c r="AF25" i="28"/>
  <c r="AF21" i="28"/>
  <c r="AF11" i="29"/>
  <c r="AG38" i="29"/>
  <c r="H112" i="27"/>
  <c r="Y46" i="29"/>
  <c r="AG34" i="29"/>
  <c r="S58" i="29"/>
  <c r="R72" i="29"/>
  <c r="T25" i="29"/>
  <c r="AF40" i="29"/>
  <c r="S64" i="29"/>
  <c r="R73" i="29"/>
  <c r="AE26" i="28"/>
  <c r="AF24" i="28"/>
  <c r="AF20" i="28"/>
  <c r="AF16" i="28"/>
  <c r="AF10" i="29"/>
  <c r="F112" i="27"/>
  <c r="Y45" i="29"/>
  <c r="W65" i="29"/>
  <c r="T68" i="29"/>
  <c r="T50" i="29"/>
  <c r="T56" i="29"/>
  <c r="T62" i="29"/>
  <c r="AG37" i="29"/>
  <c r="AF35" i="28"/>
  <c r="AG39" i="29" s="1"/>
  <c r="T52" i="25"/>
  <c r="T71" i="25" s="1"/>
  <c r="X56" i="24"/>
  <c r="X55" i="24"/>
  <c r="X54" i="24"/>
  <c r="W68" i="24"/>
  <c r="X69" i="24"/>
  <c r="X61" i="24" s="1"/>
  <c r="W71" i="24"/>
  <c r="X58" i="24"/>
  <c r="X59" i="24"/>
  <c r="X57" i="24"/>
  <c r="X52" i="24"/>
  <c r="X50" i="24"/>
  <c r="X53" i="24"/>
  <c r="X48" i="24"/>
  <c r="W67" i="24"/>
  <c r="X49" i="24"/>
  <c r="U65" i="16"/>
  <c r="X51" i="24"/>
  <c r="W54" i="25"/>
  <c r="W63" i="25"/>
  <c r="X42" i="24"/>
  <c r="W66" i="24"/>
  <c r="X43" i="24"/>
  <c r="X44" i="24"/>
  <c r="X45" i="24"/>
  <c r="X47" i="24"/>
  <c r="X46" i="24"/>
  <c r="AF40" i="25"/>
  <c r="S81" i="25"/>
  <c r="U28" i="25"/>
  <c r="V27" i="25" s="1"/>
  <c r="V25" i="25" s="1"/>
  <c r="V30" i="25" s="1"/>
  <c r="W29" i="25" s="1"/>
  <c r="AH10" i="24"/>
  <c r="AH10" i="25" s="1"/>
  <c r="AH12" i="24"/>
  <c r="AH12" i="25" s="1"/>
  <c r="AH32" i="24"/>
  <c r="AI11" i="24"/>
  <c r="AG31" i="24"/>
  <c r="AH14" i="24"/>
  <c r="AH14" i="25" s="1"/>
  <c r="AH34" i="24"/>
  <c r="AH13" i="24"/>
  <c r="AH30" i="24"/>
  <c r="AG33" i="24"/>
  <c r="AH15" i="24"/>
  <c r="AG29" i="24"/>
  <c r="W49" i="25"/>
  <c r="AH11" i="25"/>
  <c r="AI8" i="25"/>
  <c r="W57" i="25"/>
  <c r="AG20" i="24"/>
  <c r="AG16" i="24"/>
  <c r="AF21" i="25"/>
  <c r="AF24" i="25"/>
  <c r="AG22" i="24"/>
  <c r="W61" i="25"/>
  <c r="AH36" i="25"/>
  <c r="F111" i="23"/>
  <c r="X45" i="25"/>
  <c r="AI8" i="24"/>
  <c r="AH21" i="24"/>
  <c r="B121" i="23"/>
  <c r="AG35" i="25"/>
  <c r="W53" i="25"/>
  <c r="U62" i="25"/>
  <c r="U68" i="25"/>
  <c r="W59" i="25"/>
  <c r="AG24" i="24"/>
  <c r="AH38" i="25"/>
  <c r="D111" i="23"/>
  <c r="X44" i="25"/>
  <c r="AG12" i="25"/>
  <c r="AG17" i="25" s="1"/>
  <c r="AG26" i="25" s="1"/>
  <c r="W51" i="25"/>
  <c r="AG23" i="24"/>
  <c r="W47" i="25"/>
  <c r="H111" i="23"/>
  <c r="X46" i="25"/>
  <c r="W55" i="25"/>
  <c r="AH34" i="25"/>
  <c r="AG37" i="25"/>
  <c r="AF26" i="24"/>
  <c r="V65" i="25"/>
  <c r="W74" i="25"/>
  <c r="V66" i="25"/>
  <c r="V76" i="25" s="1"/>
  <c r="V67" i="25"/>
  <c r="V77" i="25" s="1"/>
  <c r="V69" i="25"/>
  <c r="V79" i="25" s="1"/>
  <c r="U15" i="25"/>
  <c r="U16" i="25" s="1"/>
  <c r="U31" i="25"/>
  <c r="W48" i="25"/>
  <c r="U56" i="25"/>
  <c r="AG25" i="24"/>
  <c r="AF35" i="24"/>
  <c r="AG39" i="25" s="1"/>
  <c r="X118" i="16"/>
  <c r="X121" i="16"/>
  <c r="X115" i="16"/>
  <c r="X116" i="16"/>
  <c r="X117" i="16"/>
  <c r="X120" i="16"/>
  <c r="X114" i="16"/>
  <c r="X119" i="16"/>
  <c r="X122" i="16"/>
  <c r="X123" i="16"/>
  <c r="X124" i="16"/>
  <c r="X125" i="16"/>
  <c r="X126" i="16"/>
  <c r="X109" i="16"/>
  <c r="X110" i="16"/>
  <c r="X101" i="16"/>
  <c r="X102" i="16"/>
  <c r="X103" i="16"/>
  <c r="X104" i="16"/>
  <c r="X105" i="16"/>
  <c r="X106" i="16"/>
  <c r="X107" i="16"/>
  <c r="X108" i="16"/>
  <c r="X111" i="16"/>
  <c r="X112" i="16"/>
  <c r="X100" i="16"/>
  <c r="Y21" i="16"/>
  <c r="Y24" i="16"/>
  <c r="Z10" i="16"/>
  <c r="Z17" i="16" s="1"/>
  <c r="Z26" i="16" s="1"/>
  <c r="U69" i="16"/>
  <c r="V63" i="16"/>
  <c r="V57" i="16"/>
  <c r="V51" i="16"/>
  <c r="P76" i="14"/>
  <c r="U66" i="16"/>
  <c r="U67" i="16"/>
  <c r="AA34" i="14"/>
  <c r="AA30" i="14"/>
  <c r="AA32" i="14"/>
  <c r="AA33" i="14"/>
  <c r="AA29" i="14"/>
  <c r="AA31" i="14"/>
  <c r="V60" i="16"/>
  <c r="V54" i="16"/>
  <c r="V48" i="16"/>
  <c r="V59" i="16"/>
  <c r="V47" i="16"/>
  <c r="V55" i="16"/>
  <c r="T75" i="16"/>
  <c r="V53" i="16"/>
  <c r="V49" i="16"/>
  <c r="V74" i="16"/>
  <c r="V61" i="16"/>
  <c r="V57" i="14"/>
  <c r="F109" i="15"/>
  <c r="W45" i="16" s="1"/>
  <c r="V50" i="14"/>
  <c r="V55" i="14"/>
  <c r="V44" i="14"/>
  <c r="H109" i="15"/>
  <c r="W46" i="16" s="1"/>
  <c r="V45" i="14"/>
  <c r="V53" i="14"/>
  <c r="V46" i="14"/>
  <c r="V51" i="14"/>
  <c r="V59" i="14"/>
  <c r="V47" i="14"/>
  <c r="D109" i="15"/>
  <c r="W44" i="16" s="1"/>
  <c r="V58" i="14"/>
  <c r="V56" i="14"/>
  <c r="V43" i="14"/>
  <c r="V52" i="14"/>
  <c r="V49" i="14"/>
  <c r="Q72" i="14"/>
  <c r="Q71" i="14"/>
  <c r="Q75" i="14"/>
  <c r="Q70" i="14"/>
  <c r="Q74" i="14"/>
  <c r="Q73" i="14"/>
  <c r="S48" i="14"/>
  <c r="R67" i="14"/>
  <c r="S69" i="14"/>
  <c r="S64" i="14" s="1"/>
  <c r="S42" i="14"/>
  <c r="R66" i="14"/>
  <c r="R68" i="14"/>
  <c r="S54" i="14"/>
  <c r="B119" i="15"/>
  <c r="E118" i="15"/>
  <c r="G118" i="15"/>
  <c r="C118" i="15"/>
  <c r="AA10" i="14"/>
  <c r="AA11" i="14"/>
  <c r="AA11" i="16" s="1"/>
  <c r="AA15" i="14"/>
  <c r="AA13" i="14"/>
  <c r="AA12" i="14"/>
  <c r="AA12" i="16" s="1"/>
  <c r="AA14" i="14"/>
  <c r="AA14" i="16" s="1"/>
  <c r="Z20" i="14"/>
  <c r="Z21" i="14"/>
  <c r="Z16" i="14"/>
  <c r="Z25" i="14"/>
  <c r="Y26" i="14"/>
  <c r="Z23" i="14"/>
  <c r="Z22" i="14"/>
  <c r="Z24" i="14"/>
  <c r="AB8" i="14"/>
  <c r="AA34" i="16"/>
  <c r="AA38" i="16"/>
  <c r="Z35" i="14"/>
  <c r="Z39" i="16"/>
  <c r="Z40" i="16" s="1"/>
  <c r="AA35" i="16"/>
  <c r="AA36" i="16"/>
  <c r="AA37" i="16"/>
  <c r="AE8" i="16"/>
  <c r="AH10" i="31" a="1"/>
  <c r="AH32" i="28" a="1"/>
  <c r="Z40" i="28"/>
  <c r="AH30" i="28" a="1"/>
  <c r="AH34" i="28" a="1"/>
  <c r="AB33" i="14" a="1"/>
  <c r="Y40" i="24"/>
  <c r="AB11" i="14" a="1"/>
  <c r="AB31" i="14" a="1"/>
  <c r="Z41" i="28"/>
  <c r="Y41" i="31"/>
  <c r="W41" i="14"/>
  <c r="AB13" i="14" a="1"/>
  <c r="Y39" i="24"/>
  <c r="AH31" i="28" a="1"/>
  <c r="AH15" i="31" a="1"/>
  <c r="AH13" i="31" a="1"/>
  <c r="AB10" i="14" a="1"/>
  <c r="AH29" i="28" a="1"/>
  <c r="AJ11" i="24" a="1"/>
  <c r="W40" i="14"/>
  <c r="AI29" i="31" a="1"/>
  <c r="AH31" i="31" a="1"/>
  <c r="AB14" i="14" a="1"/>
  <c r="AI14" i="24" a="1"/>
  <c r="AH12" i="28" a="1"/>
  <c r="W39" i="14"/>
  <c r="AB15" i="14" a="1"/>
  <c r="AH33" i="24" a="1"/>
  <c r="AI10" i="24" a="1"/>
  <c r="AH13" i="28" a="1"/>
  <c r="AH33" i="28" a="1"/>
  <c r="AH34" i="31" a="1"/>
  <c r="AH15" i="28" a="1"/>
  <c r="Y41" i="24"/>
  <c r="AI32" i="24" a="1"/>
  <c r="AH10" i="28" a="1"/>
  <c r="Z39" i="28"/>
  <c r="AH32" i="31" a="1"/>
  <c r="AH12" i="31" a="1"/>
  <c r="AI34" i="24" a="1"/>
  <c r="AI15" i="24" a="1"/>
  <c r="AI12" i="24" a="1"/>
  <c r="AH31" i="24" a="1"/>
  <c r="AH29" i="24" a="1"/>
  <c r="AB12" i="14" a="1"/>
  <c r="AH11" i="28" a="1"/>
  <c r="AI13" i="24" a="1"/>
  <c r="Y39" i="31"/>
  <c r="AB29" i="14" a="1"/>
  <c r="Y40" i="31"/>
  <c r="AH11" i="31" a="1"/>
  <c r="AB34" i="14" a="1"/>
  <c r="AB32" i="14" a="1"/>
  <c r="AH33" i="31" a="1"/>
  <c r="AI30" i="24" a="1"/>
  <c r="AH14" i="31" a="1"/>
  <c r="AH14" i="28" a="1"/>
  <c r="AB30" i="14" a="1"/>
  <c r="AH30" i="31" a="1"/>
  <c r="X63" i="31" l="1"/>
  <c r="X73" i="31" s="1"/>
  <c r="X67" i="31"/>
  <c r="Y48" i="31"/>
  <c r="Y44" i="31"/>
  <c r="Y46" i="31"/>
  <c r="Y49" i="31"/>
  <c r="Y59" i="31"/>
  <c r="X66" i="31"/>
  <c r="Y42" i="31"/>
  <c r="Y47" i="31"/>
  <c r="Y54" i="31"/>
  <c r="X68" i="31"/>
  <c r="Y43" i="31"/>
  <c r="Y57" i="31"/>
  <c r="Y53" i="31"/>
  <c r="X65" i="31"/>
  <c r="X75" i="31" s="1"/>
  <c r="Y51" i="31"/>
  <c r="X60" i="31"/>
  <c r="X62" i="31"/>
  <c r="X72" i="31" s="1"/>
  <c r="Y58" i="31"/>
  <c r="Y55" i="31"/>
  <c r="W73" i="31"/>
  <c r="W76" i="31" s="1"/>
  <c r="Y56" i="31"/>
  <c r="X64" i="31"/>
  <c r="X74" i="31" s="1"/>
  <c r="Y69" i="31"/>
  <c r="Y50" i="31"/>
  <c r="Y52" i="31"/>
  <c r="Y45" i="31"/>
  <c r="X61" i="31"/>
  <c r="X71" i="31" s="1"/>
  <c r="Y61" i="28"/>
  <c r="Y71" i="28" s="1"/>
  <c r="S65" i="14"/>
  <c r="S60" i="14"/>
  <c r="V76" i="24"/>
  <c r="S63" i="14"/>
  <c r="V79" i="32"/>
  <c r="S62" i="14"/>
  <c r="S61" i="14"/>
  <c r="X60" i="24"/>
  <c r="X70" i="24" s="1"/>
  <c r="W70" i="24"/>
  <c r="X64" i="24"/>
  <c r="X74" i="24" s="1"/>
  <c r="X65" i="24"/>
  <c r="X75" i="24" s="1"/>
  <c r="X62" i="24"/>
  <c r="X72" i="24" s="1"/>
  <c r="X63" i="24"/>
  <c r="Y64" i="28"/>
  <c r="Y74" i="28" s="1"/>
  <c r="Y60" i="28"/>
  <c r="Y70" i="28" s="1"/>
  <c r="W76" i="28"/>
  <c r="Y63" i="28"/>
  <c r="Y62" i="28"/>
  <c r="X74" i="28"/>
  <c r="Y65" i="28"/>
  <c r="Y75" i="28" s="1"/>
  <c r="W67" i="32"/>
  <c r="X67" i="32" s="1"/>
  <c r="X60" i="32"/>
  <c r="X55" i="32"/>
  <c r="X61" i="32"/>
  <c r="X66" i="32"/>
  <c r="X54" i="32"/>
  <c r="X69" i="32"/>
  <c r="X63" i="32"/>
  <c r="X57" i="32"/>
  <c r="T56" i="32"/>
  <c r="T28" i="32"/>
  <c r="U27" i="32" s="1"/>
  <c r="U23" i="32" s="1"/>
  <c r="U13" i="32" s="1"/>
  <c r="U68" i="32" s="1"/>
  <c r="AH13" i="31"/>
  <c r="AH34" i="31"/>
  <c r="AH12" i="31"/>
  <c r="AH12" i="32" s="1"/>
  <c r="AI29" i="31"/>
  <c r="AH31" i="31"/>
  <c r="AH11" i="31"/>
  <c r="AH15" i="31"/>
  <c r="AH10" i="31"/>
  <c r="AH30" i="31"/>
  <c r="AH32" i="31"/>
  <c r="AH33" i="31"/>
  <c r="AH14" i="31"/>
  <c r="AH14" i="32" s="1"/>
  <c r="H112" i="30"/>
  <c r="Y46" i="32"/>
  <c r="F112" i="30"/>
  <c r="Y45" i="32"/>
  <c r="D112" i="30"/>
  <c r="Y44" i="32"/>
  <c r="AG23" i="31"/>
  <c r="AF26" i="31"/>
  <c r="W79" i="32"/>
  <c r="X51" i="32"/>
  <c r="B122" i="30"/>
  <c r="X47" i="32"/>
  <c r="AH38" i="32"/>
  <c r="AG22" i="31"/>
  <c r="AH35" i="32"/>
  <c r="AG21" i="31"/>
  <c r="X59" i="32"/>
  <c r="W76" i="32"/>
  <c r="X48" i="32"/>
  <c r="X53" i="32"/>
  <c r="AI8" i="31"/>
  <c r="AF24" i="32"/>
  <c r="AF21" i="32"/>
  <c r="X49" i="32"/>
  <c r="AG25" i="31"/>
  <c r="AG11" i="32"/>
  <c r="AG17" i="32" s="1"/>
  <c r="AG26" i="32" s="1"/>
  <c r="S80" i="32"/>
  <c r="S71" i="32"/>
  <c r="S81" i="32" s="1"/>
  <c r="T50" i="32"/>
  <c r="T62" i="32"/>
  <c r="AG16" i="31"/>
  <c r="AG20" i="31"/>
  <c r="AH34" i="32"/>
  <c r="AG40" i="32"/>
  <c r="AI8" i="32"/>
  <c r="W65" i="32"/>
  <c r="W75" i="32" s="1"/>
  <c r="AH36" i="32"/>
  <c r="X66" i="29"/>
  <c r="X76" i="29" s="1"/>
  <c r="AG35" i="31"/>
  <c r="AH39" i="32" s="1"/>
  <c r="T15" i="32"/>
  <c r="T64" i="32" s="1"/>
  <c r="T31" i="32"/>
  <c r="AH37" i="32"/>
  <c r="AG24" i="31"/>
  <c r="Y55" i="29"/>
  <c r="X67" i="29"/>
  <c r="X77" i="29" s="1"/>
  <c r="Z57" i="28"/>
  <c r="Z59" i="28"/>
  <c r="Z69" i="28"/>
  <c r="Z58" i="28"/>
  <c r="X69" i="29"/>
  <c r="X79" i="29" s="1"/>
  <c r="Z56" i="28"/>
  <c r="Z55" i="28"/>
  <c r="Z54" i="28"/>
  <c r="Y68" i="28"/>
  <c r="Z53" i="28"/>
  <c r="Z51" i="28"/>
  <c r="Z49" i="28"/>
  <c r="Z50" i="28"/>
  <c r="Z52" i="28"/>
  <c r="Y67" i="28"/>
  <c r="Z48" i="28"/>
  <c r="Y60" i="29"/>
  <c r="Z43" i="28"/>
  <c r="Z45" i="28"/>
  <c r="Z44" i="28"/>
  <c r="Y61" i="29"/>
  <c r="Z47" i="28"/>
  <c r="Y66" i="28"/>
  <c r="Z42" i="28"/>
  <c r="Z46" i="28"/>
  <c r="AE24" i="29"/>
  <c r="T80" i="25"/>
  <c r="R81" i="29"/>
  <c r="AG40" i="29"/>
  <c r="AF17" i="29"/>
  <c r="AF26" i="29" s="1"/>
  <c r="AF24" i="29" s="1"/>
  <c r="AH30" i="28"/>
  <c r="AH34" i="28"/>
  <c r="AH11" i="28"/>
  <c r="AH15" i="28"/>
  <c r="AH29" i="28"/>
  <c r="AH33" i="28"/>
  <c r="AH12" i="28"/>
  <c r="AH12" i="29" s="1"/>
  <c r="AH32" i="28"/>
  <c r="AH10" i="28"/>
  <c r="AH10" i="29" s="1"/>
  <c r="AH13" i="28"/>
  <c r="AH14" i="28"/>
  <c r="AH14" i="29" s="1"/>
  <c r="AH31" i="28"/>
  <c r="Y63" i="29"/>
  <c r="Y49" i="29"/>
  <c r="Y51" i="29"/>
  <c r="AH34" i="29"/>
  <c r="F113" i="27"/>
  <c r="Z45" i="29"/>
  <c r="S72" i="29"/>
  <c r="Y59" i="29"/>
  <c r="Y54" i="29"/>
  <c r="AH38" i="29"/>
  <c r="X65" i="29"/>
  <c r="X75" i="29" s="1"/>
  <c r="T15" i="29"/>
  <c r="T16" i="29" s="1"/>
  <c r="T31" i="29"/>
  <c r="T30" i="29"/>
  <c r="U29" i="29" s="1"/>
  <c r="AG21" i="28"/>
  <c r="AG11" i="29"/>
  <c r="B123" i="27"/>
  <c r="AG25" i="28"/>
  <c r="AG35" i="28"/>
  <c r="AH39" i="29" s="1"/>
  <c r="W75" i="29"/>
  <c r="AH37" i="29"/>
  <c r="AG22" i="28"/>
  <c r="AG12" i="29"/>
  <c r="AI8" i="28"/>
  <c r="U62" i="29"/>
  <c r="Y47" i="29"/>
  <c r="U56" i="29"/>
  <c r="U28" i="29"/>
  <c r="V27" i="29" s="1"/>
  <c r="Y74" i="29"/>
  <c r="AH36" i="29"/>
  <c r="T78" i="29"/>
  <c r="U50" i="29"/>
  <c r="U68" i="29"/>
  <c r="Y57" i="29"/>
  <c r="Y53" i="29"/>
  <c r="Y48" i="29"/>
  <c r="AG16" i="28"/>
  <c r="AG20" i="28"/>
  <c r="AG23" i="28"/>
  <c r="H113" i="27"/>
  <c r="Z46" i="29"/>
  <c r="S73" i="29"/>
  <c r="AF26" i="28"/>
  <c r="AJ8" i="29"/>
  <c r="S80" i="29"/>
  <c r="S71" i="29"/>
  <c r="D113" i="27"/>
  <c r="Z44" i="29"/>
  <c r="AG24" i="28"/>
  <c r="AG14" i="29"/>
  <c r="AH35" i="29"/>
  <c r="Y59" i="24"/>
  <c r="Y58" i="24"/>
  <c r="Y57" i="24"/>
  <c r="V65" i="16"/>
  <c r="X63" i="25"/>
  <c r="Y54" i="24"/>
  <c r="X68" i="24"/>
  <c r="X71" i="24"/>
  <c r="Y69" i="24"/>
  <c r="Y61" i="24" s="1"/>
  <c r="X54" i="25"/>
  <c r="Y55" i="24"/>
  <c r="Y56" i="24"/>
  <c r="Y51" i="24"/>
  <c r="X74" i="25"/>
  <c r="Y49" i="24"/>
  <c r="X67" i="24"/>
  <c r="Y48" i="24"/>
  <c r="Y53" i="24"/>
  <c r="Y50" i="24"/>
  <c r="Y52" i="24"/>
  <c r="X61" i="25"/>
  <c r="Y43" i="24"/>
  <c r="Y46" i="24"/>
  <c r="X66" i="24"/>
  <c r="Y42" i="24"/>
  <c r="Y44" i="24"/>
  <c r="Y47" i="24"/>
  <c r="Y45" i="24"/>
  <c r="U52" i="25"/>
  <c r="U71" i="25" s="1"/>
  <c r="AG40" i="25"/>
  <c r="V23" i="25"/>
  <c r="V13" i="25" s="1"/>
  <c r="V50" i="25" s="1"/>
  <c r="AI34" i="24"/>
  <c r="AI14" i="24"/>
  <c r="AI14" i="25" s="1"/>
  <c r="AH31" i="24"/>
  <c r="AH29" i="24"/>
  <c r="AJ11" i="24"/>
  <c r="AI15" i="24"/>
  <c r="AI32" i="24"/>
  <c r="AH33" i="24"/>
  <c r="AI12" i="24"/>
  <c r="AI12" i="25" s="1"/>
  <c r="AI13" i="24"/>
  <c r="AI30" i="24"/>
  <c r="AI10" i="24"/>
  <c r="AI10" i="25" s="1"/>
  <c r="W65" i="25"/>
  <c r="AI38" i="25"/>
  <c r="X60" i="25"/>
  <c r="AH24" i="24"/>
  <c r="AG21" i="25"/>
  <c r="AG24" i="25"/>
  <c r="X55" i="25"/>
  <c r="D112" i="23"/>
  <c r="Y44" i="25"/>
  <c r="AH35" i="25"/>
  <c r="U58" i="25"/>
  <c r="U70" i="25"/>
  <c r="H112" i="23"/>
  <c r="Y46" i="25"/>
  <c r="T81" i="25"/>
  <c r="X53" i="25"/>
  <c r="U64" i="25"/>
  <c r="X57" i="25"/>
  <c r="AG35" i="24"/>
  <c r="AH39" i="25" s="1"/>
  <c r="AI21" i="24"/>
  <c r="X51" i="25"/>
  <c r="F112" i="23"/>
  <c r="Y45" i="25"/>
  <c r="X59" i="25"/>
  <c r="AH25" i="24"/>
  <c r="AI36" i="25"/>
  <c r="X49" i="25"/>
  <c r="X48" i="25"/>
  <c r="W69" i="25"/>
  <c r="X47" i="25"/>
  <c r="AJ8" i="24"/>
  <c r="W67" i="25"/>
  <c r="AH37" i="25"/>
  <c r="AH22" i="24"/>
  <c r="B122" i="23"/>
  <c r="AH23" i="24"/>
  <c r="V15" i="25"/>
  <c r="U78" i="25"/>
  <c r="W66" i="25"/>
  <c r="V75" i="25"/>
  <c r="AG26" i="24"/>
  <c r="AI11" i="25"/>
  <c r="AJ8" i="25"/>
  <c r="AI34" i="25"/>
  <c r="AH17" i="25"/>
  <c r="AH26" i="25" s="1"/>
  <c r="AH20" i="24"/>
  <c r="AH16" i="24"/>
  <c r="Z21" i="16"/>
  <c r="Z24" i="16"/>
  <c r="AA10" i="16"/>
  <c r="AA17" i="16" s="1"/>
  <c r="AA26" i="16" s="1"/>
  <c r="V69" i="16"/>
  <c r="W63" i="16"/>
  <c r="W57" i="16"/>
  <c r="W51" i="16"/>
  <c r="Q76" i="14"/>
  <c r="V66" i="16"/>
  <c r="V67" i="16"/>
  <c r="AB31" i="14"/>
  <c r="AB32" i="14"/>
  <c r="AB33" i="14"/>
  <c r="AB30" i="14"/>
  <c r="AB29" i="14"/>
  <c r="AB34" i="14"/>
  <c r="W60" i="16"/>
  <c r="W54" i="16"/>
  <c r="W48" i="16"/>
  <c r="W55" i="16"/>
  <c r="W59" i="16"/>
  <c r="U75" i="16"/>
  <c r="W53" i="16"/>
  <c r="W74" i="16"/>
  <c r="W49" i="16"/>
  <c r="W47" i="16"/>
  <c r="W61" i="16"/>
  <c r="W58" i="14"/>
  <c r="H110" i="15"/>
  <c r="X46" i="16" s="1"/>
  <c r="D110" i="15"/>
  <c r="X44" i="16" s="1"/>
  <c r="W44" i="14"/>
  <c r="W45" i="14"/>
  <c r="W47" i="14"/>
  <c r="W55" i="14"/>
  <c r="W59" i="14"/>
  <c r="W50" i="14"/>
  <c r="W56" i="14"/>
  <c r="W49" i="14"/>
  <c r="W51" i="14"/>
  <c r="F110" i="15"/>
  <c r="X45" i="16" s="1"/>
  <c r="W52" i="14"/>
  <c r="W46" i="14"/>
  <c r="W43" i="14"/>
  <c r="W53" i="14"/>
  <c r="W57" i="14"/>
  <c r="T48" i="14"/>
  <c r="S67" i="14"/>
  <c r="T42" i="14"/>
  <c r="S66" i="14"/>
  <c r="R75" i="14"/>
  <c r="R73" i="14"/>
  <c r="R74" i="14"/>
  <c r="R72" i="14"/>
  <c r="R70" i="14"/>
  <c r="R71" i="14"/>
  <c r="S68" i="14"/>
  <c r="T54" i="14"/>
  <c r="T69" i="14"/>
  <c r="T64" i="14" s="1"/>
  <c r="B120" i="15"/>
  <c r="B121" i="15" s="1"/>
  <c r="C119" i="15"/>
  <c r="E119" i="15"/>
  <c r="G119" i="15"/>
  <c r="AB14" i="14"/>
  <c r="AB14" i="16" s="1"/>
  <c r="AB15" i="14"/>
  <c r="AB12" i="14"/>
  <c r="AB12" i="16" s="1"/>
  <c r="AB11" i="14"/>
  <c r="AB11" i="16" s="1"/>
  <c r="AB13" i="14"/>
  <c r="AB10" i="14"/>
  <c r="AA24" i="14"/>
  <c r="AA25" i="14"/>
  <c r="AA16" i="14"/>
  <c r="AA22" i="14"/>
  <c r="AA21" i="14"/>
  <c r="Z26" i="14"/>
  <c r="AA23" i="14"/>
  <c r="AA20" i="14"/>
  <c r="AC8" i="14"/>
  <c r="AB36" i="16"/>
  <c r="AB37" i="16"/>
  <c r="AB35" i="16"/>
  <c r="AA39" i="16"/>
  <c r="AA40" i="16" s="1"/>
  <c r="AB34" i="16"/>
  <c r="AB38" i="16"/>
  <c r="AA35" i="14"/>
  <c r="AF8" i="16"/>
  <c r="AI15" i="31" a="1"/>
  <c r="AA40" i="28"/>
  <c r="AJ10" i="24" a="1"/>
  <c r="AC12" i="14" a="1"/>
  <c r="AC34" i="14" a="1"/>
  <c r="AI13" i="31" a="1"/>
  <c r="AI33" i="24" a="1"/>
  <c r="AI14" i="28" a="1"/>
  <c r="AJ34" i="24" a="1"/>
  <c r="AI31" i="28" a="1"/>
  <c r="AJ29" i="31" a="1"/>
  <c r="AA39" i="28"/>
  <c r="AI33" i="31" a="1"/>
  <c r="AC31" i="14" a="1"/>
  <c r="AI31" i="24" a="1"/>
  <c r="Z40" i="24"/>
  <c r="AI30" i="31" a="1"/>
  <c r="AI29" i="24" a="1"/>
  <c r="AI13" i="28" a="1"/>
  <c r="AI32" i="28" a="1"/>
  <c r="AJ13" i="24" a="1"/>
  <c r="AC30" i="14" a="1"/>
  <c r="AA41" i="28"/>
  <c r="AI11" i="31" a="1"/>
  <c r="AC15" i="14" a="1"/>
  <c r="AI34" i="28" a="1"/>
  <c r="AC32" i="14" a="1"/>
  <c r="Z39" i="31"/>
  <c r="AI11" i="28" a="1"/>
  <c r="AC13" i="14" a="1"/>
  <c r="AI34" i="31" a="1"/>
  <c r="AC10" i="14" a="1"/>
  <c r="Z41" i="31"/>
  <c r="X40" i="14"/>
  <c r="AI12" i="28" a="1"/>
  <c r="AK11" i="24" a="1"/>
  <c r="AI31" i="31" a="1"/>
  <c r="AC14" i="14" a="1"/>
  <c r="AI33" i="28" a="1"/>
  <c r="AC33" i="14" a="1"/>
  <c r="X41" i="14"/>
  <c r="AI29" i="28" a="1"/>
  <c r="AJ14" i="24" a="1"/>
  <c r="AJ12" i="24" a="1"/>
  <c r="Z41" i="24"/>
  <c r="AC29" i="14" a="1"/>
  <c r="AJ15" i="24" a="1"/>
  <c r="AI15" i="28" a="1"/>
  <c r="AI12" i="31" a="1"/>
  <c r="AI14" i="31" a="1"/>
  <c r="Z40" i="31"/>
  <c r="AI10" i="31" a="1"/>
  <c r="AC11" i="14" a="1"/>
  <c r="AI10" i="28" a="1"/>
  <c r="AI30" i="28" a="1"/>
  <c r="Z39" i="24"/>
  <c r="AI32" i="31" a="1"/>
  <c r="X39" i="14"/>
  <c r="AJ32" i="24" a="1"/>
  <c r="AJ30" i="24" a="1"/>
  <c r="Z61" i="28" l="1"/>
  <c r="Z71" i="28" s="1"/>
  <c r="Y60" i="31"/>
  <c r="Y70" i="31" s="1"/>
  <c r="Z50" i="31"/>
  <c r="Z47" i="31"/>
  <c r="Z53" i="31"/>
  <c r="Y61" i="31"/>
  <c r="Y71" i="31" s="1"/>
  <c r="Z57" i="31"/>
  <c r="X70" i="31"/>
  <c r="X76" i="31" s="1"/>
  <c r="Z44" i="31"/>
  <c r="Z54" i="31"/>
  <c r="Y68" i="31"/>
  <c r="Y64" i="31"/>
  <c r="Y74" i="31" s="1"/>
  <c r="Z69" i="31"/>
  <c r="Z51" i="31"/>
  <c r="Z46" i="31"/>
  <c r="Y65" i="31"/>
  <c r="Z56" i="31"/>
  <c r="Y66" i="31"/>
  <c r="Z42" i="31"/>
  <c r="Z45" i="31"/>
  <c r="Z55" i="31"/>
  <c r="Z43" i="31"/>
  <c r="Z48" i="31"/>
  <c r="Y67" i="31"/>
  <c r="Z58" i="31"/>
  <c r="Z59" i="31"/>
  <c r="Z52" i="31"/>
  <c r="Y62" i="31"/>
  <c r="Z49" i="31"/>
  <c r="Y63" i="31"/>
  <c r="Y73" i="31" s="1"/>
  <c r="X69" i="25"/>
  <c r="X79" i="25" s="1"/>
  <c r="W76" i="24"/>
  <c r="T61" i="14"/>
  <c r="T62" i="14"/>
  <c r="T65" i="14"/>
  <c r="T60" i="14"/>
  <c r="T63" i="14"/>
  <c r="Z62" i="28"/>
  <c r="Z72" i="28" s="1"/>
  <c r="Y60" i="24"/>
  <c r="Y70" i="24" s="1"/>
  <c r="Y63" i="24"/>
  <c r="Y73" i="24" s="1"/>
  <c r="Y62" i="24"/>
  <c r="Y72" i="24" s="1"/>
  <c r="Y65" i="24"/>
  <c r="Y64" i="24"/>
  <c r="X73" i="24"/>
  <c r="X76" i="28"/>
  <c r="Z63" i="28"/>
  <c r="Z73" i="28" s="1"/>
  <c r="Y72" i="28"/>
  <c r="Z60" i="28"/>
  <c r="Z70" i="28" s="1"/>
  <c r="Y73" i="28"/>
  <c r="Z64" i="28"/>
  <c r="Z74" i="28" s="1"/>
  <c r="Z65" i="28"/>
  <c r="Z75" i="28" s="1"/>
  <c r="Y55" i="32"/>
  <c r="W77" i="32"/>
  <c r="Y60" i="32"/>
  <c r="Y61" i="32"/>
  <c r="Y74" i="32"/>
  <c r="Y67" i="32" s="1"/>
  <c r="Y63" i="32"/>
  <c r="Y54" i="32"/>
  <c r="U25" i="32"/>
  <c r="U30" i="32" s="1"/>
  <c r="V29" i="32" s="1"/>
  <c r="Z55" i="29"/>
  <c r="AI15" i="31"/>
  <c r="AI11" i="31"/>
  <c r="AI11" i="32" s="1"/>
  <c r="AI31" i="31"/>
  <c r="AI14" i="31"/>
  <c r="AI14" i="32" s="1"/>
  <c r="AI33" i="31"/>
  <c r="AI12" i="31"/>
  <c r="AJ29" i="31"/>
  <c r="AI32" i="31"/>
  <c r="AI34" i="31"/>
  <c r="AI10" i="31"/>
  <c r="AI10" i="32" s="1"/>
  <c r="AI30" i="31"/>
  <c r="AI13" i="31"/>
  <c r="AG24" i="32"/>
  <c r="AG21" i="32"/>
  <c r="AH25" i="31"/>
  <c r="U62" i="32"/>
  <c r="T73" i="32"/>
  <c r="T70" i="32"/>
  <c r="AH21" i="31"/>
  <c r="X65" i="32"/>
  <c r="X75" i="32" s="1"/>
  <c r="T78" i="32"/>
  <c r="U50" i="32"/>
  <c r="U56" i="32"/>
  <c r="X77" i="32"/>
  <c r="Y49" i="32"/>
  <c r="X76" i="32"/>
  <c r="Y48" i="32"/>
  <c r="Y57" i="32"/>
  <c r="U28" i="32"/>
  <c r="V27" i="32" s="1"/>
  <c r="H113" i="30"/>
  <c r="Z46" i="32"/>
  <c r="AI35" i="32"/>
  <c r="T16" i="32"/>
  <c r="AH24" i="31"/>
  <c r="AJ8" i="32"/>
  <c r="AG26" i="31"/>
  <c r="AJ8" i="31"/>
  <c r="Y66" i="32"/>
  <c r="AI37" i="32"/>
  <c r="AH22" i="31"/>
  <c r="T58" i="32"/>
  <c r="X79" i="32"/>
  <c r="Y51" i="32"/>
  <c r="F113" i="30"/>
  <c r="Z45" i="32"/>
  <c r="AI36" i="32"/>
  <c r="AI38" i="32"/>
  <c r="Y47" i="32"/>
  <c r="AH16" i="31"/>
  <c r="AH20" i="31"/>
  <c r="AH10" i="32"/>
  <c r="AH40" i="32"/>
  <c r="B123" i="30"/>
  <c r="D113" i="30"/>
  <c r="Z44" i="32"/>
  <c r="AH11" i="32"/>
  <c r="T52" i="32"/>
  <c r="Y53" i="32"/>
  <c r="Y59" i="32"/>
  <c r="AH35" i="31"/>
  <c r="AI39" i="32" s="1"/>
  <c r="AI34" i="32"/>
  <c r="AH23" i="31"/>
  <c r="AA55" i="28"/>
  <c r="AA69" i="28"/>
  <c r="AA56" i="28"/>
  <c r="AA58" i="28"/>
  <c r="AA59" i="28"/>
  <c r="Z68" i="28"/>
  <c r="AA54" i="28"/>
  <c r="AA57" i="28"/>
  <c r="Z60" i="29"/>
  <c r="Z67" i="28"/>
  <c r="AA48" i="28"/>
  <c r="AA52" i="28"/>
  <c r="AA50" i="28"/>
  <c r="AA49" i="28"/>
  <c r="AA51" i="28"/>
  <c r="AA53" i="28"/>
  <c r="T64" i="29"/>
  <c r="T73" i="29" s="1"/>
  <c r="AA46" i="28"/>
  <c r="AA44" i="28"/>
  <c r="AA47" i="28"/>
  <c r="Z66" i="28"/>
  <c r="AA42" i="28"/>
  <c r="AA45" i="28"/>
  <c r="AA43" i="28"/>
  <c r="Z54" i="29"/>
  <c r="Z63" i="29"/>
  <c r="T52" i="29"/>
  <c r="T71" i="29" s="1"/>
  <c r="AG17" i="29"/>
  <c r="AG26" i="29" s="1"/>
  <c r="AG21" i="29" s="1"/>
  <c r="AF21" i="29"/>
  <c r="AG26" i="28"/>
  <c r="S81" i="29"/>
  <c r="T70" i="29"/>
  <c r="T58" i="29"/>
  <c r="T72" i="29" s="1"/>
  <c r="AI32" i="28"/>
  <c r="AI12" i="28"/>
  <c r="AI12" i="29" s="1"/>
  <c r="AI33" i="28"/>
  <c r="AI29" i="28"/>
  <c r="AI14" i="28"/>
  <c r="AI11" i="28"/>
  <c r="AI11" i="29" s="1"/>
  <c r="AI31" i="28"/>
  <c r="AI13" i="28"/>
  <c r="AI34" i="28"/>
  <c r="AI15" i="28"/>
  <c r="AI10" i="28"/>
  <c r="AI10" i="29" s="1"/>
  <c r="AI30" i="28"/>
  <c r="Y65" i="29"/>
  <c r="Y75" i="29" s="1"/>
  <c r="AI36" i="29"/>
  <c r="Y61" i="25"/>
  <c r="Z57" i="29"/>
  <c r="Z47" i="29"/>
  <c r="Z61" i="29"/>
  <c r="Z49" i="29"/>
  <c r="AH22" i="28"/>
  <c r="U78" i="29"/>
  <c r="AI37" i="29"/>
  <c r="AH35" i="28"/>
  <c r="AI39" i="29" s="1"/>
  <c r="AK8" i="29"/>
  <c r="H114" i="27"/>
  <c r="AA46" i="29"/>
  <c r="Z48" i="29"/>
  <c r="Z74" i="29"/>
  <c r="Y69" i="29"/>
  <c r="Y66" i="29"/>
  <c r="Y67" i="29"/>
  <c r="AH24" i="28"/>
  <c r="AH21" i="28"/>
  <c r="D114" i="27"/>
  <c r="AA44" i="29"/>
  <c r="B124" i="27"/>
  <c r="AI35" i="29"/>
  <c r="V23" i="29"/>
  <c r="V13" i="29" s="1"/>
  <c r="V62" i="29" s="1"/>
  <c r="AH11" i="29"/>
  <c r="AH17" i="29" s="1"/>
  <c r="AH26" i="29" s="1"/>
  <c r="F114" i="27"/>
  <c r="AA45" i="29"/>
  <c r="AH23" i="28"/>
  <c r="AI38" i="29"/>
  <c r="AJ8" i="28"/>
  <c r="U25" i="29"/>
  <c r="AH25" i="28"/>
  <c r="Z53" i="29"/>
  <c r="Z59" i="29"/>
  <c r="AH40" i="29"/>
  <c r="Z51" i="29"/>
  <c r="AH20" i="28"/>
  <c r="AH16" i="28"/>
  <c r="AI34" i="29"/>
  <c r="W65" i="16"/>
  <c r="X66" i="25"/>
  <c r="X76" i="25" s="1"/>
  <c r="X67" i="25"/>
  <c r="X77" i="25" s="1"/>
  <c r="Y68" i="24"/>
  <c r="Z54" i="24"/>
  <c r="Y54" i="25"/>
  <c r="Y71" i="24"/>
  <c r="Z69" i="24"/>
  <c r="Z61" i="24" s="1"/>
  <c r="Z57" i="24"/>
  <c r="Z58" i="24"/>
  <c r="Z55" i="24"/>
  <c r="Z56" i="24"/>
  <c r="Z59" i="24"/>
  <c r="Z52" i="24"/>
  <c r="Z50" i="24"/>
  <c r="Z53" i="24"/>
  <c r="Y67" i="24"/>
  <c r="Z48" i="24"/>
  <c r="Z49" i="24"/>
  <c r="Z51" i="24"/>
  <c r="V56" i="25"/>
  <c r="Z46" i="24"/>
  <c r="Y55" i="25"/>
  <c r="Z47" i="24"/>
  <c r="Z45" i="24"/>
  <c r="Z44" i="24"/>
  <c r="V62" i="25"/>
  <c r="Y66" i="24"/>
  <c r="Z42" i="24"/>
  <c r="Z43" i="24"/>
  <c r="V28" i="25"/>
  <c r="W27" i="25" s="1"/>
  <c r="W23" i="25" s="1"/>
  <c r="W13" i="25" s="1"/>
  <c r="V31" i="25"/>
  <c r="V16" i="25"/>
  <c r="AH40" i="25"/>
  <c r="V68" i="25"/>
  <c r="V64" i="25"/>
  <c r="W76" i="25"/>
  <c r="W77" i="25"/>
  <c r="AJ32" i="24"/>
  <c r="AJ15" i="24"/>
  <c r="AI33" i="24"/>
  <c r="AJ10" i="24"/>
  <c r="AJ10" i="25" s="1"/>
  <c r="AJ30" i="24"/>
  <c r="AK11" i="24"/>
  <c r="AI29" i="24"/>
  <c r="AI31" i="24"/>
  <c r="AJ13" i="24"/>
  <c r="AJ14" i="24"/>
  <c r="AJ14" i="25" s="1"/>
  <c r="AJ12" i="24"/>
  <c r="AJ12" i="25" s="1"/>
  <c r="AJ34" i="24"/>
  <c r="AK8" i="24"/>
  <c r="Y53" i="25"/>
  <c r="H113" i="23"/>
  <c r="Z46" i="25"/>
  <c r="AJ36" i="25"/>
  <c r="Y60" i="25"/>
  <c r="Y63" i="25"/>
  <c r="AI25" i="24"/>
  <c r="V70" i="25"/>
  <c r="AI37" i="25"/>
  <c r="F113" i="23"/>
  <c r="Z45" i="25"/>
  <c r="AH26" i="24"/>
  <c r="V52" i="25"/>
  <c r="AI17" i="25"/>
  <c r="AI26" i="25" s="1"/>
  <c r="AI16" i="24"/>
  <c r="AI20" i="24"/>
  <c r="B123" i="23"/>
  <c r="AJ34" i="25"/>
  <c r="Y74" i="25"/>
  <c r="AK8" i="25"/>
  <c r="AJ11" i="25"/>
  <c r="Y48" i="25"/>
  <c r="Y51" i="25"/>
  <c r="AJ21" i="24"/>
  <c r="Y49" i="25"/>
  <c r="W79" i="25"/>
  <c r="V58" i="25"/>
  <c r="AH35" i="24"/>
  <c r="AI39" i="25" s="1"/>
  <c r="AH24" i="25"/>
  <c r="AH21" i="25"/>
  <c r="U80" i="25"/>
  <c r="Y59" i="25"/>
  <c r="X65" i="25"/>
  <c r="X75" i="25" s="1"/>
  <c r="AI35" i="25"/>
  <c r="Y47" i="25"/>
  <c r="D113" i="23"/>
  <c r="Z44" i="25"/>
  <c r="U73" i="25"/>
  <c r="AI23" i="24"/>
  <c r="AI24" i="24"/>
  <c r="W75" i="25"/>
  <c r="U72" i="25"/>
  <c r="Y57" i="25"/>
  <c r="AI22" i="24"/>
  <c r="AJ38" i="25"/>
  <c r="AA21" i="16"/>
  <c r="AA24" i="16"/>
  <c r="AB10" i="16"/>
  <c r="AB17" i="16" s="1"/>
  <c r="AB26" i="16" s="1"/>
  <c r="W69" i="16"/>
  <c r="X63" i="16"/>
  <c r="X57" i="16"/>
  <c r="X51" i="16"/>
  <c r="R76" i="14"/>
  <c r="W66" i="16"/>
  <c r="W67" i="16"/>
  <c r="AC34" i="14"/>
  <c r="AC29" i="14"/>
  <c r="AC30" i="14"/>
  <c r="AC33" i="14"/>
  <c r="AC32" i="14"/>
  <c r="AC31" i="14"/>
  <c r="X60" i="16"/>
  <c r="X54" i="16"/>
  <c r="X48" i="16"/>
  <c r="X59" i="16"/>
  <c r="X53" i="16"/>
  <c r="X49" i="16"/>
  <c r="X55" i="16"/>
  <c r="X74" i="16"/>
  <c r="X47" i="16"/>
  <c r="X61" i="16"/>
  <c r="V75" i="16"/>
  <c r="B122" i="15"/>
  <c r="C121" i="15"/>
  <c r="E121" i="15"/>
  <c r="G121" i="15"/>
  <c r="X51" i="14"/>
  <c r="X45" i="14"/>
  <c r="X52" i="14"/>
  <c r="X59" i="14"/>
  <c r="X55" i="14"/>
  <c r="X53" i="14"/>
  <c r="X47" i="14"/>
  <c r="X49" i="14"/>
  <c r="X57" i="14"/>
  <c r="X43" i="14"/>
  <c r="X56" i="14"/>
  <c r="X44" i="14"/>
  <c r="X46" i="14"/>
  <c r="X50" i="14"/>
  <c r="X58" i="14"/>
  <c r="U69" i="14"/>
  <c r="U64" i="14" s="1"/>
  <c r="S74" i="14"/>
  <c r="S71" i="14"/>
  <c r="S75" i="14"/>
  <c r="S73" i="14"/>
  <c r="S70" i="14"/>
  <c r="S72" i="14"/>
  <c r="U42" i="14"/>
  <c r="T66" i="14"/>
  <c r="U54" i="14"/>
  <c r="T68" i="14"/>
  <c r="U48" i="14"/>
  <c r="T67" i="14"/>
  <c r="C120" i="15"/>
  <c r="D111" i="15" s="1"/>
  <c r="Y44" i="16" s="1"/>
  <c r="G120" i="15"/>
  <c r="H111" i="15" s="1"/>
  <c r="Y46" i="16" s="1"/>
  <c r="E120" i="15"/>
  <c r="F111" i="15" s="1"/>
  <c r="Y45" i="16" s="1"/>
  <c r="AA26" i="14"/>
  <c r="AC10" i="14"/>
  <c r="AC12" i="14"/>
  <c r="AC12" i="16" s="1"/>
  <c r="AC15" i="14"/>
  <c r="AC13" i="14"/>
  <c r="AC11" i="14"/>
  <c r="AC11" i="16" s="1"/>
  <c r="AC14" i="14"/>
  <c r="AC14" i="16" s="1"/>
  <c r="AB20" i="14"/>
  <c r="AB22" i="14"/>
  <c r="AB25" i="14"/>
  <c r="AB23" i="14"/>
  <c r="AB16" i="14"/>
  <c r="AB21" i="14"/>
  <c r="AB24" i="14"/>
  <c r="AD8" i="14"/>
  <c r="AB35" i="14"/>
  <c r="AC39" i="16" s="1"/>
  <c r="AC38" i="16"/>
  <c r="AC37" i="16"/>
  <c r="AB39" i="16"/>
  <c r="AB40" i="16" s="1"/>
  <c r="AC34" i="16"/>
  <c r="AC35" i="16"/>
  <c r="AC36" i="16"/>
  <c r="AG8" i="16"/>
  <c r="AJ34" i="31" a="1"/>
  <c r="AJ32" i="31" a="1"/>
  <c r="AK29" i="31" a="1"/>
  <c r="AJ31" i="24" a="1"/>
  <c r="AJ34" i="28" a="1"/>
  <c r="AK32" i="24" a="1"/>
  <c r="AK14" i="24" a="1"/>
  <c r="AA41" i="24"/>
  <c r="AA41" i="31"/>
  <c r="AJ10" i="31" a="1"/>
  <c r="AJ32" i="28" a="1"/>
  <c r="AL11" i="24" a="1"/>
  <c r="AJ30" i="28" a="1"/>
  <c r="AJ14" i="28" a="1"/>
  <c r="AD12" i="14" a="1"/>
  <c r="AJ13" i="31" a="1"/>
  <c r="AD13" i="14" a="1"/>
  <c r="AB41" i="28"/>
  <c r="AK15" i="24" a="1"/>
  <c r="AK30" i="24" a="1"/>
  <c r="AK10" i="24" a="1"/>
  <c r="AD32" i="14" a="1"/>
  <c r="AA40" i="31"/>
  <c r="AJ11" i="31" a="1"/>
  <c r="AD11" i="14" a="1"/>
  <c r="AJ33" i="31" a="1"/>
  <c r="AJ30" i="31" a="1"/>
  <c r="Y39" i="14"/>
  <c r="AJ13" i="28" a="1"/>
  <c r="Y40" i="14"/>
  <c r="AK12" i="24" a="1"/>
  <c r="AA39" i="24"/>
  <c r="AK13" i="24" a="1"/>
  <c r="AD29" i="14" a="1"/>
  <c r="AJ29" i="24" a="1"/>
  <c r="AD10" i="14" a="1"/>
  <c r="AJ11" i="28" a="1"/>
  <c r="AJ29" i="28" a="1"/>
  <c r="AJ15" i="28" a="1"/>
  <c r="AD33" i="14" a="1"/>
  <c r="AD30" i="14" a="1"/>
  <c r="AJ12" i="31" a="1"/>
  <c r="AJ33" i="28" a="1"/>
  <c r="AJ12" i="28" a="1"/>
  <c r="AB39" i="28"/>
  <c r="Y41" i="14"/>
  <c r="AD34" i="14" a="1"/>
  <c r="AD14" i="14" a="1"/>
  <c r="AA40" i="24"/>
  <c r="AD15" i="14" a="1"/>
  <c r="AJ14" i="31" a="1"/>
  <c r="AJ15" i="31" a="1"/>
  <c r="AJ31" i="28" a="1"/>
  <c r="AA39" i="31"/>
  <c r="AJ10" i="28" a="1"/>
  <c r="AB40" i="28"/>
  <c r="AJ31" i="31" a="1"/>
  <c r="AD31" i="14" a="1"/>
  <c r="AJ33" i="24" a="1"/>
  <c r="AK34" i="24" a="1"/>
  <c r="Z60" i="31" l="1"/>
  <c r="Z70" i="31" s="1"/>
  <c r="AA61" i="28"/>
  <c r="AA71" i="28" s="1"/>
  <c r="Z63" i="31"/>
  <c r="Z73" i="31" s="1"/>
  <c r="Z65" i="31"/>
  <c r="Z75" i="31" s="1"/>
  <c r="AA52" i="31"/>
  <c r="AA46" i="31"/>
  <c r="AA44" i="31"/>
  <c r="AA59" i="31"/>
  <c r="AA58" i="31"/>
  <c r="Z66" i="31"/>
  <c r="AA42" i="31"/>
  <c r="Z64" i="31"/>
  <c r="Z74" i="31" s="1"/>
  <c r="AA69" i="31"/>
  <c r="AA57" i="31"/>
  <c r="AA51" i="31"/>
  <c r="Z61" i="31"/>
  <c r="Z71" i="31" s="1"/>
  <c r="AA45" i="31"/>
  <c r="AA48" i="31"/>
  <c r="Z67" i="31"/>
  <c r="AA53" i="31"/>
  <c r="AA43" i="31"/>
  <c r="AA56" i="31"/>
  <c r="Z68" i="31"/>
  <c r="AA54" i="31"/>
  <c r="AA47" i="31"/>
  <c r="AA49" i="31"/>
  <c r="Y75" i="31"/>
  <c r="Z62" i="31"/>
  <c r="AA55" i="31"/>
  <c r="Y72" i="31"/>
  <c r="AA50" i="31"/>
  <c r="U63" i="14"/>
  <c r="U60" i="14"/>
  <c r="Z64" i="24"/>
  <c r="Z74" i="24" s="1"/>
  <c r="U65" i="14"/>
  <c r="U62" i="14"/>
  <c r="U61" i="14"/>
  <c r="Y74" i="24"/>
  <c r="Y76" i="28"/>
  <c r="X76" i="24"/>
  <c r="Z62" i="24"/>
  <c r="Z72" i="24" s="1"/>
  <c r="Z65" i="24"/>
  <c r="Z75" i="24" s="1"/>
  <c r="Y75" i="24"/>
  <c r="Z63" i="24"/>
  <c r="Z73" i="24" s="1"/>
  <c r="Z60" i="24"/>
  <c r="Z70" i="24" s="1"/>
  <c r="AA65" i="28"/>
  <c r="AA75" i="28" s="1"/>
  <c r="AA63" i="28"/>
  <c r="AA73" i="28" s="1"/>
  <c r="AA64" i="28"/>
  <c r="AA74" i="28" s="1"/>
  <c r="AA60" i="28"/>
  <c r="AA70" i="28" s="1"/>
  <c r="AA62" i="28"/>
  <c r="AA72" i="28" s="1"/>
  <c r="Z55" i="32"/>
  <c r="Z60" i="32"/>
  <c r="Y69" i="32"/>
  <c r="Y79" i="32" s="1"/>
  <c r="Z57" i="32"/>
  <c r="AA55" i="29"/>
  <c r="Z61" i="32"/>
  <c r="U31" i="32"/>
  <c r="U15" i="32"/>
  <c r="U64" i="32" s="1"/>
  <c r="U73" i="32" s="1"/>
  <c r="AH17" i="32"/>
  <c r="AH26" i="32" s="1"/>
  <c r="AH21" i="32" s="1"/>
  <c r="AJ33" i="31"/>
  <c r="AJ13" i="31"/>
  <c r="AJ14" i="31"/>
  <c r="AJ14" i="32" s="1"/>
  <c r="AJ12" i="31"/>
  <c r="AJ12" i="32" s="1"/>
  <c r="AJ30" i="31"/>
  <c r="AJ31" i="31"/>
  <c r="AJ10" i="31"/>
  <c r="AJ10" i="32" s="1"/>
  <c r="AJ11" i="31"/>
  <c r="AJ11" i="32" s="1"/>
  <c r="AJ32" i="31"/>
  <c r="AK29" i="31"/>
  <c r="AJ34" i="31"/>
  <c r="AJ15" i="31"/>
  <c r="F114" i="30"/>
  <c r="AA45" i="32"/>
  <c r="D114" i="30"/>
  <c r="AA44" i="32"/>
  <c r="T72" i="32"/>
  <c r="Y77" i="32"/>
  <c r="Z49" i="32"/>
  <c r="AJ37" i="32"/>
  <c r="Z51" i="32"/>
  <c r="H114" i="30"/>
  <c r="AA46" i="32"/>
  <c r="AI23" i="31"/>
  <c r="AI24" i="31"/>
  <c r="Z53" i="32"/>
  <c r="Y65" i="32"/>
  <c r="AI22" i="31"/>
  <c r="AI40" i="32"/>
  <c r="T80" i="32"/>
  <c r="Z54" i="32"/>
  <c r="V23" i="32"/>
  <c r="V13" i="32" s="1"/>
  <c r="V56" i="32" s="1"/>
  <c r="V25" i="32"/>
  <c r="Z63" i="32"/>
  <c r="Z74" i="32"/>
  <c r="AJ34" i="32"/>
  <c r="AJ35" i="32"/>
  <c r="AI12" i="32"/>
  <c r="AI17" i="32" s="1"/>
  <c r="AI26" i="32" s="1"/>
  <c r="T71" i="32"/>
  <c r="AI16" i="31"/>
  <c r="AI20" i="31"/>
  <c r="AI21" i="31"/>
  <c r="AJ36" i="32"/>
  <c r="Y76" i="32"/>
  <c r="Z48" i="32"/>
  <c r="Z47" i="32"/>
  <c r="Z59" i="32"/>
  <c r="B124" i="30"/>
  <c r="AH26" i="31"/>
  <c r="AI35" i="31"/>
  <c r="AJ39" i="32" s="1"/>
  <c r="AK8" i="31"/>
  <c r="AK8" i="32"/>
  <c r="U78" i="32"/>
  <c r="AJ38" i="32"/>
  <c r="AI25" i="31"/>
  <c r="AB57" i="28"/>
  <c r="AA68" i="28"/>
  <c r="AB54" i="28"/>
  <c r="AB69" i="28"/>
  <c r="AB59" i="28"/>
  <c r="AB58" i="28"/>
  <c r="AB56" i="28"/>
  <c r="AB55" i="28"/>
  <c r="AB53" i="28"/>
  <c r="AB51" i="28"/>
  <c r="AB49" i="28"/>
  <c r="AB50" i="28"/>
  <c r="AB52" i="28"/>
  <c r="AA67" i="28"/>
  <c r="AB48" i="28"/>
  <c r="Z67" i="29"/>
  <c r="Z77" i="29" s="1"/>
  <c r="AB45" i="28"/>
  <c r="Z76" i="28"/>
  <c r="AA66" i="28"/>
  <c r="AB42" i="28"/>
  <c r="AB46" i="28"/>
  <c r="AB47" i="28"/>
  <c r="AB43" i="28"/>
  <c r="AB44" i="28"/>
  <c r="AG24" i="29"/>
  <c r="AA63" i="29"/>
  <c r="AA54" i="29"/>
  <c r="Z66" i="29"/>
  <c r="Z69" i="29"/>
  <c r="Z79" i="29" s="1"/>
  <c r="T81" i="29"/>
  <c r="T80" i="29"/>
  <c r="AI40" i="29"/>
  <c r="X65" i="16"/>
  <c r="Y76" i="29"/>
  <c r="AJ13" i="28"/>
  <c r="AJ31" i="28"/>
  <c r="AJ11" i="28"/>
  <c r="AJ11" i="29" s="1"/>
  <c r="AJ14" i="28"/>
  <c r="AJ14" i="29" s="1"/>
  <c r="AJ30" i="28"/>
  <c r="AJ29" i="28"/>
  <c r="AJ10" i="28"/>
  <c r="AJ10" i="29" s="1"/>
  <c r="AJ33" i="28"/>
  <c r="AJ15" i="28"/>
  <c r="AJ12" i="28"/>
  <c r="AJ12" i="29" s="1"/>
  <c r="AJ34" i="28"/>
  <c r="AJ32" i="28"/>
  <c r="AH24" i="29"/>
  <c r="AH21" i="29"/>
  <c r="AI23" i="28"/>
  <c r="B125" i="27"/>
  <c r="AA48" i="29"/>
  <c r="AA60" i="29"/>
  <c r="AJ35" i="29"/>
  <c r="V50" i="29"/>
  <c r="AI21" i="28"/>
  <c r="AK8" i="28"/>
  <c r="H115" i="27"/>
  <c r="AB46" i="29"/>
  <c r="AL8" i="29"/>
  <c r="AA61" i="29"/>
  <c r="AI24" i="28"/>
  <c r="AA51" i="29"/>
  <c r="V68" i="29"/>
  <c r="AA47" i="29"/>
  <c r="V56" i="29"/>
  <c r="AJ34" i="29"/>
  <c r="AI35" i="28"/>
  <c r="AJ39" i="29" s="1"/>
  <c r="Y79" i="29"/>
  <c r="AA53" i="29"/>
  <c r="V28" i="29"/>
  <c r="W27" i="29" s="1"/>
  <c r="D115" i="27"/>
  <c r="AB44" i="29"/>
  <c r="AA49" i="29"/>
  <c r="AI20" i="28"/>
  <c r="AI16" i="28"/>
  <c r="AJ37" i="29"/>
  <c r="Y77" i="29"/>
  <c r="Z65" i="29"/>
  <c r="Z75" i="29" s="1"/>
  <c r="AI14" i="29"/>
  <c r="AI17" i="29" s="1"/>
  <c r="AI26" i="29" s="1"/>
  <c r="AI25" i="28"/>
  <c r="AI22" i="28"/>
  <c r="AH26" i="28"/>
  <c r="U15" i="29"/>
  <c r="U31" i="29"/>
  <c r="Z61" i="25"/>
  <c r="AA59" i="29"/>
  <c r="U30" i="29"/>
  <c r="V29" i="29" s="1"/>
  <c r="F115" i="27"/>
  <c r="AB45" i="29"/>
  <c r="AA74" i="29"/>
  <c r="AA57" i="29"/>
  <c r="AJ38" i="29"/>
  <c r="AJ36" i="29"/>
  <c r="V73" i="25"/>
  <c r="AA59" i="24"/>
  <c r="AA55" i="24"/>
  <c r="AA56" i="24"/>
  <c r="W56" i="25"/>
  <c r="AA58" i="24"/>
  <c r="AA57" i="24"/>
  <c r="Z68" i="24"/>
  <c r="AA54" i="24"/>
  <c r="Z71" i="24"/>
  <c r="AA69" i="24"/>
  <c r="AA61" i="24" s="1"/>
  <c r="AA51" i="24"/>
  <c r="Z74" i="25"/>
  <c r="AA49" i="24"/>
  <c r="Z55" i="25"/>
  <c r="AA53" i="24"/>
  <c r="Z67" i="24"/>
  <c r="AA48" i="24"/>
  <c r="AA50" i="24"/>
  <c r="AA52" i="24"/>
  <c r="Y66" i="25"/>
  <c r="Z66" i="25" s="1"/>
  <c r="AA46" i="24"/>
  <c r="W25" i="25"/>
  <c r="W15" i="25" s="1"/>
  <c r="W64" i="25" s="1"/>
  <c r="AA43" i="24"/>
  <c r="AA44" i="24"/>
  <c r="AA45" i="24"/>
  <c r="Z63" i="25"/>
  <c r="AA42" i="24"/>
  <c r="Z66" i="24"/>
  <c r="AA47" i="24"/>
  <c r="Z60" i="25"/>
  <c r="Y69" i="25"/>
  <c r="V78" i="25"/>
  <c r="Y67" i="25"/>
  <c r="Z67" i="25" s="1"/>
  <c r="AI40" i="25"/>
  <c r="AI26" i="24"/>
  <c r="U81" i="25"/>
  <c r="AJ29" i="24"/>
  <c r="AL11" i="24"/>
  <c r="AK10" i="24"/>
  <c r="AK10" i="25" s="1"/>
  <c r="AJ33" i="24"/>
  <c r="AK14" i="24"/>
  <c r="AK14" i="25" s="1"/>
  <c r="AK15" i="24"/>
  <c r="AJ31" i="24"/>
  <c r="AK30" i="24"/>
  <c r="AK34" i="24"/>
  <c r="AK12" i="24"/>
  <c r="AK12" i="25" s="1"/>
  <c r="AK13" i="24"/>
  <c r="AK32" i="24"/>
  <c r="Z51" i="25"/>
  <c r="Z53" i="25"/>
  <c r="AI35" i="24"/>
  <c r="AJ39" i="25" s="1"/>
  <c r="AK21" i="24"/>
  <c r="H114" i="23"/>
  <c r="AA46" i="25"/>
  <c r="Z59" i="25"/>
  <c r="AL8" i="25"/>
  <c r="AK11" i="25"/>
  <c r="F114" i="23"/>
  <c r="AA45" i="25"/>
  <c r="Z49" i="25"/>
  <c r="Z48" i="25"/>
  <c r="Z54" i="25"/>
  <c r="AJ17" i="25"/>
  <c r="AJ26" i="25" s="1"/>
  <c r="AJ16" i="24"/>
  <c r="AJ20" i="24"/>
  <c r="V80" i="25"/>
  <c r="V71" i="25"/>
  <c r="W28" i="25"/>
  <c r="X27" i="25" s="1"/>
  <c r="AJ37" i="25"/>
  <c r="AL8" i="24"/>
  <c r="AJ24" i="24"/>
  <c r="AJ25" i="24"/>
  <c r="AJ35" i="25"/>
  <c r="D114" i="23"/>
  <c r="AA44" i="25"/>
  <c r="AI21" i="25"/>
  <c r="AI24" i="25"/>
  <c r="AK34" i="25"/>
  <c r="W50" i="25"/>
  <c r="AK38" i="25"/>
  <c r="AJ22" i="24"/>
  <c r="W62" i="25"/>
  <c r="Y65" i="25"/>
  <c r="Y75" i="25" s="1"/>
  <c r="B124" i="23"/>
  <c r="Z57" i="25"/>
  <c r="Z47" i="25"/>
  <c r="W68" i="25"/>
  <c r="V72" i="25"/>
  <c r="AJ23" i="24"/>
  <c r="AK36" i="25"/>
  <c r="AB21" i="16"/>
  <c r="AB24" i="16"/>
  <c r="AC10" i="16"/>
  <c r="AC17" i="16" s="1"/>
  <c r="AC26" i="16" s="1"/>
  <c r="X69" i="16"/>
  <c r="S76" i="14"/>
  <c r="X67" i="16"/>
  <c r="X66" i="16"/>
  <c r="AD31" i="14"/>
  <c r="AD32" i="14"/>
  <c r="AD33" i="14"/>
  <c r="AD30" i="14"/>
  <c r="AD29" i="14"/>
  <c r="AD34" i="14"/>
  <c r="Y48" i="16"/>
  <c r="Y54" i="16"/>
  <c r="Y47" i="16"/>
  <c r="Y63" i="16"/>
  <c r="W75" i="16"/>
  <c r="Y51" i="16"/>
  <c r="Y49" i="16"/>
  <c r="Y74" i="16"/>
  <c r="Y57" i="16"/>
  <c r="Y59" i="16"/>
  <c r="Y61" i="16"/>
  <c r="Y55" i="16"/>
  <c r="Y60" i="16"/>
  <c r="Y53" i="16"/>
  <c r="B123" i="15"/>
  <c r="E122" i="15"/>
  <c r="G122" i="15"/>
  <c r="C122" i="15"/>
  <c r="Y47" i="14"/>
  <c r="Y53" i="14"/>
  <c r="Y44" i="14"/>
  <c r="Y56" i="14"/>
  <c r="Y59" i="14"/>
  <c r="F112" i="15"/>
  <c r="Z45" i="16" s="1"/>
  <c r="Y58" i="14"/>
  <c r="Y43" i="14"/>
  <c r="Y52" i="14"/>
  <c r="Y55" i="14"/>
  <c r="Y50" i="14"/>
  <c r="Y57" i="14"/>
  <c r="Y45" i="14"/>
  <c r="H112" i="15"/>
  <c r="Z46" i="16" s="1"/>
  <c r="D112" i="15"/>
  <c r="Z44" i="16" s="1"/>
  <c r="Y46" i="14"/>
  <c r="Y49" i="14"/>
  <c r="Y51" i="14"/>
  <c r="V48" i="14"/>
  <c r="U67" i="14"/>
  <c r="V69" i="14"/>
  <c r="V64" i="14" s="1"/>
  <c r="V54" i="14"/>
  <c r="U68" i="14"/>
  <c r="V42" i="14"/>
  <c r="U66" i="14"/>
  <c r="T71" i="14"/>
  <c r="T75" i="14"/>
  <c r="T74" i="14"/>
  <c r="T73" i="14"/>
  <c r="T70" i="14"/>
  <c r="T72" i="14"/>
  <c r="AD14" i="14"/>
  <c r="AD14" i="16" s="1"/>
  <c r="AD13" i="14"/>
  <c r="AD15" i="14"/>
  <c r="AD12" i="14"/>
  <c r="AD12" i="16" s="1"/>
  <c r="AD11" i="14"/>
  <c r="AD11" i="16" s="1"/>
  <c r="AD10" i="14"/>
  <c r="AC24" i="14"/>
  <c r="AC23" i="14"/>
  <c r="AC25" i="14"/>
  <c r="AC22" i="14"/>
  <c r="AC21" i="14"/>
  <c r="AB26" i="14"/>
  <c r="AC16" i="14"/>
  <c r="AC20" i="14"/>
  <c r="AE8" i="14"/>
  <c r="AC35" i="14"/>
  <c r="AC40" i="16"/>
  <c r="AD36" i="16"/>
  <c r="AD34" i="16"/>
  <c r="AD38" i="16"/>
  <c r="AD35" i="16"/>
  <c r="AD37" i="16"/>
  <c r="AH8" i="16"/>
  <c r="AL13" i="24" a="1"/>
  <c r="AB40" i="31"/>
  <c r="AK10" i="28" a="1"/>
  <c r="AK15" i="28" a="1"/>
  <c r="AK32" i="31" a="1"/>
  <c r="AK32" i="28" a="1"/>
  <c r="AL12" i="24" a="1"/>
  <c r="AC40" i="28"/>
  <c r="AK33" i="31" a="1"/>
  <c r="AK31" i="24" a="1"/>
  <c r="AE11" i="14" a="1"/>
  <c r="AL14" i="24" a="1"/>
  <c r="AK14" i="28" a="1"/>
  <c r="AK34" i="28" a="1"/>
  <c r="AL32" i="24" a="1"/>
  <c r="AL34" i="24" a="1"/>
  <c r="AE33" i="14" a="1"/>
  <c r="AK33" i="28" a="1"/>
  <c r="AB39" i="31"/>
  <c r="AK29" i="24" a="1"/>
  <c r="AK30" i="31" a="1"/>
  <c r="AK12" i="31" a="1"/>
  <c r="AK10" i="31" a="1"/>
  <c r="AE34" i="14" a="1"/>
  <c r="AK13" i="31" a="1"/>
  <c r="AE32" i="14" a="1"/>
  <c r="AK11" i="28" a="1"/>
  <c r="AC39" i="28"/>
  <c r="AE13" i="14" a="1"/>
  <c r="AC41" i="28"/>
  <c r="AK14" i="31" a="1"/>
  <c r="AB41" i="24"/>
  <c r="AK34" i="31" a="1"/>
  <c r="AL29" i="31" a="1"/>
  <c r="AK12" i="28" a="1"/>
  <c r="AK31" i="31" a="1"/>
  <c r="AK13" i="28" a="1"/>
  <c r="AK31" i="28" a="1"/>
  <c r="AK30" i="28" a="1"/>
  <c r="AB41" i="31"/>
  <c r="AL15" i="24" a="1"/>
  <c r="AE30" i="14" a="1"/>
  <c r="AK29" i="28" a="1"/>
  <c r="AE31" i="14" a="1"/>
  <c r="AK11" i="31" a="1"/>
  <c r="AB40" i="24"/>
  <c r="AL10" i="24" a="1"/>
  <c r="AE29" i="14" a="1"/>
  <c r="AE12" i="14" a="1"/>
  <c r="AE14" i="14" a="1"/>
  <c r="AK33" i="24" a="1"/>
  <c r="AM11" i="24" a="1"/>
  <c r="AL30" i="24" a="1"/>
  <c r="Z39" i="14"/>
  <c r="Z41" i="14"/>
  <c r="AK15" i="31" a="1"/>
  <c r="Z40" i="14"/>
  <c r="AE10" i="14" a="1"/>
  <c r="AE15" i="14" a="1"/>
  <c r="AB39" i="24"/>
  <c r="AA60" i="31" l="1"/>
  <c r="AA70" i="31" s="1"/>
  <c r="AB61" i="28"/>
  <c r="AB71" i="28" s="1"/>
  <c r="AA62" i="31"/>
  <c r="AA72" i="31" s="1"/>
  <c r="AA65" i="31"/>
  <c r="AA75" i="31" s="1"/>
  <c r="AA61" i="31"/>
  <c r="AA71" i="31" s="1"/>
  <c r="AA63" i="31"/>
  <c r="Y76" i="31"/>
  <c r="AB43" i="31"/>
  <c r="AB58" i="31"/>
  <c r="AB49" i="31"/>
  <c r="AB51" i="31"/>
  <c r="AB59" i="31"/>
  <c r="AB50" i="31"/>
  <c r="AB47" i="31"/>
  <c r="AB53" i="31"/>
  <c r="AB57" i="31"/>
  <c r="AB44" i="31"/>
  <c r="AA64" i="31"/>
  <c r="AA74" i="31" s="1"/>
  <c r="AB69" i="31"/>
  <c r="Z72" i="31"/>
  <c r="Z76" i="31" s="1"/>
  <c r="AB55" i="31"/>
  <c r="AB54" i="31"/>
  <c r="AA68" i="31"/>
  <c r="AB46" i="31"/>
  <c r="AA67" i="31"/>
  <c r="AB48" i="31"/>
  <c r="AA66" i="31"/>
  <c r="AB42" i="31"/>
  <c r="AB56" i="31"/>
  <c r="AB45" i="31"/>
  <c r="AB52" i="31"/>
  <c r="AA74" i="25"/>
  <c r="AA60" i="32"/>
  <c r="V61" i="14"/>
  <c r="V62" i="14"/>
  <c r="V65" i="14"/>
  <c r="V60" i="14"/>
  <c r="V63" i="14"/>
  <c r="Y76" i="24"/>
  <c r="AA64" i="24"/>
  <c r="AA74" i="24" s="1"/>
  <c r="AA60" i="24"/>
  <c r="AA70" i="24" s="1"/>
  <c r="AA63" i="24"/>
  <c r="AA73" i="24" s="1"/>
  <c r="AA65" i="24"/>
  <c r="AA75" i="24" s="1"/>
  <c r="AA62" i="24"/>
  <c r="AA72" i="24" s="1"/>
  <c r="AB62" i="28"/>
  <c r="AB72" i="28" s="1"/>
  <c r="AB63" i="28"/>
  <c r="AB73" i="28" s="1"/>
  <c r="AB65" i="28"/>
  <c r="AB75" i="28" s="1"/>
  <c r="AB60" i="28"/>
  <c r="AB70" i="28" s="1"/>
  <c r="AB64" i="28"/>
  <c r="AB74" i="28" s="1"/>
  <c r="AB55" i="29"/>
  <c r="V50" i="32"/>
  <c r="U70" i="32"/>
  <c r="AA57" i="32"/>
  <c r="U58" i="32"/>
  <c r="U72" i="32" s="1"/>
  <c r="AA74" i="32"/>
  <c r="U52" i="32"/>
  <c r="U71" i="32" s="1"/>
  <c r="AH24" i="32"/>
  <c r="U16" i="32"/>
  <c r="AJ35" i="31"/>
  <c r="AK39" i="32" s="1"/>
  <c r="T81" i="32"/>
  <c r="AK11" i="31"/>
  <c r="AK11" i="32" s="1"/>
  <c r="AK10" i="31"/>
  <c r="AK10" i="32" s="1"/>
  <c r="AK31" i="31"/>
  <c r="AK30" i="31"/>
  <c r="AK15" i="31"/>
  <c r="AK12" i="31"/>
  <c r="AK12" i="32" s="1"/>
  <c r="AK34" i="31"/>
  <c r="AK14" i="31"/>
  <c r="AL29" i="31"/>
  <c r="AK13" i="31"/>
  <c r="AK32" i="31"/>
  <c r="AK33" i="31"/>
  <c r="AI21" i="32"/>
  <c r="AI24" i="32"/>
  <c r="AA53" i="32"/>
  <c r="AA61" i="32"/>
  <c r="AJ21" i="31"/>
  <c r="AA63" i="32"/>
  <c r="H115" i="30"/>
  <c r="AB46" i="32"/>
  <c r="AB74" i="32" s="1"/>
  <c r="F115" i="30"/>
  <c r="AB45" i="32"/>
  <c r="AJ17" i="32"/>
  <c r="AJ26" i="32" s="1"/>
  <c r="AJ20" i="31"/>
  <c r="AJ16" i="31"/>
  <c r="Z66" i="32"/>
  <c r="D115" i="30"/>
  <c r="AB44" i="32"/>
  <c r="AA55" i="32"/>
  <c r="AK35" i="32"/>
  <c r="Z65" i="32"/>
  <c r="Z75" i="32" s="1"/>
  <c r="AK34" i="32"/>
  <c r="AA59" i="32"/>
  <c r="Y76" i="25"/>
  <c r="AA51" i="32"/>
  <c r="B125" i="30"/>
  <c r="Y75" i="32"/>
  <c r="V15" i="32"/>
  <c r="V64" i="32" s="1"/>
  <c r="V31" i="32"/>
  <c r="V30" i="32"/>
  <c r="W29" i="32" s="1"/>
  <c r="AJ25" i="31"/>
  <c r="AJ22" i="31"/>
  <c r="V68" i="32"/>
  <c r="AA54" i="32"/>
  <c r="AK38" i="32"/>
  <c r="AJ24" i="31"/>
  <c r="AA47" i="32"/>
  <c r="Z67" i="32"/>
  <c r="AL8" i="31"/>
  <c r="AA48" i="32"/>
  <c r="AI26" i="31"/>
  <c r="V28" i="32"/>
  <c r="W27" i="32" s="1"/>
  <c r="Z69" i="32"/>
  <c r="V62" i="32"/>
  <c r="AA49" i="32"/>
  <c r="AJ23" i="31"/>
  <c r="AL8" i="32"/>
  <c r="AJ40" i="32"/>
  <c r="AK36" i="32"/>
  <c r="AK37" i="32"/>
  <c r="AA67" i="29"/>
  <c r="AA77" i="29" s="1"/>
  <c r="AB63" i="29"/>
  <c r="AC55" i="28"/>
  <c r="AC69" i="28"/>
  <c r="AC56" i="28"/>
  <c r="AC58" i="28"/>
  <c r="AC59" i="28"/>
  <c r="AB68" i="28"/>
  <c r="AC54" i="28"/>
  <c r="AC57" i="28"/>
  <c r="AB67" i="28"/>
  <c r="AC48" i="28"/>
  <c r="AC52" i="28"/>
  <c r="AC50" i="28"/>
  <c r="AC49" i="28"/>
  <c r="AC51" i="28"/>
  <c r="AC53" i="28"/>
  <c r="AA66" i="29"/>
  <c r="AA76" i="29" s="1"/>
  <c r="AB54" i="29"/>
  <c r="AC43" i="28"/>
  <c r="AA76" i="28"/>
  <c r="AB57" i="29"/>
  <c r="AC46" i="28"/>
  <c r="AC44" i="28"/>
  <c r="AC45" i="28"/>
  <c r="AB66" i="28"/>
  <c r="AC42" i="28"/>
  <c r="AC47" i="28"/>
  <c r="AA69" i="29"/>
  <c r="AA79" i="29" s="1"/>
  <c r="Z76" i="29"/>
  <c r="Y65" i="16"/>
  <c r="AK33" i="28"/>
  <c r="AK29" i="28"/>
  <c r="AK30" i="28"/>
  <c r="AK32" i="28"/>
  <c r="AK14" i="28"/>
  <c r="AK10" i="28"/>
  <c r="AK11" i="28"/>
  <c r="AK12" i="28"/>
  <c r="AK31" i="28"/>
  <c r="AK34" i="28"/>
  <c r="AK15" i="28"/>
  <c r="AK13" i="28"/>
  <c r="AI24" i="29"/>
  <c r="AI21" i="29"/>
  <c r="F116" i="27"/>
  <c r="AC45" i="29"/>
  <c r="V25" i="29"/>
  <c r="V30" i="29" s="1"/>
  <c r="W29" i="29" s="1"/>
  <c r="W25" i="29" s="1"/>
  <c r="U16" i="29"/>
  <c r="U58" i="29"/>
  <c r="U70" i="29"/>
  <c r="U52" i="29"/>
  <c r="U64" i="29"/>
  <c r="AK37" i="29"/>
  <c r="AB59" i="29"/>
  <c r="AL8" i="28"/>
  <c r="AI26" i="28"/>
  <c r="AB51" i="29"/>
  <c r="AJ35" i="28"/>
  <c r="AK39" i="29" s="1"/>
  <c r="AJ40" i="29"/>
  <c r="AK34" i="29"/>
  <c r="AB74" i="29"/>
  <c r="H116" i="27"/>
  <c r="AC46" i="29"/>
  <c r="AK36" i="29"/>
  <c r="AJ24" i="28"/>
  <c r="AJ17" i="29"/>
  <c r="AJ26" i="29" s="1"/>
  <c r="AJ20" i="28"/>
  <c r="AJ16" i="28"/>
  <c r="D116" i="27"/>
  <c r="AC44" i="29"/>
  <c r="AJ21" i="28"/>
  <c r="W23" i="29"/>
  <c r="W13" i="29" s="1"/>
  <c r="W68" i="29" s="1"/>
  <c r="AB61" i="29"/>
  <c r="AM8" i="29"/>
  <c r="AB60" i="29"/>
  <c r="AJ22" i="28"/>
  <c r="AK35" i="29"/>
  <c r="AA65" i="29"/>
  <c r="AA75" i="29" s="1"/>
  <c r="AB47" i="29"/>
  <c r="AB48" i="29"/>
  <c r="AK38" i="29"/>
  <c r="W31" i="25"/>
  <c r="AB49" i="29"/>
  <c r="AB53" i="29"/>
  <c r="V78" i="29"/>
  <c r="B126" i="27"/>
  <c r="AJ25" i="28"/>
  <c r="AJ23" i="28"/>
  <c r="W30" i="25"/>
  <c r="X29" i="25" s="1"/>
  <c r="X25" i="25" s="1"/>
  <c r="X30" i="25" s="1"/>
  <c r="Y29" i="25" s="1"/>
  <c r="Z69" i="25"/>
  <c r="Z79" i="25" s="1"/>
  <c r="AB69" i="24"/>
  <c r="AB61" i="24" s="1"/>
  <c r="AA71" i="24"/>
  <c r="AB57" i="24"/>
  <c r="AB54" i="24"/>
  <c r="AA68" i="24"/>
  <c r="AB58" i="24"/>
  <c r="AB56" i="24"/>
  <c r="AB55" i="24"/>
  <c r="AB59" i="24"/>
  <c r="AB50" i="24"/>
  <c r="AA67" i="24"/>
  <c r="AB48" i="24"/>
  <c r="AB53" i="24"/>
  <c r="AA55" i="25"/>
  <c r="AB49" i="24"/>
  <c r="Y77" i="25"/>
  <c r="AB52" i="24"/>
  <c r="AB51" i="24"/>
  <c r="Y79" i="25"/>
  <c r="AB47" i="24"/>
  <c r="AA54" i="25"/>
  <c r="AB42" i="24"/>
  <c r="AA66" i="24"/>
  <c r="AB43" i="24"/>
  <c r="AB44" i="24"/>
  <c r="Z76" i="24"/>
  <c r="AB46" i="24"/>
  <c r="AB45" i="24"/>
  <c r="V81" i="25"/>
  <c r="AJ40" i="25"/>
  <c r="AK31" i="24"/>
  <c r="AL15" i="24"/>
  <c r="AL14" i="24"/>
  <c r="AL14" i="25" s="1"/>
  <c r="AL32" i="24"/>
  <c r="AK33" i="24"/>
  <c r="AL10" i="24"/>
  <c r="AL30" i="24"/>
  <c r="AL13" i="24"/>
  <c r="AL12" i="24"/>
  <c r="AL12" i="25" s="1"/>
  <c r="AM11" i="24"/>
  <c r="AL34" i="24"/>
  <c r="AK29" i="24"/>
  <c r="AA67" i="25"/>
  <c r="AA66" i="25"/>
  <c r="W78" i="25"/>
  <c r="AM8" i="25"/>
  <c r="AL11" i="25"/>
  <c r="AK35" i="25"/>
  <c r="D115" i="23"/>
  <c r="AB44" i="25"/>
  <c r="H115" i="23"/>
  <c r="AB46" i="25"/>
  <c r="AB74" i="25" s="1"/>
  <c r="AA61" i="25"/>
  <c r="AK25" i="24"/>
  <c r="W70" i="25"/>
  <c r="AA63" i="25"/>
  <c r="AK24" i="24"/>
  <c r="AA47" i="25"/>
  <c r="Z77" i="25"/>
  <c r="AA49" i="25"/>
  <c r="W52" i="25"/>
  <c r="W71" i="25" s="1"/>
  <c r="Z65" i="25"/>
  <c r="AA57" i="25"/>
  <c r="AM8" i="24"/>
  <c r="AA60" i="25"/>
  <c r="F115" i="23"/>
  <c r="AB45" i="25"/>
  <c r="AL36" i="25"/>
  <c r="AK37" i="25"/>
  <c r="W73" i="25"/>
  <c r="AA51" i="25"/>
  <c r="AK17" i="25"/>
  <c r="AK26" i="25" s="1"/>
  <c r="AK20" i="24"/>
  <c r="AK16" i="24"/>
  <c r="AA59" i="25"/>
  <c r="W16" i="25"/>
  <c r="AL34" i="25"/>
  <c r="AJ26" i="24"/>
  <c r="AK23" i="24"/>
  <c r="Z76" i="25"/>
  <c r="AA48" i="25"/>
  <c r="AA53" i="25"/>
  <c r="AK22" i="24"/>
  <c r="AL21" i="24"/>
  <c r="B125" i="23"/>
  <c r="X23" i="25"/>
  <c r="X13" i="25" s="1"/>
  <c r="X50" i="25" s="1"/>
  <c r="AJ24" i="25"/>
  <c r="AJ21" i="25"/>
  <c r="W58" i="25"/>
  <c r="AL38" i="25"/>
  <c r="AJ35" i="24"/>
  <c r="AK39" i="25" s="1"/>
  <c r="AC21" i="16"/>
  <c r="AC24" i="16"/>
  <c r="AD10" i="16"/>
  <c r="AD17" i="16" s="1"/>
  <c r="AD26" i="16" s="1"/>
  <c r="T76" i="14"/>
  <c r="Y69" i="16"/>
  <c r="Y67" i="16"/>
  <c r="Y66" i="16"/>
  <c r="AE29" i="14"/>
  <c r="AE30" i="14"/>
  <c r="AE33" i="14"/>
  <c r="AE34" i="14"/>
  <c r="AE32" i="14"/>
  <c r="AE31" i="14"/>
  <c r="Z47" i="16"/>
  <c r="Z74" i="16"/>
  <c r="Z49" i="16"/>
  <c r="Z54" i="16"/>
  <c r="Z57" i="16"/>
  <c r="Z60" i="16"/>
  <c r="X75" i="16"/>
  <c r="Z61" i="16"/>
  <c r="Z63" i="16"/>
  <c r="Z48" i="16"/>
  <c r="Z55" i="16"/>
  <c r="Z53" i="16"/>
  <c r="Z59" i="16"/>
  <c r="Z51" i="16"/>
  <c r="B124" i="15"/>
  <c r="C123" i="15"/>
  <c r="E123" i="15"/>
  <c r="G123" i="15"/>
  <c r="AI8" i="16"/>
  <c r="Z58" i="14"/>
  <c r="H113" i="15"/>
  <c r="AA46" i="16" s="1"/>
  <c r="Z45" i="14"/>
  <c r="Z59" i="14"/>
  <c r="Z49" i="14"/>
  <c r="Z55" i="14"/>
  <c r="Z44" i="14"/>
  <c r="Z57" i="14"/>
  <c r="Z51" i="14"/>
  <c r="Z56" i="14"/>
  <c r="Z46" i="14"/>
  <c r="Z52" i="14"/>
  <c r="Z53" i="14"/>
  <c r="F113" i="15"/>
  <c r="AA45" i="16" s="1"/>
  <c r="Z50" i="14"/>
  <c r="D113" i="15"/>
  <c r="AA44" i="16" s="1"/>
  <c r="Z43" i="14"/>
  <c r="Z47" i="14"/>
  <c r="W69" i="14"/>
  <c r="W64" i="14" s="1"/>
  <c r="U75" i="14"/>
  <c r="U73" i="14"/>
  <c r="U72" i="14"/>
  <c r="U70" i="14"/>
  <c r="U74" i="14"/>
  <c r="U71" i="14"/>
  <c r="W42" i="14"/>
  <c r="V66" i="14"/>
  <c r="W54" i="14"/>
  <c r="V68" i="14"/>
  <c r="V67" i="14"/>
  <c r="W48" i="14"/>
  <c r="AC26" i="14"/>
  <c r="AE10" i="14"/>
  <c r="AE15" i="14"/>
  <c r="AE13" i="14"/>
  <c r="AE11" i="14"/>
  <c r="AE11" i="16" s="1"/>
  <c r="AE12" i="14"/>
  <c r="AE12" i="16" s="1"/>
  <c r="AE14" i="14"/>
  <c r="AE14" i="16" s="1"/>
  <c r="AD20" i="14"/>
  <c r="AD25" i="14"/>
  <c r="AD23" i="14"/>
  <c r="AD21" i="14"/>
  <c r="AD16" i="14"/>
  <c r="AD22" i="14"/>
  <c r="AD24" i="14"/>
  <c r="AF8" i="14"/>
  <c r="AD39" i="16"/>
  <c r="AD40" i="16" s="1"/>
  <c r="AE37" i="16"/>
  <c r="AD35" i="14"/>
  <c r="AE34" i="16"/>
  <c r="AE35" i="16"/>
  <c r="AE38" i="16"/>
  <c r="AE36" i="16"/>
  <c r="AM15" i="24" a="1"/>
  <c r="AC39" i="31"/>
  <c r="AM10" i="24" a="1"/>
  <c r="AC41" i="31"/>
  <c r="AL31" i="28" a="1"/>
  <c r="AL15" i="28" a="1"/>
  <c r="AD39" i="28"/>
  <c r="AM34" i="24" a="1"/>
  <c r="AM14" i="24" a="1"/>
  <c r="AF15" i="14" a="1"/>
  <c r="AL13" i="31" a="1"/>
  <c r="AL13" i="28" a="1"/>
  <c r="AF29" i="14" a="1"/>
  <c r="AL11" i="28" a="1"/>
  <c r="AF13" i="14" a="1"/>
  <c r="AL32" i="31" a="1"/>
  <c r="AD40" i="28"/>
  <c r="AL33" i="24" a="1"/>
  <c r="AF12" i="14" a="1"/>
  <c r="AL14" i="28" a="1"/>
  <c r="AF10" i="14" a="1"/>
  <c r="AC41" i="24"/>
  <c r="AL10" i="28" a="1"/>
  <c r="AA41" i="14"/>
  <c r="AL29" i="28" a="1"/>
  <c r="AL12" i="28" a="1"/>
  <c r="AA40" i="14"/>
  <c r="AF31" i="14" a="1"/>
  <c r="AC40" i="31"/>
  <c r="AL32" i="28" a="1"/>
  <c r="AF11" i="14" a="1"/>
  <c r="AL30" i="31" a="1"/>
  <c r="AL30" i="28" a="1"/>
  <c r="AM32" i="24" a="1"/>
  <c r="AL14" i="31" a="1"/>
  <c r="AL15" i="31" a="1"/>
  <c r="AM29" i="31" a="1"/>
  <c r="AA39" i="14"/>
  <c r="AD41" i="28"/>
  <c r="AC39" i="24"/>
  <c r="AL33" i="28" a="1"/>
  <c r="AM13" i="24" a="1"/>
  <c r="AM12" i="24" a="1"/>
  <c r="AF14" i="14" a="1"/>
  <c r="AF32" i="14" a="1"/>
  <c r="AL31" i="31" a="1"/>
  <c r="AL12" i="31" a="1"/>
  <c r="AF34" i="14" a="1"/>
  <c r="AL31" i="24" a="1"/>
  <c r="AL10" i="31" a="1"/>
  <c r="AN11" i="24" a="1"/>
  <c r="AF33" i="14" a="1"/>
  <c r="AM30" i="24" a="1"/>
  <c r="AF30" i="14" a="1"/>
  <c r="AL34" i="28" a="1"/>
  <c r="AL33" i="31" a="1"/>
  <c r="AL29" i="24" a="1"/>
  <c r="AL34" i="31" a="1"/>
  <c r="AC40" i="24"/>
  <c r="AL11" i="31" a="1"/>
  <c r="AC61" i="28" l="1"/>
  <c r="AC71" i="28" s="1"/>
  <c r="AB63" i="31"/>
  <c r="AB73" i="31" s="1"/>
  <c r="AB61" i="31"/>
  <c r="AB71" i="31" s="1"/>
  <c r="AA73" i="31"/>
  <c r="AA76" i="31" s="1"/>
  <c r="AB65" i="31"/>
  <c r="AB75" i="31" s="1"/>
  <c r="AB62" i="31"/>
  <c r="AB72" i="31" s="1"/>
  <c r="AC56" i="31"/>
  <c r="AC46" i="31"/>
  <c r="AC51" i="31"/>
  <c r="AB66" i="31"/>
  <c r="AC42" i="31"/>
  <c r="AC57" i="31"/>
  <c r="AB68" i="31"/>
  <c r="AC54" i="31"/>
  <c r="AC53" i="31"/>
  <c r="AC49" i="31"/>
  <c r="AC55" i="31"/>
  <c r="AC47" i="31"/>
  <c r="AC58" i="31"/>
  <c r="AC52" i="31"/>
  <c r="AB67" i="31"/>
  <c r="AC48" i="31"/>
  <c r="AB64" i="31"/>
  <c r="AB74" i="31" s="1"/>
  <c r="AC69" i="31"/>
  <c r="AC50" i="31"/>
  <c r="AC43" i="31"/>
  <c r="AC45" i="31"/>
  <c r="AC44" i="31"/>
  <c r="AC59" i="31"/>
  <c r="AB60" i="31"/>
  <c r="AB70" i="31" s="1"/>
  <c r="W63" i="14"/>
  <c r="W60" i="14"/>
  <c r="W62" i="14"/>
  <c r="W65" i="14"/>
  <c r="W61" i="14"/>
  <c r="AB62" i="24"/>
  <c r="AB72" i="24" s="1"/>
  <c r="AB65" i="24"/>
  <c r="AB75" i="24" s="1"/>
  <c r="AB63" i="24"/>
  <c r="AB73" i="24" s="1"/>
  <c r="AB60" i="24"/>
  <c r="AB70" i="24" s="1"/>
  <c r="AB64" i="24"/>
  <c r="AB74" i="24" s="1"/>
  <c r="AC65" i="28"/>
  <c r="AC75" i="28" s="1"/>
  <c r="AC63" i="28"/>
  <c r="AC73" i="28" s="1"/>
  <c r="AC64" i="28"/>
  <c r="AC74" i="28" s="1"/>
  <c r="AC60" i="28"/>
  <c r="AC70" i="28" s="1"/>
  <c r="AC62" i="28"/>
  <c r="AC72" i="28" s="1"/>
  <c r="AB57" i="32"/>
  <c r="U81" i="32"/>
  <c r="U80" i="32"/>
  <c r="AA67" i="32"/>
  <c r="AA77" i="32" s="1"/>
  <c r="AA69" i="32"/>
  <c r="AA79" i="32" s="1"/>
  <c r="AB55" i="32"/>
  <c r="AB54" i="32"/>
  <c r="AA66" i="32"/>
  <c r="AB66" i="32" s="1"/>
  <c r="V52" i="32"/>
  <c r="V71" i="32" s="1"/>
  <c r="AK35" i="31"/>
  <c r="AL39" i="32" s="1"/>
  <c r="V16" i="32"/>
  <c r="AC63" i="29"/>
  <c r="Z76" i="32"/>
  <c r="AL14" i="31"/>
  <c r="AL14" i="32" s="1"/>
  <c r="AL34" i="31"/>
  <c r="AL12" i="31"/>
  <c r="AL12" i="32" s="1"/>
  <c r="AL15" i="31"/>
  <c r="AL33" i="31"/>
  <c r="AL30" i="31"/>
  <c r="AL32" i="31"/>
  <c r="AL31" i="31"/>
  <c r="AL13" i="31"/>
  <c r="AL10" i="31"/>
  <c r="AL10" i="32" s="1"/>
  <c r="AM29" i="31"/>
  <c r="AL11" i="31"/>
  <c r="AL11" i="32" s="1"/>
  <c r="V73" i="32"/>
  <c r="AK24" i="31"/>
  <c r="AM8" i="31"/>
  <c r="B126" i="30"/>
  <c r="H116" i="30"/>
  <c r="AC46" i="32"/>
  <c r="AC74" i="32" s="1"/>
  <c r="AL38" i="32"/>
  <c r="AB59" i="32"/>
  <c r="AB63" i="32"/>
  <c r="AB60" i="32"/>
  <c r="AK22" i="31"/>
  <c r="AK25" i="31"/>
  <c r="AK40" i="32"/>
  <c r="AL37" i="32"/>
  <c r="AL34" i="32"/>
  <c r="AB51" i="32"/>
  <c r="AA65" i="32"/>
  <c r="AA75" i="32" s="1"/>
  <c r="D116" i="30"/>
  <c r="AC44" i="32"/>
  <c r="AJ24" i="32"/>
  <c r="AJ21" i="32"/>
  <c r="AL36" i="32"/>
  <c r="AL35" i="32"/>
  <c r="AM8" i="32"/>
  <c r="AB49" i="32"/>
  <c r="AB47" i="32"/>
  <c r="Z79" i="32"/>
  <c r="V58" i="32"/>
  <c r="AB61" i="32"/>
  <c r="V78" i="32"/>
  <c r="AK23" i="31"/>
  <c r="AK20" i="31"/>
  <c r="AK16" i="31"/>
  <c r="W23" i="32"/>
  <c r="W13" i="32" s="1"/>
  <c r="W25" i="32"/>
  <c r="AJ26" i="31"/>
  <c r="AK14" i="32"/>
  <c r="AK17" i="32" s="1"/>
  <c r="AK26" i="32" s="1"/>
  <c r="Z77" i="32"/>
  <c r="AB48" i="32"/>
  <c r="V70" i="32"/>
  <c r="F116" i="30"/>
  <c r="AC45" i="32"/>
  <c r="AB53" i="32"/>
  <c r="AK21" i="31"/>
  <c r="AD69" i="28"/>
  <c r="AD54" i="28"/>
  <c r="AC68" i="28"/>
  <c r="AD57" i="28"/>
  <c r="AD59" i="28"/>
  <c r="AD58" i="28"/>
  <c r="AD56" i="28"/>
  <c r="AD55" i="28"/>
  <c r="AD53" i="28"/>
  <c r="AD51" i="28"/>
  <c r="AD49" i="28"/>
  <c r="AD50" i="28"/>
  <c r="AD52" i="28"/>
  <c r="AC67" i="28"/>
  <c r="AD48" i="28"/>
  <c r="AC57" i="29"/>
  <c r="AD45" i="28"/>
  <c r="AD46" i="28"/>
  <c r="AC61" i="29"/>
  <c r="AC55" i="29"/>
  <c r="AB76" i="28"/>
  <c r="AD44" i="28"/>
  <c r="Z65" i="16"/>
  <c r="AD47" i="28"/>
  <c r="AC66" i="28"/>
  <c r="AD42" i="28"/>
  <c r="AD43" i="28"/>
  <c r="W56" i="29"/>
  <c r="AL11" i="28"/>
  <c r="AL11" i="29" s="1"/>
  <c r="AL10" i="28"/>
  <c r="AL13" i="28"/>
  <c r="AL32" i="28"/>
  <c r="AL15" i="28"/>
  <c r="AL30" i="28"/>
  <c r="AL12" i="28"/>
  <c r="AL34" i="28"/>
  <c r="AL29" i="28"/>
  <c r="AL14" i="28"/>
  <c r="AL31" i="28"/>
  <c r="AL33" i="28"/>
  <c r="W15" i="29"/>
  <c r="W16" i="29" s="1"/>
  <c r="W31" i="29"/>
  <c r="U73" i="29"/>
  <c r="AN8" i="29"/>
  <c r="AJ26" i="28"/>
  <c r="AC74" i="29"/>
  <c r="AB66" i="29"/>
  <c r="U80" i="29"/>
  <c r="U71" i="29"/>
  <c r="AK21" i="28"/>
  <c r="AK11" i="29"/>
  <c r="F117" i="27"/>
  <c r="AD45" i="29"/>
  <c r="AK20" i="28"/>
  <c r="AK16" i="28"/>
  <c r="AB65" i="29"/>
  <c r="AB75" i="29" s="1"/>
  <c r="H117" i="27"/>
  <c r="AD46" i="29"/>
  <c r="AK23" i="28"/>
  <c r="AL36" i="29"/>
  <c r="AC53" i="29"/>
  <c r="AK40" i="29"/>
  <c r="AC49" i="29"/>
  <c r="AA69" i="25"/>
  <c r="AA79" i="25" s="1"/>
  <c r="W50" i="29"/>
  <c r="W28" i="29"/>
  <c r="X27" i="29" s="1"/>
  <c r="D117" i="27"/>
  <c r="AD44" i="29"/>
  <c r="AK10" i="29"/>
  <c r="AC54" i="29"/>
  <c r="AK25" i="28"/>
  <c r="AL34" i="29"/>
  <c r="AK22" i="28"/>
  <c r="AK12" i="29"/>
  <c r="AJ21" i="29"/>
  <c r="AJ24" i="29"/>
  <c r="U72" i="29"/>
  <c r="AC48" i="29"/>
  <c r="AC60" i="29"/>
  <c r="AC51" i="29"/>
  <c r="AM8" i="28"/>
  <c r="AL38" i="29"/>
  <c r="AK35" i="28"/>
  <c r="AL39" i="29" s="1"/>
  <c r="AC47" i="29"/>
  <c r="W30" i="29"/>
  <c r="X29" i="29" s="1"/>
  <c r="AC59" i="29"/>
  <c r="W62" i="29"/>
  <c r="AK24" i="28"/>
  <c r="B127" i="27"/>
  <c r="AK14" i="29"/>
  <c r="AB67" i="29"/>
  <c r="AB77" i="29" s="1"/>
  <c r="AB69" i="29"/>
  <c r="AB79" i="29" s="1"/>
  <c r="V15" i="29"/>
  <c r="V16" i="29" s="1"/>
  <c r="V31" i="29"/>
  <c r="AL35" i="29"/>
  <c r="AL37" i="29"/>
  <c r="AC59" i="24"/>
  <c r="AC55" i="24"/>
  <c r="AC56" i="24"/>
  <c r="AC57" i="24"/>
  <c r="AC58" i="24"/>
  <c r="AB71" i="24"/>
  <c r="AC69" i="24"/>
  <c r="AC61" i="24" s="1"/>
  <c r="AB68" i="24"/>
  <c r="AC54" i="24"/>
  <c r="AC52" i="24"/>
  <c r="AB55" i="25"/>
  <c r="AC49" i="24"/>
  <c r="AC53" i="24"/>
  <c r="AC48" i="24"/>
  <c r="AB67" i="24"/>
  <c r="AC51" i="24"/>
  <c r="AC50" i="24"/>
  <c r="AB61" i="25"/>
  <c r="AB60" i="25"/>
  <c r="AB63" i="25"/>
  <c r="AA76" i="24"/>
  <c r="AC42" i="24"/>
  <c r="AB66" i="24"/>
  <c r="AC44" i="24"/>
  <c r="AC45" i="24"/>
  <c r="AC43" i="24"/>
  <c r="AC47" i="24"/>
  <c r="AC46" i="24"/>
  <c r="AK40" i="25"/>
  <c r="AM13" i="24"/>
  <c r="AM30" i="24"/>
  <c r="AM10" i="24"/>
  <c r="AL29" i="24"/>
  <c r="AM32" i="24"/>
  <c r="AM34" i="24"/>
  <c r="AM14" i="24"/>
  <c r="AM14" i="25" s="1"/>
  <c r="AL33" i="24"/>
  <c r="AN11" i="24"/>
  <c r="AM15" i="24"/>
  <c r="AM12" i="24"/>
  <c r="AM12" i="25" s="1"/>
  <c r="AL31" i="24"/>
  <c r="AK24" i="25"/>
  <c r="AK21" i="25"/>
  <c r="AA65" i="25"/>
  <c r="AA75" i="25" s="1"/>
  <c r="H116" i="23"/>
  <c r="AC46" i="25"/>
  <c r="AB67" i="25"/>
  <c r="AL23" i="24"/>
  <c r="AM34" i="25"/>
  <c r="AB57" i="25"/>
  <c r="AL20" i="24"/>
  <c r="AL16" i="24"/>
  <c r="AB51" i="25"/>
  <c r="B126" i="23"/>
  <c r="F116" i="23"/>
  <c r="AC45" i="25"/>
  <c r="AB54" i="25"/>
  <c r="AK35" i="24"/>
  <c r="AL39" i="25" s="1"/>
  <c r="AM36" i="25"/>
  <c r="AA76" i="25"/>
  <c r="AB48" i="25"/>
  <c r="AB47" i="25"/>
  <c r="AM38" i="25"/>
  <c r="AL24" i="24"/>
  <c r="AB53" i="25"/>
  <c r="X15" i="25"/>
  <c r="X64" i="25" s="1"/>
  <c r="X31" i="25"/>
  <c r="W80" i="25"/>
  <c r="X28" i="25"/>
  <c r="Y27" i="25" s="1"/>
  <c r="AA77" i="25"/>
  <c r="AB49" i="25"/>
  <c r="AB59" i="25"/>
  <c r="AN8" i="24"/>
  <c r="Z75" i="25"/>
  <c r="D116" i="23"/>
  <c r="AC44" i="25"/>
  <c r="X56" i="25"/>
  <c r="W72" i="25"/>
  <c r="W81" i="25" s="1"/>
  <c r="X68" i="25"/>
  <c r="AL37" i="25"/>
  <c r="X62" i="25"/>
  <c r="AL10" i="25"/>
  <c r="AN8" i="25"/>
  <c r="AM11" i="25"/>
  <c r="AM21" i="24"/>
  <c r="AL25" i="24"/>
  <c r="AK26" i="24"/>
  <c r="AB66" i="25"/>
  <c r="AL22" i="24"/>
  <c r="AL35" i="25"/>
  <c r="AD21" i="16"/>
  <c r="AD24" i="16"/>
  <c r="AE10" i="16"/>
  <c r="AE17" i="16" s="1"/>
  <c r="AE26" i="16" s="1"/>
  <c r="U76" i="14"/>
  <c r="Z66" i="16"/>
  <c r="Z69" i="16"/>
  <c r="Z67" i="16"/>
  <c r="AF31" i="14"/>
  <c r="AF32" i="14"/>
  <c r="AF34" i="14"/>
  <c r="AF30" i="14"/>
  <c r="AF33" i="14"/>
  <c r="AF29" i="14"/>
  <c r="AA51" i="16"/>
  <c r="AA48" i="16"/>
  <c r="Y75" i="16"/>
  <c r="AA63" i="16"/>
  <c r="AA60" i="16"/>
  <c r="AA74" i="16"/>
  <c r="AA59" i="16"/>
  <c r="AA53" i="16"/>
  <c r="AA61" i="16"/>
  <c r="AA57" i="16"/>
  <c r="AA54" i="16"/>
  <c r="AA47" i="16"/>
  <c r="AA55" i="16"/>
  <c r="AA49" i="16"/>
  <c r="B125" i="15"/>
  <c r="E124" i="15"/>
  <c r="C124" i="15"/>
  <c r="G124" i="15"/>
  <c r="AJ8" i="16"/>
  <c r="AA44" i="14"/>
  <c r="AA52" i="14"/>
  <c r="AA49" i="14"/>
  <c r="AA57" i="14"/>
  <c r="AA47" i="14"/>
  <c r="AA46" i="14"/>
  <c r="AA59" i="14"/>
  <c r="AA50" i="14"/>
  <c r="AA55" i="14"/>
  <c r="AA45" i="14"/>
  <c r="D114" i="15"/>
  <c r="AB44" i="16" s="1"/>
  <c r="AA51" i="14"/>
  <c r="H114" i="15"/>
  <c r="AB46" i="16" s="1"/>
  <c r="F114" i="15"/>
  <c r="AB45" i="16" s="1"/>
  <c r="AA53" i="14"/>
  <c r="AA43" i="14"/>
  <c r="AA56" i="14"/>
  <c r="AA58" i="14"/>
  <c r="X69" i="14"/>
  <c r="X64" i="14" s="1"/>
  <c r="W67" i="14"/>
  <c r="X48" i="14"/>
  <c r="X54" i="14"/>
  <c r="W68" i="14"/>
  <c r="X42" i="14"/>
  <c r="W66" i="14"/>
  <c r="V71" i="14"/>
  <c r="V73" i="14"/>
  <c r="V75" i="14"/>
  <c r="V72" i="14"/>
  <c r="V70" i="14"/>
  <c r="V74" i="14"/>
  <c r="AF14" i="14"/>
  <c r="AF14" i="16" s="1"/>
  <c r="AF12" i="14"/>
  <c r="AF12" i="16" s="1"/>
  <c r="AF15" i="14"/>
  <c r="AF11" i="14"/>
  <c r="AF11" i="16" s="1"/>
  <c r="AF13" i="14"/>
  <c r="AF10" i="14"/>
  <c r="AE24" i="14"/>
  <c r="AE22" i="14"/>
  <c r="AE25" i="14"/>
  <c r="AE21" i="14"/>
  <c r="AD26" i="14"/>
  <c r="AE16" i="14"/>
  <c r="AE23" i="14"/>
  <c r="AE20" i="14"/>
  <c r="AG8" i="14"/>
  <c r="AE35" i="14"/>
  <c r="AF34" i="16"/>
  <c r="AF36" i="16"/>
  <c r="AF35" i="16"/>
  <c r="AE39" i="16"/>
  <c r="AE40" i="16" s="1"/>
  <c r="AF38" i="16"/>
  <c r="AF37" i="16"/>
  <c r="AN32" i="24" a="1"/>
  <c r="AD39" i="31"/>
  <c r="AN15" i="24" a="1"/>
  <c r="AM31" i="31" a="1"/>
  <c r="AG13" i="14" a="1"/>
  <c r="AB39" i="14"/>
  <c r="AN34" i="24" a="1"/>
  <c r="AG12" i="14" a="1"/>
  <c r="AM31" i="24" a="1"/>
  <c r="AM14" i="28" a="1"/>
  <c r="AB40" i="14"/>
  <c r="AN14" i="24" a="1"/>
  <c r="AM32" i="28" a="1"/>
  <c r="AE40" i="28"/>
  <c r="AM10" i="28" a="1"/>
  <c r="AB41" i="14"/>
  <c r="AG32" i="14" a="1"/>
  <c r="AM29" i="24" a="1"/>
  <c r="AG33" i="14" a="1"/>
  <c r="AG10" i="14" a="1"/>
  <c r="AM34" i="31" a="1"/>
  <c r="AD41" i="24"/>
  <c r="AD39" i="24"/>
  <c r="AM10" i="31" a="1"/>
  <c r="AN30" i="24" a="1"/>
  <c r="AM13" i="28" a="1"/>
  <c r="AD40" i="24"/>
  <c r="AO11" i="24" a="1"/>
  <c r="AM12" i="28" a="1"/>
  <c r="AG29" i="14" a="1"/>
  <c r="AG11" i="14" a="1"/>
  <c r="AM33" i="24" a="1"/>
  <c r="AE39" i="28"/>
  <c r="AM15" i="31" a="1"/>
  <c r="AM11" i="28" a="1"/>
  <c r="AN29" i="31" a="1"/>
  <c r="AN10" i="24" a="1"/>
  <c r="AE41" i="28"/>
  <c r="AM29" i="28" a="1"/>
  <c r="AM13" i="31" a="1"/>
  <c r="AM15" i="28" a="1"/>
  <c r="AM33" i="28" a="1"/>
  <c r="AM30" i="31" a="1"/>
  <c r="AG30" i="14" a="1"/>
  <c r="AN12" i="24" a="1"/>
  <c r="AD41" i="31"/>
  <c r="AG14" i="14" a="1"/>
  <c r="AD40" i="31"/>
  <c r="AM12" i="31" a="1"/>
  <c r="AG15" i="14" a="1"/>
  <c r="AM32" i="31" a="1"/>
  <c r="AM14" i="31" a="1"/>
  <c r="AM34" i="28" a="1"/>
  <c r="AG34" i="14" a="1"/>
  <c r="AM33" i="31" a="1"/>
  <c r="AM11" i="31" a="1"/>
  <c r="AM30" i="28" a="1"/>
  <c r="AM31" i="28" a="1"/>
  <c r="AN13" i="24" a="1"/>
  <c r="AG31" i="14" a="1"/>
  <c r="AD61" i="28" l="1"/>
  <c r="AD71" i="28" s="1"/>
  <c r="AD44" i="31"/>
  <c r="AC64" i="31"/>
  <c r="AC74" i="31" s="1"/>
  <c r="AD69" i="31"/>
  <c r="AD55" i="31"/>
  <c r="AD42" i="31"/>
  <c r="AC66" i="31"/>
  <c r="AD49" i="31"/>
  <c r="AB76" i="31"/>
  <c r="AD45" i="31"/>
  <c r="AC67" i="31"/>
  <c r="AD48" i="31"/>
  <c r="AD53" i="31"/>
  <c r="AC65" i="31"/>
  <c r="AC68" i="31"/>
  <c r="AD54" i="31"/>
  <c r="AD51" i="31"/>
  <c r="AC62" i="31"/>
  <c r="AD52" i="31"/>
  <c r="AC60" i="31"/>
  <c r="AD43" i="31"/>
  <c r="AD58" i="31"/>
  <c r="AD46" i="31"/>
  <c r="AD59" i="31"/>
  <c r="AD47" i="31"/>
  <c r="AC63" i="31"/>
  <c r="AD56" i="31"/>
  <c r="AD50" i="31"/>
  <c r="AD57" i="31"/>
  <c r="AC61" i="31"/>
  <c r="X61" i="14"/>
  <c r="X62" i="14"/>
  <c r="X60" i="14"/>
  <c r="X65" i="14"/>
  <c r="X63" i="14"/>
  <c r="AC64" i="24"/>
  <c r="AC74" i="24" s="1"/>
  <c r="AC60" i="24"/>
  <c r="AC70" i="24" s="1"/>
  <c r="AC63" i="24"/>
  <c r="AC73" i="24" s="1"/>
  <c r="AC65" i="24"/>
  <c r="AC75" i="24" s="1"/>
  <c r="AC62" i="24"/>
  <c r="AC72" i="24" s="1"/>
  <c r="AD62" i="28"/>
  <c r="AD72" i="28" s="1"/>
  <c r="AD60" i="28"/>
  <c r="AD70" i="28" s="1"/>
  <c r="AD64" i="28"/>
  <c r="AD74" i="28" s="1"/>
  <c r="AD63" i="28"/>
  <c r="AD73" i="28" s="1"/>
  <c r="AD65" i="28"/>
  <c r="AC54" i="32"/>
  <c r="AB67" i="32"/>
  <c r="AC67" i="32" s="1"/>
  <c r="AA76" i="32"/>
  <c r="AB69" i="32"/>
  <c r="AC69" i="32" s="1"/>
  <c r="AC60" i="32"/>
  <c r="AC63" i="32"/>
  <c r="AC61" i="32"/>
  <c r="AK26" i="31"/>
  <c r="AM32" i="31"/>
  <c r="AM30" i="31"/>
  <c r="AM33" i="31"/>
  <c r="AM11" i="31"/>
  <c r="AM11" i="32" s="1"/>
  <c r="AM15" i="31"/>
  <c r="AN29" i="31"/>
  <c r="AM12" i="31"/>
  <c r="AM12" i="32" s="1"/>
  <c r="AM10" i="31"/>
  <c r="AM10" i="32" s="1"/>
  <c r="AM34" i="31"/>
  <c r="AM31" i="31"/>
  <c r="AM13" i="31"/>
  <c r="AM14" i="31"/>
  <c r="AK21" i="32"/>
  <c r="AK24" i="32"/>
  <c r="AC47" i="32"/>
  <c r="AC55" i="32"/>
  <c r="AN8" i="31"/>
  <c r="AM36" i="32"/>
  <c r="AC59" i="32"/>
  <c r="B127" i="30"/>
  <c r="AC57" i="32"/>
  <c r="AM34" i="32"/>
  <c r="AD55" i="29"/>
  <c r="F117" i="30"/>
  <c r="AD45" i="32"/>
  <c r="AN8" i="32"/>
  <c r="V80" i="32"/>
  <c r="AL40" i="32"/>
  <c r="AM37" i="32"/>
  <c r="AC66" i="32"/>
  <c r="W15" i="32"/>
  <c r="W70" i="32" s="1"/>
  <c r="W31" i="32"/>
  <c r="AC49" i="32"/>
  <c r="D117" i="30"/>
  <c r="AD44" i="32"/>
  <c r="W30" i="32"/>
  <c r="X29" i="32" s="1"/>
  <c r="AL21" i="31"/>
  <c r="AL25" i="31"/>
  <c r="AL22" i="31"/>
  <c r="AC53" i="32"/>
  <c r="W50" i="32"/>
  <c r="W56" i="32"/>
  <c r="W28" i="32"/>
  <c r="X27" i="32" s="1"/>
  <c r="W68" i="32"/>
  <c r="AL17" i="32"/>
  <c r="AL26" i="32" s="1"/>
  <c r="AL20" i="31"/>
  <c r="AL16" i="31"/>
  <c r="AM38" i="32"/>
  <c r="AM35" i="32"/>
  <c r="AB76" i="32"/>
  <c r="AC48" i="32"/>
  <c r="AB65" i="32"/>
  <c r="AL35" i="31"/>
  <c r="AM39" i="32" s="1"/>
  <c r="V72" i="32"/>
  <c r="V81" i="32" s="1"/>
  <c r="AC51" i="32"/>
  <c r="H117" i="30"/>
  <c r="AD46" i="32"/>
  <c r="AD74" i="32" s="1"/>
  <c r="W62" i="32"/>
  <c r="AL23" i="31"/>
  <c r="AL24" i="31"/>
  <c r="AE55" i="28"/>
  <c r="AE56" i="28"/>
  <c r="AE69" i="28"/>
  <c r="AE58" i="28"/>
  <c r="AE59" i="28"/>
  <c r="AE57" i="28"/>
  <c r="AE54" i="28"/>
  <c r="AD68" i="28"/>
  <c r="AD67" i="28"/>
  <c r="AE48" i="28"/>
  <c r="AE52" i="28"/>
  <c r="AE50" i="28"/>
  <c r="AE49" i="28"/>
  <c r="AE51" i="28"/>
  <c r="AE53" i="28"/>
  <c r="AC66" i="29"/>
  <c r="AC76" i="29" s="1"/>
  <c r="AE47" i="28"/>
  <c r="AD61" i="29"/>
  <c r="AD66" i="28"/>
  <c r="AE42" i="28"/>
  <c r="AE44" i="28"/>
  <c r="AE46" i="28"/>
  <c r="AA65" i="16"/>
  <c r="AC76" i="28"/>
  <c r="AE45" i="28"/>
  <c r="AE43" i="28"/>
  <c r="U81" i="29"/>
  <c r="AD60" i="29"/>
  <c r="AK17" i="29"/>
  <c r="AK26" i="29" s="1"/>
  <c r="AK24" i="29" s="1"/>
  <c r="AB69" i="25"/>
  <c r="AB79" i="25" s="1"/>
  <c r="AL40" i="29"/>
  <c r="AM34" i="28"/>
  <c r="AM15" i="28"/>
  <c r="AM31" i="28"/>
  <c r="AM13" i="28"/>
  <c r="AM12" i="28"/>
  <c r="AM32" i="28"/>
  <c r="AM14" i="28"/>
  <c r="AM14" i="29" s="1"/>
  <c r="AM10" i="28"/>
  <c r="AM30" i="28"/>
  <c r="AM33" i="28"/>
  <c r="AM29" i="28"/>
  <c r="AM11" i="28"/>
  <c r="AD47" i="29"/>
  <c r="AD49" i="29"/>
  <c r="V52" i="29"/>
  <c r="AM38" i="29"/>
  <c r="AD63" i="29"/>
  <c r="AB76" i="29"/>
  <c r="AD74" i="29"/>
  <c r="AC69" i="29"/>
  <c r="AD48" i="29"/>
  <c r="AD54" i="29"/>
  <c r="V70" i="29"/>
  <c r="AC65" i="29"/>
  <c r="AL25" i="28"/>
  <c r="AD59" i="29"/>
  <c r="B128" i="27"/>
  <c r="AO8" i="29"/>
  <c r="AM35" i="29"/>
  <c r="AL23" i="28"/>
  <c r="AL22" i="28"/>
  <c r="AL12" i="29"/>
  <c r="H118" i="27"/>
  <c r="AE46" i="29"/>
  <c r="W78" i="29"/>
  <c r="AM36" i="29"/>
  <c r="AN8" i="28"/>
  <c r="V58" i="29"/>
  <c r="AD57" i="29"/>
  <c r="AL24" i="28"/>
  <c r="AL14" i="29"/>
  <c r="AL16" i="28"/>
  <c r="AL20" i="28"/>
  <c r="AL10" i="29"/>
  <c r="AD53" i="29"/>
  <c r="V64" i="29"/>
  <c r="AD51" i="29"/>
  <c r="F118" i="27"/>
  <c r="AE45" i="29"/>
  <c r="AM34" i="29"/>
  <c r="AM37" i="29"/>
  <c r="AC67" i="29"/>
  <c r="D118" i="27"/>
  <c r="AE44" i="29"/>
  <c r="X23" i="29"/>
  <c r="X13" i="29" s="1"/>
  <c r="X62" i="29" s="1"/>
  <c r="X25" i="29"/>
  <c r="X30" i="29" s="1"/>
  <c r="Y29" i="29" s="1"/>
  <c r="AK26" i="28"/>
  <c r="AL35" i="28"/>
  <c r="AM39" i="29" s="1"/>
  <c r="AL21" i="28"/>
  <c r="AC61" i="25"/>
  <c r="AD58" i="24"/>
  <c r="AD57" i="24"/>
  <c r="AC55" i="25"/>
  <c r="AD56" i="24"/>
  <c r="AD54" i="24"/>
  <c r="AC68" i="24"/>
  <c r="AC71" i="24"/>
  <c r="AD69" i="24"/>
  <c r="AD61" i="24" s="1"/>
  <c r="AD55" i="24"/>
  <c r="AC60" i="25"/>
  <c r="AD60" i="25" s="1"/>
  <c r="AD59" i="24"/>
  <c r="AC63" i="25"/>
  <c r="AD50" i="24"/>
  <c r="AD51" i="24"/>
  <c r="AD53" i="24"/>
  <c r="AD49" i="24"/>
  <c r="AC67" i="24"/>
  <c r="AD48" i="24"/>
  <c r="AD52" i="24"/>
  <c r="AD43" i="24"/>
  <c r="AB76" i="24"/>
  <c r="AD42" i="24"/>
  <c r="AC66" i="24"/>
  <c r="AD46" i="24"/>
  <c r="AC74" i="25"/>
  <c r="AD44" i="24"/>
  <c r="AD45" i="24"/>
  <c r="AC57" i="25"/>
  <c r="AD47" i="24"/>
  <c r="X58" i="25"/>
  <c r="X72" i="25" s="1"/>
  <c r="AL40" i="25"/>
  <c r="X52" i="25"/>
  <c r="X71" i="25" s="1"/>
  <c r="AN34" i="24"/>
  <c r="AN32" i="24"/>
  <c r="AM31" i="24"/>
  <c r="AM29" i="24"/>
  <c r="AN14" i="24"/>
  <c r="AN12" i="24"/>
  <c r="AN15" i="24"/>
  <c r="AM33" i="24"/>
  <c r="AN10" i="24"/>
  <c r="AN10" i="25" s="1"/>
  <c r="AN30" i="24"/>
  <c r="AO11" i="24"/>
  <c r="AN13" i="24"/>
  <c r="H117" i="23"/>
  <c r="AD46" i="25"/>
  <c r="F117" i="23"/>
  <c r="AD45" i="25"/>
  <c r="X78" i="25"/>
  <c r="X73" i="25"/>
  <c r="AN38" i="25"/>
  <c r="AO8" i="25"/>
  <c r="AN11" i="25"/>
  <c r="AC47" i="25"/>
  <c r="AC51" i="25"/>
  <c r="AB65" i="25"/>
  <c r="AB75" i="25" s="1"/>
  <c r="AN36" i="25"/>
  <c r="X16" i="25"/>
  <c r="AC59" i="25"/>
  <c r="AM35" i="25"/>
  <c r="AL35" i="24"/>
  <c r="AM39" i="25" s="1"/>
  <c r="D117" i="23"/>
  <c r="AD44" i="25"/>
  <c r="Y25" i="25"/>
  <c r="Y23" i="25"/>
  <c r="Y13" i="25" s="1"/>
  <c r="AM24" i="24"/>
  <c r="AM22" i="24"/>
  <c r="AM25" i="24"/>
  <c r="AM37" i="25"/>
  <c r="AB76" i="25"/>
  <c r="AC48" i="25"/>
  <c r="X70" i="25"/>
  <c r="AM20" i="24"/>
  <c r="AM16" i="24"/>
  <c r="AB77" i="25"/>
  <c r="AC49" i="25"/>
  <c r="AC53" i="25"/>
  <c r="AL26" i="24"/>
  <c r="AN34" i="25"/>
  <c r="AM10" i="25"/>
  <c r="AM17" i="25" s="1"/>
  <c r="AM26" i="25" s="1"/>
  <c r="AO8" i="24"/>
  <c r="AC54" i="25"/>
  <c r="B127" i="23"/>
  <c r="AL17" i="25"/>
  <c r="AL26" i="25" s="1"/>
  <c r="AN21" i="24"/>
  <c r="AM23" i="24"/>
  <c r="AE21" i="16"/>
  <c r="AE24" i="16"/>
  <c r="AF10" i="16"/>
  <c r="AF17" i="16" s="1"/>
  <c r="AF26" i="16" s="1"/>
  <c r="V76" i="14"/>
  <c r="AA67" i="16"/>
  <c r="AA69" i="16"/>
  <c r="AA66" i="16"/>
  <c r="AG29" i="14"/>
  <c r="AG33" i="14"/>
  <c r="AG30" i="14"/>
  <c r="AG34" i="14"/>
  <c r="AG32" i="14"/>
  <c r="AG31" i="14"/>
  <c r="AB49" i="16"/>
  <c r="AB55" i="16"/>
  <c r="AB74" i="16"/>
  <c r="AB60" i="16"/>
  <c r="AB53" i="16"/>
  <c r="AB63" i="16"/>
  <c r="AB48" i="16"/>
  <c r="AB59" i="16"/>
  <c r="AB57" i="16"/>
  <c r="AB54" i="16"/>
  <c r="Z75" i="16"/>
  <c r="AB47" i="16"/>
  <c r="AB61" i="16"/>
  <c r="AB51" i="16"/>
  <c r="B126" i="15"/>
  <c r="C125" i="15"/>
  <c r="E125" i="15"/>
  <c r="G125" i="15"/>
  <c r="AK8" i="16"/>
  <c r="H115" i="15"/>
  <c r="AC46" i="16" s="1"/>
  <c r="AB47" i="14"/>
  <c r="AB51" i="14"/>
  <c r="D115" i="15"/>
  <c r="AC44" i="16" s="1"/>
  <c r="AB57" i="14"/>
  <c r="F115" i="15"/>
  <c r="AC45" i="16" s="1"/>
  <c r="AB45" i="14"/>
  <c r="AB49" i="14"/>
  <c r="AB46" i="14"/>
  <c r="AB56" i="14"/>
  <c r="AB55" i="14"/>
  <c r="AB52" i="14"/>
  <c r="AB58" i="14"/>
  <c r="AB43" i="14"/>
  <c r="AB50" i="14"/>
  <c r="AB53" i="14"/>
  <c r="AB59" i="14"/>
  <c r="AB44" i="14"/>
  <c r="W70" i="14"/>
  <c r="W71" i="14"/>
  <c r="W74" i="14"/>
  <c r="W75" i="14"/>
  <c r="W73" i="14"/>
  <c r="W72" i="14"/>
  <c r="X66" i="14"/>
  <c r="Y42" i="14"/>
  <c r="Y54" i="14"/>
  <c r="X68" i="14"/>
  <c r="X67" i="14"/>
  <c r="Y48" i="14"/>
  <c r="Y69" i="14"/>
  <c r="Y64" i="14" s="1"/>
  <c r="AG10" i="14"/>
  <c r="AG13" i="14"/>
  <c r="AG12" i="14"/>
  <c r="AG12" i="16" s="1"/>
  <c r="AG11" i="14"/>
  <c r="AG11" i="16" s="1"/>
  <c r="AG15" i="14"/>
  <c r="AG14" i="14"/>
  <c r="AG14" i="16" s="1"/>
  <c r="AF20" i="14"/>
  <c r="AF23" i="14"/>
  <c r="AF22" i="14"/>
  <c r="AF21" i="14"/>
  <c r="AF16" i="14"/>
  <c r="AE26" i="14"/>
  <c r="AF25" i="14"/>
  <c r="AF24" i="14"/>
  <c r="AH8" i="14"/>
  <c r="AI8" i="14" s="1"/>
  <c r="AF39" i="16"/>
  <c r="AF40" i="16" s="1"/>
  <c r="AG35" i="16"/>
  <c r="AG34" i="16"/>
  <c r="AG37" i="16"/>
  <c r="AG36" i="16"/>
  <c r="AF35" i="14"/>
  <c r="AG38" i="16"/>
  <c r="AN31" i="31" a="1"/>
  <c r="AO14" i="24" a="1"/>
  <c r="AH11" i="14" a="1"/>
  <c r="AN33" i="28" a="1"/>
  <c r="AF39" i="28"/>
  <c r="AN34" i="28" a="1"/>
  <c r="AN14" i="31" a="1"/>
  <c r="AN33" i="31" a="1"/>
  <c r="AN31" i="24" a="1"/>
  <c r="AN29" i="24" a="1"/>
  <c r="AH34" i="14" a="1"/>
  <c r="AE39" i="31"/>
  <c r="AN12" i="31" a="1"/>
  <c r="AN11" i="31" a="1"/>
  <c r="AN11" i="28" a="1"/>
  <c r="AN15" i="31" a="1"/>
  <c r="AH10" i="14" a="1"/>
  <c r="AO13" i="24" a="1"/>
  <c r="AF40" i="28"/>
  <c r="AO15" i="24" a="1"/>
  <c r="AH14" i="14" a="1"/>
  <c r="AC40" i="14"/>
  <c r="AO12" i="24" a="1"/>
  <c r="AE41" i="24"/>
  <c r="AN10" i="28" a="1"/>
  <c r="AN30" i="31" a="1"/>
  <c r="AC41" i="14"/>
  <c r="AN12" i="28" a="1"/>
  <c r="AN32" i="28" a="1"/>
  <c r="AC39" i="14"/>
  <c r="AO10" i="24" a="1"/>
  <c r="AH31" i="14" a="1"/>
  <c r="AH29" i="14" a="1"/>
  <c r="AH15" i="14" a="1"/>
  <c r="AE40" i="31"/>
  <c r="AO32" i="24" a="1"/>
  <c r="AE40" i="24"/>
  <c r="AE39" i="24"/>
  <c r="AH32" i="14" a="1"/>
  <c r="AO30" i="24" a="1"/>
  <c r="AN29" i="28" a="1"/>
  <c r="AN15" i="28" a="1"/>
  <c r="AH13" i="14" a="1"/>
  <c r="AN33" i="24" a="1"/>
  <c r="AH33" i="14" a="1"/>
  <c r="AO29" i="31" a="1"/>
  <c r="AN30" i="28" a="1"/>
  <c r="AP11" i="24" a="1"/>
  <c r="AH30" i="14" a="1"/>
  <c r="AN14" i="28" a="1"/>
  <c r="AH12" i="14" a="1"/>
  <c r="AE41" i="31"/>
  <c r="AO34" i="24" a="1"/>
  <c r="AN32" i="31" a="1"/>
  <c r="AN31" i="28" a="1"/>
  <c r="AN10" i="31" a="1"/>
  <c r="AN13" i="28" a="1"/>
  <c r="AN34" i="31" a="1"/>
  <c r="AN13" i="31" a="1"/>
  <c r="AF41" i="28"/>
  <c r="AE61" i="28" l="1"/>
  <c r="AE71" i="28" s="1"/>
  <c r="AD60" i="31"/>
  <c r="AD70" i="31" s="1"/>
  <c r="AD61" i="31"/>
  <c r="AD71" i="31" s="1"/>
  <c r="AD63" i="31"/>
  <c r="AD73" i="31" s="1"/>
  <c r="AC71" i="31"/>
  <c r="AD65" i="31"/>
  <c r="AD75" i="31" s="1"/>
  <c r="AC75" i="31"/>
  <c r="AD62" i="31"/>
  <c r="AD72" i="31" s="1"/>
  <c r="AE56" i="31"/>
  <c r="AC70" i="31"/>
  <c r="AE53" i="31"/>
  <c r="AE48" i="31"/>
  <c r="AD67" i="31"/>
  <c r="AE42" i="31"/>
  <c r="AD66" i="31"/>
  <c r="AE52" i="31"/>
  <c r="AE55" i="31"/>
  <c r="AE43" i="31"/>
  <c r="AE47" i="31"/>
  <c r="AE59" i="31"/>
  <c r="AE45" i="31"/>
  <c r="AD64" i="31"/>
  <c r="AD74" i="31" s="1"/>
  <c r="AE69" i="31"/>
  <c r="AE51" i="31"/>
  <c r="AC73" i="31"/>
  <c r="AE57" i="31"/>
  <c r="AE46" i="31"/>
  <c r="AD68" i="31"/>
  <c r="AE54" i="31"/>
  <c r="AE44" i="31"/>
  <c r="AE50" i="31"/>
  <c r="AE58" i="31"/>
  <c r="AE49" i="31"/>
  <c r="AC72" i="31"/>
  <c r="Y63" i="14"/>
  <c r="Y65" i="14"/>
  <c r="Y60" i="14"/>
  <c r="Y62" i="14"/>
  <c r="Y61" i="14"/>
  <c r="AD62" i="24"/>
  <c r="AD72" i="24" s="1"/>
  <c r="AD65" i="24"/>
  <c r="AD75" i="24" s="1"/>
  <c r="AD63" i="24"/>
  <c r="AD73" i="24" s="1"/>
  <c r="AD60" i="24"/>
  <c r="AD70" i="24" s="1"/>
  <c r="AD64" i="24"/>
  <c r="AE65" i="28"/>
  <c r="AE75" i="28" s="1"/>
  <c r="AE63" i="28"/>
  <c r="AE73" i="28" s="1"/>
  <c r="AE64" i="28"/>
  <c r="AE74" i="28" s="1"/>
  <c r="AE60" i="28"/>
  <c r="AE70" i="28" s="1"/>
  <c r="AD75" i="28"/>
  <c r="AE62" i="28"/>
  <c r="AE72" i="28" s="1"/>
  <c r="AD54" i="32"/>
  <c r="AB77" i="32"/>
  <c r="AB79" i="32"/>
  <c r="AD69" i="32"/>
  <c r="AD60" i="32"/>
  <c r="AD61" i="32"/>
  <c r="AD57" i="32"/>
  <c r="AD63" i="32"/>
  <c r="AD55" i="32"/>
  <c r="AB65" i="16"/>
  <c r="W58" i="32"/>
  <c r="W72" i="32" s="1"/>
  <c r="W16" i="32"/>
  <c r="AM35" i="31"/>
  <c r="AN39" i="32" s="1"/>
  <c r="AE55" i="29"/>
  <c r="AN12" i="31"/>
  <c r="AN12" i="32" s="1"/>
  <c r="AO29" i="31"/>
  <c r="AN15" i="31"/>
  <c r="AN14" i="31"/>
  <c r="AN14" i="32" s="1"/>
  <c r="AN11" i="31"/>
  <c r="AN13" i="31"/>
  <c r="AN33" i="31"/>
  <c r="AN10" i="31"/>
  <c r="AN31" i="31"/>
  <c r="AN30" i="31"/>
  <c r="AN34" i="31"/>
  <c r="AN32" i="31"/>
  <c r="AC65" i="32"/>
  <c r="AC75" i="32" s="1"/>
  <c r="AL24" i="32"/>
  <c r="AL21" i="32"/>
  <c r="X23" i="32"/>
  <c r="X13" i="32" s="1"/>
  <c r="X56" i="32" s="1"/>
  <c r="X25" i="32"/>
  <c r="AD53" i="32"/>
  <c r="AM22" i="31"/>
  <c r="AM25" i="31"/>
  <c r="AO8" i="32"/>
  <c r="AM24" i="31"/>
  <c r="AM21" i="31"/>
  <c r="AC77" i="32"/>
  <c r="AD49" i="32"/>
  <c r="AC76" i="32"/>
  <c r="AD48" i="32"/>
  <c r="W52" i="32"/>
  <c r="W71" i="32" s="1"/>
  <c r="W64" i="32"/>
  <c r="W73" i="32" s="1"/>
  <c r="AM14" i="32"/>
  <c r="AM17" i="32" s="1"/>
  <c r="AM26" i="32" s="1"/>
  <c r="F118" i="30"/>
  <c r="AE45" i="32"/>
  <c r="B128" i="30"/>
  <c r="AO8" i="31"/>
  <c r="AM23" i="31"/>
  <c r="AN37" i="32"/>
  <c r="AL26" i="31"/>
  <c r="AM20" i="31"/>
  <c r="AM16" i="31"/>
  <c r="W78" i="32"/>
  <c r="H118" i="30"/>
  <c r="AE46" i="32"/>
  <c r="AD59" i="32"/>
  <c r="AD47" i="32"/>
  <c r="AN35" i="32"/>
  <c r="AN34" i="32"/>
  <c r="AD66" i="32"/>
  <c r="AC79" i="32"/>
  <c r="AD51" i="32"/>
  <c r="AD67" i="32"/>
  <c r="D118" i="30"/>
  <c r="AE44" i="32"/>
  <c r="AM40" i="32"/>
  <c r="AB75" i="32"/>
  <c r="AN38" i="32"/>
  <c r="AN36" i="32"/>
  <c r="AD69" i="29"/>
  <c r="AD79" i="29" s="1"/>
  <c r="AE68" i="28"/>
  <c r="AF54" i="28"/>
  <c r="AF57" i="28"/>
  <c r="AF59" i="28"/>
  <c r="AF58" i="28"/>
  <c r="AF56" i="28"/>
  <c r="AF69" i="28"/>
  <c r="AF61" i="28" s="1"/>
  <c r="AF55" i="28"/>
  <c r="AD66" i="29"/>
  <c r="AD76" i="29" s="1"/>
  <c r="AF51" i="28"/>
  <c r="AD67" i="29"/>
  <c r="AD77" i="29" s="1"/>
  <c r="AF49" i="28"/>
  <c r="AF53" i="28"/>
  <c r="AF50" i="28"/>
  <c r="AF52" i="28"/>
  <c r="AF48" i="28"/>
  <c r="AE67" i="28"/>
  <c r="AF44" i="28"/>
  <c r="AF45" i="28"/>
  <c r="AF43" i="28"/>
  <c r="AF46" i="28"/>
  <c r="AE66" i="28"/>
  <c r="AF42" i="28"/>
  <c r="AF47" i="28"/>
  <c r="AC69" i="25"/>
  <c r="AC79" i="25" s="1"/>
  <c r="AK21" i="29"/>
  <c r="AE60" i="29"/>
  <c r="AE57" i="29"/>
  <c r="AC79" i="29"/>
  <c r="X50" i="29"/>
  <c r="X28" i="29"/>
  <c r="Y27" i="29" s="1"/>
  <c r="Y25" i="29" s="1"/>
  <c r="Y30" i="29" s="1"/>
  <c r="Z29" i="29" s="1"/>
  <c r="AD63" i="25"/>
  <c r="AN32" i="28"/>
  <c r="AN10" i="28"/>
  <c r="AN11" i="28"/>
  <c r="AN13" i="28"/>
  <c r="AN14" i="28"/>
  <c r="AN14" i="29" s="1"/>
  <c r="AN12" i="28"/>
  <c r="AN29" i="28"/>
  <c r="AN31" i="28"/>
  <c r="AN33" i="28"/>
  <c r="AN15" i="28"/>
  <c r="AN30" i="28"/>
  <c r="AN34" i="28"/>
  <c r="AE51" i="29"/>
  <c r="AE53" i="29"/>
  <c r="H119" i="27"/>
  <c r="AF46" i="29"/>
  <c r="AD65" i="29"/>
  <c r="AE61" i="29"/>
  <c r="AN36" i="29"/>
  <c r="F119" i="27"/>
  <c r="AF45" i="29"/>
  <c r="AE47" i="29"/>
  <c r="D119" i="27"/>
  <c r="AF44" i="29"/>
  <c r="B129" i="27"/>
  <c r="AM16" i="28"/>
  <c r="AM20" i="28"/>
  <c r="AM10" i="29"/>
  <c r="AE59" i="29"/>
  <c r="W70" i="29"/>
  <c r="AE74" i="29"/>
  <c r="AE49" i="29"/>
  <c r="AM21" i="28"/>
  <c r="AM11" i="29"/>
  <c r="AM23" i="28"/>
  <c r="AM24" i="28"/>
  <c r="AP8" i="29"/>
  <c r="V80" i="29"/>
  <c r="W52" i="29"/>
  <c r="V71" i="29"/>
  <c r="AM22" i="28"/>
  <c r="W64" i="29"/>
  <c r="V73" i="29"/>
  <c r="AM12" i="29"/>
  <c r="AL26" i="28"/>
  <c r="W58" i="29"/>
  <c r="V72" i="29"/>
  <c r="AE54" i="29"/>
  <c r="AC77" i="29"/>
  <c r="AM35" i="28"/>
  <c r="AN39" i="29" s="1"/>
  <c r="AN35" i="29"/>
  <c r="X15" i="29"/>
  <c r="X16" i="29" s="1"/>
  <c r="X31" i="29"/>
  <c r="AM40" i="29"/>
  <c r="AO8" i="28"/>
  <c r="AE48" i="29"/>
  <c r="AN37" i="29"/>
  <c r="AM25" i="28"/>
  <c r="X56" i="29"/>
  <c r="X68" i="29"/>
  <c r="AL17" i="29"/>
  <c r="AL26" i="29" s="1"/>
  <c r="AE63" i="29"/>
  <c r="AC75" i="29"/>
  <c r="AN34" i="29"/>
  <c r="AN38" i="29"/>
  <c r="AD57" i="25"/>
  <c r="AD61" i="25"/>
  <c r="AE55" i="24"/>
  <c r="AD68" i="24"/>
  <c r="AE54" i="24"/>
  <c r="AE56" i="24"/>
  <c r="AE57" i="24"/>
  <c r="AE58" i="24"/>
  <c r="AE69" i="24"/>
  <c r="AE61" i="24" s="1"/>
  <c r="AD71" i="24"/>
  <c r="AE59" i="24"/>
  <c r="AE52" i="24"/>
  <c r="AE48" i="24"/>
  <c r="AD67" i="24"/>
  <c r="AE49" i="24"/>
  <c r="AE53" i="24"/>
  <c r="AE51" i="24"/>
  <c r="AE50" i="24"/>
  <c r="AD74" i="25"/>
  <c r="AE45" i="24"/>
  <c r="AC76" i="24"/>
  <c r="AE44" i="24"/>
  <c r="AD66" i="24"/>
  <c r="AE42" i="24"/>
  <c r="AE47" i="24"/>
  <c r="AC67" i="25"/>
  <c r="AE43" i="24"/>
  <c r="AC66" i="25"/>
  <c r="AC76" i="25" s="1"/>
  <c r="AE46" i="24"/>
  <c r="X80" i="25"/>
  <c r="X81" i="25"/>
  <c r="AM26" i="24"/>
  <c r="AM40" i="25"/>
  <c r="AO12" i="24"/>
  <c r="AO12" i="25" s="1"/>
  <c r="AO14" i="24"/>
  <c r="AO14" i="25" s="1"/>
  <c r="AP11" i="24"/>
  <c r="AN31" i="24"/>
  <c r="AN33" i="24"/>
  <c r="AO15" i="24"/>
  <c r="AN29" i="24"/>
  <c r="AO13" i="24"/>
  <c r="AO30" i="24"/>
  <c r="AO32" i="24"/>
  <c r="AO10" i="24"/>
  <c r="AO10" i="25" s="1"/>
  <c r="AO34" i="24"/>
  <c r="Y28" i="25"/>
  <c r="Z27" i="25" s="1"/>
  <c r="AD47" i="25"/>
  <c r="AN22" i="24"/>
  <c r="AD48" i="25"/>
  <c r="AD49" i="25"/>
  <c r="Y50" i="25"/>
  <c r="AD51" i="25"/>
  <c r="AD54" i="25"/>
  <c r="AN24" i="24"/>
  <c r="AO11" i="25"/>
  <c r="AP8" i="25"/>
  <c r="Y56" i="25"/>
  <c r="AO21" i="24"/>
  <c r="AN35" i="25"/>
  <c r="AN37" i="25"/>
  <c r="AM24" i="25"/>
  <c r="AM21" i="25"/>
  <c r="AN25" i="24"/>
  <c r="Y68" i="25"/>
  <c r="AD55" i="25"/>
  <c r="F118" i="23"/>
  <c r="AE45" i="25"/>
  <c r="AP8" i="24"/>
  <c r="D118" i="23"/>
  <c r="AE44" i="25"/>
  <c r="AM35" i="24"/>
  <c r="AN39" i="25" s="1"/>
  <c r="AD53" i="25"/>
  <c r="H118" i="23"/>
  <c r="AE46" i="25"/>
  <c r="Y15" i="25"/>
  <c r="Y16" i="25" s="1"/>
  <c r="Y31" i="25"/>
  <c r="Y30" i="25"/>
  <c r="Z29" i="25" s="1"/>
  <c r="AN12" i="25"/>
  <c r="AN23" i="24"/>
  <c r="AL24" i="25"/>
  <c r="AL21" i="25"/>
  <c r="AC65" i="25"/>
  <c r="Y62" i="25"/>
  <c r="AO34" i="25"/>
  <c r="AO36" i="25"/>
  <c r="B128" i="23"/>
  <c r="AD59" i="25"/>
  <c r="AN14" i="25"/>
  <c r="AN20" i="24"/>
  <c r="AN16" i="24"/>
  <c r="AO38" i="25"/>
  <c r="AF21" i="16"/>
  <c r="AF24" i="16"/>
  <c r="AG10" i="16"/>
  <c r="AG17" i="16" s="1"/>
  <c r="AG26" i="16" s="1"/>
  <c r="W76" i="14"/>
  <c r="AB66" i="16"/>
  <c r="AB67" i="16"/>
  <c r="AB69" i="16"/>
  <c r="AH31" i="14"/>
  <c r="AH34" i="14"/>
  <c r="AH30" i="14"/>
  <c r="AH32" i="14"/>
  <c r="AH33" i="14"/>
  <c r="AH29" i="14"/>
  <c r="AH35" i="16"/>
  <c r="AH38" i="16"/>
  <c r="AH34" i="16"/>
  <c r="AH36" i="16"/>
  <c r="AH37" i="16"/>
  <c r="AC61" i="16"/>
  <c r="AC63" i="16"/>
  <c r="AC55" i="16"/>
  <c r="AC47" i="16"/>
  <c r="AC54" i="16"/>
  <c r="AC49" i="16"/>
  <c r="AC53" i="16"/>
  <c r="AA75" i="16"/>
  <c r="AC74" i="16"/>
  <c r="AC60" i="16"/>
  <c r="AC51" i="16"/>
  <c r="AC48" i="16"/>
  <c r="AC57" i="16"/>
  <c r="AC59" i="16"/>
  <c r="B127" i="15"/>
  <c r="G126" i="15"/>
  <c r="C126" i="15"/>
  <c r="E126" i="15"/>
  <c r="AL8" i="16"/>
  <c r="AC45" i="14"/>
  <c r="AC58" i="14"/>
  <c r="F116" i="15"/>
  <c r="AD45" i="16" s="1"/>
  <c r="AC52" i="14"/>
  <c r="AC57" i="14"/>
  <c r="AC44" i="14"/>
  <c r="AC59" i="14"/>
  <c r="AC56" i="14"/>
  <c r="AC51" i="14"/>
  <c r="D116" i="15"/>
  <c r="AD44" i="16" s="1"/>
  <c r="AC53" i="14"/>
  <c r="AC50" i="14"/>
  <c r="AC46" i="14"/>
  <c r="AC47" i="14"/>
  <c r="AC55" i="14"/>
  <c r="AC43" i="14"/>
  <c r="AC49" i="14"/>
  <c r="H116" i="15"/>
  <c r="AD46" i="16" s="1"/>
  <c r="AH14" i="14"/>
  <c r="AH14" i="16" s="1"/>
  <c r="AH12" i="14"/>
  <c r="AH12" i="16" s="1"/>
  <c r="AH15" i="14"/>
  <c r="AH13" i="14"/>
  <c r="AH11" i="14"/>
  <c r="AH11" i="16" s="1"/>
  <c r="AH10" i="14"/>
  <c r="AJ8" i="14"/>
  <c r="Z69" i="14"/>
  <c r="Z64" i="14" s="1"/>
  <c r="Y66" i="14"/>
  <c r="Z42" i="14"/>
  <c r="X72" i="14"/>
  <c r="X70" i="14"/>
  <c r="X75" i="14"/>
  <c r="X74" i="14"/>
  <c r="X73" i="14"/>
  <c r="X71" i="14"/>
  <c r="Z48" i="14"/>
  <c r="Y67" i="14"/>
  <c r="Y68" i="14"/>
  <c r="Z54" i="14"/>
  <c r="AG24" i="14"/>
  <c r="AG22" i="14"/>
  <c r="AG16" i="14"/>
  <c r="AG25" i="14"/>
  <c r="AG23" i="14"/>
  <c r="AG21" i="14"/>
  <c r="AF26" i="14"/>
  <c r="AG20" i="14"/>
  <c r="AG39" i="16"/>
  <c r="AG40" i="16" s="1"/>
  <c r="AG35" i="14"/>
  <c r="AH39" i="16" s="1"/>
  <c r="AP10" i="24" a="1"/>
  <c r="AO29" i="24" a="1"/>
  <c r="AP30" i="24" a="1"/>
  <c r="AD39" i="14"/>
  <c r="AG39" i="28"/>
  <c r="AF41" i="31"/>
  <c r="AI31" i="14" a="1"/>
  <c r="AO32" i="31" a="1"/>
  <c r="AQ11" i="24" a="1"/>
  <c r="AP12" i="24" a="1"/>
  <c r="AO29" i="28" a="1"/>
  <c r="AP29" i="31" a="1"/>
  <c r="AO14" i="31" a="1"/>
  <c r="AO31" i="24" a="1"/>
  <c r="AI30" i="14" a="1"/>
  <c r="AO30" i="28" a="1"/>
  <c r="AI13" i="14" a="1"/>
  <c r="AD41" i="14"/>
  <c r="AP32" i="24" a="1"/>
  <c r="AI10" i="14" a="1"/>
  <c r="AP13" i="24" a="1"/>
  <c r="AP15" i="24" a="1"/>
  <c r="AO13" i="31" a="1"/>
  <c r="AO31" i="31" a="1"/>
  <c r="AO12" i="31" a="1"/>
  <c r="AO33" i="28" a="1"/>
  <c r="AP14" i="24" a="1"/>
  <c r="AF39" i="24"/>
  <c r="AF40" i="24"/>
  <c r="AG40" i="28"/>
  <c r="AF39" i="31"/>
  <c r="AI32" i="14" a="1"/>
  <c r="AI14" i="14" a="1"/>
  <c r="AO34" i="28" a="1"/>
  <c r="AO10" i="31" a="1"/>
  <c r="AO15" i="31" a="1"/>
  <c r="AI29" i="14" a="1"/>
  <c r="AO33" i="31" a="1"/>
  <c r="AG41" i="28"/>
  <c r="AO10" i="28" a="1"/>
  <c r="AI33" i="14" a="1"/>
  <c r="AO34" i="31" a="1"/>
  <c r="AO32" i="28" a="1"/>
  <c r="AO14" i="28" a="1"/>
  <c r="AO11" i="31" a="1"/>
  <c r="AO11" i="28" a="1"/>
  <c r="AI11" i="14" a="1"/>
  <c r="AF40" i="31"/>
  <c r="AI15" i="14" a="1"/>
  <c r="AO30" i="31" a="1"/>
  <c r="AI12" i="14" a="1"/>
  <c r="AO15" i="28" a="1"/>
  <c r="AP34" i="24" a="1"/>
  <c r="AF41" i="24"/>
  <c r="AD40" i="14"/>
  <c r="AO31" i="28" a="1"/>
  <c r="AO13" i="28" a="1"/>
  <c r="AI34" i="14" a="1"/>
  <c r="AO33" i="24" a="1"/>
  <c r="AO12" i="28" a="1"/>
  <c r="AE60" i="31" l="1"/>
  <c r="AF51" i="31"/>
  <c r="AF47" i="31"/>
  <c r="AF42" i="31"/>
  <c r="AE70" i="31"/>
  <c r="AE66" i="31"/>
  <c r="AF54" i="31"/>
  <c r="AE68" i="31"/>
  <c r="AE61" i="31"/>
  <c r="AE71" i="31" s="1"/>
  <c r="AF46" i="31"/>
  <c r="AE67" i="31"/>
  <c r="AF48" i="31"/>
  <c r="AF49" i="31"/>
  <c r="AF55" i="31"/>
  <c r="AF53" i="31"/>
  <c r="AF43" i="31"/>
  <c r="AF58" i="31"/>
  <c r="AF57" i="31"/>
  <c r="AF45" i="31"/>
  <c r="AF52" i="31"/>
  <c r="AC76" i="31"/>
  <c r="AE64" i="31"/>
  <c r="AE74" i="31" s="1"/>
  <c r="AF69" i="31"/>
  <c r="AF50" i="31"/>
  <c r="AE63" i="31"/>
  <c r="AE62" i="31"/>
  <c r="AE72" i="31" s="1"/>
  <c r="AE65" i="31"/>
  <c r="AF44" i="31"/>
  <c r="AF59" i="31"/>
  <c r="AD76" i="31"/>
  <c r="AF56" i="31"/>
  <c r="Z63" i="14"/>
  <c r="Z61" i="14"/>
  <c r="Z62" i="14"/>
  <c r="Z60" i="14"/>
  <c r="Z65" i="14"/>
  <c r="AC65" i="16"/>
  <c r="AE60" i="24"/>
  <c r="AE70" i="24" s="1"/>
  <c r="AE64" i="24"/>
  <c r="AE74" i="24" s="1"/>
  <c r="AD74" i="24"/>
  <c r="AF62" i="28"/>
  <c r="AF72" i="28" s="1"/>
  <c r="AE63" i="24"/>
  <c r="AE65" i="24"/>
  <c r="AE75" i="24" s="1"/>
  <c r="AE62" i="24"/>
  <c r="AE72" i="24" s="1"/>
  <c r="AF60" i="28"/>
  <c r="AF70" i="28" s="1"/>
  <c r="AD76" i="28"/>
  <c r="AF64" i="28"/>
  <c r="AF74" i="28" s="1"/>
  <c r="AF63" i="28"/>
  <c r="AF73" i="28" s="1"/>
  <c r="AF65" i="28"/>
  <c r="AE61" i="32"/>
  <c r="AE57" i="32"/>
  <c r="AE60" i="32"/>
  <c r="X50" i="32"/>
  <c r="X62" i="32"/>
  <c r="X68" i="32"/>
  <c r="X28" i="32"/>
  <c r="Y27" i="32" s="1"/>
  <c r="Y23" i="32" s="1"/>
  <c r="Y13" i="32" s="1"/>
  <c r="AN35" i="31"/>
  <c r="AO39" i="32" s="1"/>
  <c r="W81" i="32"/>
  <c r="AO13" i="31"/>
  <c r="AO10" i="31"/>
  <c r="AO10" i="32" s="1"/>
  <c r="AO11" i="31"/>
  <c r="AO11" i="32" s="1"/>
  <c r="AO32" i="31"/>
  <c r="AO14" i="31"/>
  <c r="AO14" i="32" s="1"/>
  <c r="AO34" i="31"/>
  <c r="AO15" i="31"/>
  <c r="AO33" i="31"/>
  <c r="AO30" i="31"/>
  <c r="AP29" i="31"/>
  <c r="AO31" i="31"/>
  <c r="AO12" i="31"/>
  <c r="AO12" i="32" s="1"/>
  <c r="B129" i="30"/>
  <c r="AE47" i="32"/>
  <c r="H119" i="30"/>
  <c r="AF46" i="32"/>
  <c r="AN23" i="31"/>
  <c r="AN16" i="31"/>
  <c r="AN20" i="31"/>
  <c r="AE63" i="32"/>
  <c r="AP8" i="31"/>
  <c r="AD79" i="32"/>
  <c r="AE51" i="32"/>
  <c r="AM26" i="31"/>
  <c r="F119" i="30"/>
  <c r="AF45" i="32"/>
  <c r="AE74" i="32"/>
  <c r="AE67" i="32" s="1"/>
  <c r="AE54" i="32"/>
  <c r="AN21" i="31"/>
  <c r="D119" i="30"/>
  <c r="AF44" i="32"/>
  <c r="AM24" i="32"/>
  <c r="AM21" i="32"/>
  <c r="AN11" i="32"/>
  <c r="AE55" i="32"/>
  <c r="AE53" i="32"/>
  <c r="AO36" i="32"/>
  <c r="AN24" i="31"/>
  <c r="AE59" i="32"/>
  <c r="AD76" i="32"/>
  <c r="AE48" i="32"/>
  <c r="AN10" i="32"/>
  <c r="AO38" i="32"/>
  <c r="AN25" i="31"/>
  <c r="AO37" i="32"/>
  <c r="W80" i="32"/>
  <c r="X15" i="32"/>
  <c r="X31" i="32"/>
  <c r="AD65" i="32"/>
  <c r="AO34" i="32"/>
  <c r="AP8" i="32"/>
  <c r="AN40" i="32"/>
  <c r="X30" i="32"/>
  <c r="Y29" i="32" s="1"/>
  <c r="AD77" i="32"/>
  <c r="AE49" i="32"/>
  <c r="AO35" i="32"/>
  <c r="AN22" i="31"/>
  <c r="AG55" i="28"/>
  <c r="AG56" i="28"/>
  <c r="AF71" i="28"/>
  <c r="AG69" i="28"/>
  <c r="AG61" i="28" s="1"/>
  <c r="AG59" i="28"/>
  <c r="AG57" i="28"/>
  <c r="AG58" i="28"/>
  <c r="AG54" i="28"/>
  <c r="AF68" i="28"/>
  <c r="AD69" i="25"/>
  <c r="AD79" i="25" s="1"/>
  <c r="AG50" i="28"/>
  <c r="AG53" i="28"/>
  <c r="AG49" i="28"/>
  <c r="AF67" i="28"/>
  <c r="AG48" i="28"/>
  <c r="AG52" i="28"/>
  <c r="AG51" i="28"/>
  <c r="AF74" i="29"/>
  <c r="AF63" i="29"/>
  <c r="AF66" i="28"/>
  <c r="AG42" i="28"/>
  <c r="AG45" i="28"/>
  <c r="AG46" i="28"/>
  <c r="AE76" i="28"/>
  <c r="AG43" i="28"/>
  <c r="AF61" i="29"/>
  <c r="AG44" i="28"/>
  <c r="AG47" i="28"/>
  <c r="AF57" i="29"/>
  <c r="AF60" i="29"/>
  <c r="AE66" i="29"/>
  <c r="Y23" i="29"/>
  <c r="Y13" i="29" s="1"/>
  <c r="Y50" i="29" s="1"/>
  <c r="AF55" i="29"/>
  <c r="AE63" i="25"/>
  <c r="V81" i="29"/>
  <c r="AE57" i="25"/>
  <c r="AM26" i="28"/>
  <c r="AO31" i="28"/>
  <c r="AO29" i="28"/>
  <c r="AO12" i="28"/>
  <c r="AO12" i="29" s="1"/>
  <c r="AO14" i="28"/>
  <c r="AO14" i="29" s="1"/>
  <c r="AO34" i="28"/>
  <c r="AO13" i="28"/>
  <c r="AO30" i="28"/>
  <c r="AO11" i="28"/>
  <c r="AO11" i="29" s="1"/>
  <c r="AO15" i="28"/>
  <c r="AO10" i="28"/>
  <c r="AO10" i="29" s="1"/>
  <c r="AO33" i="28"/>
  <c r="AO32" i="28"/>
  <c r="AL24" i="29"/>
  <c r="AL21" i="29"/>
  <c r="X58" i="29"/>
  <c r="W72" i="29"/>
  <c r="AO35" i="29"/>
  <c r="AQ8" i="29"/>
  <c r="AE67" i="29"/>
  <c r="AN35" i="28"/>
  <c r="AO39" i="29" s="1"/>
  <c r="AE65" i="29"/>
  <c r="AE75" i="29" s="1"/>
  <c r="AF53" i="29"/>
  <c r="AN22" i="28"/>
  <c r="AP8" i="28"/>
  <c r="AM17" i="29"/>
  <c r="AM26" i="29" s="1"/>
  <c r="AF47" i="29"/>
  <c r="AN24" i="28"/>
  <c r="AF51" i="29"/>
  <c r="AO38" i="29"/>
  <c r="AN23" i="28"/>
  <c r="AN40" i="29"/>
  <c r="W80" i="29"/>
  <c r="X52" i="29"/>
  <c r="W71" i="29"/>
  <c r="X70" i="29"/>
  <c r="AF54" i="29"/>
  <c r="AN12" i="29"/>
  <c r="B130" i="27"/>
  <c r="AD75" i="29"/>
  <c r="AO34" i="29"/>
  <c r="AN21" i="28"/>
  <c r="AN11" i="29"/>
  <c r="AF59" i="29"/>
  <c r="AF49" i="29"/>
  <c r="D120" i="27"/>
  <c r="AG44" i="29"/>
  <c r="H120" i="27"/>
  <c r="AG46" i="29"/>
  <c r="AN25" i="28"/>
  <c r="AN16" i="28"/>
  <c r="AN20" i="28"/>
  <c r="AN10" i="29"/>
  <c r="X78" i="29"/>
  <c r="Y15" i="29"/>
  <c r="X64" i="29"/>
  <c r="W73" i="29"/>
  <c r="AF48" i="29"/>
  <c r="AE69" i="29"/>
  <c r="F120" i="27"/>
  <c r="AG45" i="29"/>
  <c r="AO37" i="29"/>
  <c r="AO36" i="29"/>
  <c r="AF59" i="24"/>
  <c r="AF57" i="24"/>
  <c r="AF56" i="24"/>
  <c r="AF54" i="24"/>
  <c r="AE68" i="24"/>
  <c r="AF69" i="24"/>
  <c r="AF61" i="24" s="1"/>
  <c r="AE71" i="24"/>
  <c r="AF55" i="24"/>
  <c r="AF58" i="24"/>
  <c r="AF51" i="24"/>
  <c r="AF53" i="24"/>
  <c r="AD66" i="25"/>
  <c r="AD76" i="25" s="1"/>
  <c r="AF49" i="24"/>
  <c r="AF50" i="24"/>
  <c r="AF48" i="24"/>
  <c r="AE67" i="24"/>
  <c r="AF52" i="24"/>
  <c r="AD67" i="25"/>
  <c r="AF46" i="24"/>
  <c r="AF44" i="24"/>
  <c r="AF47" i="24"/>
  <c r="AC77" i="25"/>
  <c r="AF43" i="24"/>
  <c r="AF45" i="24"/>
  <c r="AE66" i="24"/>
  <c r="AF42" i="24"/>
  <c r="AN17" i="25"/>
  <c r="AN26" i="25" s="1"/>
  <c r="AN21" i="25" s="1"/>
  <c r="Y70" i="25"/>
  <c r="AN40" i="25"/>
  <c r="AN26" i="24"/>
  <c r="AP15" i="24"/>
  <c r="AO33" i="24"/>
  <c r="AP10" i="24"/>
  <c r="AQ11" i="24"/>
  <c r="AP13" i="24"/>
  <c r="AO29" i="24"/>
  <c r="AO31" i="24"/>
  <c r="AP34" i="24"/>
  <c r="AP32" i="24"/>
  <c r="AP14" i="24"/>
  <c r="AP14" i="25" s="1"/>
  <c r="AP30" i="24"/>
  <c r="AP12" i="24"/>
  <c r="AP12" i="25" s="1"/>
  <c r="Y78" i="25"/>
  <c r="F119" i="23"/>
  <c r="AF45" i="25"/>
  <c r="AO25" i="24"/>
  <c r="AE48" i="25"/>
  <c r="AP11" i="25"/>
  <c r="AQ8" i="25"/>
  <c r="AE60" i="25"/>
  <c r="AE47" i="25"/>
  <c r="AE54" i="25"/>
  <c r="D119" i="23"/>
  <c r="AF44" i="25"/>
  <c r="AO37" i="25"/>
  <c r="B129" i="23"/>
  <c r="AE74" i="25"/>
  <c r="AE59" i="25"/>
  <c r="AO17" i="25"/>
  <c r="AO26" i="25" s="1"/>
  <c r="AO20" i="24"/>
  <c r="AO16" i="24"/>
  <c r="AP21" i="24"/>
  <c r="AO23" i="24"/>
  <c r="AN35" i="24"/>
  <c r="AO39" i="25" s="1"/>
  <c r="AE49" i="25"/>
  <c r="AO35" i="25"/>
  <c r="AD65" i="25"/>
  <c r="H119" i="23"/>
  <c r="AF46" i="25"/>
  <c r="AE61" i="25"/>
  <c r="AE55" i="25"/>
  <c r="AE53" i="25"/>
  <c r="AQ8" i="24"/>
  <c r="AP38" i="25"/>
  <c r="AE51" i="25"/>
  <c r="AC75" i="25"/>
  <c r="AP36" i="25"/>
  <c r="AO24" i="24"/>
  <c r="Y58" i="25"/>
  <c r="Y52" i="25"/>
  <c r="Y64" i="25"/>
  <c r="Z25" i="25"/>
  <c r="Z30" i="25" s="1"/>
  <c r="AA29" i="25" s="1"/>
  <c r="Z23" i="25"/>
  <c r="Z13" i="25" s="1"/>
  <c r="Z62" i="25" s="1"/>
  <c r="AP34" i="25"/>
  <c r="AO22" i="24"/>
  <c r="AG21" i="16"/>
  <c r="AG24" i="16"/>
  <c r="AH10" i="16"/>
  <c r="AH17" i="16" s="1"/>
  <c r="AH26" i="16" s="1"/>
  <c r="X76" i="14"/>
  <c r="AC69" i="16"/>
  <c r="AC66" i="16"/>
  <c r="AC67" i="16"/>
  <c r="AI30" i="14"/>
  <c r="AI29" i="14"/>
  <c r="AI33" i="14"/>
  <c r="AI32" i="14"/>
  <c r="AI34" i="14"/>
  <c r="AI31" i="14"/>
  <c r="AI34" i="16"/>
  <c r="AI37" i="16"/>
  <c r="AI36" i="16"/>
  <c r="AI38" i="16"/>
  <c r="AI35" i="16"/>
  <c r="AD54" i="16"/>
  <c r="AD59" i="16"/>
  <c r="AD60" i="16"/>
  <c r="AD57" i="16"/>
  <c r="AD47" i="16"/>
  <c r="AB75" i="16"/>
  <c r="AD53" i="16"/>
  <c r="AD55" i="16"/>
  <c r="AD51" i="16"/>
  <c r="AD48" i="16"/>
  <c r="AD74" i="16"/>
  <c r="AD63" i="16"/>
  <c r="AD49" i="16"/>
  <c r="AD61" i="16"/>
  <c r="B128" i="15"/>
  <c r="G127" i="15"/>
  <c r="C127" i="15"/>
  <c r="E127" i="15"/>
  <c r="AM8" i="16"/>
  <c r="AD43" i="14"/>
  <c r="AD55" i="14"/>
  <c r="AD47" i="14"/>
  <c r="AD46" i="14"/>
  <c r="AD57" i="14"/>
  <c r="AD59" i="14"/>
  <c r="AD50" i="14"/>
  <c r="AD52" i="14"/>
  <c r="AD56" i="14"/>
  <c r="AD44" i="14"/>
  <c r="AD53" i="14"/>
  <c r="F117" i="15"/>
  <c r="AE45" i="16" s="1"/>
  <c r="H117" i="15"/>
  <c r="AE46" i="16" s="1"/>
  <c r="D117" i="15"/>
  <c r="AE44" i="16" s="1"/>
  <c r="AD58" i="14"/>
  <c r="AD49" i="14"/>
  <c r="AD51" i="14"/>
  <c r="AD45" i="14"/>
  <c r="AI11" i="14"/>
  <c r="AI11" i="16" s="1"/>
  <c r="AI13" i="14"/>
  <c r="AI10" i="14"/>
  <c r="AI15" i="14"/>
  <c r="AI12" i="14"/>
  <c r="AI12" i="16" s="1"/>
  <c r="AI14" i="14"/>
  <c r="AI14" i="16" s="1"/>
  <c r="AK8" i="14"/>
  <c r="AA54" i="14"/>
  <c r="Z68" i="14"/>
  <c r="AA48" i="14"/>
  <c r="Z67" i="14"/>
  <c r="Z66" i="14"/>
  <c r="AA42" i="14"/>
  <c r="Y75" i="14"/>
  <c r="Y73" i="14"/>
  <c r="Y72" i="14"/>
  <c r="Y70" i="14"/>
  <c r="Y71" i="14"/>
  <c r="Y74" i="14"/>
  <c r="AA69" i="14"/>
  <c r="AA64" i="14" s="1"/>
  <c r="AH25" i="14"/>
  <c r="AH21" i="14"/>
  <c r="AH22" i="14"/>
  <c r="AH24" i="14"/>
  <c r="AH23" i="14"/>
  <c r="AG26" i="14"/>
  <c r="AH20" i="14"/>
  <c r="AH16" i="14"/>
  <c r="AH40" i="16"/>
  <c r="AH35" i="14"/>
  <c r="AJ10" i="14" a="1"/>
  <c r="AJ32" i="14" a="1"/>
  <c r="AP15" i="28" a="1"/>
  <c r="AJ15" i="14" a="1"/>
  <c r="AJ33" i="14" a="1"/>
  <c r="AJ29" i="14" a="1"/>
  <c r="AP12" i="28" a="1"/>
  <c r="AG41" i="24"/>
  <c r="AP34" i="31" a="1"/>
  <c r="AE41" i="14"/>
  <c r="AP31" i="24" a="1"/>
  <c r="AJ30" i="14" a="1"/>
  <c r="AH41" i="28"/>
  <c r="AJ14" i="14" a="1"/>
  <c r="AP30" i="31" a="1"/>
  <c r="AP14" i="31" a="1"/>
  <c r="AP11" i="31" a="1"/>
  <c r="AP13" i="28" a="1"/>
  <c r="AP32" i="31" a="1"/>
  <c r="AH40" i="28"/>
  <c r="AJ34" i="14" a="1"/>
  <c r="AQ10" i="24" a="1"/>
  <c r="AP31" i="31" a="1"/>
  <c r="AP10" i="31" a="1"/>
  <c r="AE39" i="14"/>
  <c r="AJ13" i="14" a="1"/>
  <c r="AP12" i="31" a="1"/>
  <c r="AP13" i="31" a="1"/>
  <c r="AJ31" i="14" a="1"/>
  <c r="AQ14" i="24" a="1"/>
  <c r="AG40" i="31"/>
  <c r="AP29" i="28" a="1"/>
  <c r="AP14" i="28" a="1"/>
  <c r="AP30" i="28" a="1"/>
  <c r="AQ13" i="24" a="1"/>
  <c r="AG39" i="24"/>
  <c r="AP32" i="28" a="1"/>
  <c r="AJ11" i="14" a="1"/>
  <c r="AQ32" i="24" a="1"/>
  <c r="AQ15" i="24" a="1"/>
  <c r="AP31" i="28" a="1"/>
  <c r="AP11" i="28" a="1"/>
  <c r="AQ12" i="24" a="1"/>
  <c r="AQ34" i="24" a="1"/>
  <c r="AP33" i="24" a="1"/>
  <c r="AP29" i="24" a="1"/>
  <c r="AG40" i="24"/>
  <c r="AE40" i="14"/>
  <c r="AH39" i="28"/>
  <c r="AP33" i="28" a="1"/>
  <c r="AP34" i="28" a="1"/>
  <c r="AQ30" i="24" a="1"/>
  <c r="AG39" i="31"/>
  <c r="AG41" i="31"/>
  <c r="AQ29" i="31" a="1"/>
  <c r="AP15" i="31" a="1"/>
  <c r="AP10" i="28" a="1"/>
  <c r="AP33" i="31" a="1"/>
  <c r="AJ12" i="14" a="1"/>
  <c r="AR11" i="24" a="1"/>
  <c r="AF63" i="31" l="1"/>
  <c r="AF73" i="31" s="1"/>
  <c r="AF65" i="31"/>
  <c r="AF75" i="31" s="1"/>
  <c r="AF62" i="31"/>
  <c r="AF72" i="31" s="1"/>
  <c r="AG52" i="31"/>
  <c r="AG55" i="31"/>
  <c r="AF68" i="31"/>
  <c r="AG54" i="31"/>
  <c r="AG45" i="31"/>
  <c r="AG49" i="31"/>
  <c r="AE73" i="31"/>
  <c r="AG48" i="31"/>
  <c r="AF67" i="31"/>
  <c r="AG57" i="31"/>
  <c r="AF66" i="31"/>
  <c r="AG42" i="31"/>
  <c r="AG56" i="31"/>
  <c r="AG50" i="31"/>
  <c r="AG58" i="31"/>
  <c r="AG47" i="31"/>
  <c r="AF64" i="31"/>
  <c r="AF74" i="31" s="1"/>
  <c r="AG69" i="31"/>
  <c r="AG46" i="31"/>
  <c r="AE75" i="31"/>
  <c r="AG59" i="31"/>
  <c r="AG43" i="31"/>
  <c r="AF61" i="31"/>
  <c r="AG51" i="31"/>
  <c r="AG44" i="31"/>
  <c r="AG53" i="31"/>
  <c r="AF60" i="31"/>
  <c r="AF69" i="29"/>
  <c r="AF79" i="29" s="1"/>
  <c r="AD65" i="16"/>
  <c r="AA65" i="14"/>
  <c r="AA60" i="14"/>
  <c r="AA62" i="14"/>
  <c r="AA61" i="14"/>
  <c r="AA63" i="14"/>
  <c r="AF63" i="24"/>
  <c r="AF73" i="24" s="1"/>
  <c r="AD76" i="24"/>
  <c r="AF65" i="24"/>
  <c r="AF75" i="24" s="1"/>
  <c r="AE73" i="24"/>
  <c r="AF64" i="24"/>
  <c r="AF74" i="24" s="1"/>
  <c r="AF60" i="24"/>
  <c r="AF70" i="24" s="1"/>
  <c r="AF62" i="24"/>
  <c r="AG65" i="28"/>
  <c r="AG75" i="28" s="1"/>
  <c r="AF75" i="28"/>
  <c r="AG64" i="28"/>
  <c r="AG74" i="28" s="1"/>
  <c r="AG62" i="28"/>
  <c r="AG72" i="28" s="1"/>
  <c r="AG60" i="28"/>
  <c r="AG70" i="28" s="1"/>
  <c r="AG63" i="28"/>
  <c r="Y31" i="29"/>
  <c r="Y62" i="32"/>
  <c r="AF57" i="32"/>
  <c r="AF60" i="32"/>
  <c r="AE66" i="32"/>
  <c r="AE76" i="32" s="1"/>
  <c r="X78" i="32"/>
  <c r="Y25" i="32"/>
  <c r="Y15" i="32" s="1"/>
  <c r="Y16" i="32" s="1"/>
  <c r="AF63" i="32"/>
  <c r="AF61" i="32"/>
  <c r="AN17" i="32"/>
  <c r="AN26" i="32" s="1"/>
  <c r="AN24" i="32" s="1"/>
  <c r="Y56" i="32"/>
  <c r="AP34" i="31"/>
  <c r="AP14" i="31"/>
  <c r="AP14" i="32" s="1"/>
  <c r="AP12" i="31"/>
  <c r="AP12" i="32" s="1"/>
  <c r="AP32" i="31"/>
  <c r="AP15" i="31"/>
  <c r="AP31" i="31"/>
  <c r="AP11" i="31"/>
  <c r="AP11" i="32" s="1"/>
  <c r="AQ29" i="31"/>
  <c r="AP10" i="31"/>
  <c r="AP10" i="32" s="1"/>
  <c r="AP33" i="31"/>
  <c r="AP30" i="31"/>
  <c r="AP13" i="31"/>
  <c r="AQ8" i="31"/>
  <c r="D120" i="30"/>
  <c r="AG44" i="32"/>
  <c r="F120" i="30"/>
  <c r="AG45" i="32"/>
  <c r="AP38" i="32"/>
  <c r="X58" i="32"/>
  <c r="X70" i="32"/>
  <c r="X52" i="32"/>
  <c r="AO24" i="31"/>
  <c r="AQ8" i="32"/>
  <c r="Y28" i="32"/>
  <c r="Z27" i="32" s="1"/>
  <c r="AF48" i="32"/>
  <c r="AF54" i="32"/>
  <c r="AF51" i="32"/>
  <c r="AO22" i="31"/>
  <c r="AP36" i="32"/>
  <c r="AO25" i="31"/>
  <c r="AF55" i="32"/>
  <c r="H120" i="30"/>
  <c r="AG46" i="32"/>
  <c r="B130" i="30"/>
  <c r="AP35" i="32"/>
  <c r="AO21" i="31"/>
  <c r="AE77" i="32"/>
  <c r="AF49" i="32"/>
  <c r="AF59" i="32"/>
  <c r="X16" i="32"/>
  <c r="X64" i="32"/>
  <c r="Y50" i="32"/>
  <c r="Y68" i="32"/>
  <c r="AF74" i="32"/>
  <c r="AE69" i="32"/>
  <c r="AN26" i="31"/>
  <c r="AF47" i="32"/>
  <c r="AO17" i="32"/>
  <c r="AO26" i="32" s="1"/>
  <c r="AO16" i="31"/>
  <c r="AO20" i="31"/>
  <c r="AF67" i="32"/>
  <c r="AP37" i="32"/>
  <c r="AF53" i="32"/>
  <c r="AO35" i="31"/>
  <c r="AP39" i="32" s="1"/>
  <c r="AO40" i="32"/>
  <c r="AE65" i="32"/>
  <c r="AE75" i="32" s="1"/>
  <c r="AD75" i="32"/>
  <c r="AP34" i="32"/>
  <c r="AO23" i="31"/>
  <c r="AF67" i="29"/>
  <c r="AF77" i="29" s="1"/>
  <c r="AF66" i="29"/>
  <c r="AF76" i="29" s="1"/>
  <c r="AG71" i="28"/>
  <c r="AH69" i="28"/>
  <c r="AH61" i="28" s="1"/>
  <c r="AG55" i="29"/>
  <c r="AG68" i="28"/>
  <c r="AH54" i="28"/>
  <c r="Y56" i="29"/>
  <c r="AH58" i="28"/>
  <c r="AH57" i="28"/>
  <c r="AH59" i="28"/>
  <c r="AH56" i="28"/>
  <c r="AH55" i="28"/>
  <c r="AH52" i="28"/>
  <c r="AH48" i="28"/>
  <c r="AG67" i="28"/>
  <c r="AH51" i="28"/>
  <c r="AH49" i="28"/>
  <c r="AH53" i="28"/>
  <c r="AH50" i="28"/>
  <c r="Y16" i="29"/>
  <c r="AG63" i="29"/>
  <c r="AH43" i="28"/>
  <c r="AH46" i="28"/>
  <c r="AH45" i="28"/>
  <c r="AE76" i="29"/>
  <c r="AH47" i="28"/>
  <c r="AH42" i="28"/>
  <c r="AG66" i="28"/>
  <c r="AH44" i="28"/>
  <c r="Y62" i="29"/>
  <c r="Y68" i="29"/>
  <c r="Y28" i="29"/>
  <c r="Z27" i="29" s="1"/>
  <c r="Z25" i="29" s="1"/>
  <c r="Z30" i="29" s="1"/>
  <c r="AA29" i="29" s="1"/>
  <c r="AF63" i="25"/>
  <c r="AG74" i="29"/>
  <c r="AG61" i="29"/>
  <c r="AG60" i="29"/>
  <c r="AF57" i="25"/>
  <c r="Y58" i="29"/>
  <c r="W81" i="29"/>
  <c r="AE79" i="29"/>
  <c r="AP34" i="28"/>
  <c r="AP30" i="28"/>
  <c r="AP13" i="28"/>
  <c r="AP32" i="28"/>
  <c r="AP14" i="28"/>
  <c r="AP14" i="29" s="1"/>
  <c r="AP33" i="28"/>
  <c r="AP12" i="28"/>
  <c r="AP12" i="29" s="1"/>
  <c r="AP11" i="28"/>
  <c r="AP11" i="29" s="1"/>
  <c r="AP10" i="28"/>
  <c r="AP10" i="29" s="1"/>
  <c r="AP29" i="28"/>
  <c r="AP15" i="28"/>
  <c r="AP31" i="28"/>
  <c r="AH44" i="29"/>
  <c r="AH46" i="29"/>
  <c r="AG57" i="29"/>
  <c r="AP38" i="29"/>
  <c r="AR8" i="29"/>
  <c r="AP34" i="29"/>
  <c r="Y64" i="29"/>
  <c r="X73" i="29"/>
  <c r="AO23" i="28"/>
  <c r="F121" i="27"/>
  <c r="AH45" i="29"/>
  <c r="AN26" i="28"/>
  <c r="AO40" i="29"/>
  <c r="Y70" i="29"/>
  <c r="AG51" i="29"/>
  <c r="AM21" i="29"/>
  <c r="AM24" i="29"/>
  <c r="AF65" i="29"/>
  <c r="AP36" i="29"/>
  <c r="AO24" i="28"/>
  <c r="AQ8" i="28"/>
  <c r="AN17" i="29"/>
  <c r="AN26" i="29" s="1"/>
  <c r="AG49" i="29"/>
  <c r="AG54" i="29"/>
  <c r="AP37" i="29"/>
  <c r="AO22" i="28"/>
  <c r="AO21" i="28"/>
  <c r="AG53" i="29"/>
  <c r="AE77" i="29"/>
  <c r="AG59" i="29"/>
  <c r="H121" i="27"/>
  <c r="B131" i="27"/>
  <c r="D121" i="27"/>
  <c r="Y52" i="29"/>
  <c r="X80" i="29"/>
  <c r="X71" i="29"/>
  <c r="AO17" i="29"/>
  <c r="AO26" i="29" s="1"/>
  <c r="AO16" i="28"/>
  <c r="AO20" i="28"/>
  <c r="AO35" i="28"/>
  <c r="AP39" i="29" s="1"/>
  <c r="AG48" i="29"/>
  <c r="X72" i="29"/>
  <c r="AG47" i="29"/>
  <c r="AO25" i="28"/>
  <c r="AP35" i="29"/>
  <c r="AE67" i="25"/>
  <c r="AE77" i="25" s="1"/>
  <c r="AG58" i="24"/>
  <c r="AG69" i="24"/>
  <c r="AG61" i="24" s="1"/>
  <c r="AF71" i="24"/>
  <c r="AG55" i="24"/>
  <c r="AF68" i="24"/>
  <c r="AG54" i="24"/>
  <c r="AD77" i="25"/>
  <c r="AG56" i="24"/>
  <c r="AN24" i="25"/>
  <c r="AG57" i="24"/>
  <c r="AG59" i="24"/>
  <c r="AG52" i="24"/>
  <c r="AG48" i="24"/>
  <c r="AF67" i="24"/>
  <c r="AG50" i="24"/>
  <c r="AG49" i="24"/>
  <c r="AG53" i="24"/>
  <c r="AG51" i="24"/>
  <c r="AF54" i="25"/>
  <c r="AF55" i="25"/>
  <c r="AG47" i="24"/>
  <c r="AG44" i="24"/>
  <c r="AG43" i="24"/>
  <c r="AG42" i="24"/>
  <c r="AF66" i="24"/>
  <c r="AG45" i="24"/>
  <c r="AG46" i="24"/>
  <c r="AO40" i="25"/>
  <c r="AO26" i="24"/>
  <c r="Z56" i="25"/>
  <c r="Z68" i="25"/>
  <c r="Z28" i="25"/>
  <c r="AA27" i="25" s="1"/>
  <c r="AA25" i="25" s="1"/>
  <c r="AA30" i="25" s="1"/>
  <c r="AB29" i="25" s="1"/>
  <c r="AQ34" i="24"/>
  <c r="AQ13" i="24"/>
  <c r="AQ12" i="24"/>
  <c r="AQ12" i="25" s="1"/>
  <c r="AR11" i="24"/>
  <c r="AP29" i="24"/>
  <c r="AP31" i="24"/>
  <c r="AQ30" i="24"/>
  <c r="AQ10" i="24"/>
  <c r="AQ10" i="25" s="1"/>
  <c r="AQ14" i="24"/>
  <c r="AQ14" i="25" s="1"/>
  <c r="AP33" i="24"/>
  <c r="AQ32" i="24"/>
  <c r="AQ15" i="24"/>
  <c r="AF51" i="25"/>
  <c r="AQ38" i="25"/>
  <c r="AF48" i="25"/>
  <c r="AP23" i="24"/>
  <c r="AF59" i="25"/>
  <c r="H120" i="23"/>
  <c r="AG46" i="25"/>
  <c r="AF74" i="25"/>
  <c r="AE69" i="25"/>
  <c r="AE79" i="25" s="1"/>
  <c r="AE65" i="25"/>
  <c r="AE75" i="25" s="1"/>
  <c r="D120" i="23"/>
  <c r="AG44" i="25"/>
  <c r="Y73" i="25"/>
  <c r="AF47" i="25"/>
  <c r="AP22" i="24"/>
  <c r="AQ21" i="24"/>
  <c r="AO21" i="25"/>
  <c r="AO24" i="25"/>
  <c r="AF60" i="25"/>
  <c r="AO35" i="24"/>
  <c r="AP39" i="25" s="1"/>
  <c r="Y80" i="25"/>
  <c r="AR8" i="24"/>
  <c r="B130" i="23"/>
  <c r="AD75" i="25"/>
  <c r="AQ11" i="25"/>
  <c r="AR8" i="25"/>
  <c r="AF53" i="25"/>
  <c r="AP35" i="25"/>
  <c r="F120" i="23"/>
  <c r="AG45" i="25"/>
  <c r="AQ34" i="25"/>
  <c r="AP20" i="24"/>
  <c r="AP16" i="24"/>
  <c r="AF49" i="25"/>
  <c r="Y71" i="25"/>
  <c r="AP24" i="24"/>
  <c r="AP37" i="25"/>
  <c r="Z15" i="25"/>
  <c r="Z70" i="25" s="1"/>
  <c r="Z31" i="25"/>
  <c r="AF61" i="25"/>
  <c r="AE66" i="25"/>
  <c r="AE76" i="25" s="1"/>
  <c r="AP10" i="25"/>
  <c r="AP17" i="25" s="1"/>
  <c r="AP26" i="25" s="1"/>
  <c r="Y72" i="25"/>
  <c r="Z50" i="25"/>
  <c r="AQ36" i="25"/>
  <c r="AP25" i="24"/>
  <c r="AH21" i="16"/>
  <c r="AH24" i="16"/>
  <c r="AI10" i="16"/>
  <c r="AI17" i="16" s="1"/>
  <c r="AI26" i="16" s="1"/>
  <c r="Y76" i="14"/>
  <c r="AD66" i="16"/>
  <c r="AD67" i="16"/>
  <c r="AD69" i="16"/>
  <c r="AJ32" i="14"/>
  <c r="AJ31" i="14"/>
  <c r="AJ33" i="14"/>
  <c r="AJ34" i="14"/>
  <c r="AJ29" i="14"/>
  <c r="AJ30" i="14"/>
  <c r="AJ36" i="16"/>
  <c r="AJ35" i="16"/>
  <c r="AJ37" i="16"/>
  <c r="AJ38" i="16"/>
  <c r="AJ34" i="16"/>
  <c r="AE60" i="16"/>
  <c r="AE51" i="16"/>
  <c r="AE48" i="16"/>
  <c r="AE63" i="16"/>
  <c r="AE55" i="16"/>
  <c r="AE47" i="16"/>
  <c r="AE61" i="16"/>
  <c r="AE49" i="16"/>
  <c r="AC75" i="16"/>
  <c r="AE53" i="16"/>
  <c r="AE59" i="16"/>
  <c r="AE74" i="16"/>
  <c r="AE54" i="16"/>
  <c r="AE57" i="16"/>
  <c r="B129" i="15"/>
  <c r="C128" i="15"/>
  <c r="E128" i="15"/>
  <c r="G128" i="15"/>
  <c r="AN8" i="16"/>
  <c r="AI39" i="16"/>
  <c r="AI40" i="16" s="1"/>
  <c r="AE58" i="14"/>
  <c r="AE50" i="14"/>
  <c r="AE52" i="14"/>
  <c r="AE49" i="14"/>
  <c r="AE59" i="14"/>
  <c r="F118" i="15"/>
  <c r="AF45" i="16" s="1"/>
  <c r="AE46" i="14"/>
  <c r="D118" i="15"/>
  <c r="AF44" i="16" s="1"/>
  <c r="H118" i="15"/>
  <c r="AF46" i="16" s="1"/>
  <c r="AE53" i="14"/>
  <c r="AE47" i="14"/>
  <c r="AE45" i="14"/>
  <c r="AE44" i="14"/>
  <c r="AE55" i="14"/>
  <c r="AE57" i="14"/>
  <c r="AE51" i="14"/>
  <c r="AE56" i="14"/>
  <c r="AE43" i="14"/>
  <c r="AJ12" i="14"/>
  <c r="AJ12" i="16" s="1"/>
  <c r="AJ15" i="14"/>
  <c r="AJ10" i="14"/>
  <c r="AJ14" i="14"/>
  <c r="AJ14" i="16" s="1"/>
  <c r="AJ13" i="14"/>
  <c r="AJ11" i="14"/>
  <c r="AJ11" i="16" s="1"/>
  <c r="AL8" i="14"/>
  <c r="Z70" i="14"/>
  <c r="Z74" i="14"/>
  <c r="Z73" i="14"/>
  <c r="Z72" i="14"/>
  <c r="Z71" i="14"/>
  <c r="Z75" i="14"/>
  <c r="AA66" i="14"/>
  <c r="AB42" i="14"/>
  <c r="AB69" i="14"/>
  <c r="AB64" i="14" s="1"/>
  <c r="AB48" i="14"/>
  <c r="AA67" i="14"/>
  <c r="AA68" i="14"/>
  <c r="AB54" i="14"/>
  <c r="AI35" i="14"/>
  <c r="AI21" i="14"/>
  <c r="AI24" i="14"/>
  <c r="AI23" i="14"/>
  <c r="AI22" i="14"/>
  <c r="AI25" i="14"/>
  <c r="AI16" i="14"/>
  <c r="AI20" i="14"/>
  <c r="AH26" i="14"/>
  <c r="AK10" i="14" a="1"/>
  <c r="AR12" i="24" a="1"/>
  <c r="AH41" i="31"/>
  <c r="AQ15" i="28" a="1"/>
  <c r="AR13" i="24" a="1"/>
  <c r="AK14" i="14" a="1"/>
  <c r="AH40" i="31"/>
  <c r="AQ15" i="31" a="1"/>
  <c r="AK11" i="14" a="1"/>
  <c r="AQ14" i="28" a="1"/>
  <c r="AF39" i="14"/>
  <c r="AK32" i="14" a="1"/>
  <c r="AQ33" i="28" a="1"/>
  <c r="AH39" i="24"/>
  <c r="AQ32" i="28" a="1"/>
  <c r="AQ12" i="28" a="1"/>
  <c r="AF40" i="14"/>
  <c r="AQ30" i="31" a="1"/>
  <c r="AQ13" i="31" a="1"/>
  <c r="AQ29" i="24" a="1"/>
  <c r="AR34" i="24" a="1"/>
  <c r="AQ31" i="31" a="1"/>
  <c r="AQ31" i="24" a="1"/>
  <c r="AH41" i="24"/>
  <c r="AQ33" i="31" a="1"/>
  <c r="AK33" i="14" a="1"/>
  <c r="AK12" i="14" a="1"/>
  <c r="AQ11" i="28" a="1"/>
  <c r="AK29" i="14" a="1"/>
  <c r="AK13" i="14" a="1"/>
  <c r="AQ13" i="28" a="1"/>
  <c r="AH39" i="31"/>
  <c r="AQ14" i="31" a="1"/>
  <c r="AQ12" i="31" a="1"/>
  <c r="AR32" i="24" a="1"/>
  <c r="AQ10" i="28" a="1"/>
  <c r="AI40" i="28"/>
  <c r="AQ10" i="31" a="1"/>
  <c r="AR14" i="24" a="1"/>
  <c r="AI39" i="28"/>
  <c r="AK30" i="14" a="1"/>
  <c r="AQ11" i="31" a="1"/>
  <c r="AI41" i="28"/>
  <c r="AR30" i="24" a="1"/>
  <c r="AQ29" i="28" a="1"/>
  <c r="AR10" i="24" a="1"/>
  <c r="AQ34" i="28" a="1"/>
  <c r="AK31" i="14" a="1"/>
  <c r="AQ30" i="28" a="1"/>
  <c r="AR29" i="31" a="1"/>
  <c r="AK34" i="14" a="1"/>
  <c r="AF41" i="14"/>
  <c r="AS11" i="24" a="1"/>
  <c r="AH40" i="24"/>
  <c r="AQ33" i="24" a="1"/>
  <c r="AQ34" i="31" a="1"/>
  <c r="AR15" i="24" a="1"/>
  <c r="AK15" i="14" a="1"/>
  <c r="AQ32" i="31" a="1"/>
  <c r="AQ31" i="28" a="1"/>
  <c r="AG65" i="31" l="1"/>
  <c r="AG75" i="31" s="1"/>
  <c r="AG60" i="31"/>
  <c r="AG70" i="31" s="1"/>
  <c r="AE76" i="31"/>
  <c r="AG63" i="31"/>
  <c r="AG73" i="31" s="1"/>
  <c r="AG61" i="31"/>
  <c r="AH49" i="31"/>
  <c r="AH43" i="31"/>
  <c r="AH47" i="31"/>
  <c r="AH57" i="31"/>
  <c r="AH45" i="31"/>
  <c r="AF71" i="31"/>
  <c r="AH59" i="31"/>
  <c r="AH58" i="31"/>
  <c r="AH53" i="31"/>
  <c r="AH50" i="31"/>
  <c r="AH54" i="31"/>
  <c r="AG68" i="31"/>
  <c r="AH56" i="31"/>
  <c r="AG67" i="31"/>
  <c r="AH48" i="31"/>
  <c r="AH44" i="31"/>
  <c r="AH46" i="31"/>
  <c r="AG66" i="31"/>
  <c r="AH42" i="31"/>
  <c r="AH55" i="31"/>
  <c r="AH51" i="31"/>
  <c r="AG64" i="31"/>
  <c r="AG74" i="31" s="1"/>
  <c r="AH69" i="31"/>
  <c r="AF70" i="31"/>
  <c r="AG62" i="31"/>
  <c r="AH52" i="31"/>
  <c r="AE65" i="16"/>
  <c r="AE76" i="24"/>
  <c r="AB63" i="14"/>
  <c r="AF76" i="28"/>
  <c r="AB61" i="14"/>
  <c r="AB62" i="14"/>
  <c r="AH63" i="28"/>
  <c r="AH73" i="28" s="1"/>
  <c r="AB60" i="14"/>
  <c r="AB65" i="14"/>
  <c r="AG62" i="24"/>
  <c r="AG72" i="24" s="1"/>
  <c r="AG60" i="24"/>
  <c r="AG70" i="24" s="1"/>
  <c r="AG64" i="24"/>
  <c r="AG74" i="24" s="1"/>
  <c r="AF72" i="24"/>
  <c r="AG63" i="24"/>
  <c r="AG73" i="24" s="1"/>
  <c r="AG65" i="24"/>
  <c r="AH65" i="28"/>
  <c r="AH75" i="28" s="1"/>
  <c r="AH60" i="28"/>
  <c r="AH70" i="28" s="1"/>
  <c r="AG73" i="28"/>
  <c r="AH62" i="28"/>
  <c r="AH72" i="28" s="1"/>
  <c r="AH64" i="28"/>
  <c r="AH74" i="28" s="1"/>
  <c r="AG60" i="32"/>
  <c r="AF66" i="32"/>
  <c r="AF76" i="32" s="1"/>
  <c r="Y30" i="32"/>
  <c r="Z29" i="32" s="1"/>
  <c r="Z25" i="32" s="1"/>
  <c r="Z30" i="32" s="1"/>
  <c r="AA29" i="32" s="1"/>
  <c r="AG57" i="32"/>
  <c r="AG61" i="32"/>
  <c r="AG55" i="32"/>
  <c r="AG54" i="32"/>
  <c r="Y31" i="32"/>
  <c r="AN21" i="32"/>
  <c r="AF69" i="32"/>
  <c r="AF79" i="32" s="1"/>
  <c r="AH55" i="29"/>
  <c r="AP35" i="31"/>
  <c r="AQ39" i="32" s="1"/>
  <c r="AP40" i="32"/>
  <c r="AE79" i="32"/>
  <c r="AQ31" i="31"/>
  <c r="AQ15" i="31"/>
  <c r="AR29" i="31"/>
  <c r="AQ13" i="31"/>
  <c r="AQ32" i="31"/>
  <c r="AQ11" i="31"/>
  <c r="AQ30" i="31"/>
  <c r="AQ12" i="31"/>
  <c r="AQ33" i="31"/>
  <c r="AQ14" i="31"/>
  <c r="AQ14" i="32" s="1"/>
  <c r="AQ10" i="31"/>
  <c r="AQ10" i="32" s="1"/>
  <c r="AQ34" i="31"/>
  <c r="AO24" i="32"/>
  <c r="AO21" i="32"/>
  <c r="Y78" i="32"/>
  <c r="Z23" i="32"/>
  <c r="Z13" i="32" s="1"/>
  <c r="Z68" i="32" s="1"/>
  <c r="AR8" i="31"/>
  <c r="AQ35" i="32"/>
  <c r="AG53" i="32"/>
  <c r="AG47" i="32"/>
  <c r="Y64" i="32"/>
  <c r="X73" i="32"/>
  <c r="D121" i="30"/>
  <c r="B131" i="30"/>
  <c r="H121" i="30"/>
  <c r="AG63" i="32"/>
  <c r="AP25" i="31"/>
  <c r="AR8" i="32"/>
  <c r="AG51" i="32"/>
  <c r="X80" i="32"/>
  <c r="Y52" i="32"/>
  <c r="X71" i="32"/>
  <c r="AP23" i="31"/>
  <c r="AQ36" i="32"/>
  <c r="AP21" i="31"/>
  <c r="Y70" i="32"/>
  <c r="F121" i="30"/>
  <c r="AH45" i="32"/>
  <c r="AQ34" i="32"/>
  <c r="AP22" i="31"/>
  <c r="AF77" i="32"/>
  <c r="AG49" i="32"/>
  <c r="AF65" i="32"/>
  <c r="AF75" i="32" s="1"/>
  <c r="AO26" i="31"/>
  <c r="AH46" i="32"/>
  <c r="Y58" i="32"/>
  <c r="X72" i="32"/>
  <c r="AQ37" i="32"/>
  <c r="AP24" i="31"/>
  <c r="AG59" i="32"/>
  <c r="AG66" i="29"/>
  <c r="AG76" i="29" s="1"/>
  <c r="AG74" i="32"/>
  <c r="AG67" i="32" s="1"/>
  <c r="AG48" i="32"/>
  <c r="AH44" i="32"/>
  <c r="AP17" i="32"/>
  <c r="AP26" i="32" s="1"/>
  <c r="AP16" i="31"/>
  <c r="AP20" i="31"/>
  <c r="AQ38" i="32"/>
  <c r="Y72" i="29"/>
  <c r="AI55" i="28"/>
  <c r="AI56" i="28"/>
  <c r="AI59" i="28"/>
  <c r="AI57" i="28"/>
  <c r="AI58" i="28"/>
  <c r="AH71" i="28"/>
  <c r="AI69" i="28"/>
  <c r="AI61" i="28" s="1"/>
  <c r="AI54" i="28"/>
  <c r="AH68" i="28"/>
  <c r="Y78" i="29"/>
  <c r="AI49" i="28"/>
  <c r="AI51" i="28"/>
  <c r="AI53" i="28"/>
  <c r="AH67" i="28"/>
  <c r="AI48" i="28"/>
  <c r="AI50" i="28"/>
  <c r="AI52" i="28"/>
  <c r="AG69" i="29"/>
  <c r="AG79" i="29" s="1"/>
  <c r="AI44" i="28"/>
  <c r="AI45" i="28"/>
  <c r="AI46" i="28"/>
  <c r="AG63" i="25"/>
  <c r="Z23" i="29"/>
  <c r="Z13" i="29" s="1"/>
  <c r="Z68" i="29" s="1"/>
  <c r="AH66" i="28"/>
  <c r="AI42" i="28"/>
  <c r="AI43" i="28"/>
  <c r="AH74" i="29"/>
  <c r="Z15" i="29"/>
  <c r="AI47" i="28"/>
  <c r="AO26" i="28"/>
  <c r="AH61" i="29"/>
  <c r="AG67" i="29"/>
  <c r="AG77" i="29" s="1"/>
  <c r="X81" i="29"/>
  <c r="AQ11" i="28"/>
  <c r="AQ11" i="29" s="1"/>
  <c r="AQ12" i="28"/>
  <c r="AQ31" i="28"/>
  <c r="AQ32" i="28"/>
  <c r="AQ14" i="28"/>
  <c r="AQ14" i="29" s="1"/>
  <c r="AQ15" i="28"/>
  <c r="AQ13" i="28"/>
  <c r="AQ29" i="28"/>
  <c r="AQ30" i="28"/>
  <c r="AQ33" i="28"/>
  <c r="AQ10" i="28"/>
  <c r="AQ10" i="29" s="1"/>
  <c r="AQ34" i="28"/>
  <c r="D122" i="27"/>
  <c r="AI44" i="29"/>
  <c r="H122" i="27"/>
  <c r="AI46" i="29"/>
  <c r="Y80" i="29"/>
  <c r="Y71" i="29"/>
  <c r="AH53" i="29"/>
  <c r="AH51" i="29"/>
  <c r="AP21" i="28"/>
  <c r="AH48" i="29"/>
  <c r="AH49" i="29"/>
  <c r="AG65" i="29"/>
  <c r="AG75" i="29" s="1"/>
  <c r="AP22" i="28"/>
  <c r="Y73" i="29"/>
  <c r="B132" i="27"/>
  <c r="AQ35" i="29"/>
  <c r="AQ36" i="29"/>
  <c r="AN24" i="29"/>
  <c r="AN21" i="29"/>
  <c r="F122" i="27"/>
  <c r="AI45" i="29"/>
  <c r="AP24" i="28"/>
  <c r="AH59" i="29"/>
  <c r="AR8" i="28"/>
  <c r="AP25" i="28"/>
  <c r="AP23" i="28"/>
  <c r="AP40" i="29"/>
  <c r="AH63" i="29"/>
  <c r="AF75" i="29"/>
  <c r="AH60" i="29"/>
  <c r="AH57" i="29"/>
  <c r="AP35" i="28"/>
  <c r="AQ39" i="29" s="1"/>
  <c r="AQ34" i="29"/>
  <c r="AQ37" i="29"/>
  <c r="AH47" i="29"/>
  <c r="AO21" i="29"/>
  <c r="AO24" i="29"/>
  <c r="AF67" i="25"/>
  <c r="AF77" i="25" s="1"/>
  <c r="AH54" i="29"/>
  <c r="AS8" i="29"/>
  <c r="AP17" i="29"/>
  <c r="AP26" i="29" s="1"/>
  <c r="AP20" i="28"/>
  <c r="AP16" i="28"/>
  <c r="AQ38" i="29"/>
  <c r="AG61" i="25"/>
  <c r="AH57" i="24"/>
  <c r="AH56" i="24"/>
  <c r="AH69" i="24"/>
  <c r="AH61" i="24" s="1"/>
  <c r="AG71" i="24"/>
  <c r="AH54" i="24"/>
  <c r="AG68" i="24"/>
  <c r="AH59" i="24"/>
  <c r="AH55" i="24"/>
  <c r="AH58" i="24"/>
  <c r="AH51" i="24"/>
  <c r="AH49" i="24"/>
  <c r="AH50" i="24"/>
  <c r="AH53" i="24"/>
  <c r="AH48" i="24"/>
  <c r="AG67" i="24"/>
  <c r="AG54" i="25"/>
  <c r="AH52" i="24"/>
  <c r="AG60" i="25"/>
  <c r="AH44" i="24"/>
  <c r="AG74" i="25"/>
  <c r="AG66" i="24"/>
  <c r="AH42" i="24"/>
  <c r="AG55" i="25"/>
  <c r="AH43" i="24"/>
  <c r="AH46" i="24"/>
  <c r="AH47" i="24"/>
  <c r="AH45" i="24"/>
  <c r="AA23" i="25"/>
  <c r="AA13" i="25" s="1"/>
  <c r="AA68" i="25" s="1"/>
  <c r="Z64" i="25"/>
  <c r="Z73" i="25" s="1"/>
  <c r="AP40" i="25"/>
  <c r="AQ29" i="24"/>
  <c r="AR10" i="24"/>
  <c r="AR10" i="25" s="1"/>
  <c r="AR30" i="24"/>
  <c r="AR15" i="24"/>
  <c r="AS11" i="24"/>
  <c r="AR32" i="24"/>
  <c r="AR12" i="24"/>
  <c r="AR12" i="25" s="1"/>
  <c r="AQ31" i="24"/>
  <c r="AQ33" i="24"/>
  <c r="AR13" i="24"/>
  <c r="AR14" i="24"/>
  <c r="AR34" i="24"/>
  <c r="B131" i="23"/>
  <c r="F121" i="23"/>
  <c r="H121" i="23"/>
  <c r="AG53" i="25"/>
  <c r="AG49" i="25"/>
  <c r="AH45" i="25"/>
  <c r="AG47" i="25"/>
  <c r="D121" i="23"/>
  <c r="AH44" i="25"/>
  <c r="AF69" i="25"/>
  <c r="AG57" i="25"/>
  <c r="AP35" i="24"/>
  <c r="AQ39" i="25" s="1"/>
  <c r="AP24" i="25"/>
  <c r="AP21" i="25"/>
  <c r="AQ17" i="25"/>
  <c r="AQ26" i="25" s="1"/>
  <c r="AQ20" i="24"/>
  <c r="AQ16" i="24"/>
  <c r="AR34" i="25"/>
  <c r="Z58" i="25"/>
  <c r="AQ25" i="24"/>
  <c r="AR21" i="24"/>
  <c r="AS8" i="25"/>
  <c r="AR11" i="25"/>
  <c r="AF65" i="25"/>
  <c r="AR36" i="25"/>
  <c r="AQ22" i="24"/>
  <c r="AG59" i="25"/>
  <c r="AQ35" i="25"/>
  <c r="AF66" i="25"/>
  <c r="AG66" i="25" s="1"/>
  <c r="Z16" i="25"/>
  <c r="Y81" i="25"/>
  <c r="AA15" i="25"/>
  <c r="AA70" i="25" s="1"/>
  <c r="AH46" i="25"/>
  <c r="AQ37" i="25"/>
  <c r="AQ23" i="24"/>
  <c r="AS8" i="24"/>
  <c r="Z52" i="25"/>
  <c r="Z71" i="25" s="1"/>
  <c r="Z78" i="25"/>
  <c r="AP26" i="24"/>
  <c r="AG48" i="25"/>
  <c r="AG51" i="25"/>
  <c r="AQ24" i="24"/>
  <c r="AR38" i="25"/>
  <c r="AI21" i="16"/>
  <c r="AI24" i="16"/>
  <c r="AJ10" i="16"/>
  <c r="AJ17" i="16" s="1"/>
  <c r="AJ26" i="16" s="1"/>
  <c r="Z76" i="14"/>
  <c r="AE69" i="16"/>
  <c r="AE66" i="16"/>
  <c r="AE67" i="16"/>
  <c r="AK33" i="14"/>
  <c r="AK30" i="14"/>
  <c r="AK29" i="14"/>
  <c r="AK34" i="14"/>
  <c r="AK31" i="14"/>
  <c r="AK32" i="14"/>
  <c r="AK37" i="16"/>
  <c r="AK34" i="16"/>
  <c r="AK38" i="16"/>
  <c r="AK35" i="16"/>
  <c r="AK36" i="16"/>
  <c r="AF57" i="16"/>
  <c r="AF47" i="16"/>
  <c r="AF61" i="16"/>
  <c r="AF54" i="16"/>
  <c r="AF74" i="16"/>
  <c r="AF55" i="16"/>
  <c r="AF51" i="16"/>
  <c r="AD75" i="16"/>
  <c r="AF59" i="16"/>
  <c r="AF63" i="16"/>
  <c r="AF48" i="16"/>
  <c r="AF53" i="16"/>
  <c r="AF49" i="16"/>
  <c r="AF60" i="16"/>
  <c r="B130" i="15"/>
  <c r="G129" i="15"/>
  <c r="C129" i="15"/>
  <c r="E129" i="15"/>
  <c r="G75" i="16"/>
  <c r="F75" i="16"/>
  <c r="AO8" i="16"/>
  <c r="AJ39" i="16"/>
  <c r="AJ40" i="16" s="1"/>
  <c r="AF57" i="14"/>
  <c r="AF55" i="14"/>
  <c r="AF44" i="14"/>
  <c r="AF49" i="14"/>
  <c r="AF51" i="14"/>
  <c r="D119" i="15"/>
  <c r="AG44" i="16" s="1"/>
  <c r="AF47" i="14"/>
  <c r="AF52" i="14"/>
  <c r="AF46" i="14"/>
  <c r="F119" i="15"/>
  <c r="AG45" i="16" s="1"/>
  <c r="AF59" i="14"/>
  <c r="AF45" i="14"/>
  <c r="AF43" i="14"/>
  <c r="AF53" i="14"/>
  <c r="AF50" i="14"/>
  <c r="AF56" i="14"/>
  <c r="H119" i="15"/>
  <c r="AG46" i="16" s="1"/>
  <c r="AF58" i="14"/>
  <c r="AK11" i="14"/>
  <c r="AK11" i="16" s="1"/>
  <c r="AK14" i="14"/>
  <c r="AK14" i="16" s="1"/>
  <c r="AK13" i="14"/>
  <c r="AK10" i="14"/>
  <c r="AK15" i="14"/>
  <c r="AK12" i="14"/>
  <c r="AK12" i="16" s="1"/>
  <c r="AM8" i="14"/>
  <c r="AB68" i="14"/>
  <c r="AC54" i="14"/>
  <c r="AB67" i="14"/>
  <c r="AC48" i="14"/>
  <c r="AC69" i="14"/>
  <c r="AC64" i="14" s="1"/>
  <c r="AA73" i="14"/>
  <c r="AA72" i="14"/>
  <c r="AA75" i="14"/>
  <c r="AA74" i="14"/>
  <c r="AA70" i="14"/>
  <c r="AA71" i="14"/>
  <c r="AB66" i="14"/>
  <c r="AC42" i="14"/>
  <c r="AI26" i="14"/>
  <c r="AJ16" i="14"/>
  <c r="AJ20" i="14"/>
  <c r="AJ23" i="14"/>
  <c r="AJ22" i="14"/>
  <c r="AJ24" i="14"/>
  <c r="AJ25" i="14"/>
  <c r="AJ21" i="14"/>
  <c r="AJ35" i="14"/>
  <c r="AR12" i="28" a="1"/>
  <c r="AL15" i="14" a="1"/>
  <c r="AR33" i="24" a="1"/>
  <c r="AR31" i="31" a="1"/>
  <c r="AT11" i="24" a="1"/>
  <c r="AS15" i="24" a="1"/>
  <c r="AL12" i="14" a="1"/>
  <c r="AR29" i="28" a="1"/>
  <c r="AI41" i="24"/>
  <c r="AS34" i="24" a="1"/>
  <c r="AR30" i="28" a="1"/>
  <c r="AS12" i="24" a="1"/>
  <c r="AI40" i="24"/>
  <c r="AG41" i="14"/>
  <c r="AR10" i="28" a="1"/>
  <c r="AJ41" i="28"/>
  <c r="AL34" i="14" a="1"/>
  <c r="AR11" i="28" a="1"/>
  <c r="AJ40" i="28"/>
  <c r="AR11" i="31" a="1"/>
  <c r="AR32" i="31" a="1"/>
  <c r="AG39" i="14"/>
  <c r="AR31" i="24" a="1"/>
  <c r="AR33" i="28" a="1"/>
  <c r="AR30" i="31" a="1"/>
  <c r="AR14" i="28" a="1"/>
  <c r="AS30" i="24" a="1"/>
  <c r="AR31" i="28" a="1"/>
  <c r="AL30" i="14" a="1"/>
  <c r="AR12" i="31" a="1"/>
  <c r="AL32" i="14" a="1"/>
  <c r="AI41" i="31"/>
  <c r="AR13" i="31" a="1"/>
  <c r="AS14" i="24" a="1"/>
  <c r="AR34" i="31" a="1"/>
  <c r="AR33" i="31" a="1"/>
  <c r="AI40" i="31"/>
  <c r="AL10" i="14" a="1"/>
  <c r="AR15" i="28" a="1"/>
  <c r="AR32" i="28" a="1"/>
  <c r="AL11" i="14" a="1"/>
  <c r="AR15" i="31" a="1"/>
  <c r="AS32" i="24" a="1"/>
  <c r="AL31" i="14" a="1"/>
  <c r="AG40" i="14"/>
  <c r="AL33" i="14" a="1"/>
  <c r="AL13" i="14" a="1"/>
  <c r="AS10" i="24" a="1"/>
  <c r="AR29" i="24" a="1"/>
  <c r="AR13" i="28" a="1"/>
  <c r="AL14" i="14" a="1"/>
  <c r="AJ39" i="28"/>
  <c r="AI39" i="24"/>
  <c r="AR10" i="31" a="1"/>
  <c r="AR34" i="28" a="1"/>
  <c r="AS29" i="31" a="1"/>
  <c r="AS13" i="24" a="1"/>
  <c r="AR14" i="31" a="1"/>
  <c r="AI39" i="31"/>
  <c r="AL29" i="14" a="1"/>
  <c r="AH60" i="31" l="1"/>
  <c r="AH63" i="31"/>
  <c r="AH73" i="31" s="1"/>
  <c r="AH61" i="31"/>
  <c r="AH71" i="31" s="1"/>
  <c r="AH62" i="31"/>
  <c r="AH72" i="31" s="1"/>
  <c r="AG71" i="31"/>
  <c r="AG72" i="31"/>
  <c r="AI47" i="31"/>
  <c r="AI53" i="31"/>
  <c r="AI57" i="31"/>
  <c r="AI55" i="31"/>
  <c r="AH67" i="31"/>
  <c r="AI48" i="31"/>
  <c r="AI59" i="31"/>
  <c r="AI51" i="31"/>
  <c r="AH66" i="31"/>
  <c r="AI42" i="31"/>
  <c r="AH70" i="31"/>
  <c r="AI52" i="31"/>
  <c r="AI56" i="31"/>
  <c r="AI43" i="31"/>
  <c r="AI44" i="31"/>
  <c r="AI49" i="31"/>
  <c r="AF76" i="31"/>
  <c r="AI46" i="31"/>
  <c r="AI54" i="31"/>
  <c r="AH68" i="31"/>
  <c r="AI58" i="31"/>
  <c r="AH64" i="31"/>
  <c r="AH74" i="31" s="1"/>
  <c r="AI69" i="31"/>
  <c r="AI50" i="31"/>
  <c r="AI45" i="31"/>
  <c r="AH65" i="31"/>
  <c r="AH74" i="25"/>
  <c r="AF65" i="16"/>
  <c r="AF76" i="24"/>
  <c r="AG76" i="28"/>
  <c r="AC60" i="14"/>
  <c r="AC65" i="14"/>
  <c r="AC62" i="14"/>
  <c r="AC61" i="14"/>
  <c r="AC63" i="14"/>
  <c r="AH65" i="24"/>
  <c r="AH75" i="24" s="1"/>
  <c r="AI63" i="28"/>
  <c r="AI73" i="28" s="1"/>
  <c r="AH63" i="24"/>
  <c r="AH73" i="24" s="1"/>
  <c r="AH64" i="24"/>
  <c r="AH74" i="24" s="1"/>
  <c r="AH60" i="24"/>
  <c r="AH70" i="24" s="1"/>
  <c r="AG75" i="24"/>
  <c r="AH62" i="24"/>
  <c r="AH60" i="32"/>
  <c r="AI64" i="28"/>
  <c r="AI74" i="28" s="1"/>
  <c r="AI62" i="28"/>
  <c r="AI72" i="28" s="1"/>
  <c r="AI60" i="28"/>
  <c r="AI70" i="28" s="1"/>
  <c r="AI65" i="28"/>
  <c r="AH57" i="32"/>
  <c r="AI55" i="29"/>
  <c r="AG69" i="32"/>
  <c r="AG79" i="32" s="1"/>
  <c r="AH61" i="32"/>
  <c r="AH74" i="32"/>
  <c r="AH67" i="32" s="1"/>
  <c r="AH66" i="29"/>
  <c r="AH76" i="29" s="1"/>
  <c r="X81" i="32"/>
  <c r="AQ40" i="32"/>
  <c r="AQ35" i="31"/>
  <c r="AR39" i="32" s="1"/>
  <c r="AR11" i="31"/>
  <c r="AR11" i="32" s="1"/>
  <c r="AR12" i="31"/>
  <c r="AR12" i="32" s="1"/>
  <c r="AR32" i="31"/>
  <c r="AR34" i="31"/>
  <c r="AR13" i="31"/>
  <c r="AR10" i="31"/>
  <c r="AR10" i="32" s="1"/>
  <c r="AS29" i="31"/>
  <c r="AR30" i="31"/>
  <c r="AR14" i="31"/>
  <c r="AR14" i="32" s="1"/>
  <c r="AR15" i="31"/>
  <c r="AR33" i="31"/>
  <c r="AR31" i="31"/>
  <c r="H122" i="30"/>
  <c r="AI46" i="32"/>
  <c r="D122" i="30"/>
  <c r="AI44" i="32"/>
  <c r="AH48" i="32"/>
  <c r="B132" i="30"/>
  <c r="AG65" i="32"/>
  <c r="AS8" i="32"/>
  <c r="Z62" i="32"/>
  <c r="Z56" i="32"/>
  <c r="AQ21" i="31"/>
  <c r="AQ22" i="31"/>
  <c r="F122" i="30"/>
  <c r="AI45" i="32"/>
  <c r="AH55" i="32"/>
  <c r="Z15" i="32"/>
  <c r="Z52" i="32" s="1"/>
  <c r="Z31" i="32"/>
  <c r="AR36" i="32"/>
  <c r="Y80" i="32"/>
  <c r="Z28" i="32"/>
  <c r="AA27" i="32" s="1"/>
  <c r="AR38" i="32"/>
  <c r="AQ23" i="31"/>
  <c r="AH54" i="32"/>
  <c r="Y73" i="32"/>
  <c r="AH53" i="32"/>
  <c r="AG66" i="32"/>
  <c r="Y71" i="32"/>
  <c r="AQ16" i="31"/>
  <c r="AQ20" i="31"/>
  <c r="AR34" i="32"/>
  <c r="AQ12" i="32"/>
  <c r="AS8" i="31"/>
  <c r="AP24" i="32"/>
  <c r="AP21" i="32"/>
  <c r="Y72" i="32"/>
  <c r="AG77" i="32"/>
  <c r="AH49" i="32"/>
  <c r="AH47" i="32"/>
  <c r="Z50" i="32"/>
  <c r="AQ24" i="31"/>
  <c r="AQ25" i="31"/>
  <c r="AP26" i="31"/>
  <c r="AH59" i="32"/>
  <c r="AH51" i="32"/>
  <c r="AQ11" i="32"/>
  <c r="AH63" i="32"/>
  <c r="AR37" i="32"/>
  <c r="AR35" i="32"/>
  <c r="Z56" i="29"/>
  <c r="AI71" i="28"/>
  <c r="AJ69" i="28"/>
  <c r="AJ61" i="28" s="1"/>
  <c r="Z62" i="29"/>
  <c r="Z31" i="29"/>
  <c r="AH69" i="29"/>
  <c r="AH79" i="29" s="1"/>
  <c r="AI68" i="28"/>
  <c r="AJ54" i="28"/>
  <c r="AJ58" i="28"/>
  <c r="AJ57" i="28"/>
  <c r="Z16" i="29"/>
  <c r="AJ59" i="28"/>
  <c r="AJ56" i="28"/>
  <c r="AJ55" i="28"/>
  <c r="Z50" i="29"/>
  <c r="AJ52" i="28"/>
  <c r="AJ53" i="28"/>
  <c r="AJ50" i="28"/>
  <c r="AJ51" i="28"/>
  <c r="AI67" i="28"/>
  <c r="AJ48" i="28"/>
  <c r="AJ49" i="28"/>
  <c r="Z28" i="29"/>
  <c r="AA27" i="29" s="1"/>
  <c r="AA25" i="29" s="1"/>
  <c r="AA30" i="29" s="1"/>
  <c r="AB29" i="29" s="1"/>
  <c r="Z58" i="29"/>
  <c r="Z70" i="29"/>
  <c r="Z52" i="29"/>
  <c r="AI57" i="29"/>
  <c r="Z64" i="29"/>
  <c r="AH67" i="29"/>
  <c r="AH77" i="29" s="1"/>
  <c r="AJ47" i="28"/>
  <c r="AJ45" i="28"/>
  <c r="AJ43" i="28"/>
  <c r="AH76" i="28"/>
  <c r="AJ44" i="28"/>
  <c r="AJ46" i="28"/>
  <c r="AI66" i="28"/>
  <c r="AJ42" i="28"/>
  <c r="Y81" i="29"/>
  <c r="AI54" i="29"/>
  <c r="AG67" i="25"/>
  <c r="AG77" i="25" s="1"/>
  <c r="AI61" i="29"/>
  <c r="AQ40" i="29"/>
  <c r="AP26" i="28"/>
  <c r="AR15" i="28"/>
  <c r="AR29" i="28"/>
  <c r="AR14" i="28"/>
  <c r="AR34" i="28"/>
  <c r="AR32" i="28"/>
  <c r="AR13" i="28"/>
  <c r="AR10" i="28"/>
  <c r="AR31" i="28"/>
  <c r="AR33" i="28"/>
  <c r="AR12" i="28"/>
  <c r="AR12" i="29" s="1"/>
  <c r="AR30" i="28"/>
  <c r="AR11" i="28"/>
  <c r="AP21" i="29"/>
  <c r="AP24" i="29"/>
  <c r="AI59" i="29"/>
  <c r="AQ25" i="28"/>
  <c r="AQ35" i="28"/>
  <c r="AR39" i="29" s="1"/>
  <c r="AI60" i="29"/>
  <c r="AH65" i="29"/>
  <c r="D123" i="27"/>
  <c r="AJ44" i="29"/>
  <c r="AQ24" i="28"/>
  <c r="AI74" i="29"/>
  <c r="AR38" i="29"/>
  <c r="AR36" i="29"/>
  <c r="AT8" i="29"/>
  <c r="AQ23" i="28"/>
  <c r="B133" i="27"/>
  <c r="AI48" i="29"/>
  <c r="AI51" i="29"/>
  <c r="AQ20" i="28"/>
  <c r="AQ16" i="28"/>
  <c r="AR35" i="29"/>
  <c r="H123" i="27"/>
  <c r="AJ46" i="29"/>
  <c r="F123" i="27"/>
  <c r="AJ45" i="29"/>
  <c r="AR37" i="29"/>
  <c r="AQ22" i="28"/>
  <c r="AQ12" i="29"/>
  <c r="AQ17" i="29" s="1"/>
  <c r="AQ26" i="29" s="1"/>
  <c r="AI47" i="29"/>
  <c r="AI53" i="29"/>
  <c r="AS8" i="28"/>
  <c r="AI63" i="29"/>
  <c r="AI49" i="29"/>
  <c r="AR34" i="29"/>
  <c r="AQ21" i="28"/>
  <c r="AI59" i="24"/>
  <c r="AH71" i="24"/>
  <c r="AI69" i="24"/>
  <c r="AI61" i="24" s="1"/>
  <c r="AI55" i="24"/>
  <c r="AI58" i="24"/>
  <c r="AI54" i="24"/>
  <c r="AH68" i="24"/>
  <c r="AI56" i="24"/>
  <c r="AI57" i="24"/>
  <c r="AG69" i="25"/>
  <c r="AH69" i="25" s="1"/>
  <c r="AI52" i="24"/>
  <c r="AH54" i="25"/>
  <c r="AI48" i="24"/>
  <c r="AH67" i="24"/>
  <c r="AI53" i="24"/>
  <c r="AI50" i="24"/>
  <c r="AI49" i="24"/>
  <c r="AI51" i="24"/>
  <c r="AH57" i="25"/>
  <c r="AA56" i="25"/>
  <c r="AA50" i="25"/>
  <c r="AH66" i="24"/>
  <c r="AI42" i="24"/>
  <c r="AH61" i="25"/>
  <c r="AI43" i="24"/>
  <c r="AH66" i="25"/>
  <c r="AI45" i="24"/>
  <c r="AA31" i="25"/>
  <c r="AH63" i="25"/>
  <c r="AI47" i="24"/>
  <c r="AI46" i="24"/>
  <c r="AH60" i="25"/>
  <c r="AI44" i="24"/>
  <c r="AA62" i="25"/>
  <c r="AA28" i="25"/>
  <c r="AB27" i="25" s="1"/>
  <c r="AB25" i="25" s="1"/>
  <c r="AH55" i="25"/>
  <c r="AF76" i="25"/>
  <c r="AQ40" i="25"/>
  <c r="AA64" i="25"/>
  <c r="AS32" i="24"/>
  <c r="AT11" i="24"/>
  <c r="AS14" i="24"/>
  <c r="AS30" i="24"/>
  <c r="AR31" i="24"/>
  <c r="AS12" i="24"/>
  <c r="AS15" i="24"/>
  <c r="AS34" i="24"/>
  <c r="AS13" i="24"/>
  <c r="AS10" i="24"/>
  <c r="AS10" i="25" s="1"/>
  <c r="AR33" i="24"/>
  <c r="AR29" i="24"/>
  <c r="F122" i="23"/>
  <c r="AI45" i="25"/>
  <c r="H122" i="23"/>
  <c r="AI46" i="25"/>
  <c r="AS36" i="25"/>
  <c r="AQ26" i="24"/>
  <c r="AQ21" i="25"/>
  <c r="AQ24" i="25"/>
  <c r="D122" i="23"/>
  <c r="AI44" i="25"/>
  <c r="AS21" i="24"/>
  <c r="AH59" i="25"/>
  <c r="B132" i="23"/>
  <c r="AH51" i="25"/>
  <c r="AG65" i="25"/>
  <c r="AG75" i="25" s="1"/>
  <c r="AH47" i="25"/>
  <c r="AR24" i="24"/>
  <c r="AS34" i="25"/>
  <c r="AR35" i="25"/>
  <c r="AR22" i="24"/>
  <c r="AH53" i="25"/>
  <c r="AR25" i="24"/>
  <c r="AS38" i="25"/>
  <c r="AF79" i="25"/>
  <c r="AT8" i="25"/>
  <c r="AS11" i="25"/>
  <c r="AA58" i="25"/>
  <c r="Z72" i="25"/>
  <c r="Z81" i="25" s="1"/>
  <c r="AF75" i="25"/>
  <c r="AR23" i="24"/>
  <c r="AR16" i="24"/>
  <c r="AR20" i="24"/>
  <c r="AG76" i="25"/>
  <c r="AH48" i="25"/>
  <c r="Z80" i="25"/>
  <c r="AA52" i="25"/>
  <c r="AT8" i="24"/>
  <c r="AA16" i="25"/>
  <c r="AR14" i="25"/>
  <c r="AR17" i="25" s="1"/>
  <c r="AR26" i="25" s="1"/>
  <c r="AH49" i="25"/>
  <c r="AR37" i="25"/>
  <c r="AQ35" i="24"/>
  <c r="AR39" i="25" s="1"/>
  <c r="AJ21" i="16"/>
  <c r="AJ24" i="16"/>
  <c r="AK10" i="16"/>
  <c r="AK17" i="16" s="1"/>
  <c r="AK26" i="16" s="1"/>
  <c r="AA76" i="14"/>
  <c r="AF67" i="16"/>
  <c r="AF66" i="16"/>
  <c r="AF69" i="16"/>
  <c r="AL32" i="14"/>
  <c r="AL31" i="14"/>
  <c r="AL34" i="14"/>
  <c r="AL29" i="14"/>
  <c r="AL30" i="14"/>
  <c r="AL33" i="14"/>
  <c r="AL36" i="16"/>
  <c r="AL35" i="16"/>
  <c r="AL38" i="16"/>
  <c r="AL34" i="16"/>
  <c r="AL37" i="16"/>
  <c r="AG63" i="16"/>
  <c r="AG47" i="16"/>
  <c r="AG59" i="16"/>
  <c r="AG51" i="16"/>
  <c r="AG49" i="16"/>
  <c r="AG53" i="16"/>
  <c r="AE75" i="16"/>
  <c r="AG60" i="16"/>
  <c r="AG55" i="16"/>
  <c r="AG74" i="16"/>
  <c r="AG57" i="16"/>
  <c r="AG54" i="16"/>
  <c r="AG48" i="16"/>
  <c r="AG61" i="16"/>
  <c r="B131" i="15"/>
  <c r="G130" i="15"/>
  <c r="C130" i="15"/>
  <c r="E130" i="15"/>
  <c r="AP8" i="16"/>
  <c r="AK39" i="16"/>
  <c r="AK40" i="16" s="1"/>
  <c r="AG50" i="14"/>
  <c r="AG47" i="14"/>
  <c r="AG52" i="14"/>
  <c r="AG45" i="14"/>
  <c r="AG49" i="14"/>
  <c r="AG56" i="14"/>
  <c r="D120" i="15"/>
  <c r="AH44" i="16" s="1"/>
  <c r="AG51" i="14"/>
  <c r="AG44" i="14"/>
  <c r="AG58" i="14"/>
  <c r="F120" i="15"/>
  <c r="AH45" i="16" s="1"/>
  <c r="AG55" i="14"/>
  <c r="AG53" i="14"/>
  <c r="AG43" i="14"/>
  <c r="AG59" i="14"/>
  <c r="H120" i="15"/>
  <c r="AH46" i="16" s="1"/>
  <c r="AG46" i="14"/>
  <c r="AG57" i="14"/>
  <c r="AL12" i="14"/>
  <c r="AL12" i="16" s="1"/>
  <c r="AL10" i="14"/>
  <c r="AL13" i="14"/>
  <c r="AL15" i="14"/>
  <c r="AL14" i="14"/>
  <c r="AL14" i="16" s="1"/>
  <c r="AL11" i="14"/>
  <c r="AL11" i="16" s="1"/>
  <c r="AN8" i="14"/>
  <c r="AC66" i="14"/>
  <c r="AD42" i="14"/>
  <c r="AD69" i="14"/>
  <c r="AD64" i="14" s="1"/>
  <c r="AB73" i="14"/>
  <c r="AB74" i="14"/>
  <c r="AB72" i="14"/>
  <c r="AB71" i="14"/>
  <c r="AB75" i="14"/>
  <c r="AB70" i="14"/>
  <c r="AC67" i="14"/>
  <c r="AD48" i="14"/>
  <c r="AD54" i="14"/>
  <c r="AC68" i="14"/>
  <c r="AK25" i="14"/>
  <c r="AK22" i="14"/>
  <c r="AK24" i="14"/>
  <c r="AK35" i="14"/>
  <c r="AK23" i="14"/>
  <c r="AK20" i="14"/>
  <c r="AK16" i="14"/>
  <c r="AJ26" i="14"/>
  <c r="AK21" i="14"/>
  <c r="AS13" i="28" a="1"/>
  <c r="AS11" i="28" a="1"/>
  <c r="AT34" i="24" a="1"/>
  <c r="AM30" i="14" a="1"/>
  <c r="AS31" i="31" a="1"/>
  <c r="AS15" i="28" a="1"/>
  <c r="AS33" i="24" a="1"/>
  <c r="AS34" i="28" a="1"/>
  <c r="AK40" i="28"/>
  <c r="AS32" i="31" a="1"/>
  <c r="AS14" i="31" a="1"/>
  <c r="AM33" i="14" a="1"/>
  <c r="AS31" i="24" a="1"/>
  <c r="AS31" i="28" a="1"/>
  <c r="AU11" i="24" a="1"/>
  <c r="AK39" i="28"/>
  <c r="AS29" i="24" a="1"/>
  <c r="AM15" i="14" a="1"/>
  <c r="AT32" i="24" a="1"/>
  <c r="AJ40" i="24"/>
  <c r="AM12" i="14" a="1"/>
  <c r="AJ40" i="31"/>
  <c r="AH41" i="14"/>
  <c r="AS29" i="28" a="1"/>
  <c r="AS12" i="28" a="1"/>
  <c r="AM10" i="14" a="1"/>
  <c r="AM11" i="14" a="1"/>
  <c r="AS30" i="28" a="1"/>
  <c r="AT29" i="31" a="1"/>
  <c r="AH40" i="14"/>
  <c r="AS30" i="31" a="1"/>
  <c r="AS11" i="31" a="1"/>
  <c r="AJ41" i="31"/>
  <c r="AT10" i="24" a="1"/>
  <c r="AT13" i="24" a="1"/>
  <c r="AK41" i="28"/>
  <c r="AM29" i="14" a="1"/>
  <c r="AM32" i="14" a="1"/>
  <c r="AM14" i="14" a="1"/>
  <c r="AS32" i="28" a="1"/>
  <c r="AS34" i="31" a="1"/>
  <c r="AJ39" i="31"/>
  <c r="AS13" i="31" a="1"/>
  <c r="AS33" i="31" a="1"/>
  <c r="AT12" i="24" a="1"/>
  <c r="AT15" i="24" a="1"/>
  <c r="AT14" i="24" a="1"/>
  <c r="AM34" i="14" a="1"/>
  <c r="AJ41" i="24"/>
  <c r="AS15" i="31" a="1"/>
  <c r="AS33" i="28" a="1"/>
  <c r="AS14" i="28" a="1"/>
  <c r="AT30" i="24" a="1"/>
  <c r="AS10" i="31" a="1"/>
  <c r="AM13" i="14" a="1"/>
  <c r="AS10" i="28" a="1"/>
  <c r="AM31" i="14" a="1"/>
  <c r="AJ39" i="24"/>
  <c r="AS12" i="31" a="1"/>
  <c r="AH39" i="14"/>
  <c r="AG65" i="16" l="1"/>
  <c r="AG76" i="31"/>
  <c r="AI64" i="31"/>
  <c r="AI74" i="31" s="1"/>
  <c r="AJ69" i="31"/>
  <c r="AJ56" i="31"/>
  <c r="AJ59" i="31"/>
  <c r="AJ49" i="31"/>
  <c r="AI67" i="31"/>
  <c r="AJ48" i="31"/>
  <c r="AJ58" i="31"/>
  <c r="AI62" i="31"/>
  <c r="AI72" i="31" s="1"/>
  <c r="AJ52" i="31"/>
  <c r="AH66" i="32"/>
  <c r="AH76" i="32" s="1"/>
  <c r="AI61" i="31"/>
  <c r="AI71" i="31" s="1"/>
  <c r="AI60" i="31"/>
  <c r="AI70" i="31" s="1"/>
  <c r="AJ55" i="31"/>
  <c r="AI65" i="31"/>
  <c r="AJ44" i="31"/>
  <c r="AJ57" i="31"/>
  <c r="AJ45" i="31"/>
  <c r="AJ54" i="31"/>
  <c r="AI68" i="31"/>
  <c r="AJ43" i="31"/>
  <c r="AI66" i="31"/>
  <c r="AJ42" i="31"/>
  <c r="AJ53" i="31"/>
  <c r="AJ46" i="31"/>
  <c r="AJ47" i="31"/>
  <c r="AJ50" i="31"/>
  <c r="AI63" i="31"/>
  <c r="AJ51" i="31"/>
  <c r="AH75" i="31"/>
  <c r="AH76" i="31" s="1"/>
  <c r="AG76" i="24"/>
  <c r="AD63" i="14"/>
  <c r="Z73" i="29"/>
  <c r="AD60" i="14"/>
  <c r="AD61" i="14"/>
  <c r="AD62" i="14"/>
  <c r="AD65" i="14"/>
  <c r="AI62" i="24"/>
  <c r="AI72" i="24" s="1"/>
  <c r="AH72" i="24"/>
  <c r="AI63" i="24"/>
  <c r="AI73" i="24" s="1"/>
  <c r="AI60" i="24"/>
  <c r="AI70" i="24" s="1"/>
  <c r="AI65" i="24"/>
  <c r="AI75" i="24" s="1"/>
  <c r="AI64" i="24"/>
  <c r="AJ65" i="28"/>
  <c r="AJ75" i="28" s="1"/>
  <c r="AI57" i="32"/>
  <c r="AJ55" i="29"/>
  <c r="AI75" i="28"/>
  <c r="AJ60" i="28"/>
  <c r="AJ70" i="28" s="1"/>
  <c r="AJ63" i="28"/>
  <c r="AJ73" i="28" s="1"/>
  <c r="AJ62" i="28"/>
  <c r="AJ72" i="28" s="1"/>
  <c r="AJ64" i="28"/>
  <c r="AJ74" i="28" s="1"/>
  <c r="AI61" i="32"/>
  <c r="AI60" i="32"/>
  <c r="Z70" i="32"/>
  <c r="AH69" i="32"/>
  <c r="AH79" i="32" s="1"/>
  <c r="Z64" i="32"/>
  <c r="Z73" i="32" s="1"/>
  <c r="Z71" i="29"/>
  <c r="Z58" i="32"/>
  <c r="Z72" i="32" s="1"/>
  <c r="AQ17" i="32"/>
  <c r="AQ26" i="32" s="1"/>
  <c r="AQ24" i="32" s="1"/>
  <c r="AR35" i="31"/>
  <c r="AS39" i="32" s="1"/>
  <c r="Z72" i="29"/>
  <c r="Y81" i="32"/>
  <c r="AS10" i="31"/>
  <c r="AS10" i="32" s="1"/>
  <c r="AS13" i="31"/>
  <c r="AT29" i="31"/>
  <c r="AS31" i="31"/>
  <c r="AS34" i="31"/>
  <c r="AS33" i="31"/>
  <c r="AS32" i="31"/>
  <c r="AS15" i="31"/>
  <c r="AS12" i="31"/>
  <c r="AS12" i="32" s="1"/>
  <c r="AS30" i="31"/>
  <c r="AS14" i="31"/>
  <c r="AS14" i="32" s="1"/>
  <c r="AS11" i="31"/>
  <c r="AS11" i="32" s="1"/>
  <c r="AI51" i="32"/>
  <c r="AQ26" i="31"/>
  <c r="AR17" i="32"/>
  <c r="AR26" i="32" s="1"/>
  <c r="AR20" i="31"/>
  <c r="AR16" i="31"/>
  <c r="AH65" i="32"/>
  <c r="H123" i="30"/>
  <c r="AJ46" i="32"/>
  <c r="AR23" i="31"/>
  <c r="AA23" i="32"/>
  <c r="AA13" i="32" s="1"/>
  <c r="AA50" i="32" s="1"/>
  <c r="AA25" i="32"/>
  <c r="AI74" i="32"/>
  <c r="Z16" i="32"/>
  <c r="AI48" i="32"/>
  <c r="AS35" i="32"/>
  <c r="AS38" i="32"/>
  <c r="D123" i="30"/>
  <c r="AJ44" i="32"/>
  <c r="AG75" i="32"/>
  <c r="AI59" i="32"/>
  <c r="AI55" i="32"/>
  <c r="AG76" i="32"/>
  <c r="AS37" i="32"/>
  <c r="AS36" i="32"/>
  <c r="B133" i="30"/>
  <c r="AT8" i="31"/>
  <c r="AR25" i="31"/>
  <c r="AR22" i="31"/>
  <c r="AS34" i="32"/>
  <c r="Z78" i="32"/>
  <c r="Z71" i="32"/>
  <c r="AI63" i="32"/>
  <c r="AH77" i="32"/>
  <c r="AI49" i="32"/>
  <c r="AR40" i="32"/>
  <c r="AI54" i="32"/>
  <c r="AI47" i="32"/>
  <c r="AI53" i="32"/>
  <c r="F123" i="30"/>
  <c r="AJ45" i="32"/>
  <c r="AT8" i="32"/>
  <c r="AR24" i="31"/>
  <c r="AR21" i="31"/>
  <c r="Z78" i="29"/>
  <c r="AK59" i="28"/>
  <c r="AJ71" i="28"/>
  <c r="AK69" i="28"/>
  <c r="AK61" i="28" s="1"/>
  <c r="AK58" i="28"/>
  <c r="Z80" i="29"/>
  <c r="AJ68" i="28"/>
  <c r="AK54" i="28"/>
  <c r="AK57" i="28"/>
  <c r="AK55" i="28"/>
  <c r="AK56" i="28"/>
  <c r="AK49" i="28"/>
  <c r="AJ67" i="28"/>
  <c r="AK48" i="28"/>
  <c r="AJ57" i="29"/>
  <c r="AK51" i="28"/>
  <c r="AK50" i="28"/>
  <c r="AA23" i="29"/>
  <c r="AA13" i="29" s="1"/>
  <c r="AK53" i="28"/>
  <c r="AK52" i="28"/>
  <c r="AI67" i="29"/>
  <c r="AI77" i="29" s="1"/>
  <c r="AJ54" i="29"/>
  <c r="AI66" i="29"/>
  <c r="AI76" i="29" s="1"/>
  <c r="AA15" i="29"/>
  <c r="AA58" i="29" s="1"/>
  <c r="AK42" i="28"/>
  <c r="AJ66" i="28"/>
  <c r="AK45" i="28"/>
  <c r="AI69" i="29"/>
  <c r="AI79" i="29" s="1"/>
  <c r="AK46" i="28"/>
  <c r="AK47" i="28"/>
  <c r="AK44" i="28"/>
  <c r="AK43" i="28"/>
  <c r="AH67" i="25"/>
  <c r="AH77" i="25" s="1"/>
  <c r="AJ61" i="29"/>
  <c r="AG79" i="25"/>
  <c r="AA71" i="25"/>
  <c r="AR40" i="29"/>
  <c r="AS13" i="28"/>
  <c r="AS11" i="28"/>
  <c r="AS11" i="29" s="1"/>
  <c r="AS34" i="28"/>
  <c r="AS31" i="28"/>
  <c r="AS10" i="28"/>
  <c r="AS32" i="28"/>
  <c r="AS30" i="28"/>
  <c r="AS14" i="28"/>
  <c r="AS12" i="28"/>
  <c r="AS29" i="28"/>
  <c r="AS33" i="28"/>
  <c r="AS15" i="28"/>
  <c r="AQ24" i="29"/>
  <c r="AQ21" i="29"/>
  <c r="H124" i="27"/>
  <c r="AK46" i="29"/>
  <c r="AI65" i="29"/>
  <c r="AI75" i="29" s="1"/>
  <c r="AR23" i="28"/>
  <c r="D124" i="27"/>
  <c r="AK44" i="29"/>
  <c r="AU8" i="29"/>
  <c r="AJ74" i="29"/>
  <c r="AR21" i="28"/>
  <c r="AR11" i="29"/>
  <c r="AS38" i="29"/>
  <c r="AS35" i="29"/>
  <c r="AR20" i="28"/>
  <c r="AR16" i="28"/>
  <c r="AS36" i="29"/>
  <c r="AJ49" i="29"/>
  <c r="AT8" i="28"/>
  <c r="AQ26" i="28"/>
  <c r="AJ60" i="29"/>
  <c r="AS34" i="29"/>
  <c r="AR24" i="28"/>
  <c r="AR14" i="29"/>
  <c r="AJ53" i="29"/>
  <c r="AJ47" i="29"/>
  <c r="B134" i="27"/>
  <c r="AR22" i="28"/>
  <c r="AR35" i="28"/>
  <c r="AS39" i="29" s="1"/>
  <c r="AJ48" i="29"/>
  <c r="AR10" i="29"/>
  <c r="AJ63" i="29"/>
  <c r="AH75" i="29"/>
  <c r="F124" i="27"/>
  <c r="AK45" i="29"/>
  <c r="AJ51" i="29"/>
  <c r="AJ59" i="29"/>
  <c r="AS37" i="29"/>
  <c r="AR25" i="28"/>
  <c r="AJ57" i="24"/>
  <c r="AJ56" i="24"/>
  <c r="AI71" i="24"/>
  <c r="AJ69" i="24"/>
  <c r="AJ61" i="24" s="1"/>
  <c r="AI68" i="24"/>
  <c r="AJ54" i="24"/>
  <c r="AJ58" i="24"/>
  <c r="AA73" i="25"/>
  <c r="AJ55" i="24"/>
  <c r="AJ59" i="24"/>
  <c r="AI54" i="25"/>
  <c r="AJ50" i="24"/>
  <c r="AJ51" i="24"/>
  <c r="AJ49" i="24"/>
  <c r="AJ53" i="24"/>
  <c r="AI67" i="24"/>
  <c r="AJ48" i="24"/>
  <c r="AJ52" i="24"/>
  <c r="AI57" i="25"/>
  <c r="AA78" i="25"/>
  <c r="AI60" i="25"/>
  <c r="AB23" i="25"/>
  <c r="AB13" i="25" s="1"/>
  <c r="AB62" i="25" s="1"/>
  <c r="AJ43" i="24"/>
  <c r="AJ46" i="24"/>
  <c r="AI66" i="24"/>
  <c r="AJ42" i="24"/>
  <c r="AJ45" i="24"/>
  <c r="AJ44" i="24"/>
  <c r="AJ47" i="24"/>
  <c r="AR40" i="25"/>
  <c r="AT14" i="24"/>
  <c r="AT14" i="25" s="1"/>
  <c r="AS31" i="24"/>
  <c r="AS33" i="24"/>
  <c r="AT34" i="24"/>
  <c r="AT15" i="24"/>
  <c r="AT12" i="24"/>
  <c r="AT12" i="25" s="1"/>
  <c r="AS29" i="24"/>
  <c r="AT30" i="24"/>
  <c r="AT10" i="24"/>
  <c r="AT10" i="25" s="1"/>
  <c r="AU11" i="24"/>
  <c r="AT13" i="24"/>
  <c r="AT32" i="24"/>
  <c r="AR21" i="25"/>
  <c r="AR24" i="25"/>
  <c r="AS24" i="24"/>
  <c r="AU8" i="24"/>
  <c r="AI63" i="25"/>
  <c r="AI61" i="25"/>
  <c r="AH79" i="25"/>
  <c r="AI51" i="25"/>
  <c r="AB15" i="25"/>
  <c r="AB30" i="25"/>
  <c r="AC29" i="25" s="1"/>
  <c r="F123" i="23"/>
  <c r="AJ45" i="25"/>
  <c r="AS14" i="25"/>
  <c r="AI55" i="25"/>
  <c r="AS35" i="25"/>
  <c r="AH76" i="25"/>
  <c r="AI48" i="25"/>
  <c r="AS37" i="25"/>
  <c r="AU8" i="25"/>
  <c r="AT11" i="25"/>
  <c r="AI49" i="25"/>
  <c r="AT38" i="25"/>
  <c r="AH65" i="25"/>
  <c r="AH75" i="25" s="1"/>
  <c r="AS25" i="24"/>
  <c r="AS22" i="24"/>
  <c r="AA80" i="25"/>
  <c r="AS12" i="25"/>
  <c r="AA72" i="25"/>
  <c r="AI47" i="25"/>
  <c r="B133" i="23"/>
  <c r="D123" i="23"/>
  <c r="AJ44" i="25"/>
  <c r="AR35" i="24"/>
  <c r="AS39" i="25" s="1"/>
  <c r="AT34" i="25"/>
  <c r="AI53" i="25"/>
  <c r="AI74" i="25"/>
  <c r="H123" i="23"/>
  <c r="AJ46" i="25"/>
  <c r="AS16" i="24"/>
  <c r="AS20" i="24"/>
  <c r="AT21" i="24"/>
  <c r="AR26" i="24"/>
  <c r="AI59" i="25"/>
  <c r="AS23" i="24"/>
  <c r="AT36" i="25"/>
  <c r="AK21" i="16"/>
  <c r="AK24" i="16"/>
  <c r="AL10" i="16"/>
  <c r="AL17" i="16" s="1"/>
  <c r="AL26" i="16" s="1"/>
  <c r="AB76" i="14"/>
  <c r="AG69" i="16"/>
  <c r="AG66" i="16"/>
  <c r="AG67" i="16"/>
  <c r="AM33" i="14"/>
  <c r="AM30" i="14"/>
  <c r="AM29" i="14"/>
  <c r="AM34" i="14"/>
  <c r="AM31" i="14"/>
  <c r="AM32" i="14"/>
  <c r="AM37" i="16"/>
  <c r="AM34" i="16"/>
  <c r="AM38" i="16"/>
  <c r="AM35" i="16"/>
  <c r="AM36" i="16"/>
  <c r="F76" i="16"/>
  <c r="AH61" i="16"/>
  <c r="AF75" i="16"/>
  <c r="AH51" i="16"/>
  <c r="AH59" i="16"/>
  <c r="AH57" i="16"/>
  <c r="AH48" i="16"/>
  <c r="AH49" i="16"/>
  <c r="AH55" i="16"/>
  <c r="AH47" i="16"/>
  <c r="AH74" i="16"/>
  <c r="AH54" i="16"/>
  <c r="AH60" i="16"/>
  <c r="AH53" i="16"/>
  <c r="AH63" i="16"/>
  <c r="B132" i="15"/>
  <c r="E131" i="15"/>
  <c r="G131" i="15"/>
  <c r="C131" i="15"/>
  <c r="AQ8" i="16"/>
  <c r="AL39" i="16"/>
  <c r="AL40" i="16" s="1"/>
  <c r="H121" i="15"/>
  <c r="AI46" i="16" s="1"/>
  <c r="AH59" i="14"/>
  <c r="D121" i="15"/>
  <c r="AI44" i="16" s="1"/>
  <c r="AH43" i="14"/>
  <c r="AH56" i="14"/>
  <c r="F121" i="15"/>
  <c r="AI45" i="16" s="1"/>
  <c r="AH53" i="14"/>
  <c r="AH49" i="14"/>
  <c r="AH51" i="14"/>
  <c r="AH55" i="14"/>
  <c r="AH45" i="14"/>
  <c r="AH52" i="14"/>
  <c r="AH57" i="14"/>
  <c r="AH58" i="14"/>
  <c r="AH47" i="14"/>
  <c r="AH46" i="14"/>
  <c r="AH44" i="14"/>
  <c r="AH50" i="14"/>
  <c r="AM15" i="14"/>
  <c r="AM13" i="14"/>
  <c r="AM11" i="14"/>
  <c r="AM11" i="16" s="1"/>
  <c r="AM10" i="14"/>
  <c r="AM14" i="14"/>
  <c r="AM14" i="16" s="1"/>
  <c r="AM12" i="14"/>
  <c r="AM12" i="16" s="1"/>
  <c r="AO8" i="14"/>
  <c r="AD68" i="14"/>
  <c r="AE54" i="14"/>
  <c r="AE48" i="14"/>
  <c r="AD67" i="14"/>
  <c r="AE69" i="14"/>
  <c r="AE64" i="14" s="1"/>
  <c r="AC74" i="14"/>
  <c r="AC75" i="14"/>
  <c r="AC72" i="14"/>
  <c r="AC71" i="14"/>
  <c r="AC70" i="14"/>
  <c r="AC73" i="14"/>
  <c r="AD66" i="14"/>
  <c r="AE42" i="14"/>
  <c r="AK26" i="14"/>
  <c r="AL20" i="14"/>
  <c r="AL16" i="14"/>
  <c r="AL35" i="14"/>
  <c r="AL23" i="14"/>
  <c r="AL21" i="14"/>
  <c r="AL24" i="14"/>
  <c r="AL22" i="14"/>
  <c r="AL25" i="14"/>
  <c r="AN34" i="14" a="1"/>
  <c r="AT34" i="31" a="1"/>
  <c r="AT33" i="24" a="1"/>
  <c r="AL39" i="28"/>
  <c r="AU15" i="24" a="1"/>
  <c r="AT15" i="28" a="1"/>
  <c r="AT13" i="31" a="1"/>
  <c r="AN33" i="14" a="1"/>
  <c r="AT30" i="31" a="1"/>
  <c r="AT14" i="28" a="1"/>
  <c r="AU29" i="31" a="1"/>
  <c r="AT31" i="31" a="1"/>
  <c r="AT33" i="28" a="1"/>
  <c r="AT13" i="28" a="1"/>
  <c r="AT32" i="31" a="1"/>
  <c r="AU12" i="24" a="1"/>
  <c r="AT11" i="28" a="1"/>
  <c r="AU32" i="24" a="1"/>
  <c r="AN30" i="14" a="1"/>
  <c r="AT29" i="24" a="1"/>
  <c r="AK41" i="31"/>
  <c r="AN11" i="14" a="1"/>
  <c r="AT29" i="28" a="1"/>
  <c r="AN13" i="14" a="1"/>
  <c r="AN14" i="14" a="1"/>
  <c r="AN10" i="14" a="1"/>
  <c r="AK40" i="31"/>
  <c r="AN31" i="14" a="1"/>
  <c r="AL40" i="28"/>
  <c r="AT12" i="28" a="1"/>
  <c r="AT14" i="31" a="1"/>
  <c r="AT30" i="28" a="1"/>
  <c r="AI41" i="14"/>
  <c r="AU14" i="24" a="1"/>
  <c r="AV11" i="24" a="1"/>
  <c r="AN32" i="14" a="1"/>
  <c r="AI40" i="14"/>
  <c r="AT10" i="31" a="1"/>
  <c r="AT32" i="28" a="1"/>
  <c r="AN29" i="14" a="1"/>
  <c r="AK39" i="24"/>
  <c r="AK39" i="31"/>
  <c r="AT15" i="31" a="1"/>
  <c r="AI39" i="14"/>
  <c r="AT11" i="31" a="1"/>
  <c r="AT10" i="28" a="1"/>
  <c r="AT12" i="31" a="1"/>
  <c r="AT34" i="28" a="1"/>
  <c r="AT31" i="24" a="1"/>
  <c r="AN12" i="14" a="1"/>
  <c r="AU13" i="24" a="1"/>
  <c r="AT33" i="31" a="1"/>
  <c r="AN15" i="14" a="1"/>
  <c r="AL41" i="28"/>
  <c r="AU30" i="24" a="1"/>
  <c r="AT31" i="28" a="1"/>
  <c r="AK40" i="24"/>
  <c r="AU34" i="24" a="1"/>
  <c r="AK41" i="24"/>
  <c r="AU10" i="24" a="1"/>
  <c r="AH65" i="16" l="1"/>
  <c r="AJ65" i="31"/>
  <c r="AJ75" i="31" s="1"/>
  <c r="AJ63" i="31"/>
  <c r="AJ73" i="31" s="1"/>
  <c r="AI75" i="31"/>
  <c r="AK58" i="31"/>
  <c r="AK46" i="31"/>
  <c r="AJ67" i="31"/>
  <c r="AK48" i="31"/>
  <c r="AJ68" i="31"/>
  <c r="AK54" i="31"/>
  <c r="AK55" i="31"/>
  <c r="AK53" i="31"/>
  <c r="AK45" i="31"/>
  <c r="AJ60" i="31"/>
  <c r="AJ70" i="31" s="1"/>
  <c r="AK49" i="31"/>
  <c r="AK51" i="31"/>
  <c r="AK42" i="31"/>
  <c r="AJ66" i="31"/>
  <c r="AI73" i="31"/>
  <c r="AJ61" i="31"/>
  <c r="AJ71" i="31" s="1"/>
  <c r="AK59" i="31"/>
  <c r="AK57" i="31"/>
  <c r="AK56" i="31"/>
  <c r="AK50" i="31"/>
  <c r="AK52" i="31"/>
  <c r="AJ64" i="31"/>
  <c r="AJ74" i="31" s="1"/>
  <c r="AK69" i="31"/>
  <c r="AK47" i="31"/>
  <c r="AK43" i="31"/>
  <c r="AK44" i="31"/>
  <c r="AJ62" i="31"/>
  <c r="AJ57" i="32"/>
  <c r="AH76" i="24"/>
  <c r="AE65" i="14"/>
  <c r="AE63" i="14"/>
  <c r="AE62" i="14"/>
  <c r="AE61" i="14"/>
  <c r="AE60" i="14"/>
  <c r="AJ64" i="24"/>
  <c r="AJ74" i="24" s="1"/>
  <c r="AJ60" i="24"/>
  <c r="AJ70" i="24" s="1"/>
  <c r="AI74" i="24"/>
  <c r="AJ65" i="24"/>
  <c r="AJ75" i="24" s="1"/>
  <c r="AJ63" i="24"/>
  <c r="AJ73" i="24" s="1"/>
  <c r="AJ62" i="24"/>
  <c r="AI76" i="28"/>
  <c r="AK64" i="28"/>
  <c r="AK74" i="28" s="1"/>
  <c r="AK62" i="28"/>
  <c r="AK72" i="28" s="1"/>
  <c r="AK63" i="28"/>
  <c r="AK73" i="28" s="1"/>
  <c r="AK60" i="28"/>
  <c r="AK70" i="28" s="1"/>
  <c r="AK65" i="28"/>
  <c r="AJ60" i="32"/>
  <c r="AQ21" i="32"/>
  <c r="Z81" i="29"/>
  <c r="Z80" i="32"/>
  <c r="AA62" i="32"/>
  <c r="Z81" i="32"/>
  <c r="AA28" i="32"/>
  <c r="AB27" i="32" s="1"/>
  <c r="AB23" i="32" s="1"/>
  <c r="AB13" i="32" s="1"/>
  <c r="AB50" i="32" s="1"/>
  <c r="AT33" i="31"/>
  <c r="AT34" i="31"/>
  <c r="AT11" i="31"/>
  <c r="AT11" i="32" s="1"/>
  <c r="AT31" i="31"/>
  <c r="AT14" i="31"/>
  <c r="AT14" i="32" s="1"/>
  <c r="AU29" i="31"/>
  <c r="AT15" i="31"/>
  <c r="AT32" i="31"/>
  <c r="AT30" i="31"/>
  <c r="AT13" i="31"/>
  <c r="AT12" i="31"/>
  <c r="AT12" i="32" s="1"/>
  <c r="AT10" i="31"/>
  <c r="AT10" i="32" s="1"/>
  <c r="AJ74" i="32"/>
  <c r="AI67" i="32"/>
  <c r="AI69" i="32"/>
  <c r="AR26" i="31"/>
  <c r="AJ61" i="32"/>
  <c r="AT37" i="32"/>
  <c r="F124" i="30"/>
  <c r="AK45" i="32"/>
  <c r="AU8" i="31"/>
  <c r="AJ53" i="32"/>
  <c r="AJ49" i="32"/>
  <c r="AA15" i="32"/>
  <c r="AA16" i="32" s="1"/>
  <c r="AA31" i="32"/>
  <c r="AA30" i="32"/>
  <c r="AB29" i="32" s="1"/>
  <c r="H124" i="30"/>
  <c r="AK46" i="32"/>
  <c r="AR21" i="32"/>
  <c r="AR24" i="32"/>
  <c r="AT38" i="32"/>
  <c r="AJ54" i="32"/>
  <c r="AJ55" i="32"/>
  <c r="AU8" i="32"/>
  <c r="AI66" i="32"/>
  <c r="AI76" i="32" s="1"/>
  <c r="AA68" i="32"/>
  <c r="AS21" i="31"/>
  <c r="AT35" i="32"/>
  <c r="AJ47" i="32"/>
  <c r="AJ63" i="32"/>
  <c r="AJ48" i="32"/>
  <c r="AI65" i="32"/>
  <c r="AI75" i="32" s="1"/>
  <c r="AS24" i="31"/>
  <c r="AJ59" i="32"/>
  <c r="AS25" i="31"/>
  <c r="AT36" i="32"/>
  <c r="AS40" i="32"/>
  <c r="B134" i="30"/>
  <c r="D124" i="30"/>
  <c r="AK44" i="32"/>
  <c r="AS35" i="31"/>
  <c r="AT39" i="32" s="1"/>
  <c r="AJ51" i="32"/>
  <c r="AT34" i="32"/>
  <c r="AS23" i="31"/>
  <c r="AK54" i="29"/>
  <c r="AH75" i="32"/>
  <c r="AA56" i="32"/>
  <c r="AS22" i="31"/>
  <c r="AS17" i="32"/>
  <c r="AS26" i="32" s="1"/>
  <c r="AS16" i="31"/>
  <c r="AS20" i="31"/>
  <c r="AL57" i="28"/>
  <c r="AI67" i="25"/>
  <c r="AI77" i="25" s="1"/>
  <c r="AK71" i="28"/>
  <c r="AL69" i="28"/>
  <c r="AL61" i="28" s="1"/>
  <c r="AK68" i="28"/>
  <c r="AL54" i="28"/>
  <c r="AL56" i="28"/>
  <c r="AL55" i="28"/>
  <c r="AL58" i="28"/>
  <c r="AL59" i="28"/>
  <c r="AA31" i="29"/>
  <c r="AL50" i="28"/>
  <c r="AL51" i="28"/>
  <c r="AL52" i="28"/>
  <c r="AL48" i="28"/>
  <c r="AK67" i="28"/>
  <c r="AL53" i="28"/>
  <c r="AA28" i="29"/>
  <c r="AB27" i="29" s="1"/>
  <c r="AL49" i="28"/>
  <c r="AA68" i="29"/>
  <c r="AA62" i="29"/>
  <c r="AA56" i="29"/>
  <c r="AA50" i="29"/>
  <c r="AA64" i="29"/>
  <c r="AA52" i="29"/>
  <c r="AJ69" i="29"/>
  <c r="AJ79" i="29" s="1"/>
  <c r="AA70" i="29"/>
  <c r="AL43" i="28"/>
  <c r="AJ76" i="28"/>
  <c r="AL45" i="28"/>
  <c r="AL42" i="28"/>
  <c r="AK66" i="28"/>
  <c r="AL44" i="28"/>
  <c r="AL46" i="28"/>
  <c r="AA16" i="29"/>
  <c r="AL47" i="28"/>
  <c r="AK61" i="29"/>
  <c r="AJ67" i="29"/>
  <c r="AJ77" i="29" s="1"/>
  <c r="AJ66" i="29"/>
  <c r="AJ76" i="29" s="1"/>
  <c r="AJ60" i="25"/>
  <c r="AT30" i="28"/>
  <c r="AT32" i="28"/>
  <c r="AT10" i="28"/>
  <c r="AT10" i="29" s="1"/>
  <c r="AT15" i="28"/>
  <c r="AT31" i="28"/>
  <c r="AT14" i="28"/>
  <c r="AT14" i="29" s="1"/>
  <c r="AT33" i="28"/>
  <c r="AT29" i="28"/>
  <c r="AT11" i="28"/>
  <c r="AT34" i="28"/>
  <c r="AT12" i="28"/>
  <c r="AT12" i="29" s="1"/>
  <c r="AT13" i="28"/>
  <c r="AK49" i="29"/>
  <c r="F125" i="27"/>
  <c r="AL45" i="29"/>
  <c r="AK57" i="29"/>
  <c r="AK55" i="29"/>
  <c r="AK48" i="29"/>
  <c r="AR17" i="29"/>
  <c r="AR26" i="29" s="1"/>
  <c r="AT34" i="29"/>
  <c r="AR26" i="28"/>
  <c r="AV8" i="29"/>
  <c r="AT36" i="29"/>
  <c r="AJ65" i="29"/>
  <c r="AJ75" i="29" s="1"/>
  <c r="AS16" i="28"/>
  <c r="AS20" i="28"/>
  <c r="AS10" i="29"/>
  <c r="AK63" i="29"/>
  <c r="AS40" i="29"/>
  <c r="AK74" i="29"/>
  <c r="AS25" i="28"/>
  <c r="AT35" i="29"/>
  <c r="AS24" i="28"/>
  <c r="AS14" i="29"/>
  <c r="AK47" i="29"/>
  <c r="D125" i="27"/>
  <c r="AL44" i="29"/>
  <c r="AK51" i="29"/>
  <c r="AT37" i="29"/>
  <c r="AK59" i="29"/>
  <c r="B135" i="27"/>
  <c r="AK53" i="29"/>
  <c r="H125" i="27"/>
  <c r="AL46" i="29"/>
  <c r="AS35" i="28"/>
  <c r="AT39" i="29" s="1"/>
  <c r="AS21" i="28"/>
  <c r="AU8" i="28"/>
  <c r="AT38" i="29"/>
  <c r="AK60" i="29"/>
  <c r="AS22" i="28"/>
  <c r="AS12" i="29"/>
  <c r="AS23" i="28"/>
  <c r="AB28" i="25"/>
  <c r="AC27" i="25" s="1"/>
  <c r="AC23" i="25" s="1"/>
  <c r="AC13" i="25" s="1"/>
  <c r="AB56" i="25"/>
  <c r="AK55" i="24"/>
  <c r="AJ71" i="24"/>
  <c r="AK69" i="24"/>
  <c r="AK61" i="24" s="1"/>
  <c r="AK58" i="24"/>
  <c r="AK59" i="24"/>
  <c r="AJ68" i="24"/>
  <c r="AK54" i="24"/>
  <c r="AA81" i="25"/>
  <c r="AK56" i="24"/>
  <c r="AB68" i="25"/>
  <c r="AB31" i="25"/>
  <c r="AK57" i="24"/>
  <c r="AK52" i="24"/>
  <c r="AJ57" i="25"/>
  <c r="AK48" i="24"/>
  <c r="AJ67" i="24"/>
  <c r="AK53" i="24"/>
  <c r="AK49" i="24"/>
  <c r="AK51" i="24"/>
  <c r="AK50" i="24"/>
  <c r="AB50" i="25"/>
  <c r="AK45" i="24"/>
  <c r="AJ63" i="25"/>
  <c r="AK46" i="24"/>
  <c r="AJ66" i="24"/>
  <c r="AK42" i="24"/>
  <c r="AK43" i="24"/>
  <c r="AK44" i="24"/>
  <c r="AK47" i="24"/>
  <c r="AS26" i="24"/>
  <c r="AS17" i="25"/>
  <c r="AS26" i="25" s="1"/>
  <c r="AS24" i="25" s="1"/>
  <c r="AS40" i="25"/>
  <c r="AU12" i="24"/>
  <c r="AU12" i="25" s="1"/>
  <c r="AU32" i="24"/>
  <c r="AU34" i="24"/>
  <c r="AU30" i="24"/>
  <c r="AU13" i="24"/>
  <c r="AT33" i="24"/>
  <c r="AU15" i="24"/>
  <c r="AT29" i="24"/>
  <c r="AV11" i="24"/>
  <c r="AT31" i="24"/>
  <c r="AU10" i="24"/>
  <c r="AU10" i="25" s="1"/>
  <c r="AU14" i="24"/>
  <c r="AB64" i="25"/>
  <c r="AB70" i="25"/>
  <c r="AJ51" i="25"/>
  <c r="AT22" i="24"/>
  <c r="AJ48" i="25"/>
  <c r="AJ49" i="25"/>
  <c r="F124" i="23"/>
  <c r="AK45" i="25"/>
  <c r="AJ54" i="25"/>
  <c r="AU36" i="25"/>
  <c r="AU38" i="25"/>
  <c r="AU34" i="25"/>
  <c r="D124" i="23"/>
  <c r="AK44" i="25"/>
  <c r="AJ53" i="25"/>
  <c r="AV8" i="25"/>
  <c r="AU11" i="25"/>
  <c r="AJ55" i="25"/>
  <c r="AB58" i="25"/>
  <c r="AT23" i="24"/>
  <c r="AT37" i="25"/>
  <c r="AT25" i="24"/>
  <c r="AS35" i="24"/>
  <c r="AT39" i="25" s="1"/>
  <c r="AB16" i="25"/>
  <c r="AV8" i="24"/>
  <c r="H124" i="23"/>
  <c r="AK46" i="25"/>
  <c r="B134" i="23"/>
  <c r="AJ74" i="25"/>
  <c r="AI66" i="25"/>
  <c r="AI69" i="25"/>
  <c r="AI65" i="25"/>
  <c r="AI75" i="25" s="1"/>
  <c r="AJ61" i="25"/>
  <c r="AU21" i="24"/>
  <c r="AT35" i="25"/>
  <c r="AJ59" i="25"/>
  <c r="AJ47" i="25"/>
  <c r="AB52" i="25"/>
  <c r="AT17" i="25"/>
  <c r="AT26" i="25" s="1"/>
  <c r="AT20" i="24"/>
  <c r="AT16" i="24"/>
  <c r="AT24" i="24"/>
  <c r="AL21" i="16"/>
  <c r="AL24" i="16"/>
  <c r="AM10" i="16"/>
  <c r="AM17" i="16" s="1"/>
  <c r="AM26" i="16" s="1"/>
  <c r="AC76" i="14"/>
  <c r="AH67" i="16"/>
  <c r="AH66" i="16"/>
  <c r="AH69" i="16"/>
  <c r="AN29" i="14"/>
  <c r="AN31" i="14"/>
  <c r="AN34" i="14"/>
  <c r="AN30" i="14"/>
  <c r="AN32" i="14"/>
  <c r="AN33" i="14"/>
  <c r="AN35" i="16"/>
  <c r="AN38" i="16"/>
  <c r="AN34" i="16"/>
  <c r="AN36" i="16"/>
  <c r="AN37" i="16"/>
  <c r="G76" i="16"/>
  <c r="AI59" i="16"/>
  <c r="AI60" i="16"/>
  <c r="AI63" i="16"/>
  <c r="AI55" i="16"/>
  <c r="AI61" i="16"/>
  <c r="AI54" i="16"/>
  <c r="AI74" i="16"/>
  <c r="AI49" i="16"/>
  <c r="AI51" i="16"/>
  <c r="AI48" i="16"/>
  <c r="AI53" i="16"/>
  <c r="AG75" i="16"/>
  <c r="AI47" i="16"/>
  <c r="AI57" i="16"/>
  <c r="B133" i="15"/>
  <c r="C132" i="15"/>
  <c r="E132" i="15"/>
  <c r="G132" i="15"/>
  <c r="AR8" i="16"/>
  <c r="AM39" i="16"/>
  <c r="AM40" i="16" s="1"/>
  <c r="AI47" i="14"/>
  <c r="AI53" i="14"/>
  <c r="AI46" i="14"/>
  <c r="AI56" i="14"/>
  <c r="AI58" i="14"/>
  <c r="AI57" i="14"/>
  <c r="AI52" i="14"/>
  <c r="AI43" i="14"/>
  <c r="AI49" i="14"/>
  <c r="F122" i="15"/>
  <c r="AJ45" i="16" s="1"/>
  <c r="AI45" i="14"/>
  <c r="D122" i="15"/>
  <c r="AJ44" i="16" s="1"/>
  <c r="AI50" i="14"/>
  <c r="AI55" i="14"/>
  <c r="AI59" i="14"/>
  <c r="AI44" i="14"/>
  <c r="AI51" i="14"/>
  <c r="H122" i="15"/>
  <c r="AJ46" i="16" s="1"/>
  <c r="AN12" i="14"/>
  <c r="AN12" i="16" s="1"/>
  <c r="AN10" i="14"/>
  <c r="AN14" i="14"/>
  <c r="AN14" i="16" s="1"/>
  <c r="AN11" i="14"/>
  <c r="AN11" i="16" s="1"/>
  <c r="AN13" i="14"/>
  <c r="AN15" i="14"/>
  <c r="AP8" i="14"/>
  <c r="AF69" i="14"/>
  <c r="AF64" i="14" s="1"/>
  <c r="AD70" i="14"/>
  <c r="AD74" i="14"/>
  <c r="AD71" i="14"/>
  <c r="AD73" i="14"/>
  <c r="AD75" i="14"/>
  <c r="AD72" i="14"/>
  <c r="AE67" i="14"/>
  <c r="AF48" i="14"/>
  <c r="AF54" i="14"/>
  <c r="AE68" i="14"/>
  <c r="AE66" i="14"/>
  <c r="AF42" i="14"/>
  <c r="AM24" i="14"/>
  <c r="AM21" i="14"/>
  <c r="AM25" i="14"/>
  <c r="AM23" i="14"/>
  <c r="AM35" i="14"/>
  <c r="AL26" i="14"/>
  <c r="AM20" i="14"/>
  <c r="AM16" i="14"/>
  <c r="AM22" i="14"/>
  <c r="AU29" i="24" a="1"/>
  <c r="AU13" i="28" a="1"/>
  <c r="AL41" i="24"/>
  <c r="AU10" i="31" a="1"/>
  <c r="AU11" i="28" a="1"/>
  <c r="AV14" i="24" a="1"/>
  <c r="AL39" i="24"/>
  <c r="AL41" i="31"/>
  <c r="AV10" i="24" a="1"/>
  <c r="AU14" i="31" a="1"/>
  <c r="AO14" i="14" a="1"/>
  <c r="AV13" i="24" a="1"/>
  <c r="AU11" i="31" a="1"/>
  <c r="AO33" i="14" a="1"/>
  <c r="AU14" i="28" a="1"/>
  <c r="AU33" i="24" a="1"/>
  <c r="AO12" i="14" a="1"/>
  <c r="AU13" i="31" a="1"/>
  <c r="AM40" i="28"/>
  <c r="AU30" i="28" a="1"/>
  <c r="AO34" i="14" a="1"/>
  <c r="AL39" i="31"/>
  <c r="AU32" i="31" a="1"/>
  <c r="AO29" i="14" a="1"/>
  <c r="AJ40" i="14"/>
  <c r="AU33" i="31" a="1"/>
  <c r="AU33" i="28" a="1"/>
  <c r="AM41" i="28"/>
  <c r="AU31" i="24" a="1"/>
  <c r="AJ39" i="14"/>
  <c r="AV30" i="24" a="1"/>
  <c r="AV29" i="31" a="1"/>
  <c r="AU32" i="28" a="1"/>
  <c r="AU15" i="31" a="1"/>
  <c r="AU31" i="28" a="1"/>
  <c r="AO15" i="14" a="1"/>
  <c r="AU12" i="31" a="1"/>
  <c r="AO11" i="14" a="1"/>
  <c r="AW11" i="24" a="1"/>
  <c r="AV32" i="24" a="1"/>
  <c r="AO10" i="14" a="1"/>
  <c r="AV15" i="24" a="1"/>
  <c r="AU10" i="28" a="1"/>
  <c r="AU12" i="28" a="1"/>
  <c r="AU34" i="31" a="1"/>
  <c r="AO31" i="14" a="1"/>
  <c r="AO13" i="14" a="1"/>
  <c r="AU31" i="31" a="1"/>
  <c r="AL40" i="24"/>
  <c r="AO30" i="14" a="1"/>
  <c r="AU29" i="28" a="1"/>
  <c r="AO32" i="14" a="1"/>
  <c r="AU30" i="31" a="1"/>
  <c r="AJ41" i="14"/>
  <c r="AM39" i="28"/>
  <c r="AU34" i="28" a="1"/>
  <c r="AV12" i="24" a="1"/>
  <c r="AU15" i="28" a="1"/>
  <c r="AV34" i="24" a="1"/>
  <c r="AL40" i="31"/>
  <c r="AI65" i="16" l="1"/>
  <c r="AI76" i="31"/>
  <c r="AK63" i="31"/>
  <c r="AK73" i="31" s="1"/>
  <c r="AK61" i="31"/>
  <c r="AK71" i="31" s="1"/>
  <c r="AK62" i="31"/>
  <c r="AK72" i="31" s="1"/>
  <c r="AL57" i="31"/>
  <c r="AL47" i="31"/>
  <c r="AL49" i="31"/>
  <c r="AK67" i="31"/>
  <c r="AL48" i="31"/>
  <c r="AL51" i="31"/>
  <c r="AK64" i="31"/>
  <c r="AK74" i="31" s="1"/>
  <c r="AL69" i="31"/>
  <c r="AL59" i="31"/>
  <c r="AK60" i="31"/>
  <c r="AK70" i="31" s="1"/>
  <c r="AK65" i="31"/>
  <c r="AK68" i="31"/>
  <c r="AL54" i="31"/>
  <c r="AL44" i="31"/>
  <c r="AL52" i="31"/>
  <c r="AL45" i="31"/>
  <c r="AJ72" i="31"/>
  <c r="AJ76" i="31" s="1"/>
  <c r="AL50" i="31"/>
  <c r="AL53" i="31"/>
  <c r="AL46" i="31"/>
  <c r="AL43" i="31"/>
  <c r="AL56" i="31"/>
  <c r="AK66" i="31"/>
  <c r="AL42" i="31"/>
  <c r="AL55" i="31"/>
  <c r="AL58" i="31"/>
  <c r="AJ69" i="25"/>
  <c r="AJ79" i="25" s="1"/>
  <c r="AK57" i="32"/>
  <c r="AK60" i="32"/>
  <c r="AI76" i="24"/>
  <c r="AF60" i="14"/>
  <c r="AF61" i="14"/>
  <c r="AF62" i="14"/>
  <c r="AF63" i="14"/>
  <c r="AF65" i="14"/>
  <c r="AK62" i="24"/>
  <c r="AK72" i="24" s="1"/>
  <c r="AK60" i="24"/>
  <c r="AK70" i="24" s="1"/>
  <c r="AK63" i="24"/>
  <c r="AK73" i="24" s="1"/>
  <c r="AJ72" i="24"/>
  <c r="AK65" i="24"/>
  <c r="AK75" i="24" s="1"/>
  <c r="AK64" i="24"/>
  <c r="AL65" i="28"/>
  <c r="AL75" i="28" s="1"/>
  <c r="AK75" i="28"/>
  <c r="AL60" i="28"/>
  <c r="AL70" i="28" s="1"/>
  <c r="AL63" i="28"/>
  <c r="AL73" i="28" s="1"/>
  <c r="AL62" i="28"/>
  <c r="AL64" i="28"/>
  <c r="AK63" i="32"/>
  <c r="AK61" i="32"/>
  <c r="AK54" i="32"/>
  <c r="AJ66" i="32"/>
  <c r="AJ76" i="32" s="1"/>
  <c r="AJ69" i="32"/>
  <c r="AJ79" i="32" s="1"/>
  <c r="AK55" i="32"/>
  <c r="AJ67" i="32"/>
  <c r="AJ77" i="32" s="1"/>
  <c r="AI77" i="32"/>
  <c r="AB28" i="32"/>
  <c r="AC27" i="32" s="1"/>
  <c r="AC23" i="32" s="1"/>
  <c r="AC13" i="32" s="1"/>
  <c r="AC50" i="32" s="1"/>
  <c r="AL54" i="29"/>
  <c r="AB62" i="32"/>
  <c r="AA73" i="29"/>
  <c r="AU32" i="31"/>
  <c r="AU15" i="31"/>
  <c r="AV29" i="31"/>
  <c r="AU14" i="31"/>
  <c r="AU14" i="32" s="1"/>
  <c r="AU10" i="31"/>
  <c r="AU10" i="32" s="1"/>
  <c r="AU31" i="31"/>
  <c r="AU12" i="31"/>
  <c r="AU11" i="31"/>
  <c r="AU11" i="32" s="1"/>
  <c r="AU13" i="31"/>
  <c r="AU34" i="31"/>
  <c r="AU30" i="31"/>
  <c r="AU33" i="31"/>
  <c r="AU36" i="32"/>
  <c r="AV8" i="31"/>
  <c r="AT25" i="31"/>
  <c r="B135" i="30"/>
  <c r="AK51" i="32"/>
  <c r="AK59" i="32"/>
  <c r="AA52" i="32"/>
  <c r="AA70" i="32"/>
  <c r="AA64" i="32"/>
  <c r="AA58" i="32"/>
  <c r="AA72" i="32" s="1"/>
  <c r="AT24" i="31"/>
  <c r="AB56" i="32"/>
  <c r="AJ65" i="32"/>
  <c r="AI79" i="32"/>
  <c r="AK49" i="32"/>
  <c r="AK74" i="32"/>
  <c r="AT17" i="32"/>
  <c r="AT26" i="32" s="1"/>
  <c r="AT20" i="31"/>
  <c r="AT16" i="31"/>
  <c r="AU35" i="32"/>
  <c r="AA78" i="32"/>
  <c r="AV8" i="32"/>
  <c r="F125" i="30"/>
  <c r="AL45" i="32"/>
  <c r="AT22" i="31"/>
  <c r="AT21" i="31"/>
  <c r="AB68" i="32"/>
  <c r="AT40" i="32"/>
  <c r="AK47" i="32"/>
  <c r="AK53" i="32"/>
  <c r="AT23" i="31"/>
  <c r="AU38" i="32"/>
  <c r="AS26" i="31"/>
  <c r="AB25" i="32"/>
  <c r="AB30" i="32" s="1"/>
  <c r="AC29" i="32" s="1"/>
  <c r="AS21" i="32"/>
  <c r="AS24" i="32"/>
  <c r="D125" i="30"/>
  <c r="AL44" i="32"/>
  <c r="AT35" i="31"/>
  <c r="AU39" i="32" s="1"/>
  <c r="AK48" i="32"/>
  <c r="H125" i="30"/>
  <c r="AL46" i="32"/>
  <c r="AU34" i="32"/>
  <c r="AU37" i="32"/>
  <c r="AM59" i="28"/>
  <c r="AM69" i="28"/>
  <c r="AM61" i="28" s="1"/>
  <c r="AL71" i="28"/>
  <c r="AM58" i="28"/>
  <c r="AM55" i="28"/>
  <c r="AM56" i="28"/>
  <c r="AL68" i="28"/>
  <c r="AM54" i="28"/>
  <c r="AM57" i="28"/>
  <c r="AM49" i="28"/>
  <c r="AA71" i="29"/>
  <c r="AB23" i="29"/>
  <c r="AB13" i="29" s="1"/>
  <c r="AB62" i="29" s="1"/>
  <c r="AB25" i="29"/>
  <c r="AA78" i="29"/>
  <c r="AL67" i="28"/>
  <c r="AM48" i="28"/>
  <c r="AM52" i="28"/>
  <c r="AM53" i="28"/>
  <c r="AM51" i="28"/>
  <c r="AA72" i="29"/>
  <c r="AM50" i="28"/>
  <c r="AA80" i="29"/>
  <c r="AL61" i="29"/>
  <c r="AM43" i="28"/>
  <c r="AL66" i="28"/>
  <c r="AM42" i="28"/>
  <c r="AL74" i="29"/>
  <c r="AL55" i="29"/>
  <c r="AM45" i="28"/>
  <c r="AL63" i="29"/>
  <c r="AM47" i="28"/>
  <c r="AM46" i="28"/>
  <c r="AL60" i="29"/>
  <c r="AM44" i="28"/>
  <c r="AK60" i="25"/>
  <c r="AU29" i="28"/>
  <c r="AU14" i="28"/>
  <c r="AU14" i="29" s="1"/>
  <c r="AU33" i="28"/>
  <c r="AU13" i="28"/>
  <c r="AU15" i="28"/>
  <c r="AU31" i="28"/>
  <c r="AU12" i="28"/>
  <c r="AU10" i="28"/>
  <c r="AU34" i="28"/>
  <c r="AU32" i="28"/>
  <c r="AU11" i="28"/>
  <c r="AU30" i="28"/>
  <c r="AT35" i="28"/>
  <c r="AU39" i="29" s="1"/>
  <c r="AT24" i="28"/>
  <c r="AL51" i="29"/>
  <c r="AU37" i="29"/>
  <c r="D126" i="27"/>
  <c r="AM44" i="29"/>
  <c r="AK65" i="29"/>
  <c r="AK75" i="29" s="1"/>
  <c r="AK69" i="29"/>
  <c r="AT40" i="29"/>
  <c r="AT23" i="28"/>
  <c r="AT25" i="28"/>
  <c r="AU35" i="29"/>
  <c r="AK66" i="29"/>
  <c r="AS26" i="28"/>
  <c r="AL57" i="29"/>
  <c r="AT22" i="28"/>
  <c r="AT20" i="28"/>
  <c r="AT16" i="28"/>
  <c r="AL49" i="29"/>
  <c r="AL53" i="29"/>
  <c r="B136" i="27"/>
  <c r="AU38" i="29"/>
  <c r="AL47" i="29"/>
  <c r="AR24" i="29"/>
  <c r="AR21" i="29"/>
  <c r="AW8" i="29"/>
  <c r="AL48" i="29"/>
  <c r="AV8" i="28"/>
  <c r="AU36" i="29"/>
  <c r="AK67" i="29"/>
  <c r="AL67" i="29" s="1"/>
  <c r="H126" i="27"/>
  <c r="AM46" i="29"/>
  <c r="AL59" i="29"/>
  <c r="AS17" i="29"/>
  <c r="AS26" i="29" s="1"/>
  <c r="F126" i="27"/>
  <c r="AM45" i="29"/>
  <c r="AT21" i="28"/>
  <c r="AT11" i="29"/>
  <c r="AU34" i="29"/>
  <c r="AC25" i="25"/>
  <c r="AC30" i="25" s="1"/>
  <c r="AD29" i="25" s="1"/>
  <c r="AB78" i="25"/>
  <c r="AL56" i="24"/>
  <c r="AK71" i="24"/>
  <c r="AL69" i="24"/>
  <c r="AL61" i="24" s="1"/>
  <c r="AK61" i="25"/>
  <c r="AL59" i="24"/>
  <c r="AL54" i="24"/>
  <c r="AK68" i="24"/>
  <c r="AL57" i="24"/>
  <c r="AL58" i="24"/>
  <c r="AL55" i="24"/>
  <c r="AL51" i="24"/>
  <c r="AL49" i="24"/>
  <c r="AL50" i="24"/>
  <c r="AK57" i="25"/>
  <c r="AL53" i="24"/>
  <c r="AK67" i="24"/>
  <c r="AL48" i="24"/>
  <c r="AL52" i="24"/>
  <c r="AK63" i="25"/>
  <c r="AL47" i="24"/>
  <c r="AK66" i="24"/>
  <c r="AL42" i="24"/>
  <c r="AJ66" i="25"/>
  <c r="AJ76" i="25" s="1"/>
  <c r="AL46" i="24"/>
  <c r="AL44" i="24"/>
  <c r="AL43" i="24"/>
  <c r="AL45" i="24"/>
  <c r="AK54" i="25"/>
  <c r="AS21" i="25"/>
  <c r="AT40" i="25"/>
  <c r="AT26" i="24"/>
  <c r="AU33" i="24"/>
  <c r="AV14" i="24"/>
  <c r="AV30" i="24"/>
  <c r="AV10" i="24"/>
  <c r="AV10" i="25" s="1"/>
  <c r="AV34" i="24"/>
  <c r="AV13" i="24"/>
  <c r="AU31" i="24"/>
  <c r="AV32" i="24"/>
  <c r="AU29" i="24"/>
  <c r="AV15" i="24"/>
  <c r="AW11" i="24"/>
  <c r="AV12" i="24"/>
  <c r="AV12" i="25" s="1"/>
  <c r="AT24" i="25"/>
  <c r="AT21" i="25"/>
  <c r="AK53" i="25"/>
  <c r="AU37" i="25"/>
  <c r="AK47" i="25"/>
  <c r="AW8" i="24"/>
  <c r="AB73" i="25"/>
  <c r="AW8" i="25"/>
  <c r="AV11" i="25"/>
  <c r="AK49" i="25"/>
  <c r="AK51" i="25"/>
  <c r="AU24" i="24"/>
  <c r="AV34" i="25"/>
  <c r="AK59" i="25"/>
  <c r="AU14" i="25"/>
  <c r="AU17" i="25" s="1"/>
  <c r="AU26" i="25" s="1"/>
  <c r="D125" i="23"/>
  <c r="AL44" i="25"/>
  <c r="AI79" i="25"/>
  <c r="AU20" i="24"/>
  <c r="AU16" i="24"/>
  <c r="AV38" i="25"/>
  <c r="F125" i="23"/>
  <c r="AL45" i="25"/>
  <c r="AU23" i="24"/>
  <c r="AB72" i="25"/>
  <c r="AU35" i="25"/>
  <c r="AV36" i="25"/>
  <c r="AT35" i="24"/>
  <c r="AU39" i="25" s="1"/>
  <c r="AU25" i="24"/>
  <c r="AJ65" i="25"/>
  <c r="B135" i="23"/>
  <c r="AC56" i="25"/>
  <c r="AC50" i="25"/>
  <c r="AC62" i="25"/>
  <c r="AK48" i="25"/>
  <c r="AB80" i="25"/>
  <c r="AB71" i="25"/>
  <c r="AK74" i="25"/>
  <c r="H125" i="23"/>
  <c r="AL46" i="25"/>
  <c r="AC28" i="25"/>
  <c r="AD27" i="25" s="1"/>
  <c r="AK55" i="25"/>
  <c r="AI76" i="25"/>
  <c r="AJ67" i="25"/>
  <c r="AC68" i="25"/>
  <c r="AV21" i="24"/>
  <c r="AU22" i="24"/>
  <c r="AM21" i="16"/>
  <c r="AM24" i="16"/>
  <c r="AN10" i="16"/>
  <c r="AN17" i="16" s="1"/>
  <c r="AN26" i="16" s="1"/>
  <c r="AD76" i="14"/>
  <c r="AI69" i="16"/>
  <c r="AI66" i="16"/>
  <c r="AI67" i="16"/>
  <c r="AO33" i="14"/>
  <c r="AO32" i="14"/>
  <c r="AO30" i="14"/>
  <c r="AO34" i="14"/>
  <c r="AO31" i="14"/>
  <c r="AO29" i="14"/>
  <c r="AO37" i="16"/>
  <c r="AO36" i="16"/>
  <c r="AO34" i="16"/>
  <c r="AO38" i="16"/>
  <c r="AO35" i="16"/>
  <c r="F77" i="16"/>
  <c r="H76" i="16"/>
  <c r="AJ54" i="16"/>
  <c r="AJ57" i="16"/>
  <c r="AJ61" i="16"/>
  <c r="AJ47" i="16"/>
  <c r="AJ55" i="16"/>
  <c r="AJ51" i="16"/>
  <c r="AJ49" i="16"/>
  <c r="AJ63" i="16"/>
  <c r="AH75" i="16"/>
  <c r="AJ60" i="16"/>
  <c r="AJ53" i="16"/>
  <c r="AJ48" i="16"/>
  <c r="AJ74" i="16"/>
  <c r="AJ59" i="16"/>
  <c r="B134" i="15"/>
  <c r="C133" i="15"/>
  <c r="E133" i="15"/>
  <c r="G133" i="15"/>
  <c r="AS8" i="16"/>
  <c r="AN39" i="16"/>
  <c r="AN40" i="16" s="1"/>
  <c r="AJ43" i="14"/>
  <c r="AJ52" i="14"/>
  <c r="AJ55" i="14"/>
  <c r="AJ50" i="14"/>
  <c r="AJ56" i="14"/>
  <c r="AJ45" i="14"/>
  <c r="AJ46" i="14"/>
  <c r="AJ57" i="14"/>
  <c r="AJ44" i="14"/>
  <c r="AJ59" i="14"/>
  <c r="AJ58" i="14"/>
  <c r="D123" i="15"/>
  <c r="AK44" i="16" s="1"/>
  <c r="H123" i="15"/>
  <c r="AK46" i="16" s="1"/>
  <c r="F123" i="15"/>
  <c r="AK45" i="16" s="1"/>
  <c r="AJ53" i="14"/>
  <c r="AJ51" i="14"/>
  <c r="AJ49" i="14"/>
  <c r="AJ47" i="14"/>
  <c r="AO13" i="14"/>
  <c r="AO15" i="14"/>
  <c r="AO11" i="14"/>
  <c r="AO11" i="16" s="1"/>
  <c r="AO14" i="14"/>
  <c r="AO14" i="16" s="1"/>
  <c r="AO10" i="14"/>
  <c r="AO12" i="14"/>
  <c r="AO12" i="16" s="1"/>
  <c r="AQ8" i="14"/>
  <c r="AF68" i="14"/>
  <c r="AG54" i="14"/>
  <c r="AG48" i="14"/>
  <c r="AF67" i="14"/>
  <c r="AG69" i="14"/>
  <c r="AG64" i="14" s="1"/>
  <c r="AF66" i="14"/>
  <c r="AG42" i="14"/>
  <c r="AE75" i="14"/>
  <c r="AE70" i="14"/>
  <c r="AE74" i="14"/>
  <c r="AE73" i="14"/>
  <c r="AE72" i="14"/>
  <c r="AE71" i="14"/>
  <c r="AN23" i="14"/>
  <c r="AN35" i="14"/>
  <c r="AN25" i="14"/>
  <c r="AN22" i="14"/>
  <c r="AN21" i="14"/>
  <c r="AM26" i="14"/>
  <c r="AN20" i="14"/>
  <c r="AN16" i="14"/>
  <c r="AN24" i="14"/>
  <c r="AM39" i="31"/>
  <c r="AP10" i="14" a="1"/>
  <c r="AP12" i="14" a="1"/>
  <c r="AV10" i="28" a="1"/>
  <c r="AV29" i="28" a="1"/>
  <c r="AV13" i="31" a="1"/>
  <c r="AV30" i="31" a="1"/>
  <c r="AK39" i="14"/>
  <c r="AV29" i="24" a="1"/>
  <c r="AV33" i="31" a="1"/>
  <c r="AW15" i="24" a="1"/>
  <c r="AN39" i="28"/>
  <c r="AV14" i="31" a="1"/>
  <c r="AM41" i="31"/>
  <c r="AP29" i="14" a="1"/>
  <c r="AP30" i="14" a="1"/>
  <c r="AW10" i="24" a="1"/>
  <c r="AP13" i="14" a="1"/>
  <c r="AV33" i="28" a="1"/>
  <c r="AP14" i="14" a="1"/>
  <c r="AW30" i="24" a="1"/>
  <c r="AP15" i="14" a="1"/>
  <c r="AK40" i="14"/>
  <c r="AW29" i="31" a="1"/>
  <c r="AW13" i="24" a="1"/>
  <c r="AV12" i="28" a="1"/>
  <c r="AV30" i="28" a="1"/>
  <c r="AV31" i="24" a="1"/>
  <c r="AP34" i="14" a="1"/>
  <c r="AM39" i="24"/>
  <c r="AV31" i="28" a="1"/>
  <c r="AW32" i="24" a="1"/>
  <c r="AM40" i="24"/>
  <c r="AV32" i="28" a="1"/>
  <c r="AW12" i="24" a="1"/>
  <c r="AV34" i="31" a="1"/>
  <c r="AK41" i="14"/>
  <c r="AP11" i="14" a="1"/>
  <c r="AV11" i="28" a="1"/>
  <c r="AW34" i="24" a="1"/>
  <c r="AP32" i="14" a="1"/>
  <c r="AV15" i="31" a="1"/>
  <c r="AN41" i="28"/>
  <c r="AV32" i="31" a="1"/>
  <c r="AN40" i="28"/>
  <c r="AX11" i="24" a="1"/>
  <c r="AV10" i="31" a="1"/>
  <c r="AV15" i="28" a="1"/>
  <c r="AP33" i="14" a="1"/>
  <c r="AV12" i="31" a="1"/>
  <c r="AV11" i="31" a="1"/>
  <c r="AV13" i="28" a="1"/>
  <c r="AV34" i="28" a="1"/>
  <c r="AV31" i="31" a="1"/>
  <c r="AM40" i="31"/>
  <c r="AV33" i="24" a="1"/>
  <c r="AP31" i="14" a="1"/>
  <c r="AW14" i="24" a="1"/>
  <c r="AM41" i="24"/>
  <c r="AV14" i="28" a="1"/>
  <c r="AJ65" i="16" l="1"/>
  <c r="AL63" i="31"/>
  <c r="AL73" i="31" s="1"/>
  <c r="AL65" i="31"/>
  <c r="AL75" i="31" s="1"/>
  <c r="AL61" i="31"/>
  <c r="AL71" i="31" s="1"/>
  <c r="AL62" i="31"/>
  <c r="AL72" i="31" s="1"/>
  <c r="AL60" i="31"/>
  <c r="AL70" i="31" s="1"/>
  <c r="AM43" i="31"/>
  <c r="AM49" i="31"/>
  <c r="AM58" i="31"/>
  <c r="AM46" i="31"/>
  <c r="AM52" i="31"/>
  <c r="AM51" i="31"/>
  <c r="AM45" i="31"/>
  <c r="AM55" i="31"/>
  <c r="AM44" i="31"/>
  <c r="AM59" i="31"/>
  <c r="AK75" i="31"/>
  <c r="AK76" i="31" s="1"/>
  <c r="AM48" i="31"/>
  <c r="AL67" i="31"/>
  <c r="AL66" i="31"/>
  <c r="AM42" i="31"/>
  <c r="AM53" i="31"/>
  <c r="AL64" i="31"/>
  <c r="AL74" i="31" s="1"/>
  <c r="AM69" i="31"/>
  <c r="AM47" i="31"/>
  <c r="AM56" i="31"/>
  <c r="AM50" i="31"/>
  <c r="AL68" i="31"/>
  <c r="AM54" i="31"/>
  <c r="AM57" i="31"/>
  <c r="AJ76" i="24"/>
  <c r="AG65" i="14"/>
  <c r="AG63" i="14"/>
  <c r="AG60" i="14"/>
  <c r="AG62" i="14"/>
  <c r="AG61" i="14"/>
  <c r="AK76" i="28"/>
  <c r="AL64" i="24"/>
  <c r="AL74" i="24" s="1"/>
  <c r="AL65" i="24"/>
  <c r="AL75" i="24" s="1"/>
  <c r="AL62" i="24"/>
  <c r="AL72" i="24" s="1"/>
  <c r="AL63" i="24"/>
  <c r="AL73" i="24" s="1"/>
  <c r="AL60" i="24"/>
  <c r="AL70" i="24" s="1"/>
  <c r="AK74" i="24"/>
  <c r="AM64" i="28"/>
  <c r="AM74" i="28" s="1"/>
  <c r="AM62" i="28"/>
  <c r="AM72" i="28" s="1"/>
  <c r="AM63" i="28"/>
  <c r="AM73" i="28" s="1"/>
  <c r="AL72" i="28"/>
  <c r="AM65" i="28"/>
  <c r="AL74" i="28"/>
  <c r="AM60" i="28"/>
  <c r="AM54" i="29"/>
  <c r="AL61" i="32"/>
  <c r="AL54" i="32"/>
  <c r="AL63" i="32"/>
  <c r="AK69" i="32"/>
  <c r="AK79" i="32" s="1"/>
  <c r="AK66" i="32"/>
  <c r="AK76" i="32" s="1"/>
  <c r="AC25" i="32"/>
  <c r="AC30" i="32" s="1"/>
  <c r="AD29" i="32" s="1"/>
  <c r="AC28" i="32"/>
  <c r="AD27" i="32" s="1"/>
  <c r="AD23" i="32" s="1"/>
  <c r="AD13" i="32" s="1"/>
  <c r="AT26" i="31"/>
  <c r="AC62" i="32"/>
  <c r="AV11" i="31"/>
  <c r="AV11" i="32" s="1"/>
  <c r="AV12" i="31"/>
  <c r="AV12" i="32" s="1"/>
  <c r="AV31" i="31"/>
  <c r="AV10" i="31"/>
  <c r="AV10" i="32" s="1"/>
  <c r="AV33" i="31"/>
  <c r="AV14" i="31"/>
  <c r="AV14" i="32" s="1"/>
  <c r="AV30" i="31"/>
  <c r="AW29" i="31"/>
  <c r="AV34" i="31"/>
  <c r="AV15" i="31"/>
  <c r="AV13" i="31"/>
  <c r="AV32" i="31"/>
  <c r="AL51" i="32"/>
  <c r="AL60" i="32"/>
  <c r="AU21" i="31"/>
  <c r="AK65" i="32"/>
  <c r="AK75" i="32" s="1"/>
  <c r="AA73" i="32"/>
  <c r="AU22" i="31"/>
  <c r="AV35" i="32"/>
  <c r="F126" i="30"/>
  <c r="AM45" i="32"/>
  <c r="AT21" i="32"/>
  <c r="AT24" i="32"/>
  <c r="B136" i="30"/>
  <c r="AU20" i="31"/>
  <c r="AU16" i="31"/>
  <c r="AL53" i="32"/>
  <c r="AW8" i="32"/>
  <c r="H126" i="30"/>
  <c r="AM46" i="32"/>
  <c r="AB15" i="32"/>
  <c r="AB16" i="32" s="1"/>
  <c r="AB31" i="32"/>
  <c r="AL47" i="32"/>
  <c r="AL74" i="32"/>
  <c r="AC56" i="32"/>
  <c r="AL55" i="32"/>
  <c r="AV37" i="32"/>
  <c r="AU24" i="31"/>
  <c r="D126" i="30"/>
  <c r="AM44" i="32"/>
  <c r="AC68" i="32"/>
  <c r="AL49" i="32"/>
  <c r="AV34" i="32"/>
  <c r="AU40" i="32"/>
  <c r="AL48" i="32"/>
  <c r="AJ75" i="32"/>
  <c r="AU12" i="32"/>
  <c r="AU17" i="32" s="1"/>
  <c r="AU26" i="32" s="1"/>
  <c r="AL57" i="32"/>
  <c r="AL59" i="32"/>
  <c r="AB78" i="32"/>
  <c r="AV38" i="32"/>
  <c r="AU25" i="31"/>
  <c r="AA80" i="32"/>
  <c r="AA71" i="32"/>
  <c r="AB28" i="29"/>
  <c r="AC27" i="29" s="1"/>
  <c r="AC23" i="29" s="1"/>
  <c r="AC13" i="29" s="1"/>
  <c r="AK67" i="32"/>
  <c r="AU35" i="31"/>
  <c r="AV39" i="32" s="1"/>
  <c r="AW8" i="31"/>
  <c r="AU23" i="31"/>
  <c r="AV36" i="32"/>
  <c r="AB50" i="29"/>
  <c r="AB68" i="29"/>
  <c r="AN57" i="28"/>
  <c r="AN69" i="28"/>
  <c r="AN61" i="28" s="1"/>
  <c r="AM71" i="28"/>
  <c r="AM68" i="28"/>
  <c r="AN54" i="28"/>
  <c r="AN56" i="28"/>
  <c r="AN55" i="28"/>
  <c r="AN58" i="28"/>
  <c r="AN59" i="28"/>
  <c r="AN51" i="28"/>
  <c r="AN52" i="28"/>
  <c r="AB15" i="29"/>
  <c r="AB31" i="29"/>
  <c r="AB30" i="29"/>
  <c r="AC29" i="29" s="1"/>
  <c r="AN53" i="28"/>
  <c r="AM67" i="28"/>
  <c r="AN48" i="28"/>
  <c r="AA81" i="29"/>
  <c r="AN50" i="28"/>
  <c r="AB56" i="29"/>
  <c r="AN49" i="28"/>
  <c r="AM60" i="29"/>
  <c r="AL66" i="29"/>
  <c r="AL76" i="29" s="1"/>
  <c r="AL69" i="29"/>
  <c r="AL79" i="29" s="1"/>
  <c r="AN44" i="28"/>
  <c r="AN46" i="28"/>
  <c r="AM66" i="28"/>
  <c r="AN42" i="28"/>
  <c r="AN47" i="28"/>
  <c r="AN43" i="28"/>
  <c r="AN45" i="28"/>
  <c r="AC31" i="25"/>
  <c r="AC15" i="25"/>
  <c r="AC64" i="25" s="1"/>
  <c r="AC73" i="25" s="1"/>
  <c r="AK76" i="29"/>
  <c r="AU40" i="29"/>
  <c r="AV31" i="28"/>
  <c r="AV10" i="28"/>
  <c r="AV15" i="28"/>
  <c r="AV13" i="28"/>
  <c r="AV12" i="28"/>
  <c r="AV11" i="28"/>
  <c r="AV33" i="28"/>
  <c r="AV32" i="28"/>
  <c r="AV14" i="28"/>
  <c r="AV30" i="28"/>
  <c r="AV34" i="28"/>
  <c r="AV29" i="28"/>
  <c r="AM53" i="29"/>
  <c r="AT26" i="28"/>
  <c r="AM55" i="29"/>
  <c r="AV35" i="29"/>
  <c r="AU16" i="28"/>
  <c r="AU20" i="28"/>
  <c r="AU10" i="29"/>
  <c r="D127" i="27"/>
  <c r="AN44" i="29"/>
  <c r="AT17" i="29"/>
  <c r="AT26" i="29" s="1"/>
  <c r="AU25" i="28"/>
  <c r="AS21" i="29"/>
  <c r="AS24" i="29"/>
  <c r="H127" i="27"/>
  <c r="AN46" i="29"/>
  <c r="AM47" i="29"/>
  <c r="AU23" i="28"/>
  <c r="AM48" i="29"/>
  <c r="AU22" i="28"/>
  <c r="F127" i="27"/>
  <c r="AN45" i="29"/>
  <c r="AW8" i="28"/>
  <c r="AM74" i="29"/>
  <c r="AK77" i="29"/>
  <c r="AM51" i="29"/>
  <c r="AM63" i="29"/>
  <c r="AU21" i="28"/>
  <c r="AU11" i="29"/>
  <c r="AV37" i="29"/>
  <c r="B137" i="27"/>
  <c r="AM59" i="29"/>
  <c r="AM57" i="29"/>
  <c r="AM61" i="29"/>
  <c r="AL65" i="29"/>
  <c r="AL75" i="29" s="1"/>
  <c r="AV36" i="29"/>
  <c r="AU24" i="28"/>
  <c r="AL77" i="29"/>
  <c r="AM49" i="29"/>
  <c r="AV34" i="29"/>
  <c r="AK79" i="29"/>
  <c r="AU12" i="29"/>
  <c r="AX8" i="29"/>
  <c r="AV38" i="29"/>
  <c r="AU35" i="28"/>
  <c r="AV39" i="29" s="1"/>
  <c r="AL63" i="25"/>
  <c r="AL57" i="25"/>
  <c r="AM55" i="24"/>
  <c r="AM58" i="24"/>
  <c r="AL54" i="25"/>
  <c r="AM57" i="24"/>
  <c r="AL55" i="25"/>
  <c r="AM69" i="24"/>
  <c r="AM61" i="24" s="1"/>
  <c r="AL71" i="24"/>
  <c r="AL68" i="24"/>
  <c r="AM54" i="24"/>
  <c r="AM59" i="24"/>
  <c r="AM56" i="24"/>
  <c r="AK67" i="25"/>
  <c r="AK77" i="25" s="1"/>
  <c r="AM52" i="24"/>
  <c r="AM48" i="24"/>
  <c r="AL67" i="24"/>
  <c r="AM53" i="24"/>
  <c r="AM50" i="24"/>
  <c r="AM49" i="24"/>
  <c r="AM51" i="24"/>
  <c r="AK66" i="25"/>
  <c r="AK76" i="25" s="1"/>
  <c r="AM43" i="24"/>
  <c r="AM42" i="24"/>
  <c r="AL66" i="24"/>
  <c r="AM46" i="24"/>
  <c r="AK69" i="25"/>
  <c r="AK79" i="25" s="1"/>
  <c r="AL61" i="25"/>
  <c r="AL60" i="25"/>
  <c r="AM44" i="24"/>
  <c r="AM45" i="24"/>
  <c r="AM47" i="24"/>
  <c r="AU40" i="25"/>
  <c r="AJ77" i="25"/>
  <c r="AB81" i="25"/>
  <c r="AW13" i="24"/>
  <c r="AX11" i="24"/>
  <c r="AW30" i="24"/>
  <c r="AW32" i="24"/>
  <c r="AW34" i="24"/>
  <c r="AW12" i="24"/>
  <c r="AV31" i="24"/>
  <c r="AW10" i="24"/>
  <c r="AW10" i="25" s="1"/>
  <c r="AW15" i="24"/>
  <c r="AW14" i="24"/>
  <c r="AV29" i="24"/>
  <c r="AV33" i="24"/>
  <c r="AU24" i="25"/>
  <c r="AU21" i="25"/>
  <c r="AV23" i="24"/>
  <c r="AX8" i="24"/>
  <c r="AL59" i="25"/>
  <c r="AL48" i="25"/>
  <c r="AL51" i="25"/>
  <c r="AL47" i="25"/>
  <c r="AW21" i="24"/>
  <c r="AW34" i="25"/>
  <c r="AK65" i="25"/>
  <c r="AK75" i="25" s="1"/>
  <c r="AW36" i="25"/>
  <c r="AL53" i="25"/>
  <c r="AW38" i="25"/>
  <c r="AV22" i="24"/>
  <c r="AC78" i="25"/>
  <c r="F126" i="23"/>
  <c r="AM45" i="25"/>
  <c r="AV35" i="25"/>
  <c r="AU26" i="24"/>
  <c r="AD25" i="25"/>
  <c r="AD23" i="25"/>
  <c r="AD13" i="25" s="1"/>
  <c r="B136" i="23"/>
  <c r="AV20" i="24"/>
  <c r="AV16" i="24"/>
  <c r="H126" i="23"/>
  <c r="AM46" i="25"/>
  <c r="AX8" i="25"/>
  <c r="AW11" i="25"/>
  <c r="AV25" i="24"/>
  <c r="AV24" i="24"/>
  <c r="AL74" i="25"/>
  <c r="D126" i="23"/>
  <c r="AM44" i="25"/>
  <c r="AL49" i="25"/>
  <c r="AV14" i="25"/>
  <c r="AV17" i="25" s="1"/>
  <c r="AV26" i="25" s="1"/>
  <c r="AJ75" i="25"/>
  <c r="AU35" i="24"/>
  <c r="AV39" i="25" s="1"/>
  <c r="AV37" i="25"/>
  <c r="AN21" i="16"/>
  <c r="AN24" i="16"/>
  <c r="AO10" i="16"/>
  <c r="AO17" i="16" s="1"/>
  <c r="AO26" i="16" s="1"/>
  <c r="AE76" i="14"/>
  <c r="AJ67" i="16"/>
  <c r="AJ66" i="16"/>
  <c r="AJ69" i="16"/>
  <c r="AP31" i="14"/>
  <c r="AP29" i="14"/>
  <c r="AP34" i="14"/>
  <c r="AP30" i="14"/>
  <c r="AP32" i="14"/>
  <c r="AP33" i="14"/>
  <c r="AP35" i="16"/>
  <c r="AP38" i="16"/>
  <c r="AP34" i="16"/>
  <c r="AP36" i="16"/>
  <c r="AP37" i="16"/>
  <c r="I76" i="16"/>
  <c r="G77" i="16"/>
  <c r="AK49" i="16"/>
  <c r="AK61" i="16"/>
  <c r="AK48" i="16"/>
  <c r="AK57" i="16"/>
  <c r="AK74" i="16"/>
  <c r="AK53" i="16"/>
  <c r="AI75" i="16"/>
  <c r="AK47" i="16"/>
  <c r="AK60" i="16"/>
  <c r="AK51" i="16"/>
  <c r="AK63" i="16"/>
  <c r="AK55" i="16"/>
  <c r="AK54" i="16"/>
  <c r="AK59" i="16"/>
  <c r="B135" i="15"/>
  <c r="C134" i="15"/>
  <c r="E134" i="15"/>
  <c r="G134" i="15"/>
  <c r="AT8" i="16"/>
  <c r="AO39" i="16"/>
  <c r="AO40" i="16" s="1"/>
  <c r="AK51" i="14"/>
  <c r="AK46" i="14"/>
  <c r="AK58" i="14"/>
  <c r="AK55" i="14"/>
  <c r="AK53" i="14"/>
  <c r="F124" i="15"/>
  <c r="AL45" i="16" s="1"/>
  <c r="AK57" i="14"/>
  <c r="AK45" i="14"/>
  <c r="H124" i="15"/>
  <c r="AL46" i="16" s="1"/>
  <c r="AK56" i="14"/>
  <c r="D124" i="15"/>
  <c r="AL44" i="16" s="1"/>
  <c r="AK50" i="14"/>
  <c r="AK47" i="14"/>
  <c r="AK59" i="14"/>
  <c r="AK52" i="14"/>
  <c r="AK49" i="14"/>
  <c r="AK44" i="14"/>
  <c r="AK43" i="14"/>
  <c r="AP12" i="14"/>
  <c r="AP12" i="16" s="1"/>
  <c r="AP10" i="14"/>
  <c r="AP14" i="14"/>
  <c r="AP14" i="16" s="1"/>
  <c r="AP11" i="14"/>
  <c r="AP11" i="16" s="1"/>
  <c r="AP15" i="14"/>
  <c r="AP13" i="14"/>
  <c r="AR8" i="14"/>
  <c r="AF71" i="14"/>
  <c r="AF75" i="14"/>
  <c r="AF70" i="14"/>
  <c r="AF74" i="14"/>
  <c r="AF73" i="14"/>
  <c r="AF72" i="14"/>
  <c r="AG66" i="14"/>
  <c r="AH42" i="14"/>
  <c r="AH48" i="14"/>
  <c r="AG67" i="14"/>
  <c r="AH54" i="14"/>
  <c r="AG68" i="14"/>
  <c r="AH69" i="14"/>
  <c r="AH64" i="14" s="1"/>
  <c r="AO22" i="14"/>
  <c r="AO24" i="14"/>
  <c r="AO35" i="14"/>
  <c r="AO25" i="14"/>
  <c r="AO20" i="14"/>
  <c r="AO16" i="14"/>
  <c r="AN26" i="14"/>
  <c r="AO21" i="14"/>
  <c r="AO23" i="14"/>
  <c r="AW15" i="31" a="1"/>
  <c r="AO41" i="28"/>
  <c r="AO40" i="28"/>
  <c r="AQ32" i="14" a="1"/>
  <c r="AQ10" i="14" a="1"/>
  <c r="AL41" i="14"/>
  <c r="AX32" i="24" a="1"/>
  <c r="AW32" i="28" a="1"/>
  <c r="AQ33" i="14" a="1"/>
  <c r="AW10" i="31" a="1"/>
  <c r="AX15" i="24" a="1"/>
  <c r="AX10" i="24" a="1"/>
  <c r="AW32" i="31" a="1"/>
  <c r="AW12" i="31" a="1"/>
  <c r="AW29" i="24" a="1"/>
  <c r="AN41" i="31"/>
  <c r="AN39" i="31"/>
  <c r="AW31" i="24" a="1"/>
  <c r="AQ30" i="14" a="1"/>
  <c r="AW15" i="28" a="1"/>
  <c r="AY11" i="24" a="1"/>
  <c r="AW30" i="28" a="1"/>
  <c r="AN40" i="24"/>
  <c r="AW11" i="28" a="1"/>
  <c r="AW31" i="31" a="1"/>
  <c r="AO39" i="28"/>
  <c r="AL40" i="14"/>
  <c r="AQ31" i="14" a="1"/>
  <c r="AW14" i="28" a="1"/>
  <c r="AW29" i="28" a="1"/>
  <c r="AW13" i="28" a="1"/>
  <c r="AX13" i="24" a="1"/>
  <c r="AQ14" i="14" a="1"/>
  <c r="AQ29" i="14" a="1"/>
  <c r="AW33" i="24" a="1"/>
  <c r="AQ34" i="14" a="1"/>
  <c r="AW10" i="28" a="1"/>
  <c r="AQ12" i="14" a="1"/>
  <c r="AW11" i="31" a="1"/>
  <c r="AL39" i="14"/>
  <c r="AQ15" i="14" a="1"/>
  <c r="AW12" i="28" a="1"/>
  <c r="AW14" i="31" a="1"/>
  <c r="AQ13" i="14" a="1"/>
  <c r="AX29" i="31" a="1"/>
  <c r="AQ11" i="14" a="1"/>
  <c r="AW33" i="31" a="1"/>
  <c r="AW13" i="31" a="1"/>
  <c r="AX12" i="24" a="1"/>
  <c r="AX34" i="24" a="1"/>
  <c r="AW33" i="28" a="1"/>
  <c r="AW30" i="31" a="1"/>
  <c r="AW34" i="28" a="1"/>
  <c r="AW34" i="31" a="1"/>
  <c r="AN40" i="31"/>
  <c r="AN41" i="24"/>
  <c r="AX30" i="24" a="1"/>
  <c r="AN39" i="24"/>
  <c r="AX14" i="24" a="1"/>
  <c r="AW31" i="28" a="1"/>
  <c r="AK65" i="16" l="1"/>
  <c r="AM61" i="31"/>
  <c r="AM71" i="31" s="1"/>
  <c r="AN55" i="31"/>
  <c r="AN47" i="31"/>
  <c r="AN45" i="31"/>
  <c r="AM64" i="31"/>
  <c r="AM74" i="31" s="1"/>
  <c r="AN69" i="31"/>
  <c r="AM65" i="31"/>
  <c r="AL67" i="32"/>
  <c r="AL77" i="32" s="1"/>
  <c r="AN57" i="31"/>
  <c r="AN51" i="31"/>
  <c r="AM62" i="31"/>
  <c r="AM72" i="31" s="1"/>
  <c r="AN56" i="31"/>
  <c r="AN46" i="31"/>
  <c r="AM67" i="31"/>
  <c r="AN48" i="31"/>
  <c r="AM68" i="31"/>
  <c r="AN54" i="31"/>
  <c r="AN53" i="31"/>
  <c r="AN59" i="31"/>
  <c r="AM63" i="31"/>
  <c r="AM73" i="31" s="1"/>
  <c r="AN58" i="31"/>
  <c r="AN49" i="31"/>
  <c r="AN42" i="31"/>
  <c r="AM66" i="31"/>
  <c r="AN44" i="31"/>
  <c r="AM60" i="31"/>
  <c r="AN43" i="31"/>
  <c r="AN50" i="31"/>
  <c r="AL76" i="31"/>
  <c r="AN52" i="31"/>
  <c r="AH61" i="14"/>
  <c r="AH62" i="14"/>
  <c r="AH60" i="14"/>
  <c r="AH63" i="14"/>
  <c r="AH65" i="14"/>
  <c r="AM60" i="24"/>
  <c r="AM70" i="24" s="1"/>
  <c r="AM63" i="24"/>
  <c r="AM73" i="24" s="1"/>
  <c r="AK76" i="24"/>
  <c r="AM62" i="24"/>
  <c r="AM72" i="24" s="1"/>
  <c r="AM65" i="24"/>
  <c r="AM75" i="24" s="1"/>
  <c r="AM64" i="24"/>
  <c r="AM74" i="24" s="1"/>
  <c r="AN63" i="28"/>
  <c r="AN73" i="28" s="1"/>
  <c r="AN60" i="28"/>
  <c r="AN70" i="28" s="1"/>
  <c r="AN62" i="28"/>
  <c r="AN72" i="28" s="1"/>
  <c r="AN65" i="28"/>
  <c r="AN75" i="28" s="1"/>
  <c r="AM75" i="28"/>
  <c r="AL76" i="28"/>
  <c r="AN64" i="28"/>
  <c r="AM70" i="28"/>
  <c r="AM54" i="32"/>
  <c r="AN54" i="29"/>
  <c r="AM61" i="32"/>
  <c r="AC15" i="32"/>
  <c r="AC16" i="32" s="1"/>
  <c r="AL69" i="32"/>
  <c r="AL79" i="32" s="1"/>
  <c r="AC31" i="32"/>
  <c r="AD25" i="32"/>
  <c r="AD30" i="32" s="1"/>
  <c r="AE29" i="32" s="1"/>
  <c r="AM55" i="32"/>
  <c r="AV35" i="31"/>
  <c r="AW39" i="32" s="1"/>
  <c r="AB52" i="32"/>
  <c r="AB64" i="32"/>
  <c r="AK77" i="32"/>
  <c r="AV40" i="32"/>
  <c r="AC50" i="29"/>
  <c r="AA81" i="32"/>
  <c r="AC78" i="32"/>
  <c r="AX29" i="31"/>
  <c r="AW30" i="31"/>
  <c r="AW14" i="31"/>
  <c r="AW14" i="32" s="1"/>
  <c r="AW33" i="31"/>
  <c r="AW32" i="31"/>
  <c r="AW10" i="31"/>
  <c r="AW10" i="32" s="1"/>
  <c r="AW13" i="31"/>
  <c r="AW31" i="31"/>
  <c r="AW15" i="31"/>
  <c r="AW12" i="31"/>
  <c r="AW12" i="32" s="1"/>
  <c r="AW34" i="31"/>
  <c r="AW11" i="31"/>
  <c r="AU24" i="32"/>
  <c r="AU21" i="32"/>
  <c r="AM47" i="32"/>
  <c r="AL66" i="32"/>
  <c r="AL76" i="32" s="1"/>
  <c r="AW34" i="32"/>
  <c r="AV24" i="31"/>
  <c r="AM49" i="32"/>
  <c r="AM53" i="32"/>
  <c r="AC28" i="29"/>
  <c r="AD27" i="29" s="1"/>
  <c r="AD23" i="29" s="1"/>
  <c r="AD13" i="29" s="1"/>
  <c r="AM48" i="32"/>
  <c r="D127" i="30"/>
  <c r="AN44" i="32"/>
  <c r="AD56" i="32"/>
  <c r="AU26" i="31"/>
  <c r="AW37" i="32"/>
  <c r="AM74" i="32"/>
  <c r="AX8" i="32"/>
  <c r="AM63" i="32"/>
  <c r="AM60" i="32"/>
  <c r="AB70" i="32"/>
  <c r="AW36" i="32"/>
  <c r="AV17" i="32"/>
  <c r="AV26" i="32" s="1"/>
  <c r="AV20" i="31"/>
  <c r="AV16" i="31"/>
  <c r="B137" i="30"/>
  <c r="AM59" i="32"/>
  <c r="AM51" i="32"/>
  <c r="AV23" i="31"/>
  <c r="AW35" i="32"/>
  <c r="F127" i="30"/>
  <c r="AN45" i="32"/>
  <c r="AD68" i="32"/>
  <c r="AD62" i="32"/>
  <c r="H127" i="30"/>
  <c r="AN46" i="32"/>
  <c r="AL65" i="32"/>
  <c r="AV25" i="31"/>
  <c r="AV22" i="31"/>
  <c r="AC25" i="29"/>
  <c r="AC31" i="29" s="1"/>
  <c r="AX8" i="31"/>
  <c r="AM57" i="32"/>
  <c r="AD28" i="32"/>
  <c r="AE27" i="32" s="1"/>
  <c r="AB58" i="32"/>
  <c r="AD50" i="32"/>
  <c r="AW38" i="32"/>
  <c r="AV21" i="31"/>
  <c r="AO59" i="28"/>
  <c r="AO58" i="28"/>
  <c r="AO55" i="28"/>
  <c r="AO56" i="28"/>
  <c r="AN68" i="28"/>
  <c r="AO54" i="28"/>
  <c r="AN71" i="28"/>
  <c r="AO69" i="28"/>
  <c r="AO61" i="28" s="1"/>
  <c r="AO57" i="28"/>
  <c r="AN60" i="29"/>
  <c r="AO53" i="28"/>
  <c r="AB16" i="29"/>
  <c r="AB58" i="29"/>
  <c r="AB70" i="29"/>
  <c r="AB64" i="29"/>
  <c r="AB52" i="29"/>
  <c r="AC68" i="29"/>
  <c r="AO52" i="28"/>
  <c r="AO49" i="28"/>
  <c r="AC62" i="29"/>
  <c r="AO51" i="28"/>
  <c r="AC56" i="29"/>
  <c r="AO48" i="28"/>
  <c r="AN67" i="28"/>
  <c r="AB78" i="29"/>
  <c r="AO50" i="28"/>
  <c r="AN57" i="29"/>
  <c r="AC16" i="25"/>
  <c r="AC70" i="25"/>
  <c r="AO46" i="28"/>
  <c r="AO42" i="28"/>
  <c r="AN66" i="28"/>
  <c r="AO45" i="28"/>
  <c r="AO43" i="28"/>
  <c r="AO47" i="28"/>
  <c r="AO44" i="28"/>
  <c r="AC58" i="25"/>
  <c r="AC72" i="25" s="1"/>
  <c r="AC52" i="25"/>
  <c r="AC71" i="25" s="1"/>
  <c r="AN63" i="29"/>
  <c r="AN61" i="29"/>
  <c r="AN74" i="29"/>
  <c r="AM57" i="25"/>
  <c r="AL67" i="25"/>
  <c r="AL77" i="25" s="1"/>
  <c r="AW32" i="28"/>
  <c r="AW11" i="28"/>
  <c r="AW12" i="28"/>
  <c r="AW29" i="28"/>
  <c r="AW13" i="28"/>
  <c r="AW34" i="28"/>
  <c r="AW15" i="28"/>
  <c r="AW30" i="28"/>
  <c r="AW10" i="28"/>
  <c r="AW10" i="29" s="1"/>
  <c r="AW33" i="28"/>
  <c r="AW14" i="28"/>
  <c r="AW14" i="29" s="1"/>
  <c r="AW31" i="28"/>
  <c r="F128" i="27"/>
  <c r="AO45" i="29"/>
  <c r="B138" i="27"/>
  <c r="D128" i="27"/>
  <c r="AO44" i="29"/>
  <c r="AW36" i="29"/>
  <c r="AN51" i="29"/>
  <c r="AN47" i="29"/>
  <c r="AY8" i="29"/>
  <c r="AN48" i="29"/>
  <c r="AV21" i="28"/>
  <c r="AV11" i="29"/>
  <c r="AX8" i="28"/>
  <c r="AV22" i="28"/>
  <c r="AV12" i="29"/>
  <c r="AN55" i="29"/>
  <c r="AV35" i="28"/>
  <c r="AW39" i="29" s="1"/>
  <c r="AV23" i="28"/>
  <c r="H128" i="27"/>
  <c r="AO46" i="29"/>
  <c r="AU26" i="28"/>
  <c r="AW38" i="29"/>
  <c r="AV25" i="28"/>
  <c r="AT21" i="29"/>
  <c r="AT24" i="29"/>
  <c r="AN59" i="29"/>
  <c r="AM67" i="29"/>
  <c r="AV40" i="29"/>
  <c r="AM65" i="29"/>
  <c r="AW34" i="29"/>
  <c r="AV16" i="28"/>
  <c r="AV20" i="28"/>
  <c r="AV10" i="29"/>
  <c r="AN49" i="29"/>
  <c r="AW37" i="29"/>
  <c r="AM66" i="29"/>
  <c r="AM63" i="25"/>
  <c r="AM69" i="29"/>
  <c r="AU17" i="29"/>
  <c r="AU26" i="29" s="1"/>
  <c r="AN53" i="29"/>
  <c r="AV24" i="28"/>
  <c r="AV14" i="29"/>
  <c r="AW35" i="29"/>
  <c r="AN69" i="24"/>
  <c r="AN61" i="24" s="1"/>
  <c r="AM71" i="24"/>
  <c r="AM68" i="24"/>
  <c r="AN54" i="24"/>
  <c r="AN56" i="24"/>
  <c r="AN59" i="24"/>
  <c r="AN57" i="24"/>
  <c r="AN58" i="24"/>
  <c r="AN55" i="24"/>
  <c r="AN51" i="24"/>
  <c r="AN49" i="24"/>
  <c r="AN50" i="24"/>
  <c r="AN53" i="24"/>
  <c r="AM67" i="24"/>
  <c r="AN48" i="24"/>
  <c r="AL66" i="25"/>
  <c r="AL76" i="25" s="1"/>
  <c r="AN52" i="24"/>
  <c r="AM60" i="25"/>
  <c r="AM61" i="25"/>
  <c r="AM74" i="25"/>
  <c r="AN47" i="24"/>
  <c r="AM66" i="24"/>
  <c r="AN42" i="24"/>
  <c r="AL76" i="24"/>
  <c r="AN44" i="24"/>
  <c r="AM54" i="25"/>
  <c r="AN46" i="24"/>
  <c r="AN43" i="24"/>
  <c r="AN45" i="24"/>
  <c r="AV40" i="25"/>
  <c r="AX12" i="24"/>
  <c r="AX12" i="25" s="1"/>
  <c r="AX34" i="24"/>
  <c r="AW29" i="24"/>
  <c r="AX30" i="24"/>
  <c r="AX10" i="24"/>
  <c r="AX10" i="25" s="1"/>
  <c r="AW31" i="24"/>
  <c r="AW33" i="24"/>
  <c r="AX32" i="24"/>
  <c r="AX14" i="24"/>
  <c r="AX14" i="25" s="1"/>
  <c r="AY11" i="24"/>
  <c r="AX15" i="24"/>
  <c r="AX13" i="24"/>
  <c r="AD15" i="25"/>
  <c r="AD16" i="25" s="1"/>
  <c r="AD31" i="25"/>
  <c r="AD30" i="25"/>
  <c r="AE29" i="25" s="1"/>
  <c r="AV21" i="25"/>
  <c r="AV24" i="25"/>
  <c r="AW22" i="24"/>
  <c r="AM48" i="25"/>
  <c r="AM49" i="25"/>
  <c r="F127" i="23"/>
  <c r="AN45" i="25"/>
  <c r="D127" i="23"/>
  <c r="AN44" i="25"/>
  <c r="AY8" i="24"/>
  <c r="AV26" i="24"/>
  <c r="AD28" i="25"/>
  <c r="AE27" i="25" s="1"/>
  <c r="AM55" i="25"/>
  <c r="AX38" i="25"/>
  <c r="AD62" i="25"/>
  <c r="AL69" i="25"/>
  <c r="AV35" i="24"/>
  <c r="AW39" i="25" s="1"/>
  <c r="AX34" i="25"/>
  <c r="AD56" i="25"/>
  <c r="AD50" i="25"/>
  <c r="AL65" i="25"/>
  <c r="AL75" i="25" s="1"/>
  <c r="AW20" i="24"/>
  <c r="AW16" i="24"/>
  <c r="AW35" i="25"/>
  <c r="AM51" i="25"/>
  <c r="AW12" i="25"/>
  <c r="AM59" i="25"/>
  <c r="AW37" i="25"/>
  <c r="AX36" i="25"/>
  <c r="AX11" i="25"/>
  <c r="AY8" i="25"/>
  <c r="AM53" i="25"/>
  <c r="AW24" i="24"/>
  <c r="AX21" i="24"/>
  <c r="AW14" i="25"/>
  <c r="H127" i="23"/>
  <c r="AN46" i="25"/>
  <c r="B137" i="23"/>
  <c r="AM47" i="25"/>
  <c r="AD68" i="25"/>
  <c r="AW25" i="24"/>
  <c r="AW23" i="24"/>
  <c r="AO21" i="16"/>
  <c r="AO24" i="16"/>
  <c r="AP10" i="16"/>
  <c r="AP17" i="16" s="1"/>
  <c r="AP26" i="16" s="1"/>
  <c r="AF76" i="14"/>
  <c r="AK66" i="16"/>
  <c r="AK69" i="16"/>
  <c r="AK67" i="16"/>
  <c r="AQ30" i="14"/>
  <c r="AQ33" i="14"/>
  <c r="AQ34" i="14"/>
  <c r="AQ32" i="14"/>
  <c r="AQ29" i="14"/>
  <c r="AQ31" i="14"/>
  <c r="AQ34" i="16"/>
  <c r="AQ37" i="16"/>
  <c r="AQ38" i="16"/>
  <c r="AQ36" i="16"/>
  <c r="AQ35" i="16"/>
  <c r="H77" i="16"/>
  <c r="J76" i="16"/>
  <c r="AL74" i="16"/>
  <c r="AL65" i="16" s="1"/>
  <c r="AL60" i="16"/>
  <c r="AL57" i="16"/>
  <c r="AL59" i="16"/>
  <c r="AL47" i="16"/>
  <c r="AL48" i="16"/>
  <c r="AJ75" i="16"/>
  <c r="AL61" i="16"/>
  <c r="AL51" i="16"/>
  <c r="AL55" i="16"/>
  <c r="AL53" i="16"/>
  <c r="AL54" i="16"/>
  <c r="AL63" i="16"/>
  <c r="AL49" i="16"/>
  <c r="B136" i="15"/>
  <c r="C135" i="15"/>
  <c r="E135" i="15"/>
  <c r="G135" i="15"/>
  <c r="AU8" i="16"/>
  <c r="AP39" i="16"/>
  <c r="AP40" i="16" s="1"/>
  <c r="AL45" i="14"/>
  <c r="AL57" i="14"/>
  <c r="AL59" i="14"/>
  <c r="AL47" i="14"/>
  <c r="AL49" i="14"/>
  <c r="AL52" i="14"/>
  <c r="F125" i="15"/>
  <c r="AM45" i="16" s="1"/>
  <c r="AL53" i="14"/>
  <c r="AL50" i="14"/>
  <c r="AL55" i="14"/>
  <c r="D125" i="15"/>
  <c r="AM44" i="16" s="1"/>
  <c r="AL58" i="14"/>
  <c r="AL43" i="14"/>
  <c r="AL56" i="14"/>
  <c r="AL46" i="14"/>
  <c r="AL44" i="14"/>
  <c r="H125" i="15"/>
  <c r="AM46" i="16" s="1"/>
  <c r="AL51" i="14"/>
  <c r="AQ13" i="14"/>
  <c r="AQ15" i="14"/>
  <c r="AQ14" i="14"/>
  <c r="AQ14" i="16" s="1"/>
  <c r="AQ11" i="14"/>
  <c r="AQ11" i="16" s="1"/>
  <c r="AQ10" i="14"/>
  <c r="AQ12" i="14"/>
  <c r="AQ12" i="16" s="1"/>
  <c r="AS8" i="14"/>
  <c r="AI54" i="14"/>
  <c r="AH68" i="14"/>
  <c r="AG70" i="14"/>
  <c r="AG74" i="14"/>
  <c r="AG73" i="14"/>
  <c r="AG71" i="14"/>
  <c r="AG72" i="14"/>
  <c r="AG75" i="14"/>
  <c r="AI48" i="14"/>
  <c r="AH67" i="14"/>
  <c r="AI69" i="14"/>
  <c r="AI64" i="14" s="1"/>
  <c r="AI42" i="14"/>
  <c r="AH66" i="14"/>
  <c r="AP23" i="14"/>
  <c r="AP25" i="14"/>
  <c r="AP21" i="14"/>
  <c r="AP16" i="14"/>
  <c r="AP20" i="14"/>
  <c r="AP24" i="14"/>
  <c r="AP35" i="14"/>
  <c r="AO26" i="14"/>
  <c r="AP22" i="14"/>
  <c r="AR31" i="14" a="1"/>
  <c r="AO39" i="31"/>
  <c r="AY34" i="24" a="1"/>
  <c r="AY32" i="24" a="1"/>
  <c r="AX31" i="31" a="1"/>
  <c r="AY29" i="31" a="1"/>
  <c r="AX15" i="28" a="1"/>
  <c r="AX32" i="31" a="1"/>
  <c r="AR29" i="14" a="1"/>
  <c r="AX33" i="28" a="1"/>
  <c r="AY12" i="24" a="1"/>
  <c r="AX15" i="31" a="1"/>
  <c r="AX13" i="31" a="1"/>
  <c r="AX33" i="24" a="1"/>
  <c r="AY14" i="24" a="1"/>
  <c r="AM39" i="14"/>
  <c r="AP41" i="28"/>
  <c r="AX31" i="28" a="1"/>
  <c r="AY30" i="24" a="1"/>
  <c r="AR11" i="14" a="1"/>
  <c r="AX29" i="28" a="1"/>
  <c r="AX12" i="31" a="1"/>
  <c r="AX34" i="31" a="1"/>
  <c r="AP39" i="28"/>
  <c r="AY13" i="24" a="1"/>
  <c r="AX33" i="31" a="1"/>
  <c r="AX29" i="24" a="1"/>
  <c r="AY10" i="24" a="1"/>
  <c r="AO41" i="24"/>
  <c r="AO39" i="24"/>
  <c r="AP40" i="28"/>
  <c r="AR12" i="14" a="1"/>
  <c r="AX14" i="31" a="1"/>
  <c r="AX10" i="28" a="1"/>
  <c r="AR32" i="14" a="1"/>
  <c r="AX30" i="28" a="1"/>
  <c r="AX30" i="31" a="1"/>
  <c r="AO40" i="24"/>
  <c r="AR13" i="14" a="1"/>
  <c r="AX12" i="28" a="1"/>
  <c r="AX11" i="31" a="1"/>
  <c r="AM41" i="14"/>
  <c r="AX13" i="28" a="1"/>
  <c r="AX34" i="28" a="1"/>
  <c r="AR15" i="14" a="1"/>
  <c r="AR33" i="14" a="1"/>
  <c r="AX31" i="24" a="1"/>
  <c r="AR30" i="14" a="1"/>
  <c r="AX11" i="28" a="1"/>
  <c r="AX14" i="28" a="1"/>
  <c r="AX10" i="31" a="1"/>
  <c r="AO41" i="31"/>
  <c r="AO40" i="31"/>
  <c r="AX32" i="28" a="1"/>
  <c r="AR10" i="14" a="1"/>
  <c r="AR34" i="14" a="1"/>
  <c r="AR14" i="14" a="1"/>
  <c r="AZ11" i="24" a="1"/>
  <c r="AY15" i="24" a="1"/>
  <c r="AM40" i="14"/>
  <c r="AN61" i="31" l="1"/>
  <c r="AN71" i="31" s="1"/>
  <c r="AN65" i="31"/>
  <c r="AN75" i="31" s="1"/>
  <c r="AN60" i="31"/>
  <c r="AN70" i="31" s="1"/>
  <c r="AN64" i="31"/>
  <c r="AN74" i="31" s="1"/>
  <c r="AO69" i="31"/>
  <c r="AN63" i="31"/>
  <c r="AN73" i="31" s="1"/>
  <c r="AO46" i="31"/>
  <c r="AO44" i="31"/>
  <c r="AO59" i="31"/>
  <c r="AO56" i="31"/>
  <c r="AO45" i="31"/>
  <c r="AO52" i="31"/>
  <c r="AO53" i="31"/>
  <c r="AN62" i="31"/>
  <c r="AN72" i="31" s="1"/>
  <c r="AN66" i="31"/>
  <c r="AO42" i="31"/>
  <c r="AN68" i="31"/>
  <c r="AO54" i="31"/>
  <c r="AO51" i="31"/>
  <c r="AM75" i="31"/>
  <c r="AO43" i="31"/>
  <c r="AO50" i="31"/>
  <c r="AM70" i="31"/>
  <c r="AO57" i="31"/>
  <c r="AO47" i="31"/>
  <c r="AO58" i="31"/>
  <c r="AO49" i="31"/>
  <c r="AN67" i="31"/>
  <c r="AO48" i="31"/>
  <c r="AO55" i="31"/>
  <c r="AN74" i="25"/>
  <c r="AI65" i="14"/>
  <c r="AI63" i="14"/>
  <c r="AI60" i="14"/>
  <c r="AI62" i="14"/>
  <c r="AO54" i="29"/>
  <c r="AI61" i="14"/>
  <c r="AN63" i="24"/>
  <c r="AN73" i="24" s="1"/>
  <c r="AN60" i="24"/>
  <c r="AN70" i="24" s="1"/>
  <c r="AN64" i="24"/>
  <c r="AN74" i="24" s="1"/>
  <c r="AO64" i="28"/>
  <c r="AO74" i="28" s="1"/>
  <c r="AN65" i="24"/>
  <c r="AN75" i="24" s="1"/>
  <c r="AN62" i="24"/>
  <c r="AN72" i="24" s="1"/>
  <c r="AM76" i="28"/>
  <c r="AC15" i="29"/>
  <c r="AC16" i="29" s="1"/>
  <c r="AN74" i="28"/>
  <c r="AO63" i="28"/>
  <c r="AO73" i="28" s="1"/>
  <c r="AN54" i="32"/>
  <c r="AO65" i="28"/>
  <c r="AO75" i="28" s="1"/>
  <c r="AO62" i="28"/>
  <c r="AO72" i="28" s="1"/>
  <c r="AO60" i="28"/>
  <c r="AO70" i="28" s="1"/>
  <c r="AN61" i="32"/>
  <c r="AC64" i="32"/>
  <c r="AC73" i="32" s="1"/>
  <c r="AC52" i="32"/>
  <c r="AC71" i="32" s="1"/>
  <c r="AD31" i="32"/>
  <c r="AD15" i="32"/>
  <c r="AD16" i="32" s="1"/>
  <c r="AN60" i="32"/>
  <c r="AN74" i="32"/>
  <c r="AN63" i="32"/>
  <c r="AB71" i="32"/>
  <c r="AB73" i="32"/>
  <c r="AD50" i="29"/>
  <c r="AB80" i="32"/>
  <c r="AD28" i="29"/>
  <c r="AE27" i="29" s="1"/>
  <c r="AE23" i="29" s="1"/>
  <c r="AE13" i="29" s="1"/>
  <c r="AW35" i="31"/>
  <c r="AX39" i="32" s="1"/>
  <c r="AC30" i="29"/>
  <c r="AD29" i="29" s="1"/>
  <c r="AD25" i="29" s="1"/>
  <c r="AD31" i="29" s="1"/>
  <c r="AX31" i="31"/>
  <c r="AX13" i="31"/>
  <c r="AX10" i="31"/>
  <c r="AX10" i="32" s="1"/>
  <c r="AX32" i="31"/>
  <c r="AX11" i="31"/>
  <c r="AX11" i="32" s="1"/>
  <c r="AX33" i="31"/>
  <c r="AX34" i="31"/>
  <c r="AX14" i="31"/>
  <c r="AX12" i="31"/>
  <c r="AX12" i="32" s="1"/>
  <c r="AX30" i="31"/>
  <c r="AX15" i="31"/>
  <c r="AY29" i="31"/>
  <c r="AD56" i="29"/>
  <c r="AY8" i="31"/>
  <c r="AM65" i="32"/>
  <c r="AM75" i="32" s="1"/>
  <c r="B138" i="30"/>
  <c r="AC70" i="32"/>
  <c r="AN48" i="32"/>
  <c r="AX35" i="32"/>
  <c r="AM69" i="32"/>
  <c r="AW23" i="31"/>
  <c r="AW16" i="31"/>
  <c r="AW20" i="31"/>
  <c r="AN53" i="32"/>
  <c r="AX36" i="32"/>
  <c r="AD62" i="29"/>
  <c r="AN59" i="32"/>
  <c r="AN47" i="32"/>
  <c r="AW21" i="31"/>
  <c r="AX37" i="32"/>
  <c r="AD78" i="32"/>
  <c r="H128" i="30"/>
  <c r="AO46" i="32"/>
  <c r="AV26" i="31"/>
  <c r="AY8" i="32"/>
  <c r="AM67" i="32"/>
  <c r="AN49" i="32"/>
  <c r="AX38" i="32"/>
  <c r="AW24" i="31"/>
  <c r="AC58" i="32"/>
  <c r="AB72" i="32"/>
  <c r="AE23" i="32"/>
  <c r="AE13" i="32" s="1"/>
  <c r="AE56" i="32" s="1"/>
  <c r="AE25" i="32"/>
  <c r="AE30" i="32" s="1"/>
  <c r="AF29" i="32" s="1"/>
  <c r="AV24" i="32"/>
  <c r="AV21" i="32"/>
  <c r="D128" i="30"/>
  <c r="AO44" i="32"/>
  <c r="AW40" i="32"/>
  <c r="AL75" i="32"/>
  <c r="AW22" i="31"/>
  <c r="AX34" i="32"/>
  <c r="F128" i="30"/>
  <c r="AO45" i="32"/>
  <c r="AD68" i="29"/>
  <c r="AN57" i="32"/>
  <c r="AN51" i="32"/>
  <c r="AW11" i="32"/>
  <c r="AW17" i="32" s="1"/>
  <c r="AW26" i="32" s="1"/>
  <c r="AM66" i="32"/>
  <c r="AN66" i="32" s="1"/>
  <c r="AN55" i="32"/>
  <c r="AW25" i="31"/>
  <c r="AP57" i="28"/>
  <c r="AO68" i="28"/>
  <c r="AP54" i="28"/>
  <c r="AO71" i="28"/>
  <c r="AP69" i="28"/>
  <c r="AP61" i="28" s="1"/>
  <c r="AC81" i="25"/>
  <c r="AP56" i="28"/>
  <c r="AP55" i="28"/>
  <c r="AP58" i="28"/>
  <c r="AP59" i="28"/>
  <c r="AB72" i="29"/>
  <c r="AP53" i="28"/>
  <c r="AP51" i="28"/>
  <c r="AP52" i="28"/>
  <c r="AO67" i="28"/>
  <c r="AP48" i="28"/>
  <c r="AC78" i="29"/>
  <c r="AP49" i="28"/>
  <c r="AB71" i="29"/>
  <c r="AB80" i="29"/>
  <c r="AP50" i="28"/>
  <c r="AB73" i="29"/>
  <c r="AN69" i="29"/>
  <c r="AN79" i="29" s="1"/>
  <c r="AP46" i="28"/>
  <c r="AP43" i="28"/>
  <c r="AP45" i="28"/>
  <c r="AP47" i="28"/>
  <c r="AN66" i="29"/>
  <c r="AN76" i="29" s="1"/>
  <c r="AN67" i="29"/>
  <c r="AN77" i="29" s="1"/>
  <c r="AP44" i="28"/>
  <c r="AP42" i="28"/>
  <c r="AO66" i="28"/>
  <c r="AC80" i="25"/>
  <c r="AO61" i="29"/>
  <c r="AN57" i="25"/>
  <c r="AO74" i="29"/>
  <c r="AO63" i="29"/>
  <c r="AV17" i="29"/>
  <c r="AV26" i="29" s="1"/>
  <c r="AV21" i="29" s="1"/>
  <c r="AM77" i="29"/>
  <c r="AX34" i="28"/>
  <c r="AX13" i="28"/>
  <c r="AX31" i="28"/>
  <c r="AX29" i="28"/>
  <c r="AX30" i="28"/>
  <c r="AX14" i="28"/>
  <c r="AX14" i="29" s="1"/>
  <c r="AX33" i="28"/>
  <c r="AX11" i="28"/>
  <c r="AX15" i="28"/>
  <c r="AX12" i="28"/>
  <c r="AX12" i="29" s="1"/>
  <c r="AX10" i="28"/>
  <c r="AX32" i="28"/>
  <c r="AU24" i="29"/>
  <c r="AU21" i="29"/>
  <c r="AX38" i="29"/>
  <c r="AO47" i="29"/>
  <c r="AW23" i="28"/>
  <c r="AO57" i="29"/>
  <c r="AV26" i="28"/>
  <c r="H129" i="27"/>
  <c r="AP46" i="29"/>
  <c r="AO48" i="29"/>
  <c r="B139" i="27"/>
  <c r="AX35" i="29"/>
  <c r="AW35" i="28"/>
  <c r="AX39" i="29" s="1"/>
  <c r="AX34" i="29"/>
  <c r="F129" i="27"/>
  <c r="AP45" i="29"/>
  <c r="AO55" i="29"/>
  <c r="AN65" i="29"/>
  <c r="AM76" i="29"/>
  <c r="AM75" i="29"/>
  <c r="AW24" i="28"/>
  <c r="AO60" i="29"/>
  <c r="AZ8" i="29"/>
  <c r="AX37" i="29"/>
  <c r="AW21" i="28"/>
  <c r="AW11" i="29"/>
  <c r="AW25" i="28"/>
  <c r="AW40" i="29"/>
  <c r="AO59" i="29"/>
  <c r="AY8" i="28"/>
  <c r="AW22" i="28"/>
  <c r="AW12" i="29"/>
  <c r="AO51" i="29"/>
  <c r="AO53" i="29"/>
  <c r="AO49" i="29"/>
  <c r="AM79" i="29"/>
  <c r="D129" i="27"/>
  <c r="AP44" i="29"/>
  <c r="AW16" i="28"/>
  <c r="AW20" i="28"/>
  <c r="AX36" i="29"/>
  <c r="AO55" i="24"/>
  <c r="AO58" i="24"/>
  <c r="AN71" i="24"/>
  <c r="AO69" i="24"/>
  <c r="AO61" i="24" s="1"/>
  <c r="AO57" i="24"/>
  <c r="AO56" i="24"/>
  <c r="AO59" i="24"/>
  <c r="AN68" i="24"/>
  <c r="AO54" i="24"/>
  <c r="AM66" i="25"/>
  <c r="AN66" i="25" s="1"/>
  <c r="AO52" i="24"/>
  <c r="AO48" i="24"/>
  <c r="AN67" i="24"/>
  <c r="AO53" i="24"/>
  <c r="AO50" i="24"/>
  <c r="AO49" i="24"/>
  <c r="AO51" i="24"/>
  <c r="AM67" i="25"/>
  <c r="AN67" i="25" s="1"/>
  <c r="AN60" i="25"/>
  <c r="AM69" i="25"/>
  <c r="AN69" i="25" s="1"/>
  <c r="AN54" i="25"/>
  <c r="AO46" i="24"/>
  <c r="AO45" i="24"/>
  <c r="AM76" i="24"/>
  <c r="AO44" i="24"/>
  <c r="AN61" i="25"/>
  <c r="AO43" i="24"/>
  <c r="AO47" i="24"/>
  <c r="AO42" i="24"/>
  <c r="AN66" i="24"/>
  <c r="AL79" i="25"/>
  <c r="AW40" i="25"/>
  <c r="AW17" i="25"/>
  <c r="AW26" i="25" s="1"/>
  <c r="AW24" i="25" s="1"/>
  <c r="AX31" i="24"/>
  <c r="AY32" i="24"/>
  <c r="AY15" i="24"/>
  <c r="AX29" i="24"/>
  <c r="AX33" i="24"/>
  <c r="AY10" i="24"/>
  <c r="AY10" i="25" s="1"/>
  <c r="AY13" i="24"/>
  <c r="AY30" i="24"/>
  <c r="AZ11" i="24"/>
  <c r="AY34" i="24"/>
  <c r="AY14" i="24"/>
  <c r="AY14" i="25" s="1"/>
  <c r="AY12" i="24"/>
  <c r="AY12" i="25" s="1"/>
  <c r="AD78" i="25"/>
  <c r="AN55" i="25"/>
  <c r="AX35" i="25"/>
  <c r="AY36" i="25"/>
  <c r="B138" i="23"/>
  <c r="AZ8" i="24"/>
  <c r="AN63" i="25"/>
  <c r="AE25" i="25"/>
  <c r="AE30" i="25" s="1"/>
  <c r="AF29" i="25" s="1"/>
  <c r="AE23" i="25"/>
  <c r="AE13" i="25" s="1"/>
  <c r="AX25" i="24"/>
  <c r="AW35" i="24"/>
  <c r="AX39" i="25" s="1"/>
  <c r="AN48" i="25"/>
  <c r="AX37" i="25"/>
  <c r="F128" i="23"/>
  <c r="AO45" i="25"/>
  <c r="AD70" i="25"/>
  <c r="AD52" i="25"/>
  <c r="AD71" i="25" s="1"/>
  <c r="AD58" i="25"/>
  <c r="AD72" i="25" s="1"/>
  <c r="AD64" i="25"/>
  <c r="AD73" i="25" s="1"/>
  <c r="AN51" i="25"/>
  <c r="AY11" i="25"/>
  <c r="AZ8" i="25"/>
  <c r="AW26" i="24"/>
  <c r="AX17" i="25"/>
  <c r="AX26" i="25" s="1"/>
  <c r="AX20" i="24"/>
  <c r="AX16" i="24"/>
  <c r="AX23" i="24"/>
  <c r="AY34" i="25"/>
  <c r="AN47" i="25"/>
  <c r="H128" i="23"/>
  <c r="AO46" i="25"/>
  <c r="AN59" i="25"/>
  <c r="AM65" i="25"/>
  <c r="AM75" i="25" s="1"/>
  <c r="AN49" i="25"/>
  <c r="AY21" i="24"/>
  <c r="AY38" i="25"/>
  <c r="AN53" i="25"/>
  <c r="D128" i="23"/>
  <c r="AO44" i="25"/>
  <c r="AX24" i="24"/>
  <c r="AX22" i="24"/>
  <c r="AP21" i="16"/>
  <c r="AP24" i="16"/>
  <c r="AQ10" i="16"/>
  <c r="AQ17" i="16" s="1"/>
  <c r="AQ26" i="16" s="1"/>
  <c r="AG76" i="14"/>
  <c r="AL69" i="16"/>
  <c r="AL67" i="16"/>
  <c r="AL66" i="16"/>
  <c r="AR29" i="14"/>
  <c r="AR32" i="14"/>
  <c r="AR34" i="14"/>
  <c r="AR33" i="14"/>
  <c r="AR31" i="14"/>
  <c r="AR30" i="14"/>
  <c r="AR36" i="16"/>
  <c r="AR38" i="16"/>
  <c r="AR37" i="16"/>
  <c r="AR35" i="16"/>
  <c r="AR34" i="16"/>
  <c r="K76" i="16"/>
  <c r="I77" i="16"/>
  <c r="AM53" i="16"/>
  <c r="AM59" i="16"/>
  <c r="AM57" i="16"/>
  <c r="AM60" i="16"/>
  <c r="AM49" i="16"/>
  <c r="AM55" i="16"/>
  <c r="AK75" i="16"/>
  <c r="AM63" i="16"/>
  <c r="AM51" i="16"/>
  <c r="AM48" i="16"/>
  <c r="AM74" i="16"/>
  <c r="AM65" i="16" s="1"/>
  <c r="AM54" i="16"/>
  <c r="AM61" i="16"/>
  <c r="AM47" i="16"/>
  <c r="B137" i="15"/>
  <c r="G136" i="15"/>
  <c r="C136" i="15"/>
  <c r="E136" i="15"/>
  <c r="AV8" i="16"/>
  <c r="AQ39" i="16"/>
  <c r="AQ40" i="16" s="1"/>
  <c r="AM53" i="14"/>
  <c r="AM46" i="14"/>
  <c r="F126" i="15"/>
  <c r="AN45" i="16" s="1"/>
  <c r="AM56" i="14"/>
  <c r="AM52" i="14"/>
  <c r="AM43" i="14"/>
  <c r="AM49" i="14"/>
  <c r="AM58" i="14"/>
  <c r="AM47" i="14"/>
  <c r="AM59" i="14"/>
  <c r="AM51" i="14"/>
  <c r="AM57" i="14"/>
  <c r="AM44" i="14"/>
  <c r="D126" i="15"/>
  <c r="AN44" i="16" s="1"/>
  <c r="AM55" i="14"/>
  <c r="H126" i="15"/>
  <c r="AN46" i="16" s="1"/>
  <c r="AM50" i="14"/>
  <c r="AM45" i="14"/>
  <c r="AR12" i="14"/>
  <c r="AR12" i="16" s="1"/>
  <c r="AR11" i="14"/>
  <c r="AR11" i="16" s="1"/>
  <c r="AR15" i="14"/>
  <c r="AR14" i="14"/>
  <c r="AR14" i="16" s="1"/>
  <c r="AR13" i="14"/>
  <c r="AR10" i="14"/>
  <c r="AT8" i="14"/>
  <c r="AI66" i="14"/>
  <c r="AJ42" i="14"/>
  <c r="AH72" i="14"/>
  <c r="AH75" i="14"/>
  <c r="AH71" i="14"/>
  <c r="AH73" i="14"/>
  <c r="AH70" i="14"/>
  <c r="AH74" i="14"/>
  <c r="AJ69" i="14"/>
  <c r="AJ64" i="14" s="1"/>
  <c r="AI67" i="14"/>
  <c r="AJ48" i="14"/>
  <c r="AI68" i="14"/>
  <c r="AJ54" i="14"/>
  <c r="AP26" i="14"/>
  <c r="AQ24" i="14"/>
  <c r="AQ22" i="14"/>
  <c r="AQ23" i="14"/>
  <c r="AQ16" i="14"/>
  <c r="AQ20" i="14"/>
  <c r="AQ35" i="14"/>
  <c r="AR39" i="16" s="1"/>
  <c r="AQ21" i="14"/>
  <c r="AQ25" i="14"/>
  <c r="AZ14" i="24" a="1"/>
  <c r="AP41" i="24"/>
  <c r="AY15" i="31" a="1"/>
  <c r="AZ15" i="24" a="1"/>
  <c r="AZ34" i="24" a="1"/>
  <c r="AS31" i="14" a="1"/>
  <c r="AY12" i="31" a="1"/>
  <c r="AP40" i="31"/>
  <c r="AQ41" i="28"/>
  <c r="AY10" i="31" a="1"/>
  <c r="AY14" i="31" a="1"/>
  <c r="AY32" i="31" a="1"/>
  <c r="AS30" i="14" a="1"/>
  <c r="AQ39" i="28"/>
  <c r="AY11" i="28" a="1"/>
  <c r="AS29" i="14" a="1"/>
  <c r="AY34" i="28" a="1"/>
  <c r="AY29" i="24" a="1"/>
  <c r="AS34" i="14" a="1"/>
  <c r="AY31" i="28" a="1"/>
  <c r="AZ10" i="24" a="1"/>
  <c r="AY29" i="28" a="1"/>
  <c r="AP39" i="31"/>
  <c r="AY10" i="28" a="1"/>
  <c r="AS32" i="14" a="1"/>
  <c r="AN41" i="14"/>
  <c r="AY13" i="31" a="1"/>
  <c r="AZ32" i="24" a="1"/>
  <c r="AY33" i="31" a="1"/>
  <c r="AY12" i="28" a="1"/>
  <c r="AY33" i="28" a="1"/>
  <c r="AN39" i="14"/>
  <c r="AY34" i="31" a="1"/>
  <c r="AY14" i="28" a="1"/>
  <c r="AQ40" i="28"/>
  <c r="AZ30" i="24" a="1"/>
  <c r="AP40" i="24"/>
  <c r="AS13" i="14" a="1"/>
  <c r="AS11" i="14" a="1"/>
  <c r="AY30" i="31" a="1"/>
  <c r="AS14" i="14" a="1"/>
  <c r="AY11" i="31" a="1"/>
  <c r="AY15" i="28" a="1"/>
  <c r="AZ12" i="24" a="1"/>
  <c r="AS33" i="14" a="1"/>
  <c r="AS10" i="14" a="1"/>
  <c r="AZ29" i="31" a="1"/>
  <c r="AP41" i="31"/>
  <c r="AN40" i="14"/>
  <c r="AS12" i="14" a="1"/>
  <c r="AS15" i="14" a="1"/>
  <c r="AY32" i="28" a="1"/>
  <c r="BA11" i="24" a="1"/>
  <c r="AY31" i="24" a="1"/>
  <c r="AY33" i="24" a="1"/>
  <c r="AY31" i="31" a="1"/>
  <c r="AY30" i="28" a="1"/>
  <c r="AZ13" i="24" a="1"/>
  <c r="AY13" i="28" a="1"/>
  <c r="AP39" i="24"/>
  <c r="AO65" i="31" l="1"/>
  <c r="AO75" i="31" s="1"/>
  <c r="AO61" i="31"/>
  <c r="AO71" i="31" s="1"/>
  <c r="AO63" i="31"/>
  <c r="AO73" i="31" s="1"/>
  <c r="AP58" i="31"/>
  <c r="AP53" i="31"/>
  <c r="AP44" i="31"/>
  <c r="AP52" i="31"/>
  <c r="AP57" i="31"/>
  <c r="AP46" i="31"/>
  <c r="AP51" i="31"/>
  <c r="AP55" i="31"/>
  <c r="AM76" i="31"/>
  <c r="AN76" i="31"/>
  <c r="AP45" i="31"/>
  <c r="AP47" i="31"/>
  <c r="AO67" i="31"/>
  <c r="AP48" i="31"/>
  <c r="AP50" i="31"/>
  <c r="AO66" i="31"/>
  <c r="AP42" i="31"/>
  <c r="AO64" i="31"/>
  <c r="AO74" i="31" s="1"/>
  <c r="AP69" i="31"/>
  <c r="AP61" i="31" s="1"/>
  <c r="AO68" i="31"/>
  <c r="AP54" i="31"/>
  <c r="AN67" i="32"/>
  <c r="AN77" i="32" s="1"/>
  <c r="AP43" i="31"/>
  <c r="AP56" i="31"/>
  <c r="AP49" i="31"/>
  <c r="AO62" i="31"/>
  <c r="AP59" i="31"/>
  <c r="AO60" i="31"/>
  <c r="AO70" i="31" s="1"/>
  <c r="AP54" i="29"/>
  <c r="AO54" i="32"/>
  <c r="AJ61" i="14"/>
  <c r="AJ62" i="14"/>
  <c r="AJ60" i="14"/>
  <c r="AJ63" i="14"/>
  <c r="AJ65" i="14"/>
  <c r="AC70" i="29"/>
  <c r="AC64" i="29"/>
  <c r="AC73" i="29" s="1"/>
  <c r="AC58" i="29"/>
  <c r="AC72" i="29" s="1"/>
  <c r="AC52" i="29"/>
  <c r="AO63" i="24"/>
  <c r="AO73" i="24" s="1"/>
  <c r="AO62" i="24"/>
  <c r="AO72" i="24" s="1"/>
  <c r="AO60" i="24"/>
  <c r="AO70" i="24" s="1"/>
  <c r="AO65" i="24"/>
  <c r="AO75" i="24" s="1"/>
  <c r="AO64" i="24"/>
  <c r="AO74" i="24" s="1"/>
  <c r="AP62" i="28"/>
  <c r="AP72" i="28" s="1"/>
  <c r="AP64" i="28"/>
  <c r="AP74" i="28" s="1"/>
  <c r="AN76" i="28"/>
  <c r="AP65" i="28"/>
  <c r="AP75" i="28" s="1"/>
  <c r="AP63" i="28"/>
  <c r="AP73" i="28" s="1"/>
  <c r="AO61" i="32"/>
  <c r="AP60" i="28"/>
  <c r="AD64" i="32"/>
  <c r="AD73" i="32" s="1"/>
  <c r="AD52" i="32"/>
  <c r="AD71" i="32" s="1"/>
  <c r="AE50" i="29"/>
  <c r="AB81" i="32"/>
  <c r="AO55" i="32"/>
  <c r="AO57" i="32"/>
  <c r="AO74" i="32"/>
  <c r="AN69" i="32"/>
  <c r="AO63" i="32"/>
  <c r="AO60" i="32"/>
  <c r="AE68" i="29"/>
  <c r="AD15" i="29"/>
  <c r="AD16" i="29" s="1"/>
  <c r="AE62" i="32"/>
  <c r="AD30" i="29"/>
  <c r="AE29" i="29" s="1"/>
  <c r="AE25" i="29" s="1"/>
  <c r="AE30" i="29" s="1"/>
  <c r="AF29" i="29" s="1"/>
  <c r="AM79" i="32"/>
  <c r="AE28" i="29"/>
  <c r="AF27" i="29" s="1"/>
  <c r="AF23" i="29" s="1"/>
  <c r="AF13" i="29" s="1"/>
  <c r="AE62" i="29"/>
  <c r="AX40" i="32"/>
  <c r="AE68" i="32"/>
  <c r="AE28" i="32"/>
  <c r="AF27" i="32" s="1"/>
  <c r="AF23" i="32" s="1"/>
  <c r="AF13" i="32" s="1"/>
  <c r="AD78" i="29"/>
  <c r="AY14" i="31"/>
  <c r="AY14" i="32" s="1"/>
  <c r="AY34" i="31"/>
  <c r="AY11" i="31"/>
  <c r="AY11" i="32" s="1"/>
  <c r="AZ29" i="31"/>
  <c r="AY32" i="31"/>
  <c r="AY15" i="31"/>
  <c r="AY10" i="31"/>
  <c r="AY33" i="31"/>
  <c r="AY30" i="31"/>
  <c r="AY13" i="31"/>
  <c r="AY12" i="31"/>
  <c r="AY12" i="32" s="1"/>
  <c r="AY31" i="31"/>
  <c r="AW24" i="32"/>
  <c r="AW21" i="32"/>
  <c r="AN76" i="32"/>
  <c r="AO48" i="32"/>
  <c r="AZ8" i="31"/>
  <c r="AX24" i="31"/>
  <c r="D129" i="30"/>
  <c r="AP44" i="32"/>
  <c r="AM76" i="32"/>
  <c r="AY38" i="32"/>
  <c r="AO53" i="32"/>
  <c r="AD58" i="32"/>
  <c r="AC72" i="32"/>
  <c r="AC81" i="32" s="1"/>
  <c r="AC80" i="32"/>
  <c r="AX21" i="31"/>
  <c r="AO59" i="32"/>
  <c r="AZ8" i="32"/>
  <c r="AX14" i="32"/>
  <c r="AX17" i="32" s="1"/>
  <c r="AX26" i="32" s="1"/>
  <c r="AN65" i="32"/>
  <c r="AY36" i="32"/>
  <c r="AO47" i="32"/>
  <c r="AE50" i="32"/>
  <c r="AD70" i="32"/>
  <c r="AX25" i="31"/>
  <c r="AX16" i="31"/>
  <c r="AX20" i="31"/>
  <c r="F129" i="30"/>
  <c r="AP45" i="32"/>
  <c r="B139" i="30"/>
  <c r="AO51" i="32"/>
  <c r="AY37" i="32"/>
  <c r="AE15" i="32"/>
  <c r="AE31" i="32"/>
  <c r="AO49" i="32"/>
  <c r="AW26" i="31"/>
  <c r="AY34" i="32"/>
  <c r="AX23" i="31"/>
  <c r="AE56" i="29"/>
  <c r="AB81" i="29"/>
  <c r="AX35" i="31"/>
  <c r="AY39" i="32" s="1"/>
  <c r="AM77" i="32"/>
  <c r="H129" i="30"/>
  <c r="AP46" i="32"/>
  <c r="AX22" i="31"/>
  <c r="AY35" i="32"/>
  <c r="AQ55" i="28"/>
  <c r="AQ56" i="28"/>
  <c r="AQ54" i="28"/>
  <c r="AP68" i="28"/>
  <c r="AQ59" i="28"/>
  <c r="AP71" i="28"/>
  <c r="AQ69" i="28"/>
  <c r="AQ61" i="28" s="1"/>
  <c r="AQ58" i="28"/>
  <c r="AQ57" i="28"/>
  <c r="AQ49" i="28"/>
  <c r="AQ52" i="28"/>
  <c r="AQ51" i="28"/>
  <c r="AQ53" i="28"/>
  <c r="AQ50" i="28"/>
  <c r="AO67" i="29"/>
  <c r="AO77" i="29" s="1"/>
  <c r="AQ48" i="28"/>
  <c r="AP67" i="28"/>
  <c r="AO57" i="25"/>
  <c r="AO66" i="29"/>
  <c r="AO76" i="29" s="1"/>
  <c r="AO69" i="29"/>
  <c r="AO79" i="29" s="1"/>
  <c r="AQ43" i="28"/>
  <c r="AP66" i="28"/>
  <c r="AQ42" i="28"/>
  <c r="AO76" i="28"/>
  <c r="AQ44" i="28"/>
  <c r="AQ45" i="28"/>
  <c r="AP74" i="29"/>
  <c r="AQ46" i="28"/>
  <c r="AQ47" i="28"/>
  <c r="AP55" i="29"/>
  <c r="AP63" i="29"/>
  <c r="AP61" i="29"/>
  <c r="AV24" i="29"/>
  <c r="AP60" i="29"/>
  <c r="AW17" i="29"/>
  <c r="AW26" i="29" s="1"/>
  <c r="AW21" i="29" s="1"/>
  <c r="AM79" i="25"/>
  <c r="AW26" i="28"/>
  <c r="AY14" i="28"/>
  <c r="AY30" i="28"/>
  <c r="AY10" i="28"/>
  <c r="AY31" i="28"/>
  <c r="AY11" i="28"/>
  <c r="AY33" i="28"/>
  <c r="AY32" i="28"/>
  <c r="AY12" i="28"/>
  <c r="AY13" i="28"/>
  <c r="AY29" i="28"/>
  <c r="AY15" i="28"/>
  <c r="AY34" i="28"/>
  <c r="AP59" i="29"/>
  <c r="B140" i="27"/>
  <c r="AP57" i="29"/>
  <c r="AX24" i="28"/>
  <c r="AO65" i="29"/>
  <c r="AO75" i="29" s="1"/>
  <c r="AY34" i="29"/>
  <c r="AP53" i="29"/>
  <c r="D130" i="27"/>
  <c r="AQ44" i="29"/>
  <c r="AX20" i="28"/>
  <c r="AX16" i="28"/>
  <c r="AX10" i="29"/>
  <c r="AY35" i="29"/>
  <c r="AX21" i="28"/>
  <c r="AX11" i="29"/>
  <c r="AY37" i="29"/>
  <c r="AP49" i="29"/>
  <c r="BA8" i="29"/>
  <c r="AY36" i="29"/>
  <c r="AP48" i="29"/>
  <c r="AX22" i="28"/>
  <c r="AX23" i="28"/>
  <c r="F130" i="27"/>
  <c r="AQ45" i="29"/>
  <c r="AX35" i="28"/>
  <c r="AY39" i="29" s="1"/>
  <c r="AP51" i="29"/>
  <c r="H130" i="27"/>
  <c r="AQ46" i="29"/>
  <c r="AP47" i="29"/>
  <c r="AZ8" i="28"/>
  <c r="AX40" i="29"/>
  <c r="AN75" i="29"/>
  <c r="AX25" i="28"/>
  <c r="AY38" i="29"/>
  <c r="AW21" i="25"/>
  <c r="AM77" i="25"/>
  <c r="AM76" i="25"/>
  <c r="AP59" i="24"/>
  <c r="AP56" i="24"/>
  <c r="AP54" i="24"/>
  <c r="AO68" i="24"/>
  <c r="AP57" i="24"/>
  <c r="AP58" i="24"/>
  <c r="AP69" i="24"/>
  <c r="AP61" i="24" s="1"/>
  <c r="AO71" i="24"/>
  <c r="AP55" i="24"/>
  <c r="AP51" i="24"/>
  <c r="AP49" i="24"/>
  <c r="AP50" i="24"/>
  <c r="AP53" i="24"/>
  <c r="AO61" i="25"/>
  <c r="AP48" i="24"/>
  <c r="AO67" i="24"/>
  <c r="AP52" i="24"/>
  <c r="AP45" i="24"/>
  <c r="AO74" i="25"/>
  <c r="AO66" i="25" s="1"/>
  <c r="AO60" i="25"/>
  <c r="AN76" i="24"/>
  <c r="AP47" i="24"/>
  <c r="AP44" i="24"/>
  <c r="AP46" i="24"/>
  <c r="AO63" i="25"/>
  <c r="AP42" i="24"/>
  <c r="AO66" i="24"/>
  <c r="AP43" i="24"/>
  <c r="AX40" i="25"/>
  <c r="AX26" i="24"/>
  <c r="AZ30" i="24"/>
  <c r="AZ13" i="24"/>
  <c r="AY33" i="24"/>
  <c r="AZ10" i="24"/>
  <c r="AZ14" i="24"/>
  <c r="AZ14" i="25" s="1"/>
  <c r="AZ15" i="24"/>
  <c r="AZ12" i="24"/>
  <c r="AZ12" i="25" s="1"/>
  <c r="AY29" i="24"/>
  <c r="AZ34" i="24"/>
  <c r="AZ32" i="24"/>
  <c r="BA11" i="24"/>
  <c r="AY31" i="24"/>
  <c r="B139" i="23"/>
  <c r="AZ34" i="25"/>
  <c r="AY23" i="24"/>
  <c r="AO54" i="25"/>
  <c r="AY37" i="25"/>
  <c r="BA8" i="24"/>
  <c r="AX24" i="25"/>
  <c r="AX21" i="25"/>
  <c r="AZ11" i="25"/>
  <c r="BA8" i="25"/>
  <c r="AY17" i="25"/>
  <c r="AY26" i="25" s="1"/>
  <c r="AY20" i="24"/>
  <c r="AY16" i="24"/>
  <c r="AE56" i="25"/>
  <c r="AE28" i="25"/>
  <c r="AF27" i="25" s="1"/>
  <c r="AE62" i="25"/>
  <c r="AY24" i="24"/>
  <c r="AY25" i="24"/>
  <c r="AO47" i="25"/>
  <c r="AD80" i="25"/>
  <c r="AO55" i="25"/>
  <c r="AD81" i="25"/>
  <c r="F129" i="23"/>
  <c r="AP45" i="25"/>
  <c r="AY22" i="24"/>
  <c r="AO53" i="25"/>
  <c r="AO59" i="25"/>
  <c r="AN79" i="25"/>
  <c r="AO51" i="25"/>
  <c r="D129" i="23"/>
  <c r="AP44" i="25"/>
  <c r="AN77" i="25"/>
  <c r="AO49" i="25"/>
  <c r="AE68" i="25"/>
  <c r="AE15" i="25"/>
  <c r="AE64" i="25" s="1"/>
  <c r="AE31" i="25"/>
  <c r="AE50" i="25"/>
  <c r="AX35" i="24"/>
  <c r="AY39" i="25" s="1"/>
  <c r="AZ38" i="25"/>
  <c r="AZ36" i="25"/>
  <c r="AN65" i="25"/>
  <c r="H129" i="23"/>
  <c r="AP46" i="25"/>
  <c r="AN76" i="25"/>
  <c r="AO48" i="25"/>
  <c r="AZ21" i="24"/>
  <c r="AY35" i="25"/>
  <c r="AQ21" i="16"/>
  <c r="AQ24" i="16"/>
  <c r="AR10" i="16"/>
  <c r="AR17" i="16" s="1"/>
  <c r="AR26" i="16" s="1"/>
  <c r="AH76" i="14"/>
  <c r="AM66" i="16"/>
  <c r="AM67" i="16"/>
  <c r="AM69" i="16"/>
  <c r="AS31" i="14"/>
  <c r="AS30" i="14"/>
  <c r="AS33" i="14"/>
  <c r="AS34" i="14"/>
  <c r="AS32" i="14"/>
  <c r="AS29" i="14"/>
  <c r="AS35" i="16"/>
  <c r="AS34" i="16"/>
  <c r="AS37" i="16"/>
  <c r="AS38" i="16"/>
  <c r="AS36" i="16"/>
  <c r="J77" i="16"/>
  <c r="L76" i="16"/>
  <c r="F79" i="16"/>
  <c r="AL75" i="16"/>
  <c r="AN74" i="16"/>
  <c r="AN65" i="16" s="1"/>
  <c r="AN61" i="16"/>
  <c r="AN60" i="16"/>
  <c r="AN48" i="16"/>
  <c r="AN47" i="16"/>
  <c r="AN51" i="16"/>
  <c r="AN55" i="16"/>
  <c r="AN59" i="16"/>
  <c r="AN49" i="16"/>
  <c r="AN54" i="16"/>
  <c r="AN57" i="16"/>
  <c r="AN63" i="16"/>
  <c r="AN53" i="16"/>
  <c r="B138" i="15"/>
  <c r="C137" i="15"/>
  <c r="E137" i="15"/>
  <c r="G137" i="15"/>
  <c r="AW8" i="16"/>
  <c r="AR40" i="16"/>
  <c r="AN58" i="14"/>
  <c r="H127" i="15"/>
  <c r="AO46" i="16" s="1"/>
  <c r="D127" i="15"/>
  <c r="AO44" i="16" s="1"/>
  <c r="AN56" i="14"/>
  <c r="AN51" i="14"/>
  <c r="F127" i="15"/>
  <c r="AO45" i="16" s="1"/>
  <c r="AN55" i="14"/>
  <c r="AN43" i="14"/>
  <c r="AN52" i="14"/>
  <c r="AN45" i="14"/>
  <c r="AN59" i="14"/>
  <c r="AN46" i="14"/>
  <c r="AN49" i="14"/>
  <c r="AN44" i="14"/>
  <c r="AN57" i="14"/>
  <c r="AN50" i="14"/>
  <c r="AN47" i="14"/>
  <c r="AN53" i="14"/>
  <c r="AS13" i="14"/>
  <c r="AS10" i="14"/>
  <c r="AS14" i="14"/>
  <c r="AS14" i="16" s="1"/>
  <c r="AS15" i="14"/>
  <c r="AS11" i="14"/>
  <c r="AS11" i="16" s="1"/>
  <c r="AS12" i="14"/>
  <c r="AS12" i="16" s="1"/>
  <c r="AU8" i="14"/>
  <c r="AJ68" i="14"/>
  <c r="AK54" i="14"/>
  <c r="AJ67" i="14"/>
  <c r="AK48" i="14"/>
  <c r="AI73" i="14"/>
  <c r="AI72" i="14"/>
  <c r="AI70" i="14"/>
  <c r="AI74" i="14"/>
  <c r="AI71" i="14"/>
  <c r="AI75" i="14"/>
  <c r="AJ66" i="14"/>
  <c r="AK42" i="14"/>
  <c r="AK69" i="14"/>
  <c r="AK64" i="14" s="1"/>
  <c r="AQ26" i="14"/>
  <c r="AR25" i="14"/>
  <c r="AR21" i="14"/>
  <c r="AR23" i="14"/>
  <c r="AR35" i="14"/>
  <c r="AS39" i="16" s="1"/>
  <c r="AR16" i="14"/>
  <c r="AR20" i="14"/>
  <c r="AR22" i="14"/>
  <c r="AR24" i="14"/>
  <c r="AZ34" i="31" a="1"/>
  <c r="BA29" i="31" a="1"/>
  <c r="AT32" i="14" a="1"/>
  <c r="AQ41" i="24"/>
  <c r="AO39" i="14"/>
  <c r="AZ14" i="28" a="1"/>
  <c r="BA12" i="24" a="1"/>
  <c r="AZ33" i="24" a="1"/>
  <c r="AT31" i="14" a="1"/>
  <c r="BA15" i="24" a="1"/>
  <c r="AQ41" i="31"/>
  <c r="BA32" i="24" a="1"/>
  <c r="AZ14" i="31" a="1"/>
  <c r="AZ10" i="31" a="1"/>
  <c r="AZ31" i="28" a="1"/>
  <c r="AZ33" i="28" a="1"/>
  <c r="AT33" i="14" a="1"/>
  <c r="AZ29" i="28" a="1"/>
  <c r="AZ30" i="31" a="1"/>
  <c r="AZ31" i="31" a="1"/>
  <c r="AT30" i="14" a="1"/>
  <c r="AR40" i="28"/>
  <c r="AZ12" i="31" a="1"/>
  <c r="AZ13" i="31" a="1"/>
  <c r="AZ15" i="31" a="1"/>
  <c r="AQ39" i="24"/>
  <c r="BA34" i="24" a="1"/>
  <c r="AT10" i="14" a="1"/>
  <c r="AZ12" i="28" a="1"/>
  <c r="AQ39" i="31"/>
  <c r="AT11" i="14" a="1"/>
  <c r="AZ10" i="28" a="1"/>
  <c r="AT29" i="14" a="1"/>
  <c r="AQ40" i="24"/>
  <c r="AZ13" i="28" a="1"/>
  <c r="AT34" i="14" a="1"/>
  <c r="AT15" i="14" a="1"/>
  <c r="BA14" i="24" a="1"/>
  <c r="AZ29" i="24" a="1"/>
  <c r="AT13" i="14" a="1"/>
  <c r="AZ11" i="31" a="1"/>
  <c r="BA10" i="24" a="1"/>
  <c r="AZ30" i="28" a="1"/>
  <c r="BB11" i="24" a="1"/>
  <c r="AZ34" i="28" a="1"/>
  <c r="BA30" i="24" a="1"/>
  <c r="AR39" i="28"/>
  <c r="AO41" i="14"/>
  <c r="AT14" i="14" a="1"/>
  <c r="AR41" i="28"/>
  <c r="AO40" i="14"/>
  <c r="AZ33" i="31" a="1"/>
  <c r="AZ15" i="28" a="1"/>
  <c r="AZ31" i="24" a="1"/>
  <c r="AZ32" i="31" a="1"/>
  <c r="AZ32" i="28" a="1"/>
  <c r="BA13" i="24" a="1"/>
  <c r="AZ11" i="28" a="1"/>
  <c r="AT12" i="14" a="1"/>
  <c r="AQ40" i="31"/>
  <c r="AO67" i="32" l="1"/>
  <c r="AO77" i="32" s="1"/>
  <c r="AP62" i="31"/>
  <c r="AP72" i="31" s="1"/>
  <c r="AP65" i="31"/>
  <c r="AP75" i="31" s="1"/>
  <c r="AQ43" i="31"/>
  <c r="AP71" i="31"/>
  <c r="AQ45" i="31"/>
  <c r="AQ57" i="31"/>
  <c r="AQ50" i="31"/>
  <c r="AQ52" i="31"/>
  <c r="AP60" i="31"/>
  <c r="AP70" i="31" s="1"/>
  <c r="AP68" i="31"/>
  <c r="AQ54" i="31"/>
  <c r="AQ48" i="31"/>
  <c r="AP67" i="31"/>
  <c r="AQ59" i="31"/>
  <c r="AQ55" i="31"/>
  <c r="AQ44" i="31"/>
  <c r="AP64" i="31"/>
  <c r="AP74" i="31" s="1"/>
  <c r="AQ69" i="31"/>
  <c r="AQ47" i="31"/>
  <c r="AQ51" i="31"/>
  <c r="AO72" i="31"/>
  <c r="AO76" i="31" s="1"/>
  <c r="AQ49" i="31"/>
  <c r="AQ46" i="31"/>
  <c r="AQ53" i="31"/>
  <c r="AQ56" i="31"/>
  <c r="AP66" i="31"/>
  <c r="AQ42" i="31"/>
  <c r="AP63" i="31"/>
  <c r="AP73" i="31" s="1"/>
  <c r="AQ58" i="31"/>
  <c r="AQ54" i="29"/>
  <c r="AC80" i="29"/>
  <c r="AC71" i="29"/>
  <c r="AC81" i="29" s="1"/>
  <c r="AK65" i="14"/>
  <c r="AK63" i="14"/>
  <c r="AK60" i="14"/>
  <c r="AK62" i="14"/>
  <c r="AK61" i="14"/>
  <c r="AP64" i="24"/>
  <c r="AP74" i="24" s="1"/>
  <c r="AP63" i="24"/>
  <c r="AP73" i="24" s="1"/>
  <c r="AP65" i="24"/>
  <c r="AP75" i="24" s="1"/>
  <c r="AP62" i="24"/>
  <c r="AP72" i="24" s="1"/>
  <c r="AP60" i="24"/>
  <c r="AQ64" i="28"/>
  <c r="AQ74" i="28" s="1"/>
  <c r="AQ60" i="28"/>
  <c r="AQ70" i="28" s="1"/>
  <c r="AQ62" i="28"/>
  <c r="AQ72" i="28" s="1"/>
  <c r="AQ65" i="28"/>
  <c r="AQ75" i="28" s="1"/>
  <c r="AP70" i="28"/>
  <c r="AQ63" i="28"/>
  <c r="AE64" i="32"/>
  <c r="AE73" i="32" s="1"/>
  <c r="AF50" i="29"/>
  <c r="AP57" i="32"/>
  <c r="AO69" i="32"/>
  <c r="AO79" i="32" s="1"/>
  <c r="AO66" i="32"/>
  <c r="AO76" i="32" s="1"/>
  <c r="AD52" i="29"/>
  <c r="AD71" i="29" s="1"/>
  <c r="AN79" i="32"/>
  <c r="AP60" i="32"/>
  <c r="AP74" i="32"/>
  <c r="AP55" i="32"/>
  <c r="AD58" i="29"/>
  <c r="AE15" i="29"/>
  <c r="AE16" i="29" s="1"/>
  <c r="AP54" i="32"/>
  <c r="AD70" i="29"/>
  <c r="AD64" i="29"/>
  <c r="AF68" i="29"/>
  <c r="AF68" i="32"/>
  <c r="AF56" i="29"/>
  <c r="AF25" i="32"/>
  <c r="AF30" i="32" s="1"/>
  <c r="AG29" i="32" s="1"/>
  <c r="AE31" i="29"/>
  <c r="AF62" i="29"/>
  <c r="AF28" i="29"/>
  <c r="AG27" i="29" s="1"/>
  <c r="AG23" i="29" s="1"/>
  <c r="AG13" i="29" s="1"/>
  <c r="AF25" i="29"/>
  <c r="AE78" i="29"/>
  <c r="AF62" i="32"/>
  <c r="AY35" i="31"/>
  <c r="AZ39" i="32" s="1"/>
  <c r="AF28" i="32"/>
  <c r="AG27" i="32" s="1"/>
  <c r="AG23" i="32" s="1"/>
  <c r="AG13" i="32" s="1"/>
  <c r="AF56" i="32"/>
  <c r="AZ33" i="31"/>
  <c r="AZ10" i="31"/>
  <c r="AZ10" i="32" s="1"/>
  <c r="AZ32" i="31"/>
  <c r="AZ31" i="31"/>
  <c r="BA29" i="31"/>
  <c r="AZ12" i="31"/>
  <c r="AZ11" i="31"/>
  <c r="AZ15" i="31"/>
  <c r="AZ13" i="31"/>
  <c r="AZ34" i="31"/>
  <c r="AZ30" i="31"/>
  <c r="AZ14" i="31"/>
  <c r="AZ14" i="32" s="1"/>
  <c r="AE58" i="32"/>
  <c r="AD72" i="32"/>
  <c r="AD81" i="32" s="1"/>
  <c r="AZ37" i="32"/>
  <c r="B140" i="30"/>
  <c r="AX24" i="32"/>
  <c r="AX21" i="32"/>
  <c r="AO65" i="32"/>
  <c r="AO75" i="32" s="1"/>
  <c r="AP53" i="32"/>
  <c r="AP61" i="32"/>
  <c r="AY16" i="31"/>
  <c r="AY20" i="31"/>
  <c r="AP59" i="32"/>
  <c r="AZ36" i="32"/>
  <c r="AY40" i="32"/>
  <c r="H130" i="30"/>
  <c r="AQ46" i="32"/>
  <c r="AE70" i="32"/>
  <c r="AP47" i="32"/>
  <c r="AZ35" i="32"/>
  <c r="AP63" i="32"/>
  <c r="AP57" i="25"/>
  <c r="AP49" i="32"/>
  <c r="AE52" i="32"/>
  <c r="D130" i="30"/>
  <c r="AQ44" i="32"/>
  <c r="AY22" i="31"/>
  <c r="AY21" i="31"/>
  <c r="AY25" i="31"/>
  <c r="AE16" i="32"/>
  <c r="AP51" i="32"/>
  <c r="F130" i="30"/>
  <c r="AQ45" i="32"/>
  <c r="AN75" i="32"/>
  <c r="BA8" i="32"/>
  <c r="AD80" i="32"/>
  <c r="AP48" i="32"/>
  <c r="AY23" i="31"/>
  <c r="AZ38" i="32"/>
  <c r="BA8" i="31"/>
  <c r="AX26" i="31"/>
  <c r="AE78" i="32"/>
  <c r="AF50" i="32"/>
  <c r="AY10" i="32"/>
  <c r="AZ34" i="32"/>
  <c r="AY24" i="31"/>
  <c r="AR57" i="28"/>
  <c r="AR58" i="28"/>
  <c r="AR59" i="28"/>
  <c r="AP67" i="29"/>
  <c r="AP77" i="29" s="1"/>
  <c r="AQ71" i="28"/>
  <c r="AR69" i="28"/>
  <c r="AR61" i="28" s="1"/>
  <c r="AQ68" i="28"/>
  <c r="AR54" i="28"/>
  <c r="AP66" i="29"/>
  <c r="AP76" i="29" s="1"/>
  <c r="AR56" i="28"/>
  <c r="AR55" i="28"/>
  <c r="AR50" i="28"/>
  <c r="AP69" i="29"/>
  <c r="AQ69" i="29" s="1"/>
  <c r="AR53" i="28"/>
  <c r="AR51" i="28"/>
  <c r="AR48" i="28"/>
  <c r="AQ67" i="28"/>
  <c r="AQ63" i="29"/>
  <c r="AR52" i="28"/>
  <c r="AR49" i="28"/>
  <c r="AR45" i="28"/>
  <c r="AR42" i="28"/>
  <c r="AQ66" i="28"/>
  <c r="AR47" i="28"/>
  <c r="AQ55" i="29"/>
  <c r="AR44" i="28"/>
  <c r="AR43" i="28"/>
  <c r="AR46" i="28"/>
  <c r="AQ60" i="29"/>
  <c r="AQ74" i="29"/>
  <c r="AQ61" i="29"/>
  <c r="AW24" i="29"/>
  <c r="AX17" i="29"/>
  <c r="AX26" i="29" s="1"/>
  <c r="AX21" i="29" s="1"/>
  <c r="AZ12" i="28"/>
  <c r="AZ12" i="29" s="1"/>
  <c r="AZ33" i="28"/>
  <c r="AZ32" i="28"/>
  <c r="AZ34" i="28"/>
  <c r="AZ31" i="28"/>
  <c r="AZ15" i="28"/>
  <c r="AZ10" i="28"/>
  <c r="AZ29" i="28"/>
  <c r="AZ30" i="28"/>
  <c r="AZ11" i="28"/>
  <c r="AZ13" i="28"/>
  <c r="AZ14" i="28"/>
  <c r="AY22" i="28"/>
  <c r="AY12" i="29"/>
  <c r="AX26" i="28"/>
  <c r="AQ47" i="29"/>
  <c r="AQ57" i="29"/>
  <c r="AZ37" i="29"/>
  <c r="AQ51" i="29"/>
  <c r="D131" i="27"/>
  <c r="AR44" i="29"/>
  <c r="AZ36" i="29"/>
  <c r="F131" i="27"/>
  <c r="AR45" i="29"/>
  <c r="AY40" i="29"/>
  <c r="BA8" i="28"/>
  <c r="AZ38" i="29"/>
  <c r="AZ35" i="29"/>
  <c r="AQ59" i="29"/>
  <c r="AY25" i="28"/>
  <c r="AY20" i="28"/>
  <c r="AY16" i="28"/>
  <c r="AY10" i="29"/>
  <c r="AQ49" i="29"/>
  <c r="H131" i="27"/>
  <c r="B141" i="27"/>
  <c r="AR46" i="29"/>
  <c r="AP65" i="29"/>
  <c r="AP75" i="29" s="1"/>
  <c r="AY35" i="28"/>
  <c r="AZ39" i="29" s="1"/>
  <c r="AZ34" i="29"/>
  <c r="BB8" i="29"/>
  <c r="AY21" i="28"/>
  <c r="AY11" i="29"/>
  <c r="AQ48" i="29"/>
  <c r="AQ53" i="29"/>
  <c r="AY23" i="28"/>
  <c r="AY24" i="28"/>
  <c r="AY14" i="29"/>
  <c r="AO69" i="25"/>
  <c r="AO79" i="25" s="1"/>
  <c r="AQ55" i="24"/>
  <c r="AQ58" i="24"/>
  <c r="AQ57" i="24"/>
  <c r="AP68" i="24"/>
  <c r="AQ54" i="24"/>
  <c r="AQ69" i="24"/>
  <c r="AQ61" i="24" s="1"/>
  <c r="AP71" i="24"/>
  <c r="AQ56" i="24"/>
  <c r="AQ59" i="24"/>
  <c r="AQ48" i="24"/>
  <c r="AP67" i="24"/>
  <c r="AQ52" i="24"/>
  <c r="AQ53" i="24"/>
  <c r="AQ50" i="24"/>
  <c r="AQ49" i="24"/>
  <c r="AQ51" i="24"/>
  <c r="AQ45" i="24"/>
  <c r="AQ46" i="24"/>
  <c r="AP60" i="25"/>
  <c r="AO76" i="24"/>
  <c r="AQ47" i="24"/>
  <c r="AQ43" i="24"/>
  <c r="AP54" i="25"/>
  <c r="AO67" i="25"/>
  <c r="AO77" i="25" s="1"/>
  <c r="AQ44" i="24"/>
  <c r="AP55" i="25"/>
  <c r="AP66" i="24"/>
  <c r="AQ42" i="24"/>
  <c r="AY40" i="25"/>
  <c r="AE70" i="25"/>
  <c r="AE58" i="25"/>
  <c r="AE72" i="25" s="1"/>
  <c r="BA15" i="24"/>
  <c r="BA14" i="24"/>
  <c r="BA14" i="25" s="1"/>
  <c r="BB11" i="24"/>
  <c r="AZ33" i="24"/>
  <c r="AZ29" i="24"/>
  <c r="BA12" i="24"/>
  <c r="BA12" i="25" s="1"/>
  <c r="BA10" i="24"/>
  <c r="AZ31" i="24"/>
  <c r="BA32" i="24"/>
  <c r="BA13" i="24"/>
  <c r="BA34" i="24"/>
  <c r="BA30" i="24"/>
  <c r="AF25" i="25"/>
  <c r="AF23" i="25"/>
  <c r="AF13" i="25" s="1"/>
  <c r="AF56" i="25" s="1"/>
  <c r="AZ25" i="24"/>
  <c r="F130" i="23"/>
  <c r="AQ45" i="25"/>
  <c r="AP63" i="25"/>
  <c r="AP61" i="25"/>
  <c r="AZ24" i="24"/>
  <c r="AE78" i="25"/>
  <c r="AO76" i="25"/>
  <c r="AP48" i="25"/>
  <c r="H130" i="23"/>
  <c r="AQ46" i="25"/>
  <c r="AE52" i="25"/>
  <c r="AE71" i="25" s="1"/>
  <c r="BB8" i="25"/>
  <c r="BA11" i="25"/>
  <c r="AE16" i="25"/>
  <c r="BA21" i="24"/>
  <c r="AZ37" i="25"/>
  <c r="AP53" i="25"/>
  <c r="AY35" i="24"/>
  <c r="AZ39" i="25" s="1"/>
  <c r="AZ22" i="24"/>
  <c r="D130" i="23"/>
  <c r="AQ44" i="25"/>
  <c r="AP51" i="25"/>
  <c r="AP74" i="25"/>
  <c r="AZ20" i="24"/>
  <c r="AZ16" i="24"/>
  <c r="AP47" i="25"/>
  <c r="B140" i="23"/>
  <c r="AZ35" i="25"/>
  <c r="AP59" i="25"/>
  <c r="AE73" i="25"/>
  <c r="AY26" i="24"/>
  <c r="AZ10" i="25"/>
  <c r="AZ17" i="25" s="1"/>
  <c r="AZ26" i="25" s="1"/>
  <c r="BA36" i="25"/>
  <c r="AZ23" i="24"/>
  <c r="AO65" i="25"/>
  <c r="AO75" i="25" s="1"/>
  <c r="AP49" i="25"/>
  <c r="AN75" i="25"/>
  <c r="AY21" i="25"/>
  <c r="AY24" i="25"/>
  <c r="BB8" i="24"/>
  <c r="BA38" i="25"/>
  <c r="BA34" i="25"/>
  <c r="AR21" i="16"/>
  <c r="AR24" i="16"/>
  <c r="AS10" i="16"/>
  <c r="AS17" i="16" s="1"/>
  <c r="AS26" i="16" s="1"/>
  <c r="AI76" i="14"/>
  <c r="AN69" i="16"/>
  <c r="AN67" i="16"/>
  <c r="AN66" i="16"/>
  <c r="AT29" i="14"/>
  <c r="AT34" i="14"/>
  <c r="AT33" i="14"/>
  <c r="AT32" i="14"/>
  <c r="AT30" i="14"/>
  <c r="AT31" i="14"/>
  <c r="AT38" i="16"/>
  <c r="AT37" i="16"/>
  <c r="AT36" i="16"/>
  <c r="AT34" i="16"/>
  <c r="AT35" i="16"/>
  <c r="G79" i="16"/>
  <c r="M76" i="16"/>
  <c r="K77" i="16"/>
  <c r="AO48" i="16"/>
  <c r="AO49" i="16"/>
  <c r="AO60" i="16"/>
  <c r="AO53" i="16"/>
  <c r="AO59" i="16"/>
  <c r="AO61" i="16"/>
  <c r="AO63" i="16"/>
  <c r="AO55" i="16"/>
  <c r="AM75" i="16"/>
  <c r="AO51" i="16"/>
  <c r="AO74" i="16"/>
  <c r="AO65" i="16" s="1"/>
  <c r="AO54" i="16"/>
  <c r="AO57" i="16"/>
  <c r="AO47" i="16"/>
  <c r="B139" i="15"/>
  <c r="G138" i="15"/>
  <c r="E138" i="15"/>
  <c r="C138" i="15"/>
  <c r="AX8" i="16"/>
  <c r="AS40" i="16"/>
  <c r="AO43" i="14"/>
  <c r="AO53" i="14"/>
  <c r="AO50" i="14"/>
  <c r="AO57" i="14"/>
  <c r="AO55" i="14"/>
  <c r="AO44" i="14"/>
  <c r="F128" i="15"/>
  <c r="AP45" i="16" s="1"/>
  <c r="AO49" i="14"/>
  <c r="AO51" i="14"/>
  <c r="AO46" i="14"/>
  <c r="AO56" i="14"/>
  <c r="AO59" i="14"/>
  <c r="D128" i="15"/>
  <c r="AP44" i="16" s="1"/>
  <c r="AO45" i="14"/>
  <c r="H128" i="15"/>
  <c r="AP46" i="16" s="1"/>
  <c r="AO47" i="14"/>
  <c r="AO52" i="14"/>
  <c r="AO58" i="14"/>
  <c r="AT11" i="14"/>
  <c r="AT11" i="16" s="1"/>
  <c r="AT10" i="14"/>
  <c r="AT12" i="14"/>
  <c r="AT12" i="16" s="1"/>
  <c r="AT15" i="14"/>
  <c r="AT14" i="14"/>
  <c r="AT14" i="16" s="1"/>
  <c r="AT13" i="14"/>
  <c r="AV8" i="14"/>
  <c r="AJ72" i="14"/>
  <c r="AJ75" i="14"/>
  <c r="AJ70" i="14"/>
  <c r="AJ74" i="14"/>
  <c r="AJ71" i="14"/>
  <c r="AJ73" i="14"/>
  <c r="AL69" i="14"/>
  <c r="AL64" i="14" s="1"/>
  <c r="AL42" i="14"/>
  <c r="AK66" i="14"/>
  <c r="AL48" i="14"/>
  <c r="AK67" i="14"/>
  <c r="AK68" i="14"/>
  <c r="AL54" i="14"/>
  <c r="AS21" i="14"/>
  <c r="AR26" i="14"/>
  <c r="AS35" i="14"/>
  <c r="AT39" i="16" s="1"/>
  <c r="AS23" i="14"/>
  <c r="AS22" i="14"/>
  <c r="AS25" i="14"/>
  <c r="AS20" i="14"/>
  <c r="AS16" i="14"/>
  <c r="AS24" i="14"/>
  <c r="AR39" i="24"/>
  <c r="BA10" i="31" a="1"/>
  <c r="BA13" i="31" a="1"/>
  <c r="BB13" i="24" a="1"/>
  <c r="AR41" i="24"/>
  <c r="BA13" i="28" a="1"/>
  <c r="AP40" i="14"/>
  <c r="BA31" i="31" a="1"/>
  <c r="BA15" i="28" a="1"/>
  <c r="BB10" i="24" a="1"/>
  <c r="AU15" i="14" a="1"/>
  <c r="AU34" i="14" a="1"/>
  <c r="BA29" i="24" a="1"/>
  <c r="BA34" i="28" a="1"/>
  <c r="BB34" i="24" a="1"/>
  <c r="BA32" i="31" a="1"/>
  <c r="BB12" i="24" a="1"/>
  <c r="BA29" i="28" a="1"/>
  <c r="BA33" i="31" a="1"/>
  <c r="BA30" i="28" a="1"/>
  <c r="BA11" i="31" a="1"/>
  <c r="BA12" i="31" a="1"/>
  <c r="AS39" i="28"/>
  <c r="AP39" i="14"/>
  <c r="AU10" i="14" a="1"/>
  <c r="AU32" i="14" a="1"/>
  <c r="AP41" i="14"/>
  <c r="AR40" i="31"/>
  <c r="AS41" i="28"/>
  <c r="BA12" i="28" a="1"/>
  <c r="AR40" i="24"/>
  <c r="BA14" i="28" a="1"/>
  <c r="BA14" i="31" a="1"/>
  <c r="BB29" i="31" a="1"/>
  <c r="BB30" i="24" a="1"/>
  <c r="BA33" i="28" a="1"/>
  <c r="AU12" i="14" a="1"/>
  <c r="BB32" i="24" a="1"/>
  <c r="AR41" i="31"/>
  <c r="BA10" i="28" a="1"/>
  <c r="BA33" i="24" a="1"/>
  <c r="AU14" i="14" a="1"/>
  <c r="BB15" i="24" a="1"/>
  <c r="BA31" i="24" a="1"/>
  <c r="BA30" i="31" a="1"/>
  <c r="BA15" i="31" a="1"/>
  <c r="AU33" i="14" a="1"/>
  <c r="AU29" i="14" a="1"/>
  <c r="AS40" i="28"/>
  <c r="BA34" i="31" a="1"/>
  <c r="AU13" i="14" a="1"/>
  <c r="BB14" i="24" a="1"/>
  <c r="BA31" i="28" a="1"/>
  <c r="AU11" i="14" a="1"/>
  <c r="AU30" i="14" a="1"/>
  <c r="BA32" i="28" a="1"/>
  <c r="AR39" i="31"/>
  <c r="BA11" i="28" a="1"/>
  <c r="BC11" i="24" a="1"/>
  <c r="AU31" i="14" a="1"/>
  <c r="AP76" i="31" l="1"/>
  <c r="AR59" i="31"/>
  <c r="AR57" i="31"/>
  <c r="AR56" i="31"/>
  <c r="AR47" i="31"/>
  <c r="AR53" i="31"/>
  <c r="AQ64" i="31"/>
  <c r="AQ74" i="31" s="1"/>
  <c r="AR69" i="31"/>
  <c r="AQ67" i="31"/>
  <c r="AR48" i="31"/>
  <c r="AQ65" i="31"/>
  <c r="AQ75" i="31" s="1"/>
  <c r="AR46" i="31"/>
  <c r="AR54" i="31"/>
  <c r="AQ68" i="31"/>
  <c r="AR45" i="31"/>
  <c r="AR58" i="31"/>
  <c r="AQ62" i="31"/>
  <c r="AQ72" i="31" s="1"/>
  <c r="AQ63" i="31"/>
  <c r="AR49" i="31"/>
  <c r="AR44" i="31"/>
  <c r="AQ60" i="31"/>
  <c r="AQ66" i="31"/>
  <c r="AR42" i="31"/>
  <c r="AR52" i="31"/>
  <c r="AR43" i="31"/>
  <c r="AR51" i="31"/>
  <c r="AR55" i="31"/>
  <c r="AR50" i="31"/>
  <c r="AQ61" i="31"/>
  <c r="AQ71" i="31" s="1"/>
  <c r="AR54" i="29"/>
  <c r="AL62" i="14"/>
  <c r="AL61" i="14"/>
  <c r="AL60" i="14"/>
  <c r="AL63" i="14"/>
  <c r="AL65" i="14"/>
  <c r="AQ62" i="24"/>
  <c r="AQ72" i="24" s="1"/>
  <c r="AQ60" i="24"/>
  <c r="AQ70" i="24" s="1"/>
  <c r="AQ65" i="24"/>
  <c r="AQ75" i="24" s="1"/>
  <c r="AQ63" i="24"/>
  <c r="AQ73" i="24" s="1"/>
  <c r="AQ64" i="24"/>
  <c r="AQ74" i="24" s="1"/>
  <c r="AP70" i="24"/>
  <c r="AR65" i="28"/>
  <c r="AR75" i="28" s="1"/>
  <c r="AP76" i="28"/>
  <c r="AR62" i="28"/>
  <c r="AR72" i="28" s="1"/>
  <c r="AR64" i="28"/>
  <c r="AR74" i="28" s="1"/>
  <c r="AR60" i="28"/>
  <c r="AR70" i="28" s="1"/>
  <c r="AR63" i="28"/>
  <c r="AR73" i="28" s="1"/>
  <c r="AQ73" i="28"/>
  <c r="AP69" i="32"/>
  <c r="AP79" i="32" s="1"/>
  <c r="AE58" i="29"/>
  <c r="AE72" i="29" s="1"/>
  <c r="AP66" i="32"/>
  <c r="AQ66" i="32" s="1"/>
  <c r="AP67" i="32"/>
  <c r="AP77" i="32" s="1"/>
  <c r="AQ74" i="32"/>
  <c r="AE52" i="29"/>
  <c r="AE71" i="29" s="1"/>
  <c r="AD72" i="29"/>
  <c r="AQ55" i="32"/>
  <c r="AE64" i="29"/>
  <c r="AE73" i="29" s="1"/>
  <c r="AQ61" i="32"/>
  <c r="AE70" i="29"/>
  <c r="AD80" i="29"/>
  <c r="AG68" i="29"/>
  <c r="AQ60" i="32"/>
  <c r="AD73" i="29"/>
  <c r="AQ63" i="32"/>
  <c r="AQ54" i="32"/>
  <c r="AF31" i="32"/>
  <c r="AF15" i="32"/>
  <c r="AF16" i="32" s="1"/>
  <c r="AF78" i="29"/>
  <c r="AG62" i="32"/>
  <c r="AG25" i="32"/>
  <c r="AG15" i="32" s="1"/>
  <c r="AG16" i="32" s="1"/>
  <c r="AZ35" i="31"/>
  <c r="BA39" i="32" s="1"/>
  <c r="AG56" i="32"/>
  <c r="AF15" i="29"/>
  <c r="AF31" i="29"/>
  <c r="AF30" i="29"/>
  <c r="AG29" i="29" s="1"/>
  <c r="AG25" i="29" s="1"/>
  <c r="AG30" i="29" s="1"/>
  <c r="AH29" i="29" s="1"/>
  <c r="AQ66" i="29"/>
  <c r="AQ76" i="29" s="1"/>
  <c r="BA12" i="31"/>
  <c r="BA12" i="32" s="1"/>
  <c r="BB29" i="31"/>
  <c r="BA11" i="31"/>
  <c r="BA11" i="32" s="1"/>
  <c r="BA14" i="31"/>
  <c r="BA14" i="32" s="1"/>
  <c r="BA31" i="31"/>
  <c r="BA30" i="31"/>
  <c r="BA32" i="31"/>
  <c r="BA15" i="31"/>
  <c r="BA34" i="31"/>
  <c r="BA10" i="31"/>
  <c r="BA10" i="32" s="1"/>
  <c r="BA13" i="31"/>
  <c r="BA33" i="31"/>
  <c r="AR44" i="32"/>
  <c r="AZ22" i="31"/>
  <c r="H131" i="30"/>
  <c r="AR46" i="32"/>
  <c r="AQ53" i="32"/>
  <c r="AQ57" i="32"/>
  <c r="AQ59" i="32"/>
  <c r="AG68" i="32"/>
  <c r="BB8" i="32"/>
  <c r="AE80" i="32"/>
  <c r="AE72" i="32"/>
  <c r="AZ21" i="31"/>
  <c r="AQ67" i="29"/>
  <c r="AQ77" i="29" s="1"/>
  <c r="AE71" i="32"/>
  <c r="AZ12" i="32"/>
  <c r="F131" i="30"/>
  <c r="AR45" i="32"/>
  <c r="AQ49" i="32"/>
  <c r="AG28" i="32"/>
  <c r="AH27" i="32" s="1"/>
  <c r="AZ24" i="31"/>
  <c r="BA35" i="32"/>
  <c r="AF78" i="32"/>
  <c r="AG50" i="32"/>
  <c r="AZ11" i="32"/>
  <c r="AQ51" i="32"/>
  <c r="AY26" i="31"/>
  <c r="D131" i="30"/>
  <c r="B141" i="30"/>
  <c r="BA34" i="32"/>
  <c r="BA36" i="32"/>
  <c r="AZ25" i="31"/>
  <c r="BB8" i="31"/>
  <c r="AP65" i="32"/>
  <c r="AP75" i="32" s="1"/>
  <c r="BA38" i="32"/>
  <c r="AZ20" i="31"/>
  <c r="AZ16" i="31"/>
  <c r="AZ40" i="32"/>
  <c r="AQ48" i="32"/>
  <c r="AQ47" i="32"/>
  <c r="AY17" i="32"/>
  <c r="AY26" i="32" s="1"/>
  <c r="AZ23" i="31"/>
  <c r="BA37" i="32"/>
  <c r="AR68" i="28"/>
  <c r="AS54" i="28"/>
  <c r="AP79" i="29"/>
  <c r="AS55" i="28"/>
  <c r="AS59" i="28"/>
  <c r="AS56" i="28"/>
  <c r="AS58" i="28"/>
  <c r="AR71" i="28"/>
  <c r="AS69" i="28"/>
  <c r="AS61" i="28" s="1"/>
  <c r="AS57" i="28"/>
  <c r="AS49" i="28"/>
  <c r="AR67" i="28"/>
  <c r="AS48" i="28"/>
  <c r="AS53" i="28"/>
  <c r="AS51" i="28"/>
  <c r="AS52" i="28"/>
  <c r="AS50" i="28"/>
  <c r="AR57" i="29"/>
  <c r="AS47" i="28"/>
  <c r="AS46" i="28"/>
  <c r="AS43" i="28"/>
  <c r="AS42" i="28"/>
  <c r="AR66" i="28"/>
  <c r="AS45" i="28"/>
  <c r="AR61" i="29"/>
  <c r="AS44" i="28"/>
  <c r="AG50" i="29"/>
  <c r="AX24" i="29"/>
  <c r="AG56" i="29"/>
  <c r="AG62" i="29"/>
  <c r="BA10" i="28"/>
  <c r="BA10" i="29" s="1"/>
  <c r="BA31" i="28"/>
  <c r="BA29" i="28"/>
  <c r="BA15" i="28"/>
  <c r="BA14" i="28"/>
  <c r="BA14" i="29" s="1"/>
  <c r="BA34" i="28"/>
  <c r="BA13" i="28"/>
  <c r="BA32" i="28"/>
  <c r="BA11" i="28"/>
  <c r="BA11" i="29" s="1"/>
  <c r="BA33" i="28"/>
  <c r="BA30" i="28"/>
  <c r="BA12" i="28"/>
  <c r="H132" i="27"/>
  <c r="AS46" i="29"/>
  <c r="AR53" i="29"/>
  <c r="BC8" i="29"/>
  <c r="AR49" i="29"/>
  <c r="AR59" i="29"/>
  <c r="AZ20" i="28"/>
  <c r="AZ16" i="28"/>
  <c r="AZ10" i="29"/>
  <c r="AZ40" i="29"/>
  <c r="D132" i="27"/>
  <c r="AS44" i="29"/>
  <c r="AR55" i="29"/>
  <c r="BA35" i="29"/>
  <c r="AZ35" i="28"/>
  <c r="BA39" i="29" s="1"/>
  <c r="AR48" i="29"/>
  <c r="AZ25" i="28"/>
  <c r="F132" i="27"/>
  <c r="AS45" i="29"/>
  <c r="AZ24" i="28"/>
  <c r="AZ14" i="29"/>
  <c r="BA38" i="29"/>
  <c r="BB8" i="28"/>
  <c r="AG28" i="29"/>
  <c r="AH27" i="29" s="1"/>
  <c r="AR63" i="29"/>
  <c r="AZ23" i="28"/>
  <c r="BA36" i="29"/>
  <c r="AQ79" i="29"/>
  <c r="AR51" i="29"/>
  <c r="AR47" i="29"/>
  <c r="AQ65" i="29"/>
  <c r="AQ75" i="29" s="1"/>
  <c r="AY26" i="28"/>
  <c r="AZ21" i="28"/>
  <c r="BA37" i="29"/>
  <c r="AR60" i="29"/>
  <c r="B142" i="27"/>
  <c r="AY17" i="29"/>
  <c r="AY26" i="29" s="1"/>
  <c r="AZ11" i="29"/>
  <c r="AR74" i="29"/>
  <c r="AR69" i="29" s="1"/>
  <c r="BA34" i="29"/>
  <c r="AZ22" i="28"/>
  <c r="AQ54" i="25"/>
  <c r="AR69" i="24"/>
  <c r="AR61" i="24" s="1"/>
  <c r="AQ71" i="24"/>
  <c r="AR59" i="24"/>
  <c r="AR56" i="24"/>
  <c r="AR54" i="24"/>
  <c r="AQ68" i="24"/>
  <c r="AR57" i="24"/>
  <c r="AR58" i="24"/>
  <c r="AR55" i="24"/>
  <c r="AR49" i="24"/>
  <c r="AR50" i="24"/>
  <c r="AR53" i="24"/>
  <c r="AQ57" i="25"/>
  <c r="AR52" i="24"/>
  <c r="AR51" i="24"/>
  <c r="AQ61" i="25"/>
  <c r="AR48" i="24"/>
  <c r="AQ67" i="24"/>
  <c r="AQ55" i="25"/>
  <c r="AQ60" i="25"/>
  <c r="AQ66" i="24"/>
  <c r="AR42" i="24"/>
  <c r="AR43" i="24"/>
  <c r="AR46" i="24"/>
  <c r="AR44" i="24"/>
  <c r="AR47" i="24"/>
  <c r="AR45" i="24"/>
  <c r="AF62" i="25"/>
  <c r="AF68" i="25"/>
  <c r="AF50" i="25"/>
  <c r="AF28" i="25"/>
  <c r="AG27" i="25" s="1"/>
  <c r="AG23" i="25" s="1"/>
  <c r="AG13" i="25" s="1"/>
  <c r="AE81" i="25"/>
  <c r="AZ40" i="25"/>
  <c r="BB10" i="24"/>
  <c r="BB10" i="25" s="1"/>
  <c r="BB12" i="24"/>
  <c r="BB12" i="25" s="1"/>
  <c r="BA29" i="24"/>
  <c r="BB30" i="24"/>
  <c r="BA33" i="24"/>
  <c r="BA31" i="24"/>
  <c r="BB34" i="24"/>
  <c r="BC11" i="24"/>
  <c r="BB13" i="24"/>
  <c r="BB14" i="24"/>
  <c r="BB14" i="25" s="1"/>
  <c r="BB32" i="24"/>
  <c r="BB15" i="24"/>
  <c r="AQ74" i="25"/>
  <c r="AP66" i="25"/>
  <c r="AP67" i="25"/>
  <c r="AQ49" i="25"/>
  <c r="BA20" i="24"/>
  <c r="BA16" i="24"/>
  <c r="AQ48" i="25"/>
  <c r="AQ53" i="25"/>
  <c r="AR44" i="25"/>
  <c r="BA22" i="24"/>
  <c r="AQ51" i="25"/>
  <c r="H131" i="23"/>
  <c r="AR46" i="25"/>
  <c r="F131" i="23"/>
  <c r="AR45" i="25"/>
  <c r="AZ35" i="24"/>
  <c r="BA39" i="25" s="1"/>
  <c r="AP65" i="25"/>
  <c r="AP75" i="25" s="1"/>
  <c r="AZ26" i="24"/>
  <c r="BA10" i="25"/>
  <c r="BA17" i="25" s="1"/>
  <c r="BA26" i="25" s="1"/>
  <c r="BB34" i="25"/>
  <c r="BA37" i="25"/>
  <c r="BA35" i="25"/>
  <c r="D131" i="23"/>
  <c r="B141" i="23"/>
  <c r="AZ24" i="25"/>
  <c r="AZ21" i="25"/>
  <c r="AP69" i="25"/>
  <c r="AP79" i="25" s="1"/>
  <c r="BB38" i="25"/>
  <c r="BB21" i="24"/>
  <c r="BC8" i="24"/>
  <c r="BA23" i="24"/>
  <c r="AF15" i="25"/>
  <c r="AF16" i="25" s="1"/>
  <c r="AF31" i="25"/>
  <c r="AF30" i="25"/>
  <c r="AG29" i="25" s="1"/>
  <c r="BA24" i="24"/>
  <c r="AQ59" i="25"/>
  <c r="AQ47" i="25"/>
  <c r="BC8" i="25"/>
  <c r="BB11" i="25"/>
  <c r="AE80" i="25"/>
  <c r="AQ63" i="25"/>
  <c r="BB36" i="25"/>
  <c r="BA25" i="24"/>
  <c r="AS21" i="16"/>
  <c r="AS24" i="16"/>
  <c r="AT10" i="16"/>
  <c r="AT17" i="16" s="1"/>
  <c r="AT26" i="16" s="1"/>
  <c r="AJ76" i="14"/>
  <c r="AO67" i="16"/>
  <c r="AO66" i="16"/>
  <c r="AO69" i="16"/>
  <c r="AU33" i="14"/>
  <c r="AU30" i="14"/>
  <c r="AU32" i="14"/>
  <c r="AU34" i="14"/>
  <c r="AU31" i="14"/>
  <c r="AU29" i="14"/>
  <c r="AU37" i="16"/>
  <c r="AU34" i="16"/>
  <c r="AU36" i="16"/>
  <c r="AU38" i="16"/>
  <c r="AU35" i="16"/>
  <c r="N76" i="16"/>
  <c r="F80" i="16"/>
  <c r="H79" i="16"/>
  <c r="L77" i="16"/>
  <c r="AP57" i="16"/>
  <c r="AP59" i="16"/>
  <c r="AN75" i="16"/>
  <c r="AP53" i="16"/>
  <c r="AP54" i="16"/>
  <c r="AP74" i="16"/>
  <c r="AP65" i="16" s="1"/>
  <c r="AP55" i="16"/>
  <c r="AP51" i="16"/>
  <c r="AP63" i="16"/>
  <c r="AP60" i="16"/>
  <c r="AP61" i="16"/>
  <c r="AP49" i="16"/>
  <c r="AP47" i="16"/>
  <c r="AP48" i="16"/>
  <c r="B140" i="15"/>
  <c r="E139" i="15"/>
  <c r="G139" i="15"/>
  <c r="C139" i="15"/>
  <c r="AY8" i="16"/>
  <c r="AT40" i="16"/>
  <c r="D129" i="15"/>
  <c r="AQ44" i="16" s="1"/>
  <c r="AP47" i="14"/>
  <c r="H129" i="15"/>
  <c r="AQ46" i="16" s="1"/>
  <c r="F129" i="15"/>
  <c r="AQ45" i="16" s="1"/>
  <c r="AP56" i="14"/>
  <c r="AP49" i="14"/>
  <c r="AP45" i="14"/>
  <c r="AP44" i="14"/>
  <c r="AP59" i="14"/>
  <c r="AP55" i="14"/>
  <c r="AP57" i="14"/>
  <c r="AP50" i="14"/>
  <c r="AP58" i="14"/>
  <c r="AP46" i="14"/>
  <c r="AP53" i="14"/>
  <c r="AP52" i="14"/>
  <c r="AP51" i="14"/>
  <c r="AP43" i="14"/>
  <c r="AU14" i="14"/>
  <c r="AU14" i="16" s="1"/>
  <c r="AU15" i="14"/>
  <c r="AU12" i="14"/>
  <c r="AU12" i="16" s="1"/>
  <c r="AU13" i="14"/>
  <c r="AU10" i="14"/>
  <c r="AU11" i="14"/>
  <c r="AU11" i="16" s="1"/>
  <c r="AW8" i="14"/>
  <c r="AK70" i="14"/>
  <c r="AK74" i="14"/>
  <c r="AK71" i="14"/>
  <c r="AK72" i="14"/>
  <c r="AK75" i="14"/>
  <c r="AK73" i="14"/>
  <c r="AM69" i="14"/>
  <c r="AM64" i="14" s="1"/>
  <c r="AM48" i="14"/>
  <c r="AL67" i="14"/>
  <c r="AL68" i="14"/>
  <c r="AM54" i="14"/>
  <c r="AM42" i="14"/>
  <c r="AL66" i="14"/>
  <c r="AT23" i="14"/>
  <c r="AT22" i="14"/>
  <c r="AT24" i="14"/>
  <c r="AT35" i="14"/>
  <c r="AU39" i="16" s="1"/>
  <c r="AS26" i="14"/>
  <c r="AT20" i="14"/>
  <c r="AT16" i="14"/>
  <c r="AT21" i="14"/>
  <c r="AT25" i="14"/>
  <c r="BD11" i="24" a="1"/>
  <c r="BC14" i="24" a="1"/>
  <c r="AT40" i="28"/>
  <c r="BB31" i="28" a="1"/>
  <c r="AQ40" i="14"/>
  <c r="BC29" i="31" a="1"/>
  <c r="AV32" i="14" a="1"/>
  <c r="AT39" i="28"/>
  <c r="AV13" i="14" a="1"/>
  <c r="AV29" i="14" a="1"/>
  <c r="AT41" i="28"/>
  <c r="BB33" i="24" a="1"/>
  <c r="BB32" i="31" a="1"/>
  <c r="BB10" i="28" a="1"/>
  <c r="AV15" i="14" a="1"/>
  <c r="BB12" i="28" a="1"/>
  <c r="AS39" i="24"/>
  <c r="BB34" i="28" a="1"/>
  <c r="BB15" i="31" a="1"/>
  <c r="BB31" i="24" a="1"/>
  <c r="BB29" i="28" a="1"/>
  <c r="AS40" i="31"/>
  <c r="BB13" i="31" a="1"/>
  <c r="AV14" i="14" a="1"/>
  <c r="BB11" i="28" a="1"/>
  <c r="BC10" i="24" a="1"/>
  <c r="AV10" i="14" a="1"/>
  <c r="BB32" i="28" a="1"/>
  <c r="AQ41" i="14"/>
  <c r="AV30" i="14" a="1"/>
  <c r="AQ39" i="14"/>
  <c r="AS41" i="24"/>
  <c r="BC15" i="24" a="1"/>
  <c r="BB11" i="31" a="1"/>
  <c r="BC34" i="24" a="1"/>
  <c r="BB10" i="31" a="1"/>
  <c r="BB12" i="31" a="1"/>
  <c r="BB14" i="31" a="1"/>
  <c r="BC12" i="24" a="1"/>
  <c r="BC13" i="24" a="1"/>
  <c r="BB30" i="31" a="1"/>
  <c r="BB31" i="31" a="1"/>
  <c r="BB14" i="28" a="1"/>
  <c r="BB29" i="24" a="1"/>
  <c r="BB15" i="28" a="1"/>
  <c r="AS39" i="31"/>
  <c r="BB33" i="31" a="1"/>
  <c r="BC32" i="24" a="1"/>
  <c r="AV12" i="14" a="1"/>
  <c r="BC30" i="24" a="1"/>
  <c r="AV34" i="14" a="1"/>
  <c r="AV31" i="14" a="1"/>
  <c r="BB13" i="28" a="1"/>
  <c r="AV11" i="14" a="1"/>
  <c r="BB30" i="28" a="1"/>
  <c r="AS40" i="24"/>
  <c r="AV33" i="14" a="1"/>
  <c r="BB33" i="28" a="1"/>
  <c r="BB34" i="31" a="1"/>
  <c r="AS41" i="31"/>
  <c r="AR60" i="31" l="1"/>
  <c r="AR70" i="31" s="1"/>
  <c r="AR65" i="31"/>
  <c r="AR75" i="31" s="1"/>
  <c r="AR63" i="31"/>
  <c r="AR73" i="31" s="1"/>
  <c r="AR62" i="31"/>
  <c r="AR72" i="31" s="1"/>
  <c r="AR61" i="31"/>
  <c r="AR71" i="31" s="1"/>
  <c r="AQ70" i="31"/>
  <c r="AS51" i="31"/>
  <c r="AS44" i="31"/>
  <c r="AR68" i="31"/>
  <c r="AS54" i="31"/>
  <c r="AS53" i="31"/>
  <c r="AS52" i="31"/>
  <c r="AS46" i="31"/>
  <c r="AS42" i="31"/>
  <c r="AR66" i="31"/>
  <c r="AS56" i="31"/>
  <c r="AS49" i="31"/>
  <c r="AS58" i="31"/>
  <c r="AR67" i="31"/>
  <c r="AS48" i="31"/>
  <c r="AS57" i="31"/>
  <c r="AS43" i="31"/>
  <c r="AS50" i="31"/>
  <c r="AS45" i="31"/>
  <c r="AS59" i="31"/>
  <c r="AS47" i="31"/>
  <c r="AS55" i="31"/>
  <c r="AQ73" i="31"/>
  <c r="AR64" i="31"/>
  <c r="AR74" i="31" s="1"/>
  <c r="AS69" i="31"/>
  <c r="AS54" i="29"/>
  <c r="AM65" i="14"/>
  <c r="AM63" i="14"/>
  <c r="AM60" i="14"/>
  <c r="AM61" i="14"/>
  <c r="AM62" i="14"/>
  <c r="AP76" i="24"/>
  <c r="AR64" i="24"/>
  <c r="AR74" i="24" s="1"/>
  <c r="AR63" i="24"/>
  <c r="AR73" i="24" s="1"/>
  <c r="AR65" i="24"/>
  <c r="AR75" i="24" s="1"/>
  <c r="AQ76" i="28"/>
  <c r="AR60" i="24"/>
  <c r="AR62" i="24"/>
  <c r="AS62" i="28"/>
  <c r="AS72" i="28" s="1"/>
  <c r="AQ69" i="32"/>
  <c r="AQ79" i="32" s="1"/>
  <c r="AS65" i="28"/>
  <c r="AS75" i="28" s="1"/>
  <c r="AS60" i="28"/>
  <c r="AS63" i="28"/>
  <c r="AS73" i="28" s="1"/>
  <c r="AS64" i="28"/>
  <c r="AQ67" i="32"/>
  <c r="AQ77" i="32" s="1"/>
  <c r="AP76" i="32"/>
  <c r="AF70" i="29"/>
  <c r="AR63" i="32"/>
  <c r="AD81" i="29"/>
  <c r="AR55" i="32"/>
  <c r="AE81" i="29"/>
  <c r="AE80" i="29"/>
  <c r="AF70" i="32"/>
  <c r="AG70" i="32" s="1"/>
  <c r="AF64" i="32"/>
  <c r="AG64" i="32" s="1"/>
  <c r="AG31" i="32"/>
  <c r="AG31" i="29"/>
  <c r="AF58" i="32"/>
  <c r="AG58" i="32" s="1"/>
  <c r="AF52" i="32"/>
  <c r="AF71" i="32" s="1"/>
  <c r="AG30" i="32"/>
  <c r="AH29" i="32" s="1"/>
  <c r="AH25" i="32" s="1"/>
  <c r="AH30" i="32" s="1"/>
  <c r="AI29" i="32" s="1"/>
  <c r="AG15" i="29"/>
  <c r="AF52" i="29"/>
  <c r="AF71" i="29" s="1"/>
  <c r="AF16" i="29"/>
  <c r="AF64" i="29"/>
  <c r="AF73" i="29" s="1"/>
  <c r="AF58" i="29"/>
  <c r="AF72" i="29" s="1"/>
  <c r="AE81" i="32"/>
  <c r="BB15" i="31"/>
  <c r="BB32" i="31"/>
  <c r="BB30" i="31"/>
  <c r="BB31" i="31"/>
  <c r="BB33" i="31"/>
  <c r="BB14" i="31"/>
  <c r="BB14" i="32" s="1"/>
  <c r="BB13" i="31"/>
  <c r="BB11" i="31"/>
  <c r="BB10" i="31"/>
  <c r="BB10" i="32" s="1"/>
  <c r="BC29" i="31"/>
  <c r="BB34" i="31"/>
  <c r="BB12" i="31"/>
  <c r="D132" i="30"/>
  <c r="AS44" i="32"/>
  <c r="AR53" i="32"/>
  <c r="BA25" i="31"/>
  <c r="AY24" i="32"/>
  <c r="AY21" i="32"/>
  <c r="AZ26" i="31"/>
  <c r="AG78" i="32"/>
  <c r="BB36" i="32"/>
  <c r="AQ76" i="32"/>
  <c r="AR48" i="32"/>
  <c r="AZ17" i="32"/>
  <c r="AZ26" i="32" s="1"/>
  <c r="BC8" i="31"/>
  <c r="BA40" i="32"/>
  <c r="AR49" i="32"/>
  <c r="AR54" i="32"/>
  <c r="AR60" i="32"/>
  <c r="AR74" i="32"/>
  <c r="AR66" i="32" s="1"/>
  <c r="BB34" i="32"/>
  <c r="BB35" i="32"/>
  <c r="AR61" i="32"/>
  <c r="BB37" i="32"/>
  <c r="BA24" i="31"/>
  <c r="AR51" i="32"/>
  <c r="AH23" i="32"/>
  <c r="AH13" i="32" s="1"/>
  <c r="AR59" i="32"/>
  <c r="AR57" i="32"/>
  <c r="BA23" i="31"/>
  <c r="BA21" i="31"/>
  <c r="B142" i="30"/>
  <c r="AQ65" i="32"/>
  <c r="BC8" i="32"/>
  <c r="H132" i="30"/>
  <c r="AS46" i="32"/>
  <c r="BA17" i="32"/>
  <c r="BA26" i="32" s="1"/>
  <c r="BA16" i="31"/>
  <c r="BA20" i="31"/>
  <c r="AR47" i="32"/>
  <c r="F132" i="30"/>
  <c r="AS45" i="32"/>
  <c r="BA35" i="31"/>
  <c r="BB39" i="32" s="1"/>
  <c r="BB38" i="32"/>
  <c r="BA22" i="31"/>
  <c r="AT58" i="28"/>
  <c r="AT56" i="28"/>
  <c r="AT59" i="28"/>
  <c r="AS71" i="28"/>
  <c r="AT69" i="28"/>
  <c r="AT61" i="28" s="1"/>
  <c r="AT55" i="28"/>
  <c r="AT57" i="28"/>
  <c r="AS68" i="28"/>
  <c r="AT54" i="28"/>
  <c r="AS61" i="29"/>
  <c r="AS63" i="29"/>
  <c r="AT50" i="28"/>
  <c r="AT52" i="28"/>
  <c r="AT51" i="28"/>
  <c r="AT53" i="28"/>
  <c r="AS67" i="28"/>
  <c r="AT48" i="28"/>
  <c r="AT49" i="28"/>
  <c r="AT45" i="28"/>
  <c r="AG78" i="29"/>
  <c r="AT44" i="28"/>
  <c r="AT43" i="28"/>
  <c r="AT47" i="28"/>
  <c r="AT42" i="28"/>
  <c r="AS66" i="28"/>
  <c r="AR76" i="28"/>
  <c r="AT46" i="28"/>
  <c r="AS57" i="29"/>
  <c r="AS55" i="29"/>
  <c r="BA40" i="29"/>
  <c r="AR55" i="25"/>
  <c r="BB32" i="28"/>
  <c r="BB13" i="28"/>
  <c r="BB34" i="28"/>
  <c r="BB14" i="28"/>
  <c r="BB14" i="29" s="1"/>
  <c r="BB12" i="28"/>
  <c r="BB15" i="28"/>
  <c r="BB29" i="28"/>
  <c r="BB33" i="28"/>
  <c r="BB31" i="28"/>
  <c r="BB30" i="28"/>
  <c r="BB11" i="28"/>
  <c r="BB11" i="29" s="1"/>
  <c r="BB10" i="28"/>
  <c r="B143" i="27"/>
  <c r="AS47" i="29"/>
  <c r="AR79" i="29"/>
  <c r="AS51" i="29"/>
  <c r="BB36" i="29"/>
  <c r="H133" i="27"/>
  <c r="AT46" i="29"/>
  <c r="BA23" i="28"/>
  <c r="BC8" i="28"/>
  <c r="AS48" i="29"/>
  <c r="BB38" i="29"/>
  <c r="D133" i="27"/>
  <c r="AT44" i="29"/>
  <c r="BA24" i="28"/>
  <c r="AS74" i="29"/>
  <c r="AS69" i="29" s="1"/>
  <c r="AR67" i="29"/>
  <c r="AS60" i="29"/>
  <c r="AR65" i="29"/>
  <c r="AR75" i="29" s="1"/>
  <c r="AZ26" i="28"/>
  <c r="BA22" i="28"/>
  <c r="BA12" i="29"/>
  <c r="BA17" i="29" s="1"/>
  <c r="BA26" i="29" s="1"/>
  <c r="BA25" i="28"/>
  <c r="AS59" i="29"/>
  <c r="AH25" i="29"/>
  <c r="AH23" i="29"/>
  <c r="AH13" i="29" s="1"/>
  <c r="AZ17" i="29"/>
  <c r="AZ26" i="29" s="1"/>
  <c r="AS53" i="29"/>
  <c r="BA35" i="28"/>
  <c r="BB39" i="29" s="1"/>
  <c r="F133" i="27"/>
  <c r="AT45" i="29"/>
  <c r="BB37" i="29"/>
  <c r="BB35" i="29"/>
  <c r="BD8" i="29"/>
  <c r="BB34" i="29"/>
  <c r="AY24" i="29"/>
  <c r="AY21" i="29"/>
  <c r="AR66" i="29"/>
  <c r="AR76" i="29" s="1"/>
  <c r="AS49" i="29"/>
  <c r="BA21" i="28"/>
  <c r="BA20" i="28"/>
  <c r="BA16" i="28"/>
  <c r="AS55" i="24"/>
  <c r="AS58" i="24"/>
  <c r="AS57" i="24"/>
  <c r="AQ67" i="25"/>
  <c r="AQ77" i="25" s="1"/>
  <c r="AR68" i="24"/>
  <c r="AS54" i="24"/>
  <c r="AR71" i="24"/>
  <c r="AS69" i="24"/>
  <c r="AS61" i="24" s="1"/>
  <c r="AS59" i="24"/>
  <c r="AS56" i="24"/>
  <c r="AQ66" i="25"/>
  <c r="AQ76" i="25" s="1"/>
  <c r="AR61" i="25"/>
  <c r="AS51" i="24"/>
  <c r="AS52" i="24"/>
  <c r="AS53" i="24"/>
  <c r="AS50" i="24"/>
  <c r="AR67" i="24"/>
  <c r="AS48" i="24"/>
  <c r="AS49" i="24"/>
  <c r="AR60" i="25"/>
  <c r="AR63" i="25"/>
  <c r="AS47" i="24"/>
  <c r="AS43" i="24"/>
  <c r="AS46" i="24"/>
  <c r="AQ76" i="24"/>
  <c r="AS45" i="24"/>
  <c r="AR66" i="24"/>
  <c r="AS42" i="24"/>
  <c r="AS44" i="24"/>
  <c r="AF78" i="25"/>
  <c r="AP76" i="25"/>
  <c r="AP77" i="25"/>
  <c r="AG68" i="25"/>
  <c r="AG56" i="25"/>
  <c r="AG50" i="25"/>
  <c r="AG62" i="25"/>
  <c r="AF52" i="25"/>
  <c r="AF71" i="25" s="1"/>
  <c r="BA40" i="25"/>
  <c r="AG28" i="25"/>
  <c r="AH27" i="25" s="1"/>
  <c r="AH23" i="25" s="1"/>
  <c r="AH13" i="25" s="1"/>
  <c r="BC34" i="24"/>
  <c r="BB31" i="24"/>
  <c r="BC15" i="24"/>
  <c r="BC30" i="24"/>
  <c r="BC32" i="24"/>
  <c r="BB29" i="24"/>
  <c r="BD11" i="24"/>
  <c r="BB33" i="24"/>
  <c r="BC14" i="24"/>
  <c r="BC14" i="25" s="1"/>
  <c r="BC12" i="24"/>
  <c r="BC12" i="25" s="1"/>
  <c r="BC13" i="24"/>
  <c r="BC10" i="24"/>
  <c r="BC10" i="25" s="1"/>
  <c r="BA24" i="25"/>
  <c r="BA21" i="25"/>
  <c r="D132" i="23"/>
  <c r="AS44" i="25"/>
  <c r="AR49" i="25"/>
  <c r="BC38" i="25"/>
  <c r="AR59" i="25"/>
  <c r="BB35" i="25"/>
  <c r="BB25" i="24"/>
  <c r="BC34" i="25"/>
  <c r="AR53" i="25"/>
  <c r="AR47" i="25"/>
  <c r="AQ65" i="25"/>
  <c r="AR74" i="25"/>
  <c r="BC36" i="25"/>
  <c r="BA35" i="24"/>
  <c r="BB39" i="25" s="1"/>
  <c r="B142" i="23"/>
  <c r="AR51" i="25"/>
  <c r="BC21" i="24"/>
  <c r="F132" i="23"/>
  <c r="AS45" i="25"/>
  <c r="BB37" i="25"/>
  <c r="BD8" i="25"/>
  <c r="BC11" i="25"/>
  <c r="AR54" i="25"/>
  <c r="AF64" i="25"/>
  <c r="AF58" i="25"/>
  <c r="AF70" i="25"/>
  <c r="AR57" i="25"/>
  <c r="BD8" i="24"/>
  <c r="AG25" i="25"/>
  <c r="AG30" i="25" s="1"/>
  <c r="AH29" i="25" s="1"/>
  <c r="H132" i="23"/>
  <c r="AS46" i="25"/>
  <c r="BB24" i="24"/>
  <c r="BB22" i="24"/>
  <c r="AQ69" i="25"/>
  <c r="AQ79" i="25" s="1"/>
  <c r="AR48" i="25"/>
  <c r="BA26" i="24"/>
  <c r="BB23" i="24"/>
  <c r="BB17" i="25"/>
  <c r="BB26" i="25" s="1"/>
  <c r="BB20" i="24"/>
  <c r="BB16" i="24"/>
  <c r="AT21" i="16"/>
  <c r="AT24" i="16"/>
  <c r="AU10" i="16"/>
  <c r="AU17" i="16" s="1"/>
  <c r="AU26" i="16" s="1"/>
  <c r="AK76" i="14"/>
  <c r="AP69" i="16"/>
  <c r="AP66" i="16"/>
  <c r="AP67" i="16"/>
  <c r="AV29" i="14"/>
  <c r="AV31" i="14"/>
  <c r="AV34" i="14"/>
  <c r="AV32" i="14"/>
  <c r="AV30" i="14"/>
  <c r="AV33" i="14"/>
  <c r="AV35" i="16"/>
  <c r="AV38" i="16"/>
  <c r="AV36" i="16"/>
  <c r="AV34" i="16"/>
  <c r="AV37" i="16"/>
  <c r="O76" i="16"/>
  <c r="I79" i="16"/>
  <c r="M77" i="16"/>
  <c r="AQ60" i="16"/>
  <c r="AQ48" i="16"/>
  <c r="AQ63" i="16"/>
  <c r="AQ54" i="16"/>
  <c r="AQ59" i="16"/>
  <c r="AQ61" i="16"/>
  <c r="AQ51" i="16"/>
  <c r="AQ53" i="16"/>
  <c r="AQ47" i="16"/>
  <c r="AQ74" i="16"/>
  <c r="AQ65" i="16" s="1"/>
  <c r="AQ55" i="16"/>
  <c r="AQ49" i="16"/>
  <c r="AO75" i="16"/>
  <c r="AQ57" i="16"/>
  <c r="B141" i="15"/>
  <c r="G140" i="15"/>
  <c r="E140" i="15"/>
  <c r="C140" i="15"/>
  <c r="AZ8" i="16"/>
  <c r="AU40" i="16"/>
  <c r="AQ53" i="14"/>
  <c r="AQ52" i="14"/>
  <c r="AQ45" i="14"/>
  <c r="AQ46" i="14"/>
  <c r="AQ49" i="14"/>
  <c r="AQ58" i="14"/>
  <c r="AQ56" i="14"/>
  <c r="AQ50" i="14"/>
  <c r="F130" i="15"/>
  <c r="AR45" i="16" s="1"/>
  <c r="AQ57" i="14"/>
  <c r="AQ43" i="14"/>
  <c r="AQ44" i="14"/>
  <c r="H130" i="15"/>
  <c r="AR46" i="16" s="1"/>
  <c r="AQ55" i="14"/>
  <c r="AQ47" i="14"/>
  <c r="AQ51" i="14"/>
  <c r="AQ59" i="14"/>
  <c r="D130" i="15"/>
  <c r="AR44" i="16" s="1"/>
  <c r="AV11" i="14"/>
  <c r="AV11" i="16" s="1"/>
  <c r="AV10" i="14"/>
  <c r="AV13" i="14"/>
  <c r="AV12" i="14"/>
  <c r="AV12" i="16" s="1"/>
  <c r="AV15" i="14"/>
  <c r="AV14" i="14"/>
  <c r="AV14" i="16" s="1"/>
  <c r="AX8" i="14"/>
  <c r="AL73" i="14"/>
  <c r="AL70" i="14"/>
  <c r="AL71" i="14"/>
  <c r="AL72" i="14"/>
  <c r="AL75" i="14"/>
  <c r="AL74" i="14"/>
  <c r="AN69" i="14"/>
  <c r="AN64" i="14" s="1"/>
  <c r="AM68" i="14"/>
  <c r="AN54" i="14"/>
  <c r="AN42" i="14"/>
  <c r="AM66" i="14"/>
  <c r="AN48" i="14"/>
  <c r="AM67" i="14"/>
  <c r="AU24" i="14"/>
  <c r="AU35" i="14"/>
  <c r="AV39" i="16" s="1"/>
  <c r="AT26" i="14"/>
  <c r="AU25" i="14"/>
  <c r="AU21" i="14"/>
  <c r="AU23" i="14"/>
  <c r="AU22" i="14"/>
  <c r="AU16" i="14"/>
  <c r="AU20" i="14"/>
  <c r="BC29" i="24" a="1"/>
  <c r="AW12" i="14" a="1"/>
  <c r="BC12" i="28" a="1"/>
  <c r="BC31" i="28" a="1"/>
  <c r="AU41" i="28"/>
  <c r="BC10" i="31" a="1"/>
  <c r="AR41" i="14"/>
  <c r="BD34" i="24" a="1"/>
  <c r="AR39" i="14"/>
  <c r="AT39" i="24"/>
  <c r="BC15" i="31" a="1"/>
  <c r="BC14" i="28" a="1"/>
  <c r="AW10" i="14" a="1"/>
  <c r="AW11" i="14" a="1"/>
  <c r="BC33" i="24" a="1"/>
  <c r="BD29" i="31" a="1"/>
  <c r="BC32" i="28" a="1"/>
  <c r="AW32" i="14" a="1"/>
  <c r="AW15" i="14" a="1"/>
  <c r="AW34" i="14" a="1"/>
  <c r="BC11" i="28" a="1"/>
  <c r="AW13" i="14" a="1"/>
  <c r="BC12" i="31" a="1"/>
  <c r="BC13" i="28" a="1"/>
  <c r="BD12" i="24" a="1"/>
  <c r="BC34" i="28" a="1"/>
  <c r="BE11" i="24" a="1"/>
  <c r="BC31" i="24" a="1"/>
  <c r="AT40" i="31"/>
  <c r="BC29" i="28" a="1"/>
  <c r="BD13" i="24" a="1"/>
  <c r="BC30" i="28" a="1"/>
  <c r="BD30" i="24" a="1"/>
  <c r="BD15" i="24" a="1"/>
  <c r="AW29" i="14" a="1"/>
  <c r="BD14" i="24" a="1"/>
  <c r="AW14" i="14" a="1"/>
  <c r="BC34" i="31" a="1"/>
  <c r="BC31" i="31" a="1"/>
  <c r="AT41" i="31"/>
  <c r="BC14" i="31" a="1"/>
  <c r="AT40" i="24"/>
  <c r="BD10" i="24" a="1"/>
  <c r="BC33" i="28" a="1"/>
  <c r="BC11" i="31" a="1"/>
  <c r="BC15" i="28" a="1"/>
  <c r="BC30" i="31" a="1"/>
  <c r="BC10" i="28" a="1"/>
  <c r="AU39" i="28"/>
  <c r="AU40" i="28"/>
  <c r="AW33" i="14" a="1"/>
  <c r="BD32" i="24" a="1"/>
  <c r="BC13" i="31" a="1"/>
  <c r="BC33" i="31" a="1"/>
  <c r="AW31" i="14" a="1"/>
  <c r="AW30" i="14" a="1"/>
  <c r="AR40" i="14"/>
  <c r="BC32" i="31" a="1"/>
  <c r="AT41" i="24"/>
  <c r="AT39" i="31"/>
  <c r="AS65" i="31" l="1"/>
  <c r="AS75" i="31" s="1"/>
  <c r="AS62" i="31"/>
  <c r="AS72" i="31" s="1"/>
  <c r="AQ76" i="31"/>
  <c r="AS63" i="31"/>
  <c r="AT57" i="31"/>
  <c r="AT52" i="31"/>
  <c r="AT47" i="31"/>
  <c r="AT48" i="31"/>
  <c r="AS67" i="31"/>
  <c r="AT53" i="31"/>
  <c r="AT59" i="31"/>
  <c r="AR76" i="31"/>
  <c r="AS68" i="31"/>
  <c r="AT54" i="31"/>
  <c r="AT56" i="31"/>
  <c r="AS64" i="31"/>
  <c r="AS74" i="31" s="1"/>
  <c r="AT69" i="31"/>
  <c r="AT58" i="31"/>
  <c r="AT55" i="31"/>
  <c r="AT45" i="31"/>
  <c r="AS66" i="31"/>
  <c r="AT42" i="31"/>
  <c r="AT50" i="31"/>
  <c r="AS61" i="31"/>
  <c r="AT46" i="31"/>
  <c r="AT44" i="31"/>
  <c r="AS60" i="31"/>
  <c r="AS70" i="31" s="1"/>
  <c r="AT43" i="31"/>
  <c r="AT49" i="31"/>
  <c r="AT51" i="31"/>
  <c r="AN62" i="14"/>
  <c r="AN61" i="14"/>
  <c r="AN60" i="14"/>
  <c r="AN63" i="14"/>
  <c r="AN65" i="14"/>
  <c r="AS62" i="24"/>
  <c r="AS72" i="24" s="1"/>
  <c r="AS60" i="24"/>
  <c r="AS70" i="24" s="1"/>
  <c r="AS65" i="24"/>
  <c r="AS75" i="24" s="1"/>
  <c r="AS63" i="24"/>
  <c r="AS73" i="24" s="1"/>
  <c r="AR72" i="24"/>
  <c r="AS64" i="24"/>
  <c r="AS74" i="24" s="1"/>
  <c r="AR70" i="24"/>
  <c r="AT64" i="28"/>
  <c r="AT74" i="28" s="1"/>
  <c r="AT63" i="28"/>
  <c r="AT73" i="28" s="1"/>
  <c r="AT60" i="28"/>
  <c r="AT70" i="28" s="1"/>
  <c r="AT62" i="28"/>
  <c r="AT72" i="28" s="1"/>
  <c r="AS70" i="28"/>
  <c r="AS74" i="28"/>
  <c r="AT65" i="28"/>
  <c r="AS63" i="32"/>
  <c r="AS55" i="32"/>
  <c r="AF73" i="32"/>
  <c r="AG52" i="29"/>
  <c r="AG71" i="29" s="1"/>
  <c r="AG70" i="29"/>
  <c r="AG16" i="29"/>
  <c r="AS60" i="32"/>
  <c r="AR67" i="32"/>
  <c r="AR77" i="32" s="1"/>
  <c r="AS54" i="32"/>
  <c r="AR69" i="32"/>
  <c r="AR79" i="32" s="1"/>
  <c r="AG52" i="32"/>
  <c r="AG80" i="32" s="1"/>
  <c r="AF72" i="32"/>
  <c r="AF80" i="32"/>
  <c r="AG64" i="29"/>
  <c r="AG73" i="29" s="1"/>
  <c r="AF80" i="29"/>
  <c r="AG58" i="29"/>
  <c r="AF81" i="29"/>
  <c r="AH28" i="32"/>
  <c r="AI27" i="32" s="1"/>
  <c r="AI23" i="32" s="1"/>
  <c r="AI13" i="32" s="1"/>
  <c r="BC11" i="31"/>
  <c r="BC11" i="32" s="1"/>
  <c r="BC33" i="31"/>
  <c r="BC12" i="31"/>
  <c r="BC12" i="32" s="1"/>
  <c r="BC31" i="31"/>
  <c r="BC14" i="31"/>
  <c r="BC34" i="31"/>
  <c r="BC30" i="31"/>
  <c r="BD29" i="31"/>
  <c r="BC32" i="31"/>
  <c r="BC13" i="31"/>
  <c r="BC10" i="31"/>
  <c r="BC10" i="32" s="1"/>
  <c r="BC15" i="31"/>
  <c r="F133" i="30"/>
  <c r="AT45" i="32"/>
  <c r="BA26" i="31"/>
  <c r="BD8" i="32"/>
  <c r="B143" i="30"/>
  <c r="AH62" i="32"/>
  <c r="AH56" i="32"/>
  <c r="BD8" i="31"/>
  <c r="AG72" i="32"/>
  <c r="BB21" i="31"/>
  <c r="BA21" i="32"/>
  <c r="BA24" i="32"/>
  <c r="AS51" i="32"/>
  <c r="AS61" i="32"/>
  <c r="AZ21" i="32"/>
  <c r="AZ24" i="32"/>
  <c r="AH50" i="32"/>
  <c r="D133" i="30"/>
  <c r="AT44" i="32"/>
  <c r="BC37" i="32"/>
  <c r="AS47" i="32"/>
  <c r="BB40" i="32"/>
  <c r="AR76" i="32"/>
  <c r="AS48" i="32"/>
  <c r="AH68" i="32"/>
  <c r="BB22" i="31"/>
  <c r="BC35" i="32"/>
  <c r="AH15" i="32"/>
  <c r="AH31" i="32"/>
  <c r="BB24" i="31"/>
  <c r="H133" i="30"/>
  <c r="AT46" i="32"/>
  <c r="BB12" i="32"/>
  <c r="AS57" i="32"/>
  <c r="AS74" i="32"/>
  <c r="BC38" i="32"/>
  <c r="BC34" i="32"/>
  <c r="AR65" i="32"/>
  <c r="AR75" i="32" s="1"/>
  <c r="AQ75" i="32"/>
  <c r="BC36" i="32"/>
  <c r="BB23" i="31"/>
  <c r="AS49" i="32"/>
  <c r="AG73" i="32"/>
  <c r="BB35" i="31"/>
  <c r="BC39" i="32" s="1"/>
  <c r="BB11" i="32"/>
  <c r="AS59" i="32"/>
  <c r="AS53" i="32"/>
  <c r="BB16" i="31"/>
  <c r="BB20" i="31"/>
  <c r="BB25" i="31"/>
  <c r="AT68" i="28"/>
  <c r="AU54" i="28"/>
  <c r="AT61" i="29"/>
  <c r="AU57" i="28"/>
  <c r="AU55" i="28"/>
  <c r="AU59" i="28"/>
  <c r="AU56" i="28"/>
  <c r="AT71" i="28"/>
  <c r="AU69" i="28"/>
  <c r="AU61" i="28" s="1"/>
  <c r="AU58" i="28"/>
  <c r="AU53" i="28"/>
  <c r="AU51" i="28"/>
  <c r="AU49" i="28"/>
  <c r="AU52" i="28"/>
  <c r="AT67" i="28"/>
  <c r="AU48" i="28"/>
  <c r="AU50" i="28"/>
  <c r="AS55" i="25"/>
  <c r="AU44" i="28"/>
  <c r="AU42" i="28"/>
  <c r="AT66" i="28"/>
  <c r="AU47" i="28"/>
  <c r="AU46" i="28"/>
  <c r="AT55" i="29"/>
  <c r="AU43" i="28"/>
  <c r="AU45" i="28"/>
  <c r="AS67" i="29"/>
  <c r="AS77" i="29" s="1"/>
  <c r="AT54" i="29"/>
  <c r="AR66" i="25"/>
  <c r="AR76" i="25" s="1"/>
  <c r="BC33" i="28"/>
  <c r="BC29" i="28"/>
  <c r="BC12" i="28"/>
  <c r="BC15" i="28"/>
  <c r="BC10" i="28"/>
  <c r="BC14" i="28"/>
  <c r="BC11" i="28"/>
  <c r="BC34" i="28"/>
  <c r="BC30" i="28"/>
  <c r="BC13" i="28"/>
  <c r="BC31" i="28"/>
  <c r="BC32" i="28"/>
  <c r="BC37" i="29"/>
  <c r="AT47" i="29"/>
  <c r="B144" i="27"/>
  <c r="BB35" i="28"/>
  <c r="BC39" i="29" s="1"/>
  <c r="H134" i="27"/>
  <c r="AU46" i="29"/>
  <c r="AH56" i="29"/>
  <c r="AH68" i="29"/>
  <c r="AH50" i="29"/>
  <c r="AH62" i="29"/>
  <c r="BA24" i="29"/>
  <c r="BA21" i="29"/>
  <c r="AS66" i="29"/>
  <c r="AT63" i="29"/>
  <c r="BB40" i="29"/>
  <c r="AT53" i="29"/>
  <c r="BB22" i="28"/>
  <c r="BA26" i="28"/>
  <c r="AH15" i="29"/>
  <c r="AH31" i="29"/>
  <c r="AH30" i="29"/>
  <c r="AI29" i="29" s="1"/>
  <c r="AT48" i="29"/>
  <c r="BB25" i="28"/>
  <c r="AH28" i="29"/>
  <c r="AI27" i="29" s="1"/>
  <c r="AT49" i="29"/>
  <c r="BE8" i="29"/>
  <c r="BD8" i="28"/>
  <c r="AT57" i="29"/>
  <c r="BB20" i="28"/>
  <c r="BB16" i="28"/>
  <c r="BB10" i="29"/>
  <c r="BB24" i="28"/>
  <c r="AT74" i="29"/>
  <c r="AR77" i="29"/>
  <c r="AZ21" i="29"/>
  <c r="AZ24" i="29"/>
  <c r="AT59" i="29"/>
  <c r="AS65" i="29"/>
  <c r="AS75" i="29" s="1"/>
  <c r="BB21" i="28"/>
  <c r="BC38" i="29"/>
  <c r="BC34" i="29"/>
  <c r="BB23" i="28"/>
  <c r="AS61" i="25"/>
  <c r="F134" i="27"/>
  <c r="AU45" i="29"/>
  <c r="BB12" i="29"/>
  <c r="AT60" i="29"/>
  <c r="D134" i="27"/>
  <c r="AU44" i="29"/>
  <c r="AS79" i="29"/>
  <c r="AT51" i="29"/>
  <c r="BC35" i="29"/>
  <c r="BC36" i="29"/>
  <c r="AT56" i="24"/>
  <c r="AT59" i="24"/>
  <c r="AT57" i="24"/>
  <c r="AS68" i="24"/>
  <c r="AT54" i="24"/>
  <c r="AS54" i="25"/>
  <c r="AS71" i="24"/>
  <c r="AT69" i="24"/>
  <c r="AT61" i="24" s="1"/>
  <c r="AT58" i="24"/>
  <c r="AT55" i="24"/>
  <c r="AT49" i="24"/>
  <c r="AS67" i="24"/>
  <c r="AT48" i="24"/>
  <c r="AT50" i="24"/>
  <c r="AT53" i="24"/>
  <c r="AT52" i="24"/>
  <c r="AT51" i="24"/>
  <c r="AS66" i="24"/>
  <c r="AT42" i="24"/>
  <c r="AH68" i="25"/>
  <c r="AT45" i="24"/>
  <c r="AT46" i="24"/>
  <c r="AS57" i="25"/>
  <c r="AS74" i="25"/>
  <c r="AT44" i="24"/>
  <c r="AT43" i="24"/>
  <c r="AS60" i="25"/>
  <c r="AS63" i="25"/>
  <c r="AT47" i="24"/>
  <c r="AG78" i="25"/>
  <c r="BB40" i="25"/>
  <c r="AF80" i="25"/>
  <c r="AH28" i="25"/>
  <c r="AI27" i="25" s="1"/>
  <c r="AI23" i="25" s="1"/>
  <c r="AI13" i="25" s="1"/>
  <c r="AH56" i="25"/>
  <c r="AH62" i="25"/>
  <c r="BC33" i="24"/>
  <c r="BC29" i="24"/>
  <c r="BE11" i="24"/>
  <c r="BD32" i="24"/>
  <c r="BD10" i="24"/>
  <c r="BD10" i="25" s="1"/>
  <c r="BD30" i="24"/>
  <c r="BD13" i="24"/>
  <c r="BD15" i="24"/>
  <c r="BD12" i="24"/>
  <c r="BD12" i="25" s="1"/>
  <c r="BC31" i="24"/>
  <c r="BD14" i="24"/>
  <c r="BD14" i="25" s="1"/>
  <c r="BD34" i="24"/>
  <c r="AH25" i="25"/>
  <c r="AH30" i="25" s="1"/>
  <c r="AI29" i="25" s="1"/>
  <c r="BC37" i="25"/>
  <c r="AS48" i="25"/>
  <c r="BB35" i="24"/>
  <c r="BC39" i="25" s="1"/>
  <c r="AS53" i="25"/>
  <c r="BE8" i="25"/>
  <c r="BD11" i="25"/>
  <c r="AS59" i="25"/>
  <c r="BD21" i="24"/>
  <c r="BE8" i="24"/>
  <c r="AS47" i="25"/>
  <c r="AF72" i="25"/>
  <c r="B143" i="23"/>
  <c r="BD36" i="25"/>
  <c r="BB26" i="24"/>
  <c r="AF73" i="25"/>
  <c r="F133" i="23"/>
  <c r="AT45" i="25"/>
  <c r="AR65" i="25"/>
  <c r="AQ75" i="25"/>
  <c r="BC17" i="25"/>
  <c r="BC26" i="25" s="1"/>
  <c r="BC20" i="24"/>
  <c r="BC16" i="24"/>
  <c r="BD34" i="25"/>
  <c r="AS49" i="25"/>
  <c r="D133" i="23"/>
  <c r="AT44" i="25"/>
  <c r="BC23" i="24"/>
  <c r="BC25" i="24"/>
  <c r="AG15" i="25"/>
  <c r="AG70" i="25" s="1"/>
  <c r="AG31" i="25"/>
  <c r="BB21" i="25"/>
  <c r="BB24" i="25"/>
  <c r="AR69" i="25"/>
  <c r="BC22" i="24"/>
  <c r="BC35" i="25"/>
  <c r="H133" i="23"/>
  <c r="AT46" i="25"/>
  <c r="AR67" i="25"/>
  <c r="AS51" i="25"/>
  <c r="AH50" i="25"/>
  <c r="BC24" i="24"/>
  <c r="BD38" i="25"/>
  <c r="AU21" i="16"/>
  <c r="AU24" i="16"/>
  <c r="AV10" i="16"/>
  <c r="AV17" i="16" s="1"/>
  <c r="AV26" i="16" s="1"/>
  <c r="AL76" i="14"/>
  <c r="AQ67" i="16"/>
  <c r="AQ69" i="16"/>
  <c r="AQ66" i="16"/>
  <c r="AW30" i="14"/>
  <c r="AW33" i="14"/>
  <c r="AW32" i="14"/>
  <c r="AW34" i="14"/>
  <c r="AW31" i="14"/>
  <c r="AW29" i="14"/>
  <c r="AW34" i="16"/>
  <c r="AW37" i="16"/>
  <c r="AW36" i="16"/>
  <c r="AW38" i="16"/>
  <c r="AW35" i="16"/>
  <c r="J79" i="16"/>
  <c r="N77" i="16"/>
  <c r="P76" i="16"/>
  <c r="AR57" i="16"/>
  <c r="AR54" i="16"/>
  <c r="AR49" i="16"/>
  <c r="AR63" i="16"/>
  <c r="AR61" i="16"/>
  <c r="AR55" i="16"/>
  <c r="AR53" i="16"/>
  <c r="AR48" i="16"/>
  <c r="AR59" i="16"/>
  <c r="AP75" i="16"/>
  <c r="AR74" i="16"/>
  <c r="AR65" i="16" s="1"/>
  <c r="AR51" i="16"/>
  <c r="AR47" i="16"/>
  <c r="AR60" i="16"/>
  <c r="B142" i="15"/>
  <c r="C141" i="15"/>
  <c r="E141" i="15"/>
  <c r="G141" i="15"/>
  <c r="BA8" i="16"/>
  <c r="AV40" i="16"/>
  <c r="AR55" i="14"/>
  <c r="AR58" i="14"/>
  <c r="AR44" i="14"/>
  <c r="AR46" i="14"/>
  <c r="AR43" i="14"/>
  <c r="AR45" i="14"/>
  <c r="AR50" i="14"/>
  <c r="AR56" i="14"/>
  <c r="AR51" i="14"/>
  <c r="AR47" i="14"/>
  <c r="H131" i="15"/>
  <c r="AS46" i="16" s="1"/>
  <c r="AR49" i="14"/>
  <c r="D131" i="15"/>
  <c r="AS44" i="16" s="1"/>
  <c r="AR57" i="14"/>
  <c r="AR52" i="14"/>
  <c r="AR59" i="14"/>
  <c r="F131" i="15"/>
  <c r="AS45" i="16" s="1"/>
  <c r="AR53" i="14"/>
  <c r="AW14" i="14"/>
  <c r="AW14" i="16" s="1"/>
  <c r="AW15" i="14"/>
  <c r="AW13" i="14"/>
  <c r="AW10" i="14"/>
  <c r="AW12" i="14"/>
  <c r="AW12" i="16" s="1"/>
  <c r="AW11" i="14"/>
  <c r="AW11" i="16" s="1"/>
  <c r="AY8" i="14"/>
  <c r="AO69" i="14"/>
  <c r="AO64" i="14" s="1"/>
  <c r="AN66" i="14"/>
  <c r="AO42" i="14"/>
  <c r="AN68" i="14"/>
  <c r="AO54" i="14"/>
  <c r="AO48" i="14"/>
  <c r="AN67" i="14"/>
  <c r="AM74" i="14"/>
  <c r="AM72" i="14"/>
  <c r="AM73" i="14"/>
  <c r="AM70" i="14"/>
  <c r="AM71" i="14"/>
  <c r="AM75" i="14"/>
  <c r="AV23" i="14"/>
  <c r="AV21" i="14"/>
  <c r="AU26" i="14"/>
  <c r="AV16" i="14"/>
  <c r="AV20" i="14"/>
  <c r="AV35" i="14"/>
  <c r="AW39" i="16" s="1"/>
  <c r="AV22" i="14"/>
  <c r="AV25" i="14"/>
  <c r="AV24" i="14"/>
  <c r="AU41" i="31"/>
  <c r="BD32" i="28" a="1"/>
  <c r="BD11" i="31" a="1"/>
  <c r="BD10" i="28" a="1"/>
  <c r="AX11" i="14" a="1"/>
  <c r="BE34" i="24" a="1"/>
  <c r="BD32" i="31" a="1"/>
  <c r="BD12" i="31" a="1"/>
  <c r="BE13" i="24" a="1"/>
  <c r="BD33" i="24" a="1"/>
  <c r="BE14" i="24" a="1"/>
  <c r="BD14" i="28" a="1"/>
  <c r="AX10" i="14" a="1"/>
  <c r="BD31" i="28" a="1"/>
  <c r="BE30" i="24" a="1"/>
  <c r="AS40" i="14"/>
  <c r="AX30" i="14" a="1"/>
  <c r="BE29" i="31" a="1"/>
  <c r="BD33" i="31" a="1"/>
  <c r="BD13" i="31" a="1"/>
  <c r="AX34" i="14" a="1"/>
  <c r="BD14" i="31" a="1"/>
  <c r="AV41" i="28"/>
  <c r="AS41" i="14"/>
  <c r="BD29" i="24" a="1"/>
  <c r="BD11" i="28" a="1"/>
  <c r="AU40" i="24"/>
  <c r="AS39" i="14"/>
  <c r="BD13" i="28" a="1"/>
  <c r="BD29" i="28" a="1"/>
  <c r="BD34" i="28" a="1"/>
  <c r="BF11" i="24" a="1"/>
  <c r="BD31" i="31" a="1"/>
  <c r="BE15" i="24" a="1"/>
  <c r="BE12" i="24" a="1"/>
  <c r="AX29" i="14" a="1"/>
  <c r="AX15" i="14" a="1"/>
  <c r="BD15" i="28" a="1"/>
  <c r="BD10" i="31" a="1"/>
  <c r="BD31" i="24" a="1"/>
  <c r="AX31" i="14" a="1"/>
  <c r="AX14" i="14" a="1"/>
  <c r="AX12" i="14" a="1"/>
  <c r="AU39" i="31"/>
  <c r="AX13" i="14" a="1"/>
  <c r="AU41" i="24"/>
  <c r="AU39" i="24"/>
  <c r="BD34" i="31" a="1"/>
  <c r="BD33" i="28" a="1"/>
  <c r="AU40" i="31"/>
  <c r="BD15" i="31" a="1"/>
  <c r="AX32" i="14" a="1"/>
  <c r="BE32" i="24" a="1"/>
  <c r="BD12" i="28" a="1"/>
  <c r="BD30" i="31" a="1"/>
  <c r="AX33" i="14" a="1"/>
  <c r="AV40" i="28"/>
  <c r="AV39" i="28"/>
  <c r="BD30" i="28" a="1"/>
  <c r="BE10" i="24" a="1"/>
  <c r="AT61" i="31" l="1"/>
  <c r="AT71" i="31" s="1"/>
  <c r="AS71" i="31"/>
  <c r="AT60" i="31"/>
  <c r="AT70" i="31" s="1"/>
  <c r="AT63" i="31"/>
  <c r="AT73" i="31" s="1"/>
  <c r="AS73" i="31"/>
  <c r="AU44" i="31"/>
  <c r="AU45" i="31"/>
  <c r="AU47" i="31"/>
  <c r="AT67" i="31"/>
  <c r="AU48" i="31"/>
  <c r="AU54" i="31"/>
  <c r="AT68" i="31"/>
  <c r="AU52" i="31"/>
  <c r="AU42" i="31"/>
  <c r="AT66" i="31"/>
  <c r="AU51" i="31"/>
  <c r="AU46" i="31"/>
  <c r="AU55" i="31"/>
  <c r="AU59" i="31"/>
  <c r="AU57" i="31"/>
  <c r="AU56" i="31"/>
  <c r="AU49" i="31"/>
  <c r="AU58" i="31"/>
  <c r="AU53" i="31"/>
  <c r="AU43" i="31"/>
  <c r="AU50" i="31"/>
  <c r="AT64" i="31"/>
  <c r="AT74" i="31" s="1"/>
  <c r="AU69" i="31"/>
  <c r="AT62" i="31"/>
  <c r="AT65" i="31"/>
  <c r="AT75" i="31" s="1"/>
  <c r="AO65" i="14"/>
  <c r="AO61" i="14"/>
  <c r="AO62" i="14"/>
  <c r="AO63" i="14"/>
  <c r="AO60" i="14"/>
  <c r="AT65" i="24"/>
  <c r="AT75" i="24" s="1"/>
  <c r="AT64" i="24"/>
  <c r="AT74" i="24" s="1"/>
  <c r="AT63" i="24"/>
  <c r="AT73" i="24" s="1"/>
  <c r="AR76" i="24"/>
  <c r="AT60" i="24"/>
  <c r="AT70" i="24" s="1"/>
  <c r="AT62" i="24"/>
  <c r="AU65" i="28"/>
  <c r="AU75" i="28" s="1"/>
  <c r="AS76" i="28"/>
  <c r="AU62" i="28"/>
  <c r="AU72" i="28" s="1"/>
  <c r="AU60" i="28"/>
  <c r="AU70" i="28" s="1"/>
  <c r="AU63" i="28"/>
  <c r="AU73" i="28" s="1"/>
  <c r="AT75" i="28"/>
  <c r="AU64" i="28"/>
  <c r="AT55" i="32"/>
  <c r="AT63" i="32"/>
  <c r="AF81" i="32"/>
  <c r="AG80" i="29"/>
  <c r="AG72" i="29"/>
  <c r="AG81" i="29" s="1"/>
  <c r="AH58" i="29"/>
  <c r="AH72" i="29" s="1"/>
  <c r="AS67" i="32"/>
  <c r="AS77" i="32" s="1"/>
  <c r="AG71" i="32"/>
  <c r="AG81" i="32" s="1"/>
  <c r="AT57" i="32"/>
  <c r="AT60" i="32"/>
  <c r="AT54" i="32"/>
  <c r="AT61" i="32"/>
  <c r="AT74" i="32"/>
  <c r="AH52" i="32"/>
  <c r="AH71" i="32" s="1"/>
  <c r="AI25" i="32"/>
  <c r="AI30" i="32" s="1"/>
  <c r="AJ29" i="32" s="1"/>
  <c r="BC35" i="31"/>
  <c r="BD39" i="32" s="1"/>
  <c r="BB17" i="32"/>
  <c r="BB26" i="32" s="1"/>
  <c r="BB21" i="32" s="1"/>
  <c r="AH58" i="32"/>
  <c r="AH72" i="32" s="1"/>
  <c r="BD14" i="31"/>
  <c r="BD14" i="32" s="1"/>
  <c r="BD15" i="31"/>
  <c r="BD31" i="31"/>
  <c r="BD34" i="31"/>
  <c r="BD10" i="31"/>
  <c r="BD12" i="31"/>
  <c r="BD12" i="32" s="1"/>
  <c r="BD30" i="31"/>
  <c r="BD13" i="31"/>
  <c r="BD33" i="31"/>
  <c r="BE29" i="31"/>
  <c r="BD32" i="31"/>
  <c r="BD11" i="31"/>
  <c r="BD11" i="32" s="1"/>
  <c r="BE8" i="32"/>
  <c r="AI56" i="32"/>
  <c r="BC24" i="31"/>
  <c r="AT48" i="32"/>
  <c r="BB26" i="31"/>
  <c r="AH70" i="32"/>
  <c r="AI62" i="32"/>
  <c r="BC25" i="31"/>
  <c r="BD35" i="32"/>
  <c r="BE8" i="31"/>
  <c r="B144" i="30"/>
  <c r="BD38" i="32"/>
  <c r="AU61" i="29"/>
  <c r="AH64" i="32"/>
  <c r="AS65" i="32"/>
  <c r="D134" i="30"/>
  <c r="AU44" i="32"/>
  <c r="AT51" i="32"/>
  <c r="AH16" i="32"/>
  <c r="BC14" i="32"/>
  <c r="BC17" i="32" s="1"/>
  <c r="BC26" i="32" s="1"/>
  <c r="BC20" i="31"/>
  <c r="BC16" i="31"/>
  <c r="BC22" i="31"/>
  <c r="BD34" i="32"/>
  <c r="AT59" i="32"/>
  <c r="AS69" i="32"/>
  <c r="BC40" i="32"/>
  <c r="H134" i="30"/>
  <c r="AU46" i="32"/>
  <c r="AH78" i="32"/>
  <c r="AI50" i="32"/>
  <c r="F134" i="30"/>
  <c r="AU45" i="32"/>
  <c r="BC23" i="31"/>
  <c r="BD37" i="32"/>
  <c r="AT53" i="32"/>
  <c r="AT49" i="32"/>
  <c r="AI68" i="32"/>
  <c r="AT47" i="32"/>
  <c r="AI28" i="32"/>
  <c r="AJ27" i="32" s="1"/>
  <c r="AS66" i="32"/>
  <c r="BD36" i="32"/>
  <c r="BC21" i="31"/>
  <c r="AV56" i="28"/>
  <c r="AV57" i="28"/>
  <c r="AV58" i="28"/>
  <c r="AV59" i="28"/>
  <c r="AV55" i="28"/>
  <c r="AU68" i="28"/>
  <c r="AV54" i="28"/>
  <c r="AV69" i="28"/>
  <c r="AV61" i="28" s="1"/>
  <c r="AU71" i="28"/>
  <c r="AU54" i="29"/>
  <c r="AU67" i="28"/>
  <c r="AV48" i="28"/>
  <c r="AV50" i="28"/>
  <c r="AV52" i="28"/>
  <c r="AV49" i="28"/>
  <c r="AV51" i="28"/>
  <c r="AT67" i="29"/>
  <c r="AT77" i="29" s="1"/>
  <c r="AV53" i="28"/>
  <c r="AT66" i="29"/>
  <c r="AT76" i="29" s="1"/>
  <c r="AI25" i="25"/>
  <c r="AI30" i="25" s="1"/>
  <c r="AJ29" i="25" s="1"/>
  <c r="AU66" i="28"/>
  <c r="AV42" i="28"/>
  <c r="AV46" i="28"/>
  <c r="AV45" i="28"/>
  <c r="AS66" i="25"/>
  <c r="AS76" i="25" s="1"/>
  <c r="AV47" i="28"/>
  <c r="AV44" i="28"/>
  <c r="AV43" i="28"/>
  <c r="AH64" i="29"/>
  <c r="AH73" i="29" s="1"/>
  <c r="AS76" i="29"/>
  <c r="BD34" i="28"/>
  <c r="BD11" i="28"/>
  <c r="BD14" i="28"/>
  <c r="BD10" i="28"/>
  <c r="BD32" i="28"/>
  <c r="BD15" i="28"/>
  <c r="BD12" i="28"/>
  <c r="BD12" i="29" s="1"/>
  <c r="BD13" i="28"/>
  <c r="BD29" i="28"/>
  <c r="BD31" i="28"/>
  <c r="BD30" i="28"/>
  <c r="BD33" i="28"/>
  <c r="AI25" i="29"/>
  <c r="AI23" i="29"/>
  <c r="AI13" i="29" s="1"/>
  <c r="AU63" i="29"/>
  <c r="AH16" i="29"/>
  <c r="BD38" i="29"/>
  <c r="AU55" i="29"/>
  <c r="BC21" i="28"/>
  <c r="BC11" i="29"/>
  <c r="BC24" i="28"/>
  <c r="BC14" i="29"/>
  <c r="AH70" i="29"/>
  <c r="BE8" i="28"/>
  <c r="AU49" i="29"/>
  <c r="AU47" i="29"/>
  <c r="BC20" i="28"/>
  <c r="BC16" i="28"/>
  <c r="BC10" i="29"/>
  <c r="AU51" i="29"/>
  <c r="H135" i="27"/>
  <c r="AV46" i="29"/>
  <c r="F135" i="27"/>
  <c r="AV45" i="29"/>
  <c r="BF8" i="29"/>
  <c r="D135" i="27"/>
  <c r="AV44" i="29"/>
  <c r="AU48" i="29"/>
  <c r="AU53" i="29"/>
  <c r="BD36" i="29"/>
  <c r="BC25" i="28"/>
  <c r="AU60" i="29"/>
  <c r="AH78" i="29"/>
  <c r="BC22" i="28"/>
  <c r="BC12" i="29"/>
  <c r="BB26" i="28"/>
  <c r="AT65" i="29"/>
  <c r="AT75" i="29" s="1"/>
  <c r="BB17" i="29"/>
  <c r="BB26" i="29" s="1"/>
  <c r="AH52" i="29"/>
  <c r="AH71" i="29" s="1"/>
  <c r="BC23" i="28"/>
  <c r="BC35" i="28"/>
  <c r="BD39" i="29" s="1"/>
  <c r="BD35" i="29"/>
  <c r="BC40" i="29"/>
  <c r="AU59" i="29"/>
  <c r="AU74" i="29"/>
  <c r="AU57" i="29"/>
  <c r="B145" i="27"/>
  <c r="AT69" i="29"/>
  <c r="AT79" i="29" s="1"/>
  <c r="BD34" i="29"/>
  <c r="BD37" i="29"/>
  <c r="AT54" i="25"/>
  <c r="AT60" i="25"/>
  <c r="AU58" i="24"/>
  <c r="AU54" i="24"/>
  <c r="AT68" i="24"/>
  <c r="AU57" i="24"/>
  <c r="AU59" i="24"/>
  <c r="AU55" i="24"/>
  <c r="AT71" i="24"/>
  <c r="AU69" i="24"/>
  <c r="AU61" i="24" s="1"/>
  <c r="AU56" i="24"/>
  <c r="AT57" i="25"/>
  <c r="AU51" i="24"/>
  <c r="AU52" i="24"/>
  <c r="AU50" i="24"/>
  <c r="AS69" i="25"/>
  <c r="AS79" i="25" s="1"/>
  <c r="AT67" i="24"/>
  <c r="AU48" i="24"/>
  <c r="AT55" i="25"/>
  <c r="AU53" i="24"/>
  <c r="AU49" i="24"/>
  <c r="AU44" i="24"/>
  <c r="AU47" i="24"/>
  <c r="AU42" i="24"/>
  <c r="AT66" i="24"/>
  <c r="AU45" i="24"/>
  <c r="AU43" i="24"/>
  <c r="AS76" i="24"/>
  <c r="AS67" i="25"/>
  <c r="AS77" i="25" s="1"/>
  <c r="AU46" i="24"/>
  <c r="AI56" i="25"/>
  <c r="BC40" i="25"/>
  <c r="AG64" i="25"/>
  <c r="AG73" i="25" s="1"/>
  <c r="AG58" i="25"/>
  <c r="AG72" i="25" s="1"/>
  <c r="AI62" i="25"/>
  <c r="AF81" i="25"/>
  <c r="BC26" i="24"/>
  <c r="AI68" i="25"/>
  <c r="AI28" i="25"/>
  <c r="AJ27" i="25" s="1"/>
  <c r="AJ23" i="25" s="1"/>
  <c r="AJ13" i="25" s="1"/>
  <c r="AR79" i="25"/>
  <c r="BE13" i="24"/>
  <c r="BE10" i="24"/>
  <c r="BE10" i="25" s="1"/>
  <c r="BE34" i="24"/>
  <c r="BE32" i="24"/>
  <c r="BE14" i="24"/>
  <c r="BF11" i="24"/>
  <c r="BE15" i="24"/>
  <c r="BD31" i="24"/>
  <c r="BD29" i="24"/>
  <c r="BE30" i="24"/>
  <c r="BE12" i="24"/>
  <c r="BE12" i="25" s="1"/>
  <c r="BD33" i="24"/>
  <c r="AT48" i="25"/>
  <c r="BD23" i="24"/>
  <c r="AH78" i="25"/>
  <c r="AI50" i="25"/>
  <c r="AT49" i="25"/>
  <c r="AS65" i="25"/>
  <c r="AS75" i="25" s="1"/>
  <c r="AT53" i="25"/>
  <c r="BD17" i="25"/>
  <c r="BD26" i="25" s="1"/>
  <c r="BD16" i="24"/>
  <c r="BD20" i="24"/>
  <c r="AT51" i="25"/>
  <c r="AR77" i="25"/>
  <c r="AT47" i="25"/>
  <c r="AT59" i="25"/>
  <c r="BE38" i="25"/>
  <c r="BE36" i="25"/>
  <c r="BC21" i="25"/>
  <c r="BC24" i="25"/>
  <c r="AT61" i="25"/>
  <c r="AT63" i="25"/>
  <c r="BD24" i="24"/>
  <c r="BE21" i="24"/>
  <c r="BD25" i="24"/>
  <c r="BF8" i="24"/>
  <c r="D134" i="23"/>
  <c r="AU44" i="25"/>
  <c r="AT74" i="25"/>
  <c r="AG16" i="25"/>
  <c r="AG52" i="25"/>
  <c r="F134" i="23"/>
  <c r="AU45" i="25"/>
  <c r="B144" i="23"/>
  <c r="AR75" i="25"/>
  <c r="BF8" i="25"/>
  <c r="BE11" i="25"/>
  <c r="BD35" i="25"/>
  <c r="BC35" i="24"/>
  <c r="BD39" i="25" s="1"/>
  <c r="H134" i="23"/>
  <c r="AU46" i="25"/>
  <c r="BE34" i="25"/>
  <c r="AH15" i="25"/>
  <c r="AH16" i="25" s="1"/>
  <c r="AH31" i="25"/>
  <c r="BD22" i="24"/>
  <c r="BD37" i="25"/>
  <c r="AV21" i="16"/>
  <c r="AV24" i="16"/>
  <c r="AW10" i="16"/>
  <c r="AW17" i="16" s="1"/>
  <c r="AW26" i="16" s="1"/>
  <c r="AM76" i="14"/>
  <c r="AR66" i="16"/>
  <c r="AR69" i="16"/>
  <c r="AR67" i="16"/>
  <c r="AX29" i="14"/>
  <c r="AX31" i="14"/>
  <c r="AX34" i="14"/>
  <c r="AX32" i="14"/>
  <c r="AX33" i="14"/>
  <c r="AX30" i="14"/>
  <c r="AX35" i="16"/>
  <c r="AX38" i="16"/>
  <c r="AX36" i="16"/>
  <c r="AX37" i="16"/>
  <c r="AX34" i="16"/>
  <c r="O77" i="16"/>
  <c r="Q76" i="16"/>
  <c r="K79" i="16"/>
  <c r="AS51" i="16"/>
  <c r="AS61" i="16"/>
  <c r="AS63" i="16"/>
  <c r="AQ75" i="16"/>
  <c r="AS60" i="16"/>
  <c r="AS74" i="16"/>
  <c r="AS65" i="16" s="1"/>
  <c r="AS59" i="16"/>
  <c r="AS49" i="16"/>
  <c r="AS48" i="16"/>
  <c r="AS53" i="16"/>
  <c r="AS54" i="16"/>
  <c r="AS47" i="16"/>
  <c r="AS55" i="16"/>
  <c r="AS57" i="16"/>
  <c r="B143" i="15"/>
  <c r="E142" i="15"/>
  <c r="C142" i="15"/>
  <c r="G142" i="15"/>
  <c r="BB8" i="16"/>
  <c r="AW40" i="16"/>
  <c r="AS50" i="14"/>
  <c r="AS45" i="14"/>
  <c r="AS49" i="14"/>
  <c r="AS46" i="14"/>
  <c r="AS53" i="14"/>
  <c r="H132" i="15"/>
  <c r="AT46" i="16" s="1"/>
  <c r="AS44" i="14"/>
  <c r="AS56" i="14"/>
  <c r="AS47" i="14"/>
  <c r="AS52" i="14"/>
  <c r="AS57" i="14"/>
  <c r="D132" i="15"/>
  <c r="AT44" i="16" s="1"/>
  <c r="AS43" i="14"/>
  <c r="F132" i="15"/>
  <c r="AT45" i="16" s="1"/>
  <c r="AS58" i="14"/>
  <c r="AS59" i="14"/>
  <c r="AS51" i="14"/>
  <c r="AS55" i="14"/>
  <c r="AX11" i="14"/>
  <c r="AX11" i="16" s="1"/>
  <c r="AX10" i="14"/>
  <c r="AX12" i="14"/>
  <c r="AX12" i="16" s="1"/>
  <c r="AX13" i="14"/>
  <c r="AX15" i="14"/>
  <c r="AX14" i="14"/>
  <c r="AX14" i="16" s="1"/>
  <c r="AZ8" i="14"/>
  <c r="AO68" i="14"/>
  <c r="AP54" i="14"/>
  <c r="AP42" i="14"/>
  <c r="AO66" i="14"/>
  <c r="AP48" i="14"/>
  <c r="AO67" i="14"/>
  <c r="AN74" i="14"/>
  <c r="AN75" i="14"/>
  <c r="AN71" i="14"/>
  <c r="AN70" i="14"/>
  <c r="AN72" i="14"/>
  <c r="AN73" i="14"/>
  <c r="AP69" i="14"/>
  <c r="AP64" i="14" s="1"/>
  <c r="AW20" i="14"/>
  <c r="AW16" i="14"/>
  <c r="AW35" i="14"/>
  <c r="AX39" i="16" s="1"/>
  <c r="AW24" i="14"/>
  <c r="AV26" i="14"/>
  <c r="AW21" i="14"/>
  <c r="AW25" i="14"/>
  <c r="AW22" i="14"/>
  <c r="AW23" i="14"/>
  <c r="AY13" i="14" a="1"/>
  <c r="BE13" i="28" a="1"/>
  <c r="AY31" i="14" a="1"/>
  <c r="BF14" i="24" a="1"/>
  <c r="AT40" i="14"/>
  <c r="BE12" i="28" a="1"/>
  <c r="AV41" i="24"/>
  <c r="BE15" i="31" a="1"/>
  <c r="AV39" i="31"/>
  <c r="AV40" i="31"/>
  <c r="BE11" i="31" a="1"/>
  <c r="BE33" i="31" a="1"/>
  <c r="AV41" i="31"/>
  <c r="BE30" i="31" a="1"/>
  <c r="BF29" i="31" a="1"/>
  <c r="AW40" i="28"/>
  <c r="AY12" i="14" a="1"/>
  <c r="BE31" i="31" a="1"/>
  <c r="AV39" i="24"/>
  <c r="BF13" i="24" a="1"/>
  <c r="BF15" i="24" a="1"/>
  <c r="BE11" i="28" a="1"/>
  <c r="BE14" i="31" a="1"/>
  <c r="AW41" i="28"/>
  <c r="BE29" i="28" a="1"/>
  <c r="AY10" i="14" a="1"/>
  <c r="BG11" i="24" a="1"/>
  <c r="BE33" i="28" a="1"/>
  <c r="BE29" i="24" a="1"/>
  <c r="BE14" i="28" a="1"/>
  <c r="BF34" i="24" a="1"/>
  <c r="AY11" i="14" a="1"/>
  <c r="AT41" i="14"/>
  <c r="BF12" i="24" a="1"/>
  <c r="BE34" i="28" a="1"/>
  <c r="AY15" i="14" a="1"/>
  <c r="BE31" i="24" a="1"/>
  <c r="AY30" i="14" a="1"/>
  <c r="BF32" i="24" a="1"/>
  <c r="AY34" i="14" a="1"/>
  <c r="BE13" i="31" a="1"/>
  <c r="BE33" i="24" a="1"/>
  <c r="BE10" i="31" a="1"/>
  <c r="AY33" i="14" a="1"/>
  <c r="AY29" i="14" a="1"/>
  <c r="BF30" i="24" a="1"/>
  <c r="BE34" i="31" a="1"/>
  <c r="BE32" i="28" a="1"/>
  <c r="BE15" i="28" a="1"/>
  <c r="AW39" i="28"/>
  <c r="AY32" i="14" a="1"/>
  <c r="AT39" i="14"/>
  <c r="BE10" i="28" a="1"/>
  <c r="AY14" i="14" a="1"/>
  <c r="BE30" i="28" a="1"/>
  <c r="BE32" i="31" a="1"/>
  <c r="BE12" i="31" a="1"/>
  <c r="BF10" i="24" a="1"/>
  <c r="AV40" i="24"/>
  <c r="BE31" i="28" a="1"/>
  <c r="AS76" i="31" l="1"/>
  <c r="AU60" i="31"/>
  <c r="AU70" i="31" s="1"/>
  <c r="AU62" i="31"/>
  <c r="AU72" i="31" s="1"/>
  <c r="AU63" i="31"/>
  <c r="AU73" i="31" s="1"/>
  <c r="AU65" i="31"/>
  <c r="AU75" i="31" s="1"/>
  <c r="AV47" i="31"/>
  <c r="AV43" i="31"/>
  <c r="AV59" i="31"/>
  <c r="AV42" i="31"/>
  <c r="AU66" i="31"/>
  <c r="AV45" i="31"/>
  <c r="AV49" i="31"/>
  <c r="AV55" i="31"/>
  <c r="AV52" i="31"/>
  <c r="AV50" i="31"/>
  <c r="AV57" i="31"/>
  <c r="AV53" i="31"/>
  <c r="AV46" i="31"/>
  <c r="AV44" i="31"/>
  <c r="AU74" i="32"/>
  <c r="AV58" i="31"/>
  <c r="AV54" i="31"/>
  <c r="AU68" i="31"/>
  <c r="AT72" i="31"/>
  <c r="AT76" i="31" s="1"/>
  <c r="AV56" i="31"/>
  <c r="AU64" i="31"/>
  <c r="AU74" i="31" s="1"/>
  <c r="AV69" i="31"/>
  <c r="AU61" i="31"/>
  <c r="AV51" i="31"/>
  <c r="AU67" i="31"/>
  <c r="AV48" i="31"/>
  <c r="AP65" i="14"/>
  <c r="AP60" i="14"/>
  <c r="AP63" i="14"/>
  <c r="AP62" i="14"/>
  <c r="AP61" i="14"/>
  <c r="AU62" i="24"/>
  <c r="AU72" i="24" s="1"/>
  <c r="AU63" i="24"/>
  <c r="AU65" i="24"/>
  <c r="AU75" i="24" s="1"/>
  <c r="AT72" i="24"/>
  <c r="AU64" i="24"/>
  <c r="AU74" i="24" s="1"/>
  <c r="AU60" i="24"/>
  <c r="AV64" i="28"/>
  <c r="AV74" i="28" s="1"/>
  <c r="AU74" i="28"/>
  <c r="AU55" i="32"/>
  <c r="AV63" i="28"/>
  <c r="AV73" i="28" s="1"/>
  <c r="AV60" i="28"/>
  <c r="AV70" i="28" s="1"/>
  <c r="AV62" i="28"/>
  <c r="AT76" i="28"/>
  <c r="AV65" i="28"/>
  <c r="AI31" i="32"/>
  <c r="AI15" i="32"/>
  <c r="AI16" i="32" s="1"/>
  <c r="AT67" i="32"/>
  <c r="AT77" i="32" s="1"/>
  <c r="AT69" i="32"/>
  <c r="AU63" i="32"/>
  <c r="AU61" i="32"/>
  <c r="AT66" i="32"/>
  <c r="AT76" i="32" s="1"/>
  <c r="AU57" i="32"/>
  <c r="AU54" i="32"/>
  <c r="AI31" i="25"/>
  <c r="AI15" i="25"/>
  <c r="AI16" i="25" s="1"/>
  <c r="BD35" i="31"/>
  <c r="BE39" i="32" s="1"/>
  <c r="BB24" i="32"/>
  <c r="AU60" i="25"/>
  <c r="AV61" i="29"/>
  <c r="BE13" i="31"/>
  <c r="BE30" i="31"/>
  <c r="BE12" i="31"/>
  <c r="BE12" i="32" s="1"/>
  <c r="BE10" i="31"/>
  <c r="BE10" i="32" s="1"/>
  <c r="BE11" i="31"/>
  <c r="BE11" i="32" s="1"/>
  <c r="BE34" i="31"/>
  <c r="BE32" i="31"/>
  <c r="BE31" i="31"/>
  <c r="BF29" i="31"/>
  <c r="BE15" i="31"/>
  <c r="BE33" i="31"/>
  <c r="BE14" i="31"/>
  <c r="BE14" i="32" s="1"/>
  <c r="BC24" i="32"/>
  <c r="BC21" i="32"/>
  <c r="BD23" i="31"/>
  <c r="BE34" i="32"/>
  <c r="AJ23" i="32"/>
  <c r="AJ13" i="32" s="1"/>
  <c r="AJ56" i="32" s="1"/>
  <c r="AJ25" i="32"/>
  <c r="AU59" i="32"/>
  <c r="AU51" i="32"/>
  <c r="AT65" i="32"/>
  <c r="AT75" i="32" s="1"/>
  <c r="BD22" i="31"/>
  <c r="AU47" i="32"/>
  <c r="AS79" i="32"/>
  <c r="AH80" i="32"/>
  <c r="BD20" i="31"/>
  <c r="BD16" i="31"/>
  <c r="AI78" i="32"/>
  <c r="AS76" i="32"/>
  <c r="AU49" i="32"/>
  <c r="BD10" i="32"/>
  <c r="BD21" i="31"/>
  <c r="BE38" i="32"/>
  <c r="AS75" i="32"/>
  <c r="AU53" i="32"/>
  <c r="D135" i="30"/>
  <c r="AV44" i="32"/>
  <c r="B145" i="30"/>
  <c r="AU60" i="32"/>
  <c r="BF8" i="32"/>
  <c r="BE36" i="32"/>
  <c r="BE35" i="32"/>
  <c r="BF8" i="31"/>
  <c r="F135" i="30"/>
  <c r="AV45" i="32"/>
  <c r="H135" i="30"/>
  <c r="AV46" i="32"/>
  <c r="BC26" i="31"/>
  <c r="AH73" i="32"/>
  <c r="AH81" i="32" s="1"/>
  <c r="BD25" i="31"/>
  <c r="BD40" i="32"/>
  <c r="AU48" i="32"/>
  <c r="BE37" i="32"/>
  <c r="BD24" i="31"/>
  <c r="AW55" i="28"/>
  <c r="AW59" i="28"/>
  <c r="AV54" i="29"/>
  <c r="AW58" i="28"/>
  <c r="AW69" i="28"/>
  <c r="AW61" i="28" s="1"/>
  <c r="AV71" i="28"/>
  <c r="AW57" i="28"/>
  <c r="AV68" i="28"/>
  <c r="AW54" i="28"/>
  <c r="AW56" i="28"/>
  <c r="AW53" i="28"/>
  <c r="AW49" i="28"/>
  <c r="AW51" i="28"/>
  <c r="AW52" i="28"/>
  <c r="AW50" i="28"/>
  <c r="AW48" i="28"/>
  <c r="AV67" i="28"/>
  <c r="AW46" i="28"/>
  <c r="AW47" i="28"/>
  <c r="AV66" i="28"/>
  <c r="AW42" i="28"/>
  <c r="AW43" i="28"/>
  <c r="AW45" i="28"/>
  <c r="AV74" i="29"/>
  <c r="AW44" i="28"/>
  <c r="AT67" i="25"/>
  <c r="AT77" i="25" s="1"/>
  <c r="AV63" i="29"/>
  <c r="AU54" i="25"/>
  <c r="BC17" i="29"/>
  <c r="BC26" i="29" s="1"/>
  <c r="BC24" i="29" s="1"/>
  <c r="BE13" i="28"/>
  <c r="BE12" i="28"/>
  <c r="BE12" i="29" s="1"/>
  <c r="BE15" i="28"/>
  <c r="BE32" i="28"/>
  <c r="BE33" i="28"/>
  <c r="BE10" i="28"/>
  <c r="BE30" i="28"/>
  <c r="BE14" i="28"/>
  <c r="BE31" i="28"/>
  <c r="BE11" i="28"/>
  <c r="BE29" i="28"/>
  <c r="BE34" i="28"/>
  <c r="AH81" i="29"/>
  <c r="AV57" i="29"/>
  <c r="BC26" i="28"/>
  <c r="AV49" i="29"/>
  <c r="BD23" i="28"/>
  <c r="BD22" i="28"/>
  <c r="AI15" i="29"/>
  <c r="AI16" i="29" s="1"/>
  <c r="AI31" i="29"/>
  <c r="BD25" i="28"/>
  <c r="B146" i="27"/>
  <c r="BB24" i="29"/>
  <c r="BB21" i="29"/>
  <c r="AV47" i="29"/>
  <c r="AI28" i="29"/>
  <c r="AJ27" i="29" s="1"/>
  <c r="BE36" i="29"/>
  <c r="AU67" i="29"/>
  <c r="AV48" i="29"/>
  <c r="D136" i="27"/>
  <c r="AW44" i="29"/>
  <c r="F136" i="27"/>
  <c r="AW45" i="29"/>
  <c r="BF8" i="28"/>
  <c r="AV59" i="29"/>
  <c r="BG8" i="29"/>
  <c r="AU65" i="29"/>
  <c r="H136" i="27"/>
  <c r="AW46" i="29"/>
  <c r="AV51" i="29"/>
  <c r="AV55" i="29"/>
  <c r="BE37" i="29"/>
  <c r="BD16" i="28"/>
  <c r="BD20" i="28"/>
  <c r="BD10" i="29"/>
  <c r="AI56" i="29"/>
  <c r="AI68" i="29"/>
  <c r="AI50" i="29"/>
  <c r="AI62" i="29"/>
  <c r="BE34" i="29"/>
  <c r="BD24" i="28"/>
  <c r="BD14" i="29"/>
  <c r="BD40" i="29"/>
  <c r="BE35" i="29"/>
  <c r="BD21" i="28"/>
  <c r="BD11" i="29"/>
  <c r="AH80" i="29"/>
  <c r="AV53" i="29"/>
  <c r="AU69" i="29"/>
  <c r="AI30" i="29"/>
  <c r="AJ29" i="29" s="1"/>
  <c r="AV60" i="29"/>
  <c r="AU66" i="29"/>
  <c r="BD35" i="28"/>
  <c r="BE39" i="29" s="1"/>
  <c r="BE38" i="29"/>
  <c r="AU63" i="25"/>
  <c r="AV59" i="24"/>
  <c r="AV55" i="24"/>
  <c r="AV57" i="24"/>
  <c r="AV54" i="24"/>
  <c r="AU68" i="24"/>
  <c r="AV58" i="24"/>
  <c r="AV56" i="24"/>
  <c r="AV69" i="24"/>
  <c r="AV61" i="24" s="1"/>
  <c r="AU71" i="24"/>
  <c r="AU61" i="25"/>
  <c r="AV53" i="24"/>
  <c r="AU67" i="24"/>
  <c r="AV48" i="24"/>
  <c r="AV50" i="24"/>
  <c r="AV52" i="24"/>
  <c r="AV49" i="24"/>
  <c r="AV51" i="24"/>
  <c r="AV43" i="24"/>
  <c r="AV47" i="24"/>
  <c r="AV45" i="24"/>
  <c r="AV46" i="24"/>
  <c r="AV44" i="24"/>
  <c r="AV42" i="24"/>
  <c r="AU66" i="24"/>
  <c r="AU55" i="25"/>
  <c r="BD40" i="25"/>
  <c r="BF15" i="24"/>
  <c r="BF14" i="24"/>
  <c r="BF14" i="25" s="1"/>
  <c r="BF12" i="24"/>
  <c r="BF12" i="25" s="1"/>
  <c r="BF34" i="24"/>
  <c r="BG11" i="24"/>
  <c r="BE33" i="24"/>
  <c r="BE31" i="24"/>
  <c r="BF32" i="24"/>
  <c r="BF30" i="24"/>
  <c r="BF10" i="24"/>
  <c r="BF10" i="25" s="1"/>
  <c r="BE29" i="24"/>
  <c r="BF13" i="24"/>
  <c r="AU74" i="25"/>
  <c r="AT66" i="25"/>
  <c r="AH58" i="25"/>
  <c r="BE25" i="24"/>
  <c r="D135" i="23"/>
  <c r="AV44" i="25"/>
  <c r="AT65" i="25"/>
  <c r="AT75" i="25" s="1"/>
  <c r="BE24" i="24"/>
  <c r="AH64" i="25"/>
  <c r="AI78" i="25"/>
  <c r="AJ50" i="25"/>
  <c r="BE14" i="25"/>
  <c r="BE17" i="25" s="1"/>
  <c r="BE26" i="25" s="1"/>
  <c r="BG8" i="24"/>
  <c r="AJ28" i="25"/>
  <c r="AK27" i="25" s="1"/>
  <c r="AT69" i="25"/>
  <c r="BE22" i="24"/>
  <c r="BF38" i="25"/>
  <c r="AU51" i="25"/>
  <c r="BD26" i="24"/>
  <c r="BF21" i="24"/>
  <c r="BD21" i="25"/>
  <c r="BD24" i="25"/>
  <c r="BE37" i="25"/>
  <c r="B145" i="23"/>
  <c r="BE35" i="25"/>
  <c r="F135" i="23"/>
  <c r="AV45" i="25"/>
  <c r="AJ25" i="25"/>
  <c r="AU59" i="25"/>
  <c r="AU53" i="25"/>
  <c r="BF36" i="25"/>
  <c r="H135" i="23"/>
  <c r="AV46" i="25"/>
  <c r="BG8" i="25"/>
  <c r="BF11" i="25"/>
  <c r="AG80" i="25"/>
  <c r="AH52" i="25"/>
  <c r="AG71" i="25"/>
  <c r="AG81" i="25" s="1"/>
  <c r="AU57" i="25"/>
  <c r="AH70" i="25"/>
  <c r="AU47" i="25"/>
  <c r="AJ56" i="25"/>
  <c r="AU48" i="25"/>
  <c r="BF34" i="25"/>
  <c r="BE16" i="24"/>
  <c r="BE20" i="24"/>
  <c r="AJ62" i="25"/>
  <c r="AJ68" i="25"/>
  <c r="AU49" i="25"/>
  <c r="BD35" i="24"/>
  <c r="BE39" i="25" s="1"/>
  <c r="BE23" i="24"/>
  <c r="AW21" i="16"/>
  <c r="AW24" i="16"/>
  <c r="AX10" i="16"/>
  <c r="AX17" i="16" s="1"/>
  <c r="AX26" i="16" s="1"/>
  <c r="AN76" i="14"/>
  <c r="AS67" i="16"/>
  <c r="AS69" i="16"/>
  <c r="AS66" i="16"/>
  <c r="AY30" i="14"/>
  <c r="AY32" i="14"/>
  <c r="AY34" i="14"/>
  <c r="AY31" i="14"/>
  <c r="AY33" i="14"/>
  <c r="AY29" i="14"/>
  <c r="AY34" i="16"/>
  <c r="AY36" i="16"/>
  <c r="AY38" i="16"/>
  <c r="AY35" i="16"/>
  <c r="AY37" i="16"/>
  <c r="R76" i="16"/>
  <c r="P77" i="16"/>
  <c r="L79" i="16"/>
  <c r="AR75" i="16"/>
  <c r="AT60" i="16"/>
  <c r="AT53" i="16"/>
  <c r="AT55" i="16"/>
  <c r="AT48" i="16"/>
  <c r="AT63" i="16"/>
  <c r="AT47" i="16"/>
  <c r="AT61" i="16"/>
  <c r="AT57" i="16"/>
  <c r="AT49" i="16"/>
  <c r="AT51" i="16"/>
  <c r="AT74" i="16"/>
  <c r="AT65" i="16" s="1"/>
  <c r="AT54" i="16"/>
  <c r="AT59" i="16"/>
  <c r="B144" i="15"/>
  <c r="C143" i="15"/>
  <c r="E143" i="15"/>
  <c r="G143" i="15"/>
  <c r="BC8" i="16"/>
  <c r="AX40" i="16"/>
  <c r="AT59" i="14"/>
  <c r="F133" i="15"/>
  <c r="AU45" i="16" s="1"/>
  <c r="AT43" i="14"/>
  <c r="AT57" i="14"/>
  <c r="AT49" i="14"/>
  <c r="AT58" i="14"/>
  <c r="AT56" i="14"/>
  <c r="AT44" i="14"/>
  <c r="H133" i="15"/>
  <c r="AU46" i="16" s="1"/>
  <c r="AT53" i="14"/>
  <c r="D133" i="15"/>
  <c r="AU44" i="16" s="1"/>
  <c r="AT46" i="14"/>
  <c r="AT55" i="14"/>
  <c r="AT52" i="14"/>
  <c r="AT45" i="14"/>
  <c r="AT51" i="14"/>
  <c r="AT47" i="14"/>
  <c r="AT50" i="14"/>
  <c r="AY10" i="14"/>
  <c r="AY11" i="14"/>
  <c r="AY11" i="16" s="1"/>
  <c r="AY14" i="14"/>
  <c r="AY14" i="16" s="1"/>
  <c r="AY15" i="14"/>
  <c r="AY13" i="14"/>
  <c r="AY12" i="14"/>
  <c r="AY12" i="16" s="1"/>
  <c r="BA8" i="14"/>
  <c r="AQ42" i="14"/>
  <c r="AP66" i="14"/>
  <c r="AO75" i="14"/>
  <c r="AO72" i="14"/>
  <c r="AO73" i="14"/>
  <c r="AO74" i="14"/>
  <c r="AO70" i="14"/>
  <c r="AO71" i="14"/>
  <c r="AQ69" i="14"/>
  <c r="AQ64" i="14" s="1"/>
  <c r="AP67" i="14"/>
  <c r="AQ48" i="14"/>
  <c r="AP68" i="14"/>
  <c r="AQ54" i="14"/>
  <c r="AW26" i="14"/>
  <c r="AX21" i="14"/>
  <c r="AX24" i="14"/>
  <c r="AX25" i="14"/>
  <c r="AX23" i="14"/>
  <c r="AX22" i="14"/>
  <c r="AX35" i="14"/>
  <c r="AY39" i="16" s="1"/>
  <c r="AX16" i="14"/>
  <c r="AX20" i="14"/>
  <c r="BG15" i="24" a="1"/>
  <c r="BG32" i="24" a="1"/>
  <c r="AW39" i="24"/>
  <c r="BG29" i="31" a="1"/>
  <c r="AX39" i="28"/>
  <c r="AW39" i="31"/>
  <c r="AW40" i="24"/>
  <c r="BF11" i="28" a="1"/>
  <c r="AZ11" i="14" a="1"/>
  <c r="AU41" i="14"/>
  <c r="AZ34" i="14" a="1"/>
  <c r="BF30" i="28" a="1"/>
  <c r="BF10" i="28" a="1"/>
  <c r="BG13" i="24" a="1"/>
  <c r="BF33" i="28" a="1"/>
  <c r="BG12" i="24" a="1"/>
  <c r="BG14" i="24" a="1"/>
  <c r="BF15" i="28" a="1"/>
  <c r="AZ33" i="14" a="1"/>
  <c r="BG34" i="24" a="1"/>
  <c r="AZ15" i="14" a="1"/>
  <c r="BF10" i="31" a="1"/>
  <c r="BF13" i="28" a="1"/>
  <c r="BF15" i="31" a="1"/>
  <c r="AW41" i="24"/>
  <c r="AU40" i="14"/>
  <c r="BF29" i="24" a="1"/>
  <c r="AZ10" i="14" a="1"/>
  <c r="AZ31" i="14" a="1"/>
  <c r="AW40" i="31"/>
  <c r="BH11" i="24" a="1"/>
  <c r="BF33" i="24" a="1"/>
  <c r="AX41" i="28"/>
  <c r="BF11" i="31" a="1"/>
  <c r="AZ32" i="14" a="1"/>
  <c r="BF31" i="28" a="1"/>
  <c r="BF32" i="31" a="1"/>
  <c r="BF12" i="31" a="1"/>
  <c r="BG10" i="24" a="1"/>
  <c r="AZ12" i="14" a="1"/>
  <c r="BF14" i="28" a="1"/>
  <c r="BF34" i="31" a="1"/>
  <c r="AZ13" i="14" a="1"/>
  <c r="AZ29" i="14" a="1"/>
  <c r="BF33" i="31" a="1"/>
  <c r="AW41" i="31"/>
  <c r="AU39" i="14"/>
  <c r="BF34" i="28" a="1"/>
  <c r="BF31" i="24" a="1"/>
  <c r="AZ30" i="14" a="1"/>
  <c r="BF14" i="31" a="1"/>
  <c r="BF31" i="31" a="1"/>
  <c r="BF12" i="28" a="1"/>
  <c r="BF29" i="28" a="1"/>
  <c r="BG30" i="24" a="1"/>
  <c r="BF32" i="28" a="1"/>
  <c r="AX40" i="28"/>
  <c r="BF13" i="31" a="1"/>
  <c r="BF30" i="31" a="1"/>
  <c r="AZ14" i="14" a="1"/>
  <c r="AV60" i="31" l="1"/>
  <c r="AV61" i="31"/>
  <c r="AV71" i="31" s="1"/>
  <c r="AV63" i="31"/>
  <c r="AV73" i="31" s="1"/>
  <c r="AU71" i="31"/>
  <c r="AU76" i="31" s="1"/>
  <c r="AW56" i="31"/>
  <c r="AW50" i="31"/>
  <c r="AW44" i="31"/>
  <c r="AW52" i="31"/>
  <c r="AV70" i="31"/>
  <c r="AW42" i="31"/>
  <c r="AV66" i="31"/>
  <c r="AV67" i="31"/>
  <c r="AW48" i="31"/>
  <c r="AV74" i="32"/>
  <c r="AW46" i="31"/>
  <c r="AW43" i="31"/>
  <c r="AW51" i="31"/>
  <c r="AV68" i="31"/>
  <c r="AW54" i="31"/>
  <c r="AW49" i="31"/>
  <c r="AW59" i="31"/>
  <c r="AW58" i="31"/>
  <c r="AW53" i="31"/>
  <c r="AW45" i="31"/>
  <c r="AW47" i="31"/>
  <c r="AW57" i="31"/>
  <c r="AW55" i="31"/>
  <c r="AU69" i="32"/>
  <c r="AU79" i="32" s="1"/>
  <c r="AV64" i="31"/>
  <c r="AV74" i="31" s="1"/>
  <c r="AW69" i="31"/>
  <c r="AV62" i="31"/>
  <c r="AV65" i="31"/>
  <c r="AT76" i="24"/>
  <c r="AV55" i="32"/>
  <c r="AQ62" i="14"/>
  <c r="AQ63" i="14"/>
  <c r="AQ61" i="14"/>
  <c r="AQ60" i="14"/>
  <c r="AQ65" i="14"/>
  <c r="AU76" i="28"/>
  <c r="AV60" i="24"/>
  <c r="AV70" i="24" s="1"/>
  <c r="AV64" i="24"/>
  <c r="AV74" i="24" s="1"/>
  <c r="AU70" i="24"/>
  <c r="AV65" i="24"/>
  <c r="AV62" i="24"/>
  <c r="AV72" i="24" s="1"/>
  <c r="AV63" i="24"/>
  <c r="AV73" i="24" s="1"/>
  <c r="AU73" i="24"/>
  <c r="AW62" i="28"/>
  <c r="AW72" i="28" s="1"/>
  <c r="AW60" i="28"/>
  <c r="AW65" i="28"/>
  <c r="AV75" i="28"/>
  <c r="AV72" i="28"/>
  <c r="AW63" i="28"/>
  <c r="AW73" i="28" s="1"/>
  <c r="AW64" i="28"/>
  <c r="AI70" i="32"/>
  <c r="AI64" i="32"/>
  <c r="AI73" i="32" s="1"/>
  <c r="AT79" i="32"/>
  <c r="AI52" i="32"/>
  <c r="AI71" i="32" s="1"/>
  <c r="AI58" i="32"/>
  <c r="AU66" i="32"/>
  <c r="AV66" i="32" s="1"/>
  <c r="AU67" i="32"/>
  <c r="AU77" i="32" s="1"/>
  <c r="AV57" i="32"/>
  <c r="AV60" i="32"/>
  <c r="AV60" i="25"/>
  <c r="BD26" i="31"/>
  <c r="BE35" i="31"/>
  <c r="BF39" i="32" s="1"/>
  <c r="BF34" i="31"/>
  <c r="BF11" i="31"/>
  <c r="BF14" i="31"/>
  <c r="BF14" i="32" s="1"/>
  <c r="BF10" i="31"/>
  <c r="BF10" i="32" s="1"/>
  <c r="BF32" i="31"/>
  <c r="BF33" i="31"/>
  <c r="BF12" i="31"/>
  <c r="BF12" i="32" s="1"/>
  <c r="BF31" i="31"/>
  <c r="BF15" i="31"/>
  <c r="BF30" i="31"/>
  <c r="BG29" i="31"/>
  <c r="BF13" i="31"/>
  <c r="AJ28" i="32"/>
  <c r="AK27" i="32" s="1"/>
  <c r="AV54" i="32"/>
  <c r="BF38" i="32"/>
  <c r="AJ62" i="32"/>
  <c r="H136" i="30"/>
  <c r="AW46" i="32"/>
  <c r="B146" i="30"/>
  <c r="AV49" i="32"/>
  <c r="BE21" i="31"/>
  <c r="F136" i="30"/>
  <c r="AW45" i="32"/>
  <c r="BD17" i="32"/>
  <c r="BD26" i="32" s="1"/>
  <c r="BE40" i="32"/>
  <c r="BE24" i="31"/>
  <c r="BE17" i="32"/>
  <c r="BE26" i="32" s="1"/>
  <c r="BE20" i="31"/>
  <c r="BE16" i="31"/>
  <c r="AV51" i="32"/>
  <c r="BF36" i="32"/>
  <c r="AJ68" i="32"/>
  <c r="AV61" i="32"/>
  <c r="BF37" i="32"/>
  <c r="BE22" i="31"/>
  <c r="BF35" i="32"/>
  <c r="AV59" i="32"/>
  <c r="D136" i="30"/>
  <c r="AW44" i="32"/>
  <c r="AU65" i="32"/>
  <c r="AU75" i="32" s="1"/>
  <c r="AV63" i="32"/>
  <c r="BE25" i="31"/>
  <c r="BF34" i="32"/>
  <c r="BG8" i="31"/>
  <c r="BG8" i="32"/>
  <c r="AV48" i="32"/>
  <c r="AV53" i="32"/>
  <c r="AJ50" i="32"/>
  <c r="AV47" i="32"/>
  <c r="AJ15" i="32"/>
  <c r="AJ31" i="32"/>
  <c r="AJ30" i="32"/>
  <c r="AK29" i="32" s="1"/>
  <c r="BE23" i="31"/>
  <c r="AW54" i="29"/>
  <c r="AU67" i="25"/>
  <c r="AU77" i="25" s="1"/>
  <c r="AX57" i="28"/>
  <c r="AX58" i="28"/>
  <c r="AW71" i="28"/>
  <c r="AX69" i="28"/>
  <c r="AX61" i="28" s="1"/>
  <c r="AX59" i="28"/>
  <c r="AX56" i="28"/>
  <c r="AW68" i="28"/>
  <c r="AX54" i="28"/>
  <c r="AX55" i="28"/>
  <c r="AV67" i="29"/>
  <c r="AX48" i="28"/>
  <c r="AW67" i="28"/>
  <c r="AX50" i="28"/>
  <c r="AX52" i="28"/>
  <c r="AX51" i="28"/>
  <c r="AX49" i="28"/>
  <c r="AV69" i="29"/>
  <c r="AV79" i="29" s="1"/>
  <c r="AX53" i="28"/>
  <c r="AW74" i="29"/>
  <c r="AV54" i="25"/>
  <c r="AX45" i="28"/>
  <c r="AW66" i="28"/>
  <c r="AX42" i="28"/>
  <c r="AX43" i="28"/>
  <c r="AX47" i="28"/>
  <c r="AX44" i="28"/>
  <c r="AX46" i="28"/>
  <c r="AV66" i="29"/>
  <c r="AW55" i="29"/>
  <c r="BC21" i="29"/>
  <c r="AW57" i="29"/>
  <c r="AW63" i="29"/>
  <c r="AW61" i="29"/>
  <c r="AU76" i="29"/>
  <c r="AI52" i="29"/>
  <c r="AI71" i="29" s="1"/>
  <c r="AI70" i="29"/>
  <c r="BE40" i="29"/>
  <c r="BF14" i="28"/>
  <c r="BF10" i="28"/>
  <c r="BF30" i="28"/>
  <c r="BF33" i="28"/>
  <c r="BF34" i="28"/>
  <c r="BF32" i="28"/>
  <c r="BF29" i="28"/>
  <c r="BF15" i="28"/>
  <c r="BF11" i="28"/>
  <c r="BF12" i="28"/>
  <c r="BF31" i="28"/>
  <c r="BF13" i="28"/>
  <c r="BE24" i="28"/>
  <c r="BE14" i="29"/>
  <c r="BE16" i="28"/>
  <c r="BE20" i="28"/>
  <c r="BE10" i="29"/>
  <c r="AV65" i="29"/>
  <c r="BF34" i="29"/>
  <c r="AU79" i="29"/>
  <c r="F137" i="27"/>
  <c r="AX45" i="29"/>
  <c r="AW48" i="29"/>
  <c r="AU75" i="29"/>
  <c r="BF37" i="29"/>
  <c r="BH8" i="29"/>
  <c r="AW59" i="29"/>
  <c r="B147" i="27"/>
  <c r="AW49" i="29"/>
  <c r="BF38" i="29"/>
  <c r="BF36" i="29"/>
  <c r="AW51" i="29"/>
  <c r="BD26" i="28"/>
  <c r="AW60" i="29"/>
  <c r="AI78" i="29"/>
  <c r="H137" i="27"/>
  <c r="AX46" i="29"/>
  <c r="D137" i="27"/>
  <c r="AX44" i="29"/>
  <c r="AU77" i="29"/>
  <c r="BE35" i="28"/>
  <c r="BF39" i="29" s="1"/>
  <c r="BE25" i="28"/>
  <c r="AJ25" i="29"/>
  <c r="AJ23" i="29"/>
  <c r="AJ13" i="29" s="1"/>
  <c r="AJ50" i="29" s="1"/>
  <c r="AW47" i="29"/>
  <c r="BE21" i="28"/>
  <c r="BE11" i="29"/>
  <c r="AI58" i="29"/>
  <c r="AI64" i="29"/>
  <c r="AW53" i="29"/>
  <c r="BD17" i="29"/>
  <c r="BD26" i="29" s="1"/>
  <c r="BG8" i="28"/>
  <c r="BE22" i="28"/>
  <c r="BF35" i="29"/>
  <c r="BE23" i="28"/>
  <c r="AW56" i="24"/>
  <c r="AW58" i="24"/>
  <c r="AW69" i="24"/>
  <c r="AW61" i="24" s="1"/>
  <c r="AV71" i="24"/>
  <c r="AW54" i="24"/>
  <c r="AV68" i="24"/>
  <c r="AW57" i="24"/>
  <c r="AW55" i="24"/>
  <c r="AU66" i="25"/>
  <c r="AU76" i="25" s="1"/>
  <c r="AW59" i="24"/>
  <c r="AW49" i="24"/>
  <c r="AW50" i="24"/>
  <c r="AW52" i="24"/>
  <c r="AV67" i="24"/>
  <c r="AW48" i="24"/>
  <c r="AW51" i="24"/>
  <c r="AW53" i="24"/>
  <c r="AV57" i="25"/>
  <c r="AW43" i="24"/>
  <c r="AW44" i="24"/>
  <c r="AW46" i="24"/>
  <c r="AV55" i="25"/>
  <c r="AW45" i="24"/>
  <c r="AW47" i="24"/>
  <c r="AU69" i="25"/>
  <c r="AU79" i="25" s="1"/>
  <c r="AV66" i="24"/>
  <c r="AW42" i="24"/>
  <c r="AT76" i="25"/>
  <c r="BE40" i="25"/>
  <c r="BG32" i="24"/>
  <c r="BF31" i="24"/>
  <c r="BF33" i="24"/>
  <c r="BH11" i="24"/>
  <c r="BG13" i="24"/>
  <c r="BG34" i="24"/>
  <c r="BG12" i="24"/>
  <c r="BG12" i="25" s="1"/>
  <c r="BG10" i="24"/>
  <c r="BG14" i="24"/>
  <c r="BG14" i="25" s="1"/>
  <c r="BF29" i="24"/>
  <c r="BG30" i="24"/>
  <c r="BG15" i="24"/>
  <c r="BG36" i="25"/>
  <c r="BF35" i="25"/>
  <c r="BF37" i="25"/>
  <c r="AK23" i="25"/>
  <c r="AK13" i="25" s="1"/>
  <c r="AK50" i="25" s="1"/>
  <c r="AJ15" i="25"/>
  <c r="AJ16" i="25" s="1"/>
  <c r="AJ31" i="25"/>
  <c r="AI64" i="25"/>
  <c r="AH73" i="25"/>
  <c r="AV59" i="25"/>
  <c r="AV61" i="25"/>
  <c r="AV51" i="25"/>
  <c r="AV63" i="25"/>
  <c r="H136" i="23"/>
  <c r="AW46" i="25"/>
  <c r="AT79" i="25"/>
  <c r="BH8" i="24"/>
  <c r="AJ78" i="25"/>
  <c r="AI58" i="25"/>
  <c r="AH72" i="25"/>
  <c r="BG21" i="24"/>
  <c r="AH80" i="25"/>
  <c r="AI52" i="25"/>
  <c r="AH71" i="25"/>
  <c r="D136" i="23"/>
  <c r="AW44" i="25"/>
  <c r="BF23" i="24"/>
  <c r="BG38" i="25"/>
  <c r="AI70" i="25"/>
  <c r="F136" i="23"/>
  <c r="AW45" i="25"/>
  <c r="BF22" i="24"/>
  <c r="AV47" i="25"/>
  <c r="BG11" i="25"/>
  <c r="BH8" i="25"/>
  <c r="AV53" i="25"/>
  <c r="BF17" i="25"/>
  <c r="BF26" i="25" s="1"/>
  <c r="BF16" i="24"/>
  <c r="BF20" i="24"/>
  <c r="BF24" i="24"/>
  <c r="AU65" i="25"/>
  <c r="AV48" i="25"/>
  <c r="B146" i="23"/>
  <c r="BE26" i="24"/>
  <c r="BE35" i="24"/>
  <c r="BF39" i="25" s="1"/>
  <c r="AV49" i="25"/>
  <c r="BE21" i="25"/>
  <c r="BE24" i="25"/>
  <c r="AJ30" i="25"/>
  <c r="AK29" i="25" s="1"/>
  <c r="AK25" i="25" s="1"/>
  <c r="AV74" i="25"/>
  <c r="BG34" i="25"/>
  <c r="BF25" i="24"/>
  <c r="AX21" i="16"/>
  <c r="AX24" i="16"/>
  <c r="AY10" i="16"/>
  <c r="AY17" i="16" s="1"/>
  <c r="AY26" i="16" s="1"/>
  <c r="AO76" i="14"/>
  <c r="AT69" i="16"/>
  <c r="AT67" i="16"/>
  <c r="AT66" i="16"/>
  <c r="AZ31" i="14"/>
  <c r="AZ34" i="14"/>
  <c r="AZ29" i="14"/>
  <c r="AZ33" i="14"/>
  <c r="AZ32" i="14"/>
  <c r="AZ30" i="14"/>
  <c r="AZ35" i="16"/>
  <c r="AZ38" i="16"/>
  <c r="AZ37" i="16"/>
  <c r="AZ36" i="16"/>
  <c r="AZ34" i="16"/>
  <c r="S76" i="16"/>
  <c r="M79" i="16"/>
  <c r="Q77" i="16"/>
  <c r="AU74" i="16"/>
  <c r="AU65" i="16" s="1"/>
  <c r="AU47" i="16"/>
  <c r="AU51" i="16"/>
  <c r="AU63" i="16"/>
  <c r="AU49" i="16"/>
  <c r="AU59" i="16"/>
  <c r="AU57" i="16"/>
  <c r="AU48" i="16"/>
  <c r="AU60" i="16"/>
  <c r="AU54" i="16"/>
  <c r="AU55" i="16"/>
  <c r="AU61" i="16"/>
  <c r="AU53" i="16"/>
  <c r="AS75" i="16"/>
  <c r="B145" i="15"/>
  <c r="C144" i="15"/>
  <c r="G144" i="15"/>
  <c r="E144" i="15"/>
  <c r="BD8" i="16"/>
  <c r="AY40" i="16"/>
  <c r="AU44" i="14"/>
  <c r="AU58" i="14"/>
  <c r="D134" i="15"/>
  <c r="AV44" i="16" s="1"/>
  <c r="AU43" i="14"/>
  <c r="AU51" i="14"/>
  <c r="AU45" i="14"/>
  <c r="AU56" i="14"/>
  <c r="AU52" i="14"/>
  <c r="AU55" i="14"/>
  <c r="AU49" i="14"/>
  <c r="AU46" i="14"/>
  <c r="AU57" i="14"/>
  <c r="AU50" i="14"/>
  <c r="AU53" i="14"/>
  <c r="F134" i="15"/>
  <c r="AV45" i="16" s="1"/>
  <c r="AU47" i="14"/>
  <c r="H134" i="15"/>
  <c r="AV46" i="16" s="1"/>
  <c r="AU59" i="14"/>
  <c r="AZ12" i="14"/>
  <c r="AZ12" i="16" s="1"/>
  <c r="AZ13" i="14"/>
  <c r="AZ14" i="14"/>
  <c r="AZ14" i="16" s="1"/>
  <c r="AZ15" i="14"/>
  <c r="AZ11" i="14"/>
  <c r="AZ11" i="16" s="1"/>
  <c r="AZ10" i="14"/>
  <c r="BB8" i="14"/>
  <c r="AP71" i="14"/>
  <c r="AP75" i="14"/>
  <c r="AP72" i="14"/>
  <c r="AP73" i="14"/>
  <c r="AP74" i="14"/>
  <c r="AP70" i="14"/>
  <c r="AR69" i="14"/>
  <c r="AR64" i="14" s="1"/>
  <c r="AR42" i="14"/>
  <c r="AQ66" i="14"/>
  <c r="AQ68" i="14"/>
  <c r="AR54" i="14"/>
  <c r="AQ67" i="14"/>
  <c r="AR48" i="14"/>
  <c r="AY20" i="14"/>
  <c r="AY16" i="14"/>
  <c r="AY24" i="14"/>
  <c r="AY23" i="14"/>
  <c r="AY25" i="14"/>
  <c r="AX26" i="14"/>
  <c r="AY35" i="14"/>
  <c r="AZ39" i="16" s="1"/>
  <c r="AY22" i="14"/>
  <c r="AY21" i="14"/>
  <c r="AX40" i="24"/>
  <c r="BG33" i="31" a="1"/>
  <c r="BH14" i="24" a="1"/>
  <c r="BG14" i="31" a="1"/>
  <c r="BG13" i="31" a="1"/>
  <c r="BG30" i="28" a="1"/>
  <c r="BG13" i="28" a="1"/>
  <c r="BA31" i="14" a="1"/>
  <c r="AY40" i="28"/>
  <c r="BG30" i="31" a="1"/>
  <c r="BG32" i="31" a="1"/>
  <c r="BA34" i="14" a="1"/>
  <c r="BG10" i="28" a="1"/>
  <c r="BG31" i="24" a="1"/>
  <c r="AX41" i="31"/>
  <c r="AX41" i="24"/>
  <c r="BA15" i="14" a="1"/>
  <c r="BG31" i="28" a="1"/>
  <c r="BH15" i="24" a="1"/>
  <c r="BA30" i="14" a="1"/>
  <c r="BG33" i="28" a="1"/>
  <c r="BG32" i="28" a="1"/>
  <c r="BA11" i="14" a="1"/>
  <c r="BH32" i="24" a="1"/>
  <c r="BG12" i="28" a="1"/>
  <c r="BA29" i="14" a="1"/>
  <c r="BH12" i="24" a="1"/>
  <c r="BG29" i="28" a="1"/>
  <c r="BA33" i="14" a="1"/>
  <c r="BH13" i="24" a="1"/>
  <c r="AX39" i="31"/>
  <c r="BG15" i="31" a="1"/>
  <c r="BA13" i="14" a="1"/>
  <c r="AX40" i="31"/>
  <c r="BA10" i="14" a="1"/>
  <c r="AV41" i="14"/>
  <c r="BG29" i="24" a="1"/>
  <c r="BG33" i="24" a="1"/>
  <c r="AY41" i="28"/>
  <c r="BA32" i="14" a="1"/>
  <c r="BG15" i="28" a="1"/>
  <c r="BH34" i="24" a="1"/>
  <c r="AX39" i="24"/>
  <c r="BA14" i="14" a="1"/>
  <c r="AY39" i="28"/>
  <c r="BG11" i="31" a="1"/>
  <c r="BI11" i="24" a="1"/>
  <c r="BH29" i="31" a="1"/>
  <c r="BG34" i="28" a="1"/>
  <c r="BH10" i="24" a="1"/>
  <c r="BG14" i="28" a="1"/>
  <c r="BG31" i="31" a="1"/>
  <c r="BG12" i="31" a="1"/>
  <c r="BG34" i="31" a="1"/>
  <c r="AV40" i="14"/>
  <c r="AV39" i="14"/>
  <c r="BG10" i="31" a="1"/>
  <c r="BH30" i="24" a="1"/>
  <c r="BA12" i="14" a="1"/>
  <c r="BG11" i="28" a="1"/>
  <c r="AW63" i="31" l="1"/>
  <c r="AW73" i="31" s="1"/>
  <c r="AW60" i="31"/>
  <c r="AW70" i="31" s="1"/>
  <c r="AV69" i="32"/>
  <c r="AV79" i="32" s="1"/>
  <c r="AW65" i="31"/>
  <c r="AW75" i="31" s="1"/>
  <c r="AW62" i="31"/>
  <c r="AW72" i="31" s="1"/>
  <c r="AW61" i="31"/>
  <c r="AW71" i="31" s="1"/>
  <c r="AX47" i="31"/>
  <c r="AV75" i="31"/>
  <c r="AX54" i="31"/>
  <c r="AW68" i="31"/>
  <c r="AV72" i="31"/>
  <c r="AX57" i="31"/>
  <c r="AX46" i="31"/>
  <c r="AX45" i="31"/>
  <c r="AX48" i="31"/>
  <c r="AW67" i="31"/>
  <c r="AX55" i="31"/>
  <c r="AX49" i="31"/>
  <c r="AW64" i="31"/>
  <c r="AW74" i="31" s="1"/>
  <c r="AX69" i="31"/>
  <c r="AX51" i="31"/>
  <c r="AX59" i="31"/>
  <c r="AX44" i="31"/>
  <c r="AX53" i="31"/>
  <c r="AX50" i="31"/>
  <c r="AX52" i="31"/>
  <c r="AW74" i="32"/>
  <c r="AX58" i="31"/>
  <c r="AX43" i="31"/>
  <c r="AX42" i="31"/>
  <c r="AW66" i="31"/>
  <c r="AX56" i="31"/>
  <c r="AJ64" i="32"/>
  <c r="AJ73" i="32" s="1"/>
  <c r="AW55" i="32"/>
  <c r="AR65" i="14"/>
  <c r="AR63" i="14"/>
  <c r="AR62" i="14"/>
  <c r="AR60" i="14"/>
  <c r="AR61" i="14"/>
  <c r="AX64" i="28"/>
  <c r="AX74" i="28" s="1"/>
  <c r="AW65" i="24"/>
  <c r="AW75" i="24" s="1"/>
  <c r="AU76" i="24"/>
  <c r="AW63" i="24"/>
  <c r="AW73" i="24" s="1"/>
  <c r="AW62" i="24"/>
  <c r="AW72" i="24" s="1"/>
  <c r="AV75" i="24"/>
  <c r="AW64" i="24"/>
  <c r="AW60" i="24"/>
  <c r="AX65" i="28"/>
  <c r="AV76" i="28"/>
  <c r="AX63" i="28"/>
  <c r="AX73" i="28" s="1"/>
  <c r="AW75" i="28"/>
  <c r="AX60" i="28"/>
  <c r="AX70" i="28" s="1"/>
  <c r="AW74" i="28"/>
  <c r="AX62" i="28"/>
  <c r="AX72" i="28" s="1"/>
  <c r="AW70" i="28"/>
  <c r="AV67" i="32"/>
  <c r="AI80" i="32"/>
  <c r="AI72" i="32"/>
  <c r="AI81" i="32" s="1"/>
  <c r="AU76" i="32"/>
  <c r="AW60" i="25"/>
  <c r="AW63" i="32"/>
  <c r="AW61" i="32"/>
  <c r="AW54" i="32"/>
  <c r="AW60" i="32"/>
  <c r="BF40" i="32"/>
  <c r="AW54" i="25"/>
  <c r="BF35" i="31"/>
  <c r="BG39" i="32" s="1"/>
  <c r="BG12" i="31"/>
  <c r="BG12" i="32" s="1"/>
  <c r="BG33" i="31"/>
  <c r="BG31" i="31"/>
  <c r="BG32" i="31"/>
  <c r="BG13" i="31"/>
  <c r="BG10" i="31"/>
  <c r="BG10" i="32" s="1"/>
  <c r="BH29" i="31"/>
  <c r="BG14" i="31"/>
  <c r="BG30" i="31"/>
  <c r="BG11" i="31"/>
  <c r="BG11" i="32" s="1"/>
  <c r="BG15" i="31"/>
  <c r="BG34" i="31"/>
  <c r="AX55" i="29"/>
  <c r="AW47" i="32"/>
  <c r="AV76" i="32"/>
  <c r="AW48" i="32"/>
  <c r="D137" i="30"/>
  <c r="AX44" i="32"/>
  <c r="AW49" i="32"/>
  <c r="BF22" i="31"/>
  <c r="AW59" i="32"/>
  <c r="F137" i="30"/>
  <c r="AX45" i="32"/>
  <c r="AW57" i="32"/>
  <c r="BG37" i="32"/>
  <c r="BG35" i="32"/>
  <c r="BE26" i="31"/>
  <c r="AJ16" i="32"/>
  <c r="BG36" i="32"/>
  <c r="BE24" i="32"/>
  <c r="BE21" i="32"/>
  <c r="AK23" i="32"/>
  <c r="AK13" i="32" s="1"/>
  <c r="AK68" i="32" s="1"/>
  <c r="AK25" i="32"/>
  <c r="AK30" i="32" s="1"/>
  <c r="AL29" i="32" s="1"/>
  <c r="BF23" i="31"/>
  <c r="BF16" i="31"/>
  <c r="BF20" i="31"/>
  <c r="AJ78" i="32"/>
  <c r="BH8" i="32"/>
  <c r="AW66" i="32"/>
  <c r="AV65" i="32"/>
  <c r="B147" i="30"/>
  <c r="AJ70" i="32"/>
  <c r="BF24" i="31"/>
  <c r="AW53" i="32"/>
  <c r="AJ52" i="32"/>
  <c r="AJ71" i="32" s="1"/>
  <c r="AW51" i="32"/>
  <c r="BG34" i="32"/>
  <c r="BF21" i="31"/>
  <c r="H137" i="30"/>
  <c r="AX46" i="32"/>
  <c r="BF11" i="32"/>
  <c r="BF17" i="32" s="1"/>
  <c r="BF26" i="32" s="1"/>
  <c r="BH8" i="31"/>
  <c r="AJ58" i="32"/>
  <c r="BD24" i="32"/>
  <c r="BD21" i="32"/>
  <c r="BF25" i="31"/>
  <c r="BG38" i="32"/>
  <c r="AW67" i="29"/>
  <c r="AW77" i="29" s="1"/>
  <c r="AX68" i="28"/>
  <c r="AY54" i="28"/>
  <c r="AV77" i="29"/>
  <c r="AW66" i="29"/>
  <c r="AW76" i="29" s="1"/>
  <c r="AY56" i="28"/>
  <c r="AY59" i="28"/>
  <c r="AY58" i="28"/>
  <c r="AY55" i="28"/>
  <c r="AY69" i="28"/>
  <c r="AY61" i="28" s="1"/>
  <c r="AX71" i="28"/>
  <c r="AY57" i="28"/>
  <c r="AY49" i="28"/>
  <c r="AY50" i="28"/>
  <c r="AY51" i="28"/>
  <c r="AY52" i="28"/>
  <c r="AW69" i="29"/>
  <c r="AW79" i="29" s="1"/>
  <c r="AX67" i="28"/>
  <c r="AY48" i="28"/>
  <c r="AV76" i="29"/>
  <c r="AY53" i="28"/>
  <c r="AY42" i="28"/>
  <c r="AX66" i="28"/>
  <c r="AY47" i="28"/>
  <c r="AY46" i="28"/>
  <c r="AY44" i="28"/>
  <c r="AY43" i="28"/>
  <c r="AY45" i="28"/>
  <c r="AX61" i="29"/>
  <c r="AX63" i="29"/>
  <c r="AX60" i="29"/>
  <c r="AX74" i="29"/>
  <c r="AI80" i="29"/>
  <c r="AI73" i="29"/>
  <c r="BG15" i="28"/>
  <c r="BG29" i="28"/>
  <c r="BG32" i="28"/>
  <c r="BG13" i="28"/>
  <c r="BG33" i="28"/>
  <c r="BG31" i="28"/>
  <c r="BG30" i="28"/>
  <c r="BG12" i="28"/>
  <c r="BG10" i="28"/>
  <c r="BG10" i="29" s="1"/>
  <c r="BG34" i="28"/>
  <c r="BG11" i="28"/>
  <c r="BG11" i="29" s="1"/>
  <c r="BG14" i="28"/>
  <c r="BG14" i="29" s="1"/>
  <c r="AW65" i="29"/>
  <c r="BF25" i="28"/>
  <c r="BF35" i="28"/>
  <c r="BG39" i="29" s="1"/>
  <c r="BH8" i="28"/>
  <c r="AX51" i="29"/>
  <c r="AX59" i="29"/>
  <c r="AX54" i="29"/>
  <c r="BG36" i="29"/>
  <c r="F138" i="27"/>
  <c r="AY45" i="29"/>
  <c r="AJ62" i="29"/>
  <c r="AJ15" i="29"/>
  <c r="AJ58" i="29" s="1"/>
  <c r="AJ31" i="29"/>
  <c r="BE26" i="28"/>
  <c r="BF23" i="28"/>
  <c r="BG37" i="29"/>
  <c r="BI8" i="29"/>
  <c r="AX49" i="29"/>
  <c r="AJ68" i="29"/>
  <c r="AX53" i="29"/>
  <c r="AX57" i="29"/>
  <c r="AI72" i="29"/>
  <c r="AJ28" i="29"/>
  <c r="AK27" i="29" s="1"/>
  <c r="D138" i="27"/>
  <c r="AY44" i="29"/>
  <c r="BG35" i="29"/>
  <c r="BG34" i="29"/>
  <c r="BD24" i="29"/>
  <c r="BD21" i="29"/>
  <c r="AJ30" i="29"/>
  <c r="AK29" i="29" s="1"/>
  <c r="AJ56" i="29"/>
  <c r="B148" i="27"/>
  <c r="AX48" i="29"/>
  <c r="BF40" i="29"/>
  <c r="BE17" i="29"/>
  <c r="BE26" i="29" s="1"/>
  <c r="BF22" i="28"/>
  <c r="BF12" i="29"/>
  <c r="BF20" i="28"/>
  <c r="BF16" i="28"/>
  <c r="BF10" i="29"/>
  <c r="AV75" i="29"/>
  <c r="BG38" i="29"/>
  <c r="AX47" i="29"/>
  <c r="H138" i="27"/>
  <c r="AY46" i="29"/>
  <c r="BF21" i="28"/>
  <c r="BF11" i="29"/>
  <c r="BF24" i="28"/>
  <c r="BF14" i="29"/>
  <c r="AX55" i="24"/>
  <c r="AW71" i="24"/>
  <c r="AX69" i="24"/>
  <c r="AX61" i="24" s="1"/>
  <c r="AX59" i="24"/>
  <c r="AX57" i="24"/>
  <c r="AW68" i="24"/>
  <c r="AX54" i="24"/>
  <c r="AX58" i="24"/>
  <c r="AX56" i="24"/>
  <c r="AX53" i="24"/>
  <c r="AX51" i="24"/>
  <c r="AX48" i="24"/>
  <c r="AW67" i="24"/>
  <c r="AX52" i="24"/>
  <c r="AX50" i="24"/>
  <c r="AX49" i="24"/>
  <c r="AW74" i="25"/>
  <c r="AX47" i="24"/>
  <c r="AX46" i="24"/>
  <c r="AW63" i="25"/>
  <c r="AX44" i="24"/>
  <c r="AW57" i="25"/>
  <c r="AV66" i="25"/>
  <c r="AW61" i="25"/>
  <c r="AW66" i="24"/>
  <c r="AX42" i="24"/>
  <c r="AX43" i="24"/>
  <c r="AX45" i="24"/>
  <c r="AK68" i="25"/>
  <c r="AK28" i="25"/>
  <c r="AL27" i="25" s="1"/>
  <c r="AL23" i="25" s="1"/>
  <c r="AL13" i="25" s="1"/>
  <c r="AH81" i="25"/>
  <c r="AK56" i="25"/>
  <c r="BF40" i="25"/>
  <c r="BH10" i="24"/>
  <c r="BH10" i="25" s="1"/>
  <c r="BH12" i="24"/>
  <c r="BH12" i="25" s="1"/>
  <c r="BH34" i="24"/>
  <c r="BH13" i="24"/>
  <c r="BI11" i="24"/>
  <c r="BG29" i="24"/>
  <c r="BG31" i="24"/>
  <c r="BH15" i="24"/>
  <c r="BH30" i="24"/>
  <c r="BG33" i="24"/>
  <c r="BH14" i="24"/>
  <c r="BH14" i="25" s="1"/>
  <c r="BH32" i="24"/>
  <c r="AI80" i="25"/>
  <c r="AJ52" i="25"/>
  <c r="AI71" i="25"/>
  <c r="AV69" i="25"/>
  <c r="BG16" i="24"/>
  <c r="BG20" i="24"/>
  <c r="AW48" i="25"/>
  <c r="AK30" i="25"/>
  <c r="AL29" i="25" s="1"/>
  <c r="BF24" i="25"/>
  <c r="BF21" i="25"/>
  <c r="AW53" i="25"/>
  <c r="AJ58" i="25"/>
  <c r="AI72" i="25"/>
  <c r="AW51" i="25"/>
  <c r="BG22" i="24"/>
  <c r="AK15" i="25"/>
  <c r="AK16" i="25" s="1"/>
  <c r="AK31" i="25"/>
  <c r="BH38" i="25"/>
  <c r="BG23" i="24"/>
  <c r="BH11" i="25"/>
  <c r="BI8" i="25"/>
  <c r="AJ70" i="25"/>
  <c r="AV65" i="25"/>
  <c r="AJ64" i="25"/>
  <c r="AI73" i="25"/>
  <c r="BH21" i="24"/>
  <c r="AW47" i="25"/>
  <c r="BG10" i="25"/>
  <c r="BG17" i="25" s="1"/>
  <c r="BG26" i="25" s="1"/>
  <c r="BF35" i="24"/>
  <c r="BG39" i="25" s="1"/>
  <c r="BG35" i="25"/>
  <c r="F137" i="23"/>
  <c r="AX45" i="25"/>
  <c r="D137" i="23"/>
  <c r="AX44" i="25"/>
  <c r="AW59" i="25"/>
  <c r="BG25" i="24"/>
  <c r="AK62" i="25"/>
  <c r="BI8" i="24"/>
  <c r="H137" i="23"/>
  <c r="AX46" i="25"/>
  <c r="AV67" i="25"/>
  <c r="BH34" i="25"/>
  <c r="BG37" i="25"/>
  <c r="B147" i="23"/>
  <c r="AW55" i="25"/>
  <c r="AW49" i="25"/>
  <c r="BF26" i="24"/>
  <c r="AU75" i="25"/>
  <c r="BG24" i="24"/>
  <c r="BH36" i="25"/>
  <c r="AY21" i="16"/>
  <c r="AY24" i="16"/>
  <c r="AZ10" i="16"/>
  <c r="AZ17" i="16" s="1"/>
  <c r="AZ26" i="16" s="1"/>
  <c r="AP76" i="14"/>
  <c r="AU67" i="16"/>
  <c r="AU69" i="16"/>
  <c r="AU66" i="16"/>
  <c r="BA32" i="14"/>
  <c r="BA30" i="14"/>
  <c r="BA33" i="14"/>
  <c r="BA34" i="14"/>
  <c r="BA29" i="14"/>
  <c r="BA31" i="14"/>
  <c r="BA36" i="16"/>
  <c r="BA34" i="16"/>
  <c r="BA37" i="16"/>
  <c r="BA38" i="16"/>
  <c r="BA35" i="16"/>
  <c r="R77" i="16"/>
  <c r="T76" i="16"/>
  <c r="N79" i="16"/>
  <c r="AV54" i="16"/>
  <c r="AV55" i="16"/>
  <c r="AV49" i="16"/>
  <c r="AV60" i="16"/>
  <c r="AV63" i="16"/>
  <c r="AV53" i="16"/>
  <c r="AV59" i="16"/>
  <c r="AV47" i="16"/>
  <c r="AV51" i="16"/>
  <c r="AV48" i="16"/>
  <c r="AV57" i="16"/>
  <c r="AV61" i="16"/>
  <c r="AT75" i="16"/>
  <c r="AV74" i="16"/>
  <c r="AV65" i="16" s="1"/>
  <c r="B146" i="15"/>
  <c r="G145" i="15"/>
  <c r="C145" i="15"/>
  <c r="E145" i="15"/>
  <c r="BE8" i="16"/>
  <c r="AZ40" i="16"/>
  <c r="AV45" i="14"/>
  <c r="AV51" i="14"/>
  <c r="AV57" i="14"/>
  <c r="AV43" i="14"/>
  <c r="AV46" i="14"/>
  <c r="D135" i="15"/>
  <c r="AW44" i="16" s="1"/>
  <c r="AV52" i="14"/>
  <c r="F135" i="15"/>
  <c r="AW45" i="16" s="1"/>
  <c r="AV47" i="14"/>
  <c r="AV56" i="14"/>
  <c r="AV53" i="14"/>
  <c r="AV50" i="14"/>
  <c r="AV59" i="14"/>
  <c r="AV49" i="14"/>
  <c r="AV58" i="14"/>
  <c r="H135" i="15"/>
  <c r="AW46" i="16" s="1"/>
  <c r="AV55" i="14"/>
  <c r="AV44" i="14"/>
  <c r="BA10" i="14"/>
  <c r="BA11" i="14"/>
  <c r="BA11" i="16" s="1"/>
  <c r="BA15" i="14"/>
  <c r="BA14" i="14"/>
  <c r="BA14" i="16" s="1"/>
  <c r="BA13" i="14"/>
  <c r="BA12" i="14"/>
  <c r="BA12" i="16" s="1"/>
  <c r="BC8" i="14"/>
  <c r="AR68" i="14"/>
  <c r="AS54" i="14"/>
  <c r="AQ70" i="14"/>
  <c r="AQ74" i="14"/>
  <c r="AQ71" i="14"/>
  <c r="AQ75" i="14"/>
  <c r="AQ73" i="14"/>
  <c r="AQ72" i="14"/>
  <c r="AS69" i="14"/>
  <c r="AS64" i="14" s="1"/>
  <c r="AR67" i="14"/>
  <c r="AS48" i="14"/>
  <c r="AS42" i="14"/>
  <c r="AR66" i="14"/>
  <c r="AZ21" i="14"/>
  <c r="AZ23" i="14"/>
  <c r="AZ25" i="14"/>
  <c r="AZ22" i="14"/>
  <c r="AZ35" i="14"/>
  <c r="BA39" i="16" s="1"/>
  <c r="AZ24" i="14"/>
  <c r="AY26" i="14"/>
  <c r="AZ16" i="14"/>
  <c r="AZ20" i="14"/>
  <c r="BH31" i="28" a="1"/>
  <c r="BB11" i="14" a="1"/>
  <c r="BI13" i="24" a="1"/>
  <c r="BH12" i="28" a="1"/>
  <c r="BH33" i="28" a="1"/>
  <c r="BH11" i="31" a="1"/>
  <c r="BH34" i="28" a="1"/>
  <c r="BH30" i="28" a="1"/>
  <c r="BH14" i="28" a="1"/>
  <c r="BH15" i="28" a="1"/>
  <c r="BJ11" i="24" a="1"/>
  <c r="BI10" i="24" a="1"/>
  <c r="BH10" i="28" a="1"/>
  <c r="BH12" i="31" a="1"/>
  <c r="BI34" i="24" a="1"/>
  <c r="BH14" i="31" a="1"/>
  <c r="AY40" i="24"/>
  <c r="AY39" i="31"/>
  <c r="BB10" i="14" a="1"/>
  <c r="BI32" i="24" a="1"/>
  <c r="BH13" i="31" a="1"/>
  <c r="BB33" i="14" a="1"/>
  <c r="BH10" i="31" a="1"/>
  <c r="BH29" i="24" a="1"/>
  <c r="BH32" i="28" a="1"/>
  <c r="BI29" i="31" a="1"/>
  <c r="BB15" i="14" a="1"/>
  <c r="BH15" i="31" a="1"/>
  <c r="AZ40" i="28"/>
  <c r="BB32" i="14" a="1"/>
  <c r="BH29" i="28" a="1"/>
  <c r="BH13" i="28" a="1"/>
  <c r="BB34" i="14" a="1"/>
  <c r="BH32" i="31" a="1"/>
  <c r="BH33" i="31" a="1"/>
  <c r="BB29" i="14" a="1"/>
  <c r="BI14" i="24" a="1"/>
  <c r="AY40" i="31"/>
  <c r="BI12" i="24" a="1"/>
  <c r="AW40" i="14"/>
  <c r="BB31" i="14" a="1"/>
  <c r="AZ41" i="28"/>
  <c r="BB14" i="14" a="1"/>
  <c r="BH30" i="31" a="1"/>
  <c r="BH34" i="31" a="1"/>
  <c r="BB13" i="14" a="1"/>
  <c r="AY39" i="24"/>
  <c r="BB30" i="14" a="1"/>
  <c r="BH31" i="31" a="1"/>
  <c r="AY41" i="31"/>
  <c r="BH11" i="28" a="1"/>
  <c r="AZ39" i="28"/>
  <c r="AW39" i="14"/>
  <c r="BI15" i="24" a="1"/>
  <c r="BI30" i="24" a="1"/>
  <c r="AY41" i="24"/>
  <c r="BB12" i="14" a="1"/>
  <c r="BH33" i="24" a="1"/>
  <c r="BH31" i="24" a="1"/>
  <c r="AW41" i="14"/>
  <c r="AX60" i="31" l="1"/>
  <c r="AX70" i="31" s="1"/>
  <c r="AW69" i="32"/>
  <c r="AW79" i="32" s="1"/>
  <c r="AV76" i="31"/>
  <c r="AY56" i="31"/>
  <c r="AW76" i="31"/>
  <c r="AX63" i="31"/>
  <c r="AX62" i="31"/>
  <c r="AY58" i="31"/>
  <c r="AY52" i="31"/>
  <c r="AY50" i="31"/>
  <c r="AY49" i="31"/>
  <c r="AY46" i="31"/>
  <c r="AX65" i="31"/>
  <c r="AY48" i="31"/>
  <c r="AX67" i="31"/>
  <c r="AY51" i="31"/>
  <c r="AX68" i="31"/>
  <c r="AY54" i="31"/>
  <c r="AW67" i="32"/>
  <c r="AW77" i="32" s="1"/>
  <c r="AX66" i="31"/>
  <c r="AY42" i="31"/>
  <c r="AY53" i="31"/>
  <c r="AY55" i="31"/>
  <c r="AY47" i="31"/>
  <c r="AY59" i="31"/>
  <c r="AY45" i="31"/>
  <c r="AW67" i="25"/>
  <c r="AW77" i="25" s="1"/>
  <c r="AY43" i="31"/>
  <c r="AY57" i="31"/>
  <c r="AX64" i="31"/>
  <c r="AX74" i="31" s="1"/>
  <c r="AY69" i="31"/>
  <c r="AY44" i="31"/>
  <c r="AX61" i="31"/>
  <c r="AX71" i="31" s="1"/>
  <c r="AX55" i="32"/>
  <c r="AS61" i="14"/>
  <c r="AS60" i="14"/>
  <c r="AS62" i="14"/>
  <c r="AS63" i="14"/>
  <c r="AS65" i="14"/>
  <c r="AY65" i="28"/>
  <c r="AY75" i="28" s="1"/>
  <c r="AX60" i="24"/>
  <c r="AX70" i="24" s="1"/>
  <c r="AV76" i="24"/>
  <c r="AX64" i="24"/>
  <c r="AX74" i="24" s="1"/>
  <c r="AX65" i="24"/>
  <c r="AX75" i="28"/>
  <c r="AX62" i="24"/>
  <c r="AW70" i="24"/>
  <c r="AX63" i="24"/>
  <c r="AX73" i="24" s="1"/>
  <c r="AW74" i="24"/>
  <c r="AY60" i="28"/>
  <c r="AY70" i="28" s="1"/>
  <c r="AY63" i="28"/>
  <c r="AY73" i="28" s="1"/>
  <c r="AY64" i="28"/>
  <c r="AW76" i="28"/>
  <c r="AY62" i="28"/>
  <c r="AY72" i="28" s="1"/>
  <c r="AV77" i="32"/>
  <c r="AX63" i="32"/>
  <c r="AY55" i="29"/>
  <c r="AX54" i="32"/>
  <c r="AX57" i="32"/>
  <c r="AX66" i="29"/>
  <c r="AX76" i="29" s="1"/>
  <c r="BG35" i="31"/>
  <c r="BH39" i="32" s="1"/>
  <c r="BH14" i="31"/>
  <c r="BH14" i="32" s="1"/>
  <c r="BI29" i="31"/>
  <c r="BH10" i="31"/>
  <c r="BH10" i="32" s="1"/>
  <c r="BH13" i="31"/>
  <c r="BH34" i="31"/>
  <c r="BH32" i="31"/>
  <c r="BH15" i="31"/>
  <c r="BH31" i="31"/>
  <c r="BH11" i="31"/>
  <c r="BH11" i="32" s="1"/>
  <c r="BH33" i="31"/>
  <c r="BH30" i="31"/>
  <c r="BH12" i="31"/>
  <c r="BH12" i="32" s="1"/>
  <c r="BF24" i="32"/>
  <c r="BF21" i="32"/>
  <c r="BG40" i="32"/>
  <c r="AK56" i="32"/>
  <c r="BG24" i="31"/>
  <c r="AX53" i="32"/>
  <c r="AK28" i="32"/>
  <c r="AL27" i="32" s="1"/>
  <c r="AX74" i="32"/>
  <c r="AX59" i="32"/>
  <c r="D138" i="30"/>
  <c r="AY44" i="32"/>
  <c r="BG16" i="31"/>
  <c r="BG20" i="31"/>
  <c r="H138" i="30"/>
  <c r="AY46" i="32"/>
  <c r="AX51" i="32"/>
  <c r="BF26" i="31"/>
  <c r="AW76" i="32"/>
  <c r="AX48" i="32"/>
  <c r="BG23" i="31"/>
  <c r="AJ72" i="32"/>
  <c r="AJ81" i="32" s="1"/>
  <c r="AK62" i="32"/>
  <c r="BH38" i="32"/>
  <c r="BH36" i="32"/>
  <c r="BI8" i="32"/>
  <c r="BI8" i="31"/>
  <c r="AJ80" i="32"/>
  <c r="AK50" i="32"/>
  <c r="F138" i="30"/>
  <c r="AY45" i="32"/>
  <c r="AX49" i="32"/>
  <c r="AX47" i="32"/>
  <c r="BG25" i="31"/>
  <c r="BH35" i="32"/>
  <c r="B148" i="30"/>
  <c r="AX60" i="32"/>
  <c r="AX61" i="32"/>
  <c r="BG14" i="32"/>
  <c r="BG17" i="32" s="1"/>
  <c r="BG26" i="32" s="1"/>
  <c r="BG21" i="31"/>
  <c r="BH37" i="32"/>
  <c r="AW65" i="32"/>
  <c r="AK15" i="32"/>
  <c r="AK64" i="32" s="1"/>
  <c r="AK31" i="32"/>
  <c r="AV75" i="32"/>
  <c r="BH34" i="32"/>
  <c r="BG22" i="31"/>
  <c r="AZ57" i="28"/>
  <c r="AX69" i="29"/>
  <c r="AX79" i="29" s="1"/>
  <c r="AY71" i="28"/>
  <c r="AZ69" i="28"/>
  <c r="AZ61" i="28" s="1"/>
  <c r="AZ56" i="28"/>
  <c r="AZ55" i="28"/>
  <c r="AZ58" i="28"/>
  <c r="AZ54" i="28"/>
  <c r="AY68" i="28"/>
  <c r="AZ59" i="28"/>
  <c r="AZ52" i="28"/>
  <c r="AZ48" i="28"/>
  <c r="AY67" i="28"/>
  <c r="AZ51" i="28"/>
  <c r="AZ50" i="28"/>
  <c r="AZ53" i="28"/>
  <c r="AZ49" i="28"/>
  <c r="AZ45" i="28"/>
  <c r="AZ44" i="28"/>
  <c r="AZ47" i="28"/>
  <c r="AZ43" i="28"/>
  <c r="AY63" i="29"/>
  <c r="AZ46" i="28"/>
  <c r="AX67" i="29"/>
  <c r="AX77" i="29" s="1"/>
  <c r="AY66" i="28"/>
  <c r="AZ42" i="28"/>
  <c r="AI81" i="29"/>
  <c r="AY74" i="29"/>
  <c r="AY61" i="29"/>
  <c r="AY60" i="29"/>
  <c r="BF26" i="28"/>
  <c r="AJ16" i="29"/>
  <c r="AJ64" i="29"/>
  <c r="AJ73" i="29" s="1"/>
  <c r="BF17" i="29"/>
  <c r="BF26" i="29" s="1"/>
  <c r="BF21" i="29" s="1"/>
  <c r="BH30" i="28"/>
  <c r="BH31" i="28"/>
  <c r="BH33" i="28"/>
  <c r="BH14" i="28"/>
  <c r="BH13" i="28"/>
  <c r="BH12" i="28"/>
  <c r="BH12" i="29" s="1"/>
  <c r="BH11" i="28"/>
  <c r="BH32" i="28"/>
  <c r="BH34" i="28"/>
  <c r="BH29" i="28"/>
  <c r="BH10" i="28"/>
  <c r="BH15" i="28"/>
  <c r="BG40" i="29"/>
  <c r="AK25" i="29"/>
  <c r="AK23" i="29"/>
  <c r="AK13" i="29" s="1"/>
  <c r="AK68" i="29" s="1"/>
  <c r="BH34" i="29"/>
  <c r="AJ72" i="29"/>
  <c r="AY51" i="29"/>
  <c r="BI8" i="28"/>
  <c r="BH35" i="29"/>
  <c r="AY47" i="29"/>
  <c r="D139" i="27"/>
  <c r="AZ44" i="29"/>
  <c r="AY57" i="29"/>
  <c r="AY49" i="29"/>
  <c r="F139" i="27"/>
  <c r="AZ45" i="29"/>
  <c r="AY54" i="29"/>
  <c r="BH37" i="29"/>
  <c r="AX65" i="29"/>
  <c r="AX75" i="29" s="1"/>
  <c r="BG24" i="28"/>
  <c r="BG23" i="28"/>
  <c r="BG22" i="28"/>
  <c r="BG21" i="28"/>
  <c r="BH36" i="29"/>
  <c r="AY48" i="29"/>
  <c r="AW75" i="29"/>
  <c r="BE21" i="29"/>
  <c r="BE24" i="29"/>
  <c r="AJ52" i="29"/>
  <c r="AJ70" i="29"/>
  <c r="BG12" i="29"/>
  <c r="BG17" i="29" s="1"/>
  <c r="BG26" i="29" s="1"/>
  <c r="BH38" i="29"/>
  <c r="BG35" i="28"/>
  <c r="BH39" i="29" s="1"/>
  <c r="B149" i="27"/>
  <c r="AY53" i="29"/>
  <c r="H139" i="27"/>
  <c r="AZ46" i="29"/>
  <c r="AJ78" i="29"/>
  <c r="BJ8" i="29"/>
  <c r="AY59" i="29"/>
  <c r="BG16" i="28"/>
  <c r="BG20" i="28"/>
  <c r="BG25" i="28"/>
  <c r="AX74" i="25"/>
  <c r="AY56" i="24"/>
  <c r="AX57" i="25"/>
  <c r="AY58" i="24"/>
  <c r="AY69" i="24"/>
  <c r="AY61" i="24" s="1"/>
  <c r="AX71" i="24"/>
  <c r="AY54" i="24"/>
  <c r="AX68" i="24"/>
  <c r="AY57" i="24"/>
  <c r="AW69" i="25"/>
  <c r="AY59" i="24"/>
  <c r="AY55" i="24"/>
  <c r="AY50" i="24"/>
  <c r="AY52" i="24"/>
  <c r="AW66" i="25"/>
  <c r="AY48" i="24"/>
  <c r="AX67" i="24"/>
  <c r="AY49" i="24"/>
  <c r="AY51" i="24"/>
  <c r="AY53" i="24"/>
  <c r="AX63" i="25"/>
  <c r="AX61" i="25"/>
  <c r="AV76" i="25"/>
  <c r="AX60" i="25"/>
  <c r="AL68" i="25"/>
  <c r="AY42" i="24"/>
  <c r="AX66" i="24"/>
  <c r="AK78" i="25"/>
  <c r="AY45" i="24"/>
  <c r="AY44" i="24"/>
  <c r="AY47" i="24"/>
  <c r="AY46" i="24"/>
  <c r="AY43" i="24"/>
  <c r="AL25" i="25"/>
  <c r="AL31" i="25" s="1"/>
  <c r="AL56" i="25"/>
  <c r="AL50" i="25"/>
  <c r="AV79" i="25"/>
  <c r="AV77" i="25"/>
  <c r="AI81" i="25"/>
  <c r="BG40" i="25"/>
  <c r="AL28" i="25"/>
  <c r="AM27" i="25" s="1"/>
  <c r="AM23" i="25" s="1"/>
  <c r="AM13" i="25" s="1"/>
  <c r="BH31" i="24"/>
  <c r="BI15" i="24"/>
  <c r="BH29" i="24"/>
  <c r="BJ11" i="24"/>
  <c r="BI32" i="24"/>
  <c r="BI13" i="24"/>
  <c r="BI14" i="24"/>
  <c r="BI34" i="24"/>
  <c r="BH33" i="24"/>
  <c r="BI12" i="24"/>
  <c r="BI12" i="25" s="1"/>
  <c r="BI30" i="24"/>
  <c r="BI10" i="24"/>
  <c r="BI10" i="25" s="1"/>
  <c r="AX59" i="25"/>
  <c r="BH35" i="25"/>
  <c r="AX53" i="25"/>
  <c r="BH25" i="24"/>
  <c r="AX47" i="25"/>
  <c r="AX48" i="25"/>
  <c r="AX51" i="25"/>
  <c r="BG35" i="24"/>
  <c r="BH39" i="25" s="1"/>
  <c r="AX55" i="25"/>
  <c r="AW65" i="25"/>
  <c r="F138" i="23"/>
  <c r="AY45" i="25"/>
  <c r="AL62" i="25"/>
  <c r="AV75" i="25"/>
  <c r="AX54" i="25"/>
  <c r="BI21" i="24"/>
  <c r="BG26" i="24"/>
  <c r="AJ80" i="25"/>
  <c r="AK52" i="25"/>
  <c r="AJ71" i="25"/>
  <c r="BI36" i="25"/>
  <c r="BH23" i="24"/>
  <c r="H138" i="23"/>
  <c r="AY46" i="25"/>
  <c r="D138" i="23"/>
  <c r="AY44" i="25"/>
  <c r="AK70" i="25"/>
  <c r="AK58" i="25"/>
  <c r="AJ72" i="25"/>
  <c r="BH24" i="24"/>
  <c r="BI38" i="25"/>
  <c r="BG21" i="25"/>
  <c r="BG24" i="25"/>
  <c r="BH37" i="25"/>
  <c r="BH22" i="24"/>
  <c r="BJ8" i="24"/>
  <c r="AK64" i="25"/>
  <c r="AJ73" i="25"/>
  <c r="AX49" i="25"/>
  <c r="B148" i="23"/>
  <c r="BI11" i="25"/>
  <c r="BJ8" i="25"/>
  <c r="BI34" i="25"/>
  <c r="BH17" i="25"/>
  <c r="BH26" i="25" s="1"/>
  <c r="BH16" i="24"/>
  <c r="BH20" i="24"/>
  <c r="AZ21" i="16"/>
  <c r="AZ24" i="16"/>
  <c r="BA10" i="16"/>
  <c r="BA17" i="16" s="1"/>
  <c r="BA26" i="16" s="1"/>
  <c r="AQ76" i="14"/>
  <c r="AV69" i="16"/>
  <c r="AV66" i="16"/>
  <c r="AV67" i="16"/>
  <c r="BB34" i="14"/>
  <c r="BB33" i="14"/>
  <c r="BB31" i="14"/>
  <c r="BB30" i="14"/>
  <c r="BB29" i="14"/>
  <c r="BB32" i="14"/>
  <c r="BB38" i="16"/>
  <c r="BB37" i="16"/>
  <c r="BB35" i="16"/>
  <c r="BB34" i="16"/>
  <c r="BB36" i="16"/>
  <c r="O79" i="16"/>
  <c r="U76" i="16"/>
  <c r="S77" i="16"/>
  <c r="AU75" i="16"/>
  <c r="AW63" i="16"/>
  <c r="AW74" i="16"/>
  <c r="AW65" i="16" s="1"/>
  <c r="AW51" i="16"/>
  <c r="AW60" i="16"/>
  <c r="AW53" i="16"/>
  <c r="AW47" i="16"/>
  <c r="AW61" i="16"/>
  <c r="AW55" i="16"/>
  <c r="AW48" i="16"/>
  <c r="AW49" i="16"/>
  <c r="AW57" i="16"/>
  <c r="AW59" i="16"/>
  <c r="AW54" i="16"/>
  <c r="B147" i="15"/>
  <c r="C146" i="15"/>
  <c r="E146" i="15"/>
  <c r="G146" i="15"/>
  <c r="BF8" i="16"/>
  <c r="BA40" i="16"/>
  <c r="AW58" i="14"/>
  <c r="AW49" i="14"/>
  <c r="AW50" i="14"/>
  <c r="AW43" i="14"/>
  <c r="AW44" i="14"/>
  <c r="AW53" i="14"/>
  <c r="AW57" i="14"/>
  <c r="D136" i="15"/>
  <c r="AX44" i="16" s="1"/>
  <c r="AW59" i="14"/>
  <c r="F136" i="15"/>
  <c r="AX45" i="16" s="1"/>
  <c r="AW52" i="14"/>
  <c r="AW46" i="14"/>
  <c r="AW55" i="14"/>
  <c r="AW56" i="14"/>
  <c r="AW51" i="14"/>
  <c r="H136" i="15"/>
  <c r="AX46" i="16" s="1"/>
  <c r="AW47" i="14"/>
  <c r="AW45" i="14"/>
  <c r="BB12" i="14"/>
  <c r="BB12" i="16" s="1"/>
  <c r="BB15" i="14"/>
  <c r="BB13" i="14"/>
  <c r="BB11" i="14"/>
  <c r="BB11" i="16" s="1"/>
  <c r="BB14" i="14"/>
  <c r="BB14" i="16" s="1"/>
  <c r="BB10" i="14"/>
  <c r="BD8" i="14"/>
  <c r="AS67" i="14"/>
  <c r="AT48" i="14"/>
  <c r="AR71" i="14"/>
  <c r="AR73" i="14"/>
  <c r="AR70" i="14"/>
  <c r="AR74" i="14"/>
  <c r="AR75" i="14"/>
  <c r="AR72" i="14"/>
  <c r="AT54" i="14"/>
  <c r="AS68" i="14"/>
  <c r="AT42" i="14"/>
  <c r="AS66" i="14"/>
  <c r="AT69" i="14"/>
  <c r="AT64" i="14" s="1"/>
  <c r="BA22" i="14"/>
  <c r="BA16" i="14"/>
  <c r="BA20" i="14"/>
  <c r="AZ26" i="14"/>
  <c r="BA23" i="14"/>
  <c r="BA25" i="14"/>
  <c r="BA24" i="14"/>
  <c r="BA21" i="14"/>
  <c r="BA35" i="14"/>
  <c r="BC33" i="14" a="1"/>
  <c r="AZ41" i="31"/>
  <c r="BC13" i="14" a="1"/>
  <c r="BC14" i="14" a="1"/>
  <c r="BI31" i="31" a="1"/>
  <c r="AX41" i="14"/>
  <c r="BI30" i="28" a="1"/>
  <c r="BJ15" i="24" a="1"/>
  <c r="BJ32" i="24" a="1"/>
  <c r="BI31" i="28" a="1"/>
  <c r="BI31" i="24" a="1"/>
  <c r="BI13" i="28" a="1"/>
  <c r="BC30" i="14" a="1"/>
  <c r="BJ30" i="24" a="1"/>
  <c r="BI33" i="31" a="1"/>
  <c r="BI34" i="31" a="1"/>
  <c r="AZ39" i="24"/>
  <c r="BA40" i="28"/>
  <c r="BI12" i="31" a="1"/>
  <c r="BC15" i="14" a="1"/>
  <c r="BI10" i="28" a="1"/>
  <c r="AX39" i="14"/>
  <c r="BC34" i="14" a="1"/>
  <c r="BJ12" i="24" a="1"/>
  <c r="BI29" i="24" a="1"/>
  <c r="BI32" i="31" a="1"/>
  <c r="BI12" i="28" a="1"/>
  <c r="BC29" i="14" a="1"/>
  <c r="BA39" i="28"/>
  <c r="BI29" i="28" a="1"/>
  <c r="BJ10" i="24" a="1"/>
  <c r="BI11" i="31" a="1"/>
  <c r="AZ41" i="24"/>
  <c r="BI13" i="31" a="1"/>
  <c r="BJ34" i="24" a="1"/>
  <c r="BI14" i="31" a="1"/>
  <c r="BA41" i="28"/>
  <c r="BI10" i="31" a="1"/>
  <c r="BC31" i="14" a="1"/>
  <c r="AZ40" i="24"/>
  <c r="AZ39" i="31"/>
  <c r="BI34" i="28" a="1"/>
  <c r="BI32" i="28" a="1"/>
  <c r="BC11" i="14" a="1"/>
  <c r="BI11" i="28" a="1"/>
  <c r="AX40" i="14"/>
  <c r="BI33" i="24" a="1"/>
  <c r="BC12" i="14" a="1"/>
  <c r="BJ14" i="24" a="1"/>
  <c r="BI33" i="28" a="1"/>
  <c r="BK11" i="24" a="1"/>
  <c r="AZ40" i="31"/>
  <c r="BJ29" i="31" a="1"/>
  <c r="BC32" i="14" a="1"/>
  <c r="BI14" i="28" a="1"/>
  <c r="BC10" i="14" a="1"/>
  <c r="BI15" i="28" a="1"/>
  <c r="BI15" i="31" a="1"/>
  <c r="BI30" i="31" a="1"/>
  <c r="BJ13" i="24" a="1"/>
  <c r="AX67" i="25" l="1"/>
  <c r="AX77" i="25" s="1"/>
  <c r="AY62" i="31"/>
  <c r="AY72" i="31" s="1"/>
  <c r="AY65" i="31"/>
  <c r="AY75" i="31" s="1"/>
  <c r="AY63" i="31"/>
  <c r="AY73" i="31" s="1"/>
  <c r="AY61" i="31"/>
  <c r="AX72" i="31"/>
  <c r="AX73" i="31"/>
  <c r="AZ50" i="31"/>
  <c r="AZ51" i="31"/>
  <c r="AZ53" i="31"/>
  <c r="AZ58" i="31"/>
  <c r="AY66" i="31"/>
  <c r="AZ42" i="31"/>
  <c r="AY67" i="31"/>
  <c r="AZ48" i="31"/>
  <c r="AZ47" i="31"/>
  <c r="AZ55" i="31"/>
  <c r="AZ45" i="31"/>
  <c r="AZ43" i="31"/>
  <c r="AZ44" i="31"/>
  <c r="AZ57" i="31"/>
  <c r="AZ52" i="31"/>
  <c r="AY64" i="31"/>
  <c r="AY74" i="31" s="1"/>
  <c r="AZ69" i="31"/>
  <c r="AZ59" i="31"/>
  <c r="AZ46" i="31"/>
  <c r="AZ56" i="31"/>
  <c r="AX75" i="31"/>
  <c r="AZ54" i="31"/>
  <c r="AY68" i="31"/>
  <c r="AZ49" i="31"/>
  <c r="AY60" i="31"/>
  <c r="AX69" i="25"/>
  <c r="AX79" i="25" s="1"/>
  <c r="AX66" i="25"/>
  <c r="AX76" i="25" s="1"/>
  <c r="AY62" i="24"/>
  <c r="AY72" i="24" s="1"/>
  <c r="AT65" i="14"/>
  <c r="AT63" i="14"/>
  <c r="AT62" i="14"/>
  <c r="AT60" i="14"/>
  <c r="AT61" i="14"/>
  <c r="AY65" i="24"/>
  <c r="AY75" i="24" s="1"/>
  <c r="AX72" i="24"/>
  <c r="AY64" i="24"/>
  <c r="AY74" i="24" s="1"/>
  <c r="AX75" i="24"/>
  <c r="AW76" i="24"/>
  <c r="AY60" i="24"/>
  <c r="AY70" i="24" s="1"/>
  <c r="AX76" i="28"/>
  <c r="AY63" i="24"/>
  <c r="AY73" i="24" s="1"/>
  <c r="AZ64" i="28"/>
  <c r="AZ74" i="28" s="1"/>
  <c r="AZ62" i="28"/>
  <c r="AZ63" i="28"/>
  <c r="AZ73" i="28" s="1"/>
  <c r="AZ60" i="28"/>
  <c r="AZ70" i="28" s="1"/>
  <c r="AZ65" i="28"/>
  <c r="AZ75" i="28" s="1"/>
  <c r="AY74" i="28"/>
  <c r="AZ55" i="29"/>
  <c r="AY57" i="32"/>
  <c r="AY63" i="32"/>
  <c r="AY61" i="32"/>
  <c r="AY60" i="32"/>
  <c r="AK70" i="32"/>
  <c r="AK16" i="32"/>
  <c r="AK58" i="32"/>
  <c r="AK72" i="32" s="1"/>
  <c r="BI31" i="31"/>
  <c r="BI15" i="31"/>
  <c r="BI32" i="31"/>
  <c r="BI34" i="31"/>
  <c r="BI12" i="31"/>
  <c r="BI13" i="31"/>
  <c r="BI30" i="31"/>
  <c r="BI10" i="31"/>
  <c r="BI10" i="32" s="1"/>
  <c r="BI33" i="31"/>
  <c r="BJ29" i="31"/>
  <c r="BI11" i="31"/>
  <c r="BI14" i="31"/>
  <c r="BI14" i="32" s="1"/>
  <c r="BG24" i="32"/>
  <c r="BG21" i="32"/>
  <c r="BI35" i="32"/>
  <c r="F139" i="30"/>
  <c r="AZ45" i="32"/>
  <c r="D139" i="30"/>
  <c r="AZ44" i="32"/>
  <c r="AL23" i="32"/>
  <c r="AL13" i="32" s="1"/>
  <c r="AL62" i="32" s="1"/>
  <c r="AL25" i="32"/>
  <c r="BH25" i="31"/>
  <c r="AY54" i="32"/>
  <c r="AY59" i="32"/>
  <c r="BI36" i="32"/>
  <c r="BI38" i="32"/>
  <c r="AX65" i="32"/>
  <c r="AX75" i="32" s="1"/>
  <c r="AK78" i="32"/>
  <c r="AY51" i="32"/>
  <c r="AY48" i="32"/>
  <c r="BH22" i="31"/>
  <c r="AY74" i="32"/>
  <c r="AX69" i="32"/>
  <c r="AX67" i="32"/>
  <c r="AY47" i="32"/>
  <c r="AX66" i="32"/>
  <c r="AY66" i="32" s="1"/>
  <c r="BH40" i="32"/>
  <c r="AK52" i="32"/>
  <c r="BH23" i="31"/>
  <c r="B149" i="30"/>
  <c r="AW75" i="32"/>
  <c r="BJ8" i="32"/>
  <c r="AY55" i="32"/>
  <c r="BI34" i="32"/>
  <c r="BH17" i="32"/>
  <c r="BH26" i="32" s="1"/>
  <c r="BH20" i="31"/>
  <c r="BH16" i="31"/>
  <c r="AK73" i="32"/>
  <c r="H139" i="30"/>
  <c r="AZ46" i="32"/>
  <c r="BG26" i="31"/>
  <c r="BH35" i="31"/>
  <c r="BI39" i="32" s="1"/>
  <c r="AY53" i="32"/>
  <c r="BI37" i="32"/>
  <c r="AY49" i="32"/>
  <c r="BJ8" i="31"/>
  <c r="BH21" i="31"/>
  <c r="BH24" i="31"/>
  <c r="BA54" i="28"/>
  <c r="AZ68" i="28"/>
  <c r="BA59" i="28"/>
  <c r="BA58" i="28"/>
  <c r="AZ71" i="28"/>
  <c r="BA69" i="28"/>
  <c r="BA61" i="28" s="1"/>
  <c r="BA55" i="28"/>
  <c r="BA56" i="28"/>
  <c r="BA57" i="28"/>
  <c r="BA49" i="28"/>
  <c r="AZ54" i="29"/>
  <c r="BA53" i="28"/>
  <c r="AY67" i="29"/>
  <c r="AY77" i="29" s="1"/>
  <c r="BA50" i="28"/>
  <c r="BA51" i="28"/>
  <c r="AZ67" i="28"/>
  <c r="BA48" i="28"/>
  <c r="BA52" i="28"/>
  <c r="BA47" i="28"/>
  <c r="BA42" i="28"/>
  <c r="AZ66" i="28"/>
  <c r="AY66" i="29"/>
  <c r="AY76" i="29" s="1"/>
  <c r="BA46" i="28"/>
  <c r="BA44" i="28"/>
  <c r="BA43" i="28"/>
  <c r="BA45" i="28"/>
  <c r="AY69" i="29"/>
  <c r="AY79" i="29" s="1"/>
  <c r="AZ60" i="29"/>
  <c r="AZ61" i="29"/>
  <c r="AZ63" i="29"/>
  <c r="AZ74" i="29"/>
  <c r="AY57" i="25"/>
  <c r="AK62" i="29"/>
  <c r="AY61" i="25"/>
  <c r="BH40" i="29"/>
  <c r="BF24" i="29"/>
  <c r="BI12" i="28"/>
  <c r="BI12" i="29" s="1"/>
  <c r="BI11" i="28"/>
  <c r="BI11" i="29" s="1"/>
  <c r="BI13" i="28"/>
  <c r="BI15" i="28"/>
  <c r="BI14" i="28"/>
  <c r="BI14" i="29" s="1"/>
  <c r="BI32" i="28"/>
  <c r="BI10" i="28"/>
  <c r="BI10" i="29" s="1"/>
  <c r="BI33" i="28"/>
  <c r="BI29" i="28"/>
  <c r="BI31" i="28"/>
  <c r="BI34" i="28"/>
  <c r="BI30" i="28"/>
  <c r="BH22" i="28"/>
  <c r="BJ8" i="28"/>
  <c r="BH21" i="28"/>
  <c r="BH11" i="29"/>
  <c r="D140" i="27"/>
  <c r="BA44" i="29"/>
  <c r="BH23" i="28"/>
  <c r="BG26" i="28"/>
  <c r="AZ48" i="29"/>
  <c r="AZ47" i="29"/>
  <c r="AZ51" i="29"/>
  <c r="BH25" i="28"/>
  <c r="BH24" i="28"/>
  <c r="BH14" i="29"/>
  <c r="BI36" i="29"/>
  <c r="AJ80" i="29"/>
  <c r="AJ71" i="29"/>
  <c r="AJ81" i="29" s="1"/>
  <c r="AZ57" i="29"/>
  <c r="AK50" i="29"/>
  <c r="BH20" i="28"/>
  <c r="BH16" i="28"/>
  <c r="BH10" i="29"/>
  <c r="BI37" i="29"/>
  <c r="BG24" i="29"/>
  <c r="BG21" i="29"/>
  <c r="H140" i="27"/>
  <c r="BA46" i="29"/>
  <c r="F140" i="27"/>
  <c r="BA45" i="29"/>
  <c r="AK15" i="29"/>
  <c r="AK16" i="29" s="1"/>
  <c r="AK31" i="29"/>
  <c r="BH35" i="28"/>
  <c r="BI39" i="29" s="1"/>
  <c r="BK8" i="29"/>
  <c r="B150" i="27"/>
  <c r="AZ49" i="29"/>
  <c r="AZ59" i="29"/>
  <c r="AZ53" i="29"/>
  <c r="AY65" i="29"/>
  <c r="AY75" i="29" s="1"/>
  <c r="BI35" i="29"/>
  <c r="AK30" i="29"/>
  <c r="AL29" i="29" s="1"/>
  <c r="AK56" i="29"/>
  <c r="AK28" i="29"/>
  <c r="AL27" i="29" s="1"/>
  <c r="BI38" i="29"/>
  <c r="BI34" i="29"/>
  <c r="AW76" i="25"/>
  <c r="AW79" i="25"/>
  <c r="AZ57" i="24"/>
  <c r="AZ69" i="24"/>
  <c r="AZ61" i="24" s="1"/>
  <c r="AY71" i="24"/>
  <c r="AZ55" i="24"/>
  <c r="AY68" i="24"/>
  <c r="AZ54" i="24"/>
  <c r="AZ58" i="24"/>
  <c r="AZ59" i="24"/>
  <c r="AZ56" i="24"/>
  <c r="AZ49" i="24"/>
  <c r="AZ51" i="24"/>
  <c r="AY67" i="24"/>
  <c r="AZ48" i="24"/>
  <c r="AZ53" i="24"/>
  <c r="AZ52" i="24"/>
  <c r="AZ50" i="24"/>
  <c r="AL15" i="25"/>
  <c r="AL16" i="25" s="1"/>
  <c r="AZ47" i="24"/>
  <c r="AZ45" i="24"/>
  <c r="AZ44" i="24"/>
  <c r="AZ43" i="24"/>
  <c r="AL30" i="25"/>
  <c r="AM29" i="25" s="1"/>
  <c r="AM25" i="25" s="1"/>
  <c r="AZ46" i="24"/>
  <c r="AZ42" i="24"/>
  <c r="AY66" i="24"/>
  <c r="AL78" i="25"/>
  <c r="AJ81" i="25"/>
  <c r="BH40" i="25"/>
  <c r="BJ14" i="24"/>
  <c r="BJ14" i="25" s="1"/>
  <c r="BJ13" i="24"/>
  <c r="BJ10" i="24"/>
  <c r="BJ10" i="25" s="1"/>
  <c r="BK11" i="24"/>
  <c r="BJ34" i="24"/>
  <c r="BJ30" i="24"/>
  <c r="BI29" i="24"/>
  <c r="BJ32" i="24"/>
  <c r="BJ12" i="24"/>
  <c r="BJ12" i="25" s="1"/>
  <c r="BJ15" i="24"/>
  <c r="BI33" i="24"/>
  <c r="BI31" i="24"/>
  <c r="H139" i="23"/>
  <c r="AZ46" i="25"/>
  <c r="AY63" i="25"/>
  <c r="AY74" i="25"/>
  <c r="BI24" i="24"/>
  <c r="AY51" i="25"/>
  <c r="BI23" i="24"/>
  <c r="AM28" i="25"/>
  <c r="AN27" i="25" s="1"/>
  <c r="BK8" i="25"/>
  <c r="BJ11" i="25"/>
  <c r="AM56" i="25"/>
  <c r="BI14" i="25"/>
  <c r="BI17" i="25" s="1"/>
  <c r="BI26" i="25" s="1"/>
  <c r="AM50" i="25"/>
  <c r="BI20" i="24"/>
  <c r="BI16" i="24"/>
  <c r="BJ21" i="24"/>
  <c r="AX65" i="25"/>
  <c r="BJ38" i="25"/>
  <c r="AK80" i="25"/>
  <c r="AK71" i="25"/>
  <c r="AY54" i="25"/>
  <c r="AY60" i="25"/>
  <c r="F139" i="23"/>
  <c r="AZ45" i="25"/>
  <c r="AM68" i="25"/>
  <c r="AW75" i="25"/>
  <c r="BJ34" i="25"/>
  <c r="BH35" i="24"/>
  <c r="BI39" i="25" s="1"/>
  <c r="BH26" i="24"/>
  <c r="AY49" i="25"/>
  <c r="AY47" i="25"/>
  <c r="BJ36" i="25"/>
  <c r="BH24" i="25"/>
  <c r="BH21" i="25"/>
  <c r="BK8" i="24"/>
  <c r="AK72" i="25"/>
  <c r="D139" i="23"/>
  <c r="AZ44" i="25"/>
  <c r="AK73" i="25"/>
  <c r="AY59" i="25"/>
  <c r="BI22" i="24"/>
  <c r="BI25" i="24"/>
  <c r="B149" i="23"/>
  <c r="AM62" i="25"/>
  <c r="AY55" i="25"/>
  <c r="AY48" i="25"/>
  <c r="AY53" i="25"/>
  <c r="BI37" i="25"/>
  <c r="BI35" i="25"/>
  <c r="BA21" i="16"/>
  <c r="BA24" i="16"/>
  <c r="BB10" i="16"/>
  <c r="BB17" i="16" s="1"/>
  <c r="BB26" i="16" s="1"/>
  <c r="AR76" i="14"/>
  <c r="AW67" i="16"/>
  <c r="AW69" i="16"/>
  <c r="AW66" i="16"/>
  <c r="BC30" i="14"/>
  <c r="BC32" i="14"/>
  <c r="BC31" i="14"/>
  <c r="BC33" i="14"/>
  <c r="BC29" i="14"/>
  <c r="BC34" i="14"/>
  <c r="BC34" i="16"/>
  <c r="BC36" i="16"/>
  <c r="BC35" i="16"/>
  <c r="BC37" i="16"/>
  <c r="BC38" i="16"/>
  <c r="V76" i="16"/>
  <c r="T77" i="16"/>
  <c r="P79" i="16"/>
  <c r="AX48" i="16"/>
  <c r="AX74" i="16"/>
  <c r="AX65" i="16" s="1"/>
  <c r="AX54" i="16"/>
  <c r="AX55" i="16"/>
  <c r="AX53" i="16"/>
  <c r="AX59" i="16"/>
  <c r="AX61" i="16"/>
  <c r="AX60" i="16"/>
  <c r="AX57" i="16"/>
  <c r="AX51" i="16"/>
  <c r="AX47" i="16"/>
  <c r="AX63" i="16"/>
  <c r="AX49" i="16"/>
  <c r="AV75" i="16"/>
  <c r="B148" i="15"/>
  <c r="G147" i="15"/>
  <c r="C147" i="15"/>
  <c r="E147" i="15"/>
  <c r="BG8" i="16"/>
  <c r="BB39" i="16"/>
  <c r="BB40" i="16" s="1"/>
  <c r="AX56" i="14"/>
  <c r="AX57" i="14"/>
  <c r="AX53" i="14"/>
  <c r="AX46" i="14"/>
  <c r="AX45" i="14"/>
  <c r="F137" i="15"/>
  <c r="AY45" i="16" s="1"/>
  <c r="AX50" i="14"/>
  <c r="AX51" i="14"/>
  <c r="AX55" i="14"/>
  <c r="AX44" i="14"/>
  <c r="AX52" i="14"/>
  <c r="AX43" i="14"/>
  <c r="AX47" i="14"/>
  <c r="AX59" i="14"/>
  <c r="AX49" i="14"/>
  <c r="H137" i="15"/>
  <c r="AY46" i="16" s="1"/>
  <c r="D137" i="15"/>
  <c r="AY44" i="16" s="1"/>
  <c r="AX58" i="14"/>
  <c r="BC12" i="14"/>
  <c r="BC12" i="16" s="1"/>
  <c r="BC10" i="14"/>
  <c r="BC14" i="14"/>
  <c r="BC14" i="16" s="1"/>
  <c r="BC11" i="14"/>
  <c r="BC11" i="16" s="1"/>
  <c r="BC13" i="14"/>
  <c r="BC15" i="14"/>
  <c r="BE8" i="14"/>
  <c r="AS71" i="14"/>
  <c r="AS73" i="14"/>
  <c r="AS70" i="14"/>
  <c r="AS74" i="14"/>
  <c r="AS75" i="14"/>
  <c r="AS72" i="14"/>
  <c r="AU69" i="14"/>
  <c r="AU64" i="14" s="1"/>
  <c r="AU42" i="14"/>
  <c r="AT66" i="14"/>
  <c r="AU54" i="14"/>
  <c r="AT68" i="14"/>
  <c r="AT67" i="14"/>
  <c r="AU48" i="14"/>
  <c r="BB23" i="14"/>
  <c r="BA26" i="14"/>
  <c r="BB16" i="14"/>
  <c r="BB20" i="14"/>
  <c r="BB25" i="14"/>
  <c r="BB35" i="14"/>
  <c r="BB21" i="14"/>
  <c r="BB22" i="14"/>
  <c r="BB24" i="14"/>
  <c r="BK32" i="24" a="1"/>
  <c r="BB39" i="28"/>
  <c r="BA40" i="31"/>
  <c r="BJ32" i="28" a="1"/>
  <c r="AY39" i="14"/>
  <c r="BJ32" i="31" a="1"/>
  <c r="BD31" i="14" a="1"/>
  <c r="BJ13" i="28" a="1"/>
  <c r="BB40" i="28"/>
  <c r="BD14" i="14" a="1"/>
  <c r="BK30" i="24" a="1"/>
  <c r="BJ13" i="31" a="1"/>
  <c r="AY41" i="14"/>
  <c r="BJ31" i="28" a="1"/>
  <c r="BL11" i="24" a="1"/>
  <c r="BA41" i="24"/>
  <c r="BJ12" i="28" a="1"/>
  <c r="BD12" i="14" a="1"/>
  <c r="BK29" i="31" a="1"/>
  <c r="BD13" i="14" a="1"/>
  <c r="BK10" i="24" a="1"/>
  <c r="BJ12" i="31" a="1"/>
  <c r="BD15" i="14" a="1"/>
  <c r="BJ30" i="28" a="1"/>
  <c r="BJ29" i="24" a="1"/>
  <c r="BJ31" i="31" a="1"/>
  <c r="BJ15" i="31" a="1"/>
  <c r="BJ14" i="28" a="1"/>
  <c r="BD11" i="14" a="1"/>
  <c r="BD10" i="14" a="1"/>
  <c r="BJ33" i="31" a="1"/>
  <c r="BJ14" i="31" a="1"/>
  <c r="BD33" i="14" a="1"/>
  <c r="BJ31" i="24" a="1"/>
  <c r="BA39" i="24"/>
  <c r="BJ11" i="31" a="1"/>
  <c r="BD32" i="14" a="1"/>
  <c r="BA39" i="31"/>
  <c r="BD29" i="14" a="1"/>
  <c r="BA40" i="24"/>
  <c r="BK14" i="24" a="1"/>
  <c r="BK12" i="24" a="1"/>
  <c r="BJ11" i="28" a="1"/>
  <c r="BB41" i="28"/>
  <c r="BJ29" i="28" a="1"/>
  <c r="BK13" i="24" a="1"/>
  <c r="BJ30" i="31" a="1"/>
  <c r="BJ10" i="31" a="1"/>
  <c r="BJ33" i="24" a="1"/>
  <c r="BJ34" i="31" a="1"/>
  <c r="BD30" i="14" a="1"/>
  <c r="BK34" i="24" a="1"/>
  <c r="BJ15" i="28" a="1"/>
  <c r="BJ10" i="28" a="1"/>
  <c r="AY40" i="14"/>
  <c r="BA41" i="31"/>
  <c r="BK15" i="24" a="1"/>
  <c r="BD34" i="14" a="1"/>
  <c r="BJ34" i="28" a="1"/>
  <c r="BJ33" i="28" a="1"/>
  <c r="AX76" i="31" l="1"/>
  <c r="AZ61" i="31"/>
  <c r="AZ71" i="31" s="1"/>
  <c r="AZ60" i="31"/>
  <c r="AZ70" i="31" s="1"/>
  <c r="AY71" i="31"/>
  <c r="AY69" i="25"/>
  <c r="AY79" i="25" s="1"/>
  <c r="BA57" i="31"/>
  <c r="BA45" i="31"/>
  <c r="AZ66" i="31"/>
  <c r="BA42" i="31"/>
  <c r="BA56" i="31"/>
  <c r="BA55" i="31"/>
  <c r="AY70" i="31"/>
  <c r="BA46" i="31"/>
  <c r="BA59" i="31"/>
  <c r="BA43" i="31"/>
  <c r="BA47" i="31"/>
  <c r="BA58" i="31"/>
  <c r="BA49" i="31"/>
  <c r="AZ64" i="31"/>
  <c r="AZ74" i="31" s="1"/>
  <c r="BA69" i="31"/>
  <c r="AZ62" i="31"/>
  <c r="AZ72" i="31" s="1"/>
  <c r="BA53" i="31"/>
  <c r="BA44" i="31"/>
  <c r="AZ63" i="31"/>
  <c r="AZ73" i="31" s="1"/>
  <c r="BA48" i="31"/>
  <c r="AZ67" i="31"/>
  <c r="BA51" i="31"/>
  <c r="AZ68" i="31"/>
  <c r="BA54" i="31"/>
  <c r="BA52" i="31"/>
  <c r="AZ65" i="31"/>
  <c r="BA50" i="31"/>
  <c r="AX76" i="24"/>
  <c r="AU61" i="14"/>
  <c r="AU60" i="14"/>
  <c r="AU62" i="14"/>
  <c r="AU63" i="14"/>
  <c r="AU65" i="14"/>
  <c r="AZ60" i="24"/>
  <c r="AZ70" i="24" s="1"/>
  <c r="AZ63" i="24"/>
  <c r="AZ64" i="24"/>
  <c r="AZ74" i="24" s="1"/>
  <c r="AZ65" i="24"/>
  <c r="AZ75" i="24" s="1"/>
  <c r="AZ62" i="24"/>
  <c r="AY76" i="28"/>
  <c r="BA65" i="28"/>
  <c r="BA75" i="28" s="1"/>
  <c r="BA60" i="28"/>
  <c r="BA70" i="28" s="1"/>
  <c r="BA62" i="28"/>
  <c r="BA72" i="28" s="1"/>
  <c r="AZ72" i="28"/>
  <c r="BA63" i="28"/>
  <c r="BA64" i="28"/>
  <c r="AZ57" i="32"/>
  <c r="AZ60" i="32"/>
  <c r="AY67" i="32"/>
  <c r="AY77" i="32" s="1"/>
  <c r="AY69" i="32"/>
  <c r="AY79" i="32" s="1"/>
  <c r="AZ55" i="32"/>
  <c r="AX79" i="32"/>
  <c r="AZ61" i="25"/>
  <c r="BI35" i="31"/>
  <c r="BJ39" i="32" s="1"/>
  <c r="BI40" i="32"/>
  <c r="BJ10" i="31"/>
  <c r="BJ10" i="32" s="1"/>
  <c r="BJ30" i="31"/>
  <c r="BJ13" i="31"/>
  <c r="BJ12" i="31"/>
  <c r="BJ12" i="32" s="1"/>
  <c r="BJ14" i="31"/>
  <c r="BJ34" i="31"/>
  <c r="BJ11" i="31"/>
  <c r="BJ11" i="32" s="1"/>
  <c r="BJ32" i="31"/>
  <c r="BK29" i="31"/>
  <c r="BJ15" i="31"/>
  <c r="BJ33" i="31"/>
  <c r="BJ31" i="31"/>
  <c r="BH24" i="32"/>
  <c r="BH21" i="32"/>
  <c r="AZ59" i="32"/>
  <c r="AL68" i="32"/>
  <c r="BI16" i="31"/>
  <c r="BI20" i="31"/>
  <c r="AK80" i="32"/>
  <c r="AL28" i="32"/>
  <c r="AM27" i="32" s="1"/>
  <c r="BJ34" i="32"/>
  <c r="AY65" i="32"/>
  <c r="BI23" i="31"/>
  <c r="AY76" i="32"/>
  <c r="AZ48" i="32"/>
  <c r="AK71" i="32"/>
  <c r="AK81" i="32" s="1"/>
  <c r="D140" i="30"/>
  <c r="BA44" i="32"/>
  <c r="BI22" i="31"/>
  <c r="H140" i="30"/>
  <c r="BA46" i="32"/>
  <c r="BK8" i="32"/>
  <c r="AL56" i="32"/>
  <c r="BI12" i="32"/>
  <c r="AZ74" i="32"/>
  <c r="AX76" i="32"/>
  <c r="AL50" i="32"/>
  <c r="AZ54" i="32"/>
  <c r="BI24" i="31"/>
  <c r="BJ38" i="32"/>
  <c r="AZ49" i="32"/>
  <c r="B150" i="30"/>
  <c r="AZ63" i="32"/>
  <c r="BI21" i="31"/>
  <c r="BJ36" i="32"/>
  <c r="BK8" i="31"/>
  <c r="AX77" i="32"/>
  <c r="AZ53" i="32"/>
  <c r="BI11" i="32"/>
  <c r="AZ47" i="32"/>
  <c r="F140" i="30"/>
  <c r="BA45" i="32"/>
  <c r="BI25" i="31"/>
  <c r="AZ61" i="32"/>
  <c r="BH26" i="31"/>
  <c r="AZ51" i="32"/>
  <c r="AL15" i="32"/>
  <c r="AL16" i="32" s="1"/>
  <c r="AL31" i="32"/>
  <c r="AL30" i="32"/>
  <c r="AM29" i="32" s="1"/>
  <c r="BJ37" i="32"/>
  <c r="BJ35" i="32"/>
  <c r="BA54" i="29"/>
  <c r="BB57" i="28"/>
  <c r="BB56" i="28"/>
  <c r="BB55" i="28"/>
  <c r="BB58" i="28"/>
  <c r="BA71" i="28"/>
  <c r="BB69" i="28"/>
  <c r="BB61" i="28" s="1"/>
  <c r="BB59" i="28"/>
  <c r="AZ57" i="25"/>
  <c r="BA68" i="28"/>
  <c r="BB54" i="28"/>
  <c r="BA63" i="29"/>
  <c r="BB51" i="28"/>
  <c r="BB50" i="28"/>
  <c r="BA67" i="28"/>
  <c r="BB48" i="28"/>
  <c r="BB53" i="28"/>
  <c r="AZ67" i="29"/>
  <c r="AZ77" i="29" s="1"/>
  <c r="BB52" i="28"/>
  <c r="BB49" i="28"/>
  <c r="BA61" i="29"/>
  <c r="BA55" i="29"/>
  <c r="BA57" i="29"/>
  <c r="AZ69" i="29"/>
  <c r="AZ79" i="29" s="1"/>
  <c r="BB44" i="28"/>
  <c r="BA66" i="28"/>
  <c r="BB42" i="28"/>
  <c r="BB45" i="28"/>
  <c r="BB47" i="28"/>
  <c r="BB43" i="28"/>
  <c r="BB46" i="28"/>
  <c r="BA74" i="29"/>
  <c r="BA60" i="29"/>
  <c r="AZ66" i="29"/>
  <c r="AK70" i="29"/>
  <c r="BJ32" i="28"/>
  <c r="BJ14" i="28"/>
  <c r="BJ33" i="28"/>
  <c r="BJ30" i="28"/>
  <c r="BJ15" i="28"/>
  <c r="BJ34" i="28"/>
  <c r="BJ13" i="28"/>
  <c r="BJ10" i="28"/>
  <c r="BJ31" i="28"/>
  <c r="BJ11" i="28"/>
  <c r="BJ11" i="29" s="1"/>
  <c r="BJ29" i="28"/>
  <c r="BJ12" i="28"/>
  <c r="BA59" i="29"/>
  <c r="BI40" i="29"/>
  <c r="BJ36" i="29"/>
  <c r="AK64" i="29"/>
  <c r="AK58" i="29"/>
  <c r="BI24" i="28"/>
  <c r="BA47" i="29"/>
  <c r="BJ37" i="29"/>
  <c r="BK8" i="28"/>
  <c r="BJ34" i="29"/>
  <c r="BI25" i="28"/>
  <c r="BA49" i="29"/>
  <c r="BB45" i="29"/>
  <c r="BH26" i="28"/>
  <c r="BA51" i="29"/>
  <c r="BA48" i="29"/>
  <c r="D141" i="27"/>
  <c r="BB44" i="29"/>
  <c r="BJ38" i="29"/>
  <c r="BI23" i="28"/>
  <c r="BI17" i="29"/>
  <c r="BI26" i="29" s="1"/>
  <c r="BI20" i="28"/>
  <c r="BI16" i="28"/>
  <c r="AL23" i="29"/>
  <c r="AL13" i="29" s="1"/>
  <c r="AL50" i="29" s="1"/>
  <c r="AL25" i="29"/>
  <c r="AK52" i="29"/>
  <c r="AK71" i="29" s="1"/>
  <c r="BA53" i="29"/>
  <c r="BJ35" i="29"/>
  <c r="BI21" i="28"/>
  <c r="BL8" i="29"/>
  <c r="B151" i="27"/>
  <c r="F141" i="27"/>
  <c r="AZ65" i="29"/>
  <c r="AZ75" i="29" s="1"/>
  <c r="BH17" i="29"/>
  <c r="BH26" i="29" s="1"/>
  <c r="H141" i="27"/>
  <c r="BB46" i="29"/>
  <c r="AK78" i="29"/>
  <c r="BI35" i="28"/>
  <c r="BJ39" i="29" s="1"/>
  <c r="BI22" i="28"/>
  <c r="BA58" i="24"/>
  <c r="BA56" i="24"/>
  <c r="AZ68" i="24"/>
  <c r="BA54" i="24"/>
  <c r="AZ71" i="24"/>
  <c r="BA69" i="24"/>
  <c r="BA61" i="24" s="1"/>
  <c r="BA55" i="24"/>
  <c r="BA57" i="24"/>
  <c r="BA59" i="24"/>
  <c r="AL52" i="25"/>
  <c r="AL71" i="25" s="1"/>
  <c r="BA50" i="24"/>
  <c r="AL64" i="25"/>
  <c r="AL73" i="25" s="1"/>
  <c r="BA53" i="24"/>
  <c r="AZ67" i="24"/>
  <c r="BA48" i="24"/>
  <c r="BA51" i="24"/>
  <c r="AL58" i="25"/>
  <c r="AL72" i="25" s="1"/>
  <c r="BA52" i="24"/>
  <c r="BA49" i="24"/>
  <c r="AL70" i="25"/>
  <c r="AM30" i="25"/>
  <c r="AN29" i="25" s="1"/>
  <c r="AN25" i="25" s="1"/>
  <c r="AM15" i="25"/>
  <c r="AM31" i="25"/>
  <c r="AZ74" i="25"/>
  <c r="BA43" i="24"/>
  <c r="BA44" i="24"/>
  <c r="BA46" i="24"/>
  <c r="BA45" i="24"/>
  <c r="AZ66" i="24"/>
  <c r="BA42" i="24"/>
  <c r="AY76" i="24"/>
  <c r="BA47" i="24"/>
  <c r="AK81" i="25"/>
  <c r="BI40" i="25"/>
  <c r="BK32" i="24"/>
  <c r="BJ29" i="24"/>
  <c r="BJ31" i="24"/>
  <c r="BL11" i="24"/>
  <c r="BK30" i="24"/>
  <c r="BJ33" i="24"/>
  <c r="BK15" i="24"/>
  <c r="BK13" i="24"/>
  <c r="BK34" i="24"/>
  <c r="BK10" i="24"/>
  <c r="BK10" i="25" s="1"/>
  <c r="BK12" i="24"/>
  <c r="BK12" i="25" s="1"/>
  <c r="BK14" i="24"/>
  <c r="BK14" i="25" s="1"/>
  <c r="D140" i="23"/>
  <c r="BA44" i="25"/>
  <c r="BK36" i="25"/>
  <c r="AZ53" i="25"/>
  <c r="AZ49" i="25"/>
  <c r="BL8" i="25"/>
  <c r="BK11" i="25"/>
  <c r="BI35" i="24"/>
  <c r="BJ39" i="25" s="1"/>
  <c r="BI26" i="24"/>
  <c r="F140" i="23"/>
  <c r="BA45" i="25"/>
  <c r="B150" i="23"/>
  <c r="BL8" i="24"/>
  <c r="AZ60" i="25"/>
  <c r="AM78" i="25"/>
  <c r="AN23" i="25"/>
  <c r="AN13" i="25" s="1"/>
  <c r="AN50" i="25" s="1"/>
  <c r="BJ35" i="25"/>
  <c r="BK21" i="24"/>
  <c r="AZ51" i="25"/>
  <c r="AZ48" i="25"/>
  <c r="H140" i="23"/>
  <c r="BA46" i="25"/>
  <c r="BK34" i="25"/>
  <c r="BI24" i="25"/>
  <c r="BI21" i="25"/>
  <c r="AZ55" i="25"/>
  <c r="AY67" i="25"/>
  <c r="BJ37" i="25"/>
  <c r="AZ47" i="25"/>
  <c r="AY65" i="25"/>
  <c r="AY75" i="25" s="1"/>
  <c r="BJ25" i="24"/>
  <c r="BJ23" i="24"/>
  <c r="AZ59" i="25"/>
  <c r="AZ63" i="25"/>
  <c r="BK38" i="25"/>
  <c r="AZ54" i="25"/>
  <c r="BJ17" i="25"/>
  <c r="BJ26" i="25" s="1"/>
  <c r="BJ20" i="24"/>
  <c r="BJ16" i="24"/>
  <c r="AX75" i="25"/>
  <c r="AY66" i="25"/>
  <c r="BJ22" i="24"/>
  <c r="BJ24" i="24"/>
  <c r="BB21" i="16"/>
  <c r="BB24" i="16"/>
  <c r="BC10" i="16"/>
  <c r="BC17" i="16" s="1"/>
  <c r="BC26" i="16" s="1"/>
  <c r="AS76" i="14"/>
  <c r="AX69" i="16"/>
  <c r="AX66" i="16"/>
  <c r="AX67" i="16"/>
  <c r="BD29" i="14"/>
  <c r="BD33" i="14"/>
  <c r="BD34" i="14"/>
  <c r="BD32" i="14"/>
  <c r="BD31" i="14"/>
  <c r="BD30" i="14"/>
  <c r="BD37" i="16"/>
  <c r="BD38" i="16"/>
  <c r="BD36" i="16"/>
  <c r="BD35" i="16"/>
  <c r="BD34" i="16"/>
  <c r="Q79" i="16"/>
  <c r="U77" i="16"/>
  <c r="W76" i="16"/>
  <c r="AY63" i="16"/>
  <c r="AY60" i="16"/>
  <c r="AW75" i="16"/>
  <c r="AY53" i="16"/>
  <c r="AY47" i="16"/>
  <c r="AY61" i="16"/>
  <c r="AY74" i="16"/>
  <c r="AY65" i="16" s="1"/>
  <c r="AY57" i="16"/>
  <c r="AY55" i="16"/>
  <c r="AY54" i="16"/>
  <c r="AY59" i="16"/>
  <c r="AY48" i="16"/>
  <c r="AY49" i="16"/>
  <c r="AY51" i="16"/>
  <c r="B149" i="15"/>
  <c r="E148" i="15"/>
  <c r="G148" i="15"/>
  <c r="C148" i="15"/>
  <c r="BH8" i="16"/>
  <c r="BC39" i="16"/>
  <c r="BC40" i="16" s="1"/>
  <c r="AY51" i="14"/>
  <c r="AY47" i="14"/>
  <c r="AY45" i="14"/>
  <c r="AY43" i="14"/>
  <c r="AY46" i="14"/>
  <c r="H138" i="15"/>
  <c r="AZ46" i="16" s="1"/>
  <c r="AY49" i="14"/>
  <c r="AY50" i="14"/>
  <c r="AY59" i="14"/>
  <c r="F138" i="15"/>
  <c r="AZ45" i="16" s="1"/>
  <c r="AY52" i="14"/>
  <c r="AY53" i="14"/>
  <c r="AY58" i="14"/>
  <c r="AY44" i="14"/>
  <c r="AY57" i="14"/>
  <c r="D138" i="15"/>
  <c r="AZ44" i="16" s="1"/>
  <c r="AY55" i="14"/>
  <c r="AY56" i="14"/>
  <c r="BD15" i="14"/>
  <c r="BD11" i="14"/>
  <c r="BD11" i="16" s="1"/>
  <c r="BD10" i="14"/>
  <c r="BD13" i="14"/>
  <c r="BD14" i="14"/>
  <c r="BD14" i="16" s="1"/>
  <c r="BD12" i="14"/>
  <c r="BD12" i="16" s="1"/>
  <c r="BF8" i="14"/>
  <c r="AV54" i="14"/>
  <c r="AU68" i="14"/>
  <c r="AV69" i="14"/>
  <c r="AV64" i="14" s="1"/>
  <c r="AU66" i="14"/>
  <c r="AV42" i="14"/>
  <c r="AV48" i="14"/>
  <c r="AU67" i="14"/>
  <c r="AT74" i="14"/>
  <c r="AT71" i="14"/>
  <c r="AT73" i="14"/>
  <c r="AT70" i="14"/>
  <c r="AT72" i="14"/>
  <c r="AT75" i="14"/>
  <c r="BB26" i="14"/>
  <c r="BC24" i="14"/>
  <c r="BC35" i="14"/>
  <c r="BC25" i="14"/>
  <c r="BC16" i="14"/>
  <c r="BC20" i="14"/>
  <c r="BC22" i="14"/>
  <c r="BC23" i="14"/>
  <c r="BC21" i="14"/>
  <c r="BE33" i="14" a="1"/>
  <c r="BE31" i="14" a="1"/>
  <c r="BL10" i="24" a="1"/>
  <c r="BC41" i="28"/>
  <c r="BL14" i="24" a="1"/>
  <c r="BB41" i="24"/>
  <c r="BK33" i="31" a="1"/>
  <c r="BK15" i="31" a="1"/>
  <c r="AZ40" i="14"/>
  <c r="BK33" i="24" a="1"/>
  <c r="BK10" i="31" a="1"/>
  <c r="BK13" i="31" a="1"/>
  <c r="BB40" i="24"/>
  <c r="BE14" i="14" a="1"/>
  <c r="BB41" i="31"/>
  <c r="BK30" i="31" a="1"/>
  <c r="BK15" i="28" a="1"/>
  <c r="AZ39" i="14"/>
  <c r="BK11" i="28" a="1"/>
  <c r="BK13" i="28" a="1"/>
  <c r="BK34" i="31" a="1"/>
  <c r="BB40" i="31"/>
  <c r="BE29" i="14" a="1"/>
  <c r="BK12" i="31" a="1"/>
  <c r="BK14" i="28" a="1"/>
  <c r="BK29" i="24" a="1"/>
  <c r="BL12" i="24" a="1"/>
  <c r="BE13" i="14" a="1"/>
  <c r="BK31" i="24" a="1"/>
  <c r="BE12" i="14" a="1"/>
  <c r="BK29" i="28" a="1"/>
  <c r="BK34" i="28" a="1"/>
  <c r="BK33" i="28" a="1"/>
  <c r="BB39" i="24"/>
  <c r="BC40" i="28"/>
  <c r="BK12" i="28" a="1"/>
  <c r="BL34" i="24" a="1"/>
  <c r="BE34" i="14" a="1"/>
  <c r="BE15" i="14" a="1"/>
  <c r="BC39" i="28"/>
  <c r="BK31" i="31" a="1"/>
  <c r="BK30" i="28" a="1"/>
  <c r="BL30" i="24" a="1"/>
  <c r="BM11" i="24" a="1"/>
  <c r="BE32" i="14" a="1"/>
  <c r="BK32" i="28" a="1"/>
  <c r="BE11" i="14" a="1"/>
  <c r="AZ41" i="14"/>
  <c r="BB39" i="31"/>
  <c r="BK14" i="31" a="1"/>
  <c r="BL15" i="24" a="1"/>
  <c r="BE10" i="14" a="1"/>
  <c r="BK32" i="31" a="1"/>
  <c r="BE30" i="14" a="1"/>
  <c r="BK11" i="31" a="1"/>
  <c r="BK10" i="28" a="1"/>
  <c r="BK31" i="28" a="1"/>
  <c r="BL13" i="24" a="1"/>
  <c r="BL29" i="31" a="1"/>
  <c r="BL32" i="24" a="1"/>
  <c r="BA60" i="31" l="1"/>
  <c r="BA70" i="31" s="1"/>
  <c r="AY76" i="31"/>
  <c r="BA61" i="31"/>
  <c r="BA71" i="31" s="1"/>
  <c r="BA62" i="31"/>
  <c r="BA72" i="31" s="1"/>
  <c r="BB47" i="31"/>
  <c r="BA66" i="31"/>
  <c r="BB42" i="31"/>
  <c r="BB51" i="31"/>
  <c r="BA64" i="31"/>
  <c r="BA74" i="31" s="1"/>
  <c r="BB69" i="31"/>
  <c r="BB59" i="31"/>
  <c r="BB56" i="31"/>
  <c r="BA68" i="31"/>
  <c r="BB54" i="31"/>
  <c r="BB43" i="31"/>
  <c r="BB50" i="31"/>
  <c r="BB48" i="31"/>
  <c r="BA67" i="31"/>
  <c r="BB49" i="31"/>
  <c r="BA65" i="31"/>
  <c r="BA63" i="31"/>
  <c r="BB58" i="31"/>
  <c r="BB46" i="31"/>
  <c r="BB45" i="31"/>
  <c r="BB55" i="31"/>
  <c r="BB53" i="31"/>
  <c r="BB52" i="31"/>
  <c r="BB44" i="31"/>
  <c r="AZ75" i="31"/>
  <c r="AZ76" i="31" s="1"/>
  <c r="BB57" i="31"/>
  <c r="AV65" i="14"/>
  <c r="AV63" i="14"/>
  <c r="AV62" i="14"/>
  <c r="AV60" i="14"/>
  <c r="AV61" i="14"/>
  <c r="BA62" i="24"/>
  <c r="BA72" i="24" s="1"/>
  <c r="BA65" i="24"/>
  <c r="BA75" i="24" s="1"/>
  <c r="BA63" i="24"/>
  <c r="BA73" i="24" s="1"/>
  <c r="BA60" i="24"/>
  <c r="BA70" i="24" s="1"/>
  <c r="AZ72" i="24"/>
  <c r="AZ76" i="28"/>
  <c r="BA64" i="24"/>
  <c r="BA74" i="24" s="1"/>
  <c r="AZ73" i="24"/>
  <c r="BB62" i="28"/>
  <c r="BB72" i="28" s="1"/>
  <c r="BB64" i="28"/>
  <c r="BB74" i="28" s="1"/>
  <c r="BB63" i="28"/>
  <c r="BB73" i="28" s="1"/>
  <c r="BA73" i="28"/>
  <c r="BB60" i="28"/>
  <c r="BB70" i="28" s="1"/>
  <c r="BB65" i="28"/>
  <c r="BB75" i="28" s="1"/>
  <c r="BA74" i="28"/>
  <c r="BA60" i="32"/>
  <c r="BA55" i="32"/>
  <c r="BA61" i="25"/>
  <c r="BA74" i="32"/>
  <c r="BI17" i="32"/>
  <c r="BI26" i="32" s="1"/>
  <c r="BI24" i="32" s="1"/>
  <c r="BK32" i="31"/>
  <c r="BK34" i="31"/>
  <c r="BK11" i="31"/>
  <c r="BK11" i="32" s="1"/>
  <c r="BK14" i="31"/>
  <c r="BK14" i="32" s="1"/>
  <c r="BK31" i="31"/>
  <c r="BK12" i="31"/>
  <c r="BK33" i="31"/>
  <c r="BK13" i="31"/>
  <c r="BK15" i="31"/>
  <c r="BK30" i="31"/>
  <c r="BL29" i="31"/>
  <c r="BK10" i="31"/>
  <c r="BK10" i="32" s="1"/>
  <c r="BA51" i="32"/>
  <c r="BA49" i="32"/>
  <c r="AM23" i="32"/>
  <c r="AM13" i="32" s="1"/>
  <c r="AM50" i="32" s="1"/>
  <c r="AM25" i="32"/>
  <c r="BK36" i="32"/>
  <c r="BK38" i="32"/>
  <c r="BJ21" i="31"/>
  <c r="BA57" i="32"/>
  <c r="BJ24" i="31"/>
  <c r="B151" i="30"/>
  <c r="F141" i="30"/>
  <c r="D141" i="30"/>
  <c r="BL8" i="32"/>
  <c r="AZ65" i="32"/>
  <c r="BA47" i="32"/>
  <c r="BA63" i="32"/>
  <c r="H141" i="30"/>
  <c r="BB46" i="32"/>
  <c r="BK35" i="32"/>
  <c r="BJ22" i="31"/>
  <c r="BA61" i="32"/>
  <c r="BA53" i="32"/>
  <c r="AY75" i="32"/>
  <c r="AZ69" i="32"/>
  <c r="BA69" i="32" s="1"/>
  <c r="AL52" i="32"/>
  <c r="BK37" i="32"/>
  <c r="BJ23" i="31"/>
  <c r="BB44" i="32"/>
  <c r="AL58" i="32"/>
  <c r="AL70" i="32"/>
  <c r="AL64" i="32"/>
  <c r="BA48" i="32"/>
  <c r="BA54" i="32"/>
  <c r="AZ66" i="32"/>
  <c r="BA66" i="32" s="1"/>
  <c r="AZ67" i="32"/>
  <c r="BA67" i="32" s="1"/>
  <c r="BA59" i="32"/>
  <c r="BJ25" i="31"/>
  <c r="BK34" i="32"/>
  <c r="BB45" i="32"/>
  <c r="BL8" i="31"/>
  <c r="BJ35" i="31"/>
  <c r="BK39" i="32" s="1"/>
  <c r="AL78" i="32"/>
  <c r="BJ14" i="32"/>
  <c r="BJ17" i="32" s="1"/>
  <c r="BJ26" i="32" s="1"/>
  <c r="BJ40" i="32"/>
  <c r="BI26" i="31"/>
  <c r="BJ16" i="31"/>
  <c r="BJ20" i="31"/>
  <c r="BB71" i="28"/>
  <c r="BC69" i="28"/>
  <c r="BC61" i="28" s="1"/>
  <c r="BC59" i="28"/>
  <c r="BC55" i="28"/>
  <c r="BB68" i="28"/>
  <c r="BC54" i="28"/>
  <c r="BA57" i="25"/>
  <c r="BC58" i="28"/>
  <c r="BC56" i="28"/>
  <c r="BC57" i="28"/>
  <c r="BB55" i="29"/>
  <c r="BA67" i="29"/>
  <c r="BA77" i="29" s="1"/>
  <c r="BC53" i="28"/>
  <c r="BB67" i="28"/>
  <c r="BC48" i="28"/>
  <c r="BC52" i="28"/>
  <c r="BB60" i="29"/>
  <c r="BC49" i="28"/>
  <c r="BC50" i="28"/>
  <c r="BC51" i="28"/>
  <c r="BA69" i="29"/>
  <c r="BA79" i="29" s="1"/>
  <c r="BA66" i="29"/>
  <c r="BA76" i="29" s="1"/>
  <c r="BC44" i="28"/>
  <c r="BC47" i="28"/>
  <c r="AZ76" i="29"/>
  <c r="BC46" i="28"/>
  <c r="BC45" i="28"/>
  <c r="BB66" i="28"/>
  <c r="BC42" i="28"/>
  <c r="BC43" i="28"/>
  <c r="BB57" i="29"/>
  <c r="BB74" i="29"/>
  <c r="BB54" i="29"/>
  <c r="AM64" i="25"/>
  <c r="AM73" i="25" s="1"/>
  <c r="BI26" i="28"/>
  <c r="BK13" i="28"/>
  <c r="BK34" i="28"/>
  <c r="BK15" i="28"/>
  <c r="BK12" i="28"/>
  <c r="BK30" i="28"/>
  <c r="BK29" i="28"/>
  <c r="BK33" i="28"/>
  <c r="BK10" i="28"/>
  <c r="BK11" i="28"/>
  <c r="BK14" i="28"/>
  <c r="BK31" i="28"/>
  <c r="BK32" i="28"/>
  <c r="F142" i="27"/>
  <c r="BC45" i="29"/>
  <c r="AK80" i="29"/>
  <c r="BB48" i="29"/>
  <c r="BJ23" i="28"/>
  <c r="B152" i="27"/>
  <c r="AL62" i="29"/>
  <c r="AL68" i="29"/>
  <c r="AK72" i="29"/>
  <c r="BB63" i="29"/>
  <c r="AK73" i="29"/>
  <c r="BK38" i="29"/>
  <c r="BJ25" i="28"/>
  <c r="BH21" i="29"/>
  <c r="BH24" i="29"/>
  <c r="AL28" i="29"/>
  <c r="AM27" i="29" s="1"/>
  <c r="AL56" i="29"/>
  <c r="BJ40" i="29"/>
  <c r="BB61" i="29"/>
  <c r="BJ22" i="28"/>
  <c r="BJ12" i="29"/>
  <c r="BK34" i="29"/>
  <c r="D142" i="27"/>
  <c r="BC44" i="29"/>
  <c r="BB49" i="29"/>
  <c r="BI24" i="29"/>
  <c r="BI21" i="29"/>
  <c r="BB51" i="29"/>
  <c r="BB47" i="29"/>
  <c r="BA65" i="29"/>
  <c r="BA75" i="29" s="1"/>
  <c r="BB53" i="29"/>
  <c r="BJ35" i="28"/>
  <c r="BK39" i="29" s="1"/>
  <c r="BK37" i="29"/>
  <c r="AL15" i="29"/>
  <c r="AL70" i="29" s="1"/>
  <c r="AL31" i="29"/>
  <c r="BJ20" i="28"/>
  <c r="BJ16" i="28"/>
  <c r="BJ10" i="29"/>
  <c r="BM8" i="29"/>
  <c r="H142" i="27"/>
  <c r="BC46" i="29"/>
  <c r="BB59" i="29"/>
  <c r="BJ21" i="28"/>
  <c r="BJ24" i="28"/>
  <c r="BJ14" i="29"/>
  <c r="AL30" i="29"/>
  <c r="AM29" i="29" s="1"/>
  <c r="BL8" i="28"/>
  <c r="BK35" i="29"/>
  <c r="BK36" i="29"/>
  <c r="AL80" i="25"/>
  <c r="BB59" i="24"/>
  <c r="BB55" i="24"/>
  <c r="BA68" i="24"/>
  <c r="BB54" i="24"/>
  <c r="BB57" i="24"/>
  <c r="BB56" i="24"/>
  <c r="BA54" i="25"/>
  <c r="BB69" i="24"/>
  <c r="BB61" i="24" s="1"/>
  <c r="BA71" i="24"/>
  <c r="BB58" i="24"/>
  <c r="BA74" i="25"/>
  <c r="AZ66" i="25"/>
  <c r="AZ76" i="25" s="1"/>
  <c r="AM70" i="25"/>
  <c r="AM52" i="25"/>
  <c r="AM71" i="25" s="1"/>
  <c r="AM58" i="25"/>
  <c r="AM72" i="25" s="1"/>
  <c r="AM16" i="25"/>
  <c r="BB51" i="24"/>
  <c r="BA67" i="24"/>
  <c r="BB48" i="24"/>
  <c r="BB53" i="24"/>
  <c r="BB49" i="24"/>
  <c r="BB50" i="24"/>
  <c r="AZ69" i="25"/>
  <c r="AZ79" i="25" s="1"/>
  <c r="BB52" i="24"/>
  <c r="AZ67" i="25"/>
  <c r="AZ77" i="25" s="1"/>
  <c r="BA55" i="25"/>
  <c r="BB43" i="24"/>
  <c r="BB45" i="24"/>
  <c r="BB47" i="24"/>
  <c r="BB46" i="24"/>
  <c r="BA66" i="24"/>
  <c r="BB42" i="24"/>
  <c r="BB44" i="24"/>
  <c r="BJ40" i="25"/>
  <c r="AL81" i="25"/>
  <c r="AN68" i="25"/>
  <c r="AN28" i="25"/>
  <c r="AO27" i="25" s="1"/>
  <c r="AN56" i="25"/>
  <c r="BJ26" i="24"/>
  <c r="AN62" i="25"/>
  <c r="BL13" i="24"/>
  <c r="BL15" i="24"/>
  <c r="BL30" i="24"/>
  <c r="BL14" i="24"/>
  <c r="BL14" i="25" s="1"/>
  <c r="BM11" i="24"/>
  <c r="BL12" i="24"/>
  <c r="BL12" i="25" s="1"/>
  <c r="BL10" i="24"/>
  <c r="BL10" i="25" s="1"/>
  <c r="BK29" i="24"/>
  <c r="BK33" i="24"/>
  <c r="BK31" i="24"/>
  <c r="BL34" i="24"/>
  <c r="BL32" i="24"/>
  <c r="BA53" i="25"/>
  <c r="BK23" i="24"/>
  <c r="BA59" i="25"/>
  <c r="BK25" i="24"/>
  <c r="BL34" i="25"/>
  <c r="AN15" i="25"/>
  <c r="AN31" i="25"/>
  <c r="BB46" i="25"/>
  <c r="BA47" i="25"/>
  <c r="BA48" i="25"/>
  <c r="BM8" i="25"/>
  <c r="BL11" i="25"/>
  <c r="BK24" i="24"/>
  <c r="BL21" i="24"/>
  <c r="BJ24" i="25"/>
  <c r="BJ21" i="25"/>
  <c r="BB44" i="25"/>
  <c r="D141" i="23"/>
  <c r="B151" i="23"/>
  <c r="H141" i="23"/>
  <c r="BK22" i="24"/>
  <c r="BK17" i="25"/>
  <c r="BK26" i="25" s="1"/>
  <c r="BK20" i="24"/>
  <c r="BK16" i="24"/>
  <c r="BJ35" i="24"/>
  <c r="BK39" i="25" s="1"/>
  <c r="BK37" i="25"/>
  <c r="AY76" i="25"/>
  <c r="BA60" i="25"/>
  <c r="BK35" i="25"/>
  <c r="AN30" i="25"/>
  <c r="AO29" i="25" s="1"/>
  <c r="BA51" i="25"/>
  <c r="BM8" i="24"/>
  <c r="BA49" i="25"/>
  <c r="BA63" i="25"/>
  <c r="AZ65" i="25"/>
  <c r="F141" i="23"/>
  <c r="BB45" i="25"/>
  <c r="AY77" i="25"/>
  <c r="BL38" i="25"/>
  <c r="BL36" i="25"/>
  <c r="BC21" i="16"/>
  <c r="BC24" i="16"/>
  <c r="BD10" i="16"/>
  <c r="BD17" i="16" s="1"/>
  <c r="BD26" i="16" s="1"/>
  <c r="AT76" i="14"/>
  <c r="AY67" i="16"/>
  <c r="AY66" i="16"/>
  <c r="AY69" i="16"/>
  <c r="BE34" i="14"/>
  <c r="BE30" i="14"/>
  <c r="BE31" i="14"/>
  <c r="BE32" i="14"/>
  <c r="BE33" i="14"/>
  <c r="BE29" i="14"/>
  <c r="BE38" i="16"/>
  <c r="BE34" i="16"/>
  <c r="BE35" i="16"/>
  <c r="BE36" i="16"/>
  <c r="BE37" i="16"/>
  <c r="X76" i="16"/>
  <c r="R79" i="16"/>
  <c r="V77" i="16"/>
  <c r="AZ49" i="16"/>
  <c r="AZ54" i="16"/>
  <c r="AZ55" i="16"/>
  <c r="AZ57" i="16"/>
  <c r="AZ60" i="16"/>
  <c r="AZ61" i="16"/>
  <c r="AZ48" i="16"/>
  <c r="AZ59" i="16"/>
  <c r="AZ47" i="16"/>
  <c r="AZ51" i="16"/>
  <c r="AX75" i="16"/>
  <c r="AZ53" i="16"/>
  <c r="AZ63" i="16"/>
  <c r="AZ74" i="16"/>
  <c r="AZ65" i="16" s="1"/>
  <c r="B150" i="15"/>
  <c r="C149" i="15"/>
  <c r="E149" i="15"/>
  <c r="G149" i="15"/>
  <c r="BI8" i="16"/>
  <c r="BD39" i="16"/>
  <c r="BD40" i="16" s="1"/>
  <c r="AZ50" i="14"/>
  <c r="AZ44" i="14"/>
  <c r="AZ46" i="14"/>
  <c r="AZ52" i="14"/>
  <c r="AZ45" i="14"/>
  <c r="AZ57" i="14"/>
  <c r="D139" i="15"/>
  <c r="BA44" i="16" s="1"/>
  <c r="AZ49" i="14"/>
  <c r="H139" i="15"/>
  <c r="BA46" i="16" s="1"/>
  <c r="AZ58" i="14"/>
  <c r="AZ53" i="14"/>
  <c r="AZ43" i="14"/>
  <c r="AZ56" i="14"/>
  <c r="F139" i="15"/>
  <c r="BA45" i="16" s="1"/>
  <c r="AZ47" i="14"/>
  <c r="AZ55" i="14"/>
  <c r="AZ59" i="14"/>
  <c r="AZ51" i="14"/>
  <c r="BE14" i="14"/>
  <c r="BE14" i="16" s="1"/>
  <c r="BE10" i="14"/>
  <c r="BE11" i="14"/>
  <c r="BE11" i="16" s="1"/>
  <c r="BE12" i="14"/>
  <c r="BE12" i="16" s="1"/>
  <c r="BE13" i="14"/>
  <c r="BE15" i="14"/>
  <c r="BG8" i="14"/>
  <c r="AV66" i="14"/>
  <c r="AW42" i="14"/>
  <c r="AU72" i="14"/>
  <c r="AU73" i="14"/>
  <c r="AU74" i="14"/>
  <c r="AU70" i="14"/>
  <c r="AU75" i="14"/>
  <c r="AU71" i="14"/>
  <c r="AW69" i="14"/>
  <c r="AW64" i="14" s="1"/>
  <c r="AV67" i="14"/>
  <c r="AW48" i="14"/>
  <c r="AW54" i="14"/>
  <c r="AV68" i="14"/>
  <c r="BC26" i="14"/>
  <c r="BD35" i="14"/>
  <c r="BD24" i="14"/>
  <c r="BD23" i="14"/>
  <c r="BD16" i="14"/>
  <c r="BD20" i="14"/>
  <c r="BD25" i="14"/>
  <c r="BD21" i="14"/>
  <c r="BD22" i="14"/>
  <c r="BL13" i="31" a="1"/>
  <c r="BL11" i="31" a="1"/>
  <c r="BL30" i="28" a="1"/>
  <c r="BM12" i="24" a="1"/>
  <c r="BA39" i="14"/>
  <c r="BF34" i="14" a="1"/>
  <c r="BA40" i="14"/>
  <c r="BM10" i="24" a="1"/>
  <c r="BC41" i="24"/>
  <c r="BM29" i="31" a="1"/>
  <c r="BL14" i="28" a="1"/>
  <c r="BM14" i="24" a="1"/>
  <c r="BL15" i="31" a="1"/>
  <c r="BD40" i="28"/>
  <c r="BM15" i="24" a="1"/>
  <c r="BL31" i="31" a="1"/>
  <c r="BM30" i="24" a="1"/>
  <c r="BL29" i="28" a="1"/>
  <c r="BM34" i="24" a="1"/>
  <c r="BL32" i="28" a="1"/>
  <c r="BF12" i="14" a="1"/>
  <c r="BM13" i="24" a="1"/>
  <c r="BL33" i="31" a="1"/>
  <c r="BL34" i="28" a="1"/>
  <c r="BL34" i="31" a="1"/>
  <c r="BA41" i="14"/>
  <c r="BD39" i="28"/>
  <c r="BF10" i="14" a="1"/>
  <c r="BL14" i="31" a="1"/>
  <c r="BL31" i="24" a="1"/>
  <c r="BC41" i="31"/>
  <c r="BC39" i="31"/>
  <c r="BL15" i="28" a="1"/>
  <c r="BL10" i="31" a="1"/>
  <c r="BN11" i="24" a="1"/>
  <c r="BF29" i="14" a="1"/>
  <c r="BF33" i="14" a="1"/>
  <c r="BF13" i="14" a="1"/>
  <c r="BF14" i="14" a="1"/>
  <c r="BC40" i="24"/>
  <c r="BL12" i="28" a="1"/>
  <c r="BC39" i="24"/>
  <c r="BF11" i="14" a="1"/>
  <c r="BD41" i="28"/>
  <c r="BL29" i="24" a="1"/>
  <c r="BL31" i="28" a="1"/>
  <c r="BF32" i="14" a="1"/>
  <c r="BL10" i="28" a="1"/>
  <c r="BF30" i="14" a="1"/>
  <c r="BL30" i="31" a="1"/>
  <c r="BM32" i="24" a="1"/>
  <c r="BL13" i="28" a="1"/>
  <c r="BF15" i="14" a="1"/>
  <c r="BL12" i="31" a="1"/>
  <c r="BL33" i="24" a="1"/>
  <c r="BL33" i="28" a="1"/>
  <c r="BL11" i="28" a="1"/>
  <c r="BL32" i="31" a="1"/>
  <c r="BF31" i="14" a="1"/>
  <c r="BC40" i="31"/>
  <c r="BB61" i="31" l="1"/>
  <c r="BB63" i="31"/>
  <c r="BB73" i="31" s="1"/>
  <c r="BB65" i="31"/>
  <c r="BB75" i="31" s="1"/>
  <c r="BB60" i="31"/>
  <c r="BB70" i="31" s="1"/>
  <c r="BC51" i="31"/>
  <c r="BC55" i="31"/>
  <c r="BC49" i="31"/>
  <c r="BA73" i="31"/>
  <c r="BC52" i="31"/>
  <c r="BC54" i="31"/>
  <c r="BB68" i="31"/>
  <c r="BC53" i="31"/>
  <c r="BC42" i="31"/>
  <c r="BB66" i="31"/>
  <c r="BC57" i="31"/>
  <c r="BC45" i="31"/>
  <c r="BB67" i="31"/>
  <c r="BC48" i="31"/>
  <c r="BC56" i="31"/>
  <c r="BB62" i="31"/>
  <c r="BC46" i="31"/>
  <c r="BC50" i="31"/>
  <c r="BC59" i="31"/>
  <c r="BC44" i="31"/>
  <c r="BB71" i="31"/>
  <c r="BC43" i="31"/>
  <c r="BB64" i="31"/>
  <c r="BB74" i="31" s="1"/>
  <c r="BC69" i="31"/>
  <c r="BC47" i="31"/>
  <c r="BC58" i="31"/>
  <c r="BA75" i="31"/>
  <c r="AW65" i="14"/>
  <c r="AW61" i="14"/>
  <c r="AW60" i="14"/>
  <c r="AW62" i="14"/>
  <c r="AW63" i="14"/>
  <c r="BB62" i="24"/>
  <c r="BB72" i="24" s="1"/>
  <c r="AZ76" i="24"/>
  <c r="BB60" i="24"/>
  <c r="BB70" i="24" s="1"/>
  <c r="BB63" i="24"/>
  <c r="BB64" i="24"/>
  <c r="BB74" i="24" s="1"/>
  <c r="BB65" i="24"/>
  <c r="BB75" i="24" s="1"/>
  <c r="BA76" i="28"/>
  <c r="BB60" i="32"/>
  <c r="BC60" i="28"/>
  <c r="BC70" i="28" s="1"/>
  <c r="BC64" i="28"/>
  <c r="BC74" i="28" s="1"/>
  <c r="BC62" i="28"/>
  <c r="BC72" i="28" s="1"/>
  <c r="BC63" i="28"/>
  <c r="BC73" i="28" s="1"/>
  <c r="BC65" i="28"/>
  <c r="BB55" i="32"/>
  <c r="BB61" i="25"/>
  <c r="BI21" i="32"/>
  <c r="BB74" i="32"/>
  <c r="BB67" i="32" s="1"/>
  <c r="BK35" i="31"/>
  <c r="BL39" i="32" s="1"/>
  <c r="BB61" i="32"/>
  <c r="BB63" i="32"/>
  <c r="AZ79" i="32"/>
  <c r="BL13" i="31"/>
  <c r="BL33" i="31"/>
  <c r="BL12" i="31"/>
  <c r="BL12" i="32" s="1"/>
  <c r="BL31" i="31"/>
  <c r="BL10" i="31"/>
  <c r="BL10" i="32" s="1"/>
  <c r="BL14" i="31"/>
  <c r="BL14" i="32" s="1"/>
  <c r="BM29" i="31"/>
  <c r="BL11" i="31"/>
  <c r="BL30" i="31"/>
  <c r="BL34" i="31"/>
  <c r="BL15" i="31"/>
  <c r="BL32" i="31"/>
  <c r="D142" i="30"/>
  <c r="BC44" i="32"/>
  <c r="F142" i="30"/>
  <c r="BC45" i="32"/>
  <c r="BJ26" i="31"/>
  <c r="BM8" i="31"/>
  <c r="H142" i="30"/>
  <c r="BC46" i="32"/>
  <c r="B152" i="30"/>
  <c r="AM15" i="32"/>
  <c r="AM70" i="32" s="1"/>
  <c r="AM31" i="32"/>
  <c r="BK23" i="31"/>
  <c r="AM62" i="32"/>
  <c r="BL37" i="32"/>
  <c r="BA65" i="32"/>
  <c r="BA75" i="32" s="1"/>
  <c r="AM30" i="32"/>
  <c r="AN29" i="32" s="1"/>
  <c r="AM28" i="32"/>
  <c r="AN27" i="32" s="1"/>
  <c r="BK22" i="31"/>
  <c r="BB53" i="32"/>
  <c r="AL72" i="32"/>
  <c r="BL35" i="32"/>
  <c r="BJ21" i="32"/>
  <c r="BJ24" i="32"/>
  <c r="AL80" i="32"/>
  <c r="BB54" i="32"/>
  <c r="BB69" i="32"/>
  <c r="BB57" i="32"/>
  <c r="AM56" i="32"/>
  <c r="BK16" i="31"/>
  <c r="BK20" i="31"/>
  <c r="BK24" i="31"/>
  <c r="BK40" i="32"/>
  <c r="BA76" i="32"/>
  <c r="BB48" i="32"/>
  <c r="AM68" i="32"/>
  <c r="BB47" i="32"/>
  <c r="BA77" i="32"/>
  <c r="BB49" i="32"/>
  <c r="BK21" i="31"/>
  <c r="AZ75" i="32"/>
  <c r="AZ77" i="32"/>
  <c r="BL34" i="32"/>
  <c r="BL38" i="32"/>
  <c r="AZ76" i="32"/>
  <c r="BM8" i="32"/>
  <c r="AL71" i="32"/>
  <c r="BB59" i="32"/>
  <c r="AL73" i="32"/>
  <c r="BK12" i="32"/>
  <c r="BK17" i="32" s="1"/>
  <c r="BK26" i="32" s="1"/>
  <c r="BA79" i="32"/>
  <c r="BB51" i="32"/>
  <c r="BK25" i="31"/>
  <c r="BL36" i="32"/>
  <c r="BD58" i="28"/>
  <c r="BC71" i="28"/>
  <c r="BD69" i="28"/>
  <c r="BD61" i="28" s="1"/>
  <c r="BD59" i="28"/>
  <c r="BD57" i="28"/>
  <c r="BD56" i="28"/>
  <c r="BC68" i="28"/>
  <c r="BD54" i="28"/>
  <c r="BC55" i="29"/>
  <c r="BD55" i="28"/>
  <c r="BC60" i="29"/>
  <c r="BB69" i="29"/>
  <c r="BB79" i="29" s="1"/>
  <c r="BD50" i="28"/>
  <c r="BD49" i="28"/>
  <c r="BD52" i="28"/>
  <c r="BD51" i="28"/>
  <c r="BD48" i="28"/>
  <c r="BC67" i="28"/>
  <c r="BD53" i="28"/>
  <c r="BB66" i="29"/>
  <c r="BB76" i="29" s="1"/>
  <c r="BD45" i="28"/>
  <c r="BD44" i="28"/>
  <c r="BD43" i="28"/>
  <c r="BD46" i="28"/>
  <c r="BB76" i="28"/>
  <c r="BC61" i="29"/>
  <c r="BC66" i="28"/>
  <c r="BD42" i="28"/>
  <c r="BD47" i="28"/>
  <c r="BC54" i="29"/>
  <c r="AN64" i="25"/>
  <c r="AN73" i="25" s="1"/>
  <c r="BC74" i="29"/>
  <c r="BC63" i="29"/>
  <c r="BB67" i="29"/>
  <c r="AK81" i="29"/>
  <c r="BJ17" i="29"/>
  <c r="BJ26" i="29" s="1"/>
  <c r="BJ21" i="29" s="1"/>
  <c r="AL16" i="29"/>
  <c r="BL10" i="28"/>
  <c r="BL33" i="28"/>
  <c r="BL29" i="28"/>
  <c r="BL32" i="28"/>
  <c r="BL12" i="28"/>
  <c r="BL31" i="28"/>
  <c r="BL15" i="28"/>
  <c r="BL14" i="28"/>
  <c r="BL34" i="28"/>
  <c r="BL30" i="28"/>
  <c r="BL11" i="28"/>
  <c r="BL11" i="29" s="1"/>
  <c r="BL13" i="28"/>
  <c r="BK20" i="28"/>
  <c r="BK16" i="28"/>
  <c r="BK10" i="29"/>
  <c r="BM8" i="28"/>
  <c r="AL78" i="29"/>
  <c r="AM25" i="29"/>
  <c r="AM30" i="29" s="1"/>
  <c r="AN29" i="29" s="1"/>
  <c r="AM23" i="29"/>
  <c r="AM13" i="29" s="1"/>
  <c r="AM68" i="29" s="1"/>
  <c r="BL37" i="29"/>
  <c r="H143" i="27"/>
  <c r="BD46" i="29"/>
  <c r="BC47" i="29"/>
  <c r="BC57" i="29"/>
  <c r="BK35" i="28"/>
  <c r="BL39" i="29" s="1"/>
  <c r="BC49" i="29"/>
  <c r="BC59" i="29"/>
  <c r="BJ26" i="28"/>
  <c r="BC53" i="29"/>
  <c r="AL64" i="29"/>
  <c r="AL52" i="29"/>
  <c r="BL36" i="29"/>
  <c r="BK22" i="28"/>
  <c r="BK12" i="29"/>
  <c r="BL35" i="29"/>
  <c r="BK25" i="28"/>
  <c r="BB65" i="29"/>
  <c r="BB75" i="29" s="1"/>
  <c r="D143" i="27"/>
  <c r="BD44" i="29"/>
  <c r="B153" i="27"/>
  <c r="AL58" i="29"/>
  <c r="BK24" i="28"/>
  <c r="BK14" i="29"/>
  <c r="BL38" i="29"/>
  <c r="BC51" i="29"/>
  <c r="BL34" i="29"/>
  <c r="BN8" i="29"/>
  <c r="BK40" i="29"/>
  <c r="BC48" i="29"/>
  <c r="F143" i="27"/>
  <c r="BD45" i="29"/>
  <c r="BK21" i="28"/>
  <c r="BK11" i="29"/>
  <c r="BK23" i="28"/>
  <c r="AM81" i="25"/>
  <c r="BA69" i="25"/>
  <c r="BA79" i="25" s="1"/>
  <c r="AM80" i="25"/>
  <c r="BC58" i="24"/>
  <c r="BC57" i="24"/>
  <c r="BB68" i="24"/>
  <c r="BC54" i="24"/>
  <c r="BC56" i="24"/>
  <c r="BC69" i="24"/>
  <c r="BC61" i="24" s="1"/>
  <c r="BB71" i="24"/>
  <c r="BC55" i="24"/>
  <c r="BC59" i="24"/>
  <c r="BB54" i="25"/>
  <c r="BA66" i="25"/>
  <c r="BA76" i="25" s="1"/>
  <c r="BA67" i="25"/>
  <c r="BA77" i="25" s="1"/>
  <c r="BB67" i="24"/>
  <c r="BC48" i="24"/>
  <c r="BC53" i="24"/>
  <c r="BC49" i="24"/>
  <c r="BC52" i="24"/>
  <c r="BC51" i="24"/>
  <c r="BC50" i="24"/>
  <c r="BB74" i="25"/>
  <c r="BB60" i="25"/>
  <c r="BA76" i="24"/>
  <c r="BC46" i="24"/>
  <c r="BC45" i="24"/>
  <c r="BC44" i="24"/>
  <c r="BC47" i="24"/>
  <c r="AO25" i="25"/>
  <c r="AO30" i="25" s="1"/>
  <c r="AP29" i="25" s="1"/>
  <c r="BB66" i="24"/>
  <c r="BC42" i="24"/>
  <c r="BC43" i="24"/>
  <c r="AN78" i="25"/>
  <c r="AO23" i="25"/>
  <c r="AO13" i="25" s="1"/>
  <c r="AO50" i="25" s="1"/>
  <c r="AN16" i="25"/>
  <c r="AN70" i="25"/>
  <c r="BK40" i="25"/>
  <c r="AN58" i="25"/>
  <c r="AN72" i="25" s="1"/>
  <c r="AN52" i="25"/>
  <c r="AN71" i="25" s="1"/>
  <c r="BL29" i="24"/>
  <c r="BM10" i="24"/>
  <c r="BM10" i="25" s="1"/>
  <c r="BM12" i="24"/>
  <c r="BM12" i="25" s="1"/>
  <c r="BN11" i="24"/>
  <c r="BM32" i="24"/>
  <c r="BM14" i="24"/>
  <c r="BM14" i="25" s="1"/>
  <c r="BM30" i="24"/>
  <c r="BL31" i="24"/>
  <c r="BM15" i="24"/>
  <c r="BM34" i="24"/>
  <c r="BL33" i="24"/>
  <c r="BM13" i="24"/>
  <c r="H142" i="23"/>
  <c r="BC46" i="25"/>
  <c r="D142" i="23"/>
  <c r="BC44" i="25"/>
  <c r="BK35" i="24"/>
  <c r="BL39" i="25" s="1"/>
  <c r="BL17" i="25"/>
  <c r="BL26" i="25" s="1"/>
  <c r="BL16" i="24"/>
  <c r="BL20" i="24"/>
  <c r="BL22" i="24"/>
  <c r="BB55" i="25"/>
  <c r="BB59" i="25"/>
  <c r="BM21" i="24"/>
  <c r="BB49" i="25"/>
  <c r="F142" i="23"/>
  <c r="BC45" i="25"/>
  <c r="BM36" i="25"/>
  <c r="BL24" i="24"/>
  <c r="BN8" i="24"/>
  <c r="BM34" i="25"/>
  <c r="BK26" i="24"/>
  <c r="BL35" i="25"/>
  <c r="BL25" i="24"/>
  <c r="BB48" i="25"/>
  <c r="BA65" i="25"/>
  <c r="BN8" i="25"/>
  <c r="BM11" i="25"/>
  <c r="BB47" i="25"/>
  <c r="BB57" i="25"/>
  <c r="BM38" i="25"/>
  <c r="BB63" i="25"/>
  <c r="BB51" i="25"/>
  <c r="BK24" i="25"/>
  <c r="BK21" i="25"/>
  <c r="B152" i="23"/>
  <c r="AZ75" i="25"/>
  <c r="BB53" i="25"/>
  <c r="BL37" i="25"/>
  <c r="BL23" i="24"/>
  <c r="BD21" i="16"/>
  <c r="BD24" i="16"/>
  <c r="BE10" i="16"/>
  <c r="BE17" i="16" s="1"/>
  <c r="BE26" i="16" s="1"/>
  <c r="AU76" i="14"/>
  <c r="AZ69" i="16"/>
  <c r="AZ66" i="16"/>
  <c r="AZ67" i="16"/>
  <c r="BF31" i="14"/>
  <c r="BF29" i="14"/>
  <c r="BF33" i="14"/>
  <c r="BF32" i="14"/>
  <c r="BF30" i="14"/>
  <c r="BF34" i="14"/>
  <c r="BF35" i="16"/>
  <c r="BF37" i="16"/>
  <c r="BF36" i="16"/>
  <c r="BF34" i="16"/>
  <c r="BF38" i="16"/>
  <c r="Y76" i="16"/>
  <c r="W77" i="16"/>
  <c r="S79" i="16"/>
  <c r="AY75" i="16"/>
  <c r="BA57" i="16"/>
  <c r="BA74" i="16"/>
  <c r="BA65" i="16" s="1"/>
  <c r="BA63" i="16"/>
  <c r="BA53" i="16"/>
  <c r="BA51" i="16"/>
  <c r="BA48" i="16"/>
  <c r="BA54" i="16"/>
  <c r="BA59" i="16"/>
  <c r="BA61" i="16"/>
  <c r="BA47" i="16"/>
  <c r="BA55" i="16"/>
  <c r="BA60" i="16"/>
  <c r="BA49" i="16"/>
  <c r="B151" i="15"/>
  <c r="G150" i="15"/>
  <c r="C150" i="15"/>
  <c r="E150" i="15"/>
  <c r="BJ8" i="16"/>
  <c r="BE39" i="16"/>
  <c r="BE40" i="16" s="1"/>
  <c r="BA57" i="14"/>
  <c r="BA45" i="14"/>
  <c r="BA43" i="14"/>
  <c r="BA53" i="14"/>
  <c r="BA46" i="14"/>
  <c r="BA49" i="14"/>
  <c r="BA47" i="14"/>
  <c r="BA55" i="14"/>
  <c r="D140" i="15"/>
  <c r="BB44" i="16" s="1"/>
  <c r="F140" i="15"/>
  <c r="BB45" i="16" s="1"/>
  <c r="BA56" i="14"/>
  <c r="BA52" i="14"/>
  <c r="BA51" i="14"/>
  <c r="BA58" i="14"/>
  <c r="BA44" i="14"/>
  <c r="BA59" i="14"/>
  <c r="H140" i="15"/>
  <c r="BB46" i="16" s="1"/>
  <c r="BA50" i="14"/>
  <c r="BF15" i="14"/>
  <c r="BF12" i="14"/>
  <c r="BF12" i="16" s="1"/>
  <c r="BF10" i="14"/>
  <c r="BF13" i="14"/>
  <c r="BF11" i="14"/>
  <c r="BF11" i="16" s="1"/>
  <c r="BF14" i="14"/>
  <c r="BF14" i="16" s="1"/>
  <c r="BH8" i="14"/>
  <c r="AX48" i="14"/>
  <c r="AW67" i="14"/>
  <c r="AV72" i="14"/>
  <c r="AV70" i="14"/>
  <c r="AV71" i="14"/>
  <c r="AV74" i="14"/>
  <c r="AV73" i="14"/>
  <c r="AV75" i="14"/>
  <c r="AX69" i="14"/>
  <c r="AX64" i="14" s="1"/>
  <c r="AX42" i="14"/>
  <c r="AW66" i="14"/>
  <c r="AX54" i="14"/>
  <c r="AW68" i="14"/>
  <c r="BE16" i="14"/>
  <c r="BE20" i="14"/>
  <c r="BE35" i="14"/>
  <c r="BD26" i="14"/>
  <c r="BE23" i="14"/>
  <c r="BE24" i="14"/>
  <c r="BE22" i="14"/>
  <c r="BE21" i="14"/>
  <c r="BE25" i="14"/>
  <c r="BM34" i="28" a="1"/>
  <c r="BM10" i="31" a="1"/>
  <c r="BG33" i="14" a="1"/>
  <c r="BG13" i="14" a="1"/>
  <c r="BN34" i="24" a="1"/>
  <c r="BM12" i="28" a="1"/>
  <c r="BG11" i="14" a="1"/>
  <c r="BM30" i="28" a="1"/>
  <c r="BD39" i="31"/>
  <c r="BM11" i="31" a="1"/>
  <c r="BM15" i="31" a="1"/>
  <c r="BM34" i="31" a="1"/>
  <c r="BM33" i="31" a="1"/>
  <c r="BG30" i="14" a="1"/>
  <c r="BM10" i="28" a="1"/>
  <c r="BN10" i="24" a="1"/>
  <c r="BM31" i="28" a="1"/>
  <c r="BM13" i="28" a="1"/>
  <c r="BM29" i="24" a="1"/>
  <c r="BG12" i="14" a="1"/>
  <c r="BM11" i="28" a="1"/>
  <c r="BG14" i="14" a="1"/>
  <c r="BG15" i="14" a="1"/>
  <c r="BB39" i="14"/>
  <c r="BM12" i="31" a="1"/>
  <c r="BM33" i="24" a="1"/>
  <c r="BE41" i="28"/>
  <c r="BD39" i="24"/>
  <c r="BM32" i="31" a="1"/>
  <c r="BG34" i="14" a="1"/>
  <c r="BG32" i="14" a="1"/>
  <c r="BN13" i="24" a="1"/>
  <c r="BN14" i="24" a="1"/>
  <c r="BD41" i="31"/>
  <c r="BM30" i="31" a="1"/>
  <c r="BD40" i="31"/>
  <c r="BN12" i="24" a="1"/>
  <c r="BD41" i="24"/>
  <c r="BN29" i="31" a="1"/>
  <c r="BE39" i="28"/>
  <c r="BM15" i="28" a="1"/>
  <c r="BM32" i="28" a="1"/>
  <c r="BM14" i="31" a="1"/>
  <c r="BG31" i="14" a="1"/>
  <c r="BO11" i="24" a="1"/>
  <c r="BG29" i="14" a="1"/>
  <c r="BM31" i="31" a="1"/>
  <c r="BE40" i="28"/>
  <c r="BM13" i="31" a="1"/>
  <c r="BN15" i="24" a="1"/>
  <c r="BM33" i="28" a="1"/>
  <c r="BB41" i="14"/>
  <c r="BG10" i="14" a="1"/>
  <c r="BM14" i="28" a="1"/>
  <c r="BB40" i="14"/>
  <c r="BM29" i="28" a="1"/>
  <c r="BM31" i="24" a="1"/>
  <c r="BN30" i="24" a="1"/>
  <c r="BN32" i="24" a="1"/>
  <c r="BD40" i="24"/>
  <c r="BC63" i="31" l="1"/>
  <c r="BC73" i="31" s="1"/>
  <c r="BA76" i="31"/>
  <c r="BC65" i="31"/>
  <c r="BC75" i="31" s="1"/>
  <c r="BC64" i="31"/>
  <c r="BC74" i="31" s="1"/>
  <c r="BD69" i="31"/>
  <c r="BD46" i="31"/>
  <c r="BC68" i="31"/>
  <c r="BD54" i="31"/>
  <c r="BD45" i="31"/>
  <c r="BD52" i="31"/>
  <c r="BD43" i="31"/>
  <c r="BD57" i="31"/>
  <c r="BC60" i="31"/>
  <c r="BC74" i="32"/>
  <c r="BC67" i="32" s="1"/>
  <c r="BD58" i="31"/>
  <c r="BD44" i="31"/>
  <c r="BC62" i="31"/>
  <c r="BC72" i="31" s="1"/>
  <c r="BC66" i="31"/>
  <c r="BD42" i="31"/>
  <c r="BD49" i="31"/>
  <c r="BB72" i="31"/>
  <c r="BB76" i="31" s="1"/>
  <c r="BD56" i="31"/>
  <c r="BD55" i="31"/>
  <c r="BB66" i="32"/>
  <c r="BC66" i="32" s="1"/>
  <c r="BD47" i="31"/>
  <c r="BD59" i="31"/>
  <c r="BD48" i="31"/>
  <c r="BC67" i="31"/>
  <c r="BD53" i="31"/>
  <c r="BD51" i="31"/>
  <c r="BD50" i="31"/>
  <c r="BC61" i="31"/>
  <c r="AX63" i="14"/>
  <c r="AX62" i="14"/>
  <c r="AX60" i="14"/>
  <c r="AX61" i="14"/>
  <c r="AX65" i="14"/>
  <c r="BC61" i="25"/>
  <c r="BC65" i="24"/>
  <c r="BC75" i="24" s="1"/>
  <c r="BC64" i="24"/>
  <c r="BC74" i="24" s="1"/>
  <c r="BC63" i="24"/>
  <c r="BC73" i="24" s="1"/>
  <c r="BB73" i="24"/>
  <c r="BC62" i="24"/>
  <c r="BC72" i="24" s="1"/>
  <c r="BC60" i="24"/>
  <c r="BC70" i="24" s="1"/>
  <c r="BD65" i="28"/>
  <c r="BD75" i="28" s="1"/>
  <c r="BD63" i="28"/>
  <c r="BD73" i="28" s="1"/>
  <c r="BD62" i="28"/>
  <c r="BC75" i="28"/>
  <c r="BD64" i="28"/>
  <c r="BD60" i="28"/>
  <c r="BC55" i="32"/>
  <c r="BC57" i="32"/>
  <c r="BC54" i="32"/>
  <c r="BL35" i="31"/>
  <c r="BM39" i="32" s="1"/>
  <c r="AM64" i="32"/>
  <c r="AM73" i="32" s="1"/>
  <c r="BL40" i="32"/>
  <c r="AL81" i="32"/>
  <c r="BC69" i="29"/>
  <c r="BC79" i="29" s="1"/>
  <c r="BM11" i="31"/>
  <c r="BM11" i="32" s="1"/>
  <c r="BN29" i="31"/>
  <c r="BM14" i="31"/>
  <c r="BM14" i="32" s="1"/>
  <c r="BM10" i="31"/>
  <c r="BM10" i="32" s="1"/>
  <c r="BM32" i="31"/>
  <c r="BM31" i="31"/>
  <c r="BM15" i="31"/>
  <c r="BM12" i="31"/>
  <c r="BM34" i="31"/>
  <c r="BM33" i="31"/>
  <c r="BM30" i="31"/>
  <c r="BM13" i="31"/>
  <c r="BC61" i="32"/>
  <c r="BC53" i="32"/>
  <c r="BL21" i="31"/>
  <c r="BK24" i="32"/>
  <c r="BK21" i="32"/>
  <c r="B153" i="30"/>
  <c r="BN8" i="31"/>
  <c r="F143" i="30"/>
  <c r="BD45" i="32"/>
  <c r="BB79" i="32"/>
  <c r="BC51" i="32"/>
  <c r="AN25" i="32"/>
  <c r="AN30" i="32" s="1"/>
  <c r="AO29" i="32" s="1"/>
  <c r="AN23" i="32"/>
  <c r="AN13" i="32" s="1"/>
  <c r="BL24" i="31"/>
  <c r="BC59" i="32"/>
  <c r="D143" i="30"/>
  <c r="BD44" i="32"/>
  <c r="BL20" i="31"/>
  <c r="BL16" i="31"/>
  <c r="AM52" i="32"/>
  <c r="BC47" i="32"/>
  <c r="BC63" i="32"/>
  <c r="BC60" i="32"/>
  <c r="H143" i="30"/>
  <c r="BD46" i="32"/>
  <c r="BM36" i="32"/>
  <c r="BM35" i="32"/>
  <c r="BC48" i="32"/>
  <c r="AM58" i="32"/>
  <c r="AM72" i="32" s="1"/>
  <c r="BL25" i="31"/>
  <c r="BL22" i="31"/>
  <c r="BB65" i="32"/>
  <c r="AM78" i="32"/>
  <c r="BM38" i="32"/>
  <c r="BM37" i="32"/>
  <c r="BN8" i="32"/>
  <c r="AM16" i="32"/>
  <c r="BL11" i="32"/>
  <c r="BL17" i="32" s="1"/>
  <c r="BL26" i="32" s="1"/>
  <c r="BB77" i="32"/>
  <c r="BC49" i="32"/>
  <c r="BK26" i="31"/>
  <c r="BM34" i="32"/>
  <c r="BL23" i="31"/>
  <c r="BE54" i="28"/>
  <c r="BD68" i="28"/>
  <c r="BE55" i="28"/>
  <c r="BD71" i="28"/>
  <c r="BE69" i="28"/>
  <c r="BE61" i="28" s="1"/>
  <c r="BE56" i="28"/>
  <c r="BD55" i="29"/>
  <c r="BE57" i="28"/>
  <c r="BE59" i="28"/>
  <c r="BE58" i="28"/>
  <c r="BC66" i="29"/>
  <c r="BC76" i="29" s="1"/>
  <c r="BE53" i="28"/>
  <c r="BD67" i="28"/>
  <c r="BE48" i="28"/>
  <c r="BE51" i="28"/>
  <c r="BE52" i="28"/>
  <c r="BE49" i="28"/>
  <c r="BD63" i="29"/>
  <c r="BE50" i="28"/>
  <c r="BD61" i="29"/>
  <c r="BE42" i="28"/>
  <c r="BD66" i="28"/>
  <c r="BE43" i="28"/>
  <c r="BE44" i="28"/>
  <c r="BJ24" i="29"/>
  <c r="BE45" i="28"/>
  <c r="BE46" i="28"/>
  <c r="BD74" i="29"/>
  <c r="BC67" i="29"/>
  <c r="BC77" i="29" s="1"/>
  <c r="BE47" i="28"/>
  <c r="BB77" i="29"/>
  <c r="BD57" i="29"/>
  <c r="BE57" i="29" s="1"/>
  <c r="BD60" i="29"/>
  <c r="BK17" i="29"/>
  <c r="BK26" i="29" s="1"/>
  <c r="BK21" i="29" s="1"/>
  <c r="AM28" i="29"/>
  <c r="AN27" i="29" s="1"/>
  <c r="AN23" i="29" s="1"/>
  <c r="AN13" i="29" s="1"/>
  <c r="BM31" i="28"/>
  <c r="BM12" i="28"/>
  <c r="BM13" i="28"/>
  <c r="BM32" i="28"/>
  <c r="BM15" i="28"/>
  <c r="BM11" i="28"/>
  <c r="BM29" i="28"/>
  <c r="BM14" i="28"/>
  <c r="BM30" i="28"/>
  <c r="BM33" i="28"/>
  <c r="BM34" i="28"/>
  <c r="BM10" i="28"/>
  <c r="AL80" i="29"/>
  <c r="AL71" i="29"/>
  <c r="BM35" i="29"/>
  <c r="F144" i="27"/>
  <c r="BE45" i="29"/>
  <c r="BD48" i="29"/>
  <c r="D144" i="27"/>
  <c r="BE44" i="29"/>
  <c r="BD53" i="29"/>
  <c r="BK26" i="28"/>
  <c r="BD54" i="29"/>
  <c r="BL22" i="28"/>
  <c r="BL12" i="29"/>
  <c r="BC65" i="29"/>
  <c r="BL23" i="28"/>
  <c r="BM36" i="29"/>
  <c r="BL25" i="28"/>
  <c r="BL40" i="29"/>
  <c r="BD49" i="29"/>
  <c r="BN8" i="28"/>
  <c r="BL21" i="28"/>
  <c r="BL35" i="28"/>
  <c r="BM39" i="29" s="1"/>
  <c r="BL24" i="28"/>
  <c r="BL14" i="29"/>
  <c r="BD47" i="29"/>
  <c r="BO8" i="29"/>
  <c r="BD51" i="29"/>
  <c r="AL72" i="29"/>
  <c r="B154" i="27"/>
  <c r="AL73" i="29"/>
  <c r="AM50" i="29"/>
  <c r="BM34" i="29"/>
  <c r="BM37" i="29"/>
  <c r="BD59" i="29"/>
  <c r="AM62" i="29"/>
  <c r="H144" i="27"/>
  <c r="BE46" i="29"/>
  <c r="AM15" i="29"/>
  <c r="AM70" i="29" s="1"/>
  <c r="AM31" i="29"/>
  <c r="AM56" i="29"/>
  <c r="BM38" i="29"/>
  <c r="BL16" i="28"/>
  <c r="BL20" i="28"/>
  <c r="BL10" i="29"/>
  <c r="BB67" i="25"/>
  <c r="BB77" i="25" s="1"/>
  <c r="AO15" i="25"/>
  <c r="AO64" i="25" s="1"/>
  <c r="BD69" i="24"/>
  <c r="BD61" i="24" s="1"/>
  <c r="BC71" i="24"/>
  <c r="BD59" i="24"/>
  <c r="BD55" i="24"/>
  <c r="BD56" i="24"/>
  <c r="BC54" i="25"/>
  <c r="BC68" i="24"/>
  <c r="BD54" i="24"/>
  <c r="BD57" i="24"/>
  <c r="BD58" i="24"/>
  <c r="BC60" i="25"/>
  <c r="BD50" i="24"/>
  <c r="BB66" i="25"/>
  <c r="BB76" i="25" s="1"/>
  <c r="BD51" i="24"/>
  <c r="BD52" i="24"/>
  <c r="BC74" i="25"/>
  <c r="BD49" i="24"/>
  <c r="BD53" i="24"/>
  <c r="BC67" i="24"/>
  <c r="BD48" i="24"/>
  <c r="BB69" i="25"/>
  <c r="BB79" i="25" s="1"/>
  <c r="BC57" i="25"/>
  <c r="BD46" i="24"/>
  <c r="BD47" i="24"/>
  <c r="BD43" i="24"/>
  <c r="BD44" i="24"/>
  <c r="BC66" i="24"/>
  <c r="BD42" i="24"/>
  <c r="BD45" i="24"/>
  <c r="AO28" i="25"/>
  <c r="AP27" i="25" s="1"/>
  <c r="AP25" i="25" s="1"/>
  <c r="AP30" i="25" s="1"/>
  <c r="AQ29" i="25" s="1"/>
  <c r="BC63" i="25"/>
  <c r="AO56" i="25"/>
  <c r="AO68" i="25"/>
  <c r="AO62" i="25"/>
  <c r="AO31" i="25"/>
  <c r="AN80" i="25"/>
  <c r="AN81" i="25"/>
  <c r="BL40" i="25"/>
  <c r="BL26" i="24"/>
  <c r="BN30" i="24"/>
  <c r="BM31" i="24"/>
  <c r="BN13" i="24"/>
  <c r="BO11" i="24"/>
  <c r="BM33" i="24"/>
  <c r="BN12" i="24"/>
  <c r="BN12" i="25" s="1"/>
  <c r="BN34" i="24"/>
  <c r="BN10" i="24"/>
  <c r="BN14" i="24"/>
  <c r="BN14" i="25" s="1"/>
  <c r="BN32" i="24"/>
  <c r="BN15" i="24"/>
  <c r="BM29" i="24"/>
  <c r="BO8" i="24"/>
  <c r="BN34" i="25"/>
  <c r="BM35" i="25"/>
  <c r="BC59" i="25"/>
  <c r="BM23" i="24"/>
  <c r="D143" i="23"/>
  <c r="BD44" i="25"/>
  <c r="BB65" i="25"/>
  <c r="BN21" i="24"/>
  <c r="BC47" i="25"/>
  <c r="BC55" i="25"/>
  <c r="BM37" i="25"/>
  <c r="BM22" i="24"/>
  <c r="BL21" i="25"/>
  <c r="BL24" i="25"/>
  <c r="H143" i="23"/>
  <c r="BD46" i="25"/>
  <c r="BO8" i="25"/>
  <c r="BN11" i="25"/>
  <c r="B153" i="23"/>
  <c r="F143" i="23"/>
  <c r="BD45" i="25"/>
  <c r="BN38" i="25"/>
  <c r="BM17" i="25"/>
  <c r="BM26" i="25" s="1"/>
  <c r="BM16" i="24"/>
  <c r="BM20" i="24"/>
  <c r="BM24" i="24"/>
  <c r="BN36" i="25"/>
  <c r="BC48" i="25"/>
  <c r="BC53" i="25"/>
  <c r="BC51" i="25"/>
  <c r="BA75" i="25"/>
  <c r="BC49" i="25"/>
  <c r="BM25" i="24"/>
  <c r="BL35" i="24"/>
  <c r="BM39" i="25" s="1"/>
  <c r="BE21" i="16"/>
  <c r="BE24" i="16"/>
  <c r="BF10" i="16"/>
  <c r="BF17" i="16" s="1"/>
  <c r="BF26" i="16" s="1"/>
  <c r="AV76" i="14"/>
  <c r="BA69" i="16"/>
  <c r="BA66" i="16"/>
  <c r="BA67" i="16"/>
  <c r="BG33" i="14"/>
  <c r="BG29" i="14"/>
  <c r="BG34" i="14"/>
  <c r="BG30" i="14"/>
  <c r="BG32" i="14"/>
  <c r="BG31" i="14"/>
  <c r="BG37" i="16"/>
  <c r="BG38" i="16"/>
  <c r="BG34" i="16"/>
  <c r="BG36" i="16"/>
  <c r="BG35" i="16"/>
  <c r="T79" i="16"/>
  <c r="X77" i="16"/>
  <c r="Z76" i="16"/>
  <c r="BB63" i="16"/>
  <c r="BB53" i="16"/>
  <c r="BB49" i="16"/>
  <c r="AZ75" i="16"/>
  <c r="BB60" i="16"/>
  <c r="BB54" i="16"/>
  <c r="BB74" i="16"/>
  <c r="BB65" i="16" s="1"/>
  <c r="BB47" i="16"/>
  <c r="BB59" i="16"/>
  <c r="BB57" i="16"/>
  <c r="BB61" i="16"/>
  <c r="BB55" i="16"/>
  <c r="BB48" i="16"/>
  <c r="BB51" i="16"/>
  <c r="B152" i="15"/>
  <c r="E151" i="15"/>
  <c r="C151" i="15"/>
  <c r="G151" i="15"/>
  <c r="BK8" i="16"/>
  <c r="BF39" i="16"/>
  <c r="BF40" i="16" s="1"/>
  <c r="BB58" i="14"/>
  <c r="BB49" i="14"/>
  <c r="BB44" i="14"/>
  <c r="BB47" i="14"/>
  <c r="BB51" i="14"/>
  <c r="BB46" i="14"/>
  <c r="BB52" i="14"/>
  <c r="BB53" i="14"/>
  <c r="BB56" i="14"/>
  <c r="BB43" i="14"/>
  <c r="BB59" i="14"/>
  <c r="BB55" i="14"/>
  <c r="BB50" i="14"/>
  <c r="F141" i="15"/>
  <c r="BC45" i="16" s="1"/>
  <c r="BB45" i="14"/>
  <c r="H141" i="15"/>
  <c r="BC46" i="16" s="1"/>
  <c r="D141" i="15"/>
  <c r="BC44" i="16" s="1"/>
  <c r="BB57" i="14"/>
  <c r="BG13" i="14"/>
  <c r="BG10" i="14"/>
  <c r="BG11" i="14"/>
  <c r="BG11" i="16" s="1"/>
  <c r="BG14" i="14"/>
  <c r="BG14" i="16" s="1"/>
  <c r="BG12" i="14"/>
  <c r="BG12" i="16" s="1"/>
  <c r="BG15" i="14"/>
  <c r="BI8" i="14"/>
  <c r="AX66" i="14"/>
  <c r="AY42" i="14"/>
  <c r="AW74" i="14"/>
  <c r="AW73" i="14"/>
  <c r="AW71" i="14"/>
  <c r="AW75" i="14"/>
  <c r="AW72" i="14"/>
  <c r="AW70" i="14"/>
  <c r="AY54" i="14"/>
  <c r="AX68" i="14"/>
  <c r="AY69" i="14"/>
  <c r="AY64" i="14" s="1"/>
  <c r="AY48" i="14"/>
  <c r="AX67" i="14"/>
  <c r="BF24" i="14"/>
  <c r="BE26" i="14"/>
  <c r="BF23" i="14"/>
  <c r="BF25" i="14"/>
  <c r="BF22" i="14"/>
  <c r="BF35" i="14"/>
  <c r="BF21" i="14"/>
  <c r="BF16" i="14"/>
  <c r="BF20" i="14"/>
  <c r="BH33" i="14" a="1"/>
  <c r="BH31" i="14" a="1"/>
  <c r="BO13" i="24" a="1"/>
  <c r="BH15" i="14" a="1"/>
  <c r="BF41" i="28"/>
  <c r="BE40" i="24"/>
  <c r="BN33" i="24" a="1"/>
  <c r="BN14" i="28" a="1"/>
  <c r="BE39" i="24"/>
  <c r="BN30" i="28" a="1"/>
  <c r="BN31" i="28" a="1"/>
  <c r="BN10" i="31" a="1"/>
  <c r="BC39" i="14"/>
  <c r="BO29" i="31" a="1"/>
  <c r="BO10" i="24" a="1"/>
  <c r="BH11" i="14" a="1"/>
  <c r="BO15" i="24" a="1"/>
  <c r="BN15" i="31" a="1"/>
  <c r="BE39" i="31"/>
  <c r="BN13" i="28" a="1"/>
  <c r="BN32" i="28" a="1"/>
  <c r="BN30" i="31" a="1"/>
  <c r="BN10" i="28" a="1"/>
  <c r="BN15" i="28" a="1"/>
  <c r="BN34" i="31" a="1"/>
  <c r="BF39" i="28"/>
  <c r="BN33" i="28" a="1"/>
  <c r="BP11" i="24" a="1"/>
  <c r="BO32" i="24" a="1"/>
  <c r="BO12" i="24" a="1"/>
  <c r="BH34" i="14" a="1"/>
  <c r="BN34" i="28" a="1"/>
  <c r="BH12" i="14" a="1"/>
  <c r="BH30" i="14" a="1"/>
  <c r="BH10" i="14" a="1"/>
  <c r="BN14" i="31" a="1"/>
  <c r="BN11" i="31" a="1"/>
  <c r="BO34" i="24" a="1"/>
  <c r="BN11" i="28" a="1"/>
  <c r="BH14" i="14" a="1"/>
  <c r="BN29" i="24" a="1"/>
  <c r="BN12" i="28" a="1"/>
  <c r="BN31" i="24" a="1"/>
  <c r="BN32" i="31" a="1"/>
  <c r="BE41" i="24"/>
  <c r="BF40" i="28"/>
  <c r="BO14" i="24" a="1"/>
  <c r="BH13" i="14" a="1"/>
  <c r="BN31" i="31" a="1"/>
  <c r="BE41" i="31"/>
  <c r="BC40" i="14"/>
  <c r="BH32" i="14" a="1"/>
  <c r="BH29" i="14" a="1"/>
  <c r="BE40" i="31"/>
  <c r="BO30" i="24" a="1"/>
  <c r="BN29" i="28" a="1"/>
  <c r="BN13" i="31" a="1"/>
  <c r="BN12" i="31" a="1"/>
  <c r="BN33" i="31" a="1"/>
  <c r="BC41" i="14"/>
  <c r="BD63" i="31" l="1"/>
  <c r="BD73" i="31" s="1"/>
  <c r="BD60" i="31"/>
  <c r="BD70" i="31" s="1"/>
  <c r="BB76" i="32"/>
  <c r="BD61" i="31"/>
  <c r="BD71" i="31" s="1"/>
  <c r="BD65" i="31"/>
  <c r="BD75" i="31" s="1"/>
  <c r="BE49" i="31"/>
  <c r="BD67" i="31"/>
  <c r="BE48" i="31"/>
  <c r="BE58" i="31"/>
  <c r="BD74" i="32"/>
  <c r="BD67" i="32" s="1"/>
  <c r="BE57" i="31"/>
  <c r="BC70" i="31"/>
  <c r="BE59" i="31"/>
  <c r="BE45" i="31"/>
  <c r="BE47" i="31"/>
  <c r="BE42" i="31"/>
  <c r="BD66" i="31"/>
  <c r="BD68" i="31"/>
  <c r="BE54" i="31"/>
  <c r="BC69" i="32"/>
  <c r="BD69" i="32" s="1"/>
  <c r="BE50" i="31"/>
  <c r="BE51" i="31"/>
  <c r="BE55" i="31"/>
  <c r="BD62" i="31"/>
  <c r="BE43" i="31"/>
  <c r="BE46" i="31"/>
  <c r="BE53" i="31"/>
  <c r="BE44" i="31"/>
  <c r="BC71" i="31"/>
  <c r="BD64" i="31"/>
  <c r="BD74" i="31" s="1"/>
  <c r="BE69" i="31"/>
  <c r="BE56" i="31"/>
  <c r="BE52" i="31"/>
  <c r="AY65" i="14"/>
  <c r="BC76" i="28"/>
  <c r="AY61" i="14"/>
  <c r="AY60" i="14"/>
  <c r="AY62" i="14"/>
  <c r="AY63" i="14"/>
  <c r="BB76" i="24"/>
  <c r="BD60" i="24"/>
  <c r="BD70" i="24" s="1"/>
  <c r="BD63" i="24"/>
  <c r="BD73" i="24" s="1"/>
  <c r="BE60" i="28"/>
  <c r="BD64" i="24"/>
  <c r="BD74" i="24" s="1"/>
  <c r="BE64" i="28"/>
  <c r="BE74" i="28" s="1"/>
  <c r="BD65" i="24"/>
  <c r="BD62" i="24"/>
  <c r="BD74" i="28"/>
  <c r="BE62" i="28"/>
  <c r="BE72" i="28" s="1"/>
  <c r="BD72" i="28"/>
  <c r="BD55" i="32"/>
  <c r="BD70" i="28"/>
  <c r="BE63" i="28"/>
  <c r="BE73" i="28" s="1"/>
  <c r="BE65" i="28"/>
  <c r="BD63" i="32"/>
  <c r="BD57" i="32"/>
  <c r="BD54" i="32"/>
  <c r="BD60" i="32"/>
  <c r="BE60" i="32" s="1"/>
  <c r="BD66" i="29"/>
  <c r="BD76" i="29" s="1"/>
  <c r="BM35" i="31"/>
  <c r="BN39" i="32" s="1"/>
  <c r="BM40" i="32"/>
  <c r="BN12" i="31"/>
  <c r="BN12" i="32" s="1"/>
  <c r="BN31" i="31"/>
  <c r="BN32" i="31"/>
  <c r="BN13" i="31"/>
  <c r="BN10" i="31"/>
  <c r="BN30" i="31"/>
  <c r="BN14" i="31"/>
  <c r="BN33" i="31"/>
  <c r="BO29" i="31"/>
  <c r="BN15" i="31"/>
  <c r="BN34" i="31"/>
  <c r="BN11" i="31"/>
  <c r="BN11" i="32" s="1"/>
  <c r="BL21" i="32"/>
  <c r="BL24" i="32"/>
  <c r="AN50" i="32"/>
  <c r="BM22" i="31"/>
  <c r="BM12" i="32"/>
  <c r="BM17" i="32" s="1"/>
  <c r="BM26" i="32" s="1"/>
  <c r="AM80" i="32"/>
  <c r="AM71" i="32"/>
  <c r="AM81" i="32" s="1"/>
  <c r="BN35" i="32"/>
  <c r="BO8" i="32"/>
  <c r="BC65" i="32"/>
  <c r="B154" i="30"/>
  <c r="BD53" i="32"/>
  <c r="BD51" i="32"/>
  <c r="BC76" i="32"/>
  <c r="BD48" i="32"/>
  <c r="AN15" i="32"/>
  <c r="AN16" i="32" s="1"/>
  <c r="AN31" i="32"/>
  <c r="BD47" i="32"/>
  <c r="BD59" i="32"/>
  <c r="AN28" i="32"/>
  <c r="AO27" i="32" s="1"/>
  <c r="AN68" i="32"/>
  <c r="BB75" i="32"/>
  <c r="BN36" i="32"/>
  <c r="BC77" i="32"/>
  <c r="BD49" i="32"/>
  <c r="F144" i="30"/>
  <c r="BE45" i="32"/>
  <c r="BM23" i="31"/>
  <c r="BM20" i="31"/>
  <c r="BM16" i="31"/>
  <c r="BD66" i="32"/>
  <c r="BL26" i="31"/>
  <c r="BO8" i="31"/>
  <c r="BD61" i="32"/>
  <c r="BN34" i="32"/>
  <c r="BM24" i="31"/>
  <c r="D144" i="30"/>
  <c r="BE44" i="32"/>
  <c r="H144" i="30"/>
  <c r="BE46" i="32"/>
  <c r="AN56" i="32"/>
  <c r="BN37" i="32"/>
  <c r="BM25" i="31"/>
  <c r="AN62" i="32"/>
  <c r="BN38" i="32"/>
  <c r="BM21" i="31"/>
  <c r="BE55" i="29"/>
  <c r="BF59" i="28"/>
  <c r="BE54" i="29"/>
  <c r="BF57" i="28"/>
  <c r="BE71" i="28"/>
  <c r="BF69" i="28"/>
  <c r="BF61" i="28" s="1"/>
  <c r="BF56" i="28"/>
  <c r="BF55" i="28"/>
  <c r="BE63" i="29"/>
  <c r="BK24" i="29"/>
  <c r="BF58" i="28"/>
  <c r="BE68" i="28"/>
  <c r="BF54" i="28"/>
  <c r="BD67" i="29"/>
  <c r="BD77" i="29" s="1"/>
  <c r="BF50" i="28"/>
  <c r="BF49" i="28"/>
  <c r="BF52" i="28"/>
  <c r="BF51" i="28"/>
  <c r="BE67" i="28"/>
  <c r="BF48" i="28"/>
  <c r="BF53" i="28"/>
  <c r="BD69" i="29"/>
  <c r="BD79" i="29" s="1"/>
  <c r="BF46" i="28"/>
  <c r="BF43" i="28"/>
  <c r="BF45" i="28"/>
  <c r="BF47" i="28"/>
  <c r="BF44" i="28"/>
  <c r="BE66" i="28"/>
  <c r="BF42" i="28"/>
  <c r="BE61" i="29"/>
  <c r="AN25" i="29"/>
  <c r="AN31" i="29" s="1"/>
  <c r="AM58" i="29"/>
  <c r="AM72" i="29" s="1"/>
  <c r="AO16" i="25"/>
  <c r="BL17" i="29"/>
  <c r="BL26" i="29" s="1"/>
  <c r="BL21" i="29" s="1"/>
  <c r="BN11" i="28"/>
  <c r="BN11" i="29" s="1"/>
  <c r="BN15" i="28"/>
  <c r="BN14" i="28"/>
  <c r="BN34" i="28"/>
  <c r="BN13" i="28"/>
  <c r="BN29" i="28"/>
  <c r="BN32" i="28"/>
  <c r="BN33" i="28"/>
  <c r="BN12" i="28"/>
  <c r="BN10" i="28"/>
  <c r="BN30" i="28"/>
  <c r="BN31" i="28"/>
  <c r="BE49" i="29"/>
  <c r="BM21" i="28"/>
  <c r="BM11" i="29"/>
  <c r="AN56" i="29"/>
  <c r="AN28" i="29"/>
  <c r="AO27" i="29" s="1"/>
  <c r="BD65" i="29"/>
  <c r="BD75" i="29" s="1"/>
  <c r="BE74" i="29"/>
  <c r="BM25" i="28"/>
  <c r="BE59" i="29"/>
  <c r="AO73" i="25"/>
  <c r="BE60" i="29"/>
  <c r="D145" i="27"/>
  <c r="BF44" i="29"/>
  <c r="BM24" i="28"/>
  <c r="BM14" i="29"/>
  <c r="AO70" i="25"/>
  <c r="AN62" i="29"/>
  <c r="BM40" i="29"/>
  <c r="B155" i="27"/>
  <c r="BE53" i="29"/>
  <c r="AL81" i="29"/>
  <c r="BN38" i="29"/>
  <c r="BM23" i="28"/>
  <c r="BM35" i="28"/>
  <c r="BN39" i="29" s="1"/>
  <c r="BE47" i="29"/>
  <c r="BE48" i="29"/>
  <c r="BN36" i="29"/>
  <c r="AO52" i="25"/>
  <c r="AO71" i="25" s="1"/>
  <c r="AM52" i="29"/>
  <c r="AN68" i="29"/>
  <c r="BN37" i="29"/>
  <c r="BM22" i="28"/>
  <c r="BM12" i="29"/>
  <c r="BL26" i="28"/>
  <c r="H145" i="27"/>
  <c r="BF46" i="29"/>
  <c r="BP8" i="29"/>
  <c r="BM16" i="28"/>
  <c r="BM20" i="28"/>
  <c r="BM10" i="29"/>
  <c r="AM78" i="29"/>
  <c r="AN50" i="29"/>
  <c r="BE51" i="29"/>
  <c r="BC75" i="29"/>
  <c r="BO8" i="28"/>
  <c r="AM16" i="29"/>
  <c r="F145" i="27"/>
  <c r="BF45" i="29"/>
  <c r="BF57" i="29" s="1"/>
  <c r="AM64" i="29"/>
  <c r="BN34" i="29"/>
  <c r="BN35" i="29"/>
  <c r="BD60" i="25"/>
  <c r="AO58" i="25"/>
  <c r="AO72" i="25" s="1"/>
  <c r="BC69" i="25"/>
  <c r="BC79" i="25" s="1"/>
  <c r="BC67" i="25"/>
  <c r="BC77" i="25" s="1"/>
  <c r="BD57" i="25"/>
  <c r="BE57" i="24"/>
  <c r="BE59" i="24"/>
  <c r="BD68" i="24"/>
  <c r="BE54" i="24"/>
  <c r="BE69" i="24"/>
  <c r="BE61" i="24" s="1"/>
  <c r="BD71" i="24"/>
  <c r="BE56" i="24"/>
  <c r="BE58" i="24"/>
  <c r="BE55" i="24"/>
  <c r="BD61" i="25"/>
  <c r="BC66" i="25"/>
  <c r="BC76" i="25" s="1"/>
  <c r="BE49" i="24"/>
  <c r="BE52" i="24"/>
  <c r="BE51" i="24"/>
  <c r="BD63" i="25"/>
  <c r="BD67" i="24"/>
  <c r="BE48" i="24"/>
  <c r="BE53" i="24"/>
  <c r="BE50" i="24"/>
  <c r="BD74" i="25"/>
  <c r="BE45" i="24"/>
  <c r="AO78" i="25"/>
  <c r="BE43" i="24"/>
  <c r="BD66" i="24"/>
  <c r="BE42" i="24"/>
  <c r="AP23" i="25"/>
  <c r="AP13" i="25" s="1"/>
  <c r="AP68" i="25" s="1"/>
  <c r="BE47" i="24"/>
  <c r="BC76" i="24"/>
  <c r="BE44" i="24"/>
  <c r="BE46" i="24"/>
  <c r="BM40" i="25"/>
  <c r="BO10" i="24"/>
  <c r="BO10" i="25" s="1"/>
  <c r="BO34" i="24"/>
  <c r="BO12" i="24"/>
  <c r="BO12" i="25" s="1"/>
  <c r="BN29" i="24"/>
  <c r="BP11" i="24"/>
  <c r="BO15" i="24"/>
  <c r="BO13" i="24"/>
  <c r="BN33" i="24"/>
  <c r="BO32" i="24"/>
  <c r="BN31" i="24"/>
  <c r="BO14" i="24"/>
  <c r="BO14" i="25" s="1"/>
  <c r="BO30" i="24"/>
  <c r="BC65" i="25"/>
  <c r="BC75" i="25" s="1"/>
  <c r="BP8" i="24"/>
  <c r="BN16" i="24"/>
  <c r="BN20" i="24"/>
  <c r="F144" i="23"/>
  <c r="BE45" i="25"/>
  <c r="BO38" i="25"/>
  <c r="BN22" i="24"/>
  <c r="BB75" i="25"/>
  <c r="AP15" i="25"/>
  <c r="BM35" i="24"/>
  <c r="BN39" i="25" s="1"/>
  <c r="BO21" i="24"/>
  <c r="BN10" i="25"/>
  <c r="BN17" i="25" s="1"/>
  <c r="BN26" i="25" s="1"/>
  <c r="BN25" i="24"/>
  <c r="BN23" i="24"/>
  <c r="BD48" i="25"/>
  <c r="BM21" i="25"/>
  <c r="BM24" i="25"/>
  <c r="BD47" i="25"/>
  <c r="BD54" i="25"/>
  <c r="BD59" i="25"/>
  <c r="BN37" i="25"/>
  <c r="BD51" i="25"/>
  <c r="B154" i="23"/>
  <c r="BD55" i="25"/>
  <c r="BD49" i="25"/>
  <c r="BD53" i="25"/>
  <c r="H144" i="23"/>
  <c r="BE46" i="25"/>
  <c r="BE74" i="25" s="1"/>
  <c r="D144" i="23"/>
  <c r="BE44" i="25"/>
  <c r="BO36" i="25"/>
  <c r="BN35" i="25"/>
  <c r="BM26" i="24"/>
  <c r="BO11" i="25"/>
  <c r="BP8" i="25"/>
  <c r="BN24" i="24"/>
  <c r="BO34" i="25"/>
  <c r="BF21" i="16"/>
  <c r="BF24" i="16"/>
  <c r="BG10" i="16"/>
  <c r="BG17" i="16" s="1"/>
  <c r="BG26" i="16" s="1"/>
  <c r="AW76" i="14"/>
  <c r="BB67" i="16"/>
  <c r="BB66" i="16"/>
  <c r="BB69" i="16"/>
  <c r="BH31" i="14"/>
  <c r="BH30" i="14"/>
  <c r="BH34" i="14"/>
  <c r="BH29" i="14"/>
  <c r="BH32" i="14"/>
  <c r="BH33" i="14"/>
  <c r="BH35" i="16"/>
  <c r="BH34" i="16"/>
  <c r="BH38" i="16"/>
  <c r="BH36" i="16"/>
  <c r="BH37" i="16"/>
  <c r="U79" i="16"/>
  <c r="AA76" i="16"/>
  <c r="Y77" i="16"/>
  <c r="BC74" i="16"/>
  <c r="BC65" i="16" s="1"/>
  <c r="BC54" i="16"/>
  <c r="BC49" i="16"/>
  <c r="BC51" i="16"/>
  <c r="BC57" i="16"/>
  <c r="BC60" i="16"/>
  <c r="BC53" i="16"/>
  <c r="BA75" i="16"/>
  <c r="BC59" i="16"/>
  <c r="BC55" i="16"/>
  <c r="BC61" i="16"/>
  <c r="BC48" i="16"/>
  <c r="BC47" i="16"/>
  <c r="BC63" i="16"/>
  <c r="B153" i="15"/>
  <c r="C152" i="15"/>
  <c r="E152" i="15"/>
  <c r="G152" i="15"/>
  <c r="BL8" i="16"/>
  <c r="BG39" i="16"/>
  <c r="BG40" i="16" s="1"/>
  <c r="BC53" i="14"/>
  <c r="BC51" i="14"/>
  <c r="BC55" i="14"/>
  <c r="BC47" i="14"/>
  <c r="BC59" i="14"/>
  <c r="BC44" i="14"/>
  <c r="H142" i="15"/>
  <c r="BD46" i="16" s="1"/>
  <c r="BC45" i="14"/>
  <c r="BC46" i="14"/>
  <c r="BC52" i="14"/>
  <c r="F142" i="15"/>
  <c r="BD45" i="16" s="1"/>
  <c r="BC50" i="14"/>
  <c r="BC57" i="14"/>
  <c r="BC43" i="14"/>
  <c r="BC49" i="14"/>
  <c r="D142" i="15"/>
  <c r="BD44" i="16" s="1"/>
  <c r="BC56" i="14"/>
  <c r="BC58" i="14"/>
  <c r="BH11" i="14"/>
  <c r="BH11" i="16" s="1"/>
  <c r="BH15" i="14"/>
  <c r="BH10" i="14"/>
  <c r="BH12" i="14"/>
  <c r="BH12" i="16" s="1"/>
  <c r="BH14" i="14"/>
  <c r="BH14" i="16" s="1"/>
  <c r="BH13" i="14"/>
  <c r="BJ8" i="14"/>
  <c r="AZ69" i="14"/>
  <c r="AZ64" i="14" s="1"/>
  <c r="AY68" i="14"/>
  <c r="AZ54" i="14"/>
  <c r="AX70" i="14"/>
  <c r="AX72" i="14"/>
  <c r="AX74" i="14"/>
  <c r="AX73" i="14"/>
  <c r="AX71" i="14"/>
  <c r="AX75" i="14"/>
  <c r="AZ42" i="14"/>
  <c r="AY66" i="14"/>
  <c r="AZ48" i="14"/>
  <c r="AY67" i="14"/>
  <c r="BF26" i="14"/>
  <c r="BG21" i="14"/>
  <c r="BG23" i="14"/>
  <c r="BG35" i="14"/>
  <c r="BG22" i="14"/>
  <c r="BG20" i="14"/>
  <c r="BG16" i="14"/>
  <c r="BG25" i="14"/>
  <c r="BG24" i="14"/>
  <c r="BO11" i="31" a="1"/>
  <c r="BP13" i="24" a="1"/>
  <c r="BP10" i="24" a="1"/>
  <c r="BO15" i="28" a="1"/>
  <c r="BP29" i="31" a="1"/>
  <c r="BI30" i="14" a="1"/>
  <c r="BP15" i="24" a="1"/>
  <c r="BI13" i="14" a="1"/>
  <c r="BO15" i="31" a="1"/>
  <c r="BO32" i="31" a="1"/>
  <c r="BO13" i="28" a="1"/>
  <c r="BI33" i="14" a="1"/>
  <c r="BO13" i="31" a="1"/>
  <c r="BP32" i="24" a="1"/>
  <c r="BI14" i="14" a="1"/>
  <c r="BQ11" i="24" a="1"/>
  <c r="BO10" i="28" a="1"/>
  <c r="BI11" i="14" a="1"/>
  <c r="BO33" i="24" a="1"/>
  <c r="BO12" i="31" a="1"/>
  <c r="BF39" i="24"/>
  <c r="BI29" i="14" a="1"/>
  <c r="BO31" i="24" a="1"/>
  <c r="BF40" i="24"/>
  <c r="BO34" i="28" a="1"/>
  <c r="BP34" i="24" a="1"/>
  <c r="BF41" i="24"/>
  <c r="BF40" i="31"/>
  <c r="BI32" i="14" a="1"/>
  <c r="BD39" i="14"/>
  <c r="BP14" i="24" a="1"/>
  <c r="BI34" i="14" a="1"/>
  <c r="BO33" i="31" a="1"/>
  <c r="BO11" i="28" a="1"/>
  <c r="BO31" i="31" a="1"/>
  <c r="BO29" i="28" a="1"/>
  <c r="BO31" i="28" a="1"/>
  <c r="BF41" i="31"/>
  <c r="BO32" i="28" a="1"/>
  <c r="BI15" i="14" a="1"/>
  <c r="BG41" i="28"/>
  <c r="BO12" i="28" a="1"/>
  <c r="BG39" i="28"/>
  <c r="BO30" i="28" a="1"/>
  <c r="BD41" i="14"/>
  <c r="BO33" i="28" a="1"/>
  <c r="BP30" i="24" a="1"/>
  <c r="BO14" i="31" a="1"/>
  <c r="BF39" i="31"/>
  <c r="BO14" i="28" a="1"/>
  <c r="BO34" i="31" a="1"/>
  <c r="BD40" i="14"/>
  <c r="BO10" i="31" a="1"/>
  <c r="BP12" i="24" a="1"/>
  <c r="BG40" i="28"/>
  <c r="BI31" i="14" a="1"/>
  <c r="BI10" i="14" a="1"/>
  <c r="BO30" i="31" a="1"/>
  <c r="BO29" i="24" a="1"/>
  <c r="BI12" i="14" a="1"/>
  <c r="BE60" i="31" l="1"/>
  <c r="BE70" i="31" s="1"/>
  <c r="BE63" i="31"/>
  <c r="BE73" i="31" s="1"/>
  <c r="BE61" i="31"/>
  <c r="BE71" i="31" s="1"/>
  <c r="BC79" i="32"/>
  <c r="BF44" i="31"/>
  <c r="BF51" i="31"/>
  <c r="BF53" i="31"/>
  <c r="BF50" i="31"/>
  <c r="BF47" i="31"/>
  <c r="BF57" i="31"/>
  <c r="BF46" i="31"/>
  <c r="BF56" i="31"/>
  <c r="BF54" i="31"/>
  <c r="BE68" i="31"/>
  <c r="BF45" i="31"/>
  <c r="BE64" i="31"/>
  <c r="BE74" i="31" s="1"/>
  <c r="BF69" i="31"/>
  <c r="BF58" i="31"/>
  <c r="BF43" i="31"/>
  <c r="BF59" i="31"/>
  <c r="BF48" i="31"/>
  <c r="BE67" i="31"/>
  <c r="BE62" i="31"/>
  <c r="BE65" i="31"/>
  <c r="BF52" i="31"/>
  <c r="BD72" i="31"/>
  <c r="BD76" i="31" s="1"/>
  <c r="BF55" i="31"/>
  <c r="BF42" i="31"/>
  <c r="BE66" i="31"/>
  <c r="BC76" i="31"/>
  <c r="BF49" i="31"/>
  <c r="BE55" i="32"/>
  <c r="BE65" i="24"/>
  <c r="BE75" i="24" s="1"/>
  <c r="AZ65" i="14"/>
  <c r="AZ63" i="14"/>
  <c r="AZ62" i="14"/>
  <c r="AZ60" i="14"/>
  <c r="AZ61" i="14"/>
  <c r="BF60" i="28"/>
  <c r="BF70" i="28" s="1"/>
  <c r="BE70" i="28"/>
  <c r="BE62" i="24"/>
  <c r="BE72" i="24" s="1"/>
  <c r="BE64" i="24"/>
  <c r="BF63" i="28"/>
  <c r="BF73" i="28" s="1"/>
  <c r="BD75" i="24"/>
  <c r="BE63" i="24"/>
  <c r="BD72" i="24"/>
  <c r="BD76" i="28"/>
  <c r="BE60" i="24"/>
  <c r="BF62" i="28"/>
  <c r="BF72" i="28" s="1"/>
  <c r="BF65" i="28"/>
  <c r="BF75" i="28" s="1"/>
  <c r="BE75" i="28"/>
  <c r="BF64" i="28"/>
  <c r="BF74" i="28" s="1"/>
  <c r="BE63" i="32"/>
  <c r="BE54" i="32"/>
  <c r="BN40" i="32"/>
  <c r="BO33" i="31"/>
  <c r="BO14" i="31"/>
  <c r="BO14" i="32" s="1"/>
  <c r="BO30" i="31"/>
  <c r="BO10" i="31"/>
  <c r="BO10" i="32" s="1"/>
  <c r="BO11" i="31"/>
  <c r="BO11" i="32" s="1"/>
  <c r="BO13" i="31"/>
  <c r="BO34" i="31"/>
  <c r="BO32" i="31"/>
  <c r="BO15" i="31"/>
  <c r="BO31" i="31"/>
  <c r="BP29" i="31"/>
  <c r="BO12" i="31"/>
  <c r="BO12" i="32" s="1"/>
  <c r="BM21" i="32"/>
  <c r="BM24" i="32"/>
  <c r="BO37" i="32"/>
  <c r="BE53" i="32"/>
  <c r="BD65" i="32"/>
  <c r="BN24" i="31"/>
  <c r="BO34" i="32"/>
  <c r="AO23" i="32"/>
  <c r="AO13" i="32" s="1"/>
  <c r="AO25" i="32"/>
  <c r="BE61" i="32"/>
  <c r="BD76" i="32"/>
  <c r="BE48" i="32"/>
  <c r="BP8" i="32"/>
  <c r="BE57" i="32"/>
  <c r="AN78" i="32"/>
  <c r="BN20" i="31"/>
  <c r="BN16" i="31"/>
  <c r="BE59" i="32"/>
  <c r="BE74" i="32"/>
  <c r="H145" i="30"/>
  <c r="BF46" i="32"/>
  <c r="BF60" i="32" s="1"/>
  <c r="F145" i="30"/>
  <c r="BF45" i="32"/>
  <c r="BN21" i="31"/>
  <c r="BN23" i="31"/>
  <c r="BO38" i="32"/>
  <c r="BO36" i="32"/>
  <c r="AN70" i="32"/>
  <c r="AN64" i="32"/>
  <c r="AN58" i="32"/>
  <c r="BN35" i="31"/>
  <c r="BO39" i="32" s="1"/>
  <c r="BM26" i="31"/>
  <c r="BD77" i="32"/>
  <c r="BE49" i="32"/>
  <c r="BE47" i="32"/>
  <c r="B155" i="30"/>
  <c r="BN14" i="32"/>
  <c r="BN25" i="31"/>
  <c r="BO35" i="32"/>
  <c r="BD79" i="32"/>
  <c r="BE51" i="32"/>
  <c r="D145" i="30"/>
  <c r="BF44" i="32"/>
  <c r="BP8" i="31"/>
  <c r="BC75" i="32"/>
  <c r="BN10" i="32"/>
  <c r="AN52" i="32"/>
  <c r="BN22" i="31"/>
  <c r="BG58" i="28"/>
  <c r="BF71" i="28"/>
  <c r="BG69" i="28"/>
  <c r="BG61" i="28" s="1"/>
  <c r="BG55" i="28"/>
  <c r="BF63" i="29"/>
  <c r="BG56" i="28"/>
  <c r="BG57" i="28"/>
  <c r="BF68" i="28"/>
  <c r="BG54" i="28"/>
  <c r="BG59" i="28"/>
  <c r="AN30" i="29"/>
  <c r="AO29" i="29" s="1"/>
  <c r="AO25" i="29" s="1"/>
  <c r="AO30" i="29" s="1"/>
  <c r="AP29" i="29" s="1"/>
  <c r="BG53" i="28"/>
  <c r="BF67" i="28"/>
  <c r="BG48" i="28"/>
  <c r="BG51" i="28"/>
  <c r="BG52" i="28"/>
  <c r="BG49" i="28"/>
  <c r="BG50" i="28"/>
  <c r="BF54" i="29"/>
  <c r="BG45" i="28"/>
  <c r="BF74" i="29"/>
  <c r="BG43" i="28"/>
  <c r="BF60" i="29"/>
  <c r="BF61" i="29"/>
  <c r="BF66" i="28"/>
  <c r="BG42" i="28"/>
  <c r="BG44" i="28"/>
  <c r="BG47" i="28"/>
  <c r="BG46" i="28"/>
  <c r="BF55" i="29"/>
  <c r="BE67" i="29"/>
  <c r="AN15" i="29"/>
  <c r="AN70" i="29" s="1"/>
  <c r="AO81" i="25"/>
  <c r="BD69" i="25"/>
  <c r="BE69" i="25" s="1"/>
  <c r="BL24" i="29"/>
  <c r="AO80" i="25"/>
  <c r="AM73" i="29"/>
  <c r="BN40" i="29"/>
  <c r="BO29" i="28"/>
  <c r="BO13" i="28"/>
  <c r="BO31" i="28"/>
  <c r="BO34" i="28"/>
  <c r="BO33" i="28"/>
  <c r="BO30" i="28"/>
  <c r="BO14" i="28"/>
  <c r="BO32" i="28"/>
  <c r="BO10" i="28"/>
  <c r="BO10" i="29" s="1"/>
  <c r="BO15" i="28"/>
  <c r="BO12" i="28"/>
  <c r="BO11" i="28"/>
  <c r="BF49" i="29"/>
  <c r="BM26" i="28"/>
  <c r="AO23" i="29"/>
  <c r="AO13" i="29" s="1"/>
  <c r="AO68" i="29" s="1"/>
  <c r="D146" i="27"/>
  <c r="BG44" i="29"/>
  <c r="BF48" i="29"/>
  <c r="BN35" i="28"/>
  <c r="BO39" i="29" s="1"/>
  <c r="AM80" i="29"/>
  <c r="BF51" i="29"/>
  <c r="BN23" i="28"/>
  <c r="AM71" i="29"/>
  <c r="BM17" i="29"/>
  <c r="BM26" i="29" s="1"/>
  <c r="BE69" i="29"/>
  <c r="BF47" i="29"/>
  <c r="BE66" i="29"/>
  <c r="BO35" i="29"/>
  <c r="BO38" i="29"/>
  <c r="BF59" i="29"/>
  <c r="BO37" i="29"/>
  <c r="BO34" i="29"/>
  <c r="BN24" i="28"/>
  <c r="BN14" i="29"/>
  <c r="BQ8" i="29"/>
  <c r="BO36" i="29"/>
  <c r="F146" i="27"/>
  <c r="BG45" i="29"/>
  <c r="BG57" i="29" s="1"/>
  <c r="BP8" i="28"/>
  <c r="AN78" i="29"/>
  <c r="BE65" i="29"/>
  <c r="BN20" i="28"/>
  <c r="BN16" i="28"/>
  <c r="BN10" i="29"/>
  <c r="BN25" i="28"/>
  <c r="H146" i="27"/>
  <c r="BG46" i="29"/>
  <c r="B156" i="27"/>
  <c r="BD67" i="25"/>
  <c r="BD77" i="25" s="1"/>
  <c r="BF53" i="29"/>
  <c r="BN22" i="28"/>
  <c r="BN12" i="29"/>
  <c r="BN21" i="28"/>
  <c r="BD66" i="25"/>
  <c r="BE66" i="25" s="1"/>
  <c r="BE57" i="25"/>
  <c r="AP31" i="25"/>
  <c r="AP56" i="25"/>
  <c r="BF58" i="24"/>
  <c r="BF56" i="24"/>
  <c r="BE68" i="24"/>
  <c r="BF54" i="24"/>
  <c r="BF55" i="24"/>
  <c r="AP28" i="25"/>
  <c r="AQ27" i="25" s="1"/>
  <c r="AQ23" i="25" s="1"/>
  <c r="AQ13" i="25" s="1"/>
  <c r="BF59" i="24"/>
  <c r="BE71" i="24"/>
  <c r="BF69" i="24"/>
  <c r="BF61" i="24" s="1"/>
  <c r="BF57" i="24"/>
  <c r="BF48" i="24"/>
  <c r="BE67" i="24"/>
  <c r="BF50" i="24"/>
  <c r="BF53" i="24"/>
  <c r="BF51" i="24"/>
  <c r="BF52" i="24"/>
  <c r="BF49" i="24"/>
  <c r="AP62" i="25"/>
  <c r="AP50" i="25"/>
  <c r="BF46" i="24"/>
  <c r="BF47" i="24"/>
  <c r="BE55" i="25"/>
  <c r="BF44" i="24"/>
  <c r="BF42" i="24"/>
  <c r="BE66" i="24"/>
  <c r="BF43" i="24"/>
  <c r="BF45" i="24"/>
  <c r="BN40" i="25"/>
  <c r="BP13" i="24"/>
  <c r="BP15" i="24"/>
  <c r="BQ11" i="24"/>
  <c r="BP30" i="24"/>
  <c r="BO29" i="24"/>
  <c r="BO33" i="24"/>
  <c r="BP14" i="24"/>
  <c r="BP14" i="25" s="1"/>
  <c r="BP12" i="24"/>
  <c r="BP12" i="25" s="1"/>
  <c r="BO31" i="24"/>
  <c r="BP34" i="24"/>
  <c r="BP32" i="24"/>
  <c r="BP10" i="24"/>
  <c r="BO23" i="24"/>
  <c r="H145" i="23"/>
  <c r="BF46" i="25"/>
  <c r="BF74" i="25" s="1"/>
  <c r="BE59" i="25"/>
  <c r="BE48" i="25"/>
  <c r="AP64" i="25"/>
  <c r="AP52" i="25"/>
  <c r="AP70" i="25"/>
  <c r="BO25" i="24"/>
  <c r="BE60" i="25"/>
  <c r="BE61" i="25"/>
  <c r="F145" i="23"/>
  <c r="BF45" i="25"/>
  <c r="BP21" i="24"/>
  <c r="BP11" i="25"/>
  <c r="BQ8" i="25"/>
  <c r="AP16" i="25"/>
  <c r="B155" i="23"/>
  <c r="BE54" i="25"/>
  <c r="AP58" i="25"/>
  <c r="BN26" i="24"/>
  <c r="BP34" i="25"/>
  <c r="BN35" i="24"/>
  <c r="BO39" i="25" s="1"/>
  <c r="BO37" i="25"/>
  <c r="D145" i="23"/>
  <c r="BF44" i="25"/>
  <c r="BE53" i="25"/>
  <c r="BE63" i="25"/>
  <c r="BD65" i="25"/>
  <c r="BD75" i="25" s="1"/>
  <c r="BO24" i="24"/>
  <c r="BO22" i="24"/>
  <c r="BQ8" i="24"/>
  <c r="BE47" i="25"/>
  <c r="BN24" i="25"/>
  <c r="BN21" i="25"/>
  <c r="BO35" i="25"/>
  <c r="BP38" i="25"/>
  <c r="BE49" i="25"/>
  <c r="BE51" i="25"/>
  <c r="BP36" i="25"/>
  <c r="BO17" i="25"/>
  <c r="BO26" i="25" s="1"/>
  <c r="BO16" i="24"/>
  <c r="BO20" i="24"/>
  <c r="BG21" i="16"/>
  <c r="BG24" i="16"/>
  <c r="BH10" i="16"/>
  <c r="BH17" i="16" s="1"/>
  <c r="BH26" i="16" s="1"/>
  <c r="AX76" i="14"/>
  <c r="BC66" i="16"/>
  <c r="BC69" i="16"/>
  <c r="BC67" i="16"/>
  <c r="BI32" i="14"/>
  <c r="BI33" i="14"/>
  <c r="BI29" i="14"/>
  <c r="BI34" i="14"/>
  <c r="BI30" i="14"/>
  <c r="BI31" i="14"/>
  <c r="BI36" i="16"/>
  <c r="BI37" i="16"/>
  <c r="BI38" i="16"/>
  <c r="BI34" i="16"/>
  <c r="BI35" i="16"/>
  <c r="AB76" i="16"/>
  <c r="Z77" i="16"/>
  <c r="V79" i="16"/>
  <c r="BD55" i="16"/>
  <c r="BD49" i="16"/>
  <c r="BD54" i="16"/>
  <c r="BD61" i="16"/>
  <c r="BD51" i="16"/>
  <c r="BD63" i="16"/>
  <c r="BD59" i="16"/>
  <c r="BD57" i="16"/>
  <c r="BD47" i="16"/>
  <c r="BD53" i="16"/>
  <c r="BB75" i="16"/>
  <c r="BD48" i="16"/>
  <c r="BD60" i="16"/>
  <c r="BD74" i="16"/>
  <c r="BD65" i="16" s="1"/>
  <c r="B154" i="15"/>
  <c r="C153" i="15"/>
  <c r="E153" i="15"/>
  <c r="G153" i="15"/>
  <c r="BM8" i="16"/>
  <c r="BH39" i="16"/>
  <c r="BH40" i="16" s="1"/>
  <c r="D143" i="15"/>
  <c r="BE44" i="16" s="1"/>
  <c r="BD49" i="14"/>
  <c r="H143" i="15"/>
  <c r="BE46" i="16" s="1"/>
  <c r="BD43" i="14"/>
  <c r="BD44" i="14"/>
  <c r="BD57" i="14"/>
  <c r="BD59" i="14"/>
  <c r="BD50" i="14"/>
  <c r="BD47" i="14"/>
  <c r="BD45" i="14"/>
  <c r="F143" i="15"/>
  <c r="BE45" i="16" s="1"/>
  <c r="BD55" i="14"/>
  <c r="BD58" i="14"/>
  <c r="BD52" i="14"/>
  <c r="BD51" i="14"/>
  <c r="BD56" i="14"/>
  <c r="BD46" i="14"/>
  <c r="BD53" i="14"/>
  <c r="BI14" i="14"/>
  <c r="BI14" i="16" s="1"/>
  <c r="BI10" i="14"/>
  <c r="BI13" i="14"/>
  <c r="BI12" i="14"/>
  <c r="BI12" i="16" s="1"/>
  <c r="BI15" i="14"/>
  <c r="BI11" i="14"/>
  <c r="BI11" i="16" s="1"/>
  <c r="BK8" i="14"/>
  <c r="BA48" i="14"/>
  <c r="AZ67" i="14"/>
  <c r="BA42" i="14"/>
  <c r="AZ66" i="14"/>
  <c r="AZ68" i="14"/>
  <c r="BA54" i="14"/>
  <c r="AY70" i="14"/>
  <c r="AY74" i="14"/>
  <c r="AY71" i="14"/>
  <c r="AY75" i="14"/>
  <c r="AY72" i="14"/>
  <c r="AY73" i="14"/>
  <c r="BA69" i="14"/>
  <c r="BA64" i="14" s="1"/>
  <c r="BG26" i="14"/>
  <c r="BH20" i="14"/>
  <c r="BH16" i="14"/>
  <c r="BH22" i="14"/>
  <c r="BH35" i="14"/>
  <c r="BH24" i="14"/>
  <c r="BH23" i="14"/>
  <c r="BH21" i="14"/>
  <c r="BH25" i="14"/>
  <c r="BG39" i="31"/>
  <c r="BP10" i="31" a="1"/>
  <c r="BH40" i="28"/>
  <c r="BQ34" i="24" a="1"/>
  <c r="BP29" i="24" a="1"/>
  <c r="BG40" i="31"/>
  <c r="BJ15" i="14" a="1"/>
  <c r="BQ30" i="24" a="1"/>
  <c r="BE41" i="14"/>
  <c r="BJ14" i="14" a="1"/>
  <c r="BP12" i="31" a="1"/>
  <c r="BJ33" i="14" a="1"/>
  <c r="BJ29" i="14" a="1"/>
  <c r="BJ10" i="14" a="1"/>
  <c r="BE40" i="14"/>
  <c r="BP14" i="31" a="1"/>
  <c r="BP14" i="28" a="1"/>
  <c r="BP33" i="31" a="1"/>
  <c r="BP34" i="28" a="1"/>
  <c r="BP33" i="28" a="1"/>
  <c r="BG40" i="24"/>
  <c r="BH41" i="28"/>
  <c r="BQ29" i="31" a="1"/>
  <c r="BH39" i="28"/>
  <c r="BP13" i="31" a="1"/>
  <c r="BP15" i="31" a="1"/>
  <c r="BP31" i="31" a="1"/>
  <c r="BG39" i="24"/>
  <c r="BQ12" i="24" a="1"/>
  <c r="BP11" i="31" a="1"/>
  <c r="BG41" i="24"/>
  <c r="BP29" i="28" a="1"/>
  <c r="BP13" i="28" a="1"/>
  <c r="BQ10" i="24" a="1"/>
  <c r="BP10" i="28" a="1"/>
  <c r="BP33" i="24" a="1"/>
  <c r="BJ12" i="14" a="1"/>
  <c r="BQ32" i="24" a="1"/>
  <c r="BJ32" i="14" a="1"/>
  <c r="BP34" i="31" a="1"/>
  <c r="BG41" i="31"/>
  <c r="BP31" i="28" a="1"/>
  <c r="BJ31" i="14" a="1"/>
  <c r="BQ13" i="24" a="1"/>
  <c r="BP11" i="28" a="1"/>
  <c r="BE39" i="14"/>
  <c r="BP30" i="31" a="1"/>
  <c r="BQ14" i="24" a="1"/>
  <c r="BP31" i="24" a="1"/>
  <c r="BP30" i="28" a="1"/>
  <c r="BR11" i="24" a="1"/>
  <c r="BJ11" i="14" a="1"/>
  <c r="BJ34" i="14" a="1"/>
  <c r="BQ15" i="24" a="1"/>
  <c r="BP32" i="28" a="1"/>
  <c r="BP12" i="28" a="1"/>
  <c r="BP32" i="31" a="1"/>
  <c r="BP15" i="28" a="1"/>
  <c r="BJ30" i="14" a="1"/>
  <c r="BJ13" i="14" a="1"/>
  <c r="BF65" i="31" l="1"/>
  <c r="BF75" i="31" s="1"/>
  <c r="BE75" i="31"/>
  <c r="BG52" i="31"/>
  <c r="BG43" i="31"/>
  <c r="BF68" i="31"/>
  <c r="BG54" i="31"/>
  <c r="BG50" i="31"/>
  <c r="BG49" i="31"/>
  <c r="BG58" i="31"/>
  <c r="BG56" i="31"/>
  <c r="BG53" i="31"/>
  <c r="BF64" i="31"/>
  <c r="BF74" i="31" s="1"/>
  <c r="BG69" i="31"/>
  <c r="BF61" i="31"/>
  <c r="BF63" i="31"/>
  <c r="BF62" i="31"/>
  <c r="BF72" i="31" s="1"/>
  <c r="BG46" i="31"/>
  <c r="BG51" i="31"/>
  <c r="BF60" i="31"/>
  <c r="BF70" i="31" s="1"/>
  <c r="BE72" i="31"/>
  <c r="BF66" i="31"/>
  <c r="BG42" i="31"/>
  <c r="BF67" i="31"/>
  <c r="BG48" i="31"/>
  <c r="BG45" i="31"/>
  <c r="BG57" i="31"/>
  <c r="BG44" i="31"/>
  <c r="BG55" i="31"/>
  <c r="BG59" i="31"/>
  <c r="BG47" i="31"/>
  <c r="BF55" i="32"/>
  <c r="BF63" i="24"/>
  <c r="BF73" i="24" s="1"/>
  <c r="BA61" i="14"/>
  <c r="BA60" i="14"/>
  <c r="BA62" i="14"/>
  <c r="BF64" i="24"/>
  <c r="BF74" i="24" s="1"/>
  <c r="BA63" i="14"/>
  <c r="BA65" i="14"/>
  <c r="BE74" i="24"/>
  <c r="BE73" i="24"/>
  <c r="BF65" i="24"/>
  <c r="BF75" i="24" s="1"/>
  <c r="BF60" i="24"/>
  <c r="BF70" i="24" s="1"/>
  <c r="BF62" i="24"/>
  <c r="BF72" i="24" s="1"/>
  <c r="BD76" i="24"/>
  <c r="BE70" i="24"/>
  <c r="BE76" i="28"/>
  <c r="BG60" i="28"/>
  <c r="BG70" i="28" s="1"/>
  <c r="BG64" i="28"/>
  <c r="BG74" i="28" s="1"/>
  <c r="BG62" i="28"/>
  <c r="BG72" i="28" s="1"/>
  <c r="BG63" i="28"/>
  <c r="BG65" i="28"/>
  <c r="BF54" i="32"/>
  <c r="BF61" i="32"/>
  <c r="BF74" i="32"/>
  <c r="BF63" i="32"/>
  <c r="AO28" i="32"/>
  <c r="AP27" i="32" s="1"/>
  <c r="AP23" i="32" s="1"/>
  <c r="AP13" i="32" s="1"/>
  <c r="BN26" i="31"/>
  <c r="BN17" i="32"/>
  <c r="BN26" i="32" s="1"/>
  <c r="BN24" i="32" s="1"/>
  <c r="BP32" i="31"/>
  <c r="BP34" i="31"/>
  <c r="BP13" i="31"/>
  <c r="BP11" i="31"/>
  <c r="BP11" i="32" s="1"/>
  <c r="BP12" i="31"/>
  <c r="BP12" i="32" s="1"/>
  <c r="BP10" i="31"/>
  <c r="BP10" i="32" s="1"/>
  <c r="BQ29" i="31"/>
  <c r="BP30" i="31"/>
  <c r="BP31" i="31"/>
  <c r="BP14" i="31"/>
  <c r="BP14" i="32" s="1"/>
  <c r="BP15" i="31"/>
  <c r="BP33" i="31"/>
  <c r="AN80" i="32"/>
  <c r="BF51" i="32"/>
  <c r="B156" i="30"/>
  <c r="BQ8" i="32"/>
  <c r="AO68" i="32"/>
  <c r="BP36" i="32"/>
  <c r="BO40" i="32"/>
  <c r="BP38" i="32"/>
  <c r="BO23" i="31"/>
  <c r="BF48" i="32"/>
  <c r="BE65" i="32"/>
  <c r="BE75" i="32" s="1"/>
  <c r="BF47" i="32"/>
  <c r="BE69" i="32"/>
  <c r="BO21" i="31"/>
  <c r="D146" i="30"/>
  <c r="BG44" i="32"/>
  <c r="F146" i="30"/>
  <c r="BG45" i="32"/>
  <c r="BF59" i="32"/>
  <c r="AN71" i="32"/>
  <c r="BF53" i="32"/>
  <c r="BO22" i="31"/>
  <c r="BO17" i="32"/>
  <c r="BO26" i="32" s="1"/>
  <c r="BO16" i="31"/>
  <c r="BO20" i="31"/>
  <c r="BD75" i="32"/>
  <c r="BE67" i="32"/>
  <c r="BE66" i="32"/>
  <c r="BP34" i="32"/>
  <c r="AO50" i="32"/>
  <c r="AN73" i="32"/>
  <c r="BF49" i="32"/>
  <c r="AN72" i="32"/>
  <c r="BP35" i="32"/>
  <c r="BO24" i="31"/>
  <c r="BO35" i="31"/>
  <c r="BP39" i="32" s="1"/>
  <c r="BQ8" i="31"/>
  <c r="AO62" i="32"/>
  <c r="H146" i="30"/>
  <c r="BG46" i="32"/>
  <c r="BF57" i="32"/>
  <c r="AO15" i="32"/>
  <c r="AO16" i="32" s="1"/>
  <c r="AO31" i="32"/>
  <c r="AO30" i="32"/>
  <c r="AP29" i="32" s="1"/>
  <c r="AO56" i="32"/>
  <c r="BO25" i="31"/>
  <c r="BP37" i="32"/>
  <c r="BG71" i="28"/>
  <c r="BH69" i="28"/>
  <c r="BH61" i="28" s="1"/>
  <c r="BH59" i="28"/>
  <c r="BH57" i="28"/>
  <c r="BH54" i="28"/>
  <c r="BG68" i="28"/>
  <c r="BH56" i="28"/>
  <c r="BH55" i="28"/>
  <c r="BH58" i="28"/>
  <c r="BF69" i="29"/>
  <c r="BF79" i="29" s="1"/>
  <c r="BG61" i="29"/>
  <c r="BE67" i="25"/>
  <c r="BE77" i="25" s="1"/>
  <c r="BH52" i="28"/>
  <c r="BH49" i="28"/>
  <c r="BH51" i="28"/>
  <c r="BG67" i="28"/>
  <c r="BH48" i="28"/>
  <c r="BH50" i="28"/>
  <c r="BH53" i="28"/>
  <c r="BF67" i="29"/>
  <c r="BF77" i="29" s="1"/>
  <c r="BH43" i="28"/>
  <c r="BH44" i="28"/>
  <c r="BH46" i="28"/>
  <c r="BG66" i="28"/>
  <c r="BH42" i="28"/>
  <c r="BG60" i="29"/>
  <c r="BG55" i="29"/>
  <c r="AN16" i="29"/>
  <c r="BH47" i="28"/>
  <c r="BF76" i="28"/>
  <c r="AN52" i="29"/>
  <c r="AN71" i="29" s="1"/>
  <c r="BF66" i="29"/>
  <c r="BF76" i="29" s="1"/>
  <c r="BH45" i="28"/>
  <c r="AN64" i="29"/>
  <c r="AN73" i="29" s="1"/>
  <c r="AO50" i="29"/>
  <c r="BE77" i="29"/>
  <c r="AN58" i="29"/>
  <c r="AN72" i="29" s="1"/>
  <c r="BD79" i="25"/>
  <c r="AO56" i="29"/>
  <c r="AO28" i="29"/>
  <c r="AP27" i="29" s="1"/>
  <c r="AP25" i="29" s="1"/>
  <c r="AM81" i="29"/>
  <c r="AO62" i="29"/>
  <c r="BF57" i="25"/>
  <c r="BP32" i="28"/>
  <c r="BP30" i="28"/>
  <c r="BP14" i="28"/>
  <c r="BP33" i="28"/>
  <c r="BP12" i="28"/>
  <c r="BP31" i="28"/>
  <c r="BP11" i="28"/>
  <c r="BP13" i="28"/>
  <c r="BP34" i="28"/>
  <c r="BP15" i="28"/>
  <c r="BP10" i="28"/>
  <c r="BP29" i="28"/>
  <c r="BP36" i="29"/>
  <c r="BP34" i="29"/>
  <c r="BO24" i="28"/>
  <c r="F147" i="27"/>
  <c r="BH45" i="29"/>
  <c r="BH57" i="29" s="1"/>
  <c r="BG48" i="29"/>
  <c r="BP37" i="29"/>
  <c r="BG49" i="29"/>
  <c r="AQ25" i="25"/>
  <c r="AQ31" i="25" s="1"/>
  <c r="BG63" i="29"/>
  <c r="BG53" i="29"/>
  <c r="BD76" i="25"/>
  <c r="BR8" i="29"/>
  <c r="BG74" i="29"/>
  <c r="BG47" i="29"/>
  <c r="BG54" i="29"/>
  <c r="BO22" i="28"/>
  <c r="BO12" i="29"/>
  <c r="BP35" i="29"/>
  <c r="BM21" i="29"/>
  <c r="BM24" i="29"/>
  <c r="H147" i="27"/>
  <c r="BH46" i="29"/>
  <c r="B157" i="27"/>
  <c r="AO15" i="29"/>
  <c r="AO16" i="29" s="1"/>
  <c r="AO31" i="29"/>
  <c r="BO21" i="28"/>
  <c r="BO11" i="29"/>
  <c r="BN26" i="28"/>
  <c r="BO23" i="28"/>
  <c r="BF65" i="29"/>
  <c r="BF75" i="29" s="1"/>
  <c r="BO40" i="29"/>
  <c r="BE76" i="29"/>
  <c r="BP38" i="29"/>
  <c r="BO14" i="29"/>
  <c r="BQ8" i="28"/>
  <c r="BE75" i="29"/>
  <c r="BG51" i="29"/>
  <c r="BO25" i="28"/>
  <c r="BN17" i="29"/>
  <c r="BN26" i="29" s="1"/>
  <c r="BG59" i="29"/>
  <c r="BE79" i="29"/>
  <c r="D147" i="27"/>
  <c r="BH44" i="29"/>
  <c r="BO16" i="28"/>
  <c r="BO20" i="28"/>
  <c r="BO35" i="28"/>
  <c r="BP39" i="29" s="1"/>
  <c r="AP73" i="25"/>
  <c r="AQ62" i="25"/>
  <c r="BG55" i="24"/>
  <c r="BG54" i="24"/>
  <c r="BF68" i="24"/>
  <c r="BG59" i="24"/>
  <c r="BG56" i="24"/>
  <c r="AP78" i="25"/>
  <c r="BG69" i="24"/>
  <c r="BG61" i="24" s="1"/>
  <c r="BF71" i="24"/>
  <c r="BG58" i="24"/>
  <c r="BG57" i="24"/>
  <c r="BG49" i="24"/>
  <c r="BF54" i="25"/>
  <c r="BG52" i="24"/>
  <c r="BG53" i="24"/>
  <c r="BG50" i="24"/>
  <c r="BG51" i="24"/>
  <c r="BF67" i="24"/>
  <c r="BG48" i="24"/>
  <c r="BF55" i="25"/>
  <c r="BF66" i="24"/>
  <c r="BG42" i="24"/>
  <c r="BG47" i="24"/>
  <c r="BG43" i="24"/>
  <c r="BG46" i="24"/>
  <c r="BG44" i="24"/>
  <c r="BG45" i="24"/>
  <c r="BO40" i="25"/>
  <c r="BO26" i="24"/>
  <c r="AQ28" i="25"/>
  <c r="AR27" i="25" s="1"/>
  <c r="AR23" i="25" s="1"/>
  <c r="AR13" i="25" s="1"/>
  <c r="BQ10" i="24"/>
  <c r="BQ10" i="25" s="1"/>
  <c r="BQ30" i="24"/>
  <c r="BP33" i="24"/>
  <c r="BP29" i="24"/>
  <c r="BQ32" i="24"/>
  <c r="BR11" i="24"/>
  <c r="BQ14" i="24"/>
  <c r="BQ14" i="25" s="1"/>
  <c r="BQ34" i="24"/>
  <c r="BQ15" i="24"/>
  <c r="BQ12" i="24"/>
  <c r="BQ12" i="25" s="1"/>
  <c r="BP31" i="24"/>
  <c r="BQ13" i="24"/>
  <c r="BE79" i="25"/>
  <c r="BF51" i="25"/>
  <c r="BF47" i="25"/>
  <c r="AP80" i="25"/>
  <c r="F146" i="23"/>
  <c r="BG45" i="25"/>
  <c r="BF63" i="25"/>
  <c r="BE76" i="25"/>
  <c r="BF48" i="25"/>
  <c r="BP16" i="24"/>
  <c r="BP20" i="24"/>
  <c r="BQ34" i="25"/>
  <c r="BO21" i="25"/>
  <c r="BO24" i="25"/>
  <c r="D146" i="23"/>
  <c r="BG44" i="25"/>
  <c r="BP37" i="25"/>
  <c r="H146" i="23"/>
  <c r="BG46" i="25"/>
  <c r="BG74" i="25" s="1"/>
  <c r="BO35" i="24"/>
  <c r="BP39" i="25" s="1"/>
  <c r="BF66" i="25"/>
  <c r="BF49" i="25"/>
  <c r="BR8" i="24"/>
  <c r="BE65" i="25"/>
  <c r="BE75" i="25" s="1"/>
  <c r="BF53" i="25"/>
  <c r="BP10" i="25"/>
  <c r="BP17" i="25" s="1"/>
  <c r="BP26" i="25" s="1"/>
  <c r="BF61" i="25"/>
  <c r="BF60" i="25"/>
  <c r="BQ36" i="25"/>
  <c r="BQ21" i="24"/>
  <c r="BP24" i="24"/>
  <c r="AP71" i="25"/>
  <c r="B156" i="23"/>
  <c r="AP72" i="25"/>
  <c r="BF59" i="25"/>
  <c r="BQ38" i="25"/>
  <c r="BP25" i="24"/>
  <c r="BP22" i="24"/>
  <c r="AQ68" i="25"/>
  <c r="AQ50" i="25"/>
  <c r="BQ11" i="25"/>
  <c r="BR8" i="25"/>
  <c r="AQ56" i="25"/>
  <c r="BF69" i="25"/>
  <c r="BP35" i="25"/>
  <c r="BP23" i="24"/>
  <c r="BH21" i="16"/>
  <c r="BH24" i="16"/>
  <c r="BI10" i="16"/>
  <c r="BI17" i="16" s="1"/>
  <c r="BI26" i="16" s="1"/>
  <c r="AY76" i="14"/>
  <c r="BD67" i="16"/>
  <c r="BD66" i="16"/>
  <c r="BD69" i="16"/>
  <c r="BJ30" i="14"/>
  <c r="BJ34" i="14"/>
  <c r="BJ29" i="14"/>
  <c r="BJ33" i="14"/>
  <c r="BJ31" i="14"/>
  <c r="BJ32" i="14"/>
  <c r="BJ34" i="16"/>
  <c r="BJ38" i="16"/>
  <c r="BJ37" i="16"/>
  <c r="BJ35" i="16"/>
  <c r="BJ36" i="16"/>
  <c r="AC76" i="16"/>
  <c r="AA77" i="16"/>
  <c r="W79" i="16"/>
  <c r="BE61" i="16"/>
  <c r="BC75" i="16"/>
  <c r="BE57" i="16"/>
  <c r="BE47" i="16"/>
  <c r="BE74" i="16"/>
  <c r="BE65" i="16" s="1"/>
  <c r="BE54" i="16"/>
  <c r="BE51" i="16"/>
  <c r="BE60" i="16"/>
  <c r="BE48" i="16"/>
  <c r="BE59" i="16"/>
  <c r="BE49" i="16"/>
  <c r="BE53" i="16"/>
  <c r="BE63" i="16"/>
  <c r="BE55" i="16"/>
  <c r="B155" i="15"/>
  <c r="G154" i="15"/>
  <c r="C154" i="15"/>
  <c r="E154" i="15"/>
  <c r="BN8" i="16"/>
  <c r="BI39" i="16"/>
  <c r="BI40" i="16" s="1"/>
  <c r="BE56" i="14"/>
  <c r="BE51" i="14"/>
  <c r="BE57" i="14"/>
  <c r="BE58" i="14"/>
  <c r="BE55" i="14"/>
  <c r="BE43" i="14"/>
  <c r="BE50" i="14"/>
  <c r="BE59" i="14"/>
  <c r="BE52" i="14"/>
  <c r="BE44" i="14"/>
  <c r="F144" i="15"/>
  <c r="BF45" i="16" s="1"/>
  <c r="H144" i="15"/>
  <c r="BF46" i="16" s="1"/>
  <c r="BE53" i="14"/>
  <c r="BE45" i="14"/>
  <c r="BE49" i="14"/>
  <c r="BE46" i="14"/>
  <c r="BE47" i="14"/>
  <c r="D144" i="15"/>
  <c r="BF44" i="16" s="1"/>
  <c r="BJ15" i="14"/>
  <c r="BJ12" i="14"/>
  <c r="BJ12" i="16" s="1"/>
  <c r="BJ13" i="14"/>
  <c r="BJ11" i="14"/>
  <c r="BJ11" i="16" s="1"/>
  <c r="BJ10" i="14"/>
  <c r="BJ14" i="14"/>
  <c r="BJ14" i="16" s="1"/>
  <c r="BL8" i="14"/>
  <c r="BB42" i="14"/>
  <c r="BA66" i="14"/>
  <c r="BB69" i="14"/>
  <c r="BB64" i="14" s="1"/>
  <c r="BB54" i="14"/>
  <c r="BA68" i="14"/>
  <c r="BA67" i="14"/>
  <c r="BB48" i="14"/>
  <c r="AZ73" i="14"/>
  <c r="AZ75" i="14"/>
  <c r="AZ70" i="14"/>
  <c r="AZ74" i="14"/>
  <c r="AZ71" i="14"/>
  <c r="AZ72" i="14"/>
  <c r="BI23" i="14"/>
  <c r="BI25" i="14"/>
  <c r="BI35" i="14"/>
  <c r="BI21" i="14"/>
  <c r="BI22" i="14"/>
  <c r="BH26" i="14"/>
  <c r="BI24" i="14"/>
  <c r="BI20" i="14"/>
  <c r="BI16" i="14"/>
  <c r="BQ11" i="28" a="1"/>
  <c r="BR29" i="31" a="1"/>
  <c r="BQ10" i="31" a="1"/>
  <c r="BK12" i="14" a="1"/>
  <c r="BQ12" i="31" a="1"/>
  <c r="BQ31" i="28" a="1"/>
  <c r="BR32" i="24" a="1"/>
  <c r="BH40" i="31"/>
  <c r="BH41" i="24"/>
  <c r="BQ30" i="31" a="1"/>
  <c r="BF40" i="14"/>
  <c r="BF39" i="14"/>
  <c r="BK33" i="14" a="1"/>
  <c r="BQ14" i="28" a="1"/>
  <c r="BQ34" i="31" a="1"/>
  <c r="BH39" i="24"/>
  <c r="BQ33" i="28" a="1"/>
  <c r="BQ15" i="28" a="1"/>
  <c r="BR10" i="24" a="1"/>
  <c r="BS11" i="24" a="1"/>
  <c r="BK13" i="14" a="1"/>
  <c r="BI39" i="28"/>
  <c r="BQ14" i="31" a="1"/>
  <c r="BQ31" i="24" a="1"/>
  <c r="BR13" i="24" a="1"/>
  <c r="BQ13" i="28" a="1"/>
  <c r="BK10" i="14" a="1"/>
  <c r="BQ33" i="31" a="1"/>
  <c r="BH40" i="24"/>
  <c r="BF41" i="14"/>
  <c r="BK32" i="14" a="1"/>
  <c r="BQ32" i="31" a="1"/>
  <c r="BQ30" i="28" a="1"/>
  <c r="BK14" i="14" a="1"/>
  <c r="BQ10" i="28" a="1"/>
  <c r="BQ32" i="28" a="1"/>
  <c r="BQ34" i="28" a="1"/>
  <c r="BQ15" i="31" a="1"/>
  <c r="BI40" i="28"/>
  <c r="BQ29" i="24" a="1"/>
  <c r="BR12" i="24" a="1"/>
  <c r="BI41" i="28"/>
  <c r="BK11" i="14" a="1"/>
  <c r="BR30" i="24" a="1"/>
  <c r="BK30" i="14" a="1"/>
  <c r="BH41" i="31"/>
  <c r="BK15" i="14" a="1"/>
  <c r="BQ11" i="31" a="1"/>
  <c r="BR34" i="24" a="1"/>
  <c r="BR15" i="24" a="1"/>
  <c r="BQ12" i="28" a="1"/>
  <c r="BQ31" i="31" a="1"/>
  <c r="BK31" i="14" a="1"/>
  <c r="BQ33" i="24" a="1"/>
  <c r="BR14" i="24" a="1"/>
  <c r="BK34" i="14" a="1"/>
  <c r="BH39" i="31"/>
  <c r="BQ13" i="31" a="1"/>
  <c r="BQ29" i="28" a="1"/>
  <c r="BK29" i="14" a="1"/>
  <c r="BG65" i="31" l="1"/>
  <c r="BG75" i="31" s="1"/>
  <c r="BE76" i="31"/>
  <c r="BG63" i="31"/>
  <c r="BG73" i="31" s="1"/>
  <c r="BG61" i="31"/>
  <c r="BG71" i="31" s="1"/>
  <c r="BF71" i="31"/>
  <c r="BG60" i="31"/>
  <c r="BG70" i="31" s="1"/>
  <c r="BH44" i="31"/>
  <c r="BH49" i="31"/>
  <c r="BH57" i="31"/>
  <c r="BH50" i="31"/>
  <c r="BH45" i="31"/>
  <c r="BG64" i="31"/>
  <c r="BG74" i="31" s="1"/>
  <c r="BH69" i="31"/>
  <c r="BG68" i="31"/>
  <c r="BH54" i="31"/>
  <c r="BF73" i="31"/>
  <c r="BH51" i="31"/>
  <c r="BH47" i="31"/>
  <c r="BG67" i="31"/>
  <c r="BH48" i="31"/>
  <c r="BH53" i="31"/>
  <c r="BH59" i="31"/>
  <c r="BH46" i="31"/>
  <c r="BH56" i="31"/>
  <c r="BH43" i="31"/>
  <c r="BH55" i="31"/>
  <c r="BG66" i="31"/>
  <c r="BH42" i="31"/>
  <c r="BG62" i="31"/>
  <c r="BH58" i="31"/>
  <c r="BH52" i="31"/>
  <c r="BB65" i="14"/>
  <c r="BB62" i="14"/>
  <c r="BG65" i="24"/>
  <c r="BG75" i="24" s="1"/>
  <c r="BB60" i="14"/>
  <c r="BB61" i="14"/>
  <c r="BB63" i="14"/>
  <c r="BE76" i="24"/>
  <c r="BG64" i="24"/>
  <c r="BG74" i="24" s="1"/>
  <c r="BG63" i="24"/>
  <c r="BG73" i="24" s="1"/>
  <c r="BG62" i="24"/>
  <c r="BG72" i="24" s="1"/>
  <c r="BG60" i="24"/>
  <c r="BG70" i="24" s="1"/>
  <c r="BH63" i="28"/>
  <c r="BH73" i="28" s="1"/>
  <c r="BH65" i="28"/>
  <c r="BH75" i="28" s="1"/>
  <c r="BG75" i="28"/>
  <c r="BH62" i="28"/>
  <c r="BH72" i="28" s="1"/>
  <c r="BH64" i="28"/>
  <c r="BH60" i="28"/>
  <c r="BH70" i="28" s="1"/>
  <c r="BG73" i="28"/>
  <c r="BG54" i="32"/>
  <c r="BG63" i="32"/>
  <c r="BF69" i="32"/>
  <c r="BF79" i="32" s="1"/>
  <c r="BF66" i="32"/>
  <c r="BF76" i="32" s="1"/>
  <c r="AP25" i="32"/>
  <c r="AP31" i="32" s="1"/>
  <c r="BF67" i="32"/>
  <c r="BF77" i="32" s="1"/>
  <c r="BG61" i="32"/>
  <c r="BG74" i="32"/>
  <c r="BG60" i="32"/>
  <c r="BE76" i="32"/>
  <c r="BF67" i="25"/>
  <c r="BG67" i="25" s="1"/>
  <c r="BN21" i="32"/>
  <c r="AN81" i="32"/>
  <c r="AP28" i="32"/>
  <c r="AQ27" i="32" s="1"/>
  <c r="AQ23" i="32" s="1"/>
  <c r="AQ13" i="32" s="1"/>
  <c r="AO64" i="32"/>
  <c r="AO73" i="32" s="1"/>
  <c r="BR29" i="31"/>
  <c r="BQ30" i="31"/>
  <c r="BQ33" i="31"/>
  <c r="BQ11" i="31"/>
  <c r="BQ11" i="32" s="1"/>
  <c r="BQ10" i="31"/>
  <c r="BQ10" i="32" s="1"/>
  <c r="BQ12" i="31"/>
  <c r="BQ15" i="31"/>
  <c r="BQ13" i="31"/>
  <c r="BQ14" i="31"/>
  <c r="BQ14" i="32" s="1"/>
  <c r="BQ34" i="31"/>
  <c r="BQ31" i="31"/>
  <c r="BQ32" i="31"/>
  <c r="BP40" i="32"/>
  <c r="F147" i="30"/>
  <c r="BH45" i="32"/>
  <c r="BE79" i="32"/>
  <c r="BQ34" i="32"/>
  <c r="BG53" i="32"/>
  <c r="BP35" i="31"/>
  <c r="BQ39" i="32" s="1"/>
  <c r="AP68" i="32"/>
  <c r="AO70" i="32"/>
  <c r="BQ37" i="32"/>
  <c r="BP21" i="31"/>
  <c r="AO78" i="32"/>
  <c r="AP50" i="32"/>
  <c r="BG51" i="32"/>
  <c r="BP17" i="32"/>
  <c r="BP26" i="32" s="1"/>
  <c r="BP20" i="31"/>
  <c r="BP16" i="31"/>
  <c r="BG57" i="32"/>
  <c r="BH57" i="32" s="1"/>
  <c r="BG47" i="32"/>
  <c r="AO58" i="32"/>
  <c r="AO72" i="32" s="1"/>
  <c r="BR8" i="32"/>
  <c r="AO52" i="32"/>
  <c r="AO71" i="32" s="1"/>
  <c r="BP22" i="31"/>
  <c r="BH61" i="29"/>
  <c r="D147" i="30"/>
  <c r="BH44" i="32"/>
  <c r="H147" i="30"/>
  <c r="BH46" i="32"/>
  <c r="BG49" i="32"/>
  <c r="BO26" i="31"/>
  <c r="B157" i="30"/>
  <c r="BG55" i="32"/>
  <c r="BP25" i="31"/>
  <c r="BP23" i="31"/>
  <c r="AP62" i="32"/>
  <c r="BE77" i="32"/>
  <c r="BF65" i="32"/>
  <c r="BF75" i="32" s="1"/>
  <c r="BP24" i="31"/>
  <c r="BQ38" i="32"/>
  <c r="BG48" i="32"/>
  <c r="AP56" i="32"/>
  <c r="BR8" i="31"/>
  <c r="BO24" i="32"/>
  <c r="BO21" i="32"/>
  <c r="BG59" i="32"/>
  <c r="BQ35" i="32"/>
  <c r="BQ36" i="32"/>
  <c r="BG69" i="29"/>
  <c r="BG79" i="29" s="1"/>
  <c r="BI59" i="28"/>
  <c r="BI58" i="28"/>
  <c r="BH71" i="28"/>
  <c r="BI69" i="28"/>
  <c r="BI61" i="28" s="1"/>
  <c r="BI55" i="28"/>
  <c r="BI56" i="28"/>
  <c r="BI54" i="28"/>
  <c r="BH68" i="28"/>
  <c r="BI57" i="28"/>
  <c r="BI53" i="28"/>
  <c r="BI50" i="28"/>
  <c r="BH67" i="28"/>
  <c r="BI48" i="28"/>
  <c r="BI51" i="28"/>
  <c r="BI49" i="28"/>
  <c r="BI52" i="28"/>
  <c r="BH55" i="29"/>
  <c r="BI45" i="28"/>
  <c r="BI47" i="28"/>
  <c r="BI46" i="28"/>
  <c r="BI44" i="28"/>
  <c r="AN80" i="29"/>
  <c r="AN81" i="29"/>
  <c r="BI43" i="28"/>
  <c r="BG66" i="29"/>
  <c r="BG76" i="29" s="1"/>
  <c r="BH66" i="28"/>
  <c r="BI42" i="28"/>
  <c r="AP23" i="29"/>
  <c r="AP13" i="29" s="1"/>
  <c r="AP62" i="29" s="1"/>
  <c r="AO78" i="29"/>
  <c r="BH60" i="29"/>
  <c r="AQ30" i="25"/>
  <c r="AR29" i="25" s="1"/>
  <c r="AR25" i="25" s="1"/>
  <c r="AR30" i="25" s="1"/>
  <c r="AS29" i="25" s="1"/>
  <c r="BQ31" i="28"/>
  <c r="BQ11" i="28"/>
  <c r="BQ29" i="28"/>
  <c r="BQ33" i="28"/>
  <c r="BQ13" i="28"/>
  <c r="BQ10" i="28"/>
  <c r="BQ14" i="28"/>
  <c r="BQ14" i="29" s="1"/>
  <c r="BQ12" i="28"/>
  <c r="BQ12" i="29" s="1"/>
  <c r="BQ15" i="28"/>
  <c r="BQ30" i="28"/>
  <c r="BQ34" i="28"/>
  <c r="BQ32" i="28"/>
  <c r="BR8" i="28"/>
  <c r="B158" i="27"/>
  <c r="BH54" i="29"/>
  <c r="BQ35" i="29"/>
  <c r="BN24" i="29"/>
  <c r="BN21" i="29"/>
  <c r="BP21" i="28"/>
  <c r="BP11" i="29"/>
  <c r="BH59" i="29"/>
  <c r="AP15" i="29"/>
  <c r="BH53" i="29"/>
  <c r="F148" i="27"/>
  <c r="BI45" i="29"/>
  <c r="BI57" i="29" s="1"/>
  <c r="BP35" i="28"/>
  <c r="BQ39" i="29" s="1"/>
  <c r="BQ37" i="29"/>
  <c r="BP23" i="28"/>
  <c r="BO17" i="29"/>
  <c r="BO26" i="29" s="1"/>
  <c r="D148" i="27"/>
  <c r="BI44" i="29"/>
  <c r="H148" i="27"/>
  <c r="BI46" i="29"/>
  <c r="BP16" i="28"/>
  <c r="BP20" i="28"/>
  <c r="BP10" i="29"/>
  <c r="BP24" i="28"/>
  <c r="BP14" i="29"/>
  <c r="AO58" i="29"/>
  <c r="AO70" i="29"/>
  <c r="AO64" i="29"/>
  <c r="BS8" i="29"/>
  <c r="BH49" i="29"/>
  <c r="BP22" i="28"/>
  <c r="BP12" i="29"/>
  <c r="BG65" i="29"/>
  <c r="BG75" i="29" s="1"/>
  <c r="AQ15" i="25"/>
  <c r="AQ70" i="25" s="1"/>
  <c r="BH51" i="29"/>
  <c r="BH74" i="29"/>
  <c r="BG67" i="29"/>
  <c r="BH48" i="29"/>
  <c r="AP30" i="29"/>
  <c r="AQ29" i="29" s="1"/>
  <c r="BP25" i="28"/>
  <c r="BP40" i="29"/>
  <c r="BH47" i="29"/>
  <c r="AO52" i="29"/>
  <c r="BQ34" i="29"/>
  <c r="BO26" i="28"/>
  <c r="BH63" i="29"/>
  <c r="BQ38" i="29"/>
  <c r="BQ36" i="29"/>
  <c r="AR62" i="25"/>
  <c r="BG54" i="25"/>
  <c r="BH58" i="24"/>
  <c r="BH56" i="24"/>
  <c r="BH59" i="24"/>
  <c r="BH57" i="24"/>
  <c r="BH54" i="24"/>
  <c r="BG68" i="24"/>
  <c r="BG71" i="24"/>
  <c r="BH69" i="24"/>
  <c r="BH61" i="24" s="1"/>
  <c r="BH55" i="24"/>
  <c r="BH51" i="24"/>
  <c r="BH50" i="24"/>
  <c r="BH53" i="24"/>
  <c r="BH52" i="24"/>
  <c r="BG67" i="24"/>
  <c r="BH48" i="24"/>
  <c r="BH49" i="24"/>
  <c r="BF76" i="24"/>
  <c r="BH46" i="24"/>
  <c r="BG66" i="24"/>
  <c r="BH42" i="24"/>
  <c r="BG61" i="25"/>
  <c r="BH47" i="24"/>
  <c r="BH45" i="24"/>
  <c r="BH44" i="24"/>
  <c r="BH43" i="24"/>
  <c r="BP40" i="25"/>
  <c r="AP81" i="25"/>
  <c r="BS11" i="24"/>
  <c r="BR14" i="24"/>
  <c r="BR32" i="24"/>
  <c r="BR13" i="24"/>
  <c r="BQ29" i="24"/>
  <c r="BQ31" i="24"/>
  <c r="BQ33" i="24"/>
  <c r="BR34" i="24"/>
  <c r="BR12" i="24"/>
  <c r="BR12" i="25" s="1"/>
  <c r="BR30" i="24"/>
  <c r="BR15" i="24"/>
  <c r="BR10" i="24"/>
  <c r="BR10" i="25" s="1"/>
  <c r="AR68" i="25"/>
  <c r="BG47" i="25"/>
  <c r="B157" i="23"/>
  <c r="BS8" i="24"/>
  <c r="BF76" i="25"/>
  <c r="BG48" i="25"/>
  <c r="BR21" i="24"/>
  <c r="BG57" i="25"/>
  <c r="BG55" i="25"/>
  <c r="AR56" i="25"/>
  <c r="BF65" i="25"/>
  <c r="BG66" i="25"/>
  <c r="BP21" i="25"/>
  <c r="BP24" i="25"/>
  <c r="BQ24" i="24"/>
  <c r="BS8" i="25"/>
  <c r="BR11" i="25"/>
  <c r="F147" i="23"/>
  <c r="BH45" i="25"/>
  <c r="BR36" i="25"/>
  <c r="AQ78" i="25"/>
  <c r="AR50" i="25"/>
  <c r="AR28" i="25"/>
  <c r="AS27" i="25" s="1"/>
  <c r="BG60" i="25"/>
  <c r="BQ23" i="24"/>
  <c r="BP35" i="24"/>
  <c r="BQ39" i="25" s="1"/>
  <c r="BF79" i="25"/>
  <c r="BG51" i="25"/>
  <c r="BQ35" i="25"/>
  <c r="BQ37" i="25"/>
  <c r="BR38" i="25"/>
  <c r="BG59" i="25"/>
  <c r="BG53" i="25"/>
  <c r="BG49" i="25"/>
  <c r="BQ22" i="24"/>
  <c r="BR34" i="25"/>
  <c r="BG69" i="25"/>
  <c r="H147" i="23"/>
  <c r="BH46" i="25"/>
  <c r="D147" i="23"/>
  <c r="BH44" i="25"/>
  <c r="BP26" i="24"/>
  <c r="BG63" i="25"/>
  <c r="BQ25" i="24"/>
  <c r="BQ17" i="25"/>
  <c r="BQ26" i="25" s="1"/>
  <c r="BQ20" i="24"/>
  <c r="BQ16" i="24"/>
  <c r="BI21" i="16"/>
  <c r="BI24" i="16"/>
  <c r="BJ10" i="16"/>
  <c r="BJ17" i="16" s="1"/>
  <c r="BJ26" i="16" s="1"/>
  <c r="AZ76" i="14"/>
  <c r="BE66" i="16"/>
  <c r="BE67" i="16"/>
  <c r="BE69" i="16"/>
  <c r="BK31" i="14"/>
  <c r="BK33" i="14"/>
  <c r="BK29" i="14"/>
  <c r="BK34" i="14"/>
  <c r="BK32" i="14"/>
  <c r="BK30" i="14"/>
  <c r="BK35" i="16"/>
  <c r="BK37" i="16"/>
  <c r="BK38" i="16"/>
  <c r="BK36" i="16"/>
  <c r="BK34" i="16"/>
  <c r="AB77" i="16"/>
  <c r="X79" i="16"/>
  <c r="AD76" i="16"/>
  <c r="BF48" i="16"/>
  <c r="BF49" i="16"/>
  <c r="BF57" i="16"/>
  <c r="BD75" i="16"/>
  <c r="BF51" i="16"/>
  <c r="BF55" i="16"/>
  <c r="BF54" i="16"/>
  <c r="BF63" i="16"/>
  <c r="BF60" i="16"/>
  <c r="BF59" i="16"/>
  <c r="BF74" i="16"/>
  <c r="BF65" i="16" s="1"/>
  <c r="BF53" i="16"/>
  <c r="BF47" i="16"/>
  <c r="BF61" i="16"/>
  <c r="B156" i="15"/>
  <c r="C155" i="15"/>
  <c r="E155" i="15"/>
  <c r="G155" i="15"/>
  <c r="BO8" i="16"/>
  <c r="BJ39" i="16"/>
  <c r="BJ40" i="16" s="1"/>
  <c r="BF49" i="14"/>
  <c r="BF50" i="14"/>
  <c r="BF46" i="14"/>
  <c r="BF45" i="14"/>
  <c r="BF43" i="14"/>
  <c r="BF53" i="14"/>
  <c r="BF58" i="14"/>
  <c r="D145" i="15"/>
  <c r="BG44" i="16" s="1"/>
  <c r="BF44" i="14"/>
  <c r="BF51" i="14"/>
  <c r="BF59" i="14"/>
  <c r="BF55" i="14"/>
  <c r="H145" i="15"/>
  <c r="BG46" i="16" s="1"/>
  <c r="F145" i="15"/>
  <c r="BG45" i="16" s="1"/>
  <c r="BF57" i="14"/>
  <c r="BF47" i="14"/>
  <c r="BF52" i="14"/>
  <c r="BF56" i="14"/>
  <c r="BK10" i="14"/>
  <c r="BK13" i="14"/>
  <c r="BK14" i="14"/>
  <c r="BK14" i="16" s="1"/>
  <c r="BK11" i="14"/>
  <c r="BK11" i="16" s="1"/>
  <c r="BK12" i="14"/>
  <c r="BK12" i="16" s="1"/>
  <c r="BK15" i="14"/>
  <c r="BM8" i="14"/>
  <c r="BC54" i="14"/>
  <c r="BB68" i="14"/>
  <c r="BA73" i="14"/>
  <c r="BA70" i="14"/>
  <c r="BA74" i="14"/>
  <c r="BA71" i="14"/>
  <c r="BA72" i="14"/>
  <c r="BA75" i="14"/>
  <c r="BC69" i="14"/>
  <c r="BC64" i="14" s="1"/>
  <c r="BB67" i="14"/>
  <c r="BC48" i="14"/>
  <c r="BC42" i="14"/>
  <c r="BB66" i="14"/>
  <c r="BJ21" i="14"/>
  <c r="BJ25" i="14"/>
  <c r="BJ23" i="14"/>
  <c r="BJ16" i="14"/>
  <c r="BJ20" i="14"/>
  <c r="BI26" i="14"/>
  <c r="BJ24" i="14"/>
  <c r="BJ35" i="14"/>
  <c r="BJ22" i="14"/>
  <c r="BI40" i="24"/>
  <c r="BG41" i="14"/>
  <c r="BR31" i="24" a="1"/>
  <c r="BG39" i="14"/>
  <c r="BL32" i="14" a="1"/>
  <c r="BJ40" i="28"/>
  <c r="BR14" i="31" a="1"/>
  <c r="BS10" i="24" a="1"/>
  <c r="BR33" i="31" a="1"/>
  <c r="BL13" i="14" a="1"/>
  <c r="BR12" i="31" a="1"/>
  <c r="BR12" i="28" a="1"/>
  <c r="BL29" i="14" a="1"/>
  <c r="BR29" i="28" a="1"/>
  <c r="BI40" i="31"/>
  <c r="BS34" i="24" a="1"/>
  <c r="BG40" i="14"/>
  <c r="BL30" i="14" a="1"/>
  <c r="BL14" i="14" a="1"/>
  <c r="BR13" i="28" a="1"/>
  <c r="BR15" i="28" a="1"/>
  <c r="BR34" i="31" a="1"/>
  <c r="BI39" i="31"/>
  <c r="BR34" i="28" a="1"/>
  <c r="BR32" i="28" a="1"/>
  <c r="BL33" i="14" a="1"/>
  <c r="BL10" i="14" a="1"/>
  <c r="BL31" i="14" a="1"/>
  <c r="BR10" i="31" a="1"/>
  <c r="BR31" i="31" a="1"/>
  <c r="BI41" i="31"/>
  <c r="BS13" i="24" a="1"/>
  <c r="BR11" i="31" a="1"/>
  <c r="BR30" i="31" a="1"/>
  <c r="BR32" i="31" a="1"/>
  <c r="BJ41" i="28"/>
  <c r="BS30" i="24" a="1"/>
  <c r="BR33" i="28" a="1"/>
  <c r="BJ39" i="28"/>
  <c r="BL12" i="14" a="1"/>
  <c r="BR14" i="28" a="1"/>
  <c r="BS32" i="24" a="1"/>
  <c r="BL34" i="14" a="1"/>
  <c r="BS29" i="31" a="1"/>
  <c r="BI39" i="24"/>
  <c r="BR11" i="28" a="1"/>
  <c r="BS14" i="24" a="1"/>
  <c r="BR31" i="28" a="1"/>
  <c r="BR13" i="31" a="1"/>
  <c r="BT11" i="24" a="1"/>
  <c r="BL15" i="14" a="1"/>
  <c r="BR29" i="24" a="1"/>
  <c r="BL11" i="14" a="1"/>
  <c r="BR10" i="28" a="1"/>
  <c r="BR30" i="28" a="1"/>
  <c r="BS15" i="24" a="1"/>
  <c r="BS12" i="24" a="1"/>
  <c r="BI41" i="24"/>
  <c r="BR15" i="31" a="1"/>
  <c r="BR33" i="24" a="1"/>
  <c r="BF76" i="31" l="1"/>
  <c r="BH61" i="31"/>
  <c r="BH71" i="31" s="1"/>
  <c r="BH63" i="31"/>
  <c r="BH73" i="31" s="1"/>
  <c r="BI59" i="31"/>
  <c r="BI54" i="31"/>
  <c r="BH68" i="31"/>
  <c r="BI53" i="31"/>
  <c r="BI57" i="31"/>
  <c r="BI55" i="31"/>
  <c r="BH67" i="31"/>
  <c r="BI48" i="31"/>
  <c r="BH64" i="31"/>
  <c r="BH74" i="31" s="1"/>
  <c r="BI69" i="31"/>
  <c r="BI49" i="31"/>
  <c r="BI43" i="31"/>
  <c r="BI52" i="31"/>
  <c r="BH60" i="31"/>
  <c r="BH70" i="31" s="1"/>
  <c r="BI58" i="31"/>
  <c r="BI56" i="31"/>
  <c r="BI47" i="31"/>
  <c r="BI45" i="31"/>
  <c r="BH65" i="31"/>
  <c r="BH75" i="31" s="1"/>
  <c r="BH62" i="31"/>
  <c r="BH72" i="31" s="1"/>
  <c r="BI51" i="31"/>
  <c r="BG72" i="31"/>
  <c r="BG76" i="31" s="1"/>
  <c r="BI42" i="31"/>
  <c r="BH66" i="31"/>
  <c r="BI46" i="31"/>
  <c r="BI50" i="31"/>
  <c r="BI44" i="31"/>
  <c r="BC63" i="14"/>
  <c r="BC61" i="14"/>
  <c r="BC60" i="14"/>
  <c r="BC62" i="14"/>
  <c r="BC65" i="14"/>
  <c r="BH64" i="24"/>
  <c r="BH74" i="24" s="1"/>
  <c r="BH60" i="24"/>
  <c r="BH70" i="24" s="1"/>
  <c r="BH65" i="24"/>
  <c r="BH75" i="24" s="1"/>
  <c r="AP15" i="32"/>
  <c r="AP64" i="32" s="1"/>
  <c r="AP73" i="32" s="1"/>
  <c r="BH62" i="24"/>
  <c r="BH72" i="24" s="1"/>
  <c r="BH63" i="24"/>
  <c r="BH73" i="24" s="1"/>
  <c r="BI60" i="28"/>
  <c r="BI70" i="28" s="1"/>
  <c r="BI64" i="28"/>
  <c r="BI74" i="28" s="1"/>
  <c r="BI65" i="28"/>
  <c r="BI75" i="28" s="1"/>
  <c r="BI63" i="28"/>
  <c r="BI62" i="28"/>
  <c r="BG76" i="28"/>
  <c r="BH74" i="28"/>
  <c r="BH54" i="32"/>
  <c r="BG66" i="32"/>
  <c r="BG76" i="32" s="1"/>
  <c r="BH61" i="32"/>
  <c r="AP30" i="32"/>
  <c r="AQ29" i="32" s="1"/>
  <c r="AQ25" i="32" s="1"/>
  <c r="AQ15" i="32" s="1"/>
  <c r="BG69" i="32"/>
  <c r="BG79" i="32" s="1"/>
  <c r="BG67" i="32"/>
  <c r="BG77" i="32" s="1"/>
  <c r="BH60" i="32"/>
  <c r="BF77" i="25"/>
  <c r="BH55" i="32"/>
  <c r="BH63" i="32"/>
  <c r="BQ35" i="31"/>
  <c r="BR39" i="32" s="1"/>
  <c r="AQ28" i="32"/>
  <c r="AR27" i="32" s="1"/>
  <c r="AR23" i="32" s="1"/>
  <c r="AR13" i="32" s="1"/>
  <c r="BR13" i="31"/>
  <c r="BR15" i="31"/>
  <c r="BR10" i="31"/>
  <c r="BR10" i="32" s="1"/>
  <c r="BR12" i="31"/>
  <c r="BR32" i="31"/>
  <c r="BR11" i="31"/>
  <c r="BR31" i="31"/>
  <c r="BR33" i="31"/>
  <c r="BR34" i="31"/>
  <c r="BR30" i="31"/>
  <c r="BR14" i="31"/>
  <c r="BR14" i="32" s="1"/>
  <c r="BS29" i="31"/>
  <c r="BH48" i="32"/>
  <c r="BS8" i="32"/>
  <c r="BH47" i="32"/>
  <c r="BP24" i="32"/>
  <c r="BP21" i="32"/>
  <c r="BQ23" i="31"/>
  <c r="BQ40" i="32"/>
  <c r="BQ25" i="31"/>
  <c r="AQ62" i="32"/>
  <c r="AP78" i="32"/>
  <c r="AQ50" i="32"/>
  <c r="BQ16" i="31"/>
  <c r="BQ20" i="31"/>
  <c r="BQ22" i="31"/>
  <c r="AO80" i="32"/>
  <c r="BH51" i="32"/>
  <c r="AO81" i="32"/>
  <c r="BH74" i="32"/>
  <c r="BR36" i="32"/>
  <c r="BQ21" i="31"/>
  <c r="AQ68" i="32"/>
  <c r="BR35" i="32"/>
  <c r="BR37" i="32"/>
  <c r="BH59" i="32"/>
  <c r="BG65" i="32"/>
  <c r="BG75" i="32" s="1"/>
  <c r="D148" i="30"/>
  <c r="BI44" i="32"/>
  <c r="BQ12" i="32"/>
  <c r="BH53" i="32"/>
  <c r="F148" i="30"/>
  <c r="BI45" i="32"/>
  <c r="BR38" i="32"/>
  <c r="BR34" i="32"/>
  <c r="BS8" i="31"/>
  <c r="BH49" i="32"/>
  <c r="H148" i="30"/>
  <c r="BI46" i="32"/>
  <c r="BH69" i="29"/>
  <c r="BH79" i="29" s="1"/>
  <c r="AQ56" i="32"/>
  <c r="B158" i="30"/>
  <c r="BP26" i="31"/>
  <c r="BQ24" i="31"/>
  <c r="BJ69" i="28"/>
  <c r="BJ61" i="28" s="1"/>
  <c r="BI71" i="28"/>
  <c r="BJ57" i="28"/>
  <c r="BI68" i="28"/>
  <c r="BJ54" i="28"/>
  <c r="BJ56" i="28"/>
  <c r="AP31" i="29"/>
  <c r="BJ55" i="28"/>
  <c r="BJ58" i="28"/>
  <c r="BJ59" i="28"/>
  <c r="BJ52" i="28"/>
  <c r="BJ49" i="28"/>
  <c r="BJ51" i="28"/>
  <c r="BJ48" i="28"/>
  <c r="BI67" i="28"/>
  <c r="BI60" i="29"/>
  <c r="BJ50" i="28"/>
  <c r="BJ53" i="28"/>
  <c r="AP28" i="29"/>
  <c r="AQ27" i="29" s="1"/>
  <c r="AQ25" i="29" s="1"/>
  <c r="AQ30" i="29" s="1"/>
  <c r="AR29" i="29" s="1"/>
  <c r="BI66" i="28"/>
  <c r="BJ42" i="28"/>
  <c r="BJ46" i="28"/>
  <c r="BJ43" i="28"/>
  <c r="BJ47" i="28"/>
  <c r="BH67" i="29"/>
  <c r="BH77" i="29" s="1"/>
  <c r="AP50" i="29"/>
  <c r="BJ45" i="28"/>
  <c r="AP56" i="29"/>
  <c r="AP68" i="29"/>
  <c r="BJ44" i="28"/>
  <c r="AP16" i="29"/>
  <c r="AQ52" i="25"/>
  <c r="AQ71" i="25" s="1"/>
  <c r="AQ16" i="25"/>
  <c r="AQ64" i="25"/>
  <c r="AQ73" i="25" s="1"/>
  <c r="AQ58" i="25"/>
  <c r="AQ72" i="25" s="1"/>
  <c r="BH66" i="29"/>
  <c r="BH76" i="29" s="1"/>
  <c r="BP17" i="29"/>
  <c r="BP26" i="29" s="1"/>
  <c r="BP24" i="29" s="1"/>
  <c r="BG77" i="29"/>
  <c r="BR13" i="28"/>
  <c r="BR10" i="28"/>
  <c r="BR10" i="29" s="1"/>
  <c r="BR32" i="28"/>
  <c r="BR33" i="28"/>
  <c r="BR34" i="28"/>
  <c r="BR29" i="28"/>
  <c r="BR14" i="28"/>
  <c r="BR14" i="29" s="1"/>
  <c r="BR30" i="28"/>
  <c r="BR12" i="28"/>
  <c r="BR12" i="29" s="1"/>
  <c r="BR11" i="28"/>
  <c r="BR15" i="28"/>
  <c r="BR31" i="28"/>
  <c r="BH65" i="29"/>
  <c r="BH75" i="29" s="1"/>
  <c r="BS8" i="28"/>
  <c r="H149" i="27"/>
  <c r="BJ46" i="29"/>
  <c r="BI55" i="29"/>
  <c r="BQ23" i="28"/>
  <c r="F149" i="27"/>
  <c r="BJ45" i="29"/>
  <c r="BJ57" i="29" s="1"/>
  <c r="BT8" i="29"/>
  <c r="D149" i="27"/>
  <c r="BJ44" i="29"/>
  <c r="BI53" i="29"/>
  <c r="BQ20" i="28"/>
  <c r="BQ16" i="28"/>
  <c r="BQ10" i="29"/>
  <c r="BI74" i="29"/>
  <c r="AO80" i="29"/>
  <c r="AP52" i="29"/>
  <c r="AO71" i="29"/>
  <c r="AP64" i="29"/>
  <c r="AO73" i="29"/>
  <c r="BP26" i="28"/>
  <c r="BO24" i="29"/>
  <c r="BO21" i="29"/>
  <c r="BI61" i="29"/>
  <c r="BI54" i="29"/>
  <c r="BR36" i="29"/>
  <c r="BR37" i="29"/>
  <c r="BI51" i="29"/>
  <c r="AP70" i="29"/>
  <c r="BR38" i="29"/>
  <c r="BQ35" i="28"/>
  <c r="BR39" i="29" s="1"/>
  <c r="BI59" i="29"/>
  <c r="BI49" i="29"/>
  <c r="BQ24" i="28"/>
  <c r="BH54" i="25"/>
  <c r="BQ40" i="29"/>
  <c r="B159" i="27"/>
  <c r="BR34" i="29"/>
  <c r="BQ22" i="28"/>
  <c r="BI47" i="29"/>
  <c r="BI48" i="29"/>
  <c r="AP58" i="29"/>
  <c r="AO72" i="29"/>
  <c r="BQ21" i="28"/>
  <c r="BQ11" i="29"/>
  <c r="BI63" i="29"/>
  <c r="BQ25" i="28"/>
  <c r="BR35" i="29"/>
  <c r="BI55" i="24"/>
  <c r="BH61" i="25"/>
  <c r="BH68" i="24"/>
  <c r="BI54" i="24"/>
  <c r="BI57" i="24"/>
  <c r="BI69" i="24"/>
  <c r="BI61" i="24" s="1"/>
  <c r="BH71" i="24"/>
  <c r="BI59" i="24"/>
  <c r="BI56" i="24"/>
  <c r="BI58" i="24"/>
  <c r="BI49" i="24"/>
  <c r="BI52" i="24"/>
  <c r="BH67" i="24"/>
  <c r="BI48" i="24"/>
  <c r="BI53" i="24"/>
  <c r="BI50" i="24"/>
  <c r="BI51" i="24"/>
  <c r="BI42" i="24"/>
  <c r="BH66" i="24"/>
  <c r="BI45" i="24"/>
  <c r="BI46" i="24"/>
  <c r="BI43" i="24"/>
  <c r="BI47" i="24"/>
  <c r="BG76" i="24"/>
  <c r="BI44" i="24"/>
  <c r="AR31" i="25"/>
  <c r="AR15" i="25"/>
  <c r="AR70" i="25" s="1"/>
  <c r="BQ40" i="25"/>
  <c r="BR33" i="24"/>
  <c r="BR31" i="24"/>
  <c r="BR29" i="24"/>
  <c r="BS10" i="24"/>
  <c r="BS10" i="25" s="1"/>
  <c r="BS13" i="24"/>
  <c r="BS34" i="24"/>
  <c r="BS15" i="24"/>
  <c r="BS30" i="24"/>
  <c r="BS14" i="24"/>
  <c r="BS14" i="25" s="1"/>
  <c r="BS32" i="24"/>
  <c r="BS12" i="24"/>
  <c r="BS12" i="25" s="1"/>
  <c r="BT11" i="24"/>
  <c r="H148" i="23"/>
  <c r="BI46" i="25"/>
  <c r="BR37" i="25"/>
  <c r="BS11" i="25"/>
  <c r="BT8" i="25"/>
  <c r="B158" i="23"/>
  <c r="BG79" i="25"/>
  <c r="BH51" i="25"/>
  <c r="BH63" i="25"/>
  <c r="BG77" i="25"/>
  <c r="BH49" i="25"/>
  <c r="BH55" i="25"/>
  <c r="BG76" i="25"/>
  <c r="BH48" i="25"/>
  <c r="BR35" i="25"/>
  <c r="BH74" i="25"/>
  <c r="BQ35" i="24"/>
  <c r="BR39" i="25" s="1"/>
  <c r="BH53" i="25"/>
  <c r="BR20" i="24"/>
  <c r="BR16" i="24"/>
  <c r="BR23" i="24"/>
  <c r="BS38" i="25"/>
  <c r="BH60" i="25"/>
  <c r="BR25" i="24"/>
  <c r="AS25" i="25"/>
  <c r="AS23" i="25"/>
  <c r="AS13" i="25" s="1"/>
  <c r="AS68" i="25" s="1"/>
  <c r="F148" i="23"/>
  <c r="BI45" i="25"/>
  <c r="BG65" i="25"/>
  <c r="BG75" i="25" s="1"/>
  <c r="BH57" i="25"/>
  <c r="BH47" i="25"/>
  <c r="BS34" i="25"/>
  <c r="BR24" i="24"/>
  <c r="AR78" i="25"/>
  <c r="BS36" i="25"/>
  <c r="BQ26" i="24"/>
  <c r="BQ24" i="25"/>
  <c r="BQ21" i="25"/>
  <c r="D148" i="23"/>
  <c r="BI44" i="25"/>
  <c r="BH59" i="25"/>
  <c r="BR14" i="25"/>
  <c r="BR17" i="25" s="1"/>
  <c r="BR26" i="25" s="1"/>
  <c r="BT8" i="24"/>
  <c r="BF75" i="25"/>
  <c r="BR22" i="24"/>
  <c r="BS21" i="24"/>
  <c r="BJ21" i="16"/>
  <c r="BJ24" i="16"/>
  <c r="BK10" i="16"/>
  <c r="BK17" i="16" s="1"/>
  <c r="BK26" i="16" s="1"/>
  <c r="BA76" i="14"/>
  <c r="BF69" i="16"/>
  <c r="BF66" i="16"/>
  <c r="BF67" i="16"/>
  <c r="BL30" i="14"/>
  <c r="BL32" i="14"/>
  <c r="BL34" i="14"/>
  <c r="BL29" i="14"/>
  <c r="BL33" i="14"/>
  <c r="BL31" i="14"/>
  <c r="BL34" i="16"/>
  <c r="BL36" i="16"/>
  <c r="BL38" i="16"/>
  <c r="BL37" i="16"/>
  <c r="BL35" i="16"/>
  <c r="Y79" i="16"/>
  <c r="AC77" i="16"/>
  <c r="AE76" i="16"/>
  <c r="BG53" i="16"/>
  <c r="BE75" i="16"/>
  <c r="BG63" i="16"/>
  <c r="BG51" i="16"/>
  <c r="BG57" i="16"/>
  <c r="BG60" i="16"/>
  <c r="BG47" i="16"/>
  <c r="BG49" i="16"/>
  <c r="BG74" i="16"/>
  <c r="BG65" i="16" s="1"/>
  <c r="BG54" i="16"/>
  <c r="BG59" i="16"/>
  <c r="BG61" i="16"/>
  <c r="BG55" i="16"/>
  <c r="BG48" i="16"/>
  <c r="B157" i="15"/>
  <c r="G156" i="15"/>
  <c r="E156" i="15"/>
  <c r="C156" i="15"/>
  <c r="BP8" i="16"/>
  <c r="BK39" i="16"/>
  <c r="BK40" i="16" s="1"/>
  <c r="BG57" i="14"/>
  <c r="F146" i="15"/>
  <c r="BH45" i="16" s="1"/>
  <c r="BG53" i="14"/>
  <c r="H146" i="15"/>
  <c r="BH46" i="16" s="1"/>
  <c r="BG43" i="14"/>
  <c r="BG55" i="14"/>
  <c r="BG45" i="14"/>
  <c r="BG47" i="14"/>
  <c r="D146" i="15"/>
  <c r="BH44" i="16" s="1"/>
  <c r="BG58" i="14"/>
  <c r="BG59" i="14"/>
  <c r="BG46" i="14"/>
  <c r="BG56" i="14"/>
  <c r="BG51" i="14"/>
  <c r="BG50" i="14"/>
  <c r="BG52" i="14"/>
  <c r="BG44" i="14"/>
  <c r="BG49" i="14"/>
  <c r="BL11" i="14"/>
  <c r="BL11" i="16" s="1"/>
  <c r="BL15" i="14"/>
  <c r="BL14" i="14"/>
  <c r="BL14" i="16" s="1"/>
  <c r="BL12" i="14"/>
  <c r="BL12" i="16" s="1"/>
  <c r="BL13" i="14"/>
  <c r="BL10" i="14"/>
  <c r="BN8" i="14"/>
  <c r="BD48" i="14"/>
  <c r="BC67" i="14"/>
  <c r="BB71" i="14"/>
  <c r="BB70" i="14"/>
  <c r="BB72" i="14"/>
  <c r="BB73" i="14"/>
  <c r="BB74" i="14"/>
  <c r="BB75" i="14"/>
  <c r="BC66" i="14"/>
  <c r="BD42" i="14"/>
  <c r="BD69" i="14"/>
  <c r="BD64" i="14" s="1"/>
  <c r="BD54" i="14"/>
  <c r="BC68" i="14"/>
  <c r="BK35" i="14"/>
  <c r="BK24" i="14"/>
  <c r="BK16" i="14"/>
  <c r="BK20" i="14"/>
  <c r="BK22" i="14"/>
  <c r="BK23" i="14"/>
  <c r="BJ26" i="14"/>
  <c r="BK25" i="14"/>
  <c r="BK21" i="14"/>
  <c r="BM29" i="14" a="1"/>
  <c r="BH41" i="14"/>
  <c r="BS10" i="31" a="1"/>
  <c r="BT32" i="24" a="1"/>
  <c r="BS33" i="31" a="1"/>
  <c r="BT30" i="24" a="1"/>
  <c r="BS34" i="31" a="1"/>
  <c r="BS14" i="28" a="1"/>
  <c r="BS10" i="28" a="1"/>
  <c r="BJ40" i="24"/>
  <c r="BT15" i="24" a="1"/>
  <c r="BS13" i="28" a="1"/>
  <c r="BM12" i="14" a="1"/>
  <c r="BT10" i="24" a="1"/>
  <c r="BK39" i="28"/>
  <c r="BS32" i="31" a="1"/>
  <c r="BS12" i="28" a="1"/>
  <c r="BJ40" i="31"/>
  <c r="BS33" i="24" a="1"/>
  <c r="BS30" i="31" a="1"/>
  <c r="BT34" i="24" a="1"/>
  <c r="BJ39" i="31"/>
  <c r="BT13" i="24" a="1"/>
  <c r="BS32" i="28" a="1"/>
  <c r="BM31" i="14" a="1"/>
  <c r="BS33" i="28" a="1"/>
  <c r="BK40" i="28"/>
  <c r="BH39" i="14"/>
  <c r="BM13" i="14" a="1"/>
  <c r="BS31" i="28" a="1"/>
  <c r="BJ41" i="31"/>
  <c r="BM15" i="14" a="1"/>
  <c r="BM33" i="14" a="1"/>
  <c r="BM34" i="14" a="1"/>
  <c r="BS29" i="24" a="1"/>
  <c r="BS13" i="31" a="1"/>
  <c r="BH40" i="14"/>
  <c r="BS29" i="28" a="1"/>
  <c r="BU11" i="24" a="1"/>
  <c r="BK41" i="28"/>
  <c r="BS34" i="28" a="1"/>
  <c r="BM30" i="14" a="1"/>
  <c r="BM32" i="14" a="1"/>
  <c r="BM10" i="14" a="1"/>
  <c r="BS30" i="28" a="1"/>
  <c r="BS31" i="24" a="1"/>
  <c r="BJ41" i="24"/>
  <c r="BT12" i="24" a="1"/>
  <c r="BS31" i="31" a="1"/>
  <c r="BS14" i="31" a="1"/>
  <c r="BM11" i="14" a="1"/>
  <c r="BS11" i="31" a="1"/>
  <c r="BS12" i="31" a="1"/>
  <c r="BT29" i="31" a="1"/>
  <c r="BS15" i="31" a="1"/>
  <c r="BS15" i="28" a="1"/>
  <c r="BT14" i="24" a="1"/>
  <c r="BM14" i="14" a="1"/>
  <c r="BS11" i="28" a="1"/>
  <c r="BJ39" i="24"/>
  <c r="BI63" i="31" l="1"/>
  <c r="BI73" i="31" s="1"/>
  <c r="BH76" i="31"/>
  <c r="BJ45" i="31"/>
  <c r="BJ43" i="31"/>
  <c r="BJ57" i="31"/>
  <c r="BI66" i="31"/>
  <c r="BJ42" i="31"/>
  <c r="BJ49" i="31"/>
  <c r="BJ44" i="31"/>
  <c r="BJ56" i="31"/>
  <c r="BI64" i="31"/>
  <c r="BI74" i="31" s="1"/>
  <c r="BJ69" i="31"/>
  <c r="BI61" i="31"/>
  <c r="BI71" i="31" s="1"/>
  <c r="BJ55" i="31"/>
  <c r="BJ47" i="31"/>
  <c r="BJ51" i="31"/>
  <c r="BJ58" i="31"/>
  <c r="BJ50" i="31"/>
  <c r="BI62" i="31"/>
  <c r="BI60" i="31"/>
  <c r="BI70" i="31" s="1"/>
  <c r="BJ48" i="31"/>
  <c r="BI67" i="31"/>
  <c r="BI68" i="31"/>
  <c r="BJ54" i="31"/>
  <c r="BJ53" i="31"/>
  <c r="BJ46" i="31"/>
  <c r="BI65" i="31"/>
  <c r="BI75" i="31" s="1"/>
  <c r="BJ52" i="31"/>
  <c r="BJ59" i="31"/>
  <c r="AP52" i="32"/>
  <c r="AP71" i="32" s="1"/>
  <c r="BD65" i="14"/>
  <c r="BD61" i="14"/>
  <c r="BD62" i="14"/>
  <c r="BD63" i="14"/>
  <c r="BD60" i="14"/>
  <c r="BH76" i="28"/>
  <c r="BI63" i="24"/>
  <c r="BI73" i="24" s="1"/>
  <c r="BI62" i="24"/>
  <c r="BI72" i="24" s="1"/>
  <c r="BI65" i="24"/>
  <c r="BI75" i="24" s="1"/>
  <c r="BI60" i="24"/>
  <c r="BI70" i="24" s="1"/>
  <c r="AP70" i="32"/>
  <c r="AQ70" i="32" s="1"/>
  <c r="BI64" i="24"/>
  <c r="BI74" i="24" s="1"/>
  <c r="AP58" i="32"/>
  <c r="AP72" i="32" s="1"/>
  <c r="AP16" i="32"/>
  <c r="BJ62" i="28"/>
  <c r="BJ72" i="28" s="1"/>
  <c r="BJ63" i="28"/>
  <c r="BI73" i="28"/>
  <c r="BJ65" i="28"/>
  <c r="BJ75" i="28" s="1"/>
  <c r="BJ64" i="28"/>
  <c r="BJ74" i="28" s="1"/>
  <c r="BI72" i="28"/>
  <c r="BJ60" i="28"/>
  <c r="BI54" i="32"/>
  <c r="BH66" i="32"/>
  <c r="BH76" i="32" s="1"/>
  <c r="BI60" i="32"/>
  <c r="BI61" i="32"/>
  <c r="AQ30" i="32"/>
  <c r="AR29" i="32" s="1"/>
  <c r="AR25" i="32" s="1"/>
  <c r="AR15" i="32" s="1"/>
  <c r="AR16" i="32" s="1"/>
  <c r="AQ31" i="32"/>
  <c r="BI63" i="32"/>
  <c r="BS33" i="31"/>
  <c r="BS31" i="31"/>
  <c r="BS32" i="31"/>
  <c r="BT29" i="31"/>
  <c r="BS12" i="31"/>
  <c r="BS14" i="31"/>
  <c r="BS14" i="32" s="1"/>
  <c r="BS10" i="31"/>
  <c r="BS30" i="31"/>
  <c r="BS15" i="31"/>
  <c r="BS11" i="31"/>
  <c r="BS11" i="32" s="1"/>
  <c r="BS34" i="31"/>
  <c r="BS13" i="31"/>
  <c r="BS37" i="32"/>
  <c r="AR56" i="32"/>
  <c r="BI49" i="32"/>
  <c r="BI59" i="32"/>
  <c r="BQ17" i="32"/>
  <c r="BQ26" i="32" s="1"/>
  <c r="BI47" i="32"/>
  <c r="BT8" i="32"/>
  <c r="BS35" i="32"/>
  <c r="D149" i="30"/>
  <c r="BJ44" i="32"/>
  <c r="AQ64" i="32"/>
  <c r="AQ73" i="32" s="1"/>
  <c r="BS36" i="32"/>
  <c r="BI53" i="32"/>
  <c r="H149" i="30"/>
  <c r="BJ46" i="32"/>
  <c r="BI55" i="32"/>
  <c r="BR22" i="31"/>
  <c r="BR35" i="31"/>
  <c r="BS39" i="32" s="1"/>
  <c r="F149" i="30"/>
  <c r="BJ45" i="32"/>
  <c r="BI74" i="32"/>
  <c r="BH67" i="32"/>
  <c r="BH69" i="32"/>
  <c r="BH79" i="32" s="1"/>
  <c r="AQ16" i="32"/>
  <c r="B159" i="30"/>
  <c r="BR12" i="32"/>
  <c r="BR24" i="31"/>
  <c r="BR16" i="31"/>
  <c r="BR20" i="31"/>
  <c r="AR28" i="32"/>
  <c r="AS27" i="32" s="1"/>
  <c r="AR68" i="32"/>
  <c r="BI51" i="32"/>
  <c r="AQ78" i="32"/>
  <c r="AR50" i="32"/>
  <c r="AR62" i="32"/>
  <c r="BS34" i="32"/>
  <c r="BR25" i="31"/>
  <c r="BI48" i="32"/>
  <c r="BR21" i="31"/>
  <c r="BT8" i="31"/>
  <c r="BR40" i="32"/>
  <c r="BH65" i="32"/>
  <c r="BH75" i="32" s="1"/>
  <c r="BI57" i="32"/>
  <c r="BQ26" i="31"/>
  <c r="BR11" i="32"/>
  <c r="BS38" i="32"/>
  <c r="BR23" i="31"/>
  <c r="AQ23" i="29"/>
  <c r="AQ13" i="29" s="1"/>
  <c r="AQ56" i="29" s="1"/>
  <c r="BK57" i="28"/>
  <c r="BK59" i="28"/>
  <c r="BK58" i="28"/>
  <c r="BK55" i="28"/>
  <c r="BK56" i="28"/>
  <c r="BK54" i="28"/>
  <c r="BJ68" i="28"/>
  <c r="BK69" i="28"/>
  <c r="BK61" i="28" s="1"/>
  <c r="BJ71" i="28"/>
  <c r="AP78" i="29"/>
  <c r="BK53" i="28"/>
  <c r="AP72" i="29"/>
  <c r="BJ60" i="29"/>
  <c r="BK50" i="28"/>
  <c r="BJ67" i="28"/>
  <c r="BK48" i="28"/>
  <c r="BK51" i="28"/>
  <c r="BK49" i="28"/>
  <c r="BK52" i="28"/>
  <c r="BK44" i="28"/>
  <c r="BK43" i="28"/>
  <c r="BK46" i="28"/>
  <c r="BK47" i="28"/>
  <c r="BJ66" i="28"/>
  <c r="BK42" i="28"/>
  <c r="BK45" i="28"/>
  <c r="BP21" i="29"/>
  <c r="AQ81" i="25"/>
  <c r="AQ80" i="25"/>
  <c r="BJ74" i="29"/>
  <c r="BJ63" i="29"/>
  <c r="BI61" i="25"/>
  <c r="AO81" i="29"/>
  <c r="BR40" i="29"/>
  <c r="BS30" i="28"/>
  <c r="BS29" i="28"/>
  <c r="BS34" i="28"/>
  <c r="BS31" i="28"/>
  <c r="BS33" i="28"/>
  <c r="BS32" i="28"/>
  <c r="BS11" i="28"/>
  <c r="BS11" i="29" s="1"/>
  <c r="BS10" i="28"/>
  <c r="BS14" i="28"/>
  <c r="BS15" i="28"/>
  <c r="BS12" i="28"/>
  <c r="BS12" i="29" s="1"/>
  <c r="BS13" i="28"/>
  <c r="BS34" i="29"/>
  <c r="BJ51" i="29"/>
  <c r="BJ49" i="29"/>
  <c r="AP73" i="29"/>
  <c r="D150" i="27"/>
  <c r="BK44" i="29"/>
  <c r="BR35" i="28"/>
  <c r="BS39" i="29" s="1"/>
  <c r="BS38" i="29"/>
  <c r="BT8" i="28"/>
  <c r="BI69" i="29"/>
  <c r="BI54" i="25"/>
  <c r="B160" i="27"/>
  <c r="BJ55" i="29"/>
  <c r="BI65" i="29"/>
  <c r="BI75" i="29" s="1"/>
  <c r="BS35" i="29"/>
  <c r="BS37" i="29"/>
  <c r="BI67" i="29"/>
  <c r="BJ67" i="29" s="1"/>
  <c r="BS36" i="29"/>
  <c r="BI66" i="29"/>
  <c r="BJ59" i="29"/>
  <c r="AQ15" i="29"/>
  <c r="AQ64" i="29" s="1"/>
  <c r="BQ26" i="28"/>
  <c r="AP80" i="29"/>
  <c r="AP71" i="29"/>
  <c r="F150" i="27"/>
  <c r="BK45" i="29"/>
  <c r="BK57" i="29" s="1"/>
  <c r="H150" i="27"/>
  <c r="BK46" i="29"/>
  <c r="BR21" i="28"/>
  <c r="BR11" i="29"/>
  <c r="BR17" i="29" s="1"/>
  <c r="BR26" i="29" s="1"/>
  <c r="BR20" i="28"/>
  <c r="BR16" i="28"/>
  <c r="BJ47" i="29"/>
  <c r="BR24" i="28"/>
  <c r="BR25" i="28"/>
  <c r="BJ54" i="29"/>
  <c r="BQ17" i="29"/>
  <c r="BQ26" i="29" s="1"/>
  <c r="BJ48" i="29"/>
  <c r="BJ61" i="29"/>
  <c r="BJ53" i="29"/>
  <c r="BU8" i="29"/>
  <c r="BR22" i="28"/>
  <c r="BR23" i="28"/>
  <c r="BI74" i="25"/>
  <c r="AR52" i="25"/>
  <c r="AR71" i="25" s="1"/>
  <c r="BJ56" i="24"/>
  <c r="BJ57" i="24"/>
  <c r="BJ58" i="24"/>
  <c r="BJ54" i="24"/>
  <c r="BI68" i="24"/>
  <c r="BJ69" i="24"/>
  <c r="BJ61" i="24" s="1"/>
  <c r="BI71" i="24"/>
  <c r="BJ59" i="24"/>
  <c r="BJ55" i="24"/>
  <c r="BJ50" i="24"/>
  <c r="BJ53" i="24"/>
  <c r="BI67" i="24"/>
  <c r="BJ48" i="24"/>
  <c r="BJ51" i="24"/>
  <c r="BJ52" i="24"/>
  <c r="BJ49" i="24"/>
  <c r="AR58" i="25"/>
  <c r="AR72" i="25" s="1"/>
  <c r="BI63" i="25"/>
  <c r="AR64" i="25"/>
  <c r="AR73" i="25" s="1"/>
  <c r="BJ46" i="24"/>
  <c r="BJ45" i="24"/>
  <c r="BH67" i="25"/>
  <c r="BJ47" i="24"/>
  <c r="BJ44" i="24"/>
  <c r="BH76" i="24"/>
  <c r="BH69" i="25"/>
  <c r="BI60" i="25"/>
  <c r="BI55" i="25"/>
  <c r="BJ43" i="24"/>
  <c r="BI66" i="24"/>
  <c r="BJ42" i="24"/>
  <c r="AR16" i="25"/>
  <c r="BR40" i="25"/>
  <c r="BT15" i="24"/>
  <c r="BT34" i="24"/>
  <c r="BT13" i="24"/>
  <c r="BU11" i="24"/>
  <c r="BT10" i="24"/>
  <c r="BT10" i="25" s="1"/>
  <c r="BT12" i="24"/>
  <c r="BT12" i="25" s="1"/>
  <c r="BS29" i="24"/>
  <c r="BT30" i="24"/>
  <c r="BT32" i="24"/>
  <c r="BS31" i="24"/>
  <c r="BT14" i="24"/>
  <c r="BT14" i="25" s="1"/>
  <c r="BS33" i="24"/>
  <c r="F149" i="23"/>
  <c r="BJ45" i="25"/>
  <c r="BI59" i="25"/>
  <c r="AS62" i="25"/>
  <c r="AS50" i="25"/>
  <c r="AS15" i="25"/>
  <c r="AS70" i="25" s="1"/>
  <c r="AS31" i="25"/>
  <c r="BU8" i="24"/>
  <c r="BS25" i="24"/>
  <c r="BT38" i="25"/>
  <c r="AS28" i="25"/>
  <c r="AT27" i="25" s="1"/>
  <c r="BI48" i="25"/>
  <c r="BS23" i="24"/>
  <c r="BI57" i="25"/>
  <c r="BT21" i="24"/>
  <c r="BS17" i="25"/>
  <c r="BS26" i="25" s="1"/>
  <c r="BS20" i="24"/>
  <c r="BS16" i="24"/>
  <c r="BR24" i="25"/>
  <c r="BR21" i="25"/>
  <c r="H149" i="23"/>
  <c r="BJ46" i="25"/>
  <c r="B159" i="23"/>
  <c r="BS22" i="24"/>
  <c r="BR35" i="24"/>
  <c r="BS39" i="25" s="1"/>
  <c r="BI53" i="25"/>
  <c r="BI49" i="25"/>
  <c r="BT34" i="25"/>
  <c r="BH65" i="25"/>
  <c r="BH75" i="25" s="1"/>
  <c r="D149" i="23"/>
  <c r="BJ44" i="25"/>
  <c r="BI47" i="25"/>
  <c r="BH66" i="25"/>
  <c r="BU8" i="25"/>
  <c r="BT11" i="25"/>
  <c r="AS56" i="25"/>
  <c r="BT36" i="25"/>
  <c r="BS35" i="25"/>
  <c r="BR26" i="24"/>
  <c r="AS30" i="25"/>
  <c r="AT29" i="25" s="1"/>
  <c r="BI51" i="25"/>
  <c r="BS24" i="24"/>
  <c r="BS37" i="25"/>
  <c r="BK21" i="16"/>
  <c r="BK24" i="16"/>
  <c r="BL10" i="16"/>
  <c r="BL17" i="16" s="1"/>
  <c r="BL26" i="16" s="1"/>
  <c r="BB76" i="14"/>
  <c r="BG67" i="16"/>
  <c r="BG66" i="16"/>
  <c r="BG69" i="16"/>
  <c r="BM31" i="14"/>
  <c r="BM33" i="14"/>
  <c r="BM29" i="14"/>
  <c r="BM34" i="14"/>
  <c r="BM32" i="14"/>
  <c r="BM30" i="14"/>
  <c r="BM35" i="16"/>
  <c r="BM37" i="16"/>
  <c r="BM38" i="16"/>
  <c r="BM36" i="16"/>
  <c r="BM34" i="16"/>
  <c r="AF76" i="16"/>
  <c r="AD77" i="16"/>
  <c r="Z79" i="16"/>
  <c r="BH61" i="16"/>
  <c r="BH47" i="16"/>
  <c r="BH74" i="16"/>
  <c r="BH65" i="16" s="1"/>
  <c r="BH51" i="16"/>
  <c r="BH54" i="16"/>
  <c r="BH49" i="16"/>
  <c r="BH59" i="16"/>
  <c r="BH60" i="16"/>
  <c r="BH48" i="16"/>
  <c r="BF75" i="16"/>
  <c r="BH57" i="16"/>
  <c r="BH55" i="16"/>
  <c r="BH63" i="16"/>
  <c r="BH53" i="16"/>
  <c r="B158" i="15"/>
  <c r="E157" i="15"/>
  <c r="G157" i="15"/>
  <c r="C157" i="15"/>
  <c r="BQ8" i="16"/>
  <c r="BL39" i="16"/>
  <c r="BL40" i="16" s="1"/>
  <c r="BH59" i="14"/>
  <c r="BH49" i="14"/>
  <c r="F147" i="15"/>
  <c r="BI45" i="16" s="1"/>
  <c r="BH52" i="14"/>
  <c r="BH47" i="14"/>
  <c r="BH45" i="14"/>
  <c r="BH51" i="14"/>
  <c r="BH56" i="14"/>
  <c r="BH43" i="14"/>
  <c r="BH53" i="14"/>
  <c r="BH58" i="14"/>
  <c r="BH50" i="14"/>
  <c r="BH55" i="14"/>
  <c r="BH46" i="14"/>
  <c r="H147" i="15"/>
  <c r="BI46" i="16" s="1"/>
  <c r="BH44" i="14"/>
  <c r="D147" i="15"/>
  <c r="BI44" i="16" s="1"/>
  <c r="BH57" i="14"/>
  <c r="BM10" i="14"/>
  <c r="BM12" i="14"/>
  <c r="BM12" i="16" s="1"/>
  <c r="BM14" i="14"/>
  <c r="BM14" i="16" s="1"/>
  <c r="BM13" i="14"/>
  <c r="BM15" i="14"/>
  <c r="BM11" i="14"/>
  <c r="BM11" i="16" s="1"/>
  <c r="BO8" i="14"/>
  <c r="BD66" i="14"/>
  <c r="BE42" i="14"/>
  <c r="BE54" i="14"/>
  <c r="BD68" i="14"/>
  <c r="BC70" i="14"/>
  <c r="BC72" i="14"/>
  <c r="BC73" i="14"/>
  <c r="BC74" i="14"/>
  <c r="BC75" i="14"/>
  <c r="BC71" i="14"/>
  <c r="BD67" i="14"/>
  <c r="BE48" i="14"/>
  <c r="BE69" i="14"/>
  <c r="BE64" i="14" s="1"/>
  <c r="BK26" i="14"/>
  <c r="BL21" i="14"/>
  <c r="BL16" i="14"/>
  <c r="BL20" i="14"/>
  <c r="BL23" i="14"/>
  <c r="BL22" i="14"/>
  <c r="BL25" i="14"/>
  <c r="BL24" i="14"/>
  <c r="BL35" i="14"/>
  <c r="BT12" i="31" a="1"/>
  <c r="BK39" i="31"/>
  <c r="BL40" i="28"/>
  <c r="BN32" i="14" a="1"/>
  <c r="BT32" i="31" a="1"/>
  <c r="BT33" i="31" a="1"/>
  <c r="BT10" i="31" a="1"/>
  <c r="BT14" i="28" a="1"/>
  <c r="BT31" i="31" a="1"/>
  <c r="BU10" i="24" a="1"/>
  <c r="BI40" i="14"/>
  <c r="BL41" i="28"/>
  <c r="BI39" i="14"/>
  <c r="BN29" i="14" a="1"/>
  <c r="BN34" i="14" a="1"/>
  <c r="BN12" i="14" a="1"/>
  <c r="BT12" i="28" a="1"/>
  <c r="BK41" i="24"/>
  <c r="BT15" i="28" a="1"/>
  <c r="BU13" i="24" a="1"/>
  <c r="BT29" i="28" a="1"/>
  <c r="BT33" i="24" a="1"/>
  <c r="BN30" i="14" a="1"/>
  <c r="BU32" i="24" a="1"/>
  <c r="BT13" i="31" a="1"/>
  <c r="BT30" i="28" a="1"/>
  <c r="BT30" i="31" a="1"/>
  <c r="BN15" i="14" a="1"/>
  <c r="BT31" i="24" a="1"/>
  <c r="BT11" i="31" a="1"/>
  <c r="BN31" i="14" a="1"/>
  <c r="BN33" i="14" a="1"/>
  <c r="BN13" i="14" a="1"/>
  <c r="BU29" i="31" a="1"/>
  <c r="BI41" i="14"/>
  <c r="BK40" i="24"/>
  <c r="BN10" i="14" a="1"/>
  <c r="BT14" i="31" a="1"/>
  <c r="BT10" i="28" a="1"/>
  <c r="BU15" i="24" a="1"/>
  <c r="BT11" i="28" a="1"/>
  <c r="BL39" i="28"/>
  <c r="BT32" i="28" a="1"/>
  <c r="BN11" i="14" a="1"/>
  <c r="BT13" i="28" a="1"/>
  <c r="BK41" i="31"/>
  <c r="BU34" i="24" a="1"/>
  <c r="BK39" i="24"/>
  <c r="BU12" i="24" a="1"/>
  <c r="BU30" i="24" a="1"/>
  <c r="BT31" i="28" a="1"/>
  <c r="BU14" i="24" a="1"/>
  <c r="BK40" i="31"/>
  <c r="BV11" i="24" a="1"/>
  <c r="BT15" i="31" a="1"/>
  <c r="BN14" i="14" a="1"/>
  <c r="BT29" i="24" a="1"/>
  <c r="BT34" i="31" a="1"/>
  <c r="BT34" i="28" a="1"/>
  <c r="BT33" i="28" a="1"/>
  <c r="BJ63" i="31" l="1"/>
  <c r="BJ73" i="31" s="1"/>
  <c r="BJ62" i="31"/>
  <c r="BJ72" i="31" s="1"/>
  <c r="BK53" i="31"/>
  <c r="BK58" i="31"/>
  <c r="BK56" i="31"/>
  <c r="BK57" i="31"/>
  <c r="BK46" i="31"/>
  <c r="BJ63" i="32"/>
  <c r="BJ68" i="31"/>
  <c r="BK54" i="31"/>
  <c r="BK51" i="31"/>
  <c r="BI72" i="31"/>
  <c r="BI76" i="31" s="1"/>
  <c r="BK43" i="31"/>
  <c r="BK47" i="31"/>
  <c r="BK44" i="31"/>
  <c r="BJ64" i="31"/>
  <c r="BJ74" i="31" s="1"/>
  <c r="BK69" i="31"/>
  <c r="BI66" i="25"/>
  <c r="BI76" i="25" s="1"/>
  <c r="BK50" i="31"/>
  <c r="BI69" i="25"/>
  <c r="BI79" i="25" s="1"/>
  <c r="BK59" i="31"/>
  <c r="BK49" i="31"/>
  <c r="BK45" i="31"/>
  <c r="BI67" i="25"/>
  <c r="BI77" i="25" s="1"/>
  <c r="BK52" i="31"/>
  <c r="BK48" i="31"/>
  <c r="BJ67" i="31"/>
  <c r="BK55" i="31"/>
  <c r="BK42" i="31"/>
  <c r="BJ66" i="31"/>
  <c r="BJ65" i="31"/>
  <c r="BJ75" i="31" s="1"/>
  <c r="BJ60" i="31"/>
  <c r="BJ61" i="31"/>
  <c r="AQ52" i="32"/>
  <c r="AR52" i="32" s="1"/>
  <c r="BE60" i="14"/>
  <c r="BE63" i="14"/>
  <c r="BE62" i="14"/>
  <c r="BJ54" i="32"/>
  <c r="BE61" i="14"/>
  <c r="BE65" i="14"/>
  <c r="BJ60" i="32"/>
  <c r="BK64" i="28"/>
  <c r="BK74" i="28" s="1"/>
  <c r="BJ64" i="24"/>
  <c r="BJ74" i="24" s="1"/>
  <c r="BJ63" i="24"/>
  <c r="BJ73" i="24" s="1"/>
  <c r="AP80" i="32"/>
  <c r="BJ65" i="24"/>
  <c r="BJ62" i="24"/>
  <c r="BJ72" i="24" s="1"/>
  <c r="AP81" i="32"/>
  <c r="AQ58" i="32"/>
  <c r="AR58" i="32" s="1"/>
  <c r="AR72" i="32" s="1"/>
  <c r="BJ60" i="24"/>
  <c r="BJ70" i="24" s="1"/>
  <c r="BK60" i="28"/>
  <c r="BK70" i="28" s="1"/>
  <c r="BI76" i="28"/>
  <c r="BJ70" i="28"/>
  <c r="BK65" i="28"/>
  <c r="BK75" i="28" s="1"/>
  <c r="BK63" i="28"/>
  <c r="BK73" i="28" s="1"/>
  <c r="BJ73" i="28"/>
  <c r="BK62" i="28"/>
  <c r="AR30" i="32"/>
  <c r="AS29" i="32" s="1"/>
  <c r="AS25" i="32" s="1"/>
  <c r="AS30" i="32" s="1"/>
  <c r="AT29" i="32" s="1"/>
  <c r="AR31" i="32"/>
  <c r="BI67" i="32"/>
  <c r="BI77" i="32" s="1"/>
  <c r="BJ74" i="32"/>
  <c r="BJ61" i="32"/>
  <c r="BR17" i="32"/>
  <c r="BR26" i="32" s="1"/>
  <c r="BR21" i="32" s="1"/>
  <c r="AQ50" i="29"/>
  <c r="AR70" i="32"/>
  <c r="BT30" i="31"/>
  <c r="BT10" i="31"/>
  <c r="BT10" i="32" s="1"/>
  <c r="BT12" i="31"/>
  <c r="BT12" i="32" s="1"/>
  <c r="BT13" i="31"/>
  <c r="BU29" i="31"/>
  <c r="BT14" i="31"/>
  <c r="BT34" i="31"/>
  <c r="BT32" i="31"/>
  <c r="BT11" i="31"/>
  <c r="BT11" i="32" s="1"/>
  <c r="BT31" i="31"/>
  <c r="BT15" i="31"/>
  <c r="BT33" i="31"/>
  <c r="BT34" i="32"/>
  <c r="AQ68" i="29"/>
  <c r="AQ62" i="29"/>
  <c r="AS23" i="32"/>
  <c r="AS13" i="32" s="1"/>
  <c r="AS50" i="32" s="1"/>
  <c r="BI69" i="32"/>
  <c r="BJ69" i="32" s="1"/>
  <c r="BS35" i="31"/>
  <c r="BT39" i="32" s="1"/>
  <c r="D150" i="30"/>
  <c r="BK44" i="32"/>
  <c r="BS16" i="31"/>
  <c r="BS20" i="31"/>
  <c r="BJ59" i="32"/>
  <c r="BJ49" i="32"/>
  <c r="BH77" i="32"/>
  <c r="BS22" i="31"/>
  <c r="AR78" i="32"/>
  <c r="BS40" i="32"/>
  <c r="BU8" i="32"/>
  <c r="BS23" i="31"/>
  <c r="BJ53" i="32"/>
  <c r="BU8" i="31"/>
  <c r="BJ51" i="32"/>
  <c r="BS24" i="31"/>
  <c r="F150" i="30"/>
  <c r="BK45" i="32"/>
  <c r="BJ55" i="32"/>
  <c r="AR64" i="32"/>
  <c r="AR73" i="32" s="1"/>
  <c r="BS10" i="32"/>
  <c r="BT38" i="32"/>
  <c r="BT36" i="32"/>
  <c r="B160" i="30"/>
  <c r="AQ31" i="29"/>
  <c r="BJ57" i="32"/>
  <c r="BS12" i="32"/>
  <c r="BS21" i="31"/>
  <c r="BT35" i="32"/>
  <c r="BJ48" i="32"/>
  <c r="AQ28" i="29"/>
  <c r="AR27" i="29" s="1"/>
  <c r="AR25" i="29" s="1"/>
  <c r="BR26" i="31"/>
  <c r="BI65" i="32"/>
  <c r="BI75" i="32" s="1"/>
  <c r="H150" i="30"/>
  <c r="BK46" i="32"/>
  <c r="BJ47" i="32"/>
  <c r="BQ21" i="32"/>
  <c r="BQ24" i="32"/>
  <c r="BI66" i="32"/>
  <c r="BJ66" i="32" s="1"/>
  <c r="BS25" i="31"/>
  <c r="BT37" i="32"/>
  <c r="BK71" i="28"/>
  <c r="BL69" i="28"/>
  <c r="BL61" i="28" s="1"/>
  <c r="BL54" i="28"/>
  <c r="BK68" i="28"/>
  <c r="BL56" i="28"/>
  <c r="BL55" i="28"/>
  <c r="BL58" i="28"/>
  <c r="BL59" i="28"/>
  <c r="BL57" i="28"/>
  <c r="BL51" i="28"/>
  <c r="BK67" i="28"/>
  <c r="BL48" i="28"/>
  <c r="BL50" i="28"/>
  <c r="BL52" i="28"/>
  <c r="BL49" i="28"/>
  <c r="BL53" i="28"/>
  <c r="BK54" i="29"/>
  <c r="BL47" i="28"/>
  <c r="BL45" i="28"/>
  <c r="BL46" i="28"/>
  <c r="BJ66" i="29"/>
  <c r="BJ76" i="29" s="1"/>
  <c r="BL42" i="28"/>
  <c r="BK66" i="28"/>
  <c r="BL43" i="28"/>
  <c r="BJ69" i="29"/>
  <c r="BJ79" i="29" s="1"/>
  <c r="BL44" i="28"/>
  <c r="BK74" i="29"/>
  <c r="BK67" i="29" s="1"/>
  <c r="BK55" i="29"/>
  <c r="BK61" i="29"/>
  <c r="BK60" i="29"/>
  <c r="BI76" i="29"/>
  <c r="BS40" i="29"/>
  <c r="BI79" i="29"/>
  <c r="BT32" i="28"/>
  <c r="BT33" i="28"/>
  <c r="BT10" i="28"/>
  <c r="BT13" i="28"/>
  <c r="BT31" i="28"/>
  <c r="BT11" i="28"/>
  <c r="BT12" i="28"/>
  <c r="BT15" i="28"/>
  <c r="BT29" i="28"/>
  <c r="BT34" i="28"/>
  <c r="BT14" i="28"/>
  <c r="BT30" i="28"/>
  <c r="BR24" i="29"/>
  <c r="BR21" i="29"/>
  <c r="D151" i="27"/>
  <c r="BL44" i="29"/>
  <c r="BT36" i="29"/>
  <c r="BK53" i="29"/>
  <c r="BR26" i="28"/>
  <c r="BL46" i="29"/>
  <c r="AQ70" i="29"/>
  <c r="BK63" i="29"/>
  <c r="BT37" i="29"/>
  <c r="AQ52" i="29"/>
  <c r="AQ58" i="29"/>
  <c r="BS20" i="28"/>
  <c r="BS16" i="28"/>
  <c r="BU8" i="28"/>
  <c r="BV8" i="29"/>
  <c r="BQ24" i="29"/>
  <c r="BQ21" i="29"/>
  <c r="AQ16" i="29"/>
  <c r="BS23" i="28"/>
  <c r="BT35" i="29"/>
  <c r="BS21" i="28"/>
  <c r="BS22" i="28"/>
  <c r="BK47" i="29"/>
  <c r="BK48" i="29"/>
  <c r="BK59" i="29"/>
  <c r="BK51" i="29"/>
  <c r="H151" i="27"/>
  <c r="B161" i="27"/>
  <c r="F151" i="27"/>
  <c r="BS10" i="29"/>
  <c r="BJ77" i="29"/>
  <c r="BK49" i="29"/>
  <c r="BS25" i="28"/>
  <c r="BS35" i="28"/>
  <c r="BT39" i="29" s="1"/>
  <c r="BL45" i="29"/>
  <c r="BT38" i="29"/>
  <c r="AR80" i="25"/>
  <c r="BJ54" i="25"/>
  <c r="AP81" i="29"/>
  <c r="BJ65" i="29"/>
  <c r="BJ75" i="29" s="1"/>
  <c r="BI77" i="29"/>
  <c r="BS24" i="28"/>
  <c r="BS14" i="29"/>
  <c r="BT34" i="29"/>
  <c r="BJ63" i="25"/>
  <c r="BK55" i="24"/>
  <c r="BK59" i="24"/>
  <c r="BK54" i="24"/>
  <c r="BJ68" i="24"/>
  <c r="BK58" i="24"/>
  <c r="BK69" i="24"/>
  <c r="BK61" i="24" s="1"/>
  <c r="BJ71" i="24"/>
  <c r="BK57" i="24"/>
  <c r="AR81" i="25"/>
  <c r="BK56" i="24"/>
  <c r="BK51" i="24"/>
  <c r="BJ67" i="24"/>
  <c r="BK48" i="24"/>
  <c r="BK49" i="24"/>
  <c r="BK52" i="24"/>
  <c r="BK53" i="24"/>
  <c r="BJ55" i="25"/>
  <c r="BK50" i="24"/>
  <c r="BJ60" i="25"/>
  <c r="BJ66" i="24"/>
  <c r="BK42" i="24"/>
  <c r="BI76" i="24"/>
  <c r="BK45" i="24"/>
  <c r="BH77" i="25"/>
  <c r="BK43" i="24"/>
  <c r="BK44" i="24"/>
  <c r="BK47" i="24"/>
  <c r="BK46" i="24"/>
  <c r="BH79" i="25"/>
  <c r="BJ74" i="25"/>
  <c r="BJ57" i="25"/>
  <c r="BJ61" i="25"/>
  <c r="AS52" i="25"/>
  <c r="AS71" i="25" s="1"/>
  <c r="BS40" i="25"/>
  <c r="BH76" i="25"/>
  <c r="AS58" i="25"/>
  <c r="AS72" i="25" s="1"/>
  <c r="AS16" i="25"/>
  <c r="AS64" i="25"/>
  <c r="AS73" i="25" s="1"/>
  <c r="BU30" i="24"/>
  <c r="BT29" i="24"/>
  <c r="BU12" i="24"/>
  <c r="BU12" i="25" s="1"/>
  <c r="BU10" i="24"/>
  <c r="BT33" i="24"/>
  <c r="BV11" i="24"/>
  <c r="BU14" i="24"/>
  <c r="BU14" i="25" s="1"/>
  <c r="BU13" i="24"/>
  <c r="BT31" i="24"/>
  <c r="BU34" i="24"/>
  <c r="BU32" i="24"/>
  <c r="BU15" i="24"/>
  <c r="H150" i="23"/>
  <c r="BK46" i="25"/>
  <c r="BU34" i="25"/>
  <c r="BJ51" i="25"/>
  <c r="BS24" i="25"/>
  <c r="BS21" i="25"/>
  <c r="BJ53" i="25"/>
  <c r="B160" i="23"/>
  <c r="F150" i="23"/>
  <c r="BK45" i="25"/>
  <c r="BS35" i="24"/>
  <c r="BT39" i="25" s="1"/>
  <c r="BT22" i="24"/>
  <c r="AT25" i="25"/>
  <c r="AT30" i="25" s="1"/>
  <c r="AU29" i="25" s="1"/>
  <c r="AT23" i="25"/>
  <c r="AT13" i="25" s="1"/>
  <c r="BT17" i="25"/>
  <c r="BT26" i="25" s="1"/>
  <c r="BT16" i="24"/>
  <c r="BT20" i="24"/>
  <c r="D150" i="23"/>
  <c r="BK44" i="25"/>
  <c r="BI65" i="25"/>
  <c r="BJ48" i="25"/>
  <c r="BV8" i="24"/>
  <c r="BT37" i="25"/>
  <c r="BU21" i="24"/>
  <c r="AS78" i="25"/>
  <c r="BJ59" i="25"/>
  <c r="BT24" i="24"/>
  <c r="BT23" i="24"/>
  <c r="BV8" i="25"/>
  <c r="BU11" i="25"/>
  <c r="BT35" i="25"/>
  <c r="BU38" i="25"/>
  <c r="BJ47" i="25"/>
  <c r="BJ49" i="25"/>
  <c r="BS26" i="24"/>
  <c r="BU36" i="25"/>
  <c r="BT25" i="24"/>
  <c r="BL21" i="16"/>
  <c r="BL24" i="16"/>
  <c r="BM10" i="16"/>
  <c r="BM17" i="16" s="1"/>
  <c r="BM26" i="16" s="1"/>
  <c r="BC76" i="14"/>
  <c r="BH69" i="16"/>
  <c r="BH66" i="16"/>
  <c r="BH67" i="16"/>
  <c r="BN32" i="14"/>
  <c r="BN34" i="14"/>
  <c r="BN30" i="14"/>
  <c r="BN29" i="14"/>
  <c r="BN33" i="14"/>
  <c r="BN31" i="14"/>
  <c r="BN36" i="16"/>
  <c r="BN38" i="16"/>
  <c r="BN34" i="16"/>
  <c r="BN37" i="16"/>
  <c r="BN35" i="16"/>
  <c r="AE77" i="16"/>
  <c r="AA79" i="16"/>
  <c r="AG76" i="16"/>
  <c r="BI54" i="16"/>
  <c r="BG75" i="16"/>
  <c r="BI53" i="16"/>
  <c r="BI74" i="16"/>
  <c r="BI65" i="16" s="1"/>
  <c r="BI60" i="16"/>
  <c r="BI59" i="16"/>
  <c r="BI63" i="16"/>
  <c r="BI51" i="16"/>
  <c r="BI47" i="16"/>
  <c r="BI55" i="16"/>
  <c r="BI57" i="16"/>
  <c r="BI48" i="16"/>
  <c r="BI49" i="16"/>
  <c r="BI61" i="16"/>
  <c r="B159" i="15"/>
  <c r="C158" i="15"/>
  <c r="E158" i="15"/>
  <c r="G158" i="15"/>
  <c r="BR8" i="16"/>
  <c r="BM39" i="16"/>
  <c r="BM40" i="16" s="1"/>
  <c r="BI56" i="14"/>
  <c r="BI51" i="14"/>
  <c r="BI45" i="14"/>
  <c r="BI47" i="14"/>
  <c r="F148" i="15"/>
  <c r="BJ45" i="16" s="1"/>
  <c r="BI44" i="14"/>
  <c r="H148" i="15"/>
  <c r="BJ46" i="16" s="1"/>
  <c r="BI46" i="14"/>
  <c r="BI55" i="14"/>
  <c r="BI50" i="14"/>
  <c r="BI52" i="14"/>
  <c r="BI58" i="14"/>
  <c r="BI57" i="14"/>
  <c r="BI53" i="14"/>
  <c r="BI49" i="14"/>
  <c r="D148" i="15"/>
  <c r="BJ44" i="16" s="1"/>
  <c r="BI43" i="14"/>
  <c r="BI59" i="14"/>
  <c r="BN11" i="14"/>
  <c r="BN11" i="16" s="1"/>
  <c r="BN15" i="14"/>
  <c r="BN13" i="14"/>
  <c r="BN14" i="14"/>
  <c r="BN14" i="16" s="1"/>
  <c r="BN12" i="14"/>
  <c r="BN12" i="16" s="1"/>
  <c r="BN10" i="14"/>
  <c r="BP8" i="14"/>
  <c r="BF54" i="14"/>
  <c r="BE68" i="14"/>
  <c r="BD72" i="14"/>
  <c r="BD73" i="14"/>
  <c r="BD74" i="14"/>
  <c r="BD75" i="14"/>
  <c r="BD71" i="14"/>
  <c r="BD70" i="14"/>
  <c r="BF69" i="14"/>
  <c r="BF64" i="14" s="1"/>
  <c r="BF42" i="14"/>
  <c r="BE66" i="14"/>
  <c r="BE67" i="14"/>
  <c r="BF48" i="14"/>
  <c r="BM22" i="14"/>
  <c r="BM35" i="14"/>
  <c r="BM23" i="14"/>
  <c r="BM16" i="14"/>
  <c r="BM20" i="14"/>
  <c r="BL26" i="14"/>
  <c r="BM24" i="14"/>
  <c r="BM21" i="14"/>
  <c r="BM25" i="14"/>
  <c r="BU10" i="31" a="1"/>
  <c r="BL39" i="24"/>
  <c r="BV32" i="24" a="1"/>
  <c r="BO15" i="14" a="1"/>
  <c r="BV10" i="24" a="1"/>
  <c r="BU29" i="28" a="1"/>
  <c r="BV30" i="24" a="1"/>
  <c r="BU13" i="28" a="1"/>
  <c r="BU13" i="31" a="1"/>
  <c r="BU14" i="28" a="1"/>
  <c r="BM39" i="28"/>
  <c r="BW11" i="24" a="1"/>
  <c r="BO11" i="14" a="1"/>
  <c r="BL40" i="24"/>
  <c r="BU33" i="28" a="1"/>
  <c r="BO34" i="14" a="1"/>
  <c r="BU30" i="28" a="1"/>
  <c r="BV29" i="31" a="1"/>
  <c r="BU11" i="31" a="1"/>
  <c r="BV12" i="24" a="1"/>
  <c r="BV14" i="24" a="1"/>
  <c r="BU10" i="28" a="1"/>
  <c r="BU32" i="31" a="1"/>
  <c r="BM41" i="28"/>
  <c r="BU31" i="31" a="1"/>
  <c r="BL40" i="31"/>
  <c r="BU30" i="31" a="1"/>
  <c r="BO31" i="14" a="1"/>
  <c r="BO12" i="14" a="1"/>
  <c r="BU32" i="28" a="1"/>
  <c r="BO14" i="14" a="1"/>
  <c r="BO10" i="14" a="1"/>
  <c r="BJ41" i="14"/>
  <c r="BM40" i="28"/>
  <c r="BU34" i="31" a="1"/>
  <c r="BU31" i="24" a="1"/>
  <c r="BU33" i="31" a="1"/>
  <c r="BU31" i="28" a="1"/>
  <c r="BL39" i="31"/>
  <c r="BJ39" i="14"/>
  <c r="BU29" i="24" a="1"/>
  <c r="BL41" i="31"/>
  <c r="BU12" i="31" a="1"/>
  <c r="BJ40" i="14"/>
  <c r="BU33" i="24" a="1"/>
  <c r="BU34" i="28" a="1"/>
  <c r="BO30" i="14" a="1"/>
  <c r="BU15" i="28" a="1"/>
  <c r="BO33" i="14" a="1"/>
  <c r="BU15" i="31" a="1"/>
  <c r="BL41" i="24"/>
  <c r="BU12" i="28" a="1"/>
  <c r="BO29" i="14" a="1"/>
  <c r="BV13" i="24" a="1"/>
  <c r="BU14" i="31" a="1"/>
  <c r="BV34" i="24" a="1"/>
  <c r="BU11" i="28" a="1"/>
  <c r="BV15" i="24" a="1"/>
  <c r="BO32" i="14" a="1"/>
  <c r="BO13" i="14" a="1"/>
  <c r="BK60" i="31" l="1"/>
  <c r="BK70" i="31" s="1"/>
  <c r="BK61" i="31"/>
  <c r="BK71" i="31" s="1"/>
  <c r="BK62" i="31"/>
  <c r="BK72" i="31" s="1"/>
  <c r="BK65" i="31"/>
  <c r="BK75" i="31" s="1"/>
  <c r="BL48" i="31"/>
  <c r="BK67" i="31"/>
  <c r="BL46" i="31"/>
  <c r="BJ69" i="25"/>
  <c r="BJ79" i="25" s="1"/>
  <c r="BL52" i="31"/>
  <c r="BL50" i="31"/>
  <c r="BJ71" i="31"/>
  <c r="BL43" i="31"/>
  <c r="BL57" i="31"/>
  <c r="BJ70" i="31"/>
  <c r="BK64" i="31"/>
  <c r="BK74" i="31" s="1"/>
  <c r="BL69" i="31"/>
  <c r="BL56" i="31"/>
  <c r="BL51" i="31"/>
  <c r="BL58" i="31"/>
  <c r="BK66" i="31"/>
  <c r="BL42" i="31"/>
  <c r="BL45" i="31"/>
  <c r="BL44" i="31"/>
  <c r="BK68" i="31"/>
  <c r="BL54" i="31"/>
  <c r="BL53" i="31"/>
  <c r="BL55" i="31"/>
  <c r="BL49" i="31"/>
  <c r="BL59" i="31"/>
  <c r="BL47" i="31"/>
  <c r="BK63" i="31"/>
  <c r="BK73" i="31" s="1"/>
  <c r="BK74" i="25"/>
  <c r="AQ71" i="32"/>
  <c r="BK54" i="32"/>
  <c r="BF63" i="14"/>
  <c r="AQ72" i="32"/>
  <c r="BF61" i="14"/>
  <c r="AQ80" i="32"/>
  <c r="BF62" i="14"/>
  <c r="BF60" i="14"/>
  <c r="BF65" i="14"/>
  <c r="BL64" i="28"/>
  <c r="BL74" i="28" s="1"/>
  <c r="BK62" i="24"/>
  <c r="BK72" i="24" s="1"/>
  <c r="BK65" i="24"/>
  <c r="BK75" i="24" s="1"/>
  <c r="BK63" i="24"/>
  <c r="BK64" i="24"/>
  <c r="BK74" i="24" s="1"/>
  <c r="BJ75" i="24"/>
  <c r="BL62" i="28"/>
  <c r="BL72" i="28" s="1"/>
  <c r="BK60" i="24"/>
  <c r="BJ76" i="28"/>
  <c r="BL63" i="28"/>
  <c r="BL73" i="28" s="1"/>
  <c r="BL65" i="28"/>
  <c r="BL75" i="28" s="1"/>
  <c r="BK72" i="28"/>
  <c r="BL60" i="28"/>
  <c r="BK61" i="32"/>
  <c r="BJ67" i="32"/>
  <c r="BJ77" i="32" s="1"/>
  <c r="BR24" i="32"/>
  <c r="BK63" i="32"/>
  <c r="BK55" i="32"/>
  <c r="AR23" i="29"/>
  <c r="AR13" i="29" s="1"/>
  <c r="AR62" i="29" s="1"/>
  <c r="BT40" i="32"/>
  <c r="BS17" i="32"/>
  <c r="BS26" i="32" s="1"/>
  <c r="BS24" i="32" s="1"/>
  <c r="AQ78" i="29"/>
  <c r="BU32" i="31"/>
  <c r="BU34" i="31"/>
  <c r="BV29" i="31"/>
  <c r="BU14" i="31"/>
  <c r="BU14" i="32" s="1"/>
  <c r="BU33" i="31"/>
  <c r="BU13" i="31"/>
  <c r="BU15" i="31"/>
  <c r="BU12" i="31"/>
  <c r="BU31" i="31"/>
  <c r="BU10" i="31"/>
  <c r="BU10" i="32" s="1"/>
  <c r="BU11" i="31"/>
  <c r="BU30" i="31"/>
  <c r="AR80" i="32"/>
  <c r="BU36" i="32"/>
  <c r="BI79" i="32"/>
  <c r="BV8" i="32"/>
  <c r="BK60" i="32"/>
  <c r="AS15" i="32"/>
  <c r="AS70" i="32" s="1"/>
  <c r="AS31" i="32"/>
  <c r="BU38" i="32"/>
  <c r="BJ79" i="32"/>
  <c r="BK51" i="32"/>
  <c r="BL45" i="32"/>
  <c r="BS26" i="31"/>
  <c r="AS56" i="32"/>
  <c r="BK74" i="32"/>
  <c r="BK69" i="32" s="1"/>
  <c r="AS28" i="32"/>
  <c r="AT27" i="32" s="1"/>
  <c r="BK53" i="32"/>
  <c r="BT35" i="31"/>
  <c r="BU39" i="32" s="1"/>
  <c r="BT24" i="31"/>
  <c r="D151" i="30"/>
  <c r="B161" i="30"/>
  <c r="H151" i="30"/>
  <c r="F151" i="30"/>
  <c r="BK47" i="32"/>
  <c r="BJ76" i="32"/>
  <c r="BK48" i="32"/>
  <c r="BK49" i="32"/>
  <c r="BU37" i="32"/>
  <c r="BT23" i="31"/>
  <c r="AQ73" i="29"/>
  <c r="BJ65" i="32"/>
  <c r="BI76" i="32"/>
  <c r="AS62" i="32"/>
  <c r="AR71" i="32"/>
  <c r="AR81" i="32" s="1"/>
  <c r="BT25" i="31"/>
  <c r="BT22" i="31"/>
  <c r="BL46" i="32"/>
  <c r="BV8" i="31"/>
  <c r="AS68" i="32"/>
  <c r="BL44" i="32"/>
  <c r="BU35" i="32"/>
  <c r="BT16" i="31"/>
  <c r="BT20" i="31"/>
  <c r="BK57" i="32"/>
  <c r="BT14" i="32"/>
  <c r="BT17" i="32" s="1"/>
  <c r="BT26" i="32" s="1"/>
  <c r="BK59" i="32"/>
  <c r="BT21" i="31"/>
  <c r="BU34" i="32"/>
  <c r="BM57" i="28"/>
  <c r="BL71" i="28"/>
  <c r="BM69" i="28"/>
  <c r="BM61" i="28" s="1"/>
  <c r="BM59" i="28"/>
  <c r="BL55" i="29"/>
  <c r="BM58" i="28"/>
  <c r="BM55" i="28"/>
  <c r="BM54" i="28"/>
  <c r="BL68" i="28"/>
  <c r="BM56" i="28"/>
  <c r="BL54" i="29"/>
  <c r="BM53" i="28"/>
  <c r="BM49" i="28"/>
  <c r="BM52" i="28"/>
  <c r="BM50" i="28"/>
  <c r="BL67" i="28"/>
  <c r="BM48" i="28"/>
  <c r="BL74" i="29"/>
  <c r="BM51" i="28"/>
  <c r="BK69" i="29"/>
  <c r="BK79" i="29" s="1"/>
  <c r="BK66" i="29"/>
  <c r="BK76" i="29" s="1"/>
  <c r="BL60" i="29"/>
  <c r="BM46" i="28"/>
  <c r="BM45" i="28"/>
  <c r="BM43" i="28"/>
  <c r="BM44" i="28"/>
  <c r="BM47" i="28"/>
  <c r="BL66" i="28"/>
  <c r="BM42" i="28"/>
  <c r="BL61" i="29"/>
  <c r="BL57" i="29"/>
  <c r="BU11" i="28"/>
  <c r="BU11" i="29" s="1"/>
  <c r="BU31" i="28"/>
  <c r="BU30" i="28"/>
  <c r="BU13" i="28"/>
  <c r="BU14" i="28"/>
  <c r="BU10" i="28"/>
  <c r="BU15" i="28"/>
  <c r="BU12" i="28"/>
  <c r="BU34" i="28"/>
  <c r="BU33" i="28"/>
  <c r="BU29" i="28"/>
  <c r="BU32" i="28"/>
  <c r="F152" i="27"/>
  <c r="BM45" i="29"/>
  <c r="H152" i="27"/>
  <c r="BM46" i="29"/>
  <c r="BT21" i="28"/>
  <c r="BL51" i="29"/>
  <c r="BL53" i="29"/>
  <c r="B162" i="27"/>
  <c r="BL63" i="29"/>
  <c r="BU35" i="29"/>
  <c r="AQ80" i="29"/>
  <c r="BL59" i="29"/>
  <c r="BV8" i="28"/>
  <c r="D152" i="27"/>
  <c r="BM44" i="29"/>
  <c r="BU34" i="29"/>
  <c r="BT23" i="28"/>
  <c r="BK65" i="29"/>
  <c r="BK75" i="29" s="1"/>
  <c r="AR15" i="29"/>
  <c r="AR64" i="29" s="1"/>
  <c r="AR30" i="29"/>
  <c r="AS29" i="29" s="1"/>
  <c r="BK77" i="29"/>
  <c r="BL49" i="29"/>
  <c r="BS26" i="28"/>
  <c r="BT24" i="28"/>
  <c r="BT14" i="29"/>
  <c r="BT16" i="28"/>
  <c r="BT20" i="28"/>
  <c r="BT10" i="29"/>
  <c r="BW8" i="29"/>
  <c r="BL48" i="29"/>
  <c r="BT25" i="28"/>
  <c r="BT22" i="28"/>
  <c r="BK54" i="25"/>
  <c r="BT40" i="29"/>
  <c r="BL47" i="29"/>
  <c r="BT12" i="29"/>
  <c r="BS17" i="29"/>
  <c r="BS26" i="29" s="1"/>
  <c r="BU38" i="29"/>
  <c r="BU37" i="29"/>
  <c r="BT11" i="29"/>
  <c r="AQ71" i="29"/>
  <c r="AQ72" i="29"/>
  <c r="BT35" i="28"/>
  <c r="BU39" i="29" s="1"/>
  <c r="BU36" i="29"/>
  <c r="BK55" i="25"/>
  <c r="BL57" i="24"/>
  <c r="BL58" i="24"/>
  <c r="BK71" i="24"/>
  <c r="BL69" i="24"/>
  <c r="BL61" i="24" s="1"/>
  <c r="BK68" i="24"/>
  <c r="BL54" i="24"/>
  <c r="BL59" i="24"/>
  <c r="BL56" i="24"/>
  <c r="BL55" i="24"/>
  <c r="BL50" i="24"/>
  <c r="BK57" i="25"/>
  <c r="BL52" i="24"/>
  <c r="BL53" i="24"/>
  <c r="BL49" i="24"/>
  <c r="BL48" i="24"/>
  <c r="BK67" i="24"/>
  <c r="BL51" i="24"/>
  <c r="BJ66" i="25"/>
  <c r="BJ76" i="25" s="1"/>
  <c r="BK61" i="25"/>
  <c r="BL42" i="24"/>
  <c r="BK66" i="24"/>
  <c r="BJ67" i="25"/>
  <c r="BK67" i="25" s="1"/>
  <c r="BL43" i="24"/>
  <c r="BL46" i="24"/>
  <c r="BL45" i="24"/>
  <c r="BL47" i="24"/>
  <c r="BL44" i="24"/>
  <c r="AS80" i="25"/>
  <c r="AS81" i="25"/>
  <c r="BT40" i="25"/>
  <c r="BW11" i="24"/>
  <c r="BV10" i="24"/>
  <c r="BV10" i="25" s="1"/>
  <c r="BV32" i="24"/>
  <c r="BV12" i="24"/>
  <c r="BV12" i="25" s="1"/>
  <c r="BV13" i="24"/>
  <c r="BV15" i="24"/>
  <c r="BV14" i="24"/>
  <c r="BU33" i="24"/>
  <c r="BV34" i="24"/>
  <c r="BU29" i="24"/>
  <c r="BU31" i="24"/>
  <c r="BV30" i="24"/>
  <c r="B161" i="23"/>
  <c r="BK53" i="25"/>
  <c r="H151" i="23"/>
  <c r="BL46" i="25"/>
  <c r="BV21" i="24"/>
  <c r="BJ65" i="25"/>
  <c r="BJ75" i="25" s="1"/>
  <c r="AT68" i="25"/>
  <c r="BI75" i="25"/>
  <c r="BK51" i="25"/>
  <c r="BU16" i="24"/>
  <c r="BU20" i="24"/>
  <c r="AT50" i="25"/>
  <c r="D151" i="23"/>
  <c r="BL44" i="25"/>
  <c r="AT62" i="25"/>
  <c r="BK60" i="25"/>
  <c r="BU10" i="25"/>
  <c r="BU17" i="25" s="1"/>
  <c r="BU26" i="25" s="1"/>
  <c r="BK48" i="25"/>
  <c r="BT26" i="24"/>
  <c r="BV36" i="25"/>
  <c r="BU22" i="24"/>
  <c r="BU23" i="24"/>
  <c r="BK63" i="25"/>
  <c r="AT28" i="25"/>
  <c r="AU27" i="25" s="1"/>
  <c r="BU25" i="24"/>
  <c r="BK59" i="25"/>
  <c r="BW8" i="24"/>
  <c r="BU24" i="24"/>
  <c r="BK47" i="25"/>
  <c r="AT15" i="25"/>
  <c r="AT16" i="25" s="1"/>
  <c r="AT31" i="25"/>
  <c r="BU37" i="25"/>
  <c r="AT56" i="25"/>
  <c r="BV38" i="25"/>
  <c r="BT35" i="24"/>
  <c r="BU39" i="25" s="1"/>
  <c r="BK49" i="25"/>
  <c r="BW8" i="25"/>
  <c r="BV11" i="25"/>
  <c r="BT21" i="25"/>
  <c r="BT24" i="25"/>
  <c r="F151" i="23"/>
  <c r="BL45" i="25"/>
  <c r="BU35" i="25"/>
  <c r="BV34" i="25"/>
  <c r="BM21" i="16"/>
  <c r="BM24" i="16"/>
  <c r="BN10" i="16"/>
  <c r="BN17" i="16" s="1"/>
  <c r="BN26" i="16" s="1"/>
  <c r="BD76" i="14"/>
  <c r="BI67" i="16"/>
  <c r="BI66" i="16"/>
  <c r="BI69" i="16"/>
  <c r="BO31" i="14"/>
  <c r="BO33" i="14"/>
  <c r="BO29" i="14"/>
  <c r="BO30" i="14"/>
  <c r="BO34" i="14"/>
  <c r="BO32" i="14"/>
  <c r="BO35" i="16"/>
  <c r="BO37" i="16"/>
  <c r="BO34" i="16"/>
  <c r="BO38" i="16"/>
  <c r="BO36" i="16"/>
  <c r="AB79" i="16"/>
  <c r="AH76" i="16"/>
  <c r="AF77" i="16"/>
  <c r="BJ60" i="16"/>
  <c r="BJ63" i="16"/>
  <c r="BJ61" i="16"/>
  <c r="BJ59" i="16"/>
  <c r="BJ49" i="16"/>
  <c r="BJ47" i="16"/>
  <c r="BH75" i="16"/>
  <c r="BJ48" i="16"/>
  <c r="BJ74" i="16"/>
  <c r="BJ65" i="16" s="1"/>
  <c r="BJ57" i="16"/>
  <c r="BJ54" i="16"/>
  <c r="BJ55" i="16"/>
  <c r="BJ51" i="16"/>
  <c r="BJ53" i="16"/>
  <c r="B160" i="15"/>
  <c r="E159" i="15"/>
  <c r="C159" i="15"/>
  <c r="G159" i="15"/>
  <c r="BS8" i="16"/>
  <c r="BN39" i="16"/>
  <c r="BN40" i="16" s="1"/>
  <c r="BJ52" i="14"/>
  <c r="BJ45" i="14"/>
  <c r="BJ43" i="14"/>
  <c r="BJ55" i="14"/>
  <c r="BJ56" i="14"/>
  <c r="D149" i="15"/>
  <c r="BK44" i="16" s="1"/>
  <c r="BJ46" i="14"/>
  <c r="BJ49" i="14"/>
  <c r="H149" i="15"/>
  <c r="BK46" i="16" s="1"/>
  <c r="BJ53" i="14"/>
  <c r="BJ44" i="14"/>
  <c r="BJ57" i="14"/>
  <c r="F149" i="15"/>
  <c r="BK45" i="16" s="1"/>
  <c r="BJ58" i="14"/>
  <c r="BJ47" i="14"/>
  <c r="BJ59" i="14"/>
  <c r="BJ50" i="14"/>
  <c r="BJ51" i="14"/>
  <c r="BO12" i="14"/>
  <c r="BO12" i="16" s="1"/>
  <c r="BO14" i="14"/>
  <c r="BO14" i="16" s="1"/>
  <c r="BO13" i="14"/>
  <c r="BO15" i="14"/>
  <c r="BO10" i="14"/>
  <c r="BO11" i="14"/>
  <c r="BO11" i="16" s="1"/>
  <c r="BQ8" i="14"/>
  <c r="BF66" i="14"/>
  <c r="BG42" i="14"/>
  <c r="BE72" i="14"/>
  <c r="BE73" i="14"/>
  <c r="BE74" i="14"/>
  <c r="BE71" i="14"/>
  <c r="BE70" i="14"/>
  <c r="BE75" i="14"/>
  <c r="BG69" i="14"/>
  <c r="BG64" i="14" s="1"/>
  <c r="BG48" i="14"/>
  <c r="BF67" i="14"/>
  <c r="BG54" i="14"/>
  <c r="BF68" i="14"/>
  <c r="BN24" i="14"/>
  <c r="BN16" i="14"/>
  <c r="BN20" i="14"/>
  <c r="BN25" i="14"/>
  <c r="BN23" i="14"/>
  <c r="BM26" i="14"/>
  <c r="BN35" i="14"/>
  <c r="BN21" i="14"/>
  <c r="BN22" i="14"/>
  <c r="BW14" i="24" a="1"/>
  <c r="BK40" i="14"/>
  <c r="BV33" i="24" a="1"/>
  <c r="BM41" i="31"/>
  <c r="BV33" i="31" a="1"/>
  <c r="BP14" i="14" a="1"/>
  <c r="BV32" i="28" a="1"/>
  <c r="BV15" i="31" a="1"/>
  <c r="BP34" i="14" a="1"/>
  <c r="BP15" i="14" a="1"/>
  <c r="BV14" i="31" a="1"/>
  <c r="BW32" i="24" a="1"/>
  <c r="BN41" i="28"/>
  <c r="BN40" i="28"/>
  <c r="BP33" i="14" a="1"/>
  <c r="BM39" i="24"/>
  <c r="BV15" i="28" a="1"/>
  <c r="BP30" i="14" a="1"/>
  <c r="BV29" i="24" a="1"/>
  <c r="BK39" i="14"/>
  <c r="BX11" i="24" a="1"/>
  <c r="BW13" i="24" a="1"/>
  <c r="BP11" i="14" a="1"/>
  <c r="BV31" i="31" a="1"/>
  <c r="BV34" i="28" a="1"/>
  <c r="BV11" i="28" a="1"/>
  <c r="BV14" i="28" a="1"/>
  <c r="BP29" i="14" a="1"/>
  <c r="BM41" i="24"/>
  <c r="BV30" i="28" a="1"/>
  <c r="BV31" i="24" a="1"/>
  <c r="BV29" i="28" a="1"/>
  <c r="BV12" i="31" a="1"/>
  <c r="BV32" i="31" a="1"/>
  <c r="BK41" i="14"/>
  <c r="BV13" i="31" a="1"/>
  <c r="BW30" i="24" a="1"/>
  <c r="BP32" i="14" a="1"/>
  <c r="BV10" i="31" a="1"/>
  <c r="BV13" i="28" a="1"/>
  <c r="BV31" i="28" a="1"/>
  <c r="BP13" i="14" a="1"/>
  <c r="BV33" i="28" a="1"/>
  <c r="BW15" i="24" a="1"/>
  <c r="BP12" i="14" a="1"/>
  <c r="BW12" i="24" a="1"/>
  <c r="BV34" i="31" a="1"/>
  <c r="BM40" i="24"/>
  <c r="BW34" i="24" a="1"/>
  <c r="BM40" i="31"/>
  <c r="BP10" i="14" a="1"/>
  <c r="BV10" i="28" a="1"/>
  <c r="BW29" i="31" a="1"/>
  <c r="BV30" i="31" a="1"/>
  <c r="BN39" i="28"/>
  <c r="BM39" i="31"/>
  <c r="BV12" i="28" a="1"/>
  <c r="BV11" i="31" a="1"/>
  <c r="BW10" i="24" a="1"/>
  <c r="BP31" i="14" a="1"/>
  <c r="BL65" i="31" l="1"/>
  <c r="BL75" i="31" s="1"/>
  <c r="BL62" i="31"/>
  <c r="BL72" i="31" s="1"/>
  <c r="BK69" i="25"/>
  <c r="BK79" i="25" s="1"/>
  <c r="BL63" i="31"/>
  <c r="BL60" i="31"/>
  <c r="BL70" i="31" s="1"/>
  <c r="BJ76" i="31"/>
  <c r="BM55" i="31"/>
  <c r="BK76" i="31"/>
  <c r="BM53" i="31"/>
  <c r="BL66" i="31"/>
  <c r="BM42" i="31"/>
  <c r="BM57" i="31"/>
  <c r="BM52" i="31"/>
  <c r="BL68" i="31"/>
  <c r="BM54" i="31"/>
  <c r="BM43" i="31"/>
  <c r="BM46" i="31"/>
  <c r="BM58" i="31"/>
  <c r="BM49" i="31"/>
  <c r="BM47" i="31"/>
  <c r="BM44" i="31"/>
  <c r="BM51" i="31"/>
  <c r="BM59" i="31"/>
  <c r="BM56" i="31"/>
  <c r="BM48" i="31"/>
  <c r="BL67" i="31"/>
  <c r="BM45" i="31"/>
  <c r="BL64" i="31"/>
  <c r="BL74" i="31" s="1"/>
  <c r="BM69" i="31"/>
  <c r="BM65" i="31" s="1"/>
  <c r="BM50" i="31"/>
  <c r="BL61" i="31"/>
  <c r="AQ81" i="32"/>
  <c r="BG60" i="14"/>
  <c r="BL54" i="32"/>
  <c r="BG65" i="14"/>
  <c r="BG62" i="14"/>
  <c r="BG61" i="14"/>
  <c r="BG63" i="14"/>
  <c r="BL64" i="24"/>
  <c r="BL74" i="24" s="1"/>
  <c r="BL63" i="24"/>
  <c r="BL73" i="24" s="1"/>
  <c r="BL65" i="24"/>
  <c r="BJ76" i="24"/>
  <c r="BL62" i="24"/>
  <c r="BL60" i="24"/>
  <c r="BL70" i="24" s="1"/>
  <c r="BK73" i="24"/>
  <c r="BK70" i="24"/>
  <c r="BM62" i="28"/>
  <c r="BM72" i="28" s="1"/>
  <c r="BM60" i="28"/>
  <c r="BM70" i="28" s="1"/>
  <c r="BM65" i="28"/>
  <c r="BM75" i="28" s="1"/>
  <c r="BM63" i="28"/>
  <c r="BM64" i="28"/>
  <c r="BK76" i="28"/>
  <c r="BL70" i="28"/>
  <c r="AR28" i="29"/>
  <c r="AS27" i="29" s="1"/>
  <c r="AS23" i="29" s="1"/>
  <c r="AS13" i="29" s="1"/>
  <c r="BL63" i="32"/>
  <c r="BM55" i="29"/>
  <c r="BK66" i="32"/>
  <c r="BK76" i="32" s="1"/>
  <c r="AR56" i="29"/>
  <c r="AR50" i="29"/>
  <c r="AR68" i="29"/>
  <c r="AR31" i="29"/>
  <c r="BL57" i="32"/>
  <c r="BL55" i="32"/>
  <c r="BU35" i="31"/>
  <c r="BV39" i="32" s="1"/>
  <c r="AS58" i="32"/>
  <c r="AS72" i="32" s="1"/>
  <c r="BL66" i="29"/>
  <c r="BL76" i="29" s="1"/>
  <c r="AR73" i="29"/>
  <c r="AS52" i="32"/>
  <c r="AS71" i="32" s="1"/>
  <c r="BS21" i="32"/>
  <c r="BV12" i="31"/>
  <c r="BV12" i="32" s="1"/>
  <c r="BV33" i="31"/>
  <c r="BV13" i="31"/>
  <c r="BV30" i="31"/>
  <c r="BV14" i="31"/>
  <c r="BV14" i="32" s="1"/>
  <c r="BV15" i="31"/>
  <c r="BV11" i="31"/>
  <c r="BW29" i="31"/>
  <c r="BV10" i="31"/>
  <c r="BV10" i="32" s="1"/>
  <c r="BV34" i="31"/>
  <c r="BV31" i="31"/>
  <c r="BV32" i="31"/>
  <c r="F152" i="30"/>
  <c r="BM45" i="32"/>
  <c r="H152" i="30"/>
  <c r="BM46" i="32"/>
  <c r="D152" i="30"/>
  <c r="BM44" i="32"/>
  <c r="BU40" i="32"/>
  <c r="BU22" i="31"/>
  <c r="BK65" i="32"/>
  <c r="BK75" i="32" s="1"/>
  <c r="BL48" i="32"/>
  <c r="BW8" i="32"/>
  <c r="BL59" i="32"/>
  <c r="BL53" i="32"/>
  <c r="BL61" i="32"/>
  <c r="BV37" i="32"/>
  <c r="BW8" i="31"/>
  <c r="BU23" i="31"/>
  <c r="AS16" i="32"/>
  <c r="BL49" i="32"/>
  <c r="B162" i="30"/>
  <c r="BL60" i="32"/>
  <c r="BU12" i="32"/>
  <c r="BV34" i="32"/>
  <c r="BU24" i="31"/>
  <c r="BU25" i="31"/>
  <c r="AS78" i="32"/>
  <c r="BU21" i="31"/>
  <c r="BT21" i="32"/>
  <c r="BT24" i="32"/>
  <c r="BT26" i="31"/>
  <c r="BL47" i="32"/>
  <c r="AT23" i="32"/>
  <c r="AT13" i="32" s="1"/>
  <c r="AT56" i="32" s="1"/>
  <c r="AT25" i="32"/>
  <c r="BK79" i="32"/>
  <c r="BL51" i="32"/>
  <c r="BU20" i="31"/>
  <c r="BU16" i="31"/>
  <c r="BV38" i="32"/>
  <c r="AS64" i="32"/>
  <c r="AS73" i="32" s="1"/>
  <c r="BJ75" i="32"/>
  <c r="BL74" i="32"/>
  <c r="BK67" i="32"/>
  <c r="BU11" i="32"/>
  <c r="BV35" i="32"/>
  <c r="BV36" i="32"/>
  <c r="BM68" i="28"/>
  <c r="BN54" i="28"/>
  <c r="BM71" i="28"/>
  <c r="BN69" i="28"/>
  <c r="BN61" i="28" s="1"/>
  <c r="BN56" i="28"/>
  <c r="BN55" i="28"/>
  <c r="BN58" i="28"/>
  <c r="BN59" i="28"/>
  <c r="BN57" i="28"/>
  <c r="BL69" i="29"/>
  <c r="BL79" i="29" s="1"/>
  <c r="BN51" i="28"/>
  <c r="BL67" i="29"/>
  <c r="BL77" i="29" s="1"/>
  <c r="BM67" i="28"/>
  <c r="BN48" i="28"/>
  <c r="BN50" i="28"/>
  <c r="BN52" i="28"/>
  <c r="BN49" i="28"/>
  <c r="BM74" i="29"/>
  <c r="BN53" i="28"/>
  <c r="BN43" i="28"/>
  <c r="BN47" i="28"/>
  <c r="BN45" i="28"/>
  <c r="BM61" i="29"/>
  <c r="BN46" i="28"/>
  <c r="BM66" i="28"/>
  <c r="BN42" i="28"/>
  <c r="BN44" i="28"/>
  <c r="BT17" i="29"/>
  <c r="BT26" i="29" s="1"/>
  <c r="BT24" i="29" s="1"/>
  <c r="AR16" i="29"/>
  <c r="BL55" i="25"/>
  <c r="BK66" i="25"/>
  <c r="BK76" i="25" s="1"/>
  <c r="AR70" i="29"/>
  <c r="BV10" i="28"/>
  <c r="BV10" i="29" s="1"/>
  <c r="BV32" i="28"/>
  <c r="BV13" i="28"/>
  <c r="BV29" i="28"/>
  <c r="BV30" i="28"/>
  <c r="BV12" i="28"/>
  <c r="BV33" i="28"/>
  <c r="BV31" i="28"/>
  <c r="BV15" i="28"/>
  <c r="BV14" i="28"/>
  <c r="BV34" i="28"/>
  <c r="BV11" i="28"/>
  <c r="BS24" i="29"/>
  <c r="BS21" i="29"/>
  <c r="BM47" i="29"/>
  <c r="BW8" i="28"/>
  <c r="AR52" i="29"/>
  <c r="BU16" i="28"/>
  <c r="BU20" i="28"/>
  <c r="BU10" i="29"/>
  <c r="H153" i="27"/>
  <c r="BN46" i="29"/>
  <c r="BM53" i="29"/>
  <c r="BM57" i="29"/>
  <c r="BV36" i="29"/>
  <c r="BU23" i="28"/>
  <c r="AR58" i="29"/>
  <c r="BM48" i="29"/>
  <c r="BL65" i="29"/>
  <c r="BL75" i="29" s="1"/>
  <c r="BU40" i="29"/>
  <c r="BU35" i="28"/>
  <c r="BV39" i="29" s="1"/>
  <c r="BV34" i="29"/>
  <c r="BT26" i="28"/>
  <c r="BU22" i="28"/>
  <c r="BU12" i="29"/>
  <c r="F153" i="27"/>
  <c r="BN45" i="29"/>
  <c r="BM60" i="29"/>
  <c r="BM59" i="29"/>
  <c r="BM51" i="29"/>
  <c r="BM54" i="29"/>
  <c r="BV37" i="29"/>
  <c r="BV35" i="29"/>
  <c r="BU25" i="28"/>
  <c r="BU24" i="28"/>
  <c r="BX8" i="29"/>
  <c r="BU14" i="29"/>
  <c r="BM49" i="29"/>
  <c r="BM63" i="29"/>
  <c r="AQ81" i="29"/>
  <c r="D153" i="27"/>
  <c r="BN44" i="29"/>
  <c r="B163" i="27"/>
  <c r="BV38" i="29"/>
  <c r="BU21" i="28"/>
  <c r="BL61" i="25"/>
  <c r="BM56" i="24"/>
  <c r="BL54" i="25"/>
  <c r="BM59" i="24"/>
  <c r="BM55" i="24"/>
  <c r="BM54" i="24"/>
  <c r="BL68" i="24"/>
  <c r="BM58" i="24"/>
  <c r="BL71" i="24"/>
  <c r="BM69" i="24"/>
  <c r="BM61" i="24" s="1"/>
  <c r="BM57" i="24"/>
  <c r="BM49" i="24"/>
  <c r="BM48" i="24"/>
  <c r="BL67" i="24"/>
  <c r="BM53" i="24"/>
  <c r="BJ77" i="25"/>
  <c r="BM52" i="24"/>
  <c r="BM51" i="24"/>
  <c r="BM50" i="24"/>
  <c r="BL57" i="25"/>
  <c r="BM47" i="24"/>
  <c r="BL74" i="25"/>
  <c r="BM43" i="24"/>
  <c r="BM45" i="24"/>
  <c r="BL60" i="25"/>
  <c r="BM46" i="24"/>
  <c r="BM44" i="24"/>
  <c r="BM42" i="24"/>
  <c r="BL66" i="24"/>
  <c r="BL63" i="25"/>
  <c r="BU40" i="25"/>
  <c r="BW30" i="24"/>
  <c r="BW12" i="24"/>
  <c r="BW12" i="25" s="1"/>
  <c r="BV31" i="24"/>
  <c r="BW32" i="24"/>
  <c r="BV33" i="24"/>
  <c r="BW14" i="24"/>
  <c r="BW14" i="25" s="1"/>
  <c r="BW15" i="24"/>
  <c r="BW13" i="24"/>
  <c r="BV29" i="24"/>
  <c r="BW10" i="24"/>
  <c r="BW10" i="25" s="1"/>
  <c r="BW34" i="24"/>
  <c r="BX11" i="24"/>
  <c r="D152" i="23"/>
  <c r="BM44" i="25"/>
  <c r="BL53" i="25"/>
  <c r="BL47" i="25"/>
  <c r="BK77" i="25"/>
  <c r="BL49" i="25"/>
  <c r="BL51" i="25"/>
  <c r="H152" i="23"/>
  <c r="BM46" i="25"/>
  <c r="BL59" i="25"/>
  <c r="AT78" i="25"/>
  <c r="B162" i="23"/>
  <c r="BW34" i="25"/>
  <c r="BV22" i="24"/>
  <c r="F152" i="23"/>
  <c r="BM45" i="25"/>
  <c r="AU23" i="25"/>
  <c r="AU13" i="25" s="1"/>
  <c r="AU50" i="25" s="1"/>
  <c r="AU25" i="25"/>
  <c r="BK65" i="25"/>
  <c r="BV35" i="25"/>
  <c r="BW36" i="25"/>
  <c r="BV37" i="25"/>
  <c r="BU26" i="24"/>
  <c r="BV24" i="24"/>
  <c r="BV25" i="24"/>
  <c r="BV23" i="24"/>
  <c r="BU21" i="25"/>
  <c r="BU24" i="25"/>
  <c r="BW11" i="25"/>
  <c r="BX8" i="25"/>
  <c r="AT52" i="25"/>
  <c r="AT58" i="25"/>
  <c r="AT72" i="25" s="1"/>
  <c r="AT70" i="25"/>
  <c r="AT64" i="25"/>
  <c r="AT73" i="25" s="1"/>
  <c r="BU35" i="24"/>
  <c r="BV39" i="25" s="1"/>
  <c r="BV16" i="24"/>
  <c r="BV20" i="24"/>
  <c r="BV14" i="25"/>
  <c r="BV17" i="25" s="1"/>
  <c r="BV26" i="25" s="1"/>
  <c r="BX8" i="24"/>
  <c r="BL48" i="25"/>
  <c r="BW38" i="25"/>
  <c r="BW21" i="24"/>
  <c r="BN21" i="16"/>
  <c r="BN24" i="16"/>
  <c r="BO10" i="16"/>
  <c r="BO17" i="16" s="1"/>
  <c r="BO26" i="16" s="1"/>
  <c r="BE76" i="14"/>
  <c r="BJ69" i="16"/>
  <c r="BJ66" i="16"/>
  <c r="BJ67" i="16"/>
  <c r="BP34" i="14"/>
  <c r="BP30" i="14"/>
  <c r="BP29" i="14"/>
  <c r="BP32" i="14"/>
  <c r="BP33" i="14"/>
  <c r="BP31" i="14"/>
  <c r="BP38" i="16"/>
  <c r="BP34" i="16"/>
  <c r="BP36" i="16"/>
  <c r="BP37" i="16"/>
  <c r="BP35" i="16"/>
  <c r="AC79" i="16"/>
  <c r="AI76" i="16"/>
  <c r="AG77" i="16"/>
  <c r="BK53" i="16"/>
  <c r="BI75" i="16"/>
  <c r="BK51" i="16"/>
  <c r="BK74" i="16"/>
  <c r="BK65" i="16" s="1"/>
  <c r="BK63" i="16"/>
  <c r="BK49" i="16"/>
  <c r="BK59" i="16"/>
  <c r="BK57" i="16"/>
  <c r="BK61" i="16"/>
  <c r="BK55" i="16"/>
  <c r="BK48" i="16"/>
  <c r="BK47" i="16"/>
  <c r="BK60" i="16"/>
  <c r="BK54" i="16"/>
  <c r="B161" i="15"/>
  <c r="E160" i="15"/>
  <c r="C160" i="15"/>
  <c r="G160" i="15"/>
  <c r="BT8" i="16"/>
  <c r="BO39" i="16"/>
  <c r="BO40" i="16" s="1"/>
  <c r="BK59" i="14"/>
  <c r="BK47" i="14"/>
  <c r="BK46" i="14"/>
  <c r="BK58" i="14"/>
  <c r="D150" i="15"/>
  <c r="BL44" i="16" s="1"/>
  <c r="F150" i="15"/>
  <c r="BL45" i="16" s="1"/>
  <c r="BK56" i="14"/>
  <c r="BK57" i="14"/>
  <c r="BK55" i="14"/>
  <c r="BK49" i="14"/>
  <c r="BK44" i="14"/>
  <c r="BK43" i="14"/>
  <c r="BK51" i="14"/>
  <c r="BK53" i="14"/>
  <c r="BK45" i="14"/>
  <c r="BK50" i="14"/>
  <c r="H150" i="15"/>
  <c r="BL46" i="16" s="1"/>
  <c r="BK52" i="14"/>
  <c r="BP12" i="14"/>
  <c r="BP12" i="16" s="1"/>
  <c r="BP10" i="14"/>
  <c r="BP13" i="14"/>
  <c r="BP11" i="14"/>
  <c r="BP11" i="16" s="1"/>
  <c r="BP15" i="14"/>
  <c r="BP14" i="14"/>
  <c r="BP14" i="16" s="1"/>
  <c r="BR8" i="14"/>
  <c r="BH48" i="14"/>
  <c r="BG67" i="14"/>
  <c r="BG68" i="14"/>
  <c r="BH54" i="14"/>
  <c r="BF71" i="14"/>
  <c r="BF75" i="14"/>
  <c r="BF70" i="14"/>
  <c r="BF73" i="14"/>
  <c r="BF74" i="14"/>
  <c r="BF72" i="14"/>
  <c r="BG66" i="14"/>
  <c r="BH42" i="14"/>
  <c r="BH69" i="14"/>
  <c r="BH64" i="14" s="1"/>
  <c r="BO25" i="14"/>
  <c r="BO23" i="14"/>
  <c r="BO22" i="14"/>
  <c r="BO16" i="14"/>
  <c r="BO20" i="14"/>
  <c r="BO21" i="14"/>
  <c r="BN26" i="14"/>
  <c r="BO35" i="14"/>
  <c r="BO24" i="14"/>
  <c r="BQ13" i="14" a="1"/>
  <c r="BW10" i="31" a="1"/>
  <c r="BO41" i="28"/>
  <c r="BX12" i="24" a="1"/>
  <c r="BQ10" i="14" a="1"/>
  <c r="BN39" i="31"/>
  <c r="BL41" i="14"/>
  <c r="BW34" i="31" a="1"/>
  <c r="BW31" i="31" a="1"/>
  <c r="BQ33" i="14" a="1"/>
  <c r="BW31" i="28" a="1"/>
  <c r="BO40" i="28"/>
  <c r="BL40" i="14"/>
  <c r="BX29" i="31" a="1"/>
  <c r="BW14" i="31" a="1"/>
  <c r="BW11" i="31" a="1"/>
  <c r="BX34" i="24" a="1"/>
  <c r="BW34" i="28" a="1"/>
  <c r="BW12" i="31" a="1"/>
  <c r="BW33" i="31" a="1"/>
  <c r="BQ12" i="14" a="1"/>
  <c r="BQ11" i="14" a="1"/>
  <c r="BW31" i="24" a="1"/>
  <c r="BY11" i="24" a="1"/>
  <c r="BX32" i="24" a="1"/>
  <c r="BQ34" i="14" a="1"/>
  <c r="BQ14" i="14" a="1"/>
  <c r="BO39" i="28"/>
  <c r="BW13" i="28" a="1"/>
  <c r="BW30" i="31" a="1"/>
  <c r="BX13" i="24" a="1"/>
  <c r="BQ15" i="14" a="1"/>
  <c r="BW33" i="24" a="1"/>
  <c r="BQ32" i="14" a="1"/>
  <c r="BW33" i="28" a="1"/>
  <c r="BX30" i="24" a="1"/>
  <c r="BN39" i="24"/>
  <c r="BW15" i="31" a="1"/>
  <c r="BW29" i="28" a="1"/>
  <c r="BW11" i="28" a="1"/>
  <c r="BL39" i="14"/>
  <c r="BQ29" i="14" a="1"/>
  <c r="BQ31" i="14" a="1"/>
  <c r="BW32" i="28" a="1"/>
  <c r="BN40" i="31"/>
  <c r="BN41" i="24"/>
  <c r="BW29" i="24" a="1"/>
  <c r="BW10" i="28" a="1"/>
  <c r="BW32" i="31" a="1"/>
  <c r="BW12" i="28" a="1"/>
  <c r="BQ30" i="14" a="1"/>
  <c r="BW14" i="28" a="1"/>
  <c r="BX14" i="24" a="1"/>
  <c r="BW15" i="28" a="1"/>
  <c r="BX10" i="24" a="1"/>
  <c r="BW30" i="28" a="1"/>
  <c r="BN41" i="31"/>
  <c r="BN40" i="24"/>
  <c r="BW13" i="31" a="1"/>
  <c r="BX15" i="24" a="1"/>
  <c r="BL69" i="25" l="1"/>
  <c r="BL79" i="25" s="1"/>
  <c r="BM60" i="31"/>
  <c r="BM70" i="31" s="1"/>
  <c r="BM63" i="31"/>
  <c r="BM73" i="31" s="1"/>
  <c r="BM61" i="31"/>
  <c r="BM71" i="31" s="1"/>
  <c r="BL73" i="31"/>
  <c r="BL71" i="31"/>
  <c r="BM62" i="31"/>
  <c r="BM63" i="32"/>
  <c r="BN46" i="31"/>
  <c r="BN57" i="31"/>
  <c r="BN45" i="31"/>
  <c r="BN51" i="31"/>
  <c r="BM66" i="31"/>
  <c r="BN42" i="31"/>
  <c r="BN43" i="31"/>
  <c r="BM75" i="31"/>
  <c r="BN47" i="31"/>
  <c r="BN54" i="31"/>
  <c r="BM68" i="31"/>
  <c r="BN53" i="31"/>
  <c r="BM60" i="32"/>
  <c r="BN48" i="31"/>
  <c r="BM67" i="31"/>
  <c r="BN44" i="31"/>
  <c r="BN50" i="31"/>
  <c r="BN56" i="31"/>
  <c r="BN49" i="31"/>
  <c r="BM64" i="31"/>
  <c r="BM74" i="31" s="1"/>
  <c r="BN69" i="31"/>
  <c r="BN65" i="31" s="1"/>
  <c r="BN59" i="31"/>
  <c r="BN58" i="31"/>
  <c r="BN52" i="31"/>
  <c r="BN55" i="31"/>
  <c r="BM54" i="32"/>
  <c r="AS25" i="29"/>
  <c r="AS30" i="29" s="1"/>
  <c r="AT29" i="29" s="1"/>
  <c r="BH63" i="14"/>
  <c r="BH65" i="14"/>
  <c r="BH61" i="14"/>
  <c r="BH60" i="14"/>
  <c r="BK76" i="24"/>
  <c r="BH62" i="14"/>
  <c r="BM62" i="24"/>
  <c r="BM72" i="24" s="1"/>
  <c r="BM60" i="24"/>
  <c r="BM70" i="24" s="1"/>
  <c r="BM65" i="24"/>
  <c r="BM75" i="24" s="1"/>
  <c r="BL72" i="24"/>
  <c r="BM64" i="24"/>
  <c r="BM74" i="24" s="1"/>
  <c r="BM63" i="24"/>
  <c r="BM73" i="24" s="1"/>
  <c r="BL75" i="24"/>
  <c r="BN64" i="28"/>
  <c r="BN74" i="28" s="1"/>
  <c r="BN63" i="28"/>
  <c r="BN73" i="28" s="1"/>
  <c r="BN60" i="28"/>
  <c r="BN70" i="28" s="1"/>
  <c r="BN62" i="28"/>
  <c r="BN72" i="28" s="1"/>
  <c r="BM74" i="28"/>
  <c r="BL76" i="28"/>
  <c r="BM73" i="28"/>
  <c r="BN65" i="28"/>
  <c r="BN75" i="28" s="1"/>
  <c r="BN55" i="29"/>
  <c r="AS56" i="29"/>
  <c r="AR72" i="29"/>
  <c r="BM66" i="29"/>
  <c r="BM76" i="29" s="1"/>
  <c r="AR78" i="29"/>
  <c r="BM74" i="32"/>
  <c r="BM61" i="32"/>
  <c r="BM55" i="32"/>
  <c r="BL69" i="32"/>
  <c r="BM57" i="32"/>
  <c r="BL67" i="32"/>
  <c r="BL66" i="32"/>
  <c r="AS81" i="32"/>
  <c r="BV35" i="31"/>
  <c r="BW39" i="32" s="1"/>
  <c r="BK77" i="32"/>
  <c r="BW11" i="31"/>
  <c r="BW11" i="32" s="1"/>
  <c r="BW15" i="31"/>
  <c r="BX29" i="31"/>
  <c r="BW14" i="31"/>
  <c r="BW14" i="32" s="1"/>
  <c r="BW32" i="31"/>
  <c r="BW30" i="31"/>
  <c r="BW31" i="31"/>
  <c r="BW13" i="31"/>
  <c r="BW34" i="31"/>
  <c r="BW33" i="31"/>
  <c r="BW10" i="31"/>
  <c r="BW10" i="32" s="1"/>
  <c r="BW12" i="31"/>
  <c r="AT68" i="32"/>
  <c r="BM48" i="32"/>
  <c r="BV21" i="31"/>
  <c r="F153" i="30"/>
  <c r="BN45" i="32"/>
  <c r="BV25" i="31"/>
  <c r="BU26" i="31"/>
  <c r="AT28" i="32"/>
  <c r="AU27" i="32" s="1"/>
  <c r="BU17" i="32"/>
  <c r="BU26" i="32" s="1"/>
  <c r="BX8" i="32"/>
  <c r="BV24" i="31"/>
  <c r="AT15" i="32"/>
  <c r="AT64" i="32" s="1"/>
  <c r="AT31" i="32"/>
  <c r="AT30" i="32"/>
  <c r="AU29" i="32" s="1"/>
  <c r="BM49" i="32"/>
  <c r="H153" i="30"/>
  <c r="BN46" i="32"/>
  <c r="BN74" i="32" s="1"/>
  <c r="AT50" i="32"/>
  <c r="AS80" i="32"/>
  <c r="BM47" i="32"/>
  <c r="B163" i="30"/>
  <c r="BX8" i="31"/>
  <c r="BM59" i="32"/>
  <c r="BW36" i="32"/>
  <c r="BW34" i="32"/>
  <c r="D153" i="30"/>
  <c r="BN44" i="32"/>
  <c r="BW35" i="32"/>
  <c r="BV23" i="31"/>
  <c r="BV40" i="32"/>
  <c r="BW38" i="32"/>
  <c r="BW37" i="32"/>
  <c r="BM51" i="32"/>
  <c r="AT62" i="32"/>
  <c r="BM53" i="32"/>
  <c r="BV11" i="32"/>
  <c r="BV17" i="32" s="1"/>
  <c r="BV26" i="32" s="1"/>
  <c r="BL65" i="32"/>
  <c r="BV20" i="31"/>
  <c r="BV16" i="31"/>
  <c r="BV22" i="31"/>
  <c r="BO58" i="28"/>
  <c r="BO55" i="28"/>
  <c r="BO56" i="28"/>
  <c r="BN68" i="28"/>
  <c r="BO54" i="28"/>
  <c r="BO57" i="28"/>
  <c r="BO59" i="28"/>
  <c r="BN71" i="28"/>
  <c r="BO69" i="28"/>
  <c r="BO61" i="28" s="1"/>
  <c r="BN61" i="29"/>
  <c r="BO49" i="28"/>
  <c r="BO50" i="28"/>
  <c r="BN67" i="28"/>
  <c r="BO48" i="28"/>
  <c r="BM67" i="29"/>
  <c r="BM77" i="29" s="1"/>
  <c r="BO52" i="28"/>
  <c r="BM69" i="29"/>
  <c r="BM79" i="29" s="1"/>
  <c r="BO53" i="28"/>
  <c r="BO51" i="28"/>
  <c r="BO46" i="28"/>
  <c r="BO47" i="28"/>
  <c r="BO43" i="28"/>
  <c r="BO44" i="28"/>
  <c r="BN66" i="28"/>
  <c r="BO42" i="28"/>
  <c r="BO45" i="28"/>
  <c r="BT21" i="29"/>
  <c r="BN60" i="29"/>
  <c r="BN74" i="29"/>
  <c r="BN54" i="29"/>
  <c r="BN63" i="29"/>
  <c r="BN57" i="29"/>
  <c r="BM54" i="25"/>
  <c r="BW30" i="28"/>
  <c r="BW31" i="28"/>
  <c r="BW33" i="28"/>
  <c r="BW11" i="28"/>
  <c r="BW11" i="29" s="1"/>
  <c r="BW34" i="28"/>
  <c r="BW13" i="28"/>
  <c r="BW12" i="28"/>
  <c r="BW29" i="28"/>
  <c r="BW14" i="28"/>
  <c r="BW14" i="29" s="1"/>
  <c r="BW32" i="28"/>
  <c r="BW15" i="28"/>
  <c r="BW10" i="28"/>
  <c r="BW10" i="29" s="1"/>
  <c r="BW34" i="29"/>
  <c r="BW35" i="29"/>
  <c r="BN59" i="29"/>
  <c r="H154" i="27"/>
  <c r="BO46" i="29"/>
  <c r="AS62" i="29"/>
  <c r="AS50" i="29"/>
  <c r="BN53" i="29"/>
  <c r="AR80" i="29"/>
  <c r="AR71" i="29"/>
  <c r="BW37" i="29"/>
  <c r="BU26" i="28"/>
  <c r="AS68" i="29"/>
  <c r="BV21" i="28"/>
  <c r="BN49" i="29"/>
  <c r="BM65" i="29"/>
  <c r="BM75" i="29" s="1"/>
  <c r="BW38" i="29"/>
  <c r="BV23" i="28"/>
  <c r="BV40" i="29"/>
  <c r="BN47" i="29"/>
  <c r="AS28" i="29"/>
  <c r="AT27" i="29" s="1"/>
  <c r="BX8" i="28"/>
  <c r="BV22" i="28"/>
  <c r="BV12" i="29"/>
  <c r="D154" i="27"/>
  <c r="BO44" i="29"/>
  <c r="BV35" i="28"/>
  <c r="BW39" i="29" s="1"/>
  <c r="B164" i="27"/>
  <c r="BN51" i="29"/>
  <c r="BN48" i="29"/>
  <c r="BU17" i="29"/>
  <c r="BU26" i="29" s="1"/>
  <c r="BV24" i="28"/>
  <c r="BV14" i="29"/>
  <c r="BW36" i="29"/>
  <c r="BV11" i="29"/>
  <c r="BY8" i="29"/>
  <c r="F154" i="27"/>
  <c r="BO45" i="29"/>
  <c r="BV25" i="28"/>
  <c r="BV20" i="28"/>
  <c r="BV16" i="28"/>
  <c r="BM71" i="24"/>
  <c r="BN69" i="24"/>
  <c r="BN61" i="24" s="1"/>
  <c r="BN54" i="24"/>
  <c r="BM68" i="24"/>
  <c r="BN55" i="24"/>
  <c r="BN58" i="24"/>
  <c r="BN59" i="24"/>
  <c r="BN57" i="24"/>
  <c r="BN56" i="24"/>
  <c r="BN51" i="24"/>
  <c r="BN50" i="24"/>
  <c r="BN53" i="24"/>
  <c r="BN52" i="24"/>
  <c r="BM67" i="24"/>
  <c r="BN48" i="24"/>
  <c r="BN49" i="24"/>
  <c r="BM55" i="25"/>
  <c r="BM57" i="25"/>
  <c r="BN43" i="24"/>
  <c r="BM66" i="24"/>
  <c r="BN42" i="24"/>
  <c r="BN46" i="24"/>
  <c r="BL66" i="25"/>
  <c r="BL76" i="25" s="1"/>
  <c r="BL67" i="25"/>
  <c r="BL77" i="25" s="1"/>
  <c r="BN44" i="24"/>
  <c r="BN47" i="24"/>
  <c r="BM63" i="25"/>
  <c r="BN45" i="24"/>
  <c r="BV40" i="25"/>
  <c r="AU56" i="25"/>
  <c r="AU62" i="25"/>
  <c r="AU28" i="25"/>
  <c r="AV27" i="25" s="1"/>
  <c r="BX14" i="24"/>
  <c r="BX14" i="25" s="1"/>
  <c r="BW33" i="24"/>
  <c r="BY11" i="24"/>
  <c r="BX32" i="24"/>
  <c r="BX13" i="24"/>
  <c r="BX34" i="24"/>
  <c r="BX10" i="24"/>
  <c r="BX10" i="25" s="1"/>
  <c r="BX12" i="24"/>
  <c r="BX15" i="24"/>
  <c r="BW31" i="24"/>
  <c r="BW29" i="24"/>
  <c r="BX30" i="24"/>
  <c r="BV24" i="25"/>
  <c r="BV21" i="25"/>
  <c r="AT80" i="25"/>
  <c r="BW24" i="24"/>
  <c r="BM60" i="25"/>
  <c r="BM53" i="25"/>
  <c r="B163" i="23"/>
  <c r="BM48" i="25"/>
  <c r="BV26" i="24"/>
  <c r="AU15" i="25"/>
  <c r="AU16" i="25" s="1"/>
  <c r="AU31" i="25"/>
  <c r="AU30" i="25"/>
  <c r="AV29" i="25" s="1"/>
  <c r="BM59" i="25"/>
  <c r="BM51" i="25"/>
  <c r="BW37" i="25"/>
  <c r="D153" i="23"/>
  <c r="BN44" i="25"/>
  <c r="BX21" i="24"/>
  <c r="BX36" i="25"/>
  <c r="AT71" i="25"/>
  <c r="AT81" i="25" s="1"/>
  <c r="BW23" i="24"/>
  <c r="H153" i="23"/>
  <c r="BN46" i="25"/>
  <c r="BX38" i="25"/>
  <c r="BW17" i="25"/>
  <c r="BW26" i="25" s="1"/>
  <c r="BW16" i="24"/>
  <c r="BW20" i="24"/>
  <c r="BW22" i="24"/>
  <c r="F153" i="23"/>
  <c r="BN45" i="25"/>
  <c r="BW25" i="24"/>
  <c r="BM49" i="25"/>
  <c r="BY8" i="24"/>
  <c r="BM61" i="25"/>
  <c r="BW35" i="25"/>
  <c r="BY8" i="25"/>
  <c r="BX11" i="25"/>
  <c r="BM74" i="25"/>
  <c r="BM47" i="25"/>
  <c r="BL65" i="25"/>
  <c r="BL75" i="25" s="1"/>
  <c r="AU68" i="25"/>
  <c r="BK75" i="25"/>
  <c r="BV35" i="24"/>
  <c r="BW39" i="25" s="1"/>
  <c r="BX34" i="25"/>
  <c r="BO21" i="16"/>
  <c r="BO24" i="16"/>
  <c r="BP10" i="16"/>
  <c r="BP17" i="16" s="1"/>
  <c r="BP26" i="16" s="1"/>
  <c r="BF76" i="14"/>
  <c r="BK66" i="16"/>
  <c r="BK67" i="16"/>
  <c r="BK69" i="16"/>
  <c r="BQ31" i="14"/>
  <c r="BQ33" i="14"/>
  <c r="BQ32" i="14"/>
  <c r="BQ30" i="14"/>
  <c r="BQ29" i="14"/>
  <c r="BQ34" i="14"/>
  <c r="BQ35" i="16"/>
  <c r="BQ37" i="16"/>
  <c r="BQ36" i="16"/>
  <c r="BQ34" i="16"/>
  <c r="BQ38" i="16"/>
  <c r="AD79" i="16"/>
  <c r="AJ76" i="16"/>
  <c r="AH77" i="16"/>
  <c r="BL57" i="16"/>
  <c r="BL63" i="16"/>
  <c r="BL49" i="16"/>
  <c r="BL59" i="16"/>
  <c r="BL60" i="16"/>
  <c r="BL54" i="16"/>
  <c r="BL48" i="16"/>
  <c r="BL74" i="16"/>
  <c r="BL65" i="16" s="1"/>
  <c r="BL47" i="16"/>
  <c r="BJ75" i="16"/>
  <c r="BL55" i="16"/>
  <c r="BL51" i="16"/>
  <c r="BL61" i="16"/>
  <c r="BL53" i="16"/>
  <c r="B162" i="15"/>
  <c r="C161" i="15"/>
  <c r="E161" i="15"/>
  <c r="G161" i="15"/>
  <c r="BU8" i="16"/>
  <c r="BP39" i="16"/>
  <c r="BP40" i="16" s="1"/>
  <c r="BL56" i="14"/>
  <c r="BL53" i="14"/>
  <c r="F151" i="15"/>
  <c r="BM45" i="16" s="1"/>
  <c r="BL51" i="14"/>
  <c r="D151" i="15"/>
  <c r="BM44" i="16" s="1"/>
  <c r="BL43" i="14"/>
  <c r="BL58" i="14"/>
  <c r="BL50" i="14"/>
  <c r="BL57" i="14"/>
  <c r="BL45" i="14"/>
  <c r="BL44" i="14"/>
  <c r="BL46" i="14"/>
  <c r="BL52" i="14"/>
  <c r="BL49" i="14"/>
  <c r="BL47" i="14"/>
  <c r="H151" i="15"/>
  <c r="BM46" i="16" s="1"/>
  <c r="BL55" i="14"/>
  <c r="BL59" i="14"/>
  <c r="BQ15" i="14"/>
  <c r="BQ11" i="14"/>
  <c r="BQ11" i="16" s="1"/>
  <c r="BQ13" i="14"/>
  <c r="BQ14" i="14"/>
  <c r="BQ14" i="16" s="1"/>
  <c r="BQ10" i="14"/>
  <c r="BQ12" i="14"/>
  <c r="BQ12" i="16" s="1"/>
  <c r="BS8" i="14"/>
  <c r="BG73" i="14"/>
  <c r="BG71" i="14"/>
  <c r="BG75" i="14"/>
  <c r="BG72" i="14"/>
  <c r="BG70" i="14"/>
  <c r="BG74" i="14"/>
  <c r="BI69" i="14"/>
  <c r="BI64" i="14" s="1"/>
  <c r="BI42" i="14"/>
  <c r="BH66" i="14"/>
  <c r="BH68" i="14"/>
  <c r="BI54" i="14"/>
  <c r="BI48" i="14"/>
  <c r="BH67" i="14"/>
  <c r="BP21" i="14"/>
  <c r="BO26" i="14"/>
  <c r="BP16" i="14"/>
  <c r="BP20" i="14"/>
  <c r="BP22" i="14"/>
  <c r="BP24" i="14"/>
  <c r="BP23" i="14"/>
  <c r="BP25" i="14"/>
  <c r="BP35" i="14"/>
  <c r="BR15" i="14" a="1"/>
  <c r="BX10" i="31" a="1"/>
  <c r="BX32" i="31" a="1"/>
  <c r="BX29" i="24" a="1"/>
  <c r="BR31" i="14" a="1"/>
  <c r="BX33" i="28" a="1"/>
  <c r="BP40" i="28"/>
  <c r="BX12" i="31" a="1"/>
  <c r="BX14" i="31" a="1"/>
  <c r="BR32" i="14" a="1"/>
  <c r="BR13" i="14" a="1"/>
  <c r="BR34" i="14" a="1"/>
  <c r="BY15" i="24" a="1"/>
  <c r="BR29" i="14" a="1"/>
  <c r="BO41" i="31"/>
  <c r="BY29" i="31" a="1"/>
  <c r="BX31" i="28" a="1"/>
  <c r="BR30" i="14" a="1"/>
  <c r="BR11" i="14" a="1"/>
  <c r="BY30" i="24" a="1"/>
  <c r="BX33" i="24" a="1"/>
  <c r="BY32" i="24" a="1"/>
  <c r="BX30" i="28" a="1"/>
  <c r="BM40" i="14"/>
  <c r="BX15" i="31" a="1"/>
  <c r="BO41" i="24"/>
  <c r="BX12" i="28" a="1"/>
  <c r="BY14" i="24" a="1"/>
  <c r="BX30" i="31" a="1"/>
  <c r="BX13" i="28" a="1"/>
  <c r="BO39" i="31"/>
  <c r="BX31" i="24" a="1"/>
  <c r="BO39" i="24"/>
  <c r="BP41" i="28"/>
  <c r="BP39" i="28"/>
  <c r="BR10" i="14" a="1"/>
  <c r="BY13" i="24" a="1"/>
  <c r="BX31" i="31" a="1"/>
  <c r="BY12" i="24" a="1"/>
  <c r="BX32" i="28" a="1"/>
  <c r="BZ11" i="24" a="1"/>
  <c r="BR12" i="14" a="1"/>
  <c r="BX15" i="28" a="1"/>
  <c r="BX33" i="31" a="1"/>
  <c r="BX29" i="28" a="1"/>
  <c r="BX10" i="28" a="1"/>
  <c r="BR33" i="14" a="1"/>
  <c r="BY10" i="24" a="1"/>
  <c r="BX11" i="28" a="1"/>
  <c r="BX34" i="31" a="1"/>
  <c r="BX11" i="31" a="1"/>
  <c r="BX14" i="28" a="1"/>
  <c r="BM39" i="14"/>
  <c r="BM41" i="14"/>
  <c r="BX13" i="31" a="1"/>
  <c r="BY34" i="24" a="1"/>
  <c r="BR14" i="14" a="1"/>
  <c r="BO40" i="31"/>
  <c r="BO40" i="24"/>
  <c r="BX34" i="28" a="1"/>
  <c r="BL76" i="31" l="1"/>
  <c r="BN60" i="31"/>
  <c r="BN70" i="31" s="1"/>
  <c r="BN63" i="31"/>
  <c r="BN73" i="31" s="1"/>
  <c r="BN61" i="31"/>
  <c r="BN71" i="31" s="1"/>
  <c r="BN62" i="31"/>
  <c r="BN72" i="31" s="1"/>
  <c r="BM72" i="31"/>
  <c r="BM76" i="31" s="1"/>
  <c r="BN68" i="31"/>
  <c r="BO54" i="31"/>
  <c r="BO51" i="31"/>
  <c r="BO47" i="31"/>
  <c r="BN75" i="31"/>
  <c r="BO45" i="31"/>
  <c r="BN67" i="31"/>
  <c r="BO48" i="31"/>
  <c r="BM66" i="32"/>
  <c r="BM76" i="32" s="1"/>
  <c r="BO55" i="31"/>
  <c r="BO49" i="31"/>
  <c r="BO43" i="31"/>
  <c r="BO57" i="31"/>
  <c r="BM67" i="32"/>
  <c r="BN67" i="32" s="1"/>
  <c r="BO52" i="31"/>
  <c r="BO56" i="31"/>
  <c r="BO46" i="31"/>
  <c r="BO58" i="31"/>
  <c r="BO50" i="31"/>
  <c r="BO42" i="31"/>
  <c r="BN66" i="31"/>
  <c r="BM69" i="32"/>
  <c r="BN69" i="32" s="1"/>
  <c r="BO59" i="31"/>
  <c r="BO53" i="31"/>
  <c r="BN64" i="31"/>
  <c r="BN74" i="31" s="1"/>
  <c r="BO69" i="31"/>
  <c r="BO44" i="31"/>
  <c r="AS31" i="29"/>
  <c r="AS15" i="29"/>
  <c r="AS58" i="29" s="1"/>
  <c r="AS72" i="29" s="1"/>
  <c r="BI62" i="14"/>
  <c r="BI60" i="14"/>
  <c r="BI61" i="14"/>
  <c r="BL76" i="24"/>
  <c r="BI65" i="14"/>
  <c r="BI63" i="14"/>
  <c r="BO60" i="28"/>
  <c r="BO70" i="28" s="1"/>
  <c r="BN64" i="24"/>
  <c r="BN74" i="24" s="1"/>
  <c r="BN63" i="24"/>
  <c r="BN73" i="24" s="1"/>
  <c r="BN65" i="24"/>
  <c r="BN75" i="24" s="1"/>
  <c r="BN62" i="24"/>
  <c r="BN72" i="24" s="1"/>
  <c r="BN60" i="24"/>
  <c r="BO65" i="28"/>
  <c r="BO75" i="28" s="1"/>
  <c r="BO64" i="28"/>
  <c r="BO74" i="28" s="1"/>
  <c r="BM76" i="28"/>
  <c r="BO63" i="28"/>
  <c r="BO62" i="28"/>
  <c r="BO72" i="28" s="1"/>
  <c r="AR81" i="29"/>
  <c r="BN57" i="32"/>
  <c r="BN54" i="32"/>
  <c r="BL79" i="32"/>
  <c r="BL77" i="32"/>
  <c r="BN55" i="32"/>
  <c r="BL76" i="32"/>
  <c r="AT16" i="32"/>
  <c r="BW35" i="31"/>
  <c r="BX39" i="32" s="1"/>
  <c r="BX13" i="31"/>
  <c r="BX30" i="31"/>
  <c r="BX12" i="31"/>
  <c r="BX12" i="32" s="1"/>
  <c r="BX14" i="31"/>
  <c r="BX14" i="32" s="1"/>
  <c r="BX32" i="31"/>
  <c r="BX10" i="31"/>
  <c r="BX10" i="32" s="1"/>
  <c r="BY29" i="31"/>
  <c r="BX31" i="31"/>
  <c r="BX33" i="31"/>
  <c r="BX15" i="31"/>
  <c r="BX34" i="31"/>
  <c r="BX11" i="31"/>
  <c r="BX11" i="32" s="1"/>
  <c r="BV24" i="32"/>
  <c r="BV21" i="32"/>
  <c r="BN59" i="32"/>
  <c r="B164" i="30"/>
  <c r="BW23" i="31"/>
  <c r="BX34" i="32"/>
  <c r="BN48" i="32"/>
  <c r="BN63" i="32"/>
  <c r="BN61" i="32"/>
  <c r="H154" i="30"/>
  <c r="BO46" i="32"/>
  <c r="BO74" i="32" s="1"/>
  <c r="BN49" i="32"/>
  <c r="AT73" i="32"/>
  <c r="BY8" i="31"/>
  <c r="BN47" i="32"/>
  <c r="BW22" i="31"/>
  <c r="BW24" i="31"/>
  <c r="AU23" i="32"/>
  <c r="AU13" i="32" s="1"/>
  <c r="AU25" i="32"/>
  <c r="AU30" i="32" s="1"/>
  <c r="AV29" i="32" s="1"/>
  <c r="BY8" i="32"/>
  <c r="BN51" i="32"/>
  <c r="BX36" i="32"/>
  <c r="BN53" i="32"/>
  <c r="BW12" i="32"/>
  <c r="BW17" i="32" s="1"/>
  <c r="BW26" i="32" s="1"/>
  <c r="BN60" i="32"/>
  <c r="BW16" i="31"/>
  <c r="BW20" i="31"/>
  <c r="BM65" i="32"/>
  <c r="D154" i="30"/>
  <c r="BO44" i="32"/>
  <c r="BX35" i="32"/>
  <c r="BV26" i="31"/>
  <c r="BW40" i="32"/>
  <c r="BL75" i="32"/>
  <c r="BU24" i="32"/>
  <c r="BU21" i="32"/>
  <c r="F154" i="30"/>
  <c r="BO45" i="32"/>
  <c r="BX37" i="32"/>
  <c r="BW25" i="31"/>
  <c r="AT78" i="32"/>
  <c r="AT52" i="32"/>
  <c r="AT71" i="32" s="1"/>
  <c r="AT58" i="32"/>
  <c r="AT70" i="32"/>
  <c r="BX38" i="32"/>
  <c r="BW21" i="31"/>
  <c r="BO61" i="29"/>
  <c r="BO68" i="28"/>
  <c r="BP54" i="28"/>
  <c r="BP59" i="28"/>
  <c r="BP56" i="28"/>
  <c r="BP57" i="28"/>
  <c r="BP55" i="28"/>
  <c r="BP69" i="28"/>
  <c r="BP61" i="28" s="1"/>
  <c r="BO71" i="28"/>
  <c r="BP58" i="28"/>
  <c r="BO54" i="29"/>
  <c r="BN69" i="29"/>
  <c r="BN79" i="29" s="1"/>
  <c r="BP48" i="28"/>
  <c r="BO67" i="28"/>
  <c r="BP52" i="28"/>
  <c r="BP53" i="28"/>
  <c r="BP50" i="28"/>
  <c r="BP51" i="28"/>
  <c r="BP49" i="28"/>
  <c r="BO60" i="29"/>
  <c r="BN66" i="29"/>
  <c r="BN76" i="29" s="1"/>
  <c r="BP44" i="28"/>
  <c r="BP43" i="28"/>
  <c r="BP47" i="28"/>
  <c r="BO66" i="28"/>
  <c r="BP42" i="28"/>
  <c r="BP45" i="28"/>
  <c r="BN76" i="28"/>
  <c r="BP46" i="28"/>
  <c r="BO63" i="29"/>
  <c r="BN67" i="29"/>
  <c r="BN77" i="29" s="1"/>
  <c r="BO57" i="29"/>
  <c r="BN63" i="25"/>
  <c r="BV26" i="28"/>
  <c r="BX12" i="28"/>
  <c r="BX13" i="28"/>
  <c r="BX29" i="28"/>
  <c r="BX10" i="28"/>
  <c r="BX10" i="29" s="1"/>
  <c r="BX11" i="28"/>
  <c r="BX15" i="28"/>
  <c r="BX33" i="28"/>
  <c r="BX34" i="28"/>
  <c r="BX32" i="28"/>
  <c r="BX31" i="28"/>
  <c r="BX14" i="28"/>
  <c r="BX30" i="28"/>
  <c r="BV17" i="29"/>
  <c r="BV26" i="29" s="1"/>
  <c r="BZ8" i="29"/>
  <c r="BO48" i="29"/>
  <c r="D155" i="27"/>
  <c r="BP44" i="29"/>
  <c r="BW22" i="28"/>
  <c r="BW12" i="29"/>
  <c r="BW17" i="29" s="1"/>
  <c r="BW26" i="29" s="1"/>
  <c r="B165" i="27"/>
  <c r="BO55" i="29"/>
  <c r="AS78" i="29"/>
  <c r="BW23" i="28"/>
  <c r="BW35" i="28"/>
  <c r="BX39" i="29" s="1"/>
  <c r="AT23" i="29"/>
  <c r="AT13" i="29" s="1"/>
  <c r="AT62" i="29" s="1"/>
  <c r="AT25" i="29"/>
  <c r="BY8" i="28"/>
  <c r="BW16" i="28"/>
  <c r="BW20" i="28"/>
  <c r="BW21" i="28"/>
  <c r="BO53" i="29"/>
  <c r="F155" i="27"/>
  <c r="BP45" i="29"/>
  <c r="BW40" i="29"/>
  <c r="BW25" i="28"/>
  <c r="BX37" i="29"/>
  <c r="BO49" i="29"/>
  <c r="BX38" i="29"/>
  <c r="BO51" i="29"/>
  <c r="BU21" i="29"/>
  <c r="BU24" i="29"/>
  <c r="BO74" i="29"/>
  <c r="BX36" i="29"/>
  <c r="BX35" i="29"/>
  <c r="BO59" i="29"/>
  <c r="BO47" i="29"/>
  <c r="BN65" i="29"/>
  <c r="BN75" i="29" s="1"/>
  <c r="H155" i="27"/>
  <c r="BP46" i="29"/>
  <c r="BW24" i="28"/>
  <c r="BX34" i="29"/>
  <c r="BN68" i="24"/>
  <c r="BO54" i="24"/>
  <c r="BO56" i="24"/>
  <c r="BO69" i="24"/>
  <c r="BO61" i="24" s="1"/>
  <c r="BN71" i="24"/>
  <c r="BO55" i="24"/>
  <c r="BO59" i="24"/>
  <c r="BO58" i="24"/>
  <c r="BO57" i="24"/>
  <c r="BO49" i="24"/>
  <c r="BN74" i="25"/>
  <c r="BN67" i="24"/>
  <c r="BO48" i="24"/>
  <c r="BO52" i="24"/>
  <c r="BN55" i="25"/>
  <c r="BO53" i="24"/>
  <c r="BO50" i="24"/>
  <c r="BO51" i="24"/>
  <c r="BO44" i="24"/>
  <c r="BM76" i="24"/>
  <c r="BN66" i="24"/>
  <c r="BO42" i="24"/>
  <c r="BN61" i="25"/>
  <c r="BO45" i="24"/>
  <c r="BM66" i="25"/>
  <c r="BO46" i="24"/>
  <c r="BO43" i="24"/>
  <c r="BN60" i="25"/>
  <c r="BO47" i="24"/>
  <c r="BN57" i="25"/>
  <c r="AV25" i="25"/>
  <c r="AV15" i="25" s="1"/>
  <c r="AV23" i="25"/>
  <c r="AV13" i="25" s="1"/>
  <c r="AV62" i="25" s="1"/>
  <c r="AU64" i="25"/>
  <c r="AU73" i="25" s="1"/>
  <c r="BW40" i="25"/>
  <c r="BY10" i="24"/>
  <c r="BY10" i="25" s="1"/>
  <c r="BY34" i="24"/>
  <c r="BY12" i="24"/>
  <c r="BY12" i="25" s="1"/>
  <c r="BY13" i="24"/>
  <c r="BY32" i="24"/>
  <c r="BZ11" i="24"/>
  <c r="BY30" i="24"/>
  <c r="BX29" i="24"/>
  <c r="BX31" i="24"/>
  <c r="BX33" i="24"/>
  <c r="BY15" i="24"/>
  <c r="BY14" i="24"/>
  <c r="BY14" i="25" s="1"/>
  <c r="BW21" i="25"/>
  <c r="BW24" i="25"/>
  <c r="BY11" i="25"/>
  <c r="BZ8" i="25"/>
  <c r="BN49" i="25"/>
  <c r="BX16" i="24"/>
  <c r="BX20" i="24"/>
  <c r="D154" i="23"/>
  <c r="BO44" i="25"/>
  <c r="B164" i="23"/>
  <c r="BY38" i="25"/>
  <c r="BX22" i="24"/>
  <c r="AU58" i="25"/>
  <c r="BN51" i="25"/>
  <c r="BM69" i="25"/>
  <c r="AU52" i="25"/>
  <c r="BN54" i="25"/>
  <c r="BX23" i="24"/>
  <c r="BN53" i="25"/>
  <c r="BY36" i="25"/>
  <c r="BY21" i="24"/>
  <c r="F154" i="23"/>
  <c r="BO45" i="25"/>
  <c r="H154" i="23"/>
  <c r="BO46" i="25"/>
  <c r="BN59" i="25"/>
  <c r="BY34" i="25"/>
  <c r="BZ8" i="24"/>
  <c r="BN48" i="25"/>
  <c r="BW35" i="24"/>
  <c r="BX39" i="25" s="1"/>
  <c r="BX12" i="25"/>
  <c r="BW26" i="24"/>
  <c r="AU70" i="25"/>
  <c r="BX35" i="25"/>
  <c r="BX37" i="25"/>
  <c r="BM65" i="25"/>
  <c r="BM75" i="25" s="1"/>
  <c r="BN47" i="25"/>
  <c r="AU78" i="25"/>
  <c r="BM67" i="25"/>
  <c r="BX25" i="24"/>
  <c r="BX24" i="24"/>
  <c r="BP21" i="16"/>
  <c r="BP24" i="16"/>
  <c r="BQ10" i="16"/>
  <c r="BQ17" i="16" s="1"/>
  <c r="BQ26" i="16" s="1"/>
  <c r="BG76" i="14"/>
  <c r="BL67" i="16"/>
  <c r="BL69" i="16"/>
  <c r="BL66" i="16"/>
  <c r="BR29" i="14"/>
  <c r="BR30" i="14"/>
  <c r="BR32" i="14"/>
  <c r="BR34" i="14"/>
  <c r="BR33" i="14"/>
  <c r="BR31" i="14"/>
  <c r="BR34" i="16"/>
  <c r="BR36" i="16"/>
  <c r="BR38" i="16"/>
  <c r="BR37" i="16"/>
  <c r="BR35" i="16"/>
  <c r="AI77" i="16"/>
  <c r="AK76" i="16"/>
  <c r="AE79" i="16"/>
  <c r="BM51" i="16"/>
  <c r="BM60" i="16"/>
  <c r="BM55" i="16"/>
  <c r="BM47" i="16"/>
  <c r="BM59" i="16"/>
  <c r="BM49" i="16"/>
  <c r="BM74" i="16"/>
  <c r="BM65" i="16" s="1"/>
  <c r="BM53" i="16"/>
  <c r="BM48" i="16"/>
  <c r="BM63" i="16"/>
  <c r="BM54" i="16"/>
  <c r="BK75" i="16"/>
  <c r="BM61" i="16"/>
  <c r="BM57" i="16"/>
  <c r="B163" i="15"/>
  <c r="C162" i="15"/>
  <c r="G162" i="15"/>
  <c r="E162" i="15"/>
  <c r="BV8" i="16"/>
  <c r="BQ39" i="16"/>
  <c r="BQ40" i="16" s="1"/>
  <c r="BM49" i="14"/>
  <c r="BM52" i="14"/>
  <c r="BM44" i="14"/>
  <c r="F152" i="15"/>
  <c r="BN45" i="16" s="1"/>
  <c r="BM50" i="14"/>
  <c r="H152" i="15"/>
  <c r="BN46" i="16" s="1"/>
  <c r="BM47" i="14"/>
  <c r="BM58" i="14"/>
  <c r="BM43" i="14"/>
  <c r="D152" i="15"/>
  <c r="BN44" i="16" s="1"/>
  <c r="BM46" i="14"/>
  <c r="BM51" i="14"/>
  <c r="BM59" i="14"/>
  <c r="BM45" i="14"/>
  <c r="BM53" i="14"/>
  <c r="BM55" i="14"/>
  <c r="BM57" i="14"/>
  <c r="BM56" i="14"/>
  <c r="BR13" i="14"/>
  <c r="BR15" i="14"/>
  <c r="BR12" i="14"/>
  <c r="BR12" i="16" s="1"/>
  <c r="BR10" i="14"/>
  <c r="BR14" i="14"/>
  <c r="BR14" i="16" s="1"/>
  <c r="BR11" i="14"/>
  <c r="BR11" i="16" s="1"/>
  <c r="BT8" i="14"/>
  <c r="BH74" i="14"/>
  <c r="BH75" i="14"/>
  <c r="BH72" i="14"/>
  <c r="BH71" i="14"/>
  <c r="BH73" i="14"/>
  <c r="BH70" i="14"/>
  <c r="BJ54" i="14"/>
  <c r="BI68" i="14"/>
  <c r="BI67" i="14"/>
  <c r="BJ48" i="14"/>
  <c r="BI66" i="14"/>
  <c r="BJ42" i="14"/>
  <c r="BJ69" i="14"/>
  <c r="BJ64" i="14" s="1"/>
  <c r="BQ24" i="14"/>
  <c r="BQ25" i="14"/>
  <c r="BQ23" i="14"/>
  <c r="BQ22" i="14"/>
  <c r="BQ20" i="14"/>
  <c r="BQ16" i="14"/>
  <c r="BQ21" i="14"/>
  <c r="BP26" i="14"/>
  <c r="BQ35" i="14"/>
  <c r="BY10" i="28" a="1"/>
  <c r="BY15" i="28" a="1"/>
  <c r="BY14" i="28" a="1"/>
  <c r="BY32" i="28" a="1"/>
  <c r="BY12" i="28" a="1"/>
  <c r="BP39" i="31"/>
  <c r="BZ13" i="24" a="1"/>
  <c r="BY33" i="28" a="1"/>
  <c r="BP40" i="31"/>
  <c r="BY34" i="31" a="1"/>
  <c r="BS29" i="14" a="1"/>
  <c r="BY33" i="31" a="1"/>
  <c r="BN41" i="14"/>
  <c r="BZ32" i="24" a="1"/>
  <c r="BQ41" i="28"/>
  <c r="BY32" i="31" a="1"/>
  <c r="BY29" i="28" a="1"/>
  <c r="BY14" i="31" a="1"/>
  <c r="BS14" i="14" a="1"/>
  <c r="BP41" i="24"/>
  <c r="BY12" i="31" a="1"/>
  <c r="BQ39" i="28"/>
  <c r="BS13" i="14" a="1"/>
  <c r="BZ29" i="31" a="1"/>
  <c r="BY13" i="28" a="1"/>
  <c r="BZ30" i="24" a="1"/>
  <c r="BP39" i="24"/>
  <c r="BY15" i="31" a="1"/>
  <c r="BY10" i="31" a="1"/>
  <c r="BY31" i="28" a="1"/>
  <c r="BZ12" i="24" a="1"/>
  <c r="BN40" i="14"/>
  <c r="BY11" i="31" a="1"/>
  <c r="CA11" i="24" a="1"/>
  <c r="BY13" i="31" a="1"/>
  <c r="BY11" i="28" a="1"/>
  <c r="BS10" i="14" a="1"/>
  <c r="BQ40" i="28"/>
  <c r="BS34" i="14" a="1"/>
  <c r="BZ14" i="24" a="1"/>
  <c r="BY34" i="28" a="1"/>
  <c r="BS32" i="14" a="1"/>
  <c r="BY31" i="24" a="1"/>
  <c r="BS12" i="14" a="1"/>
  <c r="BY30" i="31" a="1"/>
  <c r="BY29" i="24" a="1"/>
  <c r="BZ34" i="24" a="1"/>
  <c r="BS15" i="14" a="1"/>
  <c r="BS11" i="14" a="1"/>
  <c r="BZ15" i="24" a="1"/>
  <c r="BS30" i="14" a="1"/>
  <c r="BY31" i="31" a="1"/>
  <c r="BP41" i="31"/>
  <c r="BN39" i="14"/>
  <c r="BS33" i="14" a="1"/>
  <c r="BY33" i="24" a="1"/>
  <c r="BS31" i="14" a="1"/>
  <c r="BY30" i="28" a="1"/>
  <c r="BZ10" i="24" a="1"/>
  <c r="BP40" i="24"/>
  <c r="BM77" i="32" l="1"/>
  <c r="BO61" i="31"/>
  <c r="BO71" i="31" s="1"/>
  <c r="BN66" i="32"/>
  <c r="BO66" i="32" s="1"/>
  <c r="BP59" i="31"/>
  <c r="BP46" i="31"/>
  <c r="BP45" i="31"/>
  <c r="BP44" i="31"/>
  <c r="BP49" i="31"/>
  <c r="BP58" i="31"/>
  <c r="BP56" i="31"/>
  <c r="BP55" i="31"/>
  <c r="BP47" i="31"/>
  <c r="BO55" i="32"/>
  <c r="BO64" i="31"/>
  <c r="BO74" i="31" s="1"/>
  <c r="BP69" i="31"/>
  <c r="BO66" i="31"/>
  <c r="BP42" i="31"/>
  <c r="BP52" i="31"/>
  <c r="BP51" i="31"/>
  <c r="BM79" i="32"/>
  <c r="BN76" i="31"/>
  <c r="BO67" i="31"/>
  <c r="BP48" i="31"/>
  <c r="BO68" i="31"/>
  <c r="BP54" i="31"/>
  <c r="BO65" i="31"/>
  <c r="BO62" i="31"/>
  <c r="BO72" i="31" s="1"/>
  <c r="BP57" i="31"/>
  <c r="BP53" i="31"/>
  <c r="BP50" i="31"/>
  <c r="BP43" i="31"/>
  <c r="BO63" i="31"/>
  <c r="BO73" i="31" s="1"/>
  <c r="BO60" i="31"/>
  <c r="AS52" i="29"/>
  <c r="AS71" i="29" s="1"/>
  <c r="AS70" i="29"/>
  <c r="AS64" i="29"/>
  <c r="AS73" i="29" s="1"/>
  <c r="AS16" i="29"/>
  <c r="BJ63" i="14"/>
  <c r="BO60" i="24"/>
  <c r="BO70" i="24" s="1"/>
  <c r="BJ65" i="14"/>
  <c r="BJ61" i="14"/>
  <c r="BJ60" i="14"/>
  <c r="BJ62" i="14"/>
  <c r="BO62" i="24"/>
  <c r="BO72" i="24" s="1"/>
  <c r="BN70" i="24"/>
  <c r="BO65" i="24"/>
  <c r="BO63" i="24"/>
  <c r="BO64" i="24"/>
  <c r="BO74" i="24" s="1"/>
  <c r="BP62" i="28"/>
  <c r="BP72" i="28" s="1"/>
  <c r="BP64" i="28"/>
  <c r="BP74" i="28" s="1"/>
  <c r="BP60" i="28"/>
  <c r="BP70" i="28" s="1"/>
  <c r="BP65" i="28"/>
  <c r="BP63" i="28"/>
  <c r="BO73" i="28"/>
  <c r="BO54" i="32"/>
  <c r="BO61" i="32"/>
  <c r="BO67" i="32"/>
  <c r="BO57" i="32"/>
  <c r="BX35" i="31"/>
  <c r="BY39" i="32" s="1"/>
  <c r="BZ29" i="31"/>
  <c r="BY32" i="31"/>
  <c r="BY11" i="31"/>
  <c r="BY11" i="32" s="1"/>
  <c r="BY14" i="31"/>
  <c r="BY14" i="32" s="1"/>
  <c r="BY34" i="31"/>
  <c r="BY12" i="31"/>
  <c r="BY12" i="32" s="1"/>
  <c r="BY15" i="31"/>
  <c r="BY30" i="31"/>
  <c r="BY31" i="31"/>
  <c r="BY10" i="31"/>
  <c r="BY10" i="32" s="1"/>
  <c r="BY33" i="31"/>
  <c r="BY13" i="31"/>
  <c r="BO59" i="32"/>
  <c r="BW26" i="31"/>
  <c r="BZ8" i="32"/>
  <c r="BO69" i="32"/>
  <c r="BZ8" i="31"/>
  <c r="BX40" i="32"/>
  <c r="BY36" i="32"/>
  <c r="BW24" i="32"/>
  <c r="BW21" i="32"/>
  <c r="BO60" i="32"/>
  <c r="BO51" i="32"/>
  <c r="BN79" i="32"/>
  <c r="AU56" i="32"/>
  <c r="BO47" i="32"/>
  <c r="AU62" i="32"/>
  <c r="BO63" i="32"/>
  <c r="B165" i="30"/>
  <c r="BX21" i="31"/>
  <c r="BX24" i="31"/>
  <c r="H155" i="30"/>
  <c r="BP46" i="32"/>
  <c r="BP74" i="32" s="1"/>
  <c r="AU50" i="32"/>
  <c r="D155" i="30"/>
  <c r="BP44" i="32"/>
  <c r="BO53" i="32"/>
  <c r="AU28" i="32"/>
  <c r="AV27" i="32" s="1"/>
  <c r="BY38" i="32"/>
  <c r="BX22" i="31"/>
  <c r="AT80" i="32"/>
  <c r="AU68" i="32"/>
  <c r="BN65" i="32"/>
  <c r="BN75" i="32" s="1"/>
  <c r="BM75" i="32"/>
  <c r="BN77" i="32"/>
  <c r="BO49" i="32"/>
  <c r="BO48" i="32"/>
  <c r="BX25" i="31"/>
  <c r="BY34" i="32"/>
  <c r="BY35" i="32"/>
  <c r="AT72" i="32"/>
  <c r="AT81" i="32" s="1"/>
  <c r="BX17" i="32"/>
  <c r="BX26" i="32" s="1"/>
  <c r="BX20" i="31"/>
  <c r="BX16" i="31"/>
  <c r="BP61" i="29"/>
  <c r="AU15" i="32"/>
  <c r="AU64" i="32" s="1"/>
  <c r="AU31" i="32"/>
  <c r="F155" i="30"/>
  <c r="BP45" i="32"/>
  <c r="BY37" i="32"/>
  <c r="BX23" i="31"/>
  <c r="BQ55" i="28"/>
  <c r="BQ58" i="28"/>
  <c r="BQ57" i="28"/>
  <c r="BQ56" i="28"/>
  <c r="BQ59" i="28"/>
  <c r="BP68" i="28"/>
  <c r="BQ54" i="28"/>
  <c r="BP71" i="28"/>
  <c r="BQ69" i="28"/>
  <c r="BQ61" i="28" s="1"/>
  <c r="BQ51" i="28"/>
  <c r="BQ50" i="28"/>
  <c r="BQ52" i="28"/>
  <c r="BQ49" i="28"/>
  <c r="BQ48" i="28"/>
  <c r="BP67" i="28"/>
  <c r="BQ53" i="28"/>
  <c r="BQ42" i="28"/>
  <c r="BP66" i="28"/>
  <c r="BQ44" i="28"/>
  <c r="BP55" i="29"/>
  <c r="BQ46" i="28"/>
  <c r="BQ45" i="28"/>
  <c r="BQ47" i="28"/>
  <c r="BQ43" i="28"/>
  <c r="BP57" i="29"/>
  <c r="BP63" i="29"/>
  <c r="BP60" i="29"/>
  <c r="BY34" i="28"/>
  <c r="BY33" i="28"/>
  <c r="BY15" i="28"/>
  <c r="BY11" i="28"/>
  <c r="BY11" i="29" s="1"/>
  <c r="BY30" i="28"/>
  <c r="BY10" i="28"/>
  <c r="BY14" i="28"/>
  <c r="BY31" i="28"/>
  <c r="BY13" i="28"/>
  <c r="BY29" i="28"/>
  <c r="BY32" i="28"/>
  <c r="BY12" i="28"/>
  <c r="BY12" i="29" s="1"/>
  <c r="BW24" i="29"/>
  <c r="BW21" i="29"/>
  <c r="BZ8" i="28"/>
  <c r="BY38" i="29"/>
  <c r="BY37" i="29"/>
  <c r="BP59" i="29"/>
  <c r="F156" i="27"/>
  <c r="BQ45" i="29"/>
  <c r="BP54" i="29"/>
  <c r="AT56" i="29"/>
  <c r="CA8" i="29"/>
  <c r="AT68" i="29"/>
  <c r="BW26" i="28"/>
  <c r="BX25" i="28"/>
  <c r="BX21" i="28"/>
  <c r="BP49" i="29"/>
  <c r="BY34" i="29"/>
  <c r="BX16" i="28"/>
  <c r="BX20" i="28"/>
  <c r="BX40" i="29"/>
  <c r="AT28" i="29"/>
  <c r="AU27" i="29" s="1"/>
  <c r="H156" i="27"/>
  <c r="BQ46" i="29"/>
  <c r="AT50" i="29"/>
  <c r="B166" i="27"/>
  <c r="BX24" i="28"/>
  <c r="BX14" i="29"/>
  <c r="BO65" i="29"/>
  <c r="BP74" i="29"/>
  <c r="BO67" i="29"/>
  <c r="BO77" i="29" s="1"/>
  <c r="BO69" i="29"/>
  <c r="BO66" i="29"/>
  <c r="BO76" i="29" s="1"/>
  <c r="BP53" i="29"/>
  <c r="D156" i="27"/>
  <c r="BQ44" i="29"/>
  <c r="BV21" i="29"/>
  <c r="BV24" i="29"/>
  <c r="BY35" i="29"/>
  <c r="BX23" i="28"/>
  <c r="BP47" i="29"/>
  <c r="BX35" i="28"/>
  <c r="BY39" i="29" s="1"/>
  <c r="BP51" i="29"/>
  <c r="AT15" i="29"/>
  <c r="AT58" i="29" s="1"/>
  <c r="AT31" i="29"/>
  <c r="AT30" i="29"/>
  <c r="AU29" i="29" s="1"/>
  <c r="BP48" i="29"/>
  <c r="BX11" i="29"/>
  <c r="BY36" i="29"/>
  <c r="BX22" i="28"/>
  <c r="BX12" i="29"/>
  <c r="BN67" i="25"/>
  <c r="BN77" i="25" s="1"/>
  <c r="BN69" i="25"/>
  <c r="BN79" i="25" s="1"/>
  <c r="BO71" i="24"/>
  <c r="BP69" i="24"/>
  <c r="BP61" i="24" s="1"/>
  <c r="BP58" i="24"/>
  <c r="BP57" i="24"/>
  <c r="BP59" i="24"/>
  <c r="BN66" i="25"/>
  <c r="BN76" i="25" s="1"/>
  <c r="BP55" i="24"/>
  <c r="BP56" i="24"/>
  <c r="BO74" i="25"/>
  <c r="BO68" i="24"/>
  <c r="BP54" i="24"/>
  <c r="BP53" i="24"/>
  <c r="BP50" i="24"/>
  <c r="BP52" i="24"/>
  <c r="BO67" i="24"/>
  <c r="BP48" i="24"/>
  <c r="BM76" i="25"/>
  <c r="BP51" i="24"/>
  <c r="BP49" i="24"/>
  <c r="AV56" i="25"/>
  <c r="AV30" i="25"/>
  <c r="AW29" i="25" s="1"/>
  <c r="BP43" i="24"/>
  <c r="BO66" i="24"/>
  <c r="BP42" i="24"/>
  <c r="BP46" i="24"/>
  <c r="BO57" i="25"/>
  <c r="AV50" i="25"/>
  <c r="BP47" i="24"/>
  <c r="BP45" i="24"/>
  <c r="AV28" i="25"/>
  <c r="AW27" i="25" s="1"/>
  <c r="BP44" i="24"/>
  <c r="AV68" i="25"/>
  <c r="BO63" i="25"/>
  <c r="AV31" i="25"/>
  <c r="BM77" i="25"/>
  <c r="AV16" i="25"/>
  <c r="AV64" i="25"/>
  <c r="AV73" i="25" s="1"/>
  <c r="BX40" i="25"/>
  <c r="AV70" i="25"/>
  <c r="BZ30" i="24"/>
  <c r="CA11" i="24"/>
  <c r="BZ32" i="24"/>
  <c r="BZ15" i="24"/>
  <c r="BZ12" i="24"/>
  <c r="BY29" i="24"/>
  <c r="BZ14" i="24"/>
  <c r="BZ14" i="25" s="1"/>
  <c r="BY33" i="24"/>
  <c r="BZ34" i="24"/>
  <c r="BZ13" i="24"/>
  <c r="BY31" i="24"/>
  <c r="BZ10" i="24"/>
  <c r="BZ10" i="25" s="1"/>
  <c r="BO51" i="25"/>
  <c r="CA8" i="25"/>
  <c r="BZ11" i="25"/>
  <c r="BZ34" i="25"/>
  <c r="BN65" i="25"/>
  <c r="BN75" i="25" s="1"/>
  <c r="BO54" i="25"/>
  <c r="BM79" i="25"/>
  <c r="B165" i="23"/>
  <c r="BX26" i="24"/>
  <c r="BZ21" i="24"/>
  <c r="BO55" i="25"/>
  <c r="BZ36" i="25"/>
  <c r="BO48" i="25"/>
  <c r="D155" i="23"/>
  <c r="BP44" i="25"/>
  <c r="AV58" i="25"/>
  <c r="AU72" i="25"/>
  <c r="F155" i="23"/>
  <c r="BP45" i="25"/>
  <c r="BO53" i="25"/>
  <c r="BO61" i="25"/>
  <c r="BY25" i="24"/>
  <c r="BY22" i="24"/>
  <c r="BO59" i="25"/>
  <c r="BX35" i="24"/>
  <c r="BY39" i="25" s="1"/>
  <c r="H155" i="23"/>
  <c r="BP46" i="25"/>
  <c r="AU80" i="25"/>
  <c r="AV52" i="25"/>
  <c r="AU71" i="25"/>
  <c r="BX17" i="25"/>
  <c r="BX26" i="25" s="1"/>
  <c r="BY24" i="24"/>
  <c r="BY37" i="25"/>
  <c r="BZ38" i="25"/>
  <c r="CA8" i="24"/>
  <c r="BY23" i="24"/>
  <c r="BO60" i="25"/>
  <c r="BO47" i="25"/>
  <c r="BO49" i="25"/>
  <c r="BY35" i="25"/>
  <c r="BY17" i="25"/>
  <c r="BY26" i="25" s="1"/>
  <c r="BY20" i="24"/>
  <c r="BY16" i="24"/>
  <c r="BQ21" i="16"/>
  <c r="BQ24" i="16"/>
  <c r="BR10" i="16"/>
  <c r="BR17" i="16" s="1"/>
  <c r="BR26" i="16" s="1"/>
  <c r="BH76" i="14"/>
  <c r="BM69" i="16"/>
  <c r="BM66" i="16"/>
  <c r="BM67" i="16"/>
  <c r="BS33" i="14"/>
  <c r="BS34" i="14"/>
  <c r="BS31" i="14"/>
  <c r="BS32" i="14"/>
  <c r="BS30" i="14"/>
  <c r="BS29" i="14"/>
  <c r="BS37" i="16"/>
  <c r="BS38" i="16"/>
  <c r="BS35" i="16"/>
  <c r="BS36" i="16"/>
  <c r="BS34" i="16"/>
  <c r="AF79" i="16"/>
  <c r="AL76" i="16"/>
  <c r="AJ77" i="16"/>
  <c r="BN63" i="16"/>
  <c r="BN55" i="16"/>
  <c r="BL75" i="16"/>
  <c r="BN57" i="16"/>
  <c r="BN74" i="16"/>
  <c r="BN65" i="16" s="1"/>
  <c r="BN60" i="16"/>
  <c r="BN59" i="16"/>
  <c r="BN48" i="16"/>
  <c r="BN53" i="16"/>
  <c r="BN61" i="16"/>
  <c r="BN47" i="16"/>
  <c r="BN54" i="16"/>
  <c r="BN49" i="16"/>
  <c r="BN51" i="16"/>
  <c r="B164" i="15"/>
  <c r="G163" i="15"/>
  <c r="C163" i="15"/>
  <c r="E163" i="15"/>
  <c r="BW8" i="16"/>
  <c r="BR39" i="16"/>
  <c r="BR40" i="16" s="1"/>
  <c r="BN58" i="14"/>
  <c r="BN55" i="14"/>
  <c r="BN47" i="14"/>
  <c r="BN45" i="14"/>
  <c r="BN59" i="14"/>
  <c r="BN51" i="14"/>
  <c r="F153" i="15"/>
  <c r="BO45" i="16" s="1"/>
  <c r="BN53" i="14"/>
  <c r="H153" i="15"/>
  <c r="BO46" i="16" s="1"/>
  <c r="BN50" i="14"/>
  <c r="BN46" i="14"/>
  <c r="BN44" i="14"/>
  <c r="BN56" i="14"/>
  <c r="D153" i="15"/>
  <c r="BO44" i="16" s="1"/>
  <c r="BN52" i="14"/>
  <c r="BN57" i="14"/>
  <c r="BN43" i="14"/>
  <c r="BN49" i="14"/>
  <c r="BS11" i="14"/>
  <c r="BS11" i="16" s="1"/>
  <c r="BS10" i="14"/>
  <c r="BS12" i="14"/>
  <c r="BS12" i="16" s="1"/>
  <c r="BS14" i="14"/>
  <c r="BS14" i="16" s="1"/>
  <c r="BS15" i="14"/>
  <c r="BS13" i="14"/>
  <c r="BU8" i="14"/>
  <c r="BJ67" i="14"/>
  <c r="BK48" i="14"/>
  <c r="BI75" i="14"/>
  <c r="BI71" i="14"/>
  <c r="BI73" i="14"/>
  <c r="BI70" i="14"/>
  <c r="BI74" i="14"/>
  <c r="BI72" i="14"/>
  <c r="BK69" i="14"/>
  <c r="BK64" i="14" s="1"/>
  <c r="BJ66" i="14"/>
  <c r="BK42" i="14"/>
  <c r="BK54" i="14"/>
  <c r="BJ68" i="14"/>
  <c r="BQ26" i="14"/>
  <c r="BR21" i="14"/>
  <c r="BR23" i="14"/>
  <c r="BR20" i="14"/>
  <c r="BR16" i="14"/>
  <c r="BR22" i="14"/>
  <c r="BR35" i="14"/>
  <c r="BR25" i="14"/>
  <c r="BR24" i="14"/>
  <c r="CA10" i="24" a="1"/>
  <c r="BT31" i="14" a="1"/>
  <c r="BT30" i="14" a="1"/>
  <c r="CA12" i="24" a="1"/>
  <c r="BT11" i="14" a="1"/>
  <c r="BR40" i="28"/>
  <c r="BZ14" i="28" a="1"/>
  <c r="BT33" i="14" a="1"/>
  <c r="BZ30" i="28" a="1"/>
  <c r="BZ10" i="31" a="1"/>
  <c r="BO41" i="14"/>
  <c r="CA29" i="31" a="1"/>
  <c r="CA14" i="24" a="1"/>
  <c r="CA30" i="24" a="1"/>
  <c r="BQ40" i="31"/>
  <c r="BQ39" i="24"/>
  <c r="CA32" i="24" a="1"/>
  <c r="BR39" i="28"/>
  <c r="BZ31" i="31" a="1"/>
  <c r="BZ33" i="31" a="1"/>
  <c r="BZ11" i="31" a="1"/>
  <c r="BT29" i="14" a="1"/>
  <c r="BT34" i="14" a="1"/>
  <c r="BZ31" i="28" a="1"/>
  <c r="BO40" i="14"/>
  <c r="BO39" i="14"/>
  <c r="BZ32" i="28" a="1"/>
  <c r="CA15" i="24" a="1"/>
  <c r="BZ31" i="24" a="1"/>
  <c r="BT32" i="14" a="1"/>
  <c r="BZ33" i="24" a="1"/>
  <c r="BZ29" i="28" a="1"/>
  <c r="CB11" i="24" a="1"/>
  <c r="BZ11" i="28" a="1"/>
  <c r="BQ40" i="24"/>
  <c r="BZ30" i="31" a="1"/>
  <c r="BZ13" i="31" a="1"/>
  <c r="BZ12" i="31" a="1"/>
  <c r="BZ32" i="31" a="1"/>
  <c r="BZ33" i="28" a="1"/>
  <c r="BT13" i="14" a="1"/>
  <c r="BT15" i="14" a="1"/>
  <c r="BZ15" i="31" a="1"/>
  <c r="BZ13" i="28" a="1"/>
  <c r="BR41" i="28"/>
  <c r="BT14" i="14" a="1"/>
  <c r="BZ12" i="28" a="1"/>
  <c r="CA34" i="24" a="1"/>
  <c r="BZ29" i="24" a="1"/>
  <c r="BZ10" i="28" a="1"/>
  <c r="BZ15" i="28" a="1"/>
  <c r="CA13" i="24" a="1"/>
  <c r="BQ41" i="24"/>
  <c r="BZ14" i="31" a="1"/>
  <c r="BT10" i="14" a="1"/>
  <c r="BQ41" i="31"/>
  <c r="BT12" i="14" a="1"/>
  <c r="BQ39" i="31"/>
  <c r="BZ34" i="31" a="1"/>
  <c r="BZ34" i="28" a="1"/>
  <c r="BN76" i="32" l="1"/>
  <c r="BP61" i="31"/>
  <c r="BP71" i="31" s="1"/>
  <c r="BP62" i="31"/>
  <c r="BP72" i="31" s="1"/>
  <c r="BP60" i="31"/>
  <c r="BP70" i="31" s="1"/>
  <c r="BP65" i="31"/>
  <c r="BP75" i="31" s="1"/>
  <c r="BP63" i="31"/>
  <c r="BP73" i="31" s="1"/>
  <c r="BQ51" i="31"/>
  <c r="BQ47" i="31"/>
  <c r="BQ53" i="31"/>
  <c r="BQ57" i="31"/>
  <c r="BQ52" i="31"/>
  <c r="BO75" i="31"/>
  <c r="BQ45" i="31"/>
  <c r="BQ44" i="31"/>
  <c r="BP68" i="31"/>
  <c r="BQ54" i="31"/>
  <c r="BQ42" i="31"/>
  <c r="BP66" i="31"/>
  <c r="BQ55" i="31"/>
  <c r="BP55" i="32"/>
  <c r="BQ43" i="31"/>
  <c r="BO70" i="31"/>
  <c r="BQ56" i="31"/>
  <c r="BP67" i="31"/>
  <c r="BQ48" i="31"/>
  <c r="BQ58" i="31"/>
  <c r="BQ46" i="31"/>
  <c r="BQ50" i="31"/>
  <c r="BP64" i="31"/>
  <c r="BP74" i="31" s="1"/>
  <c r="BQ69" i="31"/>
  <c r="BQ49" i="31"/>
  <c r="BQ59" i="31"/>
  <c r="AS81" i="29"/>
  <c r="AS80" i="29"/>
  <c r="BK62" i="14"/>
  <c r="BN76" i="24"/>
  <c r="BK60" i="14"/>
  <c r="BK61" i="14"/>
  <c r="BK65" i="14"/>
  <c r="BK63" i="14"/>
  <c r="BP63" i="24"/>
  <c r="BP65" i="24"/>
  <c r="BP75" i="24" s="1"/>
  <c r="BO75" i="24"/>
  <c r="BO73" i="24"/>
  <c r="BP62" i="24"/>
  <c r="BP72" i="24" s="1"/>
  <c r="BP64" i="24"/>
  <c r="BP74" i="24" s="1"/>
  <c r="BP60" i="24"/>
  <c r="BQ63" i="28"/>
  <c r="BQ73" i="28" s="1"/>
  <c r="BQ65" i="28"/>
  <c r="BQ75" i="28" s="1"/>
  <c r="BP75" i="28"/>
  <c r="BO76" i="28"/>
  <c r="BQ60" i="28"/>
  <c r="BQ70" i="28" s="1"/>
  <c r="BQ62" i="28"/>
  <c r="BQ64" i="28"/>
  <c r="BP73" i="28"/>
  <c r="BP57" i="32"/>
  <c r="BP60" i="32"/>
  <c r="BY35" i="31"/>
  <c r="BZ39" i="32" s="1"/>
  <c r="BP63" i="32"/>
  <c r="BP61" i="32"/>
  <c r="BP54" i="32"/>
  <c r="AU58" i="32"/>
  <c r="AU72" i="32" s="1"/>
  <c r="BQ61" i="29"/>
  <c r="BZ12" i="31"/>
  <c r="BZ12" i="32" s="1"/>
  <c r="BZ34" i="31"/>
  <c r="BZ13" i="31"/>
  <c r="BZ14" i="31"/>
  <c r="BZ14" i="32" s="1"/>
  <c r="BZ33" i="31"/>
  <c r="BZ11" i="31"/>
  <c r="BZ10" i="31"/>
  <c r="BZ32" i="31"/>
  <c r="BZ30" i="31"/>
  <c r="BZ15" i="31"/>
  <c r="BZ31" i="31"/>
  <c r="CA29" i="31"/>
  <c r="BP67" i="32"/>
  <c r="BP66" i="32"/>
  <c r="BO77" i="32"/>
  <c r="BP49" i="32"/>
  <c r="BP51" i="32"/>
  <c r="BO79" i="32"/>
  <c r="BP53" i="32"/>
  <c r="AU73" i="32"/>
  <c r="BY22" i="31"/>
  <c r="BP59" i="32"/>
  <c r="AV25" i="32"/>
  <c r="AV23" i="32"/>
  <c r="AV13" i="32" s="1"/>
  <c r="AV56" i="32" s="1"/>
  <c r="BY40" i="32"/>
  <c r="AU52" i="32"/>
  <c r="AU71" i="32" s="1"/>
  <c r="B166" i="30"/>
  <c r="BP47" i="32"/>
  <c r="BZ38" i="32"/>
  <c r="CA8" i="31"/>
  <c r="AU78" i="32"/>
  <c r="F156" i="30"/>
  <c r="BQ45" i="32"/>
  <c r="BY23" i="31"/>
  <c r="BY24" i="31"/>
  <c r="CA8" i="32"/>
  <c r="D156" i="30"/>
  <c r="BQ44" i="32"/>
  <c r="BP69" i="32"/>
  <c r="BZ37" i="32"/>
  <c r="BY21" i="31"/>
  <c r="BX26" i="31"/>
  <c r="BX24" i="32"/>
  <c r="BX21" i="32"/>
  <c r="BO65" i="32"/>
  <c r="AU70" i="32"/>
  <c r="BY17" i="32"/>
  <c r="BY26" i="32" s="1"/>
  <c r="BY16" i="31"/>
  <c r="BY20" i="31"/>
  <c r="BZ36" i="32"/>
  <c r="BZ34" i="32"/>
  <c r="BY25" i="31"/>
  <c r="BO76" i="32"/>
  <c r="BP48" i="32"/>
  <c r="H156" i="30"/>
  <c r="BQ46" i="32"/>
  <c r="BQ74" i="32" s="1"/>
  <c r="AU16" i="32"/>
  <c r="BZ35" i="32"/>
  <c r="BQ68" i="28"/>
  <c r="BR54" i="28"/>
  <c r="BR59" i="28"/>
  <c r="BR56" i="28"/>
  <c r="BR69" i="28"/>
  <c r="BR61" i="28" s="1"/>
  <c r="BQ71" i="28"/>
  <c r="BR58" i="28"/>
  <c r="BR57" i="28"/>
  <c r="BR55" i="28"/>
  <c r="BR53" i="28"/>
  <c r="BR49" i="28"/>
  <c r="BR52" i="28"/>
  <c r="BR48" i="28"/>
  <c r="BQ67" i="28"/>
  <c r="BR50" i="28"/>
  <c r="BR51" i="28"/>
  <c r="BQ63" i="29"/>
  <c r="BQ55" i="29"/>
  <c r="BQ57" i="29"/>
  <c r="BR47" i="28"/>
  <c r="BR46" i="28"/>
  <c r="BR45" i="28"/>
  <c r="BR43" i="28"/>
  <c r="BR44" i="28"/>
  <c r="BQ54" i="29"/>
  <c r="BQ74" i="29"/>
  <c r="BR42" i="28"/>
  <c r="BQ66" i="28"/>
  <c r="BQ60" i="29"/>
  <c r="AT70" i="29"/>
  <c r="BX17" i="29"/>
  <c r="BX26" i="29" s="1"/>
  <c r="BX24" i="29" s="1"/>
  <c r="AW25" i="25"/>
  <c r="AW15" i="25" s="1"/>
  <c r="AW52" i="25" s="1"/>
  <c r="AT52" i="29"/>
  <c r="AT71" i="29" s="1"/>
  <c r="BZ10" i="28"/>
  <c r="BZ31" i="28"/>
  <c r="BZ30" i="28"/>
  <c r="BZ12" i="28"/>
  <c r="BZ12" i="29" s="1"/>
  <c r="BZ11" i="28"/>
  <c r="BZ14" i="28"/>
  <c r="BZ32" i="28"/>
  <c r="BZ15" i="28"/>
  <c r="BZ29" i="28"/>
  <c r="BZ33" i="28"/>
  <c r="BZ13" i="28"/>
  <c r="BZ34" i="28"/>
  <c r="B167" i="27"/>
  <c r="BY16" i="28"/>
  <c r="BY20" i="28"/>
  <c r="BZ35" i="29"/>
  <c r="AT78" i="29"/>
  <c r="BQ49" i="29"/>
  <c r="BZ34" i="29"/>
  <c r="AV72" i="25"/>
  <c r="BQ59" i="29"/>
  <c r="BO69" i="25"/>
  <c r="BO79" i="25" s="1"/>
  <c r="H157" i="27"/>
  <c r="BR46" i="29"/>
  <c r="BY40" i="29"/>
  <c r="CB8" i="29"/>
  <c r="BY22" i="28"/>
  <c r="BY21" i="28"/>
  <c r="BP65" i="29"/>
  <c r="BY24" i="28"/>
  <c r="BQ47" i="29"/>
  <c r="BY10" i="29"/>
  <c r="CA8" i="28"/>
  <c r="BZ36" i="29"/>
  <c r="BY25" i="28"/>
  <c r="F157" i="27"/>
  <c r="BR45" i="29"/>
  <c r="AT64" i="29"/>
  <c r="BP66" i="29"/>
  <c r="BQ51" i="29"/>
  <c r="BP69" i="29"/>
  <c r="AT72" i="29"/>
  <c r="BY35" i="28"/>
  <c r="BZ39" i="29" s="1"/>
  <c r="BZ37" i="29"/>
  <c r="BQ48" i="29"/>
  <c r="D157" i="27"/>
  <c r="BR44" i="29"/>
  <c r="BX26" i="28"/>
  <c r="BO79" i="29"/>
  <c r="BO75" i="29"/>
  <c r="BY14" i="29"/>
  <c r="BQ53" i="29"/>
  <c r="BP67" i="29"/>
  <c r="AU25" i="29"/>
  <c r="AU23" i="29"/>
  <c r="AU13" i="29" s="1"/>
  <c r="AU56" i="29" s="1"/>
  <c r="AT16" i="29"/>
  <c r="BY23" i="28"/>
  <c r="BZ38" i="29"/>
  <c r="BO67" i="25"/>
  <c r="BO77" i="25" s="1"/>
  <c r="BQ58" i="24"/>
  <c r="BQ69" i="24"/>
  <c r="BQ61" i="24" s="1"/>
  <c r="BP71" i="24"/>
  <c r="BO66" i="25"/>
  <c r="BO76" i="25" s="1"/>
  <c r="BQ56" i="24"/>
  <c r="BP68" i="24"/>
  <c r="BQ54" i="24"/>
  <c r="BQ55" i="24"/>
  <c r="BQ59" i="24"/>
  <c r="BQ57" i="24"/>
  <c r="BQ51" i="24"/>
  <c r="AW23" i="25"/>
  <c r="AW13" i="25" s="1"/>
  <c r="AW68" i="25" s="1"/>
  <c r="BQ52" i="24"/>
  <c r="BQ50" i="24"/>
  <c r="BQ48" i="24"/>
  <c r="BP67" i="24"/>
  <c r="BP63" i="25"/>
  <c r="BP57" i="25"/>
  <c r="AV78" i="25"/>
  <c r="BQ49" i="24"/>
  <c r="BQ53" i="24"/>
  <c r="BQ44" i="24"/>
  <c r="BP66" i="24"/>
  <c r="BQ42" i="24"/>
  <c r="BQ45" i="24"/>
  <c r="BQ43" i="24"/>
  <c r="BQ46" i="24"/>
  <c r="BQ47" i="24"/>
  <c r="BY40" i="25"/>
  <c r="AU81" i="25"/>
  <c r="CA14" i="24"/>
  <c r="CA14" i="25" s="1"/>
  <c r="BZ31" i="24"/>
  <c r="CA32" i="24"/>
  <c r="BZ33" i="24"/>
  <c r="BZ29" i="24"/>
  <c r="CA10" i="24"/>
  <c r="CA12" i="24"/>
  <c r="CA12" i="25" s="1"/>
  <c r="CA15" i="24"/>
  <c r="CA13" i="24"/>
  <c r="CB11" i="24"/>
  <c r="CA34" i="24"/>
  <c r="CA30" i="24"/>
  <c r="BP47" i="25"/>
  <c r="BZ24" i="24"/>
  <c r="AV80" i="25"/>
  <c r="BP54" i="25"/>
  <c r="H156" i="23"/>
  <c r="BQ46" i="25"/>
  <c r="F156" i="23"/>
  <c r="BQ45" i="25"/>
  <c r="BP55" i="25"/>
  <c r="B166" i="23"/>
  <c r="BP74" i="25"/>
  <c r="D156" i="23"/>
  <c r="BQ44" i="25"/>
  <c r="BZ35" i="25"/>
  <c r="CA36" i="25"/>
  <c r="BP48" i="25"/>
  <c r="BZ37" i="25"/>
  <c r="BY24" i="25"/>
  <c r="BY21" i="25"/>
  <c r="BY35" i="24"/>
  <c r="BZ39" i="25" s="1"/>
  <c r="BP49" i="25"/>
  <c r="BX24" i="25"/>
  <c r="BX21" i="25"/>
  <c r="BO65" i="25"/>
  <c r="BO75" i="25" s="1"/>
  <c r="BZ16" i="24"/>
  <c r="BZ20" i="24"/>
  <c r="BY26" i="24"/>
  <c r="BP53" i="25"/>
  <c r="CB8" i="24"/>
  <c r="BZ22" i="24"/>
  <c r="BZ12" i="25"/>
  <c r="BZ25" i="24"/>
  <c r="BP60" i="25"/>
  <c r="BP59" i="25"/>
  <c r="BZ23" i="24"/>
  <c r="CA21" i="24"/>
  <c r="AV71" i="25"/>
  <c r="BP61" i="25"/>
  <c r="CA11" i="25"/>
  <c r="CB8" i="25"/>
  <c r="BP51" i="25"/>
  <c r="CA38" i="25"/>
  <c r="CA34" i="25"/>
  <c r="BR21" i="16"/>
  <c r="BR24" i="16"/>
  <c r="BS10" i="16"/>
  <c r="BS17" i="16" s="1"/>
  <c r="BS26" i="16" s="1"/>
  <c r="BI76" i="14"/>
  <c r="BN67" i="16"/>
  <c r="BN66" i="16"/>
  <c r="BN69" i="16"/>
  <c r="BT30" i="14"/>
  <c r="BT32" i="14"/>
  <c r="BT29" i="14"/>
  <c r="BT31" i="14"/>
  <c r="BT34" i="14"/>
  <c r="BT33" i="14"/>
  <c r="BT34" i="16"/>
  <c r="BT36" i="16"/>
  <c r="BT35" i="16"/>
  <c r="BT38" i="16"/>
  <c r="BT37" i="16"/>
  <c r="AM76" i="16"/>
  <c r="AK77" i="16"/>
  <c r="AG79" i="16"/>
  <c r="BM75" i="16"/>
  <c r="BO57" i="16"/>
  <c r="BO61" i="16"/>
  <c r="BO51" i="16"/>
  <c r="BO53" i="16"/>
  <c r="BO74" i="16"/>
  <c r="BO65" i="16" s="1"/>
  <c r="BO49" i="16"/>
  <c r="BO48" i="16"/>
  <c r="BO55" i="16"/>
  <c r="BO47" i="16"/>
  <c r="BO54" i="16"/>
  <c r="BO59" i="16"/>
  <c r="BO63" i="16"/>
  <c r="BO60" i="16"/>
  <c r="B165" i="15"/>
  <c r="C164" i="15"/>
  <c r="E164" i="15"/>
  <c r="G164" i="15"/>
  <c r="BX8" i="16"/>
  <c r="BS39" i="16"/>
  <c r="BS40" i="16" s="1"/>
  <c r="F154" i="15"/>
  <c r="BP45" i="16" s="1"/>
  <c r="BO46" i="14"/>
  <c r="BO47" i="14"/>
  <c r="BO57" i="14"/>
  <c r="BO52" i="14"/>
  <c r="D154" i="15"/>
  <c r="BP44" i="16" s="1"/>
  <c r="BO59" i="14"/>
  <c r="BO45" i="14"/>
  <c r="BO49" i="14"/>
  <c r="BO55" i="14"/>
  <c r="BO53" i="14"/>
  <c r="BO51" i="14"/>
  <c r="BO56" i="14"/>
  <c r="BO44" i="14"/>
  <c r="BO50" i="14"/>
  <c r="BO43" i="14"/>
  <c r="H154" i="15"/>
  <c r="BP46" i="16" s="1"/>
  <c r="BO58" i="14"/>
  <c r="BT13" i="14"/>
  <c r="BT15" i="14"/>
  <c r="BT12" i="14"/>
  <c r="BT12" i="16" s="1"/>
  <c r="BT10" i="14"/>
  <c r="BT14" i="14"/>
  <c r="BT14" i="16" s="1"/>
  <c r="BT11" i="14"/>
  <c r="BT11" i="16" s="1"/>
  <c r="BV8" i="14"/>
  <c r="BJ74" i="14"/>
  <c r="BJ73" i="14"/>
  <c r="BJ70" i="14"/>
  <c r="BJ71" i="14"/>
  <c r="BJ72" i="14"/>
  <c r="BJ75" i="14"/>
  <c r="BL69" i="14"/>
  <c r="BL64" i="14" s="1"/>
  <c r="BL48" i="14"/>
  <c r="BK67" i="14"/>
  <c r="BL54" i="14"/>
  <c r="BK68" i="14"/>
  <c r="BK66" i="14"/>
  <c r="BL42" i="14"/>
  <c r="BS24" i="14"/>
  <c r="BS23" i="14"/>
  <c r="BS22" i="14"/>
  <c r="BR26" i="14"/>
  <c r="BS25" i="14"/>
  <c r="BS21" i="14"/>
  <c r="BS16" i="14"/>
  <c r="BS20" i="14"/>
  <c r="BS35" i="14"/>
  <c r="BU30" i="14" a="1"/>
  <c r="BU31" i="14" a="1"/>
  <c r="BR40" i="31"/>
  <c r="CA11" i="31" a="1"/>
  <c r="BS41" i="28"/>
  <c r="BU11" i="14" a="1"/>
  <c r="BR40" i="24"/>
  <c r="CA14" i="31" a="1"/>
  <c r="CA12" i="31" a="1"/>
  <c r="BU33" i="14" a="1"/>
  <c r="CA33" i="28" a="1"/>
  <c r="CA13" i="28" a="1"/>
  <c r="CB32" i="24" a="1"/>
  <c r="CA34" i="28" a="1"/>
  <c r="CB34" i="24" a="1"/>
  <c r="BU34" i="14" a="1"/>
  <c r="CC11" i="24" a="1"/>
  <c r="CA29" i="28" a="1"/>
  <c r="BP41" i="14"/>
  <c r="BU10" i="14" a="1"/>
  <c r="CA14" i="28" a="1"/>
  <c r="CB13" i="24" a="1"/>
  <c r="CA31" i="24" a="1"/>
  <c r="BU14" i="14" a="1"/>
  <c r="BR39" i="31"/>
  <c r="CA13" i="31" a="1"/>
  <c r="CA31" i="28" a="1"/>
  <c r="BR41" i="24"/>
  <c r="CA30" i="28" a="1"/>
  <c r="CB30" i="24" a="1"/>
  <c r="CA34" i="31" a="1"/>
  <c r="CA10" i="31" a="1"/>
  <c r="BS40" i="28"/>
  <c r="CA33" i="31" a="1"/>
  <c r="BS39" i="28"/>
  <c r="CA29" i="24" a="1"/>
  <c r="CB10" i="24" a="1"/>
  <c r="BP39" i="14"/>
  <c r="BU15" i="14" a="1"/>
  <c r="BU32" i="14" a="1"/>
  <c r="CA15" i="28" a="1"/>
  <c r="BP40" i="14"/>
  <c r="CA10" i="28" a="1"/>
  <c r="CA32" i="28" a="1"/>
  <c r="CA30" i="31" a="1"/>
  <c r="CB15" i="24" a="1"/>
  <c r="BR39" i="24"/>
  <c r="CA12" i="28" a="1"/>
  <c r="CB14" i="24" a="1"/>
  <c r="BU12" i="14" a="1"/>
  <c r="BU13" i="14" a="1"/>
  <c r="CA15" i="31" a="1"/>
  <c r="CA33" i="24" a="1"/>
  <c r="BR41" i="31"/>
  <c r="CA32" i="31" a="1"/>
  <c r="CA11" i="28" a="1"/>
  <c r="CB12" i="24" a="1"/>
  <c r="BU29" i="14" a="1"/>
  <c r="CA31" i="31" a="1"/>
  <c r="CB29" i="31" a="1"/>
  <c r="BQ61" i="31" l="1"/>
  <c r="BQ71" i="31" s="1"/>
  <c r="BO76" i="31"/>
  <c r="BQ62" i="31"/>
  <c r="BQ72" i="31" s="1"/>
  <c r="BQ65" i="31"/>
  <c r="BQ75" i="31" s="1"/>
  <c r="BQ63" i="31"/>
  <c r="BQ60" i="31"/>
  <c r="BQ70" i="31" s="1"/>
  <c r="BQ55" i="32"/>
  <c r="BR46" i="31"/>
  <c r="BR58" i="31"/>
  <c r="BR44" i="31"/>
  <c r="BR57" i="31"/>
  <c r="BR59" i="31"/>
  <c r="BQ67" i="31"/>
  <c r="BR48" i="31"/>
  <c r="BR55" i="31"/>
  <c r="BR53" i="31"/>
  <c r="BR49" i="31"/>
  <c r="BR47" i="31"/>
  <c r="BQ64" i="31"/>
  <c r="BQ74" i="31" s="1"/>
  <c r="BR69" i="31"/>
  <c r="BR56" i="31"/>
  <c r="BQ66" i="31"/>
  <c r="BR42" i="31"/>
  <c r="BR45" i="31"/>
  <c r="BP76" i="31"/>
  <c r="BR51" i="31"/>
  <c r="BR50" i="31"/>
  <c r="BR43" i="31"/>
  <c r="BQ68" i="31"/>
  <c r="BR54" i="31"/>
  <c r="BR52" i="31"/>
  <c r="BL62" i="14"/>
  <c r="BL63" i="14"/>
  <c r="BL65" i="14"/>
  <c r="BL61" i="14"/>
  <c r="BL60" i="14"/>
  <c r="BQ60" i="24"/>
  <c r="BQ70" i="24" s="1"/>
  <c r="BQ64" i="24"/>
  <c r="BQ74" i="24" s="1"/>
  <c r="BQ65" i="24"/>
  <c r="BQ75" i="24" s="1"/>
  <c r="BP70" i="24"/>
  <c r="BQ62" i="24"/>
  <c r="BQ72" i="24" s="1"/>
  <c r="BO76" i="24"/>
  <c r="BQ63" i="24"/>
  <c r="BP73" i="24"/>
  <c r="BR64" i="28"/>
  <c r="BR74" i="28" s="1"/>
  <c r="BR62" i="28"/>
  <c r="BR72" i="28" s="1"/>
  <c r="BP76" i="28"/>
  <c r="BQ74" i="28"/>
  <c r="BR63" i="28"/>
  <c r="BR73" i="28" s="1"/>
  <c r="BR60" i="28"/>
  <c r="BR65" i="28"/>
  <c r="BR75" i="28" s="1"/>
  <c r="BQ72" i="28"/>
  <c r="BQ60" i="32"/>
  <c r="BQ61" i="32"/>
  <c r="BQ54" i="32"/>
  <c r="BQ63" i="32"/>
  <c r="BQ69" i="32"/>
  <c r="BQ66" i="32"/>
  <c r="BQ57" i="32"/>
  <c r="AV68" i="32"/>
  <c r="CA11" i="31"/>
  <c r="CA11" i="32" s="1"/>
  <c r="CA10" i="31"/>
  <c r="CA33" i="31"/>
  <c r="CB29" i="31"/>
  <c r="CA14" i="31"/>
  <c r="CA32" i="31"/>
  <c r="CA31" i="31"/>
  <c r="CA13" i="31"/>
  <c r="CA15" i="31"/>
  <c r="CA34" i="31"/>
  <c r="CA30" i="31"/>
  <c r="CA12" i="31"/>
  <c r="CA12" i="32" s="1"/>
  <c r="BZ40" i="32"/>
  <c r="BP79" i="32"/>
  <c r="BQ51" i="32"/>
  <c r="BQ67" i="32"/>
  <c r="BZ21" i="31"/>
  <c r="BZ16" i="31"/>
  <c r="BZ20" i="31"/>
  <c r="BP77" i="32"/>
  <c r="BQ49" i="32"/>
  <c r="CA37" i="32"/>
  <c r="BY26" i="31"/>
  <c r="BZ11" i="32"/>
  <c r="BQ47" i="32"/>
  <c r="AV15" i="32"/>
  <c r="AV70" i="32" s="1"/>
  <c r="AV31" i="32"/>
  <c r="AV30" i="32"/>
  <c r="AW29" i="32" s="1"/>
  <c r="BZ24" i="31"/>
  <c r="CA36" i="32"/>
  <c r="AV50" i="32"/>
  <c r="CB8" i="31"/>
  <c r="AV28" i="32"/>
  <c r="AW27" i="32" s="1"/>
  <c r="AV62" i="32"/>
  <c r="CA35" i="32"/>
  <c r="BZ23" i="31"/>
  <c r="H157" i="30"/>
  <c r="BR46" i="32"/>
  <c r="BR74" i="32" s="1"/>
  <c r="BP76" i="32"/>
  <c r="BQ48" i="32"/>
  <c r="BP65" i="32"/>
  <c r="AU80" i="32"/>
  <c r="D157" i="30"/>
  <c r="BR44" i="32"/>
  <c r="CB8" i="32"/>
  <c r="F157" i="30"/>
  <c r="BR45" i="32"/>
  <c r="BO75" i="32"/>
  <c r="BQ53" i="32"/>
  <c r="BZ25" i="31"/>
  <c r="CA38" i="32"/>
  <c r="B167" i="30"/>
  <c r="BY21" i="32"/>
  <c r="BY24" i="32"/>
  <c r="BZ35" i="31"/>
  <c r="CA39" i="32" s="1"/>
  <c r="BZ10" i="32"/>
  <c r="AU81" i="32"/>
  <c r="BQ59" i="32"/>
  <c r="CA34" i="32"/>
  <c r="BZ22" i="31"/>
  <c r="BR63" i="29"/>
  <c r="BQ67" i="29"/>
  <c r="BQ77" i="29" s="1"/>
  <c r="BS55" i="28"/>
  <c r="BS57" i="28"/>
  <c r="BS58" i="28"/>
  <c r="BS56" i="28"/>
  <c r="BR71" i="28"/>
  <c r="BS69" i="28"/>
  <c r="BS61" i="28" s="1"/>
  <c r="BS59" i="28"/>
  <c r="BS54" i="28"/>
  <c r="BR68" i="28"/>
  <c r="BR60" i="29"/>
  <c r="BS50" i="28"/>
  <c r="BR57" i="29"/>
  <c r="BR67" i="28"/>
  <c r="BS48" i="28"/>
  <c r="BQ69" i="29"/>
  <c r="BQ79" i="29" s="1"/>
  <c r="BS49" i="28"/>
  <c r="BS51" i="28"/>
  <c r="BS52" i="28"/>
  <c r="BS53" i="28"/>
  <c r="BQ66" i="29"/>
  <c r="BQ76" i="29" s="1"/>
  <c r="BS43" i="28"/>
  <c r="BS45" i="28"/>
  <c r="BS46" i="28"/>
  <c r="BR66" i="28"/>
  <c r="BS42" i="28"/>
  <c r="BS44" i="28"/>
  <c r="BS47" i="28"/>
  <c r="BR54" i="29"/>
  <c r="BR55" i="29"/>
  <c r="BR61" i="29"/>
  <c r="BY17" i="29"/>
  <c r="BY26" i="29" s="1"/>
  <c r="BY21" i="29" s="1"/>
  <c r="BX21" i="29"/>
  <c r="AW30" i="25"/>
  <c r="AX29" i="25" s="1"/>
  <c r="AV81" i="25"/>
  <c r="BP76" i="29"/>
  <c r="AU50" i="29"/>
  <c r="AT80" i="29"/>
  <c r="AU68" i="29"/>
  <c r="AW28" i="25"/>
  <c r="AX27" i="25" s="1"/>
  <c r="AX23" i="25" s="1"/>
  <c r="AX13" i="25" s="1"/>
  <c r="BP79" i="29"/>
  <c r="CA32" i="28"/>
  <c r="CA14" i="28"/>
  <c r="CA11" i="28"/>
  <c r="CA34" i="28"/>
  <c r="CA12" i="28"/>
  <c r="CA13" i="28"/>
  <c r="CA30" i="28"/>
  <c r="CA15" i="28"/>
  <c r="CA33" i="28"/>
  <c r="CA31" i="28"/>
  <c r="CA29" i="28"/>
  <c r="CA10" i="28"/>
  <c r="BR59" i="29"/>
  <c r="BQ65" i="29"/>
  <c r="BZ40" i="29"/>
  <c r="CA36" i="29"/>
  <c r="BZ24" i="28"/>
  <c r="BZ14" i="29"/>
  <c r="BR51" i="29"/>
  <c r="AU15" i="29"/>
  <c r="AU64" i="29" s="1"/>
  <c r="AU31" i="29"/>
  <c r="AW62" i="25"/>
  <c r="AU28" i="29"/>
  <c r="AV27" i="29" s="1"/>
  <c r="BY26" i="28"/>
  <c r="B168" i="27"/>
  <c r="BZ21" i="28"/>
  <c r="BR48" i="29"/>
  <c r="AU30" i="29"/>
  <c r="AV29" i="29" s="1"/>
  <c r="AW31" i="25"/>
  <c r="AT73" i="29"/>
  <c r="AT81" i="29" s="1"/>
  <c r="BR47" i="29"/>
  <c r="BR74" i="29"/>
  <c r="CC8" i="29"/>
  <c r="H158" i="27"/>
  <c r="BS46" i="29"/>
  <c r="BZ11" i="29"/>
  <c r="CA38" i="29"/>
  <c r="BZ22" i="28"/>
  <c r="BR53" i="29"/>
  <c r="BP75" i="29"/>
  <c r="BZ23" i="28"/>
  <c r="CA34" i="29"/>
  <c r="BZ25" i="28"/>
  <c r="CB8" i="28"/>
  <c r="CA37" i="29"/>
  <c r="F158" i="27"/>
  <c r="BS45" i="29"/>
  <c r="AU62" i="29"/>
  <c r="BR49" i="29"/>
  <c r="CA35" i="29"/>
  <c r="D158" i="27"/>
  <c r="BS44" i="29"/>
  <c r="BP77" i="29"/>
  <c r="BZ35" i="28"/>
  <c r="CA39" i="29" s="1"/>
  <c r="BZ20" i="28"/>
  <c r="BZ16" i="28"/>
  <c r="BZ10" i="29"/>
  <c r="AW50" i="25"/>
  <c r="AW71" i="25" s="1"/>
  <c r="BR57" i="24"/>
  <c r="BQ71" i="24"/>
  <c r="BR69" i="24"/>
  <c r="BR61" i="24" s="1"/>
  <c r="BR55" i="24"/>
  <c r="BQ68" i="24"/>
  <c r="BR54" i="24"/>
  <c r="BR56" i="24"/>
  <c r="BR59" i="24"/>
  <c r="BR58" i="24"/>
  <c r="BQ57" i="25"/>
  <c r="BQ63" i="25"/>
  <c r="BR48" i="24"/>
  <c r="BQ67" i="24"/>
  <c r="BR50" i="24"/>
  <c r="BR53" i="24"/>
  <c r="BR52" i="24"/>
  <c r="BR49" i="24"/>
  <c r="AW56" i="25"/>
  <c r="BR51" i="24"/>
  <c r="BR42" i="24"/>
  <c r="BQ66" i="24"/>
  <c r="BR45" i="24"/>
  <c r="BQ74" i="25"/>
  <c r="BQ55" i="25"/>
  <c r="BR47" i="24"/>
  <c r="BR44" i="24"/>
  <c r="BR43" i="24"/>
  <c r="BQ60" i="25"/>
  <c r="BR46" i="24"/>
  <c r="BZ40" i="25"/>
  <c r="AW16" i="25"/>
  <c r="CB15" i="24"/>
  <c r="CB12" i="24"/>
  <c r="CB12" i="25" s="1"/>
  <c r="CB10" i="24"/>
  <c r="CB10" i="25" s="1"/>
  <c r="CB34" i="24"/>
  <c r="CB32" i="24"/>
  <c r="CA33" i="24"/>
  <c r="CC11" i="24"/>
  <c r="CA31" i="24"/>
  <c r="CA29" i="24"/>
  <c r="CB30" i="24"/>
  <c r="CB13" i="24"/>
  <c r="CB14" i="24"/>
  <c r="CB14" i="25" s="1"/>
  <c r="BZ26" i="24"/>
  <c r="AW64" i="25"/>
  <c r="AW70" i="25"/>
  <c r="CA25" i="24"/>
  <c r="CA22" i="24"/>
  <c r="D157" i="23"/>
  <c r="BR44" i="25"/>
  <c r="BQ48" i="25"/>
  <c r="CA20" i="24"/>
  <c r="CA16" i="24"/>
  <c r="BQ47" i="25"/>
  <c r="H157" i="23"/>
  <c r="BR46" i="25"/>
  <c r="CB38" i="25"/>
  <c r="CB36" i="25"/>
  <c r="BQ49" i="25"/>
  <c r="F157" i="23"/>
  <c r="BR45" i="25"/>
  <c r="BQ51" i="25"/>
  <c r="BQ59" i="25"/>
  <c r="BQ53" i="25"/>
  <c r="BP65" i="25"/>
  <c r="BP75" i="25" s="1"/>
  <c r="CA37" i="25"/>
  <c r="BQ61" i="25"/>
  <c r="CC8" i="24"/>
  <c r="BQ54" i="25"/>
  <c r="CB21" i="24"/>
  <c r="CA35" i="25"/>
  <c r="BZ17" i="25"/>
  <c r="BZ26" i="25" s="1"/>
  <c r="B167" i="23"/>
  <c r="BZ35" i="24"/>
  <c r="CA39" i="25" s="1"/>
  <c r="CB34" i="25"/>
  <c r="BP67" i="25"/>
  <c r="AW58" i="25"/>
  <c r="CB11" i="25"/>
  <c r="CC8" i="25"/>
  <c r="CA10" i="25"/>
  <c r="BP69" i="25"/>
  <c r="BQ69" i="25" s="1"/>
  <c r="BP66" i="25"/>
  <c r="CA23" i="24"/>
  <c r="CA24" i="24"/>
  <c r="BS21" i="16"/>
  <c r="BS24" i="16"/>
  <c r="BT10" i="16"/>
  <c r="BT17" i="16" s="1"/>
  <c r="BT26" i="16" s="1"/>
  <c r="BJ76" i="14"/>
  <c r="BO69" i="16"/>
  <c r="BO66" i="16"/>
  <c r="BO67" i="16"/>
  <c r="BU34" i="14"/>
  <c r="BU31" i="14"/>
  <c r="BU33" i="14"/>
  <c r="BU32" i="14"/>
  <c r="BU29" i="14"/>
  <c r="BU30" i="14"/>
  <c r="BU38" i="16"/>
  <c r="BU35" i="16"/>
  <c r="BU37" i="16"/>
  <c r="BU36" i="16"/>
  <c r="BU34" i="16"/>
  <c r="AL77" i="16"/>
  <c r="AN76" i="16"/>
  <c r="AH79" i="16"/>
  <c r="BN75" i="16"/>
  <c r="BP57" i="16"/>
  <c r="BP60" i="16"/>
  <c r="BP47" i="16"/>
  <c r="BP61" i="16"/>
  <c r="BP49" i="16"/>
  <c r="BP55" i="16"/>
  <c r="BP53" i="16"/>
  <c r="BP54" i="16"/>
  <c r="BP74" i="16"/>
  <c r="BP65" i="16" s="1"/>
  <c r="BP63" i="16"/>
  <c r="BP48" i="16"/>
  <c r="BP59" i="16"/>
  <c r="BP51" i="16"/>
  <c r="B166" i="15"/>
  <c r="G165" i="15"/>
  <c r="C165" i="15"/>
  <c r="E165" i="15"/>
  <c r="BY8" i="16"/>
  <c r="BT39" i="16"/>
  <c r="BT40" i="16" s="1"/>
  <c r="BP50" i="14"/>
  <c r="BP59" i="14"/>
  <c r="BP43" i="14"/>
  <c r="D155" i="15"/>
  <c r="BQ44" i="16" s="1"/>
  <c r="BP56" i="14"/>
  <c r="BP52" i="14"/>
  <c r="BP53" i="14"/>
  <c r="BP47" i="14"/>
  <c r="BP58" i="14"/>
  <c r="BP55" i="14"/>
  <c r="BP46" i="14"/>
  <c r="BP45" i="14"/>
  <c r="BP44" i="14"/>
  <c r="BP51" i="14"/>
  <c r="BP57" i="14"/>
  <c r="H155" i="15"/>
  <c r="BQ46" i="16" s="1"/>
  <c r="BP49" i="14"/>
  <c r="F155" i="15"/>
  <c r="BQ45" i="16" s="1"/>
  <c r="BU11" i="14"/>
  <c r="BU11" i="16" s="1"/>
  <c r="BU14" i="14"/>
  <c r="BU14" i="16" s="1"/>
  <c r="BU10" i="14"/>
  <c r="BU12" i="14"/>
  <c r="BU12" i="16" s="1"/>
  <c r="BU15" i="14"/>
  <c r="BU13" i="14"/>
  <c r="BW8" i="14"/>
  <c r="BL68" i="14"/>
  <c r="BM54" i="14"/>
  <c r="BM48" i="14"/>
  <c r="BL67" i="14"/>
  <c r="BM42" i="14"/>
  <c r="BL66" i="14"/>
  <c r="BK70" i="14"/>
  <c r="BK71" i="14"/>
  <c r="BK75" i="14"/>
  <c r="BK74" i="14"/>
  <c r="BK72" i="14"/>
  <c r="BK73" i="14"/>
  <c r="BM69" i="14"/>
  <c r="BM64" i="14" s="1"/>
  <c r="BS26" i="14"/>
  <c r="BT25" i="14"/>
  <c r="BT35" i="14"/>
  <c r="BT22" i="14"/>
  <c r="BT23" i="14"/>
  <c r="BT16" i="14"/>
  <c r="BT20" i="14"/>
  <c r="BT24" i="14"/>
  <c r="BT21" i="14"/>
  <c r="CB10" i="28" a="1"/>
  <c r="CC32" i="24" a="1"/>
  <c r="CC10" i="24" a="1"/>
  <c r="BT40" i="28"/>
  <c r="BV33" i="14" a="1"/>
  <c r="CB32" i="28" a="1"/>
  <c r="CB14" i="28" a="1"/>
  <c r="BS39" i="31"/>
  <c r="CB34" i="31" a="1"/>
  <c r="BS41" i="24"/>
  <c r="BV10" i="14" a="1"/>
  <c r="CB33" i="28" a="1"/>
  <c r="CB15" i="28" a="1"/>
  <c r="BV12" i="14" a="1"/>
  <c r="CB31" i="24" a="1"/>
  <c r="CB32" i="31" a="1"/>
  <c r="BV34" i="14" a="1"/>
  <c r="CB33" i="31" a="1"/>
  <c r="BS40" i="31"/>
  <c r="BV11" i="14" a="1"/>
  <c r="CB14" i="31" a="1"/>
  <c r="BV31" i="14" a="1"/>
  <c r="BQ40" i="14"/>
  <c r="BS41" i="31"/>
  <c r="CC15" i="24" a="1"/>
  <c r="BS39" i="24"/>
  <c r="CB30" i="31" a="1"/>
  <c r="CB11" i="31" a="1"/>
  <c r="CC13" i="24" a="1"/>
  <c r="CB29" i="24" a="1"/>
  <c r="BV32" i="14" a="1"/>
  <c r="CC34" i="24" a="1"/>
  <c r="CB10" i="31" a="1"/>
  <c r="BT41" i="28"/>
  <c r="BV30" i="14" a="1"/>
  <c r="CB31" i="28" a="1"/>
  <c r="CB13" i="28" a="1"/>
  <c r="CD11" i="24" a="1"/>
  <c r="BV15" i="14" a="1"/>
  <c r="CB12" i="31" a="1"/>
  <c r="CB31" i="31" a="1"/>
  <c r="CB30" i="28" a="1"/>
  <c r="CB12" i="28" a="1"/>
  <c r="BT39" i="28"/>
  <c r="BQ41" i="14"/>
  <c r="BV13" i="14" a="1"/>
  <c r="CB15" i="31" a="1"/>
  <c r="CC14" i="24" a="1"/>
  <c r="BS40" i="24"/>
  <c r="BV14" i="14" a="1"/>
  <c r="CC29" i="31" a="1"/>
  <c r="BQ39" i="14"/>
  <c r="CB33" i="24" a="1"/>
  <c r="CB11" i="28" a="1"/>
  <c r="CB13" i="31" a="1"/>
  <c r="CC12" i="24" a="1"/>
  <c r="CB34" i="28" a="1"/>
  <c r="BV29" i="14" a="1"/>
  <c r="CC30" i="24" a="1"/>
  <c r="CB29" i="28" a="1"/>
  <c r="BR61" i="31" l="1"/>
  <c r="BR71" i="31" s="1"/>
  <c r="BR63" i="31"/>
  <c r="BR73" i="31" s="1"/>
  <c r="BQ73" i="31"/>
  <c r="BQ76" i="31" s="1"/>
  <c r="BR55" i="32"/>
  <c r="BS43" i="31"/>
  <c r="BS57" i="31"/>
  <c r="BR65" i="31"/>
  <c r="BR75" i="31" s="1"/>
  <c r="BS44" i="31"/>
  <c r="BS50" i="31"/>
  <c r="BS56" i="31"/>
  <c r="BS53" i="31"/>
  <c r="BS51" i="31"/>
  <c r="BR64" i="31"/>
  <c r="BR74" i="31" s="1"/>
  <c r="BS69" i="31"/>
  <c r="BS55" i="31"/>
  <c r="BS58" i="31"/>
  <c r="BS49" i="31"/>
  <c r="BR62" i="31"/>
  <c r="BR72" i="31" s="1"/>
  <c r="BR67" i="31"/>
  <c r="BS48" i="31"/>
  <c r="BR60" i="31"/>
  <c r="BS52" i="31"/>
  <c r="BS45" i="31"/>
  <c r="BR66" i="31"/>
  <c r="BS42" i="31"/>
  <c r="BR68" i="31"/>
  <c r="BS54" i="31"/>
  <c r="BS47" i="31"/>
  <c r="BS59" i="31"/>
  <c r="BS46" i="31"/>
  <c r="BM62" i="14"/>
  <c r="BM65" i="14"/>
  <c r="BM61" i="14"/>
  <c r="BM63" i="14"/>
  <c r="BM60" i="14"/>
  <c r="BP76" i="24"/>
  <c r="BR65" i="24"/>
  <c r="BR75" i="24" s="1"/>
  <c r="BR60" i="24"/>
  <c r="BR70" i="24" s="1"/>
  <c r="BR64" i="24"/>
  <c r="BR74" i="24" s="1"/>
  <c r="BR63" i="24"/>
  <c r="BR73" i="24" s="1"/>
  <c r="BR62" i="24"/>
  <c r="BR72" i="24" s="1"/>
  <c r="BQ73" i="24"/>
  <c r="BS60" i="28"/>
  <c r="BS65" i="28"/>
  <c r="BS75" i="28" s="1"/>
  <c r="BQ76" i="28"/>
  <c r="BR70" i="28"/>
  <c r="BS62" i="28"/>
  <c r="BS64" i="28"/>
  <c r="BS63" i="28"/>
  <c r="BS73" i="28" s="1"/>
  <c r="BR54" i="32"/>
  <c r="BZ17" i="32"/>
  <c r="BZ26" i="32" s="1"/>
  <c r="BZ21" i="32" s="1"/>
  <c r="CA35" i="31"/>
  <c r="CB39" i="32" s="1"/>
  <c r="BS57" i="29"/>
  <c r="BR67" i="29"/>
  <c r="BR77" i="29" s="1"/>
  <c r="CA40" i="32"/>
  <c r="CB32" i="31"/>
  <c r="CB13" i="31"/>
  <c r="CB14" i="31"/>
  <c r="CB14" i="32" s="1"/>
  <c r="CB12" i="31"/>
  <c r="CB12" i="32" s="1"/>
  <c r="CC29" i="31"/>
  <c r="CB30" i="31"/>
  <c r="CB33" i="31"/>
  <c r="CB34" i="31"/>
  <c r="CB10" i="31"/>
  <c r="CB10" i="32" s="1"/>
  <c r="CB31" i="31"/>
  <c r="CB15" i="31"/>
  <c r="CB11" i="31"/>
  <c r="CB11" i="32" s="1"/>
  <c r="BR69" i="32"/>
  <c r="BR66" i="32"/>
  <c r="H158" i="30"/>
  <c r="BS46" i="32"/>
  <c r="BS74" i="32" s="1"/>
  <c r="BR47" i="32"/>
  <c r="B168" i="30"/>
  <c r="F158" i="30"/>
  <c r="BS45" i="32"/>
  <c r="CC8" i="32"/>
  <c r="BQ65" i="32"/>
  <c r="BQ75" i="32" s="1"/>
  <c r="BR57" i="32"/>
  <c r="CB36" i="32"/>
  <c r="AV64" i="32"/>
  <c r="AV73" i="32" s="1"/>
  <c r="AV58" i="32"/>
  <c r="CA23" i="31"/>
  <c r="BR63" i="32"/>
  <c r="BQ76" i="32"/>
  <c r="BR48" i="32"/>
  <c r="BP75" i="32"/>
  <c r="AV16" i="32"/>
  <c r="CA24" i="31"/>
  <c r="BZ26" i="31"/>
  <c r="CA22" i="31"/>
  <c r="BR61" i="32"/>
  <c r="BS60" i="29"/>
  <c r="AW25" i="32"/>
  <c r="AW30" i="32" s="1"/>
  <c r="AX29" i="32" s="1"/>
  <c r="AW23" i="32"/>
  <c r="AW13" i="32" s="1"/>
  <c r="AW62" i="32" s="1"/>
  <c r="BR67" i="32"/>
  <c r="CB34" i="32"/>
  <c r="CB37" i="32"/>
  <c r="BQ77" i="32"/>
  <c r="BR49" i="32"/>
  <c r="BR59" i="32"/>
  <c r="BR53" i="32"/>
  <c r="CA14" i="32"/>
  <c r="D158" i="30"/>
  <c r="BS44" i="32"/>
  <c r="CC8" i="31"/>
  <c r="BQ79" i="32"/>
  <c r="BR51" i="32"/>
  <c r="CB38" i="32"/>
  <c r="CA16" i="31"/>
  <c r="CA20" i="31"/>
  <c r="BR60" i="32"/>
  <c r="CB35" i="32"/>
  <c r="CA10" i="32"/>
  <c r="AV52" i="32"/>
  <c r="AV71" i="32" s="1"/>
  <c r="AV78" i="32"/>
  <c r="CA25" i="31"/>
  <c r="CA21" i="31"/>
  <c r="BT54" i="28"/>
  <c r="BS68" i="28"/>
  <c r="BT59" i="28"/>
  <c r="BT56" i="28"/>
  <c r="BS71" i="28"/>
  <c r="BT69" i="28"/>
  <c r="BT61" i="28" s="1"/>
  <c r="BT57" i="28"/>
  <c r="BT58" i="28"/>
  <c r="BT55" i="28"/>
  <c r="BT52" i="28"/>
  <c r="BT49" i="28"/>
  <c r="BT51" i="28"/>
  <c r="BT48" i="28"/>
  <c r="BS67" i="28"/>
  <c r="BT53" i="28"/>
  <c r="BT50" i="28"/>
  <c r="BR69" i="29"/>
  <c r="BR79" i="29" s="1"/>
  <c r="BT45" i="28"/>
  <c r="BT46" i="28"/>
  <c r="BT44" i="28"/>
  <c r="BT42" i="28"/>
  <c r="BS66" i="28"/>
  <c r="BT47" i="28"/>
  <c r="BT43" i="28"/>
  <c r="BS61" i="29"/>
  <c r="BY24" i="29"/>
  <c r="AX25" i="25"/>
  <c r="AX30" i="25" s="1"/>
  <c r="AY29" i="25" s="1"/>
  <c r="BS54" i="29"/>
  <c r="BS55" i="29"/>
  <c r="CB15" i="28"/>
  <c r="CB30" i="28"/>
  <c r="CB13" i="28"/>
  <c r="CB12" i="28"/>
  <c r="CB10" i="28"/>
  <c r="CB34" i="28"/>
  <c r="CB29" i="28"/>
  <c r="CB31" i="28"/>
  <c r="CB14" i="28"/>
  <c r="CB11" i="28"/>
  <c r="CB33" i="28"/>
  <c r="CB32" i="28"/>
  <c r="AU58" i="29"/>
  <c r="AU52" i="29"/>
  <c r="AU70" i="29"/>
  <c r="BR65" i="29"/>
  <c r="CA25" i="28"/>
  <c r="H159" i="27"/>
  <c r="BT46" i="29"/>
  <c r="BS63" i="29"/>
  <c r="CB34" i="29"/>
  <c r="CA23" i="28"/>
  <c r="AU73" i="29"/>
  <c r="AU16" i="29"/>
  <c r="BZ26" i="28"/>
  <c r="CA22" i="28"/>
  <c r="B169" i="27"/>
  <c r="BS53" i="29"/>
  <c r="AU78" i="29"/>
  <c r="BZ17" i="29"/>
  <c r="BZ26" i="29" s="1"/>
  <c r="F159" i="27"/>
  <c r="BT45" i="29"/>
  <c r="CC8" i="28"/>
  <c r="CD8" i="29"/>
  <c r="BS74" i="29"/>
  <c r="CA20" i="28"/>
  <c r="CA16" i="28"/>
  <c r="CA10" i="29"/>
  <c r="CB38" i="29"/>
  <c r="AW78" i="25"/>
  <c r="AV25" i="29"/>
  <c r="AV30" i="29" s="1"/>
  <c r="AW29" i="29" s="1"/>
  <c r="AV23" i="29"/>
  <c r="AV13" i="29" s="1"/>
  <c r="D159" i="27"/>
  <c r="BT44" i="29"/>
  <c r="BS49" i="29"/>
  <c r="CA35" i="28"/>
  <c r="CB39" i="29" s="1"/>
  <c r="BS47" i="29"/>
  <c r="CB35" i="29"/>
  <c r="CA24" i="28"/>
  <c r="CA14" i="29"/>
  <c r="CA40" i="29"/>
  <c r="BS48" i="29"/>
  <c r="BS51" i="29"/>
  <c r="CA21" i="28"/>
  <c r="CA11" i="29"/>
  <c r="AX62" i="25"/>
  <c r="CA12" i="29"/>
  <c r="BQ75" i="29"/>
  <c r="BR66" i="29"/>
  <c r="BS66" i="29" s="1"/>
  <c r="BS59" i="29"/>
  <c r="CB37" i="29"/>
  <c r="CB36" i="29"/>
  <c r="BR60" i="25"/>
  <c r="BS58" i="24"/>
  <c r="BS69" i="24"/>
  <c r="BS61" i="24" s="1"/>
  <c r="BR71" i="24"/>
  <c r="BS59" i="24"/>
  <c r="BR57" i="25"/>
  <c r="BS56" i="24"/>
  <c r="BR68" i="24"/>
  <c r="BS54" i="24"/>
  <c r="BS55" i="24"/>
  <c r="BS57" i="24"/>
  <c r="BQ66" i="25"/>
  <c r="BQ76" i="25" s="1"/>
  <c r="BQ67" i="25"/>
  <c r="BQ77" i="25" s="1"/>
  <c r="BS52" i="24"/>
  <c r="BS53" i="24"/>
  <c r="BS50" i="24"/>
  <c r="BS48" i="24"/>
  <c r="BR67" i="24"/>
  <c r="BS49" i="24"/>
  <c r="BS51" i="24"/>
  <c r="BR63" i="25"/>
  <c r="BS44" i="24"/>
  <c r="BS45" i="24"/>
  <c r="BS47" i="24"/>
  <c r="BS46" i="24"/>
  <c r="BS42" i="24"/>
  <c r="BR66" i="24"/>
  <c r="BR61" i="25"/>
  <c r="BS43" i="24"/>
  <c r="AW80" i="25"/>
  <c r="BP77" i="25"/>
  <c r="BP79" i="25"/>
  <c r="AX28" i="25"/>
  <c r="AY27" i="25" s="1"/>
  <c r="CA40" i="25"/>
  <c r="CB31" i="24"/>
  <c r="CD11" i="24"/>
  <c r="CB33" i="24"/>
  <c r="CC32" i="24"/>
  <c r="CC14" i="24"/>
  <c r="CC34" i="24"/>
  <c r="CC13" i="24"/>
  <c r="CC10" i="24"/>
  <c r="CC30" i="24"/>
  <c r="CC12" i="24"/>
  <c r="CC12" i="25" s="1"/>
  <c r="CB29" i="24"/>
  <c r="CC15" i="24"/>
  <c r="B168" i="23"/>
  <c r="CB35" i="25"/>
  <c r="H158" i="23"/>
  <c r="BS46" i="25"/>
  <c r="BR47" i="25"/>
  <c r="CC21" i="24"/>
  <c r="D158" i="23"/>
  <c r="BS44" i="25"/>
  <c r="CA26" i="24"/>
  <c r="BZ24" i="25"/>
  <c r="BZ21" i="25"/>
  <c r="F158" i="23"/>
  <c r="BS45" i="25"/>
  <c r="CB37" i="25"/>
  <c r="BR55" i="25"/>
  <c r="BR59" i="25"/>
  <c r="CC36" i="25"/>
  <c r="CD8" i="24"/>
  <c r="BQ65" i="25"/>
  <c r="BR49" i="25"/>
  <c r="CA17" i="25"/>
  <c r="CA26" i="25" s="1"/>
  <c r="CB24" i="24"/>
  <c r="CC38" i="25"/>
  <c r="BR48" i="25"/>
  <c r="CB23" i="24"/>
  <c r="CB17" i="25"/>
  <c r="CB26" i="25" s="1"/>
  <c r="CB20" i="24"/>
  <c r="CB16" i="24"/>
  <c r="AW72" i="25"/>
  <c r="CD8" i="25"/>
  <c r="CC11" i="25"/>
  <c r="BR53" i="25"/>
  <c r="BQ79" i="25"/>
  <c r="BR51" i="25"/>
  <c r="AX50" i="25"/>
  <c r="AX56" i="25"/>
  <c r="AX68" i="25"/>
  <c r="BP76" i="25"/>
  <c r="CC34" i="25"/>
  <c r="CB22" i="24"/>
  <c r="BR54" i="25"/>
  <c r="BR74" i="25"/>
  <c r="BR69" i="25" s="1"/>
  <c r="AW73" i="25"/>
  <c r="CA35" i="24"/>
  <c r="CB39" i="25" s="1"/>
  <c r="CB25" i="24"/>
  <c r="BT21" i="16"/>
  <c r="BT24" i="16"/>
  <c r="BU10" i="16"/>
  <c r="BU17" i="16" s="1"/>
  <c r="BU26" i="16" s="1"/>
  <c r="BK76" i="14"/>
  <c r="BP69" i="16"/>
  <c r="BP67" i="16"/>
  <c r="BP66" i="16"/>
  <c r="BV29" i="14"/>
  <c r="BV32" i="14"/>
  <c r="BV33" i="14"/>
  <c r="BV30" i="14"/>
  <c r="BV31" i="14"/>
  <c r="BV34" i="14"/>
  <c r="BV36" i="16"/>
  <c r="BV37" i="16"/>
  <c r="BV34" i="16"/>
  <c r="BV35" i="16"/>
  <c r="BV38" i="16"/>
  <c r="AO76" i="16"/>
  <c r="AI79" i="16"/>
  <c r="AM77" i="16"/>
  <c r="BQ57" i="16"/>
  <c r="BQ51" i="16"/>
  <c r="BQ53" i="16"/>
  <c r="BQ60" i="16"/>
  <c r="BQ54" i="16"/>
  <c r="BQ59" i="16"/>
  <c r="BQ55" i="16"/>
  <c r="BQ61" i="16"/>
  <c r="BQ74" i="16"/>
  <c r="BQ65" i="16" s="1"/>
  <c r="BQ48" i="16"/>
  <c r="BQ63" i="16"/>
  <c r="BQ47" i="16"/>
  <c r="BO75" i="16"/>
  <c r="BQ49" i="16"/>
  <c r="B167" i="15"/>
  <c r="E166" i="15"/>
  <c r="G166" i="15"/>
  <c r="C166" i="15"/>
  <c r="BZ8" i="16"/>
  <c r="BU39" i="16"/>
  <c r="BU40" i="16" s="1"/>
  <c r="BQ57" i="14"/>
  <c r="BQ53" i="14"/>
  <c r="BQ51" i="14"/>
  <c r="BQ52" i="14"/>
  <c r="BQ44" i="14"/>
  <c r="BQ56" i="14"/>
  <c r="BQ47" i="14"/>
  <c r="H156" i="15"/>
  <c r="BR46" i="16" s="1"/>
  <c r="BQ45" i="14"/>
  <c r="D156" i="15"/>
  <c r="BR44" i="16" s="1"/>
  <c r="BQ46" i="14"/>
  <c r="BQ43" i="14"/>
  <c r="F156" i="15"/>
  <c r="BR45" i="16" s="1"/>
  <c r="BQ55" i="14"/>
  <c r="BQ59" i="14"/>
  <c r="BQ49" i="14"/>
  <c r="BQ58" i="14"/>
  <c r="BQ50" i="14"/>
  <c r="BV12" i="14"/>
  <c r="BV12" i="16" s="1"/>
  <c r="BV15" i="14"/>
  <c r="BV14" i="14"/>
  <c r="BV14" i="16" s="1"/>
  <c r="BV13" i="14"/>
  <c r="BV11" i="14"/>
  <c r="BV11" i="16" s="1"/>
  <c r="BV10" i="14"/>
  <c r="BX8" i="14"/>
  <c r="BM66" i="14"/>
  <c r="BN42" i="14"/>
  <c r="BL74" i="14"/>
  <c r="BL73" i="14"/>
  <c r="BL75" i="14"/>
  <c r="BL72" i="14"/>
  <c r="BL70" i="14"/>
  <c r="BL71" i="14"/>
  <c r="BN48" i="14"/>
  <c r="BM67" i="14"/>
  <c r="BN69" i="14"/>
  <c r="BN64" i="14" s="1"/>
  <c r="BN54" i="14"/>
  <c r="BM68" i="14"/>
  <c r="BU23" i="14"/>
  <c r="BU22" i="14"/>
  <c r="BU24" i="14"/>
  <c r="BU35" i="14"/>
  <c r="BT26" i="14"/>
  <c r="BU21" i="14"/>
  <c r="BU16" i="14"/>
  <c r="BU20" i="14"/>
  <c r="BU25" i="14"/>
  <c r="CD34" i="24" a="1"/>
  <c r="CC34" i="31" a="1"/>
  <c r="CC11" i="31" a="1"/>
  <c r="CD14" i="24" a="1"/>
  <c r="BW12" i="14" a="1"/>
  <c r="BW34" i="14" a="1"/>
  <c r="CC13" i="28" a="1"/>
  <c r="CD30" i="24" a="1"/>
  <c r="BT39" i="24"/>
  <c r="CC34" i="28" a="1"/>
  <c r="BR40" i="14"/>
  <c r="BT40" i="24"/>
  <c r="BW15" i="14" a="1"/>
  <c r="CD15" i="24" a="1"/>
  <c r="CC33" i="24" a="1"/>
  <c r="CD13" i="24" a="1"/>
  <c r="CC13" i="31" a="1"/>
  <c r="BT40" i="31"/>
  <c r="CC32" i="31" a="1"/>
  <c r="CC10" i="31" a="1"/>
  <c r="CC30" i="28" a="1"/>
  <c r="CD32" i="24" a="1"/>
  <c r="BW30" i="14" a="1"/>
  <c r="CC30" i="31" a="1"/>
  <c r="CC14" i="31" a="1"/>
  <c r="BU39" i="28"/>
  <c r="CC10" i="28" a="1"/>
  <c r="BR41" i="14"/>
  <c r="BW33" i="14" a="1"/>
  <c r="BR39" i="14"/>
  <c r="BW14" i="14" a="1"/>
  <c r="BW11" i="14" a="1"/>
  <c r="CC31" i="31" a="1"/>
  <c r="CC15" i="31" a="1"/>
  <c r="BT41" i="24"/>
  <c r="CC14" i="28" a="1"/>
  <c r="CC12" i="31" a="1"/>
  <c r="BW31" i="14" a="1"/>
  <c r="BU41" i="28"/>
  <c r="CC33" i="28" a="1"/>
  <c r="BU40" i="28"/>
  <c r="CD10" i="24" a="1"/>
  <c r="BT39" i="31"/>
  <c r="BT41" i="31"/>
  <c r="CE11" i="24" a="1"/>
  <c r="BW13" i="14" a="1"/>
  <c r="CC12" i="28" a="1"/>
  <c r="BW10" i="14" a="1"/>
  <c r="CD12" i="24" a="1"/>
  <c r="CC29" i="28" a="1"/>
  <c r="CC31" i="28" a="1"/>
  <c r="CC11" i="28" a="1"/>
  <c r="CC15" i="28" a="1"/>
  <c r="CC33" i="31" a="1"/>
  <c r="CD29" i="31" a="1"/>
  <c r="CC32" i="28" a="1"/>
  <c r="BW32" i="14" a="1"/>
  <c r="CC31" i="24" a="1"/>
  <c r="BW29" i="14" a="1"/>
  <c r="CC29" i="24" a="1"/>
  <c r="BT52" i="31" l="1"/>
  <c r="BS64" i="31"/>
  <c r="BS74" i="31" s="1"/>
  <c r="BT69" i="31"/>
  <c r="BS65" i="31"/>
  <c r="BT59" i="31"/>
  <c r="BT55" i="31"/>
  <c r="BS68" i="31"/>
  <c r="BT54" i="31"/>
  <c r="BS60" i="31"/>
  <c r="BS70" i="31" s="1"/>
  <c r="BT57" i="31"/>
  <c r="BT58" i="31"/>
  <c r="BS67" i="31"/>
  <c r="BT48" i="31"/>
  <c r="BT51" i="31"/>
  <c r="BS63" i="31"/>
  <c r="BT44" i="31"/>
  <c r="BT42" i="31"/>
  <c r="BS66" i="31"/>
  <c r="BT53" i="31"/>
  <c r="BT47" i="31"/>
  <c r="BT46" i="31"/>
  <c r="BS62" i="31"/>
  <c r="BT56" i="31"/>
  <c r="BT43" i="31"/>
  <c r="BT45" i="31"/>
  <c r="BR70" i="31"/>
  <c r="BR76" i="31" s="1"/>
  <c r="BT49" i="31"/>
  <c r="BT50" i="31"/>
  <c r="BS61" i="31"/>
  <c r="BR76" i="28"/>
  <c r="BN60" i="14"/>
  <c r="BN63" i="14"/>
  <c r="BN62" i="14"/>
  <c r="BN61" i="14"/>
  <c r="BN65" i="14"/>
  <c r="BT62" i="28"/>
  <c r="BT72" i="28" s="1"/>
  <c r="BS62" i="24"/>
  <c r="BS72" i="24" s="1"/>
  <c r="BT64" i="28"/>
  <c r="BT74" i="28" s="1"/>
  <c r="BS64" i="24"/>
  <c r="BS74" i="24" s="1"/>
  <c r="BS60" i="24"/>
  <c r="BS65" i="24"/>
  <c r="BS75" i="24" s="1"/>
  <c r="BS63" i="24"/>
  <c r="BQ76" i="24"/>
  <c r="BS72" i="28"/>
  <c r="BT65" i="28"/>
  <c r="BT75" i="28" s="1"/>
  <c r="BS74" i="28"/>
  <c r="BT60" i="28"/>
  <c r="BS70" i="28"/>
  <c r="BT63" i="28"/>
  <c r="BT73" i="28" s="1"/>
  <c r="BS54" i="32"/>
  <c r="BT57" i="29"/>
  <c r="BZ24" i="32"/>
  <c r="BS61" i="32"/>
  <c r="BS60" i="32"/>
  <c r="BS67" i="32"/>
  <c r="BS63" i="32"/>
  <c r="BS57" i="32"/>
  <c r="BS66" i="32"/>
  <c r="BS55" i="32"/>
  <c r="BS69" i="32"/>
  <c r="BS67" i="29"/>
  <c r="BS77" i="29" s="1"/>
  <c r="CB35" i="31"/>
  <c r="CC39" i="32" s="1"/>
  <c r="AW50" i="32"/>
  <c r="AW28" i="32"/>
  <c r="AX27" i="32" s="1"/>
  <c r="AX23" i="32" s="1"/>
  <c r="AX13" i="32" s="1"/>
  <c r="AX62" i="32" s="1"/>
  <c r="CA17" i="32"/>
  <c r="CA26" i="32" s="1"/>
  <c r="CA24" i="32" s="1"/>
  <c r="BT60" i="29"/>
  <c r="CC30" i="31"/>
  <c r="CD29" i="31"/>
  <c r="CC11" i="31"/>
  <c r="CC12" i="31"/>
  <c r="CC12" i="32" s="1"/>
  <c r="CC33" i="31"/>
  <c r="CC15" i="31"/>
  <c r="CC14" i="31"/>
  <c r="CC14" i="32" s="1"/>
  <c r="CC31" i="31"/>
  <c r="CC13" i="31"/>
  <c r="CC34" i="31"/>
  <c r="CC10" i="31"/>
  <c r="CC10" i="32" s="1"/>
  <c r="CC32" i="31"/>
  <c r="BR79" i="32"/>
  <c r="BS51" i="32"/>
  <c r="BR77" i="32"/>
  <c r="BS49" i="32"/>
  <c r="CC34" i="32"/>
  <c r="BR76" i="32"/>
  <c r="BS48" i="32"/>
  <c r="AV72" i="32"/>
  <c r="AV81" i="32" s="1"/>
  <c r="CD8" i="32"/>
  <c r="D159" i="30"/>
  <c r="BT44" i="32"/>
  <c r="CD8" i="31"/>
  <c r="F159" i="30"/>
  <c r="BT45" i="32"/>
  <c r="CB21" i="31"/>
  <c r="CB22" i="31"/>
  <c r="CC37" i="32"/>
  <c r="BS53" i="32"/>
  <c r="CB40" i="32"/>
  <c r="H159" i="30"/>
  <c r="BT46" i="32"/>
  <c r="CB25" i="31"/>
  <c r="CB24" i="31"/>
  <c r="CA26" i="31"/>
  <c r="B169" i="30"/>
  <c r="CC35" i="32"/>
  <c r="CB23" i="31"/>
  <c r="AW15" i="32"/>
  <c r="AW70" i="32" s="1"/>
  <c r="AW31" i="32"/>
  <c r="CC38" i="32"/>
  <c r="BS47" i="32"/>
  <c r="AX31" i="25"/>
  <c r="AV80" i="32"/>
  <c r="BS59" i="32"/>
  <c r="AW56" i="32"/>
  <c r="AW68" i="32"/>
  <c r="BR65" i="32"/>
  <c r="CB17" i="32"/>
  <c r="CB26" i="32" s="1"/>
  <c r="CB16" i="31"/>
  <c r="CB20" i="31"/>
  <c r="CC36" i="32"/>
  <c r="BU69" i="28"/>
  <c r="BU61" i="28" s="1"/>
  <c r="BT71" i="28"/>
  <c r="BU55" i="28"/>
  <c r="BU58" i="28"/>
  <c r="BU57" i="28"/>
  <c r="BU56" i="28"/>
  <c r="BU59" i="28"/>
  <c r="BU54" i="28"/>
  <c r="BT68" i="28"/>
  <c r="BT63" i="29"/>
  <c r="BU53" i="28"/>
  <c r="BU50" i="28"/>
  <c r="BU48" i="28"/>
  <c r="BT67" i="28"/>
  <c r="BU51" i="28"/>
  <c r="BU49" i="28"/>
  <c r="BU52" i="28"/>
  <c r="BU47" i="28"/>
  <c r="BU46" i="28"/>
  <c r="AX15" i="25"/>
  <c r="AX52" i="25" s="1"/>
  <c r="AX71" i="25" s="1"/>
  <c r="BU45" i="28"/>
  <c r="BU43" i="28"/>
  <c r="BT66" i="28"/>
  <c r="BU42" i="28"/>
  <c r="BU44" i="28"/>
  <c r="AY25" i="25"/>
  <c r="AY30" i="25" s="1"/>
  <c r="AZ29" i="25" s="1"/>
  <c r="BT54" i="29"/>
  <c r="BT55" i="29"/>
  <c r="BT61" i="29"/>
  <c r="BT74" i="29"/>
  <c r="BT66" i="29" s="1"/>
  <c r="BS69" i="29"/>
  <c r="AV28" i="29"/>
  <c r="AW27" i="29" s="1"/>
  <c r="AW25" i="29" s="1"/>
  <c r="BR76" i="29"/>
  <c r="CC34" i="28"/>
  <c r="CC10" i="28"/>
  <c r="CC29" i="28"/>
  <c r="CC32" i="28"/>
  <c r="CC12" i="28"/>
  <c r="CC12" i="29" s="1"/>
  <c r="CC33" i="28"/>
  <c r="CC13" i="28"/>
  <c r="CC31" i="28"/>
  <c r="CC11" i="28"/>
  <c r="CC30" i="28"/>
  <c r="CC14" i="28"/>
  <c r="CC15" i="28"/>
  <c r="CD8" i="28"/>
  <c r="CC38" i="29"/>
  <c r="BZ24" i="29"/>
  <c r="BZ21" i="29"/>
  <c r="BS65" i="29"/>
  <c r="BS75" i="29" s="1"/>
  <c r="BT47" i="29"/>
  <c r="BT53" i="29"/>
  <c r="CB20" i="28"/>
  <c r="CB16" i="28"/>
  <c r="CB10" i="29"/>
  <c r="CB35" i="28"/>
  <c r="CC39" i="29" s="1"/>
  <c r="BT49" i="29"/>
  <c r="BT59" i="29"/>
  <c r="BR75" i="29"/>
  <c r="CB40" i="29"/>
  <c r="AU80" i="29"/>
  <c r="AU71" i="29"/>
  <c r="CC36" i="29"/>
  <c r="CB22" i="28"/>
  <c r="CB12" i="29"/>
  <c r="BT51" i="29"/>
  <c r="D160" i="27"/>
  <c r="BU44" i="29"/>
  <c r="CE8" i="29"/>
  <c r="B170" i="27"/>
  <c r="AU72" i="29"/>
  <c r="CC37" i="29"/>
  <c r="CB23" i="28"/>
  <c r="CC35" i="29"/>
  <c r="AV68" i="29"/>
  <c r="AV50" i="29"/>
  <c r="AV56" i="29"/>
  <c r="CA26" i="28"/>
  <c r="CB21" i="28"/>
  <c r="CB11" i="29"/>
  <c r="CC34" i="29"/>
  <c r="BS76" i="29"/>
  <c r="BT48" i="29"/>
  <c r="AV15" i="29"/>
  <c r="AV64" i="29" s="1"/>
  <c r="AV31" i="29"/>
  <c r="CA17" i="29"/>
  <c r="CA26" i="29" s="1"/>
  <c r="F160" i="27"/>
  <c r="BU45" i="29"/>
  <c r="AV62" i="29"/>
  <c r="H160" i="27"/>
  <c r="BU46" i="29"/>
  <c r="CB24" i="28"/>
  <c r="CB14" i="29"/>
  <c r="CB25" i="28"/>
  <c r="BS57" i="25"/>
  <c r="BS61" i="25"/>
  <c r="BT55" i="24"/>
  <c r="BT57" i="24"/>
  <c r="BT56" i="24"/>
  <c r="BT54" i="24"/>
  <c r="BS68" i="24"/>
  <c r="BS71" i="24"/>
  <c r="BT69" i="24"/>
  <c r="BT61" i="24" s="1"/>
  <c r="BT59" i="24"/>
  <c r="BT58" i="24"/>
  <c r="BS54" i="25"/>
  <c r="BS55" i="25"/>
  <c r="BT51" i="24"/>
  <c r="BT49" i="24"/>
  <c r="BS67" i="24"/>
  <c r="BT48" i="24"/>
  <c r="BT50" i="24"/>
  <c r="BT53" i="24"/>
  <c r="BT52" i="24"/>
  <c r="BS63" i="25"/>
  <c r="BT42" i="24"/>
  <c r="BS66" i="24"/>
  <c r="BT45" i="24"/>
  <c r="BT43" i="24"/>
  <c r="BT44" i="24"/>
  <c r="BR67" i="25"/>
  <c r="BR77" i="25" s="1"/>
  <c r="BT46" i="24"/>
  <c r="BR76" i="24"/>
  <c r="BT47" i="24"/>
  <c r="AY23" i="25"/>
  <c r="AY13" i="25" s="1"/>
  <c r="AY68" i="25" s="1"/>
  <c r="CB40" i="25"/>
  <c r="AW81" i="25"/>
  <c r="CD10" i="24"/>
  <c r="CD10" i="25" s="1"/>
  <c r="CD13" i="24"/>
  <c r="CD34" i="24"/>
  <c r="CD14" i="24"/>
  <c r="CD14" i="25" s="1"/>
  <c r="CC29" i="24"/>
  <c r="CC33" i="24"/>
  <c r="CD32" i="24"/>
  <c r="CD15" i="24"/>
  <c r="CD12" i="24"/>
  <c r="CD12" i="25" s="1"/>
  <c r="CE11" i="24"/>
  <c r="CD30" i="24"/>
  <c r="CC31" i="24"/>
  <c r="BS48" i="25"/>
  <c r="CC16" i="24"/>
  <c r="CC20" i="24"/>
  <c r="CC23" i="24"/>
  <c r="CD38" i="25"/>
  <c r="BS49" i="25"/>
  <c r="CB21" i="25"/>
  <c r="CB24" i="25"/>
  <c r="D159" i="23"/>
  <c r="BT44" i="25"/>
  <c r="H159" i="23"/>
  <c r="BT46" i="25"/>
  <c r="BS60" i="25"/>
  <c r="CC24" i="24"/>
  <c r="BR65" i="25"/>
  <c r="BR75" i="25" s="1"/>
  <c r="CE8" i="25"/>
  <c r="CD11" i="25"/>
  <c r="BS47" i="25"/>
  <c r="B169" i="23"/>
  <c r="CB35" i="24"/>
  <c r="CC39" i="25" s="1"/>
  <c r="CC37" i="25"/>
  <c r="CB26" i="24"/>
  <c r="CC10" i="25"/>
  <c r="CD36" i="25"/>
  <c r="BS74" i="25"/>
  <c r="CC14" i="25"/>
  <c r="AX78" i="25"/>
  <c r="CC25" i="24"/>
  <c r="BR79" i="25"/>
  <c r="BS51" i="25"/>
  <c r="CA21" i="25"/>
  <c r="CA24" i="25"/>
  <c r="F159" i="23"/>
  <c r="BT45" i="25"/>
  <c r="BQ75" i="25"/>
  <c r="CC22" i="24"/>
  <c r="CD21" i="24"/>
  <c r="BS53" i="25"/>
  <c r="BR66" i="25"/>
  <c r="CE8" i="24"/>
  <c r="BS59" i="25"/>
  <c r="CD34" i="25"/>
  <c r="CC35" i="25"/>
  <c r="BU21" i="16"/>
  <c r="BU24" i="16"/>
  <c r="BV10" i="16"/>
  <c r="BV17" i="16" s="1"/>
  <c r="BV26" i="16" s="1"/>
  <c r="BL76" i="14"/>
  <c r="BQ66" i="16"/>
  <c r="BQ67" i="16"/>
  <c r="BQ69" i="16"/>
  <c r="BW31" i="14"/>
  <c r="BW30" i="14"/>
  <c r="BW33" i="14"/>
  <c r="BW32" i="14"/>
  <c r="BW34" i="14"/>
  <c r="BW29" i="14"/>
  <c r="BW35" i="16"/>
  <c r="BW34" i="16"/>
  <c r="BW37" i="16"/>
  <c r="BW36" i="16"/>
  <c r="BW38" i="16"/>
  <c r="AJ79" i="16"/>
  <c r="AN77" i="16"/>
  <c r="AP76" i="16"/>
  <c r="BR48" i="16"/>
  <c r="BR54" i="16"/>
  <c r="BP75" i="16"/>
  <c r="BR61" i="16"/>
  <c r="BR74" i="16"/>
  <c r="BR65" i="16" s="1"/>
  <c r="BR53" i="16"/>
  <c r="BR55" i="16"/>
  <c r="BR51" i="16"/>
  <c r="BR60" i="16"/>
  <c r="BR49" i="16"/>
  <c r="BR47" i="16"/>
  <c r="BR63" i="16"/>
  <c r="BR59" i="16"/>
  <c r="BR57" i="16"/>
  <c r="B168" i="15"/>
  <c r="C167" i="15"/>
  <c r="E167" i="15"/>
  <c r="G167" i="15"/>
  <c r="CA8" i="16"/>
  <c r="BV39" i="16"/>
  <c r="BV40" i="16" s="1"/>
  <c r="BR49" i="14"/>
  <c r="H157" i="15"/>
  <c r="BS46" i="16" s="1"/>
  <c r="BR59" i="14"/>
  <c r="BR47" i="14"/>
  <c r="BR55" i="14"/>
  <c r="BR56" i="14"/>
  <c r="F157" i="15"/>
  <c r="BS45" i="16" s="1"/>
  <c r="BR44" i="14"/>
  <c r="BR43" i="14"/>
  <c r="BR52" i="14"/>
  <c r="BR46" i="14"/>
  <c r="BR51" i="14"/>
  <c r="BR50" i="14"/>
  <c r="D157" i="15"/>
  <c r="BS44" i="16" s="1"/>
  <c r="BR53" i="14"/>
  <c r="BR58" i="14"/>
  <c r="BR45" i="14"/>
  <c r="BR57" i="14"/>
  <c r="BW12" i="14"/>
  <c r="BW12" i="16" s="1"/>
  <c r="BW10" i="14"/>
  <c r="BW11" i="14"/>
  <c r="BW11" i="16" s="1"/>
  <c r="BW13" i="14"/>
  <c r="BW14" i="14"/>
  <c r="BW14" i="16" s="1"/>
  <c r="BW15" i="14"/>
  <c r="BY8" i="14"/>
  <c r="BO54" i="14"/>
  <c r="BN68" i="14"/>
  <c r="BM73" i="14"/>
  <c r="BM74" i="14"/>
  <c r="BM70" i="14"/>
  <c r="BM71" i="14"/>
  <c r="BM75" i="14"/>
  <c r="BM72" i="14"/>
  <c r="BO69" i="14"/>
  <c r="BO64" i="14" s="1"/>
  <c r="BO42" i="14"/>
  <c r="BN66" i="14"/>
  <c r="BN67" i="14"/>
  <c r="BO48" i="14"/>
  <c r="BV35" i="14"/>
  <c r="BV24" i="14"/>
  <c r="BV25" i="14"/>
  <c r="BV22" i="14"/>
  <c r="BV16" i="14"/>
  <c r="BV20" i="14"/>
  <c r="BU26" i="14"/>
  <c r="BV21" i="14"/>
  <c r="BV23" i="14"/>
  <c r="CD29" i="28" a="1"/>
  <c r="CD31" i="24" a="1"/>
  <c r="BU39" i="31"/>
  <c r="CD12" i="28" a="1"/>
  <c r="CD13" i="28" a="1"/>
  <c r="CD30" i="28" a="1"/>
  <c r="BX30" i="14" a="1"/>
  <c r="CE15" i="24" a="1"/>
  <c r="BU41" i="24"/>
  <c r="BX11" i="14" a="1"/>
  <c r="CD31" i="28" a="1"/>
  <c r="CE12" i="24" a="1"/>
  <c r="CD33" i="28" a="1"/>
  <c r="CD29" i="24" a="1"/>
  <c r="CD15" i="31" a="1"/>
  <c r="BV39" i="28"/>
  <c r="BV40" i="28"/>
  <c r="CD33" i="24" a="1"/>
  <c r="BX29" i="14" a="1"/>
  <c r="CD11" i="28" a="1"/>
  <c r="CD30" i="31" a="1"/>
  <c r="CD32" i="28" a="1"/>
  <c r="CD31" i="31" a="1"/>
  <c r="CE13" i="24" a="1"/>
  <c r="BX34" i="14" a="1"/>
  <c r="CE34" i="24" a="1"/>
  <c r="CE30" i="24" a="1"/>
  <c r="CD10" i="31" a="1"/>
  <c r="BS41" i="14"/>
  <c r="CD10" i="28" a="1"/>
  <c r="CD14" i="31" a="1"/>
  <c r="CD14" i="28" a="1"/>
  <c r="BX15" i="14" a="1"/>
  <c r="BX12" i="14" a="1"/>
  <c r="CD34" i="28" a="1"/>
  <c r="CE14" i="24" a="1"/>
  <c r="BU39" i="24"/>
  <c r="BX14" i="14" a="1"/>
  <c r="BX10" i="14" a="1"/>
  <c r="BS39" i="14"/>
  <c r="CE29" i="31" a="1"/>
  <c r="CD12" i="31" a="1"/>
  <c r="CD11" i="31" a="1"/>
  <c r="BX13" i="14" a="1"/>
  <c r="CE10" i="24" a="1"/>
  <c r="BU41" i="31"/>
  <c r="BS40" i="14"/>
  <c r="BX33" i="14" a="1"/>
  <c r="CD34" i="31" a="1"/>
  <c r="BX32" i="14" a="1"/>
  <c r="BU40" i="24"/>
  <c r="BX31" i="14" a="1"/>
  <c r="CF11" i="24" a="1"/>
  <c r="BU40" i="31"/>
  <c r="BV41" i="28"/>
  <c r="CD13" i="31" a="1"/>
  <c r="CE32" i="24" a="1"/>
  <c r="CD15" i="28" a="1"/>
  <c r="CD33" i="31" a="1"/>
  <c r="CD32" i="31" a="1"/>
  <c r="BT63" i="31" l="1"/>
  <c r="BT73" i="31" s="1"/>
  <c r="BT61" i="31"/>
  <c r="BT71" i="31" s="1"/>
  <c r="BT65" i="31"/>
  <c r="BT75" i="31" s="1"/>
  <c r="BS75" i="31"/>
  <c r="BS71" i="31"/>
  <c r="BU45" i="31"/>
  <c r="BU47" i="31"/>
  <c r="BS73" i="31"/>
  <c r="BU51" i="31"/>
  <c r="BU55" i="31"/>
  <c r="BU53" i="31"/>
  <c r="BT67" i="31"/>
  <c r="BU48" i="31"/>
  <c r="BU59" i="31"/>
  <c r="BU44" i="31"/>
  <c r="BU43" i="31"/>
  <c r="BU46" i="31"/>
  <c r="BU56" i="31"/>
  <c r="BU58" i="31"/>
  <c r="BT64" i="31"/>
  <c r="BT74" i="31" s="1"/>
  <c r="BU69" i="31"/>
  <c r="BU50" i="31"/>
  <c r="BT62" i="31"/>
  <c r="BT66" i="31"/>
  <c r="BU42" i="31"/>
  <c r="BU57" i="31"/>
  <c r="BU54" i="31"/>
  <c r="BT68" i="31"/>
  <c r="BU49" i="31"/>
  <c r="BS72" i="31"/>
  <c r="BT60" i="31"/>
  <c r="BU52" i="31"/>
  <c r="BO63" i="14"/>
  <c r="BT63" i="24"/>
  <c r="BT73" i="24" s="1"/>
  <c r="BS73" i="24"/>
  <c r="BO65" i="14"/>
  <c r="BO60" i="14"/>
  <c r="BO62" i="14"/>
  <c r="BO61" i="14"/>
  <c r="BT65" i="24"/>
  <c r="BT60" i="24"/>
  <c r="BT70" i="24" s="1"/>
  <c r="BS70" i="24"/>
  <c r="BT62" i="24"/>
  <c r="BT64" i="24"/>
  <c r="BT74" i="24" s="1"/>
  <c r="BU60" i="28"/>
  <c r="BU70" i="28" s="1"/>
  <c r="BU65" i="28"/>
  <c r="BU75" i="28" s="1"/>
  <c r="BU64" i="28"/>
  <c r="BU74" i="28" s="1"/>
  <c r="BS76" i="28"/>
  <c r="BT70" i="28"/>
  <c r="BU62" i="28"/>
  <c r="BU63" i="28"/>
  <c r="AX25" i="32"/>
  <c r="AX30" i="32" s="1"/>
  <c r="AY29" i="32" s="1"/>
  <c r="BT55" i="32"/>
  <c r="BT61" i="32"/>
  <c r="BT60" i="32"/>
  <c r="BT57" i="32"/>
  <c r="AY15" i="25"/>
  <c r="AY52" i="25" s="1"/>
  <c r="CA21" i="32"/>
  <c r="BU60" i="29"/>
  <c r="AW52" i="32"/>
  <c r="AW71" i="32" s="1"/>
  <c r="AW58" i="32"/>
  <c r="AW72" i="32" s="1"/>
  <c r="CC40" i="32"/>
  <c r="CB26" i="31"/>
  <c r="AX50" i="32"/>
  <c r="AX28" i="32"/>
  <c r="AY27" i="32" s="1"/>
  <c r="AW16" i="32"/>
  <c r="CC35" i="31"/>
  <c r="CD39" i="32" s="1"/>
  <c r="CD15" i="31"/>
  <c r="CD33" i="31"/>
  <c r="CD32" i="31"/>
  <c r="CD12" i="31"/>
  <c r="CD12" i="32" s="1"/>
  <c r="CD14" i="31"/>
  <c r="CD10" i="31"/>
  <c r="CD10" i="32" s="1"/>
  <c r="CD11" i="31"/>
  <c r="CD11" i="32" s="1"/>
  <c r="CD34" i="31"/>
  <c r="CE29" i="31"/>
  <c r="CD31" i="31"/>
  <c r="CD13" i="31"/>
  <c r="CD30" i="31"/>
  <c r="AX68" i="32"/>
  <c r="F160" i="30"/>
  <c r="BU45" i="32"/>
  <c r="CE8" i="31"/>
  <c r="BS76" i="32"/>
  <c r="BT48" i="32"/>
  <c r="BT54" i="32"/>
  <c r="CC25" i="31"/>
  <c r="BT53" i="32"/>
  <c r="D160" i="30"/>
  <c r="BU44" i="32"/>
  <c r="CB21" i="32"/>
  <c r="CB24" i="32"/>
  <c r="AX56" i="32"/>
  <c r="BT47" i="32"/>
  <c r="H160" i="30"/>
  <c r="BU46" i="32"/>
  <c r="BT74" i="32"/>
  <c r="BS79" i="32"/>
  <c r="BT51" i="32"/>
  <c r="CD37" i="32"/>
  <c r="BS77" i="32"/>
  <c r="BT49" i="32"/>
  <c r="BS65" i="32"/>
  <c r="BS75" i="32" s="1"/>
  <c r="BT59" i="32"/>
  <c r="BR75" i="32"/>
  <c r="B170" i="30"/>
  <c r="CD36" i="32"/>
  <c r="CC22" i="31"/>
  <c r="CC24" i="31"/>
  <c r="BT63" i="32"/>
  <c r="CE8" i="32"/>
  <c r="CC16" i="31"/>
  <c r="CC20" i="31"/>
  <c r="CC21" i="31"/>
  <c r="CD38" i="32"/>
  <c r="CD35" i="32"/>
  <c r="AW78" i="32"/>
  <c r="AW64" i="32"/>
  <c r="CC11" i="32"/>
  <c r="CC17" i="32" s="1"/>
  <c r="CC26" i="32" s="1"/>
  <c r="CC23" i="31"/>
  <c r="CD34" i="32"/>
  <c r="BU68" i="28"/>
  <c r="BV54" i="28"/>
  <c r="BV59" i="28"/>
  <c r="BV55" i="28"/>
  <c r="BV56" i="28"/>
  <c r="BV57" i="28"/>
  <c r="BV58" i="28"/>
  <c r="BV69" i="28"/>
  <c r="BV61" i="28" s="1"/>
  <c r="BU71" i="28"/>
  <c r="BV52" i="28"/>
  <c r="BV49" i="28"/>
  <c r="BV51" i="28"/>
  <c r="BU55" i="29"/>
  <c r="BU67" i="28"/>
  <c r="BV48" i="28"/>
  <c r="BV50" i="28"/>
  <c r="BV53" i="28"/>
  <c r="BV44" i="28"/>
  <c r="BV46" i="28"/>
  <c r="AX64" i="25"/>
  <c r="AX73" i="25" s="1"/>
  <c r="AX70" i="25"/>
  <c r="BV43" i="28"/>
  <c r="AX58" i="25"/>
  <c r="AX72" i="25" s="1"/>
  <c r="BU66" i="28"/>
  <c r="BV42" i="28"/>
  <c r="AX16" i="25"/>
  <c r="BT69" i="29"/>
  <c r="BT79" i="29" s="1"/>
  <c r="BV45" i="28"/>
  <c r="BV47" i="28"/>
  <c r="BS79" i="29"/>
  <c r="BT67" i="29"/>
  <c r="BT77" i="29" s="1"/>
  <c r="AW23" i="29"/>
  <c r="AW13" i="29" s="1"/>
  <c r="AW62" i="29" s="1"/>
  <c r="BU54" i="29"/>
  <c r="AV70" i="29"/>
  <c r="AU81" i="29"/>
  <c r="BT61" i="25"/>
  <c r="AV16" i="29"/>
  <c r="CD13" i="28"/>
  <c r="CD31" i="28"/>
  <c r="CD15" i="28"/>
  <c r="CD32" i="28"/>
  <c r="CD14" i="28"/>
  <c r="CD29" i="28"/>
  <c r="CD33" i="28"/>
  <c r="CD10" i="28"/>
  <c r="CD12" i="28"/>
  <c r="CD30" i="28"/>
  <c r="CD11" i="28"/>
  <c r="CD11" i="29" s="1"/>
  <c r="CD34" i="28"/>
  <c r="CC23" i="28"/>
  <c r="BV46" i="29"/>
  <c r="CD35" i="29"/>
  <c r="BU61" i="29"/>
  <c r="BU53" i="29"/>
  <c r="AW15" i="29"/>
  <c r="AV52" i="29"/>
  <c r="BU59" i="29"/>
  <c r="BT65" i="29"/>
  <c r="CC25" i="28"/>
  <c r="CD36" i="29"/>
  <c r="F161" i="27"/>
  <c r="H161" i="27"/>
  <c r="CE8" i="28"/>
  <c r="AV58" i="29"/>
  <c r="AV72" i="29" s="1"/>
  <c r="CB26" i="28"/>
  <c r="CC24" i="28"/>
  <c r="CC14" i="29"/>
  <c r="CC35" i="28"/>
  <c r="CD39" i="29" s="1"/>
  <c r="BV45" i="29"/>
  <c r="BU47" i="29"/>
  <c r="D161" i="27"/>
  <c r="BV44" i="29"/>
  <c r="CD37" i="29"/>
  <c r="BU74" i="29"/>
  <c r="AV73" i="29"/>
  <c r="BU63" i="29"/>
  <c r="CC16" i="28"/>
  <c r="CC20" i="28"/>
  <c r="CC10" i="29"/>
  <c r="CA21" i="29"/>
  <c r="CA24" i="29"/>
  <c r="BU51" i="29"/>
  <c r="CC22" i="28"/>
  <c r="CF8" i="29"/>
  <c r="AV78" i="29"/>
  <c r="BU49" i="29"/>
  <c r="CB17" i="29"/>
  <c r="CB26" i="29" s="1"/>
  <c r="CD34" i="29"/>
  <c r="BT76" i="29"/>
  <c r="BU48" i="29"/>
  <c r="CC40" i="29"/>
  <c r="AW30" i="29"/>
  <c r="AX29" i="29" s="1"/>
  <c r="BU57" i="29"/>
  <c r="CC21" i="28"/>
  <c r="CC11" i="29"/>
  <c r="CD38" i="29"/>
  <c r="BU54" i="24"/>
  <c r="BT68" i="24"/>
  <c r="BT71" i="24"/>
  <c r="BU69" i="24"/>
  <c r="BU61" i="24" s="1"/>
  <c r="BU56" i="24"/>
  <c r="BU57" i="24"/>
  <c r="BU58" i="24"/>
  <c r="BU59" i="24"/>
  <c r="BT55" i="25"/>
  <c r="BU55" i="24"/>
  <c r="BS67" i="25"/>
  <c r="BS77" i="25" s="1"/>
  <c r="BU53" i="24"/>
  <c r="BU50" i="24"/>
  <c r="BT67" i="24"/>
  <c r="BU48" i="24"/>
  <c r="BU49" i="24"/>
  <c r="BU52" i="24"/>
  <c r="BU51" i="24"/>
  <c r="BT60" i="25"/>
  <c r="AY56" i="25"/>
  <c r="BS66" i="25"/>
  <c r="BS76" i="25" s="1"/>
  <c r="BU43" i="24"/>
  <c r="AY50" i="25"/>
  <c r="BT63" i="25"/>
  <c r="AY28" i="25"/>
  <c r="AZ27" i="25" s="1"/>
  <c r="BU46" i="24"/>
  <c r="BU45" i="24"/>
  <c r="BU44" i="24"/>
  <c r="AY62" i="25"/>
  <c r="AY31" i="25"/>
  <c r="BU47" i="24"/>
  <c r="BU42" i="24"/>
  <c r="BT66" i="24"/>
  <c r="CC17" i="25"/>
  <c r="CC26" i="25" s="1"/>
  <c r="CC21" i="25" s="1"/>
  <c r="CC40" i="25"/>
  <c r="BR76" i="25"/>
  <c r="CE15" i="24"/>
  <c r="CE32" i="24"/>
  <c r="CD33" i="24"/>
  <c r="CD29" i="24"/>
  <c r="CD31" i="24"/>
  <c r="CE14" i="24"/>
  <c r="CE14" i="25" s="1"/>
  <c r="CE30" i="24"/>
  <c r="CE34" i="24"/>
  <c r="CF11" i="24"/>
  <c r="CF21" i="24" s="1"/>
  <c r="CE13" i="24"/>
  <c r="CE12" i="24"/>
  <c r="CE12" i="25" s="1"/>
  <c r="CE10" i="24"/>
  <c r="CE10" i="25" s="1"/>
  <c r="CC26" i="24"/>
  <c r="CD25" i="24"/>
  <c r="CE36" i="25"/>
  <c r="BT57" i="25"/>
  <c r="CD37" i="25"/>
  <c r="CF8" i="24"/>
  <c r="F160" i="23"/>
  <c r="BU45" i="25"/>
  <c r="BT54" i="25"/>
  <c r="CC35" i="24"/>
  <c r="CD39" i="25" s="1"/>
  <c r="BT51" i="25"/>
  <c r="BT74" i="25"/>
  <c r="B170" i="23"/>
  <c r="CE11" i="25"/>
  <c r="CF8" i="25"/>
  <c r="H160" i="23"/>
  <c r="BU46" i="25"/>
  <c r="BS69" i="25"/>
  <c r="CD35" i="25"/>
  <c r="CD24" i="24"/>
  <c r="BT47" i="25"/>
  <c r="BT49" i="25"/>
  <c r="CE34" i="25"/>
  <c r="CE38" i="25"/>
  <c r="BT59" i="25"/>
  <c r="D160" i="23"/>
  <c r="BU44" i="25"/>
  <c r="CE21" i="24"/>
  <c r="CD23" i="24"/>
  <c r="BT53" i="25"/>
  <c r="BS65" i="25"/>
  <c r="BS75" i="25" s="1"/>
  <c r="BT48" i="25"/>
  <c r="CD22" i="24"/>
  <c r="CD17" i="25"/>
  <c r="CD26" i="25" s="1"/>
  <c r="CD16" i="24"/>
  <c r="CD20" i="24"/>
  <c r="BV21" i="16"/>
  <c r="BV24" i="16"/>
  <c r="BW10" i="16"/>
  <c r="BW17" i="16" s="1"/>
  <c r="BW26" i="16" s="1"/>
  <c r="BM76" i="14"/>
  <c r="BR69" i="16"/>
  <c r="BR67" i="16"/>
  <c r="BR66" i="16"/>
  <c r="BX29" i="14"/>
  <c r="BX34" i="14"/>
  <c r="BX32" i="14"/>
  <c r="BX33" i="14"/>
  <c r="BX30" i="14"/>
  <c r="BX31" i="14"/>
  <c r="BX38" i="16"/>
  <c r="BX36" i="16"/>
  <c r="BX37" i="16"/>
  <c r="BX34" i="16"/>
  <c r="BX35" i="16"/>
  <c r="AK79" i="16"/>
  <c r="AQ76" i="16"/>
  <c r="AO77" i="16"/>
  <c r="BQ75" i="16"/>
  <c r="BS60" i="16"/>
  <c r="BS61" i="16"/>
  <c r="BS74" i="16"/>
  <c r="BS65" i="16" s="1"/>
  <c r="BS49" i="16"/>
  <c r="BS57" i="16"/>
  <c r="BS51" i="16"/>
  <c r="BS59" i="16"/>
  <c r="BS55" i="16"/>
  <c r="BS63" i="16"/>
  <c r="BS54" i="16"/>
  <c r="BS47" i="16"/>
  <c r="BS53" i="16"/>
  <c r="BS48" i="16"/>
  <c r="B169" i="15"/>
  <c r="E168" i="15"/>
  <c r="C168" i="15"/>
  <c r="G168" i="15"/>
  <c r="CB8" i="16"/>
  <c r="BW39" i="16"/>
  <c r="BW40" i="16" s="1"/>
  <c r="BS58" i="14"/>
  <c r="BS44" i="14"/>
  <c r="BS53" i="14"/>
  <c r="F158" i="15"/>
  <c r="BT45" i="16" s="1"/>
  <c r="D158" i="15"/>
  <c r="BT44" i="16" s="1"/>
  <c r="BS56" i="14"/>
  <c r="BS50" i="14"/>
  <c r="BS55" i="14"/>
  <c r="BS51" i="14"/>
  <c r="BS47" i="14"/>
  <c r="BS46" i="14"/>
  <c r="BS59" i="14"/>
  <c r="BS57" i="14"/>
  <c r="BS52" i="14"/>
  <c r="H158" i="15"/>
  <c r="BT46" i="16" s="1"/>
  <c r="BS45" i="14"/>
  <c r="BS43" i="14"/>
  <c r="BS49" i="14"/>
  <c r="BX10" i="14"/>
  <c r="BX15" i="14"/>
  <c r="BX14" i="14"/>
  <c r="BX14" i="16" s="1"/>
  <c r="BX13" i="14"/>
  <c r="BX11" i="14"/>
  <c r="BX11" i="16" s="1"/>
  <c r="BX12" i="14"/>
  <c r="BX12" i="16" s="1"/>
  <c r="BZ8" i="14"/>
  <c r="BN71" i="14"/>
  <c r="BN75" i="14"/>
  <c r="BN72" i="14"/>
  <c r="BN73" i="14"/>
  <c r="BN74" i="14"/>
  <c r="BN70" i="14"/>
  <c r="BP69" i="14"/>
  <c r="BP64" i="14" s="1"/>
  <c r="BP42" i="14"/>
  <c r="BO66" i="14"/>
  <c r="BP48" i="14"/>
  <c r="BO67" i="14"/>
  <c r="BO68" i="14"/>
  <c r="BP54" i="14"/>
  <c r="BW24" i="14"/>
  <c r="BW25" i="14"/>
  <c r="BW23" i="14"/>
  <c r="BV26" i="14"/>
  <c r="BW22" i="14"/>
  <c r="BW21" i="14"/>
  <c r="BW20" i="14"/>
  <c r="BW16" i="14"/>
  <c r="BW35" i="14"/>
  <c r="U23" i="22"/>
  <c r="W23" i="22"/>
  <c r="S23" i="22"/>
  <c r="T23" i="22"/>
  <c r="R23" i="22"/>
  <c r="V23" i="22"/>
  <c r="CF14" i="24" a="1"/>
  <c r="CE11" i="31" a="1"/>
  <c r="CE33" i="31" a="1"/>
  <c r="CE10" i="31" a="1"/>
  <c r="CE32" i="31" a="1"/>
  <c r="CE10" i="28" a="1"/>
  <c r="BY14" i="14" a="1"/>
  <c r="BV41" i="31"/>
  <c r="BY30" i="14" a="1"/>
  <c r="CF34" i="24" a="1"/>
  <c r="BV41" i="24"/>
  <c r="BY12" i="14" a="1"/>
  <c r="CE14" i="28" a="1"/>
  <c r="CE29" i="28" a="1"/>
  <c r="CE11" i="28" a="1"/>
  <c r="CF32" i="24" a="1"/>
  <c r="CE32" i="28" a="1"/>
  <c r="CE15" i="28" a="1"/>
  <c r="CE29" i="24" a="1"/>
  <c r="CE33" i="28" a="1"/>
  <c r="CE12" i="28" a="1"/>
  <c r="CE30" i="31" a="1"/>
  <c r="BY31" i="14" a="1"/>
  <c r="CE34" i="28" a="1"/>
  <c r="BV39" i="24"/>
  <c r="CE31" i="28" a="1"/>
  <c r="CE15" i="31" a="1"/>
  <c r="BW41" i="28"/>
  <c r="BY15" i="14" a="1"/>
  <c r="BT41" i="14"/>
  <c r="BY10" i="14" a="1"/>
  <c r="CE13" i="31" a="1"/>
  <c r="BV40" i="24"/>
  <c r="CE33" i="24" a="1"/>
  <c r="BT40" i="14"/>
  <c r="BY34" i="14" a="1"/>
  <c r="BW40" i="28"/>
  <c r="CF12" i="24" a="1"/>
  <c r="CF13" i="24" a="1"/>
  <c r="CE30" i="28" a="1"/>
  <c r="BY32" i="14" a="1"/>
  <c r="CF30" i="24" a="1"/>
  <c r="BY33" i="14" a="1"/>
  <c r="BY13" i="14" a="1"/>
  <c r="CE12" i="31" a="1"/>
  <c r="BV39" i="31"/>
  <c r="BV40" i="31"/>
  <c r="CE31" i="24" a="1"/>
  <c r="CF29" i="31" a="1"/>
  <c r="CE31" i="31" a="1"/>
  <c r="BY11" i="14" a="1"/>
  <c r="CE34" i="31" a="1"/>
  <c r="CF10" i="24" a="1"/>
  <c r="CE14" i="31" a="1"/>
  <c r="BW39" i="28"/>
  <c r="BY29" i="14" a="1"/>
  <c r="CF15" i="24" a="1"/>
  <c r="BT39" i="14"/>
  <c r="CE13" i="28" a="1"/>
  <c r="BU63" i="31" l="1"/>
  <c r="BU73" i="31" s="1"/>
  <c r="BU65" i="31"/>
  <c r="BU75" i="31" s="1"/>
  <c r="BU61" i="31"/>
  <c r="BU71" i="31" s="1"/>
  <c r="BU60" i="31"/>
  <c r="BU70" i="31" s="1"/>
  <c r="BU62" i="31"/>
  <c r="BU72" i="31" s="1"/>
  <c r="BS76" i="31"/>
  <c r="BU68" i="31"/>
  <c r="BV54" i="31"/>
  <c r="BV43" i="31"/>
  <c r="BV55" i="31"/>
  <c r="BV57" i="31"/>
  <c r="BV58" i="31"/>
  <c r="BV51" i="31"/>
  <c r="BU66" i="31"/>
  <c r="BV42" i="31"/>
  <c r="BV56" i="31"/>
  <c r="BV44" i="31"/>
  <c r="BT72" i="31"/>
  <c r="BV52" i="31"/>
  <c r="BT70" i="31"/>
  <c r="BV46" i="31"/>
  <c r="BV59" i="31"/>
  <c r="BV47" i="31"/>
  <c r="BV48" i="31"/>
  <c r="BU67" i="31"/>
  <c r="BV49" i="31"/>
  <c r="BV50" i="31"/>
  <c r="BV45" i="31"/>
  <c r="BU64" i="31"/>
  <c r="BU74" i="31" s="1"/>
  <c r="BV69" i="31"/>
  <c r="BV53" i="31"/>
  <c r="BS76" i="24"/>
  <c r="BP65" i="14"/>
  <c r="BP61" i="14"/>
  <c r="BP63" i="14"/>
  <c r="BP62" i="14"/>
  <c r="BP60" i="14"/>
  <c r="BU64" i="24"/>
  <c r="BU74" i="24" s="1"/>
  <c r="BU62" i="24"/>
  <c r="BU72" i="24" s="1"/>
  <c r="BT72" i="24"/>
  <c r="BU60" i="24"/>
  <c r="BU70" i="24" s="1"/>
  <c r="BU65" i="24"/>
  <c r="BU63" i="24"/>
  <c r="BU73" i="24" s="1"/>
  <c r="BT75" i="24"/>
  <c r="BV62" i="28"/>
  <c r="BV72" i="28" s="1"/>
  <c r="BT76" i="28"/>
  <c r="BU72" i="28"/>
  <c r="BV64" i="28"/>
  <c r="BV74" i="28" s="1"/>
  <c r="BV65" i="28"/>
  <c r="BV75" i="28" s="1"/>
  <c r="BV63" i="28"/>
  <c r="BV73" i="28" s="1"/>
  <c r="BV60" i="28"/>
  <c r="BU73" i="28"/>
  <c r="AX15" i="32"/>
  <c r="AX16" i="32" s="1"/>
  <c r="AY25" i="32"/>
  <c r="AY30" i="32" s="1"/>
  <c r="AZ29" i="32" s="1"/>
  <c r="AX31" i="32"/>
  <c r="BU55" i="32"/>
  <c r="BU61" i="32"/>
  <c r="AY16" i="25"/>
  <c r="AY70" i="25"/>
  <c r="BU63" i="32"/>
  <c r="BV60" i="29"/>
  <c r="AY23" i="32"/>
  <c r="AY13" i="32" s="1"/>
  <c r="AY50" i="32" s="1"/>
  <c r="AY58" i="25"/>
  <c r="AY72" i="25" s="1"/>
  <c r="CE10" i="31"/>
  <c r="CE10" i="32" s="1"/>
  <c r="CE14" i="31"/>
  <c r="CE14" i="32" s="1"/>
  <c r="CE30" i="31"/>
  <c r="CE12" i="31"/>
  <c r="CE12" i="32" s="1"/>
  <c r="CE13" i="31"/>
  <c r="CE32" i="31"/>
  <c r="CE11" i="31"/>
  <c r="CE11" i="32" s="1"/>
  <c r="CE31" i="31"/>
  <c r="CE33" i="31"/>
  <c r="CE34" i="31"/>
  <c r="CF29" i="31"/>
  <c r="CE15" i="31"/>
  <c r="CC21" i="32"/>
  <c r="CC24" i="32"/>
  <c r="H161" i="30"/>
  <c r="BV46" i="32"/>
  <c r="BU48" i="32"/>
  <c r="BU60" i="32"/>
  <c r="CD20" i="31"/>
  <c r="CD16" i="31"/>
  <c r="BU53" i="32"/>
  <c r="CF8" i="32"/>
  <c r="BU59" i="32"/>
  <c r="CD24" i="31"/>
  <c r="CE34" i="32"/>
  <c r="CD22" i="31"/>
  <c r="BU57" i="32"/>
  <c r="AW73" i="32"/>
  <c r="AW81" i="32" s="1"/>
  <c r="CC26" i="31"/>
  <c r="BT65" i="32"/>
  <c r="BT75" i="32" s="1"/>
  <c r="BU51" i="32"/>
  <c r="CF8" i="31"/>
  <c r="CD23" i="31"/>
  <c r="CE36" i="32"/>
  <c r="BU49" i="32"/>
  <c r="CD21" i="31"/>
  <c r="CD35" i="31"/>
  <c r="CE39" i="32" s="1"/>
  <c r="AX78" i="32"/>
  <c r="BU47" i="32"/>
  <c r="CE35" i="32"/>
  <c r="CE37" i="32"/>
  <c r="CE38" i="32"/>
  <c r="BV45" i="32"/>
  <c r="CD40" i="32"/>
  <c r="AW80" i="32"/>
  <c r="CD14" i="32"/>
  <c r="CD17" i="32" s="1"/>
  <c r="CD26" i="32" s="1"/>
  <c r="F161" i="30"/>
  <c r="D161" i="30"/>
  <c r="BU74" i="32"/>
  <c r="BT66" i="32"/>
  <c r="BT76" i="32" s="1"/>
  <c r="BT67" i="32"/>
  <c r="BT77" i="32" s="1"/>
  <c r="BT69" i="32"/>
  <c r="BT79" i="32" s="1"/>
  <c r="BV44" i="32"/>
  <c r="BU54" i="32"/>
  <c r="CD25" i="31"/>
  <c r="BW56" i="28"/>
  <c r="BW58" i="28"/>
  <c r="BW57" i="28"/>
  <c r="BW55" i="28"/>
  <c r="BW59" i="28"/>
  <c r="BW69" i="28"/>
  <c r="BW61" i="28" s="1"/>
  <c r="BV71" i="28"/>
  <c r="BV81" i="28" s="1"/>
  <c r="BV87" i="28" s="1"/>
  <c r="BV68" i="28"/>
  <c r="BW54" i="28"/>
  <c r="AX81" i="25"/>
  <c r="BW53" i="28"/>
  <c r="BW50" i="28"/>
  <c r="BV67" i="28"/>
  <c r="BW48" i="28"/>
  <c r="BW51" i="28"/>
  <c r="BV55" i="29"/>
  <c r="BW49" i="28"/>
  <c r="BW52" i="28"/>
  <c r="AY64" i="25"/>
  <c r="AW31" i="29"/>
  <c r="BV66" i="28"/>
  <c r="BW42" i="28"/>
  <c r="BW45" i="28"/>
  <c r="BW47" i="28"/>
  <c r="AX80" i="25"/>
  <c r="BV54" i="29"/>
  <c r="BW46" i="28"/>
  <c r="BV57" i="29"/>
  <c r="BW43" i="28"/>
  <c r="BW44" i="28"/>
  <c r="AW56" i="29"/>
  <c r="AW68" i="29"/>
  <c r="AW50" i="29"/>
  <c r="AW28" i="29"/>
  <c r="AX27" i="29" s="1"/>
  <c r="AX23" i="29" s="1"/>
  <c r="AX13" i="29" s="1"/>
  <c r="AW70" i="29"/>
  <c r="CC17" i="29"/>
  <c r="CC26" i="29" s="1"/>
  <c r="CC21" i="29" s="1"/>
  <c r="BT66" i="25"/>
  <c r="BT76" i="25" s="1"/>
  <c r="CE10" i="28"/>
  <c r="CE29" i="28"/>
  <c r="CE14" i="28"/>
  <c r="CE34" i="28"/>
  <c r="CE32" i="28"/>
  <c r="CE11" i="28"/>
  <c r="CE15" i="28"/>
  <c r="CE30" i="28"/>
  <c r="CE31" i="28"/>
  <c r="CE33" i="28"/>
  <c r="CE12" i="28"/>
  <c r="CE13" i="28"/>
  <c r="H162" i="27"/>
  <c r="BW46" i="29"/>
  <c r="F162" i="27"/>
  <c r="BW45" i="29"/>
  <c r="AW64" i="29"/>
  <c r="AW73" i="29" s="1"/>
  <c r="BV47" i="29"/>
  <c r="CD20" i="28"/>
  <c r="CD16" i="28"/>
  <c r="CD40" i="29"/>
  <c r="CC26" i="28"/>
  <c r="BU65" i="29"/>
  <c r="BV53" i="29"/>
  <c r="CD35" i="28"/>
  <c r="CE39" i="29" s="1"/>
  <c r="CB24" i="29"/>
  <c r="CB21" i="29"/>
  <c r="AW58" i="29"/>
  <c r="CD24" i="28"/>
  <c r="CD14" i="29"/>
  <c r="BV49" i="29"/>
  <c r="CF8" i="28"/>
  <c r="BV59" i="29"/>
  <c r="BV61" i="29"/>
  <c r="CE38" i="29"/>
  <c r="CE36" i="29"/>
  <c r="D162" i="27"/>
  <c r="BW44" i="29"/>
  <c r="BV51" i="29"/>
  <c r="CD21" i="28"/>
  <c r="CD25" i="28"/>
  <c r="BV48" i="29"/>
  <c r="BT75" i="29"/>
  <c r="BV74" i="29"/>
  <c r="BU69" i="29"/>
  <c r="BU67" i="29"/>
  <c r="BU77" i="29" s="1"/>
  <c r="BU66" i="29"/>
  <c r="BU76" i="29" s="1"/>
  <c r="AV80" i="29"/>
  <c r="AW52" i="29"/>
  <c r="CE34" i="29"/>
  <c r="CE35" i="29"/>
  <c r="CE37" i="29"/>
  <c r="BV63" i="29"/>
  <c r="CD10" i="29"/>
  <c r="AV71" i="29"/>
  <c r="AV81" i="29" s="1"/>
  <c r="AW16" i="29"/>
  <c r="CD22" i="28"/>
  <c r="CD12" i="29"/>
  <c r="CD23" i="28"/>
  <c r="BU55" i="25"/>
  <c r="AY78" i="25"/>
  <c r="BV55" i="24"/>
  <c r="BV59" i="24"/>
  <c r="BV58" i="24"/>
  <c r="BV57" i="24"/>
  <c r="BV56" i="24"/>
  <c r="BU60" i="25"/>
  <c r="BU71" i="24"/>
  <c r="BV69" i="24"/>
  <c r="BV61" i="24" s="1"/>
  <c r="BV54" i="24"/>
  <c r="BU68" i="24"/>
  <c r="BT69" i="25"/>
  <c r="BT79" i="25" s="1"/>
  <c r="BU63" i="25"/>
  <c r="BV51" i="24"/>
  <c r="BV49" i="24"/>
  <c r="BV48" i="24"/>
  <c r="BU67" i="24"/>
  <c r="BV50" i="24"/>
  <c r="BV52" i="24"/>
  <c r="BV53" i="24"/>
  <c r="BV42" i="24"/>
  <c r="BU66" i="24"/>
  <c r="BV46" i="24"/>
  <c r="BV44" i="24"/>
  <c r="AZ23" i="25"/>
  <c r="AZ25" i="25"/>
  <c r="BU74" i="25"/>
  <c r="CC24" i="25"/>
  <c r="BV47" i="24"/>
  <c r="BT67" i="25"/>
  <c r="BV43" i="24"/>
  <c r="BU61" i="25"/>
  <c r="BV45" i="24"/>
  <c r="CD40" i="25"/>
  <c r="CF30" i="24"/>
  <c r="CF10" i="24"/>
  <c r="CF10" i="25" s="1"/>
  <c r="CE29" i="24"/>
  <c r="CF12" i="24"/>
  <c r="CF22" i="24" s="1"/>
  <c r="CE33" i="24"/>
  <c r="CF34" i="24"/>
  <c r="CF14" i="24"/>
  <c r="CF24" i="24" s="1"/>
  <c r="CE31" i="24"/>
  <c r="CF13" i="24"/>
  <c r="CF23" i="24" s="1"/>
  <c r="CF32" i="24"/>
  <c r="CF15" i="24"/>
  <c r="CF25" i="24" s="1"/>
  <c r="BU49" i="25"/>
  <c r="BS79" i="25"/>
  <c r="CF34" i="25"/>
  <c r="BU51" i="25"/>
  <c r="BU57" i="25"/>
  <c r="CE17" i="25"/>
  <c r="CE26" i="25" s="1"/>
  <c r="CE16" i="24"/>
  <c r="CE20" i="24"/>
  <c r="CD35" i="24"/>
  <c r="CE39" i="25" s="1"/>
  <c r="BU53" i="25"/>
  <c r="BU48" i="25"/>
  <c r="H161" i="23"/>
  <c r="BV46" i="25"/>
  <c r="CE22" i="24"/>
  <c r="CE37" i="25"/>
  <c r="CF38" i="25"/>
  <c r="BU59" i="25"/>
  <c r="BT65" i="25"/>
  <c r="BT75" i="25" s="1"/>
  <c r="CD24" i="25"/>
  <c r="CD21" i="25"/>
  <c r="AY71" i="25"/>
  <c r="CF11" i="25"/>
  <c r="BU47" i="25"/>
  <c r="BU54" i="25"/>
  <c r="CD26" i="24"/>
  <c r="CE24" i="24"/>
  <c r="CE35" i="25"/>
  <c r="BV45" i="25"/>
  <c r="F161" i="23"/>
  <c r="D161" i="23"/>
  <c r="CE23" i="24"/>
  <c r="CF36" i="25"/>
  <c r="BV44" i="25"/>
  <c r="CE25" i="24"/>
  <c r="BW21" i="16"/>
  <c r="BW24" i="16"/>
  <c r="BX10" i="16"/>
  <c r="BN76" i="14"/>
  <c r="BS66" i="16"/>
  <c r="BS67" i="16"/>
  <c r="BS69" i="16"/>
  <c r="BY31" i="14"/>
  <c r="BY33" i="14"/>
  <c r="BY32" i="14"/>
  <c r="BY30" i="14"/>
  <c r="BY34" i="14"/>
  <c r="BY29" i="14"/>
  <c r="BY35" i="16"/>
  <c r="BY37" i="16"/>
  <c r="BY36" i="16"/>
  <c r="BY34" i="16"/>
  <c r="BY38" i="16"/>
  <c r="AL79" i="16"/>
  <c r="AR76" i="16"/>
  <c r="AP77" i="16"/>
  <c r="BT47" i="16"/>
  <c r="BT54" i="16"/>
  <c r="BR75" i="16"/>
  <c r="BT49" i="16"/>
  <c r="BT63" i="16"/>
  <c r="BT74" i="16"/>
  <c r="BT65" i="16" s="1"/>
  <c r="BT57" i="16"/>
  <c r="BT48" i="16"/>
  <c r="BT55" i="16"/>
  <c r="BT53" i="16"/>
  <c r="BT61" i="16"/>
  <c r="BT59" i="16"/>
  <c r="BT60" i="16"/>
  <c r="BT51" i="16"/>
  <c r="B170" i="15"/>
  <c r="C169" i="15"/>
  <c r="E169" i="15"/>
  <c r="G169" i="15"/>
  <c r="CC8" i="16"/>
  <c r="BX39" i="16"/>
  <c r="BX40" i="16" s="1"/>
  <c r="H159" i="15"/>
  <c r="BU46" i="16" s="1"/>
  <c r="BT55" i="14"/>
  <c r="BT50" i="14"/>
  <c r="BT52" i="14"/>
  <c r="BT56" i="14"/>
  <c r="BT57" i="14"/>
  <c r="F159" i="15"/>
  <c r="BU45" i="16" s="1"/>
  <c r="BT49" i="14"/>
  <c r="BT53" i="14"/>
  <c r="BT43" i="14"/>
  <c r="BT47" i="14"/>
  <c r="BT44" i="14"/>
  <c r="D159" i="15"/>
  <c r="BU44" i="16" s="1"/>
  <c r="BT59" i="14"/>
  <c r="BT46" i="14"/>
  <c r="BT45" i="14"/>
  <c r="BT51" i="14"/>
  <c r="BT58" i="14"/>
  <c r="BY12" i="14"/>
  <c r="BY12" i="16" s="1"/>
  <c r="BY11" i="14"/>
  <c r="BY11" i="16" s="1"/>
  <c r="BY13" i="14"/>
  <c r="BY14" i="14"/>
  <c r="BY14" i="16" s="1"/>
  <c r="BY15" i="14"/>
  <c r="BY10" i="14"/>
  <c r="CA8" i="14"/>
  <c r="BP66" i="14"/>
  <c r="BQ42" i="14"/>
  <c r="BO70" i="14"/>
  <c r="BO74" i="14"/>
  <c r="BO71" i="14"/>
  <c r="BO75" i="14"/>
  <c r="BO72" i="14"/>
  <c r="BO73" i="14"/>
  <c r="BQ69" i="14"/>
  <c r="BQ64" i="14" s="1"/>
  <c r="BP68" i="14"/>
  <c r="BQ54" i="14"/>
  <c r="BP67" i="14"/>
  <c r="BQ48" i="14"/>
  <c r="BX20" i="14"/>
  <c r="BX16" i="14"/>
  <c r="BX25" i="14"/>
  <c r="BX35" i="14"/>
  <c r="BX23" i="14"/>
  <c r="BX21" i="14"/>
  <c r="BW26" i="14"/>
  <c r="BX22" i="14"/>
  <c r="BX24" i="14"/>
  <c r="Y11" i="22" a="1"/>
  <c r="BZ13" i="14" a="1"/>
  <c r="CF13" i="31" a="1"/>
  <c r="CF32" i="31" a="1"/>
  <c r="BU40" i="14"/>
  <c r="BX41" i="28"/>
  <c r="CF33" i="24" a="1"/>
  <c r="CF12" i="31" a="1"/>
  <c r="BZ14" i="14" a="1"/>
  <c r="CF29" i="28" a="1"/>
  <c r="CF14" i="28" a="1"/>
  <c r="CF10" i="28" a="1"/>
  <c r="BZ30" i="14" a="1"/>
  <c r="CF30" i="31" a="1"/>
  <c r="CF12" i="28" a="1"/>
  <c r="CF33" i="31" a="1"/>
  <c r="BW41" i="31"/>
  <c r="BU39" i="14"/>
  <c r="CF34" i="28" a="1"/>
  <c r="CF11" i="31" a="1"/>
  <c r="BW39" i="31"/>
  <c r="BZ15" i="14" a="1"/>
  <c r="CF11" i="28" a="1"/>
  <c r="BX40" i="28"/>
  <c r="CF31" i="31" a="1"/>
  <c r="BW41" i="24"/>
  <c r="CF15" i="28" a="1"/>
  <c r="CF29" i="24" a="1"/>
  <c r="BW39" i="24"/>
  <c r="CF34" i="31" a="1"/>
  <c r="CF33" i="28" a="1"/>
  <c r="CF32" i="28" a="1"/>
  <c r="CF30" i="28" a="1"/>
  <c r="BZ33" i="14" a="1"/>
  <c r="CF10" i="31" a="1"/>
  <c r="BZ11" i="14" a="1"/>
  <c r="BZ31" i="14" a="1"/>
  <c r="CF14" i="31" a="1"/>
  <c r="BZ34" i="14" a="1"/>
  <c r="BW40" i="31"/>
  <c r="CF15" i="31" a="1"/>
  <c r="BU41" i="14"/>
  <c r="BZ12" i="14" a="1"/>
  <c r="BZ29" i="14" a="1"/>
  <c r="BX39" i="28"/>
  <c r="BW40" i="24"/>
  <c r="CF13" i="28" a="1"/>
  <c r="CF31" i="28" a="1"/>
  <c r="CF31" i="24" a="1"/>
  <c r="BZ32" i="14" a="1"/>
  <c r="BZ10" i="14" a="1"/>
  <c r="BV65" i="31" l="1"/>
  <c r="BV62" i="31"/>
  <c r="BV72" i="31" s="1"/>
  <c r="BV82" i="31" s="1"/>
  <c r="BV88" i="31" s="1"/>
  <c r="BV61" i="31"/>
  <c r="BV71" i="31" s="1"/>
  <c r="BV81" i="31" s="1"/>
  <c r="BV87" i="31" s="1"/>
  <c r="BV63" i="32"/>
  <c r="BW50" i="31"/>
  <c r="BW46" i="31"/>
  <c r="BW44" i="31"/>
  <c r="BW57" i="31"/>
  <c r="BW58" i="31"/>
  <c r="BW53" i="31"/>
  <c r="BT76" i="31"/>
  <c r="BW56" i="31"/>
  <c r="BW43" i="31"/>
  <c r="BW49" i="31"/>
  <c r="BV64" i="31"/>
  <c r="BV74" i="31" s="1"/>
  <c r="BV84" i="31" s="1"/>
  <c r="BV90" i="31" s="1"/>
  <c r="BW69" i="31"/>
  <c r="BV67" i="31"/>
  <c r="BW48" i="31"/>
  <c r="BV60" i="31"/>
  <c r="BV66" i="31"/>
  <c r="BW42" i="31"/>
  <c r="BW59" i="31"/>
  <c r="BW52" i="31"/>
  <c r="BV68" i="31"/>
  <c r="BW54" i="31"/>
  <c r="BW51" i="31"/>
  <c r="BW55" i="31"/>
  <c r="BW45" i="31"/>
  <c r="BV75" i="31"/>
  <c r="BV85" i="31" s="1"/>
  <c r="BV91" i="31" s="1"/>
  <c r="BW47" i="31"/>
  <c r="BV63" i="31"/>
  <c r="BU76" i="31"/>
  <c r="AY88" i="25"/>
  <c r="AY94" i="25" s="1"/>
  <c r="BS89" i="25"/>
  <c r="BS95" i="25" s="1"/>
  <c r="D89" i="29"/>
  <c r="D95" i="29" s="1"/>
  <c r="D87" i="32"/>
  <c r="D93" i="32" s="1"/>
  <c r="D88" i="32"/>
  <c r="D94" i="32" s="1"/>
  <c r="D81" i="24"/>
  <c r="D87" i="24" s="1"/>
  <c r="D88" i="25"/>
  <c r="D94" i="25" s="1"/>
  <c r="D85" i="31"/>
  <c r="D91" i="31" s="1"/>
  <c r="D90" i="32"/>
  <c r="D96" i="32" s="1"/>
  <c r="D81" i="28"/>
  <c r="D87" i="28" s="1"/>
  <c r="D86" i="32"/>
  <c r="D92" i="32" s="1"/>
  <c r="D82" i="24"/>
  <c r="D88" i="24" s="1"/>
  <c r="D81" i="31"/>
  <c r="D87" i="31" s="1"/>
  <c r="D89" i="25"/>
  <c r="D95" i="25" s="1"/>
  <c r="D82" i="31"/>
  <c r="D88" i="31" s="1"/>
  <c r="D87" i="29"/>
  <c r="D93" i="29" s="1"/>
  <c r="D86" i="25"/>
  <c r="D92" i="25" s="1"/>
  <c r="D87" i="25"/>
  <c r="D93" i="25" s="1"/>
  <c r="D82" i="28"/>
  <c r="D88" i="28" s="1"/>
  <c r="D83" i="31"/>
  <c r="D89" i="31" s="1"/>
  <c r="D89" i="32"/>
  <c r="D95" i="32" s="1"/>
  <c r="D83" i="28"/>
  <c r="D89" i="28" s="1"/>
  <c r="D90" i="29"/>
  <c r="D96" i="29" s="1"/>
  <c r="D88" i="29"/>
  <c r="D94" i="29" s="1"/>
  <c r="D85" i="24"/>
  <c r="D91" i="24" s="1"/>
  <c r="D84" i="31"/>
  <c r="D90" i="31" s="1"/>
  <c r="D84" i="24"/>
  <c r="D90" i="24" s="1"/>
  <c r="D84" i="28"/>
  <c r="D90" i="28" s="1"/>
  <c r="D86" i="29"/>
  <c r="D92" i="29" s="1"/>
  <c r="D85" i="28"/>
  <c r="D91" i="28" s="1"/>
  <c r="D83" i="24"/>
  <c r="D89" i="24" s="1"/>
  <c r="D90" i="25"/>
  <c r="D96" i="25" s="1"/>
  <c r="E84" i="31"/>
  <c r="E90" i="31" s="1"/>
  <c r="E85" i="31"/>
  <c r="E91" i="31" s="1"/>
  <c r="E81" i="31"/>
  <c r="E87" i="31" s="1"/>
  <c r="E82" i="31"/>
  <c r="E88" i="31" s="1"/>
  <c r="E83" i="31"/>
  <c r="E89" i="31" s="1"/>
  <c r="F82" i="31"/>
  <c r="F88" i="31" s="1"/>
  <c r="F85" i="31"/>
  <c r="F91" i="31" s="1"/>
  <c r="F83" i="31"/>
  <c r="F89" i="31" s="1"/>
  <c r="F81" i="31"/>
  <c r="F87" i="31" s="1"/>
  <c r="F84" i="31"/>
  <c r="F90" i="31" s="1"/>
  <c r="G84" i="31"/>
  <c r="G90" i="31" s="1"/>
  <c r="G81" i="31"/>
  <c r="G87" i="31" s="1"/>
  <c r="G85" i="31"/>
  <c r="G91" i="31" s="1"/>
  <c r="G82" i="31"/>
  <c r="G88" i="31" s="1"/>
  <c r="G83" i="31"/>
  <c r="G89" i="31" s="1"/>
  <c r="H82" i="31"/>
  <c r="H88" i="31" s="1"/>
  <c r="H83" i="31"/>
  <c r="H89" i="31" s="1"/>
  <c r="H84" i="31"/>
  <c r="H90" i="31" s="1"/>
  <c r="H81" i="31"/>
  <c r="H87" i="31" s="1"/>
  <c r="H85" i="31"/>
  <c r="H91" i="31" s="1"/>
  <c r="I84" i="31"/>
  <c r="I90" i="31" s="1"/>
  <c r="I83" i="31"/>
  <c r="I89" i="31" s="1"/>
  <c r="I85" i="31"/>
  <c r="I91" i="31" s="1"/>
  <c r="I81" i="31"/>
  <c r="I87" i="31" s="1"/>
  <c r="I82" i="31"/>
  <c r="I88" i="31" s="1"/>
  <c r="J82" i="31"/>
  <c r="J88" i="31" s="1"/>
  <c r="J83" i="31"/>
  <c r="J89" i="31" s="1"/>
  <c r="J85" i="31"/>
  <c r="J91" i="31" s="1"/>
  <c r="J81" i="31"/>
  <c r="J87" i="31" s="1"/>
  <c r="J84" i="31"/>
  <c r="J90" i="31" s="1"/>
  <c r="K84" i="31"/>
  <c r="K90" i="31" s="1"/>
  <c r="K81" i="31"/>
  <c r="K87" i="31" s="1"/>
  <c r="K85" i="31"/>
  <c r="K91" i="31" s="1"/>
  <c r="E84" i="28"/>
  <c r="E90" i="28" s="1"/>
  <c r="E83" i="28"/>
  <c r="E89" i="28" s="1"/>
  <c r="E82" i="28"/>
  <c r="E88" i="28" s="1"/>
  <c r="K82" i="31"/>
  <c r="K88" i="31" s="1"/>
  <c r="E81" i="28"/>
  <c r="E87" i="28" s="1"/>
  <c r="K83" i="31"/>
  <c r="K89" i="31" s="1"/>
  <c r="L82" i="31"/>
  <c r="L88" i="31" s="1"/>
  <c r="L83" i="31"/>
  <c r="L89" i="31" s="1"/>
  <c r="E82" i="24"/>
  <c r="E88" i="24" s="1"/>
  <c r="E88" i="29"/>
  <c r="E94" i="29" s="1"/>
  <c r="F84" i="28"/>
  <c r="F90" i="28" s="1"/>
  <c r="F83" i="28"/>
  <c r="F89" i="28" s="1"/>
  <c r="L81" i="31"/>
  <c r="L87" i="31" s="1"/>
  <c r="E81" i="24"/>
  <c r="E87" i="24" s="1"/>
  <c r="E86" i="29"/>
  <c r="E92" i="29" s="1"/>
  <c r="F85" i="28"/>
  <c r="F91" i="28" s="1"/>
  <c r="F82" i="28"/>
  <c r="F88" i="28" s="1"/>
  <c r="E84" i="24"/>
  <c r="E90" i="24" s="1"/>
  <c r="E87" i="29"/>
  <c r="E93" i="29" s="1"/>
  <c r="E83" i="24"/>
  <c r="E89" i="24" s="1"/>
  <c r="L84" i="31"/>
  <c r="L90" i="31" s="1"/>
  <c r="L85" i="31"/>
  <c r="L91" i="31" s="1"/>
  <c r="E85" i="28"/>
  <c r="E91" i="28" s="1"/>
  <c r="E87" i="32"/>
  <c r="E93" i="32" s="1"/>
  <c r="F81" i="28"/>
  <c r="F87" i="28" s="1"/>
  <c r="E86" i="32"/>
  <c r="E92" i="32" s="1"/>
  <c r="E90" i="29"/>
  <c r="E96" i="29" s="1"/>
  <c r="F82" i="24"/>
  <c r="F88" i="24" s="1"/>
  <c r="G84" i="28"/>
  <c r="G90" i="28" s="1"/>
  <c r="E85" i="24"/>
  <c r="E91" i="24" s="1"/>
  <c r="F85" i="24"/>
  <c r="F91" i="24" s="1"/>
  <c r="M84" i="31"/>
  <c r="M90" i="31" s="1"/>
  <c r="E86" i="25"/>
  <c r="E92" i="25" s="1"/>
  <c r="E89" i="29"/>
  <c r="E95" i="29" s="1"/>
  <c r="M81" i="31"/>
  <c r="M87" i="31" s="1"/>
  <c r="E90" i="32"/>
  <c r="E96" i="32" s="1"/>
  <c r="M82" i="31"/>
  <c r="M88" i="31" s="1"/>
  <c r="E87" i="25"/>
  <c r="E93" i="25" s="1"/>
  <c r="G81" i="28"/>
  <c r="G87" i="28" s="1"/>
  <c r="E88" i="32"/>
  <c r="E94" i="32" s="1"/>
  <c r="G83" i="28"/>
  <c r="G89" i="28" s="1"/>
  <c r="F83" i="24"/>
  <c r="F89" i="24" s="1"/>
  <c r="F84" i="24"/>
  <c r="F90" i="24" s="1"/>
  <c r="M83" i="31"/>
  <c r="M89" i="31" s="1"/>
  <c r="M85" i="31"/>
  <c r="M91" i="31" s="1"/>
  <c r="G81" i="24"/>
  <c r="G87" i="24" s="1"/>
  <c r="N84" i="31"/>
  <c r="N90" i="31" s="1"/>
  <c r="G85" i="28"/>
  <c r="G91" i="28" s="1"/>
  <c r="G83" i="24"/>
  <c r="G89" i="24" s="1"/>
  <c r="G82" i="28"/>
  <c r="G88" i="28" s="1"/>
  <c r="H82" i="28"/>
  <c r="H88" i="28" s="1"/>
  <c r="F87" i="29"/>
  <c r="F93" i="29" s="1"/>
  <c r="N82" i="31"/>
  <c r="N88" i="31" s="1"/>
  <c r="F81" i="24"/>
  <c r="F87" i="24" s="1"/>
  <c r="F89" i="29"/>
  <c r="F95" i="29" s="1"/>
  <c r="F88" i="29"/>
  <c r="F94" i="29" s="1"/>
  <c r="F86" i="29"/>
  <c r="F92" i="29" s="1"/>
  <c r="G87" i="29"/>
  <c r="G93" i="29" s="1"/>
  <c r="N85" i="31"/>
  <c r="N91" i="31" s="1"/>
  <c r="E88" i="25"/>
  <c r="E94" i="25" s="1"/>
  <c r="G86" i="29"/>
  <c r="G92" i="29" s="1"/>
  <c r="F90" i="29"/>
  <c r="F96" i="29" s="1"/>
  <c r="H85" i="28"/>
  <c r="H91" i="28" s="1"/>
  <c r="H84" i="28"/>
  <c r="H90" i="28" s="1"/>
  <c r="E89" i="25"/>
  <c r="E95" i="25" s="1"/>
  <c r="H83" i="28"/>
  <c r="H89" i="28" s="1"/>
  <c r="G89" i="29"/>
  <c r="G95" i="29" s="1"/>
  <c r="E89" i="32"/>
  <c r="E95" i="32" s="1"/>
  <c r="E90" i="25"/>
  <c r="E96" i="25" s="1"/>
  <c r="G82" i="24"/>
  <c r="G88" i="24" s="1"/>
  <c r="N81" i="31"/>
  <c r="N87" i="31" s="1"/>
  <c r="G88" i="29"/>
  <c r="G94" i="29" s="1"/>
  <c r="N83" i="31"/>
  <c r="N89" i="31" s="1"/>
  <c r="H81" i="24"/>
  <c r="H87" i="24" s="1"/>
  <c r="O84" i="31"/>
  <c r="O90" i="31" s="1"/>
  <c r="H86" i="29"/>
  <c r="H92" i="29" s="1"/>
  <c r="H84" i="24"/>
  <c r="H90" i="24" s="1"/>
  <c r="O81" i="31"/>
  <c r="O87" i="31" s="1"/>
  <c r="O83" i="31"/>
  <c r="O89" i="31" s="1"/>
  <c r="H90" i="29"/>
  <c r="H96" i="29" s="1"/>
  <c r="I83" i="28"/>
  <c r="I89" i="28" s="1"/>
  <c r="G88" i="32"/>
  <c r="G94" i="32" s="1"/>
  <c r="F90" i="25"/>
  <c r="F96" i="25" s="1"/>
  <c r="G86" i="32"/>
  <c r="G92" i="32" s="1"/>
  <c r="O85" i="31"/>
  <c r="O91" i="31" s="1"/>
  <c r="F90" i="32"/>
  <c r="F96" i="32" s="1"/>
  <c r="G84" i="24"/>
  <c r="G90" i="24" s="1"/>
  <c r="F86" i="32"/>
  <c r="F92" i="32" s="1"/>
  <c r="H87" i="29"/>
  <c r="H93" i="29" s="1"/>
  <c r="I82" i="28"/>
  <c r="I88" i="28" s="1"/>
  <c r="G87" i="32"/>
  <c r="G93" i="32" s="1"/>
  <c r="F88" i="32"/>
  <c r="F94" i="32" s="1"/>
  <c r="F89" i="32"/>
  <c r="F95" i="32" s="1"/>
  <c r="H81" i="28"/>
  <c r="H87" i="28" s="1"/>
  <c r="G89" i="25"/>
  <c r="G95" i="25" s="1"/>
  <c r="G85" i="24"/>
  <c r="G91" i="24" s="1"/>
  <c r="I84" i="28"/>
  <c r="I90" i="28" s="1"/>
  <c r="G89" i="32"/>
  <c r="G95" i="32" s="1"/>
  <c r="G88" i="25"/>
  <c r="G94" i="25" s="1"/>
  <c r="H83" i="24"/>
  <c r="H89" i="24" s="1"/>
  <c r="G86" i="25"/>
  <c r="G92" i="25" s="1"/>
  <c r="F89" i="25"/>
  <c r="F95" i="25" s="1"/>
  <c r="H82" i="24"/>
  <c r="H88" i="24" s="1"/>
  <c r="I81" i="28"/>
  <c r="I87" i="28" s="1"/>
  <c r="G90" i="25"/>
  <c r="G96" i="25" s="1"/>
  <c r="H85" i="24"/>
  <c r="H91" i="24" s="1"/>
  <c r="F86" i="25"/>
  <c r="F92" i="25" s="1"/>
  <c r="G87" i="25"/>
  <c r="G93" i="25" s="1"/>
  <c r="F87" i="32"/>
  <c r="F93" i="32" s="1"/>
  <c r="F88" i="25"/>
  <c r="F94" i="25" s="1"/>
  <c r="F87" i="25"/>
  <c r="F93" i="25" s="1"/>
  <c r="O82" i="31"/>
  <c r="O88" i="31" s="1"/>
  <c r="G90" i="32"/>
  <c r="G96" i="32" s="1"/>
  <c r="H89" i="29"/>
  <c r="H95" i="29" s="1"/>
  <c r="H88" i="29"/>
  <c r="H94" i="29" s="1"/>
  <c r="G90" i="29"/>
  <c r="G96" i="29" s="1"/>
  <c r="H86" i="32"/>
  <c r="H92" i="32" s="1"/>
  <c r="P83" i="31"/>
  <c r="P89" i="31" s="1"/>
  <c r="I82" i="24"/>
  <c r="I88" i="24" s="1"/>
  <c r="J84" i="28"/>
  <c r="J90" i="28" s="1"/>
  <c r="P84" i="31"/>
  <c r="P90" i="31" s="1"/>
  <c r="P85" i="31"/>
  <c r="P91" i="31" s="1"/>
  <c r="H86" i="25"/>
  <c r="H92" i="25" s="1"/>
  <c r="J85" i="28"/>
  <c r="J91" i="28" s="1"/>
  <c r="H89" i="25"/>
  <c r="H95" i="25" s="1"/>
  <c r="H90" i="25"/>
  <c r="H96" i="25" s="1"/>
  <c r="I81" i="24"/>
  <c r="I87" i="24" s="1"/>
  <c r="H90" i="32"/>
  <c r="H96" i="32" s="1"/>
  <c r="H88" i="25"/>
  <c r="H94" i="25" s="1"/>
  <c r="P81" i="31"/>
  <c r="P87" i="31" s="1"/>
  <c r="I85" i="28"/>
  <c r="I91" i="28" s="1"/>
  <c r="H87" i="25"/>
  <c r="H93" i="25" s="1"/>
  <c r="I84" i="24"/>
  <c r="I90" i="24" s="1"/>
  <c r="I87" i="29"/>
  <c r="I93" i="29" s="1"/>
  <c r="I85" i="24"/>
  <c r="I91" i="24" s="1"/>
  <c r="P82" i="31"/>
  <c r="P88" i="31" s="1"/>
  <c r="J82" i="28"/>
  <c r="J88" i="28" s="1"/>
  <c r="J81" i="28"/>
  <c r="J87" i="28" s="1"/>
  <c r="I83" i="24"/>
  <c r="I89" i="24" s="1"/>
  <c r="I90" i="25"/>
  <c r="I96" i="25" s="1"/>
  <c r="I89" i="25"/>
  <c r="I95" i="25" s="1"/>
  <c r="J86" i="29"/>
  <c r="J92" i="29" s="1"/>
  <c r="Q81" i="31"/>
  <c r="Q87" i="31" s="1"/>
  <c r="I89" i="29"/>
  <c r="I95" i="29" s="1"/>
  <c r="I86" i="29"/>
  <c r="I92" i="29" s="1"/>
  <c r="J89" i="29"/>
  <c r="J95" i="29" s="1"/>
  <c r="J87" i="29"/>
  <c r="J93" i="29" s="1"/>
  <c r="J90" i="29"/>
  <c r="J96" i="29" s="1"/>
  <c r="I88" i="29"/>
  <c r="I94" i="29" s="1"/>
  <c r="H88" i="32"/>
  <c r="H94" i="32" s="1"/>
  <c r="I87" i="32"/>
  <c r="I93" i="32" s="1"/>
  <c r="K81" i="28"/>
  <c r="K87" i="28" s="1"/>
  <c r="Q82" i="31"/>
  <c r="Q88" i="31" s="1"/>
  <c r="Q83" i="31"/>
  <c r="Q89" i="31" s="1"/>
  <c r="I88" i="32"/>
  <c r="I94" i="32" s="1"/>
  <c r="I86" i="25"/>
  <c r="I92" i="25" s="1"/>
  <c r="K84" i="28"/>
  <c r="K90" i="28" s="1"/>
  <c r="J83" i="28"/>
  <c r="J89" i="28" s="1"/>
  <c r="Q84" i="31"/>
  <c r="Q90" i="31" s="1"/>
  <c r="I86" i="32"/>
  <c r="I92" i="32" s="1"/>
  <c r="H89" i="32"/>
  <c r="H95" i="32" s="1"/>
  <c r="H87" i="32"/>
  <c r="H93" i="32" s="1"/>
  <c r="I89" i="32"/>
  <c r="I95" i="32" s="1"/>
  <c r="J82" i="24"/>
  <c r="J88" i="24" s="1"/>
  <c r="J85" i="24"/>
  <c r="J91" i="24" s="1"/>
  <c r="J88" i="29"/>
  <c r="J94" i="29" s="1"/>
  <c r="J84" i="24"/>
  <c r="J90" i="24" s="1"/>
  <c r="Q85" i="31"/>
  <c r="Q91" i="31" s="1"/>
  <c r="I88" i="25"/>
  <c r="I94" i="25" s="1"/>
  <c r="J83" i="24"/>
  <c r="J89" i="24" s="1"/>
  <c r="K85" i="28"/>
  <c r="K91" i="28" s="1"/>
  <c r="J81" i="24"/>
  <c r="J87" i="24" s="1"/>
  <c r="I90" i="29"/>
  <c r="I96" i="29" s="1"/>
  <c r="I87" i="25"/>
  <c r="I93" i="25" s="1"/>
  <c r="J89" i="25"/>
  <c r="J95" i="25" s="1"/>
  <c r="R81" i="31"/>
  <c r="R87" i="31" s="1"/>
  <c r="J88" i="32"/>
  <c r="J94" i="32" s="1"/>
  <c r="K89" i="29"/>
  <c r="K95" i="29" s="1"/>
  <c r="K90" i="29"/>
  <c r="K96" i="29" s="1"/>
  <c r="R83" i="31"/>
  <c r="R89" i="31" s="1"/>
  <c r="K81" i="24"/>
  <c r="K87" i="24" s="1"/>
  <c r="K82" i="28"/>
  <c r="K88" i="28" s="1"/>
  <c r="K86" i="29"/>
  <c r="K92" i="29" s="1"/>
  <c r="R82" i="31"/>
  <c r="R88" i="31" s="1"/>
  <c r="L82" i="28"/>
  <c r="L88" i="28" s="1"/>
  <c r="J90" i="25"/>
  <c r="J96" i="25" s="1"/>
  <c r="K88" i="29"/>
  <c r="K94" i="29" s="1"/>
  <c r="J90" i="32"/>
  <c r="J96" i="32" s="1"/>
  <c r="L83" i="28"/>
  <c r="L89" i="28" s="1"/>
  <c r="R85" i="31"/>
  <c r="R91" i="31" s="1"/>
  <c r="R84" i="31"/>
  <c r="R90" i="31" s="1"/>
  <c r="I90" i="32"/>
  <c r="I96" i="32" s="1"/>
  <c r="K83" i="24"/>
  <c r="K89" i="24" s="1"/>
  <c r="K82" i="24"/>
  <c r="K88" i="24" s="1"/>
  <c r="J89" i="32"/>
  <c r="J95" i="32" s="1"/>
  <c r="J87" i="32"/>
  <c r="J93" i="32" s="1"/>
  <c r="J86" i="32"/>
  <c r="J92" i="32" s="1"/>
  <c r="K85" i="24"/>
  <c r="K91" i="24" s="1"/>
  <c r="L85" i="28"/>
  <c r="L91" i="28" s="1"/>
  <c r="L84" i="28"/>
  <c r="L90" i="28" s="1"/>
  <c r="K83" i="28"/>
  <c r="K89" i="28" s="1"/>
  <c r="K84" i="24"/>
  <c r="K90" i="24" s="1"/>
  <c r="L81" i="24"/>
  <c r="L87" i="24" s="1"/>
  <c r="L82" i="24"/>
  <c r="L88" i="24" s="1"/>
  <c r="L84" i="24"/>
  <c r="L90" i="24" s="1"/>
  <c r="K90" i="25"/>
  <c r="K96" i="25" s="1"/>
  <c r="M83" i="28"/>
  <c r="M89" i="28" s="1"/>
  <c r="S82" i="31"/>
  <c r="S88" i="31" s="1"/>
  <c r="L83" i="24"/>
  <c r="L89" i="24" s="1"/>
  <c r="S84" i="31"/>
  <c r="S90" i="31" s="1"/>
  <c r="S83" i="31"/>
  <c r="S89" i="31" s="1"/>
  <c r="L85" i="24"/>
  <c r="L91" i="24" s="1"/>
  <c r="K87" i="25"/>
  <c r="K93" i="25" s="1"/>
  <c r="K89" i="25"/>
  <c r="K95" i="25" s="1"/>
  <c r="K88" i="25"/>
  <c r="K94" i="25" s="1"/>
  <c r="K87" i="32"/>
  <c r="K93" i="32" s="1"/>
  <c r="J87" i="25"/>
  <c r="J93" i="25" s="1"/>
  <c r="K88" i="32"/>
  <c r="K94" i="32" s="1"/>
  <c r="K87" i="29"/>
  <c r="K93" i="29" s="1"/>
  <c r="M82" i="28"/>
  <c r="M88" i="28" s="1"/>
  <c r="M85" i="28"/>
  <c r="M91" i="28" s="1"/>
  <c r="K86" i="32"/>
  <c r="K92" i="32" s="1"/>
  <c r="J86" i="25"/>
  <c r="J92" i="25" s="1"/>
  <c r="K90" i="32"/>
  <c r="K96" i="32" s="1"/>
  <c r="M81" i="28"/>
  <c r="M87" i="28" s="1"/>
  <c r="S81" i="31"/>
  <c r="S87" i="31" s="1"/>
  <c r="K86" i="25"/>
  <c r="K92" i="25" s="1"/>
  <c r="S85" i="31"/>
  <c r="S91" i="31" s="1"/>
  <c r="L81" i="28"/>
  <c r="L87" i="28" s="1"/>
  <c r="J88" i="25"/>
  <c r="J94" i="25" s="1"/>
  <c r="T82" i="31"/>
  <c r="T88" i="31" s="1"/>
  <c r="L90" i="29"/>
  <c r="L96" i="29" s="1"/>
  <c r="M89" i="29"/>
  <c r="M95" i="29" s="1"/>
  <c r="M84" i="28"/>
  <c r="M90" i="28" s="1"/>
  <c r="N84" i="28"/>
  <c r="N90" i="28" s="1"/>
  <c r="M86" i="29"/>
  <c r="M92" i="29" s="1"/>
  <c r="T84" i="31"/>
  <c r="T90" i="31" s="1"/>
  <c r="M82" i="24"/>
  <c r="M88" i="24" s="1"/>
  <c r="M90" i="29"/>
  <c r="M96" i="29" s="1"/>
  <c r="L90" i="25"/>
  <c r="L96" i="25" s="1"/>
  <c r="N85" i="28"/>
  <c r="N91" i="28" s="1"/>
  <c r="N83" i="28"/>
  <c r="N89" i="28" s="1"/>
  <c r="N82" i="28"/>
  <c r="N88" i="28" s="1"/>
  <c r="M83" i="24"/>
  <c r="M89" i="24" s="1"/>
  <c r="L87" i="29"/>
  <c r="L93" i="29" s="1"/>
  <c r="M84" i="24"/>
  <c r="M90" i="24" s="1"/>
  <c r="M85" i="24"/>
  <c r="M91" i="24" s="1"/>
  <c r="M81" i="24"/>
  <c r="M87" i="24" s="1"/>
  <c r="L88" i="29"/>
  <c r="L94" i="29" s="1"/>
  <c r="M88" i="29"/>
  <c r="M94" i="29" s="1"/>
  <c r="K89" i="32"/>
  <c r="K95" i="32" s="1"/>
  <c r="T83" i="31"/>
  <c r="T89" i="31" s="1"/>
  <c r="L89" i="29"/>
  <c r="L95" i="29" s="1"/>
  <c r="T85" i="31"/>
  <c r="T91" i="31" s="1"/>
  <c r="N81" i="28"/>
  <c r="N87" i="28" s="1"/>
  <c r="L86" i="29"/>
  <c r="L92" i="29" s="1"/>
  <c r="T81" i="31"/>
  <c r="T87" i="31" s="1"/>
  <c r="L87" i="25"/>
  <c r="L93" i="25" s="1"/>
  <c r="O82" i="28"/>
  <c r="O88" i="28" s="1"/>
  <c r="M86" i="32"/>
  <c r="M92" i="32" s="1"/>
  <c r="L90" i="32"/>
  <c r="L96" i="32" s="1"/>
  <c r="N82" i="24"/>
  <c r="N88" i="24" s="1"/>
  <c r="U85" i="31"/>
  <c r="U91" i="31" s="1"/>
  <c r="N83" i="24"/>
  <c r="N89" i="24" s="1"/>
  <c r="O85" i="28"/>
  <c r="O91" i="28" s="1"/>
  <c r="U84" i="31"/>
  <c r="U90" i="31" s="1"/>
  <c r="O83" i="28"/>
  <c r="O89" i="28" s="1"/>
  <c r="L86" i="32"/>
  <c r="L92" i="32" s="1"/>
  <c r="N88" i="29"/>
  <c r="N94" i="29" s="1"/>
  <c r="L86" i="25"/>
  <c r="L92" i="25" s="1"/>
  <c r="O81" i="28"/>
  <c r="O87" i="28" s="1"/>
  <c r="U81" i="31"/>
  <c r="U87" i="31" s="1"/>
  <c r="L87" i="32"/>
  <c r="L93" i="32" s="1"/>
  <c r="L88" i="32"/>
  <c r="L94" i="32" s="1"/>
  <c r="L88" i="25"/>
  <c r="L94" i="25" s="1"/>
  <c r="M87" i="25"/>
  <c r="M93" i="25" s="1"/>
  <c r="N85" i="24"/>
  <c r="N91" i="24" s="1"/>
  <c r="L89" i="32"/>
  <c r="L95" i="32" s="1"/>
  <c r="N84" i="24"/>
  <c r="N90" i="24" s="1"/>
  <c r="N87" i="29"/>
  <c r="N93" i="29" s="1"/>
  <c r="M89" i="25"/>
  <c r="M95" i="25" s="1"/>
  <c r="N81" i="24"/>
  <c r="N87" i="24" s="1"/>
  <c r="M89" i="32"/>
  <c r="M95" i="32" s="1"/>
  <c r="L89" i="25"/>
  <c r="L95" i="25" s="1"/>
  <c r="M88" i="25"/>
  <c r="M94" i="25" s="1"/>
  <c r="M86" i="25"/>
  <c r="M92" i="25" s="1"/>
  <c r="U83" i="31"/>
  <c r="U89" i="31" s="1"/>
  <c r="M90" i="25"/>
  <c r="M96" i="25" s="1"/>
  <c r="U82" i="31"/>
  <c r="U88" i="31" s="1"/>
  <c r="M87" i="32"/>
  <c r="M93" i="32" s="1"/>
  <c r="N89" i="29"/>
  <c r="N95" i="29" s="1"/>
  <c r="M87" i="29"/>
  <c r="M93" i="29" s="1"/>
  <c r="N86" i="29"/>
  <c r="N92" i="29" s="1"/>
  <c r="V85" i="31"/>
  <c r="V91" i="31" s="1"/>
  <c r="V83" i="31"/>
  <c r="V89" i="31" s="1"/>
  <c r="O85" i="24"/>
  <c r="O91" i="24" s="1"/>
  <c r="O83" i="24"/>
  <c r="O89" i="24" s="1"/>
  <c r="P85" i="28"/>
  <c r="P91" i="28" s="1"/>
  <c r="O87" i="29"/>
  <c r="O93" i="29" s="1"/>
  <c r="V82" i="31"/>
  <c r="V88" i="31" s="1"/>
  <c r="O82" i="24"/>
  <c r="O88" i="24" s="1"/>
  <c r="N89" i="32"/>
  <c r="N95" i="32" s="1"/>
  <c r="N86" i="32"/>
  <c r="N92" i="32" s="1"/>
  <c r="N87" i="32"/>
  <c r="N93" i="32" s="1"/>
  <c r="P82" i="28"/>
  <c r="P88" i="28" s="1"/>
  <c r="O84" i="28"/>
  <c r="O90" i="28" s="1"/>
  <c r="N90" i="29"/>
  <c r="N96" i="29" s="1"/>
  <c r="M88" i="32"/>
  <c r="M94" i="32" s="1"/>
  <c r="O89" i="29"/>
  <c r="O95" i="29" s="1"/>
  <c r="O84" i="24"/>
  <c r="O90" i="24" s="1"/>
  <c r="V84" i="31"/>
  <c r="V90" i="31" s="1"/>
  <c r="O86" i="29"/>
  <c r="O92" i="29" s="1"/>
  <c r="P84" i="28"/>
  <c r="P90" i="28" s="1"/>
  <c r="O81" i="24"/>
  <c r="O87" i="24" s="1"/>
  <c r="V81" i="31"/>
  <c r="V87" i="31" s="1"/>
  <c r="P83" i="28"/>
  <c r="P89" i="28" s="1"/>
  <c r="Q82" i="28"/>
  <c r="Q88" i="28" s="1"/>
  <c r="O86" i="25"/>
  <c r="O92" i="25" s="1"/>
  <c r="N89" i="25"/>
  <c r="N95" i="25" s="1"/>
  <c r="P86" i="29"/>
  <c r="P92" i="29" s="1"/>
  <c r="N90" i="25"/>
  <c r="N96" i="25" s="1"/>
  <c r="O88" i="29"/>
  <c r="O94" i="29" s="1"/>
  <c r="W84" i="31"/>
  <c r="W90" i="31" s="1"/>
  <c r="Q81" i="28"/>
  <c r="Q87" i="28" s="1"/>
  <c r="O90" i="25"/>
  <c r="O96" i="25" s="1"/>
  <c r="W82" i="31"/>
  <c r="W88" i="31" s="1"/>
  <c r="W83" i="31"/>
  <c r="W89" i="31" s="1"/>
  <c r="Q84" i="28"/>
  <c r="Q90" i="28" s="1"/>
  <c r="O88" i="25"/>
  <c r="O94" i="25" s="1"/>
  <c r="O86" i="32"/>
  <c r="O92" i="32" s="1"/>
  <c r="O89" i="32"/>
  <c r="O95" i="32" s="1"/>
  <c r="Q85" i="28"/>
  <c r="Q91" i="28" s="1"/>
  <c r="O89" i="25"/>
  <c r="O95" i="25" s="1"/>
  <c r="P89" i="29"/>
  <c r="P95" i="29" s="1"/>
  <c r="P81" i="28"/>
  <c r="P87" i="28" s="1"/>
  <c r="N86" i="25"/>
  <c r="N92" i="25" s="1"/>
  <c r="P83" i="24"/>
  <c r="P89" i="24" s="1"/>
  <c r="O87" i="25"/>
  <c r="O93" i="25" s="1"/>
  <c r="M90" i="32"/>
  <c r="M96" i="32" s="1"/>
  <c r="P85" i="24"/>
  <c r="P91" i="24" s="1"/>
  <c r="P84" i="24"/>
  <c r="P90" i="24" s="1"/>
  <c r="N87" i="25"/>
  <c r="N93" i="25" s="1"/>
  <c r="N88" i="25"/>
  <c r="N94" i="25" s="1"/>
  <c r="O87" i="32"/>
  <c r="O93" i="32" s="1"/>
  <c r="W81" i="31"/>
  <c r="W87" i="31" s="1"/>
  <c r="W85" i="31"/>
  <c r="W91" i="31" s="1"/>
  <c r="P81" i="24"/>
  <c r="P87" i="24" s="1"/>
  <c r="P82" i="24"/>
  <c r="P88" i="24" s="1"/>
  <c r="Q86" i="29"/>
  <c r="Q92" i="29" s="1"/>
  <c r="Q83" i="28"/>
  <c r="Q89" i="28" s="1"/>
  <c r="Q82" i="24"/>
  <c r="Q88" i="24" s="1"/>
  <c r="P87" i="32"/>
  <c r="P93" i="32" s="1"/>
  <c r="P89" i="32"/>
  <c r="P95" i="32" s="1"/>
  <c r="P87" i="29"/>
  <c r="P93" i="29" s="1"/>
  <c r="O90" i="29"/>
  <c r="O96" i="29" s="1"/>
  <c r="P88" i="25"/>
  <c r="P94" i="25" s="1"/>
  <c r="X81" i="31"/>
  <c r="X87" i="31" s="1"/>
  <c r="P90" i="25"/>
  <c r="P96" i="25" s="1"/>
  <c r="Q81" i="24"/>
  <c r="Q87" i="24" s="1"/>
  <c r="Q84" i="24"/>
  <c r="Q90" i="24" s="1"/>
  <c r="N88" i="32"/>
  <c r="N94" i="32" s="1"/>
  <c r="Q87" i="29"/>
  <c r="Q93" i="29" s="1"/>
  <c r="P86" i="32"/>
  <c r="P92" i="32" s="1"/>
  <c r="P86" i="25"/>
  <c r="P92" i="25" s="1"/>
  <c r="X85" i="31"/>
  <c r="X91" i="31" s="1"/>
  <c r="Q85" i="24"/>
  <c r="Q91" i="24" s="1"/>
  <c r="X82" i="31"/>
  <c r="X88" i="31" s="1"/>
  <c r="R85" i="28"/>
  <c r="R91" i="28" s="1"/>
  <c r="R81" i="28"/>
  <c r="R87" i="28" s="1"/>
  <c r="X84" i="31"/>
  <c r="X90" i="31" s="1"/>
  <c r="Q83" i="24"/>
  <c r="Q89" i="24" s="1"/>
  <c r="X83" i="31"/>
  <c r="X89" i="31" s="1"/>
  <c r="R83" i="28"/>
  <c r="R89" i="28" s="1"/>
  <c r="Y83" i="31"/>
  <c r="Y89" i="31" s="1"/>
  <c r="Y82" i="31"/>
  <c r="Y88" i="31" s="1"/>
  <c r="Q88" i="25"/>
  <c r="Q94" i="25" s="1"/>
  <c r="P87" i="25"/>
  <c r="P93" i="25" s="1"/>
  <c r="S83" i="28"/>
  <c r="S89" i="28" s="1"/>
  <c r="Q89" i="29"/>
  <c r="Q95" i="29" s="1"/>
  <c r="S81" i="28"/>
  <c r="S87" i="28" s="1"/>
  <c r="Q89" i="25"/>
  <c r="Q95" i="25" s="1"/>
  <c r="R87" i="29"/>
  <c r="R93" i="29" s="1"/>
  <c r="P88" i="29"/>
  <c r="P94" i="29" s="1"/>
  <c r="S82" i="28"/>
  <c r="S88" i="28" s="1"/>
  <c r="R86" i="29"/>
  <c r="R92" i="29" s="1"/>
  <c r="R89" i="29"/>
  <c r="R95" i="29" s="1"/>
  <c r="Q89" i="32"/>
  <c r="Q95" i="32" s="1"/>
  <c r="R82" i="28"/>
  <c r="R88" i="28" s="1"/>
  <c r="Q87" i="25"/>
  <c r="Q93" i="25" s="1"/>
  <c r="O88" i="32"/>
  <c r="O94" i="32" s="1"/>
  <c r="Q86" i="25"/>
  <c r="Q92" i="25" s="1"/>
  <c r="Y85" i="31"/>
  <c r="Y91" i="31" s="1"/>
  <c r="R81" i="24"/>
  <c r="R87" i="24" s="1"/>
  <c r="R84" i="24"/>
  <c r="R90" i="24" s="1"/>
  <c r="Q86" i="32"/>
  <c r="Q92" i="32" s="1"/>
  <c r="R82" i="24"/>
  <c r="R88" i="24" s="1"/>
  <c r="Q87" i="32"/>
  <c r="Q93" i="32" s="1"/>
  <c r="P89" i="25"/>
  <c r="P95" i="25" s="1"/>
  <c r="Y84" i="31"/>
  <c r="Y90" i="31" s="1"/>
  <c r="R84" i="28"/>
  <c r="R90" i="28" s="1"/>
  <c r="N90" i="32"/>
  <c r="N96" i="32" s="1"/>
  <c r="Y81" i="31"/>
  <c r="Y87" i="31" s="1"/>
  <c r="R83" i="24"/>
  <c r="R89" i="24" s="1"/>
  <c r="R85" i="24"/>
  <c r="R91" i="24" s="1"/>
  <c r="R87" i="32"/>
  <c r="R93" i="32" s="1"/>
  <c r="S85" i="28"/>
  <c r="S91" i="28" s="1"/>
  <c r="R89" i="32"/>
  <c r="R95" i="32" s="1"/>
  <c r="S82" i="24"/>
  <c r="S88" i="24" s="1"/>
  <c r="S81" i="24"/>
  <c r="S87" i="24" s="1"/>
  <c r="S85" i="24"/>
  <c r="S91" i="24" s="1"/>
  <c r="P88" i="32"/>
  <c r="P94" i="32" s="1"/>
  <c r="S87" i="29"/>
  <c r="S93" i="29" s="1"/>
  <c r="R89" i="25"/>
  <c r="R95" i="25" s="1"/>
  <c r="P90" i="29"/>
  <c r="P96" i="29" s="1"/>
  <c r="R86" i="32"/>
  <c r="R92" i="32" s="1"/>
  <c r="Z84" i="31"/>
  <c r="Z90" i="31" s="1"/>
  <c r="O90" i="32"/>
  <c r="O96" i="32" s="1"/>
  <c r="Z83" i="31"/>
  <c r="Z89" i="31" s="1"/>
  <c r="S84" i="28"/>
  <c r="S90" i="28" s="1"/>
  <c r="S84" i="24"/>
  <c r="S90" i="24" s="1"/>
  <c r="T84" i="28"/>
  <c r="T90" i="28" s="1"/>
  <c r="T85" i="28"/>
  <c r="T91" i="28" s="1"/>
  <c r="S86" i="29"/>
  <c r="S92" i="29" s="1"/>
  <c r="Z85" i="31"/>
  <c r="Z91" i="31" s="1"/>
  <c r="S89" i="29"/>
  <c r="S95" i="29" s="1"/>
  <c r="Z81" i="31"/>
  <c r="Z87" i="31" s="1"/>
  <c r="T81" i="28"/>
  <c r="T87" i="28" s="1"/>
  <c r="Z82" i="31"/>
  <c r="Z88" i="31" s="1"/>
  <c r="S83" i="24"/>
  <c r="S89" i="24" s="1"/>
  <c r="S87" i="25"/>
  <c r="S93" i="25" s="1"/>
  <c r="T87" i="29"/>
  <c r="T93" i="29" s="1"/>
  <c r="T89" i="29"/>
  <c r="T95" i="29" s="1"/>
  <c r="U84" i="28"/>
  <c r="U90" i="28" s="1"/>
  <c r="R87" i="25"/>
  <c r="R93" i="25" s="1"/>
  <c r="T83" i="24"/>
  <c r="T89" i="24" s="1"/>
  <c r="AA81" i="31"/>
  <c r="AA87" i="31" s="1"/>
  <c r="T86" i="29"/>
  <c r="T92" i="29" s="1"/>
  <c r="S87" i="32"/>
  <c r="S93" i="32" s="1"/>
  <c r="Q90" i="25"/>
  <c r="Q96" i="25" s="1"/>
  <c r="T82" i="28"/>
  <c r="T88" i="28" s="1"/>
  <c r="Q88" i="32"/>
  <c r="Q94" i="32" s="1"/>
  <c r="AA85" i="31"/>
  <c r="AA91" i="31" s="1"/>
  <c r="T82" i="24"/>
  <c r="T88" i="24" s="1"/>
  <c r="AA82" i="31"/>
  <c r="AA88" i="31" s="1"/>
  <c r="R88" i="25"/>
  <c r="R94" i="25" s="1"/>
  <c r="AA83" i="31"/>
  <c r="AA89" i="31" s="1"/>
  <c r="T83" i="28"/>
  <c r="T89" i="28" s="1"/>
  <c r="AA84" i="31"/>
  <c r="AA90" i="31" s="1"/>
  <c r="Q88" i="29"/>
  <c r="Q94" i="29" s="1"/>
  <c r="T85" i="24"/>
  <c r="T91" i="24" s="1"/>
  <c r="T84" i="24"/>
  <c r="T90" i="24" s="1"/>
  <c r="U83" i="28"/>
  <c r="U89" i="28" s="1"/>
  <c r="T81" i="24"/>
  <c r="T87" i="24" s="1"/>
  <c r="R86" i="25"/>
  <c r="R92" i="25" s="1"/>
  <c r="S89" i="32"/>
  <c r="S95" i="32" s="1"/>
  <c r="S86" i="25"/>
  <c r="S92" i="25" s="1"/>
  <c r="R88" i="32"/>
  <c r="R94" i="32" s="1"/>
  <c r="AB81" i="31"/>
  <c r="AB87" i="31" s="1"/>
  <c r="AB82" i="31"/>
  <c r="AB88" i="31" s="1"/>
  <c r="AB85" i="31"/>
  <c r="AB91" i="31" s="1"/>
  <c r="AB83" i="31"/>
  <c r="AB89" i="31" s="1"/>
  <c r="P90" i="32"/>
  <c r="P96" i="32" s="1"/>
  <c r="V84" i="28"/>
  <c r="V90" i="28" s="1"/>
  <c r="U85" i="28"/>
  <c r="U91" i="28" s="1"/>
  <c r="T89" i="25"/>
  <c r="T95" i="25" s="1"/>
  <c r="S89" i="25"/>
  <c r="S95" i="25" s="1"/>
  <c r="U85" i="24"/>
  <c r="U91" i="24" s="1"/>
  <c r="U81" i="28"/>
  <c r="U87" i="28" s="1"/>
  <c r="V81" i="28"/>
  <c r="V87" i="28" s="1"/>
  <c r="V85" i="28"/>
  <c r="V91" i="28" s="1"/>
  <c r="R88" i="29"/>
  <c r="R94" i="29" s="1"/>
  <c r="T87" i="25"/>
  <c r="T93" i="25" s="1"/>
  <c r="S88" i="25"/>
  <c r="S94" i="25" s="1"/>
  <c r="U84" i="24"/>
  <c r="U90" i="24" s="1"/>
  <c r="U82" i="28"/>
  <c r="U88" i="28" s="1"/>
  <c r="S86" i="32"/>
  <c r="S92" i="32" s="1"/>
  <c r="R90" i="25"/>
  <c r="R96" i="25" s="1"/>
  <c r="U83" i="24"/>
  <c r="U89" i="24" s="1"/>
  <c r="U82" i="24"/>
  <c r="U88" i="24" s="1"/>
  <c r="U81" i="24"/>
  <c r="U87" i="24" s="1"/>
  <c r="T86" i="25"/>
  <c r="T92" i="25" s="1"/>
  <c r="V82" i="28"/>
  <c r="V88" i="28" s="1"/>
  <c r="AB84" i="31"/>
  <c r="AB90" i="31" s="1"/>
  <c r="V83" i="28"/>
  <c r="V89" i="28" s="1"/>
  <c r="Q90" i="29"/>
  <c r="Q96" i="29" s="1"/>
  <c r="U86" i="25"/>
  <c r="U92" i="25" s="1"/>
  <c r="U87" i="29"/>
  <c r="U93" i="29" s="1"/>
  <c r="S90" i="25"/>
  <c r="S96" i="25" s="1"/>
  <c r="U89" i="32"/>
  <c r="U95" i="32" s="1"/>
  <c r="AC83" i="31"/>
  <c r="AC89" i="31" s="1"/>
  <c r="V87" i="29"/>
  <c r="V93" i="29" s="1"/>
  <c r="V86" i="29"/>
  <c r="V92" i="29" s="1"/>
  <c r="AC81" i="31"/>
  <c r="AC87" i="31" s="1"/>
  <c r="W84" i="28"/>
  <c r="W90" i="28" s="1"/>
  <c r="AC84" i="31"/>
  <c r="AC90" i="31" s="1"/>
  <c r="T86" i="32"/>
  <c r="T92" i="32" s="1"/>
  <c r="T89" i="32"/>
  <c r="T95" i="32" s="1"/>
  <c r="U89" i="29"/>
  <c r="U95" i="29" s="1"/>
  <c r="V84" i="24"/>
  <c r="V90" i="24" s="1"/>
  <c r="S88" i="29"/>
  <c r="S94" i="29" s="1"/>
  <c r="W81" i="28"/>
  <c r="W87" i="28" s="1"/>
  <c r="T87" i="32"/>
  <c r="T93" i="32" s="1"/>
  <c r="V89" i="29"/>
  <c r="V95" i="29" s="1"/>
  <c r="T88" i="25"/>
  <c r="T94" i="25" s="1"/>
  <c r="U86" i="29"/>
  <c r="U92" i="29" s="1"/>
  <c r="AC82" i="31"/>
  <c r="AC88" i="31" s="1"/>
  <c r="U87" i="25"/>
  <c r="U93" i="25" s="1"/>
  <c r="W85" i="28"/>
  <c r="W91" i="28" s="1"/>
  <c r="W83" i="28"/>
  <c r="W89" i="28" s="1"/>
  <c r="U89" i="25"/>
  <c r="U95" i="25" s="1"/>
  <c r="Q90" i="32"/>
  <c r="Q96" i="32" s="1"/>
  <c r="U87" i="32"/>
  <c r="U93" i="32" s="1"/>
  <c r="AC85" i="31"/>
  <c r="AC91" i="31" s="1"/>
  <c r="V85" i="24"/>
  <c r="V91" i="24" s="1"/>
  <c r="V81" i="24"/>
  <c r="V87" i="24" s="1"/>
  <c r="X81" i="28"/>
  <c r="X87" i="28" s="1"/>
  <c r="X82" i="28"/>
  <c r="X88" i="28" s="1"/>
  <c r="AD85" i="31"/>
  <c r="AD91" i="31" s="1"/>
  <c r="V86" i="25"/>
  <c r="V92" i="25" s="1"/>
  <c r="W82" i="24"/>
  <c r="W88" i="24" s="1"/>
  <c r="W85" i="24"/>
  <c r="W91" i="24" s="1"/>
  <c r="W83" i="24"/>
  <c r="W89" i="24" s="1"/>
  <c r="V87" i="32"/>
  <c r="V93" i="32" s="1"/>
  <c r="W81" i="24"/>
  <c r="W87" i="24" s="1"/>
  <c r="V86" i="32"/>
  <c r="V92" i="32" s="1"/>
  <c r="W87" i="29"/>
  <c r="W93" i="29" s="1"/>
  <c r="AD84" i="31"/>
  <c r="AD90" i="31" s="1"/>
  <c r="W86" i="29"/>
  <c r="W92" i="29" s="1"/>
  <c r="AD83" i="31"/>
  <c r="AD89" i="31" s="1"/>
  <c r="X83" i="28"/>
  <c r="X89" i="28" s="1"/>
  <c r="U86" i="32"/>
  <c r="U92" i="32" s="1"/>
  <c r="S88" i="32"/>
  <c r="S94" i="32" s="1"/>
  <c r="W82" i="28"/>
  <c r="W88" i="28" s="1"/>
  <c r="W84" i="24"/>
  <c r="W90" i="24" s="1"/>
  <c r="AD81" i="31"/>
  <c r="AD87" i="31" s="1"/>
  <c r="R90" i="32"/>
  <c r="R96" i="32" s="1"/>
  <c r="V82" i="24"/>
  <c r="V88" i="24" s="1"/>
  <c r="X85" i="28"/>
  <c r="X91" i="28" s="1"/>
  <c r="V83" i="24"/>
  <c r="V89" i="24" s="1"/>
  <c r="R90" i="29"/>
  <c r="R96" i="29" s="1"/>
  <c r="W89" i="29"/>
  <c r="W95" i="29" s="1"/>
  <c r="V89" i="25"/>
  <c r="V95" i="25" s="1"/>
  <c r="AD82" i="31"/>
  <c r="AD88" i="31" s="1"/>
  <c r="V87" i="25"/>
  <c r="V93" i="25" s="1"/>
  <c r="Y81" i="28"/>
  <c r="Y87" i="28" s="1"/>
  <c r="Y85" i="28"/>
  <c r="Y91" i="28" s="1"/>
  <c r="AE85" i="31"/>
  <c r="AE91" i="31" s="1"/>
  <c r="S90" i="29"/>
  <c r="S96" i="29" s="1"/>
  <c r="X89" i="29"/>
  <c r="X95" i="29" s="1"/>
  <c r="X81" i="24"/>
  <c r="X87" i="24" s="1"/>
  <c r="AE84" i="31"/>
  <c r="AE90" i="31" s="1"/>
  <c r="V89" i="32"/>
  <c r="V95" i="32" s="1"/>
  <c r="S90" i="32"/>
  <c r="S96" i="32" s="1"/>
  <c r="X84" i="28"/>
  <c r="X90" i="28" s="1"/>
  <c r="X87" i="29"/>
  <c r="X93" i="29" s="1"/>
  <c r="X86" i="29"/>
  <c r="X92" i="29" s="1"/>
  <c r="U88" i="25"/>
  <c r="U94" i="25" s="1"/>
  <c r="T90" i="25"/>
  <c r="T96" i="25" s="1"/>
  <c r="X82" i="24"/>
  <c r="X88" i="24" s="1"/>
  <c r="AE81" i="31"/>
  <c r="AE87" i="31" s="1"/>
  <c r="W89" i="32"/>
  <c r="W95" i="32" s="1"/>
  <c r="X84" i="24"/>
  <c r="X90" i="24" s="1"/>
  <c r="AE82" i="31"/>
  <c r="AE88" i="31" s="1"/>
  <c r="Y84" i="28"/>
  <c r="Y90" i="28" s="1"/>
  <c r="X85" i="24"/>
  <c r="X91" i="24" s="1"/>
  <c r="T88" i="29"/>
  <c r="T94" i="29" s="1"/>
  <c r="AE83" i="31"/>
  <c r="AE89" i="31" s="1"/>
  <c r="W86" i="32"/>
  <c r="W92" i="32" s="1"/>
  <c r="X89" i="25"/>
  <c r="X95" i="25" s="1"/>
  <c r="X87" i="25"/>
  <c r="X93" i="25" s="1"/>
  <c r="Y83" i="24"/>
  <c r="Y89" i="24" s="1"/>
  <c r="W87" i="25"/>
  <c r="W93" i="25" s="1"/>
  <c r="U88" i="29"/>
  <c r="U94" i="29" s="1"/>
  <c r="AF83" i="31"/>
  <c r="AF89" i="31" s="1"/>
  <c r="Z84" i="28"/>
  <c r="Z90" i="28" s="1"/>
  <c r="W89" i="25"/>
  <c r="W95" i="25" s="1"/>
  <c r="Z85" i="28"/>
  <c r="Z91" i="28" s="1"/>
  <c r="W86" i="25"/>
  <c r="W92" i="25" s="1"/>
  <c r="AF82" i="31"/>
  <c r="AF88" i="31" s="1"/>
  <c r="X86" i="25"/>
  <c r="X92" i="25" s="1"/>
  <c r="X87" i="32"/>
  <c r="X93" i="32" s="1"/>
  <c r="Y81" i="24"/>
  <c r="Y87" i="24" s="1"/>
  <c r="Y82" i="24"/>
  <c r="Y88" i="24" s="1"/>
  <c r="Y83" i="28"/>
  <c r="Y89" i="28" s="1"/>
  <c r="Z81" i="28"/>
  <c r="Z87" i="28" s="1"/>
  <c r="AF84" i="31"/>
  <c r="AF90" i="31" s="1"/>
  <c r="AF85" i="31"/>
  <c r="AF91" i="31" s="1"/>
  <c r="X86" i="32"/>
  <c r="X92" i="32" s="1"/>
  <c r="AF81" i="31"/>
  <c r="AF87" i="31" s="1"/>
  <c r="Z83" i="28"/>
  <c r="Z89" i="28" s="1"/>
  <c r="X83" i="24"/>
  <c r="X89" i="24" s="1"/>
  <c r="X89" i="32"/>
  <c r="X95" i="32" s="1"/>
  <c r="Z82" i="28"/>
  <c r="Z88" i="28" s="1"/>
  <c r="W87" i="32"/>
  <c r="W93" i="32" s="1"/>
  <c r="Y82" i="28"/>
  <c r="Y88" i="28" s="1"/>
  <c r="U90" i="25"/>
  <c r="U96" i="25" s="1"/>
  <c r="T88" i="32"/>
  <c r="T94" i="32" s="1"/>
  <c r="Z81" i="24"/>
  <c r="Z87" i="24" s="1"/>
  <c r="AG84" i="31"/>
  <c r="AG90" i="31" s="1"/>
  <c r="Z84" i="24"/>
  <c r="Z90" i="24" s="1"/>
  <c r="Z89" i="29"/>
  <c r="Z95" i="29" s="1"/>
  <c r="Z85" i="24"/>
  <c r="Z91" i="24" s="1"/>
  <c r="T90" i="29"/>
  <c r="T96" i="29" s="1"/>
  <c r="Y86" i="29"/>
  <c r="Y92" i="29" s="1"/>
  <c r="Y87" i="29"/>
  <c r="Y93" i="29" s="1"/>
  <c r="Z87" i="29"/>
  <c r="Z93" i="29" s="1"/>
  <c r="AA83" i="28"/>
  <c r="AA89" i="28" s="1"/>
  <c r="U88" i="32"/>
  <c r="U94" i="32" s="1"/>
  <c r="V90" i="25"/>
  <c r="V96" i="25" s="1"/>
  <c r="AG83" i="31"/>
  <c r="AG89" i="31" s="1"/>
  <c r="AG81" i="31"/>
  <c r="AG87" i="31" s="1"/>
  <c r="AA82" i="28"/>
  <c r="AA88" i="28" s="1"/>
  <c r="Y86" i="32"/>
  <c r="Y92" i="32" s="1"/>
  <c r="AG82" i="31"/>
  <c r="AG88" i="31" s="1"/>
  <c r="Y85" i="24"/>
  <c r="Y91" i="24" s="1"/>
  <c r="Y87" i="32"/>
  <c r="Y93" i="32" s="1"/>
  <c r="AA85" i="28"/>
  <c r="AA91" i="28" s="1"/>
  <c r="V88" i="25"/>
  <c r="V94" i="25" s="1"/>
  <c r="Y84" i="24"/>
  <c r="Y90" i="24" s="1"/>
  <c r="AA81" i="28"/>
  <c r="AA87" i="28" s="1"/>
  <c r="AA84" i="28"/>
  <c r="AA90" i="28" s="1"/>
  <c r="Y89" i="32"/>
  <c r="Y95" i="32" s="1"/>
  <c r="T90" i="32"/>
  <c r="T96" i="32" s="1"/>
  <c r="Y89" i="29"/>
  <c r="Y95" i="29" s="1"/>
  <c r="Z83" i="24"/>
  <c r="Z89" i="24" s="1"/>
  <c r="Z82" i="24"/>
  <c r="Z88" i="24" s="1"/>
  <c r="AG85" i="31"/>
  <c r="AG91" i="31" s="1"/>
  <c r="AB83" i="28"/>
  <c r="AB89" i="28" s="1"/>
  <c r="Y87" i="25"/>
  <c r="Y93" i="25" s="1"/>
  <c r="AH85" i="31"/>
  <c r="AH91" i="31" s="1"/>
  <c r="AB85" i="28"/>
  <c r="AB91" i="28" s="1"/>
  <c r="AA84" i="24"/>
  <c r="AA90" i="24" s="1"/>
  <c r="W88" i="25"/>
  <c r="W94" i="25" s="1"/>
  <c r="AA87" i="29"/>
  <c r="AA93" i="29" s="1"/>
  <c r="AA81" i="24"/>
  <c r="AA87" i="24" s="1"/>
  <c r="AA85" i="24"/>
  <c r="AA91" i="24" s="1"/>
  <c r="AB84" i="28"/>
  <c r="AB90" i="28" s="1"/>
  <c r="AH81" i="31"/>
  <c r="AH87" i="31" s="1"/>
  <c r="Y89" i="25"/>
  <c r="Y95" i="25" s="1"/>
  <c r="AA89" i="29"/>
  <c r="AA95" i="29" s="1"/>
  <c r="AB81" i="28"/>
  <c r="AB87" i="28" s="1"/>
  <c r="AA82" i="24"/>
  <c r="AA88" i="24" s="1"/>
  <c r="AH82" i="31"/>
  <c r="AH88" i="31" s="1"/>
  <c r="Z87" i="25"/>
  <c r="Z93" i="25" s="1"/>
  <c r="Z86" i="25"/>
  <c r="Z92" i="25" s="1"/>
  <c r="V88" i="29"/>
  <c r="V94" i="29" s="1"/>
  <c r="AH84" i="31"/>
  <c r="AH90" i="31" s="1"/>
  <c r="AB82" i="28"/>
  <c r="AB88" i="28" s="1"/>
  <c r="AA86" i="29"/>
  <c r="AA92" i="29" s="1"/>
  <c r="AA83" i="24"/>
  <c r="AA89" i="24" s="1"/>
  <c r="Z86" i="29"/>
  <c r="Z92" i="29" s="1"/>
  <c r="Z89" i="25"/>
  <c r="Z95" i="25" s="1"/>
  <c r="AH83" i="31"/>
  <c r="AH89" i="31" s="1"/>
  <c r="Y86" i="25"/>
  <c r="Y92" i="25" s="1"/>
  <c r="AA87" i="25"/>
  <c r="AA93" i="25" s="1"/>
  <c r="AA89" i="32"/>
  <c r="AA95" i="32" s="1"/>
  <c r="AB81" i="24"/>
  <c r="AB87" i="24" s="1"/>
  <c r="AA89" i="25"/>
  <c r="AA95" i="25" s="1"/>
  <c r="AI84" i="31"/>
  <c r="AI90" i="31" s="1"/>
  <c r="AC82" i="28"/>
  <c r="AC88" i="28" s="1"/>
  <c r="AI82" i="31"/>
  <c r="AI88" i="31" s="1"/>
  <c r="Z86" i="32"/>
  <c r="Z92" i="32" s="1"/>
  <c r="AB84" i="24"/>
  <c r="AB90" i="24" s="1"/>
  <c r="AB87" i="29"/>
  <c r="AB93" i="29" s="1"/>
  <c r="AC81" i="28"/>
  <c r="AC87" i="28" s="1"/>
  <c r="AB82" i="24"/>
  <c r="AB88" i="24" s="1"/>
  <c r="AC83" i="28"/>
  <c r="AC89" i="28" s="1"/>
  <c r="AC85" i="28"/>
  <c r="AC91" i="28" s="1"/>
  <c r="U90" i="29"/>
  <c r="U96" i="29" s="1"/>
  <c r="AI85" i="31"/>
  <c r="AI91" i="31" s="1"/>
  <c r="Z89" i="32"/>
  <c r="Z95" i="32" s="1"/>
  <c r="AI83" i="31"/>
  <c r="AI89" i="31" s="1"/>
  <c r="AC84" i="28"/>
  <c r="AC90" i="28" s="1"/>
  <c r="AA87" i="32"/>
  <c r="AA93" i="32" s="1"/>
  <c r="U90" i="32"/>
  <c r="U96" i="32" s="1"/>
  <c r="AA86" i="25"/>
  <c r="AA92" i="25" s="1"/>
  <c r="AI81" i="31"/>
  <c r="AI87" i="31" s="1"/>
  <c r="AB89" i="29"/>
  <c r="AB95" i="29" s="1"/>
  <c r="W90" i="25"/>
  <c r="W96" i="25" s="1"/>
  <c r="V88" i="32"/>
  <c r="V94" i="32" s="1"/>
  <c r="AB83" i="24"/>
  <c r="AB89" i="24" s="1"/>
  <c r="AB85" i="24"/>
  <c r="AB91" i="24" s="1"/>
  <c r="Z87" i="32"/>
  <c r="Z93" i="32" s="1"/>
  <c r="AB89" i="25"/>
  <c r="AB95" i="25" s="1"/>
  <c r="AB86" i="32"/>
  <c r="AB92" i="32" s="1"/>
  <c r="AC82" i="24"/>
  <c r="AC88" i="24" s="1"/>
  <c r="AJ84" i="31"/>
  <c r="AJ90" i="31" s="1"/>
  <c r="AD81" i="28"/>
  <c r="AD87" i="28" s="1"/>
  <c r="AJ83" i="31"/>
  <c r="AJ89" i="31" s="1"/>
  <c r="AC81" i="24"/>
  <c r="AC87" i="24" s="1"/>
  <c r="V90" i="32"/>
  <c r="V96" i="32" s="1"/>
  <c r="AB86" i="25"/>
  <c r="AB92" i="25" s="1"/>
  <c r="AB87" i="25"/>
  <c r="AB93" i="25" s="1"/>
  <c r="AD84" i="28"/>
  <c r="AD90" i="28" s="1"/>
  <c r="AA86" i="32"/>
  <c r="AA92" i="32" s="1"/>
  <c r="AJ81" i="31"/>
  <c r="AJ87" i="31" s="1"/>
  <c r="AC85" i="24"/>
  <c r="AC91" i="24" s="1"/>
  <c r="W88" i="29"/>
  <c r="W94" i="29" s="1"/>
  <c r="AD83" i="28"/>
  <c r="AD89" i="28" s="1"/>
  <c r="AB86" i="29"/>
  <c r="AB92" i="29" s="1"/>
  <c r="X88" i="25"/>
  <c r="X94" i="25" s="1"/>
  <c r="AJ82" i="31"/>
  <c r="AJ88" i="31" s="1"/>
  <c r="AD82" i="28"/>
  <c r="AD88" i="28" s="1"/>
  <c r="AJ85" i="31"/>
  <c r="AJ91" i="31" s="1"/>
  <c r="AC84" i="24"/>
  <c r="AC90" i="24" s="1"/>
  <c r="AC83" i="24"/>
  <c r="AC89" i="24" s="1"/>
  <c r="AC86" i="29"/>
  <c r="AC92" i="29" s="1"/>
  <c r="AE83" i="28"/>
  <c r="AE89" i="28" s="1"/>
  <c r="AE84" i="28"/>
  <c r="AE90" i="28" s="1"/>
  <c r="AD89" i="29"/>
  <c r="AD95" i="29" s="1"/>
  <c r="AC86" i="25"/>
  <c r="AC92" i="25" s="1"/>
  <c r="V90" i="29"/>
  <c r="V96" i="29" s="1"/>
  <c r="AD83" i="24"/>
  <c r="AD89" i="24" s="1"/>
  <c r="AD85" i="28"/>
  <c r="AD91" i="28" s="1"/>
  <c r="AD87" i="29"/>
  <c r="AD93" i="29" s="1"/>
  <c r="AK85" i="31"/>
  <c r="AK91" i="31" s="1"/>
  <c r="AK83" i="31"/>
  <c r="AK89" i="31" s="1"/>
  <c r="AC87" i="29"/>
  <c r="AC93" i="29" s="1"/>
  <c r="AE85" i="28"/>
  <c r="AE91" i="28" s="1"/>
  <c r="AE82" i="28"/>
  <c r="AE88" i="28" s="1"/>
  <c r="AK82" i="31"/>
  <c r="AK88" i="31" s="1"/>
  <c r="AE81" i="28"/>
  <c r="AE87" i="28" s="1"/>
  <c r="AD82" i="24"/>
  <c r="AD88" i="24" s="1"/>
  <c r="AD86" i="29"/>
  <c r="AD92" i="29" s="1"/>
  <c r="X90" i="25"/>
  <c r="X96" i="25" s="1"/>
  <c r="AD85" i="24"/>
  <c r="AD91" i="24" s="1"/>
  <c r="AC89" i="32"/>
  <c r="AC95" i="32" s="1"/>
  <c r="AC89" i="25"/>
  <c r="AC95" i="25" s="1"/>
  <c r="AK81" i="31"/>
  <c r="AK87" i="31" s="1"/>
  <c r="AC89" i="29"/>
  <c r="AC95" i="29" s="1"/>
  <c r="AK84" i="31"/>
  <c r="AK90" i="31" s="1"/>
  <c r="W88" i="32"/>
  <c r="W94" i="32" s="1"/>
  <c r="AC87" i="32"/>
  <c r="AC93" i="32" s="1"/>
  <c r="AB89" i="32"/>
  <c r="AB95" i="32" s="1"/>
  <c r="AD81" i="24"/>
  <c r="AD87" i="24" s="1"/>
  <c r="AB87" i="32"/>
  <c r="AB93" i="32" s="1"/>
  <c r="AC86" i="32"/>
  <c r="AC92" i="32" s="1"/>
  <c r="AL82" i="31"/>
  <c r="AL88" i="31" s="1"/>
  <c r="AE82" i="24"/>
  <c r="AE88" i="24" s="1"/>
  <c r="AD84" i="24"/>
  <c r="AD90" i="24" s="1"/>
  <c r="Y88" i="25"/>
  <c r="Y94" i="25" s="1"/>
  <c r="AD89" i="32"/>
  <c r="AD95" i="32" s="1"/>
  <c r="AE85" i="24"/>
  <c r="AE91" i="24" s="1"/>
  <c r="AC87" i="25"/>
  <c r="AC93" i="25" s="1"/>
  <c r="W90" i="29"/>
  <c r="W96" i="29" s="1"/>
  <c r="AL81" i="31"/>
  <c r="AL87" i="31" s="1"/>
  <c r="AD86" i="32"/>
  <c r="AD92" i="32" s="1"/>
  <c r="AL84" i="31"/>
  <c r="AL90" i="31" s="1"/>
  <c r="AL83" i="31"/>
  <c r="AL89" i="31" s="1"/>
  <c r="AF81" i="28"/>
  <c r="AF87" i="28" s="1"/>
  <c r="AE84" i="24"/>
  <c r="AE90" i="24" s="1"/>
  <c r="AD87" i="32"/>
  <c r="AD93" i="32" s="1"/>
  <c r="AF83" i="28"/>
  <c r="AF89" i="28" s="1"/>
  <c r="AE81" i="24"/>
  <c r="AE87" i="24" s="1"/>
  <c r="X88" i="29"/>
  <c r="X94" i="29" s="1"/>
  <c r="AD86" i="25"/>
  <c r="AD92" i="25" s="1"/>
  <c r="AF82" i="28"/>
  <c r="AF88" i="28" s="1"/>
  <c r="W90" i="32"/>
  <c r="W96" i="32" s="1"/>
  <c r="AD89" i="25"/>
  <c r="AD95" i="25" s="1"/>
  <c r="AL85" i="31"/>
  <c r="AL91" i="31" s="1"/>
  <c r="AF84" i="28"/>
  <c r="AF90" i="28" s="1"/>
  <c r="AF84" i="24"/>
  <c r="AF90" i="24" s="1"/>
  <c r="AG82" i="28"/>
  <c r="AG88" i="28" s="1"/>
  <c r="AG84" i="28"/>
  <c r="AG90" i="28" s="1"/>
  <c r="AE89" i="25"/>
  <c r="AE95" i="25" s="1"/>
  <c r="AE89" i="29"/>
  <c r="AE95" i="29" s="1"/>
  <c r="AF85" i="24"/>
  <c r="AF91" i="24" s="1"/>
  <c r="AM82" i="31"/>
  <c r="AM88" i="31" s="1"/>
  <c r="AD87" i="25"/>
  <c r="AD93" i="25" s="1"/>
  <c r="AF81" i="24"/>
  <c r="AF87" i="24" s="1"/>
  <c r="AE87" i="32"/>
  <c r="AE93" i="32" s="1"/>
  <c r="AF83" i="24"/>
  <c r="AF89" i="24" s="1"/>
  <c r="AM81" i="31"/>
  <c r="AM87" i="31" s="1"/>
  <c r="AE86" i="29"/>
  <c r="AE92" i="29" s="1"/>
  <c r="AE87" i="25"/>
  <c r="AE93" i="25" s="1"/>
  <c r="X90" i="29"/>
  <c r="X96" i="29" s="1"/>
  <c r="AE86" i="32"/>
  <c r="AE92" i="32" s="1"/>
  <c r="AF86" i="29"/>
  <c r="AF92" i="29" s="1"/>
  <c r="Y90" i="25"/>
  <c r="Y96" i="25" s="1"/>
  <c r="AM83" i="31"/>
  <c r="AM89" i="31" s="1"/>
  <c r="AE87" i="29"/>
  <c r="AE93" i="29" s="1"/>
  <c r="AF89" i="29"/>
  <c r="AF95" i="29" s="1"/>
  <c r="AM85" i="31"/>
  <c r="AM91" i="31" s="1"/>
  <c r="AM84" i="31"/>
  <c r="AM90" i="31" s="1"/>
  <c r="AG85" i="28"/>
  <c r="AG91" i="28" s="1"/>
  <c r="AF85" i="28"/>
  <c r="AF91" i="28" s="1"/>
  <c r="AF87" i="29"/>
  <c r="AF93" i="29" s="1"/>
  <c r="AE83" i="24"/>
  <c r="AE89" i="24" s="1"/>
  <c r="AE86" i="25"/>
  <c r="AE92" i="25" s="1"/>
  <c r="AG81" i="28"/>
  <c r="AG87" i="28" s="1"/>
  <c r="X88" i="32"/>
  <c r="X94" i="32" s="1"/>
  <c r="AH82" i="28"/>
  <c r="AH88" i="28" s="1"/>
  <c r="Y88" i="29"/>
  <c r="Y94" i="29" s="1"/>
  <c r="AN81" i="31"/>
  <c r="AN87" i="31" s="1"/>
  <c r="AH84" i="28"/>
  <c r="AH90" i="28" s="1"/>
  <c r="Y88" i="32"/>
  <c r="Y94" i="32" s="1"/>
  <c r="Z88" i="25"/>
  <c r="Z94" i="25" s="1"/>
  <c r="AN83" i="31"/>
  <c r="AN89" i="31" s="1"/>
  <c r="AG87" i="29"/>
  <c r="AG93" i="29" s="1"/>
  <c r="AG89" i="29"/>
  <c r="AG95" i="29" s="1"/>
  <c r="AH81" i="28"/>
  <c r="AH87" i="28" s="1"/>
  <c r="AE89" i="32"/>
  <c r="AE95" i="32" s="1"/>
  <c r="AF82" i="24"/>
  <c r="AF88" i="24" s="1"/>
  <c r="Y90" i="29"/>
  <c r="Y96" i="29" s="1"/>
  <c r="AN85" i="31"/>
  <c r="AN91" i="31" s="1"/>
  <c r="AF89" i="32"/>
  <c r="AF95" i="32" s="1"/>
  <c r="AH83" i="28"/>
  <c r="AH89" i="28" s="1"/>
  <c r="AG83" i="24"/>
  <c r="AG89" i="24" s="1"/>
  <c r="AN82" i="31"/>
  <c r="AN88" i="31" s="1"/>
  <c r="AG83" i="28"/>
  <c r="AG89" i="28" s="1"/>
  <c r="AF87" i="25"/>
  <c r="AF93" i="25" s="1"/>
  <c r="X90" i="32"/>
  <c r="X96" i="32" s="1"/>
  <c r="AG84" i="24"/>
  <c r="AG90" i="24" s="1"/>
  <c r="AG81" i="24"/>
  <c r="AG87" i="24" s="1"/>
  <c r="AF86" i="32"/>
  <c r="AF92" i="32" s="1"/>
  <c r="AH85" i="28"/>
  <c r="AH91" i="28" s="1"/>
  <c r="AF87" i="32"/>
  <c r="AF93" i="32" s="1"/>
  <c r="AG82" i="24"/>
  <c r="AG88" i="24" s="1"/>
  <c r="AG86" i="29"/>
  <c r="AG92" i="29" s="1"/>
  <c r="AN84" i="31"/>
  <c r="AN90" i="31" s="1"/>
  <c r="AG87" i="25"/>
  <c r="AG93" i="25" s="1"/>
  <c r="AO84" i="31"/>
  <c r="AO90" i="31" s="1"/>
  <c r="AG85" i="24"/>
  <c r="AG91" i="24" s="1"/>
  <c r="AH85" i="24"/>
  <c r="AH91" i="24" s="1"/>
  <c r="AG86" i="25"/>
  <c r="AG92" i="25" s="1"/>
  <c r="AH86" i="29"/>
  <c r="AH92" i="29" s="1"/>
  <c r="AH83" i="24"/>
  <c r="AH89" i="24" s="1"/>
  <c r="AF89" i="25"/>
  <c r="AF95" i="25" s="1"/>
  <c r="AI83" i="28"/>
  <c r="AI89" i="28" s="1"/>
  <c r="AF86" i="25"/>
  <c r="AF92" i="25" s="1"/>
  <c r="Z90" i="25"/>
  <c r="Z96" i="25" s="1"/>
  <c r="AO83" i="31"/>
  <c r="AO89" i="31" s="1"/>
  <c r="AO82" i="31"/>
  <c r="AO88" i="31" s="1"/>
  <c r="AO81" i="31"/>
  <c r="AO87" i="31" s="1"/>
  <c r="AH81" i="24"/>
  <c r="AH87" i="24" s="1"/>
  <c r="AI82" i="28"/>
  <c r="AI88" i="28" s="1"/>
  <c r="AH84" i="24"/>
  <c r="AH90" i="24" s="1"/>
  <c r="Y90" i="32"/>
  <c r="Y96" i="32" s="1"/>
  <c r="AG89" i="32"/>
  <c r="AG95" i="32" s="1"/>
  <c r="AG87" i="32"/>
  <c r="AG93" i="32" s="1"/>
  <c r="AH87" i="29"/>
  <c r="AH93" i="29" s="1"/>
  <c r="AH89" i="29"/>
  <c r="AH95" i="29" s="1"/>
  <c r="AI84" i="28"/>
  <c r="AI90" i="28" s="1"/>
  <c r="AO85" i="31"/>
  <c r="AO91" i="31" s="1"/>
  <c r="AI81" i="28"/>
  <c r="AI87" i="28" s="1"/>
  <c r="AP82" i="31"/>
  <c r="AP88" i="31" s="1"/>
  <c r="AJ85" i="28"/>
  <c r="AJ91" i="28" s="1"/>
  <c r="AP84" i="31"/>
  <c r="AP90" i="31" s="1"/>
  <c r="AI85" i="24"/>
  <c r="AI91" i="24" s="1"/>
  <c r="AI81" i="24"/>
  <c r="AI87" i="24" s="1"/>
  <c r="AI83" i="24"/>
  <c r="AI89" i="24" s="1"/>
  <c r="AH87" i="25"/>
  <c r="AH93" i="25" s="1"/>
  <c r="AH82" i="24"/>
  <c r="AH88" i="24" s="1"/>
  <c r="AP85" i="31"/>
  <c r="AP91" i="31" s="1"/>
  <c r="AA88" i="25"/>
  <c r="AA94" i="25" s="1"/>
  <c r="AJ82" i="28"/>
  <c r="AJ88" i="28" s="1"/>
  <c r="Z88" i="32"/>
  <c r="Z94" i="32" s="1"/>
  <c r="AH86" i="32"/>
  <c r="AH92" i="32" s="1"/>
  <c r="AG89" i="25"/>
  <c r="AG95" i="25" s="1"/>
  <c r="AJ84" i="28"/>
  <c r="AJ90" i="28" s="1"/>
  <c r="AJ83" i="28"/>
  <c r="AJ89" i="28" s="1"/>
  <c r="AH87" i="32"/>
  <c r="AH93" i="32" s="1"/>
  <c r="AI82" i="24"/>
  <c r="AI88" i="24" s="1"/>
  <c r="Z90" i="29"/>
  <c r="Z96" i="29" s="1"/>
  <c r="AI86" i="29"/>
  <c r="AI92" i="29" s="1"/>
  <c r="AI85" i="28"/>
  <c r="AI91" i="28" s="1"/>
  <c r="AH86" i="25"/>
  <c r="AH92" i="25" s="1"/>
  <c r="AA90" i="25"/>
  <c r="AA96" i="25" s="1"/>
  <c r="AG86" i="32"/>
  <c r="AG92" i="32" s="1"/>
  <c r="AH89" i="25"/>
  <c r="AH95" i="25" s="1"/>
  <c r="AP83" i="31"/>
  <c r="AP89" i="31" s="1"/>
  <c r="AI89" i="29"/>
  <c r="AI95" i="29" s="1"/>
  <c r="AI87" i="29"/>
  <c r="AI93" i="29" s="1"/>
  <c r="AH89" i="32"/>
  <c r="AH95" i="32" s="1"/>
  <c r="AJ81" i="28"/>
  <c r="AJ87" i="28" s="1"/>
  <c r="Z88" i="29"/>
  <c r="Z94" i="29" s="1"/>
  <c r="AP81" i="31"/>
  <c r="AP87" i="31" s="1"/>
  <c r="AQ82" i="31"/>
  <c r="AQ88" i="31" s="1"/>
  <c r="AI86" i="32"/>
  <c r="AI92" i="32" s="1"/>
  <c r="AI87" i="25"/>
  <c r="AI93" i="25" s="1"/>
  <c r="AK82" i="28"/>
  <c r="AK88" i="28" s="1"/>
  <c r="AQ81" i="31"/>
  <c r="AQ87" i="31" s="1"/>
  <c r="AQ83" i="31"/>
  <c r="AQ89" i="31" s="1"/>
  <c r="AQ84" i="31"/>
  <c r="AQ90" i="31" s="1"/>
  <c r="AJ84" i="24"/>
  <c r="AJ90" i="24" s="1"/>
  <c r="AK81" i="28"/>
  <c r="AK87" i="28" s="1"/>
  <c r="Z90" i="32"/>
  <c r="Z96" i="32" s="1"/>
  <c r="AJ86" i="29"/>
  <c r="AJ92" i="29" s="1"/>
  <c r="AJ89" i="29"/>
  <c r="AJ95" i="29" s="1"/>
  <c r="AI84" i="24"/>
  <c r="AI90" i="24" s="1"/>
  <c r="AJ83" i="24"/>
  <c r="AJ89" i="24" s="1"/>
  <c r="AJ85" i="24"/>
  <c r="AJ91" i="24" s="1"/>
  <c r="AJ87" i="29"/>
  <c r="AJ93" i="29" s="1"/>
  <c r="AK84" i="28"/>
  <c r="AK90" i="28" s="1"/>
  <c r="AJ81" i="24"/>
  <c r="AJ87" i="24" s="1"/>
  <c r="AQ85" i="31"/>
  <c r="AQ91" i="31" s="1"/>
  <c r="AK83" i="28"/>
  <c r="AK89" i="28" s="1"/>
  <c r="AJ82" i="24"/>
  <c r="AJ88" i="24" s="1"/>
  <c r="AA88" i="29"/>
  <c r="AA94" i="29" s="1"/>
  <c r="AK81" i="24"/>
  <c r="AK87" i="24" s="1"/>
  <c r="AJ86" i="32"/>
  <c r="AJ92" i="32" s="1"/>
  <c r="AB90" i="25"/>
  <c r="AB96" i="25" s="1"/>
  <c r="AA90" i="29"/>
  <c r="AA96" i="29" s="1"/>
  <c r="AR85" i="31"/>
  <c r="AR91" i="31" s="1"/>
  <c r="AL81" i="28"/>
  <c r="AL87" i="28" s="1"/>
  <c r="AK82" i="24"/>
  <c r="AK88" i="24" s="1"/>
  <c r="AJ89" i="25"/>
  <c r="AJ95" i="25" s="1"/>
  <c r="AL85" i="28"/>
  <c r="AL91" i="28" s="1"/>
  <c r="AL83" i="28"/>
  <c r="AL89" i="28" s="1"/>
  <c r="AI86" i="25"/>
  <c r="AI92" i="25" s="1"/>
  <c r="AK83" i="24"/>
  <c r="AK89" i="24" s="1"/>
  <c r="AI87" i="32"/>
  <c r="AI93" i="32" s="1"/>
  <c r="AK85" i="24"/>
  <c r="AK91" i="24" s="1"/>
  <c r="AB88" i="25"/>
  <c r="AB94" i="25" s="1"/>
  <c r="AR84" i="31"/>
  <c r="AR90" i="31" s="1"/>
  <c r="AJ87" i="32"/>
  <c r="AJ93" i="32" s="1"/>
  <c r="AI89" i="25"/>
  <c r="AI95" i="25" s="1"/>
  <c r="AR83" i="31"/>
  <c r="AR89" i="31" s="1"/>
  <c r="AA88" i="32"/>
  <c r="AA94" i="32" s="1"/>
  <c r="AR82" i="31"/>
  <c r="AR88" i="31" s="1"/>
  <c r="AJ86" i="25"/>
  <c r="AJ92" i="25" s="1"/>
  <c r="AI89" i="32"/>
  <c r="AI95" i="32" s="1"/>
  <c r="AR81" i="31"/>
  <c r="AR87" i="31" s="1"/>
  <c r="AJ89" i="32"/>
  <c r="AJ95" i="32" s="1"/>
  <c r="AK85" i="28"/>
  <c r="AK91" i="28" s="1"/>
  <c r="AM81" i="28"/>
  <c r="AM87" i="28" s="1"/>
  <c r="AL84" i="28"/>
  <c r="AL90" i="28" s="1"/>
  <c r="AL82" i="24"/>
  <c r="AL88" i="24" s="1"/>
  <c r="AK87" i="29"/>
  <c r="AK93" i="29" s="1"/>
  <c r="AC88" i="25"/>
  <c r="AC94" i="25" s="1"/>
  <c r="AL81" i="24"/>
  <c r="AL87" i="24" s="1"/>
  <c r="AM83" i="28"/>
  <c r="AM89" i="28" s="1"/>
  <c r="AM82" i="28"/>
  <c r="AM88" i="28" s="1"/>
  <c r="AL83" i="24"/>
  <c r="AL89" i="24" s="1"/>
  <c r="AJ87" i="25"/>
  <c r="AJ93" i="25" s="1"/>
  <c r="AA90" i="32"/>
  <c r="AA96" i="32" s="1"/>
  <c r="AS84" i="31"/>
  <c r="AS90" i="31" s="1"/>
  <c r="AS83" i="31"/>
  <c r="AS89" i="31" s="1"/>
  <c r="AK86" i="32"/>
  <c r="AK92" i="32" s="1"/>
  <c r="AS85" i="31"/>
  <c r="AS91" i="31" s="1"/>
  <c r="AL89" i="29"/>
  <c r="AL95" i="29" s="1"/>
  <c r="AS82" i="31"/>
  <c r="AS88" i="31" s="1"/>
  <c r="AK89" i="32"/>
  <c r="AK95" i="32" s="1"/>
  <c r="AS81" i="31"/>
  <c r="AS87" i="31" s="1"/>
  <c r="AB88" i="32"/>
  <c r="AB94" i="32" s="1"/>
  <c r="AL87" i="29"/>
  <c r="AL93" i="29" s="1"/>
  <c r="AL84" i="24"/>
  <c r="AL90" i="24" s="1"/>
  <c r="AL82" i="28"/>
  <c r="AL88" i="28" s="1"/>
  <c r="AK86" i="29"/>
  <c r="AK92" i="29" s="1"/>
  <c r="AK84" i="24"/>
  <c r="AK90" i="24" s="1"/>
  <c r="AK87" i="25"/>
  <c r="AK93" i="25" s="1"/>
  <c r="AK86" i="25"/>
  <c r="AK92" i="25" s="1"/>
  <c r="AK89" i="29"/>
  <c r="AK95" i="29" s="1"/>
  <c r="AM84" i="28"/>
  <c r="AM90" i="28" s="1"/>
  <c r="AL86" i="29"/>
  <c r="AL92" i="29" s="1"/>
  <c r="AK89" i="25"/>
  <c r="AK95" i="25" s="1"/>
  <c r="AL85" i="24"/>
  <c r="AL91" i="24" s="1"/>
  <c r="AT85" i="31"/>
  <c r="AT91" i="31" s="1"/>
  <c r="AC88" i="32"/>
  <c r="AC94" i="32" s="1"/>
  <c r="AL86" i="25"/>
  <c r="AL92" i="25" s="1"/>
  <c r="AB88" i="29"/>
  <c r="AB94" i="29" s="1"/>
  <c r="AL86" i="32"/>
  <c r="AL92" i="32" s="1"/>
  <c r="AT84" i="31"/>
  <c r="AT90" i="31" s="1"/>
  <c r="AT82" i="31"/>
  <c r="AT88" i="31" s="1"/>
  <c r="AL87" i="25"/>
  <c r="AL93" i="25" s="1"/>
  <c r="AT81" i="31"/>
  <c r="AT87" i="31" s="1"/>
  <c r="AM85" i="24"/>
  <c r="AM91" i="24" s="1"/>
  <c r="AM81" i="24"/>
  <c r="AM87" i="24" s="1"/>
  <c r="AL89" i="32"/>
  <c r="AL95" i="32" s="1"/>
  <c r="AN81" i="28"/>
  <c r="AN87" i="28" s="1"/>
  <c r="AM85" i="28"/>
  <c r="AM91" i="28" s="1"/>
  <c r="AN83" i="28"/>
  <c r="AN89" i="28" s="1"/>
  <c r="AT83" i="31"/>
  <c r="AT89" i="31" s="1"/>
  <c r="AL87" i="32"/>
  <c r="AL93" i="32" s="1"/>
  <c r="AN82" i="28"/>
  <c r="AN88" i="28" s="1"/>
  <c r="AM83" i="24"/>
  <c r="AM89" i="24" s="1"/>
  <c r="AM84" i="24"/>
  <c r="AM90" i="24" s="1"/>
  <c r="AM82" i="24"/>
  <c r="AM88" i="24" s="1"/>
  <c r="AN85" i="28"/>
  <c r="AN91" i="28" s="1"/>
  <c r="AK87" i="32"/>
  <c r="AK93" i="32" s="1"/>
  <c r="AN82" i="24"/>
  <c r="AN88" i="24" s="1"/>
  <c r="AN86" i="29"/>
  <c r="AN92" i="29" s="1"/>
  <c r="AU84" i="31"/>
  <c r="AU90" i="31" s="1"/>
  <c r="AM89" i="29"/>
  <c r="AM95" i="29" s="1"/>
  <c r="AD88" i="32"/>
  <c r="AD94" i="32" s="1"/>
  <c r="AO83" i="28"/>
  <c r="AO89" i="28" s="1"/>
  <c r="AN84" i="24"/>
  <c r="AN90" i="24" s="1"/>
  <c r="AC90" i="25"/>
  <c r="AC96" i="25" s="1"/>
  <c r="AL89" i="25"/>
  <c r="AL95" i="25" s="1"/>
  <c r="AM87" i="29"/>
  <c r="AM93" i="29" s="1"/>
  <c r="AN87" i="29"/>
  <c r="AN93" i="29" s="1"/>
  <c r="AM86" i="29"/>
  <c r="AM92" i="29" s="1"/>
  <c r="AN89" i="29"/>
  <c r="AN95" i="29" s="1"/>
  <c r="AU85" i="31"/>
  <c r="AU91" i="31" s="1"/>
  <c r="AC88" i="29"/>
  <c r="AC94" i="29" s="1"/>
  <c r="AU81" i="31"/>
  <c r="AU87" i="31" s="1"/>
  <c r="AU82" i="31"/>
  <c r="AU88" i="31" s="1"/>
  <c r="AN85" i="24"/>
  <c r="AN91" i="24" s="1"/>
  <c r="AO85" i="28"/>
  <c r="AO91" i="28" s="1"/>
  <c r="AB90" i="29"/>
  <c r="AB96" i="29" s="1"/>
  <c r="AB90" i="32"/>
  <c r="AB96" i="32" s="1"/>
  <c r="AN84" i="28"/>
  <c r="AN90" i="28" s="1"/>
  <c r="AD88" i="25"/>
  <c r="AD94" i="25" s="1"/>
  <c r="AO84" i="28"/>
  <c r="AO90" i="28" s="1"/>
  <c r="AU83" i="31"/>
  <c r="AU89" i="31" s="1"/>
  <c r="AN81" i="24"/>
  <c r="AN87" i="24" s="1"/>
  <c r="AN83" i="24"/>
  <c r="AN89" i="24" s="1"/>
  <c r="AO81" i="28"/>
  <c r="AO87" i="28" s="1"/>
  <c r="AO82" i="28"/>
  <c r="AO88" i="28" s="1"/>
  <c r="AO89" i="29"/>
  <c r="AO95" i="29" s="1"/>
  <c r="AO84" i="24"/>
  <c r="AO90" i="24" s="1"/>
  <c r="AP83" i="28"/>
  <c r="AP89" i="28" s="1"/>
  <c r="AP85" i="28"/>
  <c r="AP91" i="28" s="1"/>
  <c r="AO87" i="29"/>
  <c r="AO93" i="29" s="1"/>
  <c r="AM87" i="25"/>
  <c r="AM93" i="25" s="1"/>
  <c r="AV83" i="31"/>
  <c r="AV89" i="31" s="1"/>
  <c r="AM86" i="25"/>
  <c r="AM92" i="25" s="1"/>
  <c r="AO83" i="24"/>
  <c r="AO89" i="24" s="1"/>
  <c r="AV85" i="31"/>
  <c r="AV91" i="31" s="1"/>
  <c r="AO81" i="24"/>
  <c r="AO87" i="24" s="1"/>
  <c r="AO85" i="24"/>
  <c r="AO91" i="24" s="1"/>
  <c r="AN86" i="32"/>
  <c r="AN92" i="32" s="1"/>
  <c r="AN87" i="25"/>
  <c r="AN93" i="25" s="1"/>
  <c r="AO86" i="29"/>
  <c r="AO92" i="29" s="1"/>
  <c r="AN86" i="25"/>
  <c r="AN92" i="25" s="1"/>
  <c r="AD90" i="25"/>
  <c r="AD96" i="25" s="1"/>
  <c r="AN89" i="25"/>
  <c r="AN95" i="25" s="1"/>
  <c r="AM87" i="32"/>
  <c r="AM93" i="32" s="1"/>
  <c r="AD88" i="29"/>
  <c r="AD94" i="29" s="1"/>
  <c r="AM89" i="32"/>
  <c r="AM95" i="32" s="1"/>
  <c r="AP82" i="28"/>
  <c r="AP88" i="28" s="1"/>
  <c r="AP81" i="28"/>
  <c r="AP87" i="28" s="1"/>
  <c r="AC90" i="32"/>
  <c r="AC96" i="32" s="1"/>
  <c r="AN87" i="32"/>
  <c r="AN93" i="32" s="1"/>
  <c r="AM89" i="25"/>
  <c r="AM95" i="25" s="1"/>
  <c r="AV84" i="31"/>
  <c r="AV90" i="31" s="1"/>
  <c r="AM86" i="32"/>
  <c r="AM92" i="32" s="1"/>
  <c r="AV81" i="31"/>
  <c r="AV87" i="31" s="1"/>
  <c r="AO82" i="24"/>
  <c r="AO88" i="24" s="1"/>
  <c r="AP84" i="28"/>
  <c r="AP90" i="28" s="1"/>
  <c r="AV82" i="31"/>
  <c r="AV88" i="31" s="1"/>
  <c r="AP87" i="29"/>
  <c r="AP93" i="29" s="1"/>
  <c r="AP84" i="24"/>
  <c r="AP90" i="24" s="1"/>
  <c r="AO87" i="32"/>
  <c r="AO93" i="32" s="1"/>
  <c r="AW81" i="31"/>
  <c r="AW87" i="31" s="1"/>
  <c r="AW82" i="31"/>
  <c r="AW88" i="31" s="1"/>
  <c r="AQ81" i="28"/>
  <c r="AQ87" i="28" s="1"/>
  <c r="AO86" i="32"/>
  <c r="AO92" i="32" s="1"/>
  <c r="AO87" i="25"/>
  <c r="AO93" i="25" s="1"/>
  <c r="AP81" i="24"/>
  <c r="AP87" i="24" s="1"/>
  <c r="AN89" i="32"/>
  <c r="AN95" i="32" s="1"/>
  <c r="AP85" i="24"/>
  <c r="AP91" i="24" s="1"/>
  <c r="AE88" i="25"/>
  <c r="AE94" i="25" s="1"/>
  <c r="AQ82" i="28"/>
  <c r="AQ88" i="28" s="1"/>
  <c r="AW85" i="31"/>
  <c r="AW91" i="31" s="1"/>
  <c r="AO86" i="25"/>
  <c r="AO92" i="25" s="1"/>
  <c r="AE88" i="29"/>
  <c r="AE94" i="29" s="1"/>
  <c r="AW84" i="31"/>
  <c r="AW90" i="31" s="1"/>
  <c r="AP82" i="24"/>
  <c r="AP88" i="24" s="1"/>
  <c r="AO89" i="32"/>
  <c r="AO95" i="32" s="1"/>
  <c r="AP86" i="29"/>
  <c r="AP92" i="29" s="1"/>
  <c r="AQ84" i="28"/>
  <c r="AQ90" i="28" s="1"/>
  <c r="AC90" i="29"/>
  <c r="AC96" i="29" s="1"/>
  <c r="AO89" i="25"/>
  <c r="AO95" i="25" s="1"/>
  <c r="AD90" i="32"/>
  <c r="AD96" i="32" s="1"/>
  <c r="AE88" i="32"/>
  <c r="AE94" i="32" s="1"/>
  <c r="AP83" i="24"/>
  <c r="AP89" i="24" s="1"/>
  <c r="AW83" i="31"/>
  <c r="AW89" i="31" s="1"/>
  <c r="AQ85" i="28"/>
  <c r="AQ91" i="28" s="1"/>
  <c r="AX83" i="31"/>
  <c r="AX89" i="31" s="1"/>
  <c r="AQ84" i="24"/>
  <c r="AQ90" i="24" s="1"/>
  <c r="AP89" i="25"/>
  <c r="AP95" i="25" s="1"/>
  <c r="AE90" i="32"/>
  <c r="AE96" i="32" s="1"/>
  <c r="AQ83" i="28"/>
  <c r="AQ89" i="28" s="1"/>
  <c r="AQ87" i="29"/>
  <c r="AQ93" i="29" s="1"/>
  <c r="AR82" i="28"/>
  <c r="AR88" i="28" s="1"/>
  <c r="AQ82" i="24"/>
  <c r="AQ88" i="24" s="1"/>
  <c r="AX82" i="31"/>
  <c r="AX88" i="31" s="1"/>
  <c r="AP87" i="32"/>
  <c r="AP93" i="32" s="1"/>
  <c r="AQ81" i="24"/>
  <c r="AQ87" i="24" s="1"/>
  <c r="AX85" i="31"/>
  <c r="AX91" i="31" s="1"/>
  <c r="AR83" i="28"/>
  <c r="AR89" i="28" s="1"/>
  <c r="AQ86" i="29"/>
  <c r="AQ92" i="29" s="1"/>
  <c r="AF88" i="32"/>
  <c r="AF94" i="32" s="1"/>
  <c r="AP89" i="32"/>
  <c r="AP95" i="32" s="1"/>
  <c r="AE90" i="25"/>
  <c r="AE96" i="25" s="1"/>
  <c r="AQ89" i="29"/>
  <c r="AQ95" i="29" s="1"/>
  <c r="AR84" i="28"/>
  <c r="AR90" i="28" s="1"/>
  <c r="AD90" i="29"/>
  <c r="AD96" i="29" s="1"/>
  <c r="AQ83" i="24"/>
  <c r="AQ89" i="24" s="1"/>
  <c r="AR81" i="28"/>
  <c r="AR87" i="28" s="1"/>
  <c r="AF88" i="29"/>
  <c r="AF94" i="29" s="1"/>
  <c r="AX84" i="31"/>
  <c r="AX90" i="31" s="1"/>
  <c r="AX81" i="31"/>
  <c r="AX87" i="31" s="1"/>
  <c r="AQ85" i="24"/>
  <c r="AQ91" i="24" s="1"/>
  <c r="AR85" i="28"/>
  <c r="AR91" i="28" s="1"/>
  <c r="AP89" i="29"/>
  <c r="AP95" i="29" s="1"/>
  <c r="AY82" i="31"/>
  <c r="AY88" i="31" s="1"/>
  <c r="AS82" i="28"/>
  <c r="AS88" i="28" s="1"/>
  <c r="AP87" i="25"/>
  <c r="AP93" i="25" s="1"/>
  <c r="AY81" i="31"/>
  <c r="AY87" i="31" s="1"/>
  <c r="AE90" i="29"/>
  <c r="AE96" i="29" s="1"/>
  <c r="AR89" i="29"/>
  <c r="AR95" i="29" s="1"/>
  <c r="AQ86" i="25"/>
  <c r="AQ92" i="25" s="1"/>
  <c r="AQ89" i="32"/>
  <c r="AQ95" i="32" s="1"/>
  <c r="AP86" i="25"/>
  <c r="AP92" i="25" s="1"/>
  <c r="AQ87" i="32"/>
  <c r="AQ93" i="32" s="1"/>
  <c r="AR81" i="24"/>
  <c r="AR87" i="24" s="1"/>
  <c r="AR86" i="29"/>
  <c r="AR92" i="29" s="1"/>
  <c r="AR84" i="24"/>
  <c r="AR90" i="24" s="1"/>
  <c r="AG88" i="32"/>
  <c r="AG94" i="32" s="1"/>
  <c r="AG88" i="29"/>
  <c r="AG94" i="29" s="1"/>
  <c r="AS83" i="28"/>
  <c r="AS89" i="28" s="1"/>
  <c r="AY84" i="31"/>
  <c r="AY90" i="31" s="1"/>
  <c r="AY85" i="31"/>
  <c r="AY91" i="31" s="1"/>
  <c r="AR85" i="24"/>
  <c r="AR91" i="24" s="1"/>
  <c r="AY83" i="31"/>
  <c r="AY89" i="31" s="1"/>
  <c r="AP86" i="32"/>
  <c r="AP92" i="32" s="1"/>
  <c r="AS85" i="28"/>
  <c r="AS91" i="28" s="1"/>
  <c r="AS81" i="28"/>
  <c r="AS87" i="28" s="1"/>
  <c r="AQ89" i="25"/>
  <c r="AQ95" i="25" s="1"/>
  <c r="AR83" i="24"/>
  <c r="AR89" i="24" s="1"/>
  <c r="AQ86" i="32"/>
  <c r="AQ92" i="32" s="1"/>
  <c r="AQ87" i="25"/>
  <c r="AQ93" i="25" s="1"/>
  <c r="AF88" i="25"/>
  <c r="AF94" i="25" s="1"/>
  <c r="AG88" i="25"/>
  <c r="AG94" i="25" s="1"/>
  <c r="AR86" i="25"/>
  <c r="AR92" i="25" s="1"/>
  <c r="AZ85" i="31"/>
  <c r="AZ91" i="31" s="1"/>
  <c r="AR87" i="29"/>
  <c r="AR93" i="29" s="1"/>
  <c r="AS81" i="24"/>
  <c r="AS87" i="24" s="1"/>
  <c r="AF90" i="29"/>
  <c r="AF96" i="29" s="1"/>
  <c r="AS89" i="29"/>
  <c r="AS95" i="29" s="1"/>
  <c r="AR86" i="32"/>
  <c r="AR92" i="32" s="1"/>
  <c r="AZ84" i="31"/>
  <c r="AZ90" i="31" s="1"/>
  <c r="AZ82" i="31"/>
  <c r="AZ88" i="31" s="1"/>
  <c r="AS87" i="29"/>
  <c r="AS93" i="29" s="1"/>
  <c r="AR87" i="32"/>
  <c r="AR93" i="32" s="1"/>
  <c r="AF90" i="32"/>
  <c r="AF96" i="32" s="1"/>
  <c r="AS84" i="28"/>
  <c r="AS90" i="28" s="1"/>
  <c r="AS82" i="24"/>
  <c r="AS88" i="24" s="1"/>
  <c r="AS84" i="24"/>
  <c r="AS90" i="24" s="1"/>
  <c r="AT82" i="28"/>
  <c r="AT88" i="28" s="1"/>
  <c r="AZ83" i="31"/>
  <c r="AZ89" i="31" s="1"/>
  <c r="AZ81" i="31"/>
  <c r="AZ87" i="31" s="1"/>
  <c r="AF90" i="25"/>
  <c r="AF96" i="25" s="1"/>
  <c r="AT83" i="28"/>
  <c r="AT89" i="28" s="1"/>
  <c r="AR82" i="24"/>
  <c r="AR88" i="24" s="1"/>
  <c r="AS85" i="24"/>
  <c r="AS91" i="24" s="1"/>
  <c r="AT84" i="28"/>
  <c r="AT90" i="28" s="1"/>
  <c r="AG90" i="32"/>
  <c r="AG96" i="32" s="1"/>
  <c r="AS83" i="24"/>
  <c r="AS89" i="24" s="1"/>
  <c r="AR89" i="32"/>
  <c r="AR95" i="32" s="1"/>
  <c r="AT81" i="28"/>
  <c r="AT87" i="28" s="1"/>
  <c r="AT89" i="29"/>
  <c r="AT95" i="29" s="1"/>
  <c r="BA85" i="31"/>
  <c r="BA91" i="31" s="1"/>
  <c r="AT83" i="24"/>
  <c r="AT89" i="24" s="1"/>
  <c r="AU85" i="28"/>
  <c r="AU91" i="28" s="1"/>
  <c r="AU81" i="28"/>
  <c r="AU87" i="28" s="1"/>
  <c r="AH88" i="32"/>
  <c r="AH94" i="32" s="1"/>
  <c r="AT85" i="24"/>
  <c r="AT91" i="24" s="1"/>
  <c r="AG90" i="29"/>
  <c r="AG96" i="29" s="1"/>
  <c r="BA84" i="31"/>
  <c r="BA90" i="31" s="1"/>
  <c r="AS89" i="25"/>
  <c r="AS95" i="25" s="1"/>
  <c r="AT85" i="28"/>
  <c r="AT91" i="28" s="1"/>
  <c r="BA81" i="31"/>
  <c r="BA87" i="31" s="1"/>
  <c r="AS86" i="25"/>
  <c r="AS92" i="25" s="1"/>
  <c r="AT87" i="29"/>
  <c r="AT93" i="29" s="1"/>
  <c r="AT81" i="24"/>
  <c r="AT87" i="24" s="1"/>
  <c r="AU82" i="28"/>
  <c r="AU88" i="28" s="1"/>
  <c r="AS87" i="32"/>
  <c r="AS93" i="32" s="1"/>
  <c r="AR87" i="25"/>
  <c r="AR93" i="25" s="1"/>
  <c r="AR89" i="25"/>
  <c r="AR95" i="25" s="1"/>
  <c r="AT84" i="24"/>
  <c r="AT90" i="24" s="1"/>
  <c r="AH88" i="29"/>
  <c r="AH94" i="29" s="1"/>
  <c r="AU83" i="28"/>
  <c r="AU89" i="28" s="1"/>
  <c r="AS86" i="29"/>
  <c r="AS92" i="29" s="1"/>
  <c r="AS87" i="25"/>
  <c r="AS93" i="25" s="1"/>
  <c r="AT86" i="29"/>
  <c r="AT92" i="29" s="1"/>
  <c r="BA82" i="31"/>
  <c r="BA88" i="31" s="1"/>
  <c r="AH88" i="25"/>
  <c r="AH94" i="25" s="1"/>
  <c r="BA83" i="31"/>
  <c r="BA89" i="31" s="1"/>
  <c r="BB81" i="31"/>
  <c r="BB87" i="31" s="1"/>
  <c r="AS89" i="32"/>
  <c r="AS95" i="32" s="1"/>
  <c r="AS86" i="32"/>
  <c r="AS92" i="32" s="1"/>
  <c r="AU81" i="24"/>
  <c r="AU87" i="24" s="1"/>
  <c r="AU84" i="28"/>
  <c r="AU90" i="28" s="1"/>
  <c r="AV81" i="28"/>
  <c r="AV87" i="28" s="1"/>
  <c r="AH90" i="29"/>
  <c r="AH96" i="29" s="1"/>
  <c r="AU85" i="24"/>
  <c r="AU91" i="24" s="1"/>
  <c r="AH90" i="32"/>
  <c r="AH96" i="32" s="1"/>
  <c r="BB83" i="31"/>
  <c r="BB89" i="31" s="1"/>
  <c r="AU84" i="24"/>
  <c r="AU90" i="24" s="1"/>
  <c r="AU82" i="24"/>
  <c r="AU88" i="24" s="1"/>
  <c r="BB84" i="31"/>
  <c r="BB90" i="31" s="1"/>
  <c r="AG90" i="25"/>
  <c r="AG96" i="25" s="1"/>
  <c r="BB85" i="31"/>
  <c r="BB91" i="31" s="1"/>
  <c r="AV84" i="28"/>
  <c r="AV90" i="28" s="1"/>
  <c r="AT86" i="32"/>
  <c r="AT92" i="32" s="1"/>
  <c r="AT87" i="32"/>
  <c r="AT93" i="32" s="1"/>
  <c r="AT87" i="25"/>
  <c r="AT93" i="25" s="1"/>
  <c r="AV83" i="28"/>
  <c r="AV89" i="28" s="1"/>
  <c r="AT82" i="24"/>
  <c r="AT88" i="24" s="1"/>
  <c r="AI88" i="32"/>
  <c r="AI94" i="32" s="1"/>
  <c r="AI88" i="25"/>
  <c r="AI94" i="25" s="1"/>
  <c r="BB82" i="31"/>
  <c r="BB88" i="31" s="1"/>
  <c r="AU87" i="32"/>
  <c r="AU93" i="32" s="1"/>
  <c r="AT89" i="32"/>
  <c r="AT95" i="32" s="1"/>
  <c r="AU83" i="24"/>
  <c r="AU89" i="24" s="1"/>
  <c r="AU86" i="25"/>
  <c r="AU92" i="25" s="1"/>
  <c r="BC83" i="31"/>
  <c r="BC89" i="31" s="1"/>
  <c r="AV81" i="24"/>
  <c r="AV87" i="24" s="1"/>
  <c r="AW82" i="28"/>
  <c r="AW88" i="28" s="1"/>
  <c r="BC82" i="31"/>
  <c r="BC88" i="31" s="1"/>
  <c r="AT86" i="25"/>
  <c r="AT92" i="25" s="1"/>
  <c r="AV83" i="24"/>
  <c r="AV89" i="24" s="1"/>
  <c r="BC85" i="31"/>
  <c r="BC91" i="31" s="1"/>
  <c r="AJ88" i="25"/>
  <c r="AJ94" i="25" s="1"/>
  <c r="AU89" i="29"/>
  <c r="AU95" i="29" s="1"/>
  <c r="AV82" i="28"/>
  <c r="AV88" i="28" s="1"/>
  <c r="AW81" i="28"/>
  <c r="AW87" i="28" s="1"/>
  <c r="AW83" i="28"/>
  <c r="AW89" i="28" s="1"/>
  <c r="AH90" i="25"/>
  <c r="AH96" i="25" s="1"/>
  <c r="AU86" i="29"/>
  <c r="AU92" i="29" s="1"/>
  <c r="AT89" i="25"/>
  <c r="AT95" i="25" s="1"/>
  <c r="AU89" i="25"/>
  <c r="AU95" i="25" s="1"/>
  <c r="AV82" i="24"/>
  <c r="AV88" i="24" s="1"/>
  <c r="AU87" i="25"/>
  <c r="AU93" i="25" s="1"/>
  <c r="AU89" i="32"/>
  <c r="AU95" i="32" s="1"/>
  <c r="BC84" i="31"/>
  <c r="BC90" i="31" s="1"/>
  <c r="AV89" i="29"/>
  <c r="AV95" i="29" s="1"/>
  <c r="AI88" i="29"/>
  <c r="AI94" i="29" s="1"/>
  <c r="AV85" i="28"/>
  <c r="AV91" i="28" s="1"/>
  <c r="AU87" i="29"/>
  <c r="AU93" i="29" s="1"/>
  <c r="BC81" i="31"/>
  <c r="BC87" i="31" s="1"/>
  <c r="AV84" i="24"/>
  <c r="AV90" i="24" s="1"/>
  <c r="AV85" i="24"/>
  <c r="AV91" i="24" s="1"/>
  <c r="AW83" i="24"/>
  <c r="AW89" i="24" s="1"/>
  <c r="BD82" i="31"/>
  <c r="BD88" i="31" s="1"/>
  <c r="AW87" i="29"/>
  <c r="AW93" i="29" s="1"/>
  <c r="AJ88" i="32"/>
  <c r="AJ94" i="32" s="1"/>
  <c r="AW89" i="29"/>
  <c r="AW95" i="29" s="1"/>
  <c r="AV89" i="32"/>
  <c r="AV95" i="32" s="1"/>
  <c r="BD84" i="31"/>
  <c r="BD90" i="31" s="1"/>
  <c r="AV86" i="29"/>
  <c r="AV92" i="29" s="1"/>
  <c r="AX82" i="28"/>
  <c r="AX88" i="28" s="1"/>
  <c r="BD85" i="31"/>
  <c r="BD91" i="31" s="1"/>
  <c r="AW85" i="28"/>
  <c r="AW91" i="28" s="1"/>
  <c r="AW84" i="28"/>
  <c r="AW90" i="28" s="1"/>
  <c r="AI90" i="29"/>
  <c r="AI96" i="29" s="1"/>
  <c r="AX84" i="28"/>
  <c r="AX90" i="28" s="1"/>
  <c r="AW82" i="24"/>
  <c r="AW88" i="24" s="1"/>
  <c r="AV87" i="29"/>
  <c r="AV93" i="29" s="1"/>
  <c r="BD83" i="31"/>
  <c r="BD89" i="31" s="1"/>
  <c r="AI90" i="25"/>
  <c r="AI96" i="25" s="1"/>
  <c r="AI90" i="32"/>
  <c r="AI96" i="32" s="1"/>
  <c r="AW81" i="24"/>
  <c r="AW87" i="24" s="1"/>
  <c r="AX81" i="28"/>
  <c r="AX87" i="28" s="1"/>
  <c r="AU86" i="32"/>
  <c r="AU92" i="32" s="1"/>
  <c r="AW86" i="29"/>
  <c r="AW92" i="29" s="1"/>
  <c r="AV86" i="32"/>
  <c r="AV92" i="32" s="1"/>
  <c r="BD81" i="31"/>
  <c r="BD87" i="31" s="1"/>
  <c r="AW85" i="24"/>
  <c r="AW91" i="24" s="1"/>
  <c r="AX83" i="28"/>
  <c r="AX89" i="28" s="1"/>
  <c r="AY85" i="28"/>
  <c r="AY91" i="28" s="1"/>
  <c r="AV87" i="32"/>
  <c r="AV93" i="32" s="1"/>
  <c r="AX89" i="29"/>
  <c r="AX95" i="29" s="1"/>
  <c r="AW89" i="32"/>
  <c r="AW95" i="32" s="1"/>
  <c r="AY82" i="28"/>
  <c r="AY88" i="28" s="1"/>
  <c r="AX83" i="24"/>
  <c r="AX89" i="24" s="1"/>
  <c r="AY83" i="28"/>
  <c r="AY89" i="28" s="1"/>
  <c r="BE81" i="31"/>
  <c r="BE87" i="31" s="1"/>
  <c r="AJ88" i="29"/>
  <c r="AJ94" i="29" s="1"/>
  <c r="BE84" i="31"/>
  <c r="BE90" i="31" s="1"/>
  <c r="BE83" i="31"/>
  <c r="BE89" i="31" s="1"/>
  <c r="AX85" i="28"/>
  <c r="AX91" i="28" s="1"/>
  <c r="BE85" i="31"/>
  <c r="BE91" i="31" s="1"/>
  <c r="AX84" i="24"/>
  <c r="AX90" i="24" s="1"/>
  <c r="AW84" i="24"/>
  <c r="AW90" i="24" s="1"/>
  <c r="AJ90" i="25"/>
  <c r="AJ96" i="25" s="1"/>
  <c r="AY81" i="28"/>
  <c r="AY87" i="28" s="1"/>
  <c r="AW87" i="32"/>
  <c r="AW93" i="32" s="1"/>
  <c r="AW86" i="32"/>
  <c r="AW92" i="32" s="1"/>
  <c r="BE82" i="31"/>
  <c r="BE88" i="31" s="1"/>
  <c r="AW87" i="25"/>
  <c r="AW93" i="25" s="1"/>
  <c r="AV86" i="25"/>
  <c r="AV92" i="25" s="1"/>
  <c r="AV87" i="25"/>
  <c r="AV93" i="25" s="1"/>
  <c r="AX86" i="29"/>
  <c r="AX92" i="29" s="1"/>
  <c r="AX87" i="29"/>
  <c r="AX93" i="29" s="1"/>
  <c r="AV89" i="25"/>
  <c r="AV95" i="25" s="1"/>
  <c r="AX81" i="24"/>
  <c r="AX87" i="24" s="1"/>
  <c r="AK88" i="25"/>
  <c r="AK94" i="25" s="1"/>
  <c r="AJ90" i="32"/>
  <c r="AJ96" i="32" s="1"/>
  <c r="AJ90" i="29"/>
  <c r="AJ96" i="29" s="1"/>
  <c r="BF85" i="31"/>
  <c r="BF91" i="31" s="1"/>
  <c r="AZ81" i="28"/>
  <c r="AZ87" i="28" s="1"/>
  <c r="AY83" i="24"/>
  <c r="AY89" i="24" s="1"/>
  <c r="BF82" i="31"/>
  <c r="BF88" i="31" s="1"/>
  <c r="BF83" i="31"/>
  <c r="BF89" i="31" s="1"/>
  <c r="BF81" i="31"/>
  <c r="BF87" i="31" s="1"/>
  <c r="AZ84" i="28"/>
  <c r="AZ90" i="28" s="1"/>
  <c r="AX82" i="24"/>
  <c r="AX88" i="24" s="1"/>
  <c r="AY89" i="29"/>
  <c r="AY95" i="29" s="1"/>
  <c r="AX89" i="25"/>
  <c r="AX95" i="25" s="1"/>
  <c r="AZ85" i="28"/>
  <c r="AZ91" i="28" s="1"/>
  <c r="AZ83" i="28"/>
  <c r="AZ89" i="28" s="1"/>
  <c r="AY84" i="24"/>
  <c r="AY90" i="24" s="1"/>
  <c r="AY82" i="24"/>
  <c r="AY88" i="24" s="1"/>
  <c r="AK90" i="25"/>
  <c r="AK96" i="25" s="1"/>
  <c r="AY87" i="29"/>
  <c r="AY93" i="29" s="1"/>
  <c r="AX85" i="24"/>
  <c r="AX91" i="24" s="1"/>
  <c r="AX86" i="25"/>
  <c r="AX92" i="25" s="1"/>
  <c r="AY81" i="24"/>
  <c r="AY87" i="24" s="1"/>
  <c r="AY84" i="28"/>
  <c r="AY90" i="28" s="1"/>
  <c r="AW86" i="25"/>
  <c r="AW92" i="25" s="1"/>
  <c r="BF84" i="31"/>
  <c r="BF90" i="31" s="1"/>
  <c r="AX87" i="25"/>
  <c r="AX93" i="25" s="1"/>
  <c r="AY86" i="29"/>
  <c r="AY92" i="29" s="1"/>
  <c r="AY85" i="24"/>
  <c r="AY91" i="24" s="1"/>
  <c r="AW89" i="25"/>
  <c r="AW95" i="25" s="1"/>
  <c r="AL88" i="25"/>
  <c r="AL94" i="25" s="1"/>
  <c r="AK88" i="32"/>
  <c r="AK94" i="32" s="1"/>
  <c r="AY86" i="32"/>
  <c r="AY92" i="32" s="1"/>
  <c r="AY87" i="32"/>
  <c r="AY93" i="32" s="1"/>
  <c r="BG85" i="31"/>
  <c r="BG91" i="31" s="1"/>
  <c r="AM88" i="25"/>
  <c r="AM94" i="25" s="1"/>
  <c r="AK90" i="32"/>
  <c r="AK96" i="32" s="1"/>
  <c r="AZ85" i="24"/>
  <c r="AZ91" i="24" s="1"/>
  <c r="BA85" i="28"/>
  <c r="BA91" i="28" s="1"/>
  <c r="BA82" i="28"/>
  <c r="BA88" i="28" s="1"/>
  <c r="BG84" i="31"/>
  <c r="BG90" i="31" s="1"/>
  <c r="AX86" i="32"/>
  <c r="AX92" i="32" s="1"/>
  <c r="AZ87" i="29"/>
  <c r="AZ93" i="29" s="1"/>
  <c r="AZ89" i="29"/>
  <c r="AZ95" i="29" s="1"/>
  <c r="AY89" i="25"/>
  <c r="AY95" i="25" s="1"/>
  <c r="AX89" i="32"/>
  <c r="AX95" i="32" s="1"/>
  <c r="AX87" i="32"/>
  <c r="AX93" i="32" s="1"/>
  <c r="AZ84" i="24"/>
  <c r="AZ90" i="24" s="1"/>
  <c r="BG81" i="31"/>
  <c r="BG87" i="31" s="1"/>
  <c r="BG82" i="31"/>
  <c r="BG88" i="31" s="1"/>
  <c r="AZ81" i="24"/>
  <c r="AZ87" i="24" s="1"/>
  <c r="AZ82" i="28"/>
  <c r="AZ88" i="28" s="1"/>
  <c r="AY89" i="32"/>
  <c r="AY95" i="32" s="1"/>
  <c r="AK88" i="29"/>
  <c r="AK94" i="29" s="1"/>
  <c r="BG83" i="31"/>
  <c r="BG89" i="31" s="1"/>
  <c r="BA81" i="28"/>
  <c r="BA87" i="28" s="1"/>
  <c r="AY87" i="25"/>
  <c r="AY93" i="25" s="1"/>
  <c r="BB81" i="28"/>
  <c r="BB87" i="28" s="1"/>
  <c r="BH85" i="31"/>
  <c r="BH91" i="31" s="1"/>
  <c r="AZ89" i="25"/>
  <c r="AZ95" i="25" s="1"/>
  <c r="AL90" i="25"/>
  <c r="AL96" i="25" s="1"/>
  <c r="BH84" i="31"/>
  <c r="BH90" i="31" s="1"/>
  <c r="BA81" i="24"/>
  <c r="BA87" i="24" s="1"/>
  <c r="AZ87" i="25"/>
  <c r="AZ93" i="25" s="1"/>
  <c r="BA84" i="28"/>
  <c r="BA90" i="28" s="1"/>
  <c r="BB84" i="28"/>
  <c r="BB90" i="28" s="1"/>
  <c r="BH82" i="31"/>
  <c r="BH88" i="31" s="1"/>
  <c r="BA83" i="24"/>
  <c r="BA89" i="24" s="1"/>
  <c r="AZ82" i="24"/>
  <c r="AZ88" i="24" s="1"/>
  <c r="BH81" i="31"/>
  <c r="BH87" i="31" s="1"/>
  <c r="AY86" i="25"/>
  <c r="AY92" i="25" s="1"/>
  <c r="BB85" i="28"/>
  <c r="BB91" i="28" s="1"/>
  <c r="BA83" i="28"/>
  <c r="BA89" i="28" s="1"/>
  <c r="AK90" i="29"/>
  <c r="AK96" i="29" s="1"/>
  <c r="BA84" i="24"/>
  <c r="BA90" i="24" s="1"/>
  <c r="AZ86" i="29"/>
  <c r="AZ92" i="29" s="1"/>
  <c r="AZ86" i="25"/>
  <c r="AZ92" i="25" s="1"/>
  <c r="BA89" i="29"/>
  <c r="BA95" i="29" s="1"/>
  <c r="AL88" i="32"/>
  <c r="AL94" i="32" s="1"/>
  <c r="AZ83" i="24"/>
  <c r="AZ89" i="24" s="1"/>
  <c r="BH83" i="31"/>
  <c r="BH89" i="31" s="1"/>
  <c r="BB82" i="28"/>
  <c r="BB88" i="28" s="1"/>
  <c r="BA82" i="24"/>
  <c r="BA88" i="24" s="1"/>
  <c r="BA87" i="29"/>
  <c r="BA93" i="29" s="1"/>
  <c r="BA86" i="29"/>
  <c r="BA92" i="29" s="1"/>
  <c r="BB83" i="28"/>
  <c r="BB89" i="28" s="1"/>
  <c r="BA85" i="24"/>
  <c r="BA91" i="24" s="1"/>
  <c r="BI85" i="31"/>
  <c r="BI91" i="31" s="1"/>
  <c r="AM90" i="25"/>
  <c r="AM96" i="25" s="1"/>
  <c r="BI82" i="31"/>
  <c r="BI88" i="31" s="1"/>
  <c r="AN88" i="25"/>
  <c r="AN94" i="25" s="1"/>
  <c r="BB85" i="24"/>
  <c r="BB91" i="24" s="1"/>
  <c r="BA86" i="32"/>
  <c r="BA92" i="32" s="1"/>
  <c r="BI84" i="31"/>
  <c r="BI90" i="31" s="1"/>
  <c r="BA89" i="25"/>
  <c r="BA95" i="25" s="1"/>
  <c r="BB89" i="29"/>
  <c r="BB95" i="29" s="1"/>
  <c r="BA89" i="32"/>
  <c r="BA95" i="32" s="1"/>
  <c r="BI83" i="31"/>
  <c r="BI89" i="31" s="1"/>
  <c r="BC84" i="28"/>
  <c r="BC90" i="28" s="1"/>
  <c r="BA86" i="25"/>
  <c r="BA92" i="25" s="1"/>
  <c r="AZ86" i="32"/>
  <c r="AZ92" i="32" s="1"/>
  <c r="BB84" i="24"/>
  <c r="BB90" i="24" s="1"/>
  <c r="BB86" i="29"/>
  <c r="BB92" i="29" s="1"/>
  <c r="BC83" i="28"/>
  <c r="BC89" i="28" s="1"/>
  <c r="BB81" i="24"/>
  <c r="BB87" i="24" s="1"/>
  <c r="BA87" i="32"/>
  <c r="BA93" i="32" s="1"/>
  <c r="AL88" i="29"/>
  <c r="AL94" i="29" s="1"/>
  <c r="AZ87" i="32"/>
  <c r="AZ93" i="32" s="1"/>
  <c r="AL90" i="32"/>
  <c r="AL96" i="32" s="1"/>
  <c r="BA87" i="25"/>
  <c r="BA93" i="25" s="1"/>
  <c r="BB82" i="24"/>
  <c r="BB88" i="24" s="1"/>
  <c r="BC81" i="28"/>
  <c r="BC87" i="28" s="1"/>
  <c r="BI81" i="31"/>
  <c r="BI87" i="31" s="1"/>
  <c r="AZ89" i="32"/>
  <c r="AZ95" i="32" s="1"/>
  <c r="BC82" i="28"/>
  <c r="BC88" i="28" s="1"/>
  <c r="BB86" i="25"/>
  <c r="BB92" i="25" s="1"/>
  <c r="BC87" i="29"/>
  <c r="BC93" i="29" s="1"/>
  <c r="BC82" i="24"/>
  <c r="BC88" i="24" s="1"/>
  <c r="BD81" i="28"/>
  <c r="BD87" i="28" s="1"/>
  <c r="BD85" i="28"/>
  <c r="BD91" i="28" s="1"/>
  <c r="BC86" i="29"/>
  <c r="BC92" i="29" s="1"/>
  <c r="BJ84" i="31"/>
  <c r="BJ90" i="31" s="1"/>
  <c r="BB89" i="32"/>
  <c r="BB95" i="32" s="1"/>
  <c r="BC85" i="28"/>
  <c r="BC91" i="28" s="1"/>
  <c r="AN90" i="25"/>
  <c r="AN96" i="25" s="1"/>
  <c r="AM88" i="32"/>
  <c r="AM94" i="32" s="1"/>
  <c r="BJ82" i="31"/>
  <c r="BJ88" i="31" s="1"/>
  <c r="BC89" i="29"/>
  <c r="BC95" i="29" s="1"/>
  <c r="BJ81" i="31"/>
  <c r="BJ87" i="31" s="1"/>
  <c r="BB86" i="32"/>
  <c r="BB92" i="32" s="1"/>
  <c r="BC83" i="24"/>
  <c r="BC89" i="24" s="1"/>
  <c r="BC85" i="24"/>
  <c r="BC91" i="24" s="1"/>
  <c r="BB87" i="32"/>
  <c r="BB93" i="32" s="1"/>
  <c r="BJ85" i="31"/>
  <c r="BJ91" i="31" s="1"/>
  <c r="BC81" i="24"/>
  <c r="BC87" i="24" s="1"/>
  <c r="BC84" i="24"/>
  <c r="BC90" i="24" s="1"/>
  <c r="BB87" i="25"/>
  <c r="BB93" i="25" s="1"/>
  <c r="BB83" i="24"/>
  <c r="BB89" i="24" s="1"/>
  <c r="AL90" i="29"/>
  <c r="AL96" i="29" s="1"/>
  <c r="BB87" i="29"/>
  <c r="BB93" i="29" s="1"/>
  <c r="BD83" i="28"/>
  <c r="BD89" i="28" s="1"/>
  <c r="BB89" i="25"/>
  <c r="BB95" i="25" s="1"/>
  <c r="BJ83" i="31"/>
  <c r="BJ89" i="31" s="1"/>
  <c r="BC86" i="25"/>
  <c r="BC92" i="25" s="1"/>
  <c r="BK83" i="31"/>
  <c r="BK89" i="31" s="1"/>
  <c r="BD89" i="29"/>
  <c r="BD95" i="29" s="1"/>
  <c r="BC86" i="32"/>
  <c r="BC92" i="32" s="1"/>
  <c r="BK84" i="31"/>
  <c r="BK90" i="31" s="1"/>
  <c r="BE84" i="28"/>
  <c r="BE90" i="28" s="1"/>
  <c r="BC89" i="25"/>
  <c r="BC95" i="25" s="1"/>
  <c r="AM90" i="32"/>
  <c r="AM96" i="32" s="1"/>
  <c r="BD87" i="29"/>
  <c r="BD93" i="29" s="1"/>
  <c r="BE82" i="28"/>
  <c r="BE88" i="28" s="1"/>
  <c r="BD82" i="28"/>
  <c r="BD88" i="28" s="1"/>
  <c r="BE83" i="28"/>
  <c r="BE89" i="28" s="1"/>
  <c r="BD84" i="24"/>
  <c r="BD90" i="24" s="1"/>
  <c r="BD86" i="29"/>
  <c r="BD92" i="29" s="1"/>
  <c r="AO88" i="25"/>
  <c r="AO94" i="25" s="1"/>
  <c r="BE81" i="28"/>
  <c r="BE87" i="28" s="1"/>
  <c r="BD84" i="28"/>
  <c r="BD90" i="28" s="1"/>
  <c r="BC89" i="32"/>
  <c r="BC95" i="32" s="1"/>
  <c r="BK85" i="31"/>
  <c r="BK91" i="31" s="1"/>
  <c r="BD83" i="24"/>
  <c r="BD89" i="24" s="1"/>
  <c r="BD81" i="24"/>
  <c r="BD87" i="24" s="1"/>
  <c r="AM88" i="29"/>
  <c r="AM94" i="29" s="1"/>
  <c r="BK82" i="31"/>
  <c r="BK88" i="31" s="1"/>
  <c r="BC87" i="32"/>
  <c r="BC93" i="32" s="1"/>
  <c r="BC87" i="25"/>
  <c r="BC93" i="25" s="1"/>
  <c r="BK81" i="31"/>
  <c r="BK87" i="31" s="1"/>
  <c r="BL82" i="31"/>
  <c r="BL88" i="31" s="1"/>
  <c r="BF84" i="28"/>
  <c r="BF90" i="28" s="1"/>
  <c r="BD87" i="25"/>
  <c r="BD93" i="25" s="1"/>
  <c r="BL83" i="31"/>
  <c r="BL89" i="31" s="1"/>
  <c r="BD87" i="32"/>
  <c r="BD93" i="32" s="1"/>
  <c r="BD85" i="24"/>
  <c r="BD91" i="24" s="1"/>
  <c r="BL81" i="31"/>
  <c r="BL87" i="31" s="1"/>
  <c r="BD86" i="32"/>
  <c r="BD92" i="32" s="1"/>
  <c r="BE81" i="24"/>
  <c r="BE87" i="24" s="1"/>
  <c r="BF83" i="28"/>
  <c r="BF89" i="28" s="1"/>
  <c r="BD82" i="24"/>
  <c r="BD88" i="24" s="1"/>
  <c r="BF82" i="28"/>
  <c r="BF88" i="28" s="1"/>
  <c r="AN88" i="32"/>
  <c r="AN94" i="32" s="1"/>
  <c r="AN88" i="29"/>
  <c r="AN94" i="29" s="1"/>
  <c r="BF81" i="28"/>
  <c r="BF87" i="28" s="1"/>
  <c r="BD89" i="32"/>
  <c r="BD95" i="32" s="1"/>
  <c r="AO90" i="25"/>
  <c r="AO96" i="25" s="1"/>
  <c r="BL85" i="31"/>
  <c r="BL91" i="31" s="1"/>
  <c r="BL84" i="31"/>
  <c r="BL90" i="31" s="1"/>
  <c r="BE82" i="24"/>
  <c r="BE88" i="24" s="1"/>
  <c r="AM90" i="29"/>
  <c r="AM96" i="29" s="1"/>
  <c r="BF85" i="28"/>
  <c r="BF91" i="28" s="1"/>
  <c r="BE85" i="24"/>
  <c r="BE91" i="24" s="1"/>
  <c r="BE85" i="28"/>
  <c r="BE91" i="28" s="1"/>
  <c r="BE86" i="25"/>
  <c r="BE92" i="25" s="1"/>
  <c r="BE84" i="24"/>
  <c r="BE90" i="24" s="1"/>
  <c r="BE87" i="25"/>
  <c r="BE93" i="25" s="1"/>
  <c r="BF86" i="29"/>
  <c r="BF92" i="29" s="1"/>
  <c r="BG81" i="28"/>
  <c r="BG87" i="28" s="1"/>
  <c r="AN90" i="32"/>
  <c r="AN96" i="32" s="1"/>
  <c r="BG84" i="28"/>
  <c r="BG90" i="28" s="1"/>
  <c r="BM82" i="31"/>
  <c r="BM88" i="31" s="1"/>
  <c r="BE89" i="25"/>
  <c r="BE95" i="25" s="1"/>
  <c r="BE89" i="29"/>
  <c r="BE95" i="29" s="1"/>
  <c r="BF81" i="24"/>
  <c r="BF87" i="24" s="1"/>
  <c r="AP88" i="25"/>
  <c r="AP94" i="25" s="1"/>
  <c r="BD89" i="25"/>
  <c r="BD95" i="25" s="1"/>
  <c r="BE87" i="29"/>
  <c r="BE93" i="29" s="1"/>
  <c r="BF87" i="29"/>
  <c r="BF93" i="29" s="1"/>
  <c r="BF82" i="24"/>
  <c r="BF88" i="24" s="1"/>
  <c r="BF89" i="29"/>
  <c r="BF95" i="29" s="1"/>
  <c r="BG82" i="28"/>
  <c r="BG88" i="28" s="1"/>
  <c r="BF84" i="24"/>
  <c r="BF90" i="24" s="1"/>
  <c r="BF83" i="24"/>
  <c r="BF89" i="24" s="1"/>
  <c r="BM83" i="31"/>
  <c r="BM89" i="31" s="1"/>
  <c r="BD86" i="25"/>
  <c r="BD92" i="25" s="1"/>
  <c r="BM85" i="31"/>
  <c r="BM91" i="31" s="1"/>
  <c r="BE83" i="24"/>
  <c r="BE89" i="24" s="1"/>
  <c r="BE86" i="29"/>
  <c r="BE92" i="29" s="1"/>
  <c r="AP90" i="25"/>
  <c r="AP96" i="25" s="1"/>
  <c r="BF85" i="24"/>
  <c r="BF91" i="24" s="1"/>
  <c r="BM81" i="31"/>
  <c r="BM87" i="31" s="1"/>
  <c r="BM84" i="31"/>
  <c r="BM90" i="31" s="1"/>
  <c r="BE89" i="32"/>
  <c r="BE95" i="32" s="1"/>
  <c r="BF86" i="25"/>
  <c r="BF92" i="25" s="1"/>
  <c r="BE86" i="32"/>
  <c r="BE92" i="32" s="1"/>
  <c r="AN90" i="29"/>
  <c r="AN96" i="29" s="1"/>
  <c r="BH81" i="28"/>
  <c r="BH87" i="28" s="1"/>
  <c r="BG85" i="28"/>
  <c r="BG91" i="28" s="1"/>
  <c r="BN81" i="31"/>
  <c r="BN87" i="31" s="1"/>
  <c r="BG83" i="28"/>
  <c r="BG89" i="28" s="1"/>
  <c r="BN85" i="31"/>
  <c r="BN91" i="31" s="1"/>
  <c r="BF89" i="32"/>
  <c r="BF95" i="32" s="1"/>
  <c r="BG89" i="29"/>
  <c r="BG95" i="29" s="1"/>
  <c r="BH83" i="28"/>
  <c r="BH89" i="28" s="1"/>
  <c r="BN82" i="31"/>
  <c r="BN88" i="31" s="1"/>
  <c r="AO88" i="29"/>
  <c r="AO94" i="29" s="1"/>
  <c r="BG82" i="24"/>
  <c r="BG88" i="24" s="1"/>
  <c r="BF89" i="25"/>
  <c r="BF95" i="25" s="1"/>
  <c r="BG84" i="24"/>
  <c r="BG90" i="24" s="1"/>
  <c r="BN84" i="31"/>
  <c r="BN90" i="31" s="1"/>
  <c r="AO88" i="32"/>
  <c r="AO94" i="32" s="1"/>
  <c r="BF86" i="32"/>
  <c r="BF92" i="32" s="1"/>
  <c r="BG83" i="24"/>
  <c r="BG89" i="24" s="1"/>
  <c r="BN83" i="31"/>
  <c r="BN89" i="31" s="1"/>
  <c r="BG85" i="24"/>
  <c r="BG91" i="24" s="1"/>
  <c r="BG81" i="24"/>
  <c r="BG87" i="24" s="1"/>
  <c r="BE87" i="32"/>
  <c r="BE93" i="32" s="1"/>
  <c r="BH85" i="28"/>
  <c r="BH91" i="28" s="1"/>
  <c r="AQ88" i="25"/>
  <c r="AQ94" i="25" s="1"/>
  <c r="BF87" i="32"/>
  <c r="BF93" i="32" s="1"/>
  <c r="BG86" i="29"/>
  <c r="BG92" i="29" s="1"/>
  <c r="BH82" i="28"/>
  <c r="BH88" i="28" s="1"/>
  <c r="BG87" i="32"/>
  <c r="BG93" i="32" s="1"/>
  <c r="BH81" i="24"/>
  <c r="BH87" i="24" s="1"/>
  <c r="BG89" i="32"/>
  <c r="BG95" i="32" s="1"/>
  <c r="AO90" i="32"/>
  <c r="AO96" i="32" s="1"/>
  <c r="BH82" i="24"/>
  <c r="BH88" i="24" s="1"/>
  <c r="BH84" i="24"/>
  <c r="BH90" i="24" s="1"/>
  <c r="BI84" i="28"/>
  <c r="BI90" i="28" s="1"/>
  <c r="BI81" i="28"/>
  <c r="BI87" i="28" s="1"/>
  <c r="BH85" i="24"/>
  <c r="BH91" i="24" s="1"/>
  <c r="AP88" i="32"/>
  <c r="AP94" i="32" s="1"/>
  <c r="BG86" i="32"/>
  <c r="BG92" i="32" s="1"/>
  <c r="BH89" i="29"/>
  <c r="BH95" i="29" s="1"/>
  <c r="BO84" i="31"/>
  <c r="BO90" i="31" s="1"/>
  <c r="BO81" i="31"/>
  <c r="BO87" i="31" s="1"/>
  <c r="BG89" i="25"/>
  <c r="BG95" i="25" s="1"/>
  <c r="BO85" i="31"/>
  <c r="BO91" i="31" s="1"/>
  <c r="BH87" i="29"/>
  <c r="BH93" i="29" s="1"/>
  <c r="BF87" i="25"/>
  <c r="BF93" i="25" s="1"/>
  <c r="AO90" i="29"/>
  <c r="AO96" i="29" s="1"/>
  <c r="BG86" i="25"/>
  <c r="BG92" i="25" s="1"/>
  <c r="BO82" i="31"/>
  <c r="BO88" i="31" s="1"/>
  <c r="BI85" i="28"/>
  <c r="BI91" i="28" s="1"/>
  <c r="BG87" i="25"/>
  <c r="BG93" i="25" s="1"/>
  <c r="BG87" i="29"/>
  <c r="BG93" i="29" s="1"/>
  <c r="BH84" i="28"/>
  <c r="BH90" i="28" s="1"/>
  <c r="BO83" i="31"/>
  <c r="BO89" i="31" s="1"/>
  <c r="BH86" i="29"/>
  <c r="BH92" i="29" s="1"/>
  <c r="AR88" i="25"/>
  <c r="AR94" i="25" s="1"/>
  <c r="BH83" i="24"/>
  <c r="BH89" i="24" s="1"/>
  <c r="BI82" i="24"/>
  <c r="BI88" i="24" s="1"/>
  <c r="BJ81" i="28"/>
  <c r="BJ87" i="28" s="1"/>
  <c r="BI81" i="24"/>
  <c r="BI87" i="24" s="1"/>
  <c r="BP82" i="31"/>
  <c r="BP88" i="31" s="1"/>
  <c r="BJ84" i="28"/>
  <c r="BJ90" i="28" s="1"/>
  <c r="BI83" i="24"/>
  <c r="BI89" i="24" s="1"/>
  <c r="BH86" i="32"/>
  <c r="BH92" i="32" s="1"/>
  <c r="AQ90" i="25"/>
  <c r="AQ96" i="25" s="1"/>
  <c r="BI83" i="28"/>
  <c r="BI89" i="28" s="1"/>
  <c r="BI82" i="28"/>
  <c r="BI88" i="28" s="1"/>
  <c r="BP81" i="31"/>
  <c r="BP87" i="31" s="1"/>
  <c r="AQ88" i="32"/>
  <c r="AQ94" i="32" s="1"/>
  <c r="BP83" i="31"/>
  <c r="BP89" i="31" s="1"/>
  <c r="BJ85" i="28"/>
  <c r="BJ91" i="28" s="1"/>
  <c r="BP84" i="31"/>
  <c r="BP90" i="31" s="1"/>
  <c r="BJ82" i="28"/>
  <c r="BJ88" i="28" s="1"/>
  <c r="BI84" i="24"/>
  <c r="BI90" i="24" s="1"/>
  <c r="AP90" i="29"/>
  <c r="AP96" i="29" s="1"/>
  <c r="AP88" i="29"/>
  <c r="AP94" i="29" s="1"/>
  <c r="BH89" i="32"/>
  <c r="BH95" i="32" s="1"/>
  <c r="BP85" i="31"/>
  <c r="BP91" i="31" s="1"/>
  <c r="BI85" i="24"/>
  <c r="BI91" i="24" s="1"/>
  <c r="BJ81" i="24"/>
  <c r="BJ87" i="24" s="1"/>
  <c r="BJ86" i="29"/>
  <c r="BJ92" i="29" s="1"/>
  <c r="BI89" i="29"/>
  <c r="BI95" i="29" s="1"/>
  <c r="BK81" i="28"/>
  <c r="BK87" i="28" s="1"/>
  <c r="BH89" i="25"/>
  <c r="BH95" i="25" s="1"/>
  <c r="BI86" i="29"/>
  <c r="BI92" i="29" s="1"/>
  <c r="AP90" i="32"/>
  <c r="AP96" i="32" s="1"/>
  <c r="BH86" i="25"/>
  <c r="BH92" i="25" s="1"/>
  <c r="BK84" i="28"/>
  <c r="BK90" i="28" s="1"/>
  <c r="BQ85" i="31"/>
  <c r="BQ91" i="31" s="1"/>
  <c r="AR88" i="32"/>
  <c r="AR94" i="32" s="1"/>
  <c r="AS88" i="25"/>
  <c r="AS94" i="25" s="1"/>
  <c r="BI87" i="25"/>
  <c r="BI93" i="25" s="1"/>
  <c r="BI87" i="29"/>
  <c r="BI93" i="29" s="1"/>
  <c r="BQ81" i="31"/>
  <c r="BQ87" i="31" s="1"/>
  <c r="BJ82" i="24"/>
  <c r="BJ88" i="24" s="1"/>
  <c r="BI87" i="32"/>
  <c r="BI93" i="32" s="1"/>
  <c r="BK83" i="28"/>
  <c r="BK89" i="28" s="1"/>
  <c r="BI86" i="25"/>
  <c r="BI92" i="25" s="1"/>
  <c r="BK85" i="28"/>
  <c r="BK91" i="28" s="1"/>
  <c r="BQ84" i="31"/>
  <c r="BQ90" i="31" s="1"/>
  <c r="BQ82" i="31"/>
  <c r="BQ88" i="31" s="1"/>
  <c r="BI89" i="25"/>
  <c r="BI95" i="25" s="1"/>
  <c r="BJ89" i="29"/>
  <c r="BJ95" i="29" s="1"/>
  <c r="BJ83" i="24"/>
  <c r="BJ89" i="24" s="1"/>
  <c r="BH87" i="25"/>
  <c r="BH93" i="25" s="1"/>
  <c r="BH87" i="32"/>
  <c r="BH93" i="32" s="1"/>
  <c r="BQ83" i="31"/>
  <c r="BQ89" i="31" s="1"/>
  <c r="AR90" i="25"/>
  <c r="AR96" i="25" s="1"/>
  <c r="BJ84" i="24"/>
  <c r="BJ90" i="24" s="1"/>
  <c r="BJ87" i="29"/>
  <c r="BJ93" i="29" s="1"/>
  <c r="BJ83" i="28"/>
  <c r="BJ89" i="28" s="1"/>
  <c r="BR84" i="31"/>
  <c r="BR90" i="31" s="1"/>
  <c r="BR83" i="31"/>
  <c r="BR89" i="31" s="1"/>
  <c r="BL85" i="28"/>
  <c r="BL91" i="28" s="1"/>
  <c r="BJ86" i="25"/>
  <c r="BJ92" i="25" s="1"/>
  <c r="BK85" i="24"/>
  <c r="BK91" i="24" s="1"/>
  <c r="AQ90" i="32"/>
  <c r="AQ96" i="32" s="1"/>
  <c r="BK89" i="29"/>
  <c r="BK95" i="29" s="1"/>
  <c r="AS90" i="25"/>
  <c r="AS96" i="25" s="1"/>
  <c r="BJ86" i="32"/>
  <c r="BJ92" i="32" s="1"/>
  <c r="BL82" i="28"/>
  <c r="BL88" i="28" s="1"/>
  <c r="BK82" i="28"/>
  <c r="BK88" i="28" s="1"/>
  <c r="BK81" i="24"/>
  <c r="BK87" i="24" s="1"/>
  <c r="BJ87" i="32"/>
  <c r="BJ93" i="32" s="1"/>
  <c r="BJ89" i="32"/>
  <c r="BJ95" i="32" s="1"/>
  <c r="AQ90" i="29"/>
  <c r="AQ96" i="29" s="1"/>
  <c r="BI86" i="32"/>
  <c r="BI92" i="32" s="1"/>
  <c r="BK84" i="24"/>
  <c r="BK90" i="24" s="1"/>
  <c r="BI89" i="32"/>
  <c r="BI95" i="32" s="1"/>
  <c r="BL81" i="28"/>
  <c r="BL87" i="28" s="1"/>
  <c r="BK82" i="24"/>
  <c r="BK88" i="24" s="1"/>
  <c r="BK87" i="29"/>
  <c r="BK93" i="29" s="1"/>
  <c r="AR90" i="32"/>
  <c r="AR96" i="32" s="1"/>
  <c r="BR81" i="31"/>
  <c r="BR87" i="31" s="1"/>
  <c r="BK86" i="29"/>
  <c r="BK92" i="29" s="1"/>
  <c r="BR85" i="31"/>
  <c r="BR91" i="31" s="1"/>
  <c r="AQ88" i="29"/>
  <c r="AQ94" i="29" s="1"/>
  <c r="BJ85" i="24"/>
  <c r="BJ91" i="24" s="1"/>
  <c r="BL83" i="28"/>
  <c r="BL89" i="28" s="1"/>
  <c r="BR82" i="31"/>
  <c r="BR88" i="31" s="1"/>
  <c r="BJ89" i="25"/>
  <c r="BJ95" i="25" s="1"/>
  <c r="BL84" i="28"/>
  <c r="BL90" i="28" s="1"/>
  <c r="BK89" i="25"/>
  <c r="BK95" i="25" s="1"/>
  <c r="BL84" i="24"/>
  <c r="BL90" i="24" s="1"/>
  <c r="BL86" i="29"/>
  <c r="BL92" i="29" s="1"/>
  <c r="BL81" i="24"/>
  <c r="BL87" i="24" s="1"/>
  <c r="BJ87" i="25"/>
  <c r="BJ93" i="25" s="1"/>
  <c r="AT88" i="25"/>
  <c r="AT94" i="25" s="1"/>
  <c r="BS81" i="31"/>
  <c r="BS87" i="31" s="1"/>
  <c r="BK86" i="25"/>
  <c r="BK92" i="25" s="1"/>
  <c r="BL87" i="29"/>
  <c r="BL93" i="29" s="1"/>
  <c r="BK83" i="24"/>
  <c r="BK89" i="24" s="1"/>
  <c r="BK87" i="25"/>
  <c r="BK93" i="25" s="1"/>
  <c r="BM82" i="28"/>
  <c r="BM88" i="28" s="1"/>
  <c r="BM81" i="28"/>
  <c r="BM87" i="28" s="1"/>
  <c r="BK86" i="32"/>
  <c r="BK92" i="32" s="1"/>
  <c r="BL89" i="29"/>
  <c r="BL95" i="29" s="1"/>
  <c r="BS84" i="31"/>
  <c r="BS90" i="31" s="1"/>
  <c r="AS88" i="32"/>
  <c r="AS94" i="32" s="1"/>
  <c r="BL83" i="24"/>
  <c r="BL89" i="24" s="1"/>
  <c r="BK89" i="32"/>
  <c r="BK95" i="32" s="1"/>
  <c r="BS82" i="31"/>
  <c r="BS88" i="31" s="1"/>
  <c r="BS83" i="31"/>
  <c r="BS89" i="31" s="1"/>
  <c r="BS85" i="31"/>
  <c r="BS91" i="31" s="1"/>
  <c r="BM85" i="28"/>
  <c r="BM91" i="28" s="1"/>
  <c r="BN84" i="28"/>
  <c r="BN90" i="28" s="1"/>
  <c r="BK87" i="32"/>
  <c r="BK93" i="32" s="1"/>
  <c r="BL82" i="24"/>
  <c r="BL88" i="24" s="1"/>
  <c r="BM86" i="29"/>
  <c r="BM92" i="29" s="1"/>
  <c r="AR88" i="29"/>
  <c r="AR94" i="29" s="1"/>
  <c r="BN85" i="28"/>
  <c r="BN91" i="28" s="1"/>
  <c r="BM83" i="28"/>
  <c r="BM89" i="28" s="1"/>
  <c r="BM82" i="24"/>
  <c r="BM88" i="24" s="1"/>
  <c r="BM89" i="29"/>
  <c r="BM95" i="29" s="1"/>
  <c r="BM84" i="28"/>
  <c r="BM90" i="28" s="1"/>
  <c r="BT83" i="31"/>
  <c r="BT89" i="31" s="1"/>
  <c r="BM83" i="24"/>
  <c r="BM89" i="24" s="1"/>
  <c r="BL87" i="25"/>
  <c r="BL93" i="25" s="1"/>
  <c r="AT90" i="25"/>
  <c r="AT96" i="25" s="1"/>
  <c r="BM81" i="24"/>
  <c r="BM87" i="24" s="1"/>
  <c r="BT84" i="31"/>
  <c r="BT90" i="31" s="1"/>
  <c r="BN83" i="28"/>
  <c r="BN89" i="28" s="1"/>
  <c r="BT81" i="31"/>
  <c r="BT87" i="31" s="1"/>
  <c r="BL86" i="25"/>
  <c r="BL92" i="25" s="1"/>
  <c r="BL89" i="25"/>
  <c r="BL95" i="25" s="1"/>
  <c r="BM84" i="24"/>
  <c r="BM90" i="24" s="1"/>
  <c r="BT82" i="31"/>
  <c r="BT88" i="31" s="1"/>
  <c r="AS90" i="32"/>
  <c r="AS96" i="32" s="1"/>
  <c r="BN81" i="28"/>
  <c r="BN87" i="28" s="1"/>
  <c r="AR90" i="29"/>
  <c r="AR96" i="29" s="1"/>
  <c r="BL85" i="24"/>
  <c r="BL91" i="24" s="1"/>
  <c r="BN82" i="28"/>
  <c r="BN88" i="28" s="1"/>
  <c r="BM87" i="29"/>
  <c r="BM93" i="29" s="1"/>
  <c r="BT85" i="31"/>
  <c r="BT91" i="31" s="1"/>
  <c r="BM85" i="24"/>
  <c r="BM91" i="24" s="1"/>
  <c r="BN86" i="29"/>
  <c r="BN92" i="29" s="1"/>
  <c r="BN85" i="24"/>
  <c r="BN91" i="24" s="1"/>
  <c r="BM87" i="32"/>
  <c r="BM93" i="32" s="1"/>
  <c r="BM86" i="32"/>
  <c r="BM92" i="32" s="1"/>
  <c r="BU82" i="31"/>
  <c r="BU88" i="31" s="1"/>
  <c r="BN81" i="24"/>
  <c r="BN87" i="24" s="1"/>
  <c r="BN83" i="24"/>
  <c r="BN89" i="24" s="1"/>
  <c r="BU81" i="31"/>
  <c r="BU87" i="31" s="1"/>
  <c r="BN87" i="29"/>
  <c r="BN93" i="29" s="1"/>
  <c r="BU84" i="31"/>
  <c r="BU90" i="31" s="1"/>
  <c r="BO81" i="28"/>
  <c r="BO87" i="28" s="1"/>
  <c r="AU88" i="25"/>
  <c r="AU94" i="25" s="1"/>
  <c r="BN84" i="24"/>
  <c r="BN90" i="24" s="1"/>
  <c r="BU85" i="31"/>
  <c r="BU91" i="31" s="1"/>
  <c r="AT88" i="32"/>
  <c r="AT94" i="32" s="1"/>
  <c r="BN82" i="24"/>
  <c r="BN88" i="24" s="1"/>
  <c r="BN89" i="29"/>
  <c r="BN95" i="29" s="1"/>
  <c r="BL86" i="32"/>
  <c r="BL92" i="32" s="1"/>
  <c r="BL87" i="32"/>
  <c r="BL93" i="32" s="1"/>
  <c r="BU83" i="31"/>
  <c r="BU89" i="31" s="1"/>
  <c r="BL89" i="32"/>
  <c r="BL95" i="32" s="1"/>
  <c r="BO85" i="28"/>
  <c r="BO91" i="28" s="1"/>
  <c r="BM89" i="32"/>
  <c r="BM95" i="32" s="1"/>
  <c r="BO84" i="28"/>
  <c r="BO90" i="28" s="1"/>
  <c r="BO82" i="28"/>
  <c r="BO88" i="28" s="1"/>
  <c r="AS88" i="29"/>
  <c r="AS94" i="29" s="1"/>
  <c r="BM87" i="25"/>
  <c r="BM93" i="25" s="1"/>
  <c r="BN87" i="32"/>
  <c r="BN93" i="32" s="1"/>
  <c r="BM86" i="25"/>
  <c r="BM92" i="25" s="1"/>
  <c r="AU90" i="25"/>
  <c r="AU96" i="25" s="1"/>
  <c r="BN86" i="32"/>
  <c r="BN92" i="32" s="1"/>
  <c r="BO84" i="24"/>
  <c r="BO90" i="24" s="1"/>
  <c r="BO83" i="28"/>
  <c r="BO89" i="28" s="1"/>
  <c r="BN87" i="25"/>
  <c r="BN93" i="25" s="1"/>
  <c r="BO87" i="29"/>
  <c r="BO93" i="29" s="1"/>
  <c r="AT90" i="32"/>
  <c r="AT96" i="32" s="1"/>
  <c r="BN89" i="25"/>
  <c r="BN95" i="25" s="1"/>
  <c r="BO81" i="24"/>
  <c r="BO87" i="24" s="1"/>
  <c r="BO86" i="29"/>
  <c r="BO92" i="29" s="1"/>
  <c r="BP84" i="28"/>
  <c r="BP90" i="28" s="1"/>
  <c r="BO82" i="24"/>
  <c r="BO88" i="24" s="1"/>
  <c r="BP81" i="28"/>
  <c r="BP87" i="28" s="1"/>
  <c r="BN89" i="32"/>
  <c r="BN95" i="32" s="1"/>
  <c r="BM89" i="25"/>
  <c r="BM95" i="25" s="1"/>
  <c r="BN86" i="25"/>
  <c r="BN92" i="25" s="1"/>
  <c r="BP82" i="28"/>
  <c r="BP88" i="28" s="1"/>
  <c r="BO86" i="25"/>
  <c r="BO92" i="25" s="1"/>
  <c r="BQ81" i="28"/>
  <c r="BQ87" i="28" s="1"/>
  <c r="AV90" i="25"/>
  <c r="AV96" i="25" s="1"/>
  <c r="BO85" i="24"/>
  <c r="BO91" i="24" s="1"/>
  <c r="BO87" i="32"/>
  <c r="BO93" i="32" s="1"/>
  <c r="BO86" i="32"/>
  <c r="BO92" i="32" s="1"/>
  <c r="BQ85" i="28"/>
  <c r="BQ91" i="28" s="1"/>
  <c r="AU88" i="32"/>
  <c r="AU94" i="32" s="1"/>
  <c r="BP83" i="28"/>
  <c r="BP89" i="28" s="1"/>
  <c r="BO87" i="25"/>
  <c r="BO93" i="25" s="1"/>
  <c r="BP81" i="24"/>
  <c r="BP87" i="24" s="1"/>
  <c r="BO89" i="32"/>
  <c r="BO95" i="32" s="1"/>
  <c r="AV88" i="25"/>
  <c r="AV94" i="25" s="1"/>
  <c r="AT88" i="29"/>
  <c r="AT94" i="29" s="1"/>
  <c r="BP82" i="24"/>
  <c r="BP88" i="24" s="1"/>
  <c r="BO89" i="29"/>
  <c r="BO95" i="29" s="1"/>
  <c r="BP85" i="28"/>
  <c r="BP91" i="28" s="1"/>
  <c r="BP84" i="24"/>
  <c r="BP90" i="24" s="1"/>
  <c r="BO83" i="24"/>
  <c r="BO89" i="24" s="1"/>
  <c r="BP85" i="24"/>
  <c r="BP91" i="24" s="1"/>
  <c r="BO89" i="25"/>
  <c r="BO95" i="25" s="1"/>
  <c r="AS90" i="29"/>
  <c r="AS96" i="29" s="1"/>
  <c r="BQ83" i="28"/>
  <c r="BQ89" i="28" s="1"/>
  <c r="BQ84" i="24"/>
  <c r="BQ90" i="24" s="1"/>
  <c r="BQ81" i="24"/>
  <c r="BQ87" i="24" s="1"/>
  <c r="AT90" i="29"/>
  <c r="AT96" i="29" s="1"/>
  <c r="BQ86" i="29"/>
  <c r="BQ92" i="29" s="1"/>
  <c r="BR84" i="28"/>
  <c r="BR90" i="28" s="1"/>
  <c r="BQ84" i="28"/>
  <c r="BQ90" i="28" s="1"/>
  <c r="BQ87" i="29"/>
  <c r="BQ93" i="29" s="1"/>
  <c r="BR81" i="28"/>
  <c r="BR87" i="28" s="1"/>
  <c r="AU90" i="32"/>
  <c r="AU96" i="32" s="1"/>
  <c r="BP86" i="29"/>
  <c r="BP92" i="29" s="1"/>
  <c r="BP83" i="24"/>
  <c r="BP89" i="24" s="1"/>
  <c r="BP86" i="32"/>
  <c r="BP92" i="32" s="1"/>
  <c r="BP87" i="32"/>
  <c r="BP93" i="32" s="1"/>
  <c r="BR82" i="28"/>
  <c r="BR88" i="28" s="1"/>
  <c r="BR83" i="28"/>
  <c r="BR89" i="28" s="1"/>
  <c r="BP89" i="29"/>
  <c r="BP95" i="29" s="1"/>
  <c r="BQ85" i="24"/>
  <c r="BQ91" i="24" s="1"/>
  <c r="BQ82" i="28"/>
  <c r="BQ88" i="28" s="1"/>
  <c r="BP89" i="32"/>
  <c r="BP95" i="32" s="1"/>
  <c r="BQ89" i="29"/>
  <c r="BQ95" i="29" s="1"/>
  <c r="BP87" i="29"/>
  <c r="BP93" i="29" s="1"/>
  <c r="BR85" i="28"/>
  <c r="BR91" i="28" s="1"/>
  <c r="BQ82" i="24"/>
  <c r="BQ88" i="24" s="1"/>
  <c r="BQ86" i="32"/>
  <c r="BQ92" i="32" s="1"/>
  <c r="AW88" i="25"/>
  <c r="AW94" i="25" s="1"/>
  <c r="BS83" i="28"/>
  <c r="BS89" i="28" s="1"/>
  <c r="BS81" i="28"/>
  <c r="BS87" i="28" s="1"/>
  <c r="BP89" i="25"/>
  <c r="BP95" i="25" s="1"/>
  <c r="BQ87" i="25"/>
  <c r="BQ93" i="25" s="1"/>
  <c r="BR89" i="29"/>
  <c r="BR95" i="29" s="1"/>
  <c r="AW90" i="25"/>
  <c r="AW96" i="25" s="1"/>
  <c r="BP86" i="25"/>
  <c r="BP92" i="25" s="1"/>
  <c r="AU88" i="29"/>
  <c r="AU94" i="29" s="1"/>
  <c r="BR83" i="24"/>
  <c r="BR89" i="24" s="1"/>
  <c r="BQ87" i="32"/>
  <c r="BQ93" i="32" s="1"/>
  <c r="BQ89" i="25"/>
  <c r="BQ95" i="25" s="1"/>
  <c r="BR84" i="24"/>
  <c r="BR90" i="24" s="1"/>
  <c r="BS85" i="28"/>
  <c r="BS91" i="28" s="1"/>
  <c r="AV88" i="32"/>
  <c r="AV94" i="32" s="1"/>
  <c r="BQ83" i="24"/>
  <c r="BQ89" i="24" s="1"/>
  <c r="BQ86" i="25"/>
  <c r="BQ92" i="25" s="1"/>
  <c r="BR85" i="24"/>
  <c r="BR91" i="24" s="1"/>
  <c r="BR82" i="24"/>
  <c r="BR88" i="24" s="1"/>
  <c r="BQ89" i="32"/>
  <c r="BQ95" i="32" s="1"/>
  <c r="BP87" i="25"/>
  <c r="BP93" i="25" s="1"/>
  <c r="BR81" i="24"/>
  <c r="BR87" i="24" s="1"/>
  <c r="BR87" i="29"/>
  <c r="BR93" i="29" s="1"/>
  <c r="BR89" i="25"/>
  <c r="BR95" i="25" s="1"/>
  <c r="BS84" i="24"/>
  <c r="BS90" i="24" s="1"/>
  <c r="BS81" i="24"/>
  <c r="BS87" i="24" s="1"/>
  <c r="BT81" i="28"/>
  <c r="BT87" i="28" s="1"/>
  <c r="AX88" i="25"/>
  <c r="AX94" i="25" s="1"/>
  <c r="BR89" i="32"/>
  <c r="BR95" i="32" s="1"/>
  <c r="AU90" i="29"/>
  <c r="AU96" i="29" s="1"/>
  <c r="BR86" i="32"/>
  <c r="BR92" i="32" s="1"/>
  <c r="BS87" i="29"/>
  <c r="BS93" i="29" s="1"/>
  <c r="BR86" i="29"/>
  <c r="BR92" i="29" s="1"/>
  <c r="BS82" i="28"/>
  <c r="BS88" i="28" s="1"/>
  <c r="BT82" i="28"/>
  <c r="BT88" i="28" s="1"/>
  <c r="BS85" i="24"/>
  <c r="BS91" i="24" s="1"/>
  <c r="BS82" i="24"/>
  <c r="BS88" i="24" s="1"/>
  <c r="AV90" i="32"/>
  <c r="AV96" i="32" s="1"/>
  <c r="BR87" i="25"/>
  <c r="BR93" i="25" s="1"/>
  <c r="BT84" i="28"/>
  <c r="BT90" i="28" s="1"/>
  <c r="BR87" i="32"/>
  <c r="BR93" i="32" s="1"/>
  <c r="BT85" i="28"/>
  <c r="BT91" i="28" s="1"/>
  <c r="BT83" i="28"/>
  <c r="BT89" i="28" s="1"/>
  <c r="BS86" i="29"/>
  <c r="BS92" i="29" s="1"/>
  <c r="BS84" i="28"/>
  <c r="BS90" i="28" s="1"/>
  <c r="BU81" i="24"/>
  <c r="BU87" i="24" s="1"/>
  <c r="BS87" i="32"/>
  <c r="BS93" i="32" s="1"/>
  <c r="BU82" i="24"/>
  <c r="BU88" i="24" s="1"/>
  <c r="BV84" i="28"/>
  <c r="BV90" i="28" s="1"/>
  <c r="BT89" i="29"/>
  <c r="BT95" i="29" s="1"/>
  <c r="AW90" i="32"/>
  <c r="AW96" i="32" s="1"/>
  <c r="BU82" i="28"/>
  <c r="BU88" i="28" s="1"/>
  <c r="BS87" i="25"/>
  <c r="BS93" i="25" s="1"/>
  <c r="BS86" i="25"/>
  <c r="BS92" i="25" s="1"/>
  <c r="BT86" i="32"/>
  <c r="BT92" i="32" s="1"/>
  <c r="BV85" i="28"/>
  <c r="BV91" i="28" s="1"/>
  <c r="BS83" i="24"/>
  <c r="BS89" i="24" s="1"/>
  <c r="BT82" i="24"/>
  <c r="BT88" i="24" s="1"/>
  <c r="BS89" i="32"/>
  <c r="BS95" i="32" s="1"/>
  <c r="BT89" i="32"/>
  <c r="BT95" i="32" s="1"/>
  <c r="BU84" i="28"/>
  <c r="BU90" i="28" s="1"/>
  <c r="BN84" i="14"/>
  <c r="BN90" i="14" s="1"/>
  <c r="BT87" i="32"/>
  <c r="BT93" i="32" s="1"/>
  <c r="BU84" i="24"/>
  <c r="BU90" i="24" s="1"/>
  <c r="BT83" i="24"/>
  <c r="BT89" i="24" s="1"/>
  <c r="BN82" i="14"/>
  <c r="BN88" i="14" s="1"/>
  <c r="AX90" i="25"/>
  <c r="AX96" i="25" s="1"/>
  <c r="BU83" i="28"/>
  <c r="BU89" i="28" s="1"/>
  <c r="BV82" i="28"/>
  <c r="BV88" i="28" s="1"/>
  <c r="BT81" i="24"/>
  <c r="BT87" i="24" s="1"/>
  <c r="BS89" i="29"/>
  <c r="BS95" i="29" s="1"/>
  <c r="BN83" i="14"/>
  <c r="BN89" i="14" s="1"/>
  <c r="BT89" i="25"/>
  <c r="BT95" i="25" s="1"/>
  <c r="AV90" i="29"/>
  <c r="AV96" i="29" s="1"/>
  <c r="AV88" i="29"/>
  <c r="AV94" i="29" s="1"/>
  <c r="AW88" i="32"/>
  <c r="AW94" i="32" s="1"/>
  <c r="BT85" i="24"/>
  <c r="BT91" i="24" s="1"/>
  <c r="BT84" i="24"/>
  <c r="BT90" i="24" s="1"/>
  <c r="BU85" i="28"/>
  <c r="BU91" i="28" s="1"/>
  <c r="BU86" i="29"/>
  <c r="BU92" i="29" s="1"/>
  <c r="BU83" i="24"/>
  <c r="BU89" i="24" s="1"/>
  <c r="BU81" i="28"/>
  <c r="BU87" i="28" s="1"/>
  <c r="BR86" i="25"/>
  <c r="BR92" i="25" s="1"/>
  <c r="BT86" i="29"/>
  <c r="BT92" i="29" s="1"/>
  <c r="BU87" i="29"/>
  <c r="BU93" i="29" s="1"/>
  <c r="BT86" i="25"/>
  <c r="BT92" i="25" s="1"/>
  <c r="BV83" i="28"/>
  <c r="BV89" i="28" s="1"/>
  <c r="BT87" i="29"/>
  <c r="BT93" i="29" s="1"/>
  <c r="BS86" i="32"/>
  <c r="BS92" i="32" s="1"/>
  <c r="BQ61" i="14"/>
  <c r="BQ65" i="14"/>
  <c r="BQ60" i="14"/>
  <c r="BQ62" i="14"/>
  <c r="BQ63" i="14"/>
  <c r="BV63" i="24"/>
  <c r="BV73" i="24" s="1"/>
  <c r="BV83" i="24" s="1"/>
  <c r="BV89" i="24" s="1"/>
  <c r="BV65" i="24"/>
  <c r="BV75" i="24" s="1"/>
  <c r="BV85" i="24" s="1"/>
  <c r="BV91" i="24" s="1"/>
  <c r="BV60" i="24"/>
  <c r="BU75" i="24"/>
  <c r="BU85" i="24" s="1"/>
  <c r="BU91" i="24" s="1"/>
  <c r="BV62" i="24"/>
  <c r="BV72" i="24" s="1"/>
  <c r="BV82" i="24" s="1"/>
  <c r="BV88" i="24" s="1"/>
  <c r="BV64" i="24"/>
  <c r="BT76" i="24"/>
  <c r="BU76" i="28"/>
  <c r="BW60" i="28"/>
  <c r="BW70" i="28" s="1"/>
  <c r="BW65" i="28"/>
  <c r="BW75" i="28" s="1"/>
  <c r="BW85" i="28" s="1"/>
  <c r="BW91" i="28" s="1"/>
  <c r="BW64" i="28"/>
  <c r="BW62" i="28"/>
  <c r="BW72" i="28" s="1"/>
  <c r="BW82" i="28" s="1"/>
  <c r="BW88" i="28" s="1"/>
  <c r="BV70" i="28"/>
  <c r="BV76" i="28" s="1"/>
  <c r="BW63" i="28"/>
  <c r="AX58" i="32"/>
  <c r="AX72" i="32" s="1"/>
  <c r="AX64" i="32"/>
  <c r="AX73" i="32" s="1"/>
  <c r="AX70" i="32"/>
  <c r="AX52" i="32"/>
  <c r="AX71" i="32" s="1"/>
  <c r="BV55" i="32"/>
  <c r="BV61" i="32"/>
  <c r="AY15" i="32"/>
  <c r="BW60" i="29"/>
  <c r="AY62" i="32"/>
  <c r="AY28" i="32"/>
  <c r="AZ27" i="32" s="1"/>
  <c r="AZ25" i="32" s="1"/>
  <c r="AY31" i="32"/>
  <c r="BV60" i="32"/>
  <c r="BV74" i="32"/>
  <c r="BV54" i="32"/>
  <c r="AY68" i="32"/>
  <c r="AY56" i="32"/>
  <c r="AY80" i="25"/>
  <c r="AY90" i="25" s="1"/>
  <c r="AY96" i="25" s="1"/>
  <c r="CF31" i="31"/>
  <c r="CF32" i="31"/>
  <c r="CF13" i="31"/>
  <c r="CF23" i="31" s="1"/>
  <c r="CF15" i="31"/>
  <c r="CF25" i="31" s="1"/>
  <c r="CF12" i="31"/>
  <c r="CF22" i="31" s="1"/>
  <c r="CF30" i="31"/>
  <c r="CF34" i="31"/>
  <c r="CF14" i="31"/>
  <c r="CF24" i="31" s="1"/>
  <c r="CF11" i="31"/>
  <c r="CF21" i="31" s="1"/>
  <c r="CF33" i="31"/>
  <c r="CF10" i="31"/>
  <c r="CF10" i="32" s="1"/>
  <c r="D162" i="30"/>
  <c r="BW44" i="32"/>
  <c r="F162" i="30"/>
  <c r="BW45" i="32"/>
  <c r="CD21" i="32"/>
  <c r="CD24" i="32"/>
  <c r="CF35" i="32"/>
  <c r="BV49" i="32"/>
  <c r="BV53" i="32"/>
  <c r="BV47" i="32"/>
  <c r="CF36" i="32"/>
  <c r="CE40" i="32"/>
  <c r="BV51" i="32"/>
  <c r="BV48" i="32"/>
  <c r="CE23" i="31"/>
  <c r="BU65" i="32"/>
  <c r="BV57" i="32"/>
  <c r="CE25" i="31"/>
  <c r="CE22" i="31"/>
  <c r="CF34" i="32"/>
  <c r="BU69" i="32"/>
  <c r="BU67" i="32"/>
  <c r="CD26" i="31"/>
  <c r="H162" i="30"/>
  <c r="BW46" i="32"/>
  <c r="CF38" i="32"/>
  <c r="CE24" i="31"/>
  <c r="CE21" i="31"/>
  <c r="AX88" i="32"/>
  <c r="AX94" i="32" s="1"/>
  <c r="BV59" i="32"/>
  <c r="CE35" i="31"/>
  <c r="CF39" i="32" s="1"/>
  <c r="BU66" i="32"/>
  <c r="CF37" i="32"/>
  <c r="CE17" i="32"/>
  <c r="CE26" i="32" s="1"/>
  <c r="CE16" i="31"/>
  <c r="CE20" i="31"/>
  <c r="BV69" i="29"/>
  <c r="BV79" i="29" s="1"/>
  <c r="BV89" i="29" s="1"/>
  <c r="BV95" i="29" s="1"/>
  <c r="BW55" i="29"/>
  <c r="BW68" i="28"/>
  <c r="BX54" i="28"/>
  <c r="BW71" i="28"/>
  <c r="BW81" i="28" s="1"/>
  <c r="BW87" i="28" s="1"/>
  <c r="BX69" i="28"/>
  <c r="BX61" i="28" s="1"/>
  <c r="BX59" i="28"/>
  <c r="BX55" i="28"/>
  <c r="BX57" i="28"/>
  <c r="BX58" i="28"/>
  <c r="BX56" i="28"/>
  <c r="BW57" i="29"/>
  <c r="BX49" i="28"/>
  <c r="BW54" i="29"/>
  <c r="BX51" i="28"/>
  <c r="BX48" i="28"/>
  <c r="BW67" i="28"/>
  <c r="BX52" i="28"/>
  <c r="AW78" i="29"/>
  <c r="AW88" i="29" s="1"/>
  <c r="AW94" i="29" s="1"/>
  <c r="BX50" i="28"/>
  <c r="BX53" i="28"/>
  <c r="AY73" i="25"/>
  <c r="AY81" i="25" s="1"/>
  <c r="BX43" i="28"/>
  <c r="BX47" i="28"/>
  <c r="BX45" i="28"/>
  <c r="BW66" i="28"/>
  <c r="BX42" i="28"/>
  <c r="BX46" i="28"/>
  <c r="BX44" i="28"/>
  <c r="AX50" i="29"/>
  <c r="AX56" i="29"/>
  <c r="AX68" i="29"/>
  <c r="AX62" i="29"/>
  <c r="AX25" i="29"/>
  <c r="AX30" i="29" s="1"/>
  <c r="AY29" i="29" s="1"/>
  <c r="AX28" i="29"/>
  <c r="AY27" i="29" s="1"/>
  <c r="AY23" i="29" s="1"/>
  <c r="AY13" i="29" s="1"/>
  <c r="BV55" i="25"/>
  <c r="BU66" i="25"/>
  <c r="BU76" i="25" s="1"/>
  <c r="BU86" i="25" s="1"/>
  <c r="BU92" i="25" s="1"/>
  <c r="CC24" i="29"/>
  <c r="CD17" i="29"/>
  <c r="CD26" i="29" s="1"/>
  <c r="CD24" i="29" s="1"/>
  <c r="CF15" i="28"/>
  <c r="CF25" i="28" s="1"/>
  <c r="CF11" i="28"/>
  <c r="CF21" i="28" s="1"/>
  <c r="CF30" i="28"/>
  <c r="CF32" i="28"/>
  <c r="CF13" i="28"/>
  <c r="CF23" i="28" s="1"/>
  <c r="CF34" i="28"/>
  <c r="CF12" i="28"/>
  <c r="CF22" i="28" s="1"/>
  <c r="CF14" i="28"/>
  <c r="CF24" i="28" s="1"/>
  <c r="CF33" i="28"/>
  <c r="CF29" i="28"/>
  <c r="CF31" i="28"/>
  <c r="CF10" i="28"/>
  <c r="BV65" i="29"/>
  <c r="CE40" i="29"/>
  <c r="BW74" i="29"/>
  <c r="D163" i="27"/>
  <c r="BX44" i="29"/>
  <c r="BW61" i="29"/>
  <c r="CE25" i="28"/>
  <c r="CE21" i="28"/>
  <c r="CE11" i="29"/>
  <c r="CF34" i="29"/>
  <c r="BW59" i="29"/>
  <c r="BW63" i="29"/>
  <c r="H163" i="27"/>
  <c r="BX46" i="29"/>
  <c r="CF36" i="29"/>
  <c r="BW48" i="29"/>
  <c r="AW80" i="29"/>
  <c r="AW90" i="29" s="1"/>
  <c r="AW96" i="29" s="1"/>
  <c r="BV60" i="25"/>
  <c r="AW72" i="29"/>
  <c r="BU79" i="29"/>
  <c r="BU89" i="29" s="1"/>
  <c r="BU95" i="29" s="1"/>
  <c r="CD26" i="28"/>
  <c r="AW71" i="29"/>
  <c r="F163" i="27"/>
  <c r="BX45" i="29"/>
  <c r="CE23" i="28"/>
  <c r="CF38" i="29"/>
  <c r="BW51" i="29"/>
  <c r="BW53" i="29"/>
  <c r="CE22" i="28"/>
  <c r="CE12" i="29"/>
  <c r="CE24" i="28"/>
  <c r="CE14" i="29"/>
  <c r="BV66" i="29"/>
  <c r="CF37" i="29"/>
  <c r="BW47" i="29"/>
  <c r="CE35" i="28"/>
  <c r="CF39" i="29" s="1"/>
  <c r="BV67" i="29"/>
  <c r="BW49" i="29"/>
  <c r="BU75" i="29"/>
  <c r="CF35" i="29"/>
  <c r="CE20" i="28"/>
  <c r="CE16" i="28"/>
  <c r="CE10" i="29"/>
  <c r="BV68" i="24"/>
  <c r="BW54" i="24"/>
  <c r="BW56" i="24"/>
  <c r="BW57" i="24"/>
  <c r="BW58" i="24"/>
  <c r="BW69" i="24"/>
  <c r="BW61" i="24" s="1"/>
  <c r="BV71" i="24"/>
  <c r="BV81" i="24" s="1"/>
  <c r="BV87" i="24" s="1"/>
  <c r="BW59" i="24"/>
  <c r="BW55" i="24"/>
  <c r="BW52" i="24"/>
  <c r="BW50" i="24"/>
  <c r="BW53" i="24"/>
  <c r="BW48" i="24"/>
  <c r="BV67" i="24"/>
  <c r="BW49" i="24"/>
  <c r="BW51" i="24"/>
  <c r="BV54" i="25"/>
  <c r="BW46" i="24"/>
  <c r="AZ30" i="25"/>
  <c r="BA29" i="25" s="1"/>
  <c r="AZ31" i="25"/>
  <c r="AZ15" i="25"/>
  <c r="BU67" i="25"/>
  <c r="BU77" i="25" s="1"/>
  <c r="BU87" i="25" s="1"/>
  <c r="BU93" i="25" s="1"/>
  <c r="AZ13" i="25"/>
  <c r="AZ28" i="25"/>
  <c r="BA27" i="25" s="1"/>
  <c r="BW47" i="24"/>
  <c r="BW44" i="24"/>
  <c r="BV66" i="24"/>
  <c r="BW42" i="24"/>
  <c r="BT77" i="25"/>
  <c r="BT87" i="25" s="1"/>
  <c r="BT93" i="25" s="1"/>
  <c r="BU69" i="25"/>
  <c r="BU79" i="25" s="1"/>
  <c r="BU89" i="25" s="1"/>
  <c r="BU95" i="25" s="1"/>
  <c r="BW43" i="24"/>
  <c r="BW45" i="24"/>
  <c r="CF14" i="25"/>
  <c r="CE40" i="25"/>
  <c r="CF12" i="25"/>
  <c r="CF31" i="24"/>
  <c r="CF33" i="24"/>
  <c r="CF29" i="24"/>
  <c r="D162" i="23"/>
  <c r="BW44" i="25"/>
  <c r="F162" i="23"/>
  <c r="BW45" i="25"/>
  <c r="BV53" i="25"/>
  <c r="CF35" i="25"/>
  <c r="BV63" i="25"/>
  <c r="BV74" i="25"/>
  <c r="BV47" i="25"/>
  <c r="CE26" i="24"/>
  <c r="BU65" i="25"/>
  <c r="BU75" i="25" s="1"/>
  <c r="H162" i="23"/>
  <c r="BW46" i="25"/>
  <c r="CF37" i="25"/>
  <c r="BV59" i="25"/>
  <c r="BV48" i="25"/>
  <c r="BV61" i="25"/>
  <c r="BV49" i="25"/>
  <c r="CE21" i="25"/>
  <c r="CE24" i="25"/>
  <c r="CE35" i="24"/>
  <c r="CF39" i="25" s="1"/>
  <c r="BV57" i="25"/>
  <c r="BV51" i="25"/>
  <c r="CF16" i="24"/>
  <c r="CF20" i="24"/>
  <c r="CF26" i="24" s="1"/>
  <c r="BX17" i="16"/>
  <c r="BX26" i="16" s="1"/>
  <c r="BY10" i="16"/>
  <c r="BY17" i="16" s="1"/>
  <c r="BY26" i="16" s="1"/>
  <c r="BO76" i="14"/>
  <c r="Y11" i="22"/>
  <c r="AW82" i="32" s="1"/>
  <c r="AW83" i="32" s="1"/>
  <c r="AW84" i="32" s="1"/>
  <c r="D90" i="16"/>
  <c r="D96" i="16" s="1"/>
  <c r="D81" i="14"/>
  <c r="D87" i="14" s="1"/>
  <c r="D89" i="16"/>
  <c r="D95" i="16" s="1"/>
  <c r="D88" i="16"/>
  <c r="D94" i="16" s="1"/>
  <c r="D87" i="16"/>
  <c r="D93" i="16" s="1"/>
  <c r="D86" i="16"/>
  <c r="D92" i="16" s="1"/>
  <c r="D83" i="14"/>
  <c r="D89" i="14" s="1"/>
  <c r="D85" i="14"/>
  <c r="D91" i="14" s="1"/>
  <c r="D84" i="14"/>
  <c r="D90" i="14" s="1"/>
  <c r="D82" i="14"/>
  <c r="D88" i="14" s="1"/>
  <c r="E86" i="16"/>
  <c r="E92" i="16" s="1"/>
  <c r="E87" i="16"/>
  <c r="E93" i="16" s="1"/>
  <c r="E83" i="14"/>
  <c r="E89" i="14" s="1"/>
  <c r="E85" i="14"/>
  <c r="E91" i="14" s="1"/>
  <c r="E84" i="14"/>
  <c r="E90" i="14" s="1"/>
  <c r="E81" i="14"/>
  <c r="E87" i="14" s="1"/>
  <c r="E88" i="16"/>
  <c r="E94" i="16" s="1"/>
  <c r="E82" i="14"/>
  <c r="E88" i="14" s="1"/>
  <c r="F84" i="14"/>
  <c r="F90" i="14" s="1"/>
  <c r="F82" i="14"/>
  <c r="F88" i="14" s="1"/>
  <c r="F83" i="14"/>
  <c r="F89" i="14" s="1"/>
  <c r="F85" i="14"/>
  <c r="F91" i="14" s="1"/>
  <c r="F81" i="14"/>
  <c r="F87" i="14" s="1"/>
  <c r="G83" i="14"/>
  <c r="G89" i="14" s="1"/>
  <c r="G85" i="14"/>
  <c r="G91" i="14" s="1"/>
  <c r="G84" i="14"/>
  <c r="G90" i="14" s="1"/>
  <c r="E89" i="16"/>
  <c r="E95" i="16" s="1"/>
  <c r="G81" i="14"/>
  <c r="G87" i="14" s="1"/>
  <c r="G82" i="14"/>
  <c r="G88" i="14" s="1"/>
  <c r="H83" i="14"/>
  <c r="H89" i="14" s="1"/>
  <c r="H82" i="14"/>
  <c r="H88" i="14" s="1"/>
  <c r="H85" i="14"/>
  <c r="H91" i="14" s="1"/>
  <c r="H84" i="14"/>
  <c r="H90" i="14" s="1"/>
  <c r="H81" i="14"/>
  <c r="H87" i="14" s="1"/>
  <c r="I85" i="14"/>
  <c r="I91" i="14" s="1"/>
  <c r="I81" i="14"/>
  <c r="I87" i="14" s="1"/>
  <c r="I84" i="14"/>
  <c r="I90" i="14" s="1"/>
  <c r="E90" i="16"/>
  <c r="E96" i="16" s="1"/>
  <c r="I83" i="14"/>
  <c r="I89" i="14" s="1"/>
  <c r="I82" i="14"/>
  <c r="I88" i="14" s="1"/>
  <c r="J84" i="14"/>
  <c r="J90" i="14" s="1"/>
  <c r="J81" i="14"/>
  <c r="J87" i="14" s="1"/>
  <c r="J83" i="14"/>
  <c r="J89" i="14" s="1"/>
  <c r="J82" i="14"/>
  <c r="J88" i="14" s="1"/>
  <c r="J85" i="14"/>
  <c r="J91" i="14" s="1"/>
  <c r="K83" i="14"/>
  <c r="K89" i="14" s="1"/>
  <c r="K84" i="14"/>
  <c r="K90" i="14" s="1"/>
  <c r="K81" i="14"/>
  <c r="K87" i="14" s="1"/>
  <c r="K82" i="14"/>
  <c r="K88" i="14" s="1"/>
  <c r="K85" i="14"/>
  <c r="K91" i="14" s="1"/>
  <c r="L83" i="14"/>
  <c r="L89" i="14" s="1"/>
  <c r="L85" i="14"/>
  <c r="L91" i="14" s="1"/>
  <c r="L81" i="14"/>
  <c r="L87" i="14" s="1"/>
  <c r="L82" i="14"/>
  <c r="L88" i="14" s="1"/>
  <c r="L84" i="14"/>
  <c r="L90" i="14" s="1"/>
  <c r="M82" i="14"/>
  <c r="M88" i="14" s="1"/>
  <c r="M81" i="14"/>
  <c r="M87" i="14" s="1"/>
  <c r="M84" i="14"/>
  <c r="M90" i="14" s="1"/>
  <c r="M83" i="14"/>
  <c r="M89" i="14" s="1"/>
  <c r="M85" i="14"/>
  <c r="M91" i="14" s="1"/>
  <c r="N85" i="14"/>
  <c r="N91" i="14" s="1"/>
  <c r="N81" i="14"/>
  <c r="N87" i="14" s="1"/>
  <c r="N84" i="14"/>
  <c r="N90" i="14" s="1"/>
  <c r="N83" i="14"/>
  <c r="N89" i="14" s="1"/>
  <c r="N82" i="14"/>
  <c r="N88" i="14" s="1"/>
  <c r="O83" i="14"/>
  <c r="O89" i="14" s="1"/>
  <c r="O81" i="14"/>
  <c r="O87" i="14" s="1"/>
  <c r="O84" i="14"/>
  <c r="O90" i="14" s="1"/>
  <c r="O85" i="14"/>
  <c r="O91" i="14" s="1"/>
  <c r="O82" i="14"/>
  <c r="O88" i="14" s="1"/>
  <c r="P85" i="14"/>
  <c r="P91" i="14" s="1"/>
  <c r="P83" i="14"/>
  <c r="P89" i="14" s="1"/>
  <c r="P81" i="14"/>
  <c r="P87" i="14" s="1"/>
  <c r="P82" i="14"/>
  <c r="P88" i="14" s="1"/>
  <c r="P84" i="14"/>
  <c r="P90" i="14" s="1"/>
  <c r="Q82" i="14"/>
  <c r="Q88" i="14" s="1"/>
  <c r="Q83" i="14"/>
  <c r="Q89" i="14" s="1"/>
  <c r="Q85" i="14"/>
  <c r="Q91" i="14" s="1"/>
  <c r="Q81" i="14"/>
  <c r="Q87" i="14" s="1"/>
  <c r="Q84" i="14"/>
  <c r="Q90" i="14" s="1"/>
  <c r="R85" i="14"/>
  <c r="R91" i="14" s="1"/>
  <c r="R83" i="14"/>
  <c r="R89" i="14" s="1"/>
  <c r="R81" i="14"/>
  <c r="R87" i="14" s="1"/>
  <c r="R84" i="14"/>
  <c r="R90" i="14" s="1"/>
  <c r="R82" i="14"/>
  <c r="R88" i="14" s="1"/>
  <c r="S82" i="14"/>
  <c r="S88" i="14" s="1"/>
  <c r="S81" i="14"/>
  <c r="S87" i="14" s="1"/>
  <c r="S84" i="14"/>
  <c r="S90" i="14" s="1"/>
  <c r="S83" i="14"/>
  <c r="S89" i="14" s="1"/>
  <c r="S85" i="14"/>
  <c r="S91" i="14" s="1"/>
  <c r="T81" i="14"/>
  <c r="T87" i="14" s="1"/>
  <c r="T83" i="14"/>
  <c r="T89" i="14" s="1"/>
  <c r="T82" i="14"/>
  <c r="T88" i="14" s="1"/>
  <c r="T85" i="14"/>
  <c r="T91" i="14" s="1"/>
  <c r="T84" i="14"/>
  <c r="T90" i="14" s="1"/>
  <c r="U81" i="14"/>
  <c r="U87" i="14" s="1"/>
  <c r="U82" i="14"/>
  <c r="U88" i="14" s="1"/>
  <c r="U83" i="14"/>
  <c r="U89" i="14" s="1"/>
  <c r="U85" i="14"/>
  <c r="U91" i="14" s="1"/>
  <c r="U84" i="14"/>
  <c r="U90" i="14" s="1"/>
  <c r="V82" i="14"/>
  <c r="V88" i="14" s="1"/>
  <c r="V83" i="14"/>
  <c r="V89" i="14" s="1"/>
  <c r="V85" i="14"/>
  <c r="V91" i="14" s="1"/>
  <c r="V81" i="14"/>
  <c r="V87" i="14" s="1"/>
  <c r="V84" i="14"/>
  <c r="V90" i="14" s="1"/>
  <c r="W84" i="14"/>
  <c r="W90" i="14" s="1"/>
  <c r="W83" i="14"/>
  <c r="W89" i="14" s="1"/>
  <c r="W81" i="14"/>
  <c r="W87" i="14" s="1"/>
  <c r="W82" i="14"/>
  <c r="W88" i="14" s="1"/>
  <c r="W85" i="14"/>
  <c r="W91" i="14" s="1"/>
  <c r="X85" i="14"/>
  <c r="X91" i="14" s="1"/>
  <c r="X83" i="14"/>
  <c r="X89" i="14" s="1"/>
  <c r="X82" i="14"/>
  <c r="X88" i="14" s="1"/>
  <c r="X84" i="14"/>
  <c r="X90" i="14" s="1"/>
  <c r="X81" i="14"/>
  <c r="X87" i="14" s="1"/>
  <c r="Y81" i="14"/>
  <c r="Y87" i="14" s="1"/>
  <c r="Y83" i="14"/>
  <c r="Y89" i="14" s="1"/>
  <c r="Y85" i="14"/>
  <c r="Y91" i="14" s="1"/>
  <c r="Y82" i="14"/>
  <c r="Y88" i="14" s="1"/>
  <c r="Y84" i="14"/>
  <c r="Y90" i="14" s="1"/>
  <c r="Z85" i="14"/>
  <c r="Z91" i="14" s="1"/>
  <c r="Z82" i="14"/>
  <c r="Z88" i="14" s="1"/>
  <c r="Z83" i="14"/>
  <c r="Z89" i="14" s="1"/>
  <c r="Z81" i="14"/>
  <c r="Z87" i="14" s="1"/>
  <c r="Z84" i="14"/>
  <c r="Z90" i="14" s="1"/>
  <c r="AA84" i="14"/>
  <c r="AA90" i="14" s="1"/>
  <c r="AA83" i="14"/>
  <c r="AA89" i="14" s="1"/>
  <c r="AA81" i="14"/>
  <c r="AA87" i="14" s="1"/>
  <c r="AA82" i="14"/>
  <c r="AA88" i="14" s="1"/>
  <c r="AA85" i="14"/>
  <c r="AA91" i="14" s="1"/>
  <c r="AB81" i="14"/>
  <c r="AB87" i="14" s="1"/>
  <c r="AB82" i="14"/>
  <c r="AB88" i="14" s="1"/>
  <c r="AB85" i="14"/>
  <c r="AB91" i="14" s="1"/>
  <c r="AB83" i="14"/>
  <c r="AB89" i="14" s="1"/>
  <c r="AB84" i="14"/>
  <c r="AB90" i="14" s="1"/>
  <c r="AC81" i="14"/>
  <c r="AC87" i="14" s="1"/>
  <c r="AC85" i="14"/>
  <c r="AC91" i="14" s="1"/>
  <c r="AC83" i="14"/>
  <c r="AC89" i="14" s="1"/>
  <c r="F86" i="16"/>
  <c r="F92" i="16" s="1"/>
  <c r="AC82" i="14"/>
  <c r="AC88" i="14" s="1"/>
  <c r="AC84" i="14"/>
  <c r="AC90" i="14" s="1"/>
  <c r="G86" i="16"/>
  <c r="G92" i="16" s="1"/>
  <c r="AD85" i="14"/>
  <c r="AD91" i="14" s="1"/>
  <c r="AD82" i="14"/>
  <c r="AD88" i="14" s="1"/>
  <c r="AD83" i="14"/>
  <c r="AD89" i="14" s="1"/>
  <c r="AD84" i="14"/>
  <c r="AD90" i="14" s="1"/>
  <c r="AD81" i="14"/>
  <c r="AD87" i="14" s="1"/>
  <c r="H86" i="16"/>
  <c r="H92" i="16" s="1"/>
  <c r="AE85" i="14"/>
  <c r="AE91" i="14" s="1"/>
  <c r="AE81" i="14"/>
  <c r="AE87" i="14" s="1"/>
  <c r="F87" i="16"/>
  <c r="F93" i="16" s="1"/>
  <c r="AE83" i="14"/>
  <c r="AE89" i="14" s="1"/>
  <c r="AE82" i="14"/>
  <c r="AE88" i="14" s="1"/>
  <c r="AE84" i="14"/>
  <c r="AE90" i="14" s="1"/>
  <c r="G87" i="16"/>
  <c r="G93" i="16" s="1"/>
  <c r="AF82" i="14"/>
  <c r="AF88" i="14" s="1"/>
  <c r="AF85" i="14"/>
  <c r="AF91" i="14" s="1"/>
  <c r="AF84" i="14"/>
  <c r="AF90" i="14" s="1"/>
  <c r="I86" i="16"/>
  <c r="I92" i="16" s="1"/>
  <c r="AF83" i="14"/>
  <c r="AF89" i="14" s="1"/>
  <c r="AF81" i="14"/>
  <c r="AF87" i="14" s="1"/>
  <c r="H87" i="16"/>
  <c r="H93" i="16" s="1"/>
  <c r="AG81" i="14"/>
  <c r="AG87" i="14" s="1"/>
  <c r="AG83" i="14"/>
  <c r="AG89" i="14" s="1"/>
  <c r="J86" i="16"/>
  <c r="J92" i="16" s="1"/>
  <c r="AG84" i="14"/>
  <c r="AG90" i="14" s="1"/>
  <c r="AG85" i="14"/>
  <c r="AG91" i="14" s="1"/>
  <c r="AG82" i="14"/>
  <c r="AG88" i="14" s="1"/>
  <c r="K86" i="16"/>
  <c r="K92" i="16" s="1"/>
  <c r="AH84" i="14"/>
  <c r="AH90" i="14" s="1"/>
  <c r="AH85" i="14"/>
  <c r="AH91" i="14" s="1"/>
  <c r="AH81" i="14"/>
  <c r="AH87" i="14" s="1"/>
  <c r="AH82" i="14"/>
  <c r="AH88" i="14" s="1"/>
  <c r="I87" i="16"/>
  <c r="I93" i="16" s="1"/>
  <c r="AH83" i="14"/>
  <c r="AH89" i="14" s="1"/>
  <c r="L86" i="16"/>
  <c r="L92" i="16" s="1"/>
  <c r="AI84" i="14"/>
  <c r="AI90" i="14" s="1"/>
  <c r="AI82" i="14"/>
  <c r="AI88" i="14" s="1"/>
  <c r="F89" i="16"/>
  <c r="F95" i="16" s="1"/>
  <c r="AI81" i="14"/>
  <c r="AI87" i="14" s="1"/>
  <c r="J87" i="16"/>
  <c r="J93" i="16" s="1"/>
  <c r="AI83" i="14"/>
  <c r="AI89" i="14" s="1"/>
  <c r="AI85" i="14"/>
  <c r="AI91" i="14" s="1"/>
  <c r="K87" i="16"/>
  <c r="K93" i="16" s="1"/>
  <c r="AJ85" i="14"/>
  <c r="AJ91" i="14" s="1"/>
  <c r="AJ83" i="14"/>
  <c r="AJ89" i="14" s="1"/>
  <c r="M86" i="16"/>
  <c r="M92" i="16" s="1"/>
  <c r="AJ82" i="14"/>
  <c r="AJ88" i="14" s="1"/>
  <c r="G89" i="16"/>
  <c r="G95" i="16" s="1"/>
  <c r="AJ81" i="14"/>
  <c r="AJ87" i="14" s="1"/>
  <c r="AJ84" i="14"/>
  <c r="AJ90" i="14" s="1"/>
  <c r="L87" i="16"/>
  <c r="L93" i="16" s="1"/>
  <c r="AK82" i="14"/>
  <c r="AK88" i="14" s="1"/>
  <c r="H89" i="16"/>
  <c r="H95" i="16" s="1"/>
  <c r="AK84" i="14"/>
  <c r="AK90" i="14" s="1"/>
  <c r="N86" i="16"/>
  <c r="N92" i="16" s="1"/>
  <c r="AK83" i="14"/>
  <c r="AK89" i="14" s="1"/>
  <c r="AK81" i="14"/>
  <c r="AK87" i="14" s="1"/>
  <c r="F90" i="16"/>
  <c r="F96" i="16" s="1"/>
  <c r="AK85" i="14"/>
  <c r="AK91" i="14" s="1"/>
  <c r="AL84" i="14"/>
  <c r="AL90" i="14" s="1"/>
  <c r="AL81" i="14"/>
  <c r="AL87" i="14" s="1"/>
  <c r="M87" i="16"/>
  <c r="M93" i="16" s="1"/>
  <c r="AL85" i="14"/>
  <c r="AL91" i="14" s="1"/>
  <c r="I89" i="16"/>
  <c r="I95" i="16" s="1"/>
  <c r="O86" i="16"/>
  <c r="O92" i="16" s="1"/>
  <c r="AL82" i="14"/>
  <c r="AL88" i="14" s="1"/>
  <c r="AL83" i="14"/>
  <c r="AL89" i="14" s="1"/>
  <c r="P86" i="16"/>
  <c r="P92" i="16" s="1"/>
  <c r="N87" i="16"/>
  <c r="N93" i="16" s="1"/>
  <c r="AM83" i="14"/>
  <c r="AM89" i="14" s="1"/>
  <c r="AM84" i="14"/>
  <c r="AM90" i="14" s="1"/>
  <c r="J89" i="16"/>
  <c r="J95" i="16" s="1"/>
  <c r="AM82" i="14"/>
  <c r="AM88" i="14" s="1"/>
  <c r="AM85" i="14"/>
  <c r="AM91" i="14" s="1"/>
  <c r="AM81" i="14"/>
  <c r="AM87" i="14" s="1"/>
  <c r="K89" i="16"/>
  <c r="K95" i="16" s="1"/>
  <c r="Q86" i="16"/>
  <c r="Q92" i="16" s="1"/>
  <c r="AN82" i="14"/>
  <c r="AN88" i="14" s="1"/>
  <c r="AN84" i="14"/>
  <c r="AN90" i="14" s="1"/>
  <c r="AN85" i="14"/>
  <c r="AN91" i="14" s="1"/>
  <c r="AN81" i="14"/>
  <c r="AN87" i="14" s="1"/>
  <c r="O87" i="16"/>
  <c r="O93" i="16" s="1"/>
  <c r="AN83" i="14"/>
  <c r="AN89" i="14" s="1"/>
  <c r="L89" i="16"/>
  <c r="L95" i="16" s="1"/>
  <c r="AO82" i="14"/>
  <c r="AO88" i="14" s="1"/>
  <c r="AO83" i="14"/>
  <c r="AO89" i="14" s="1"/>
  <c r="AO81" i="14"/>
  <c r="AO87" i="14" s="1"/>
  <c r="R86" i="16"/>
  <c r="R92" i="16" s="1"/>
  <c r="AO85" i="14"/>
  <c r="AO91" i="14" s="1"/>
  <c r="P87" i="16"/>
  <c r="P93" i="16" s="1"/>
  <c r="AO84" i="14"/>
  <c r="AO90" i="14" s="1"/>
  <c r="M89" i="16"/>
  <c r="M95" i="16" s="1"/>
  <c r="AP82" i="14"/>
  <c r="AP88" i="14" s="1"/>
  <c r="AP84" i="14"/>
  <c r="AP90" i="14" s="1"/>
  <c r="AP83" i="14"/>
  <c r="AP89" i="14" s="1"/>
  <c r="Q87" i="16"/>
  <c r="Q93" i="16" s="1"/>
  <c r="AP85" i="14"/>
  <c r="AP91" i="14" s="1"/>
  <c r="S86" i="16"/>
  <c r="S92" i="16" s="1"/>
  <c r="AP81" i="14"/>
  <c r="AP87" i="14" s="1"/>
  <c r="N89" i="16"/>
  <c r="N95" i="16" s="1"/>
  <c r="AQ84" i="14"/>
  <c r="AQ90" i="14" s="1"/>
  <c r="R87" i="16"/>
  <c r="R93" i="16" s="1"/>
  <c r="AQ82" i="14"/>
  <c r="AQ88" i="14" s="1"/>
  <c r="AQ85" i="14"/>
  <c r="AQ91" i="14" s="1"/>
  <c r="AQ81" i="14"/>
  <c r="AQ87" i="14" s="1"/>
  <c r="T86" i="16"/>
  <c r="T92" i="16" s="1"/>
  <c r="AQ83" i="14"/>
  <c r="AQ89" i="14" s="1"/>
  <c r="AR83" i="14"/>
  <c r="AR89" i="14" s="1"/>
  <c r="AR84" i="14"/>
  <c r="AR90" i="14" s="1"/>
  <c r="U86" i="16"/>
  <c r="U92" i="16" s="1"/>
  <c r="O89" i="16"/>
  <c r="O95" i="16" s="1"/>
  <c r="AR81" i="14"/>
  <c r="AR87" i="14" s="1"/>
  <c r="AR82" i="14"/>
  <c r="AR88" i="14" s="1"/>
  <c r="AR85" i="14"/>
  <c r="AR91" i="14" s="1"/>
  <c r="S87" i="16"/>
  <c r="S93" i="16" s="1"/>
  <c r="T87" i="16"/>
  <c r="T93" i="16" s="1"/>
  <c r="AS85" i="14"/>
  <c r="AS91" i="14" s="1"/>
  <c r="AS82" i="14"/>
  <c r="AS88" i="14" s="1"/>
  <c r="P89" i="16"/>
  <c r="P95" i="16" s="1"/>
  <c r="AS84" i="14"/>
  <c r="AS90" i="14" s="1"/>
  <c r="AS83" i="14"/>
  <c r="AS89" i="14" s="1"/>
  <c r="V86" i="16"/>
  <c r="V92" i="16" s="1"/>
  <c r="AS81" i="14"/>
  <c r="AS87" i="14" s="1"/>
  <c r="AT81" i="14"/>
  <c r="AT87" i="14" s="1"/>
  <c r="AT82" i="14"/>
  <c r="AT88" i="14" s="1"/>
  <c r="Q89" i="16"/>
  <c r="Q95" i="16" s="1"/>
  <c r="U87" i="16"/>
  <c r="U93" i="16" s="1"/>
  <c r="AT84" i="14"/>
  <c r="AT90" i="14" s="1"/>
  <c r="AT83" i="14"/>
  <c r="AT89" i="14" s="1"/>
  <c r="W86" i="16"/>
  <c r="W92" i="16" s="1"/>
  <c r="AT85" i="14"/>
  <c r="AT91" i="14" s="1"/>
  <c r="AU84" i="14"/>
  <c r="AU90" i="14" s="1"/>
  <c r="R89" i="16"/>
  <c r="R95" i="16" s="1"/>
  <c r="AU83" i="14"/>
  <c r="AU89" i="14" s="1"/>
  <c r="X86" i="16"/>
  <c r="X92" i="16" s="1"/>
  <c r="AU81" i="14"/>
  <c r="AU87" i="14" s="1"/>
  <c r="AU85" i="14"/>
  <c r="AU91" i="14" s="1"/>
  <c r="V87" i="16"/>
  <c r="V93" i="16" s="1"/>
  <c r="AU82" i="14"/>
  <c r="AU88" i="14" s="1"/>
  <c r="S89" i="16"/>
  <c r="S95" i="16" s="1"/>
  <c r="W87" i="16"/>
  <c r="W93" i="16" s="1"/>
  <c r="AV82" i="14"/>
  <c r="AV88" i="14" s="1"/>
  <c r="AV83" i="14"/>
  <c r="AV89" i="14" s="1"/>
  <c r="Y86" i="16"/>
  <c r="Y92" i="16" s="1"/>
  <c r="AV84" i="14"/>
  <c r="AV90" i="14" s="1"/>
  <c r="AV81" i="14"/>
  <c r="AV87" i="14" s="1"/>
  <c r="AV85" i="14"/>
  <c r="AV91" i="14" s="1"/>
  <c r="T89" i="16"/>
  <c r="T95" i="16" s="1"/>
  <c r="AW84" i="14"/>
  <c r="AW90" i="14" s="1"/>
  <c r="AW81" i="14"/>
  <c r="AW87" i="14" s="1"/>
  <c r="AW85" i="14"/>
  <c r="AW91" i="14" s="1"/>
  <c r="Z86" i="16"/>
  <c r="Z92" i="16" s="1"/>
  <c r="AW83" i="14"/>
  <c r="AW89" i="14" s="1"/>
  <c r="AW82" i="14"/>
  <c r="AW88" i="14" s="1"/>
  <c r="X87" i="16"/>
  <c r="X93" i="16" s="1"/>
  <c r="AX85" i="14"/>
  <c r="AX91" i="14" s="1"/>
  <c r="AX82" i="14"/>
  <c r="AX88" i="14" s="1"/>
  <c r="AA86" i="16"/>
  <c r="AA92" i="16" s="1"/>
  <c r="U89" i="16"/>
  <c r="U95" i="16" s="1"/>
  <c r="AX81" i="14"/>
  <c r="AX87" i="14" s="1"/>
  <c r="AX84" i="14"/>
  <c r="AX90" i="14" s="1"/>
  <c r="Y87" i="16"/>
  <c r="Y93" i="16" s="1"/>
  <c r="AX83" i="14"/>
  <c r="AX89" i="14" s="1"/>
  <c r="AY85" i="14"/>
  <c r="AY91" i="14" s="1"/>
  <c r="Z87" i="16"/>
  <c r="Z93" i="16" s="1"/>
  <c r="AB86" i="16"/>
  <c r="AB92" i="16" s="1"/>
  <c r="AY82" i="14"/>
  <c r="AY88" i="14" s="1"/>
  <c r="AY83" i="14"/>
  <c r="AY89" i="14" s="1"/>
  <c r="V89" i="16"/>
  <c r="V95" i="16" s="1"/>
  <c r="AY81" i="14"/>
  <c r="AY87" i="14" s="1"/>
  <c r="AY84" i="14"/>
  <c r="AY90" i="14" s="1"/>
  <c r="AZ85" i="14"/>
  <c r="AZ91" i="14" s="1"/>
  <c r="AZ82" i="14"/>
  <c r="AZ88" i="14" s="1"/>
  <c r="AZ81" i="14"/>
  <c r="AZ87" i="14" s="1"/>
  <c r="AA87" i="16"/>
  <c r="AA93" i="16" s="1"/>
  <c r="AC86" i="16"/>
  <c r="AC92" i="16" s="1"/>
  <c r="AZ83" i="14"/>
  <c r="AZ89" i="14" s="1"/>
  <c r="W89" i="16"/>
  <c r="W95" i="16" s="1"/>
  <c r="AZ84" i="14"/>
  <c r="AZ90" i="14" s="1"/>
  <c r="AD86" i="16"/>
  <c r="AD92" i="16" s="1"/>
  <c r="BA82" i="14"/>
  <c r="BA88" i="14" s="1"/>
  <c r="BA83" i="14"/>
  <c r="BA89" i="14" s="1"/>
  <c r="AB87" i="16"/>
  <c r="AB93" i="16" s="1"/>
  <c r="BA81" i="14"/>
  <c r="BA87" i="14" s="1"/>
  <c r="X89" i="16"/>
  <c r="X95" i="16" s="1"/>
  <c r="BA84" i="14"/>
  <c r="BA90" i="14" s="1"/>
  <c r="BA85" i="14"/>
  <c r="BA91" i="14" s="1"/>
  <c r="BB81" i="14"/>
  <c r="BB87" i="14" s="1"/>
  <c r="BB82" i="14"/>
  <c r="BB88" i="14" s="1"/>
  <c r="AC87" i="16"/>
  <c r="AC93" i="16" s="1"/>
  <c r="BB85" i="14"/>
  <c r="BB91" i="14" s="1"/>
  <c r="AE86" i="16"/>
  <c r="AE92" i="16" s="1"/>
  <c r="BB84" i="14"/>
  <c r="BB90" i="14" s="1"/>
  <c r="Y89" i="16"/>
  <c r="Y95" i="16" s="1"/>
  <c r="BB83" i="14"/>
  <c r="BB89" i="14" s="1"/>
  <c r="Z89" i="16"/>
  <c r="Z95" i="16" s="1"/>
  <c r="AF86" i="16"/>
  <c r="AF92" i="16" s="1"/>
  <c r="BC83" i="14"/>
  <c r="BC89" i="14" s="1"/>
  <c r="BC85" i="14"/>
  <c r="BC91" i="14" s="1"/>
  <c r="AD87" i="16"/>
  <c r="AD93" i="16" s="1"/>
  <c r="BC81" i="14"/>
  <c r="BC87" i="14" s="1"/>
  <c r="BC84" i="14"/>
  <c r="BC90" i="14" s="1"/>
  <c r="BC82" i="14"/>
  <c r="BC88" i="14" s="1"/>
  <c r="AE87" i="16"/>
  <c r="AE93" i="16" s="1"/>
  <c r="BD85" i="14"/>
  <c r="BD91" i="14" s="1"/>
  <c r="BD81" i="14"/>
  <c r="BD87" i="14" s="1"/>
  <c r="BD83" i="14"/>
  <c r="BD89" i="14" s="1"/>
  <c r="BD82" i="14"/>
  <c r="BD88" i="14" s="1"/>
  <c r="AA89" i="16"/>
  <c r="AA95" i="16" s="1"/>
  <c r="BD84" i="14"/>
  <c r="BD90" i="14" s="1"/>
  <c r="AG86" i="16"/>
  <c r="AG92" i="16" s="1"/>
  <c r="BE84" i="14"/>
  <c r="BE90" i="14" s="1"/>
  <c r="BE81" i="14"/>
  <c r="BE87" i="14" s="1"/>
  <c r="AB89" i="16"/>
  <c r="AB95" i="16" s="1"/>
  <c r="BE82" i="14"/>
  <c r="BE88" i="14" s="1"/>
  <c r="AH86" i="16"/>
  <c r="AH92" i="16" s="1"/>
  <c r="AF87" i="16"/>
  <c r="AF93" i="16" s="1"/>
  <c r="BE85" i="14"/>
  <c r="BE91" i="14" s="1"/>
  <c r="BE83" i="14"/>
  <c r="BE89" i="14" s="1"/>
  <c r="AG87" i="16"/>
  <c r="AG93" i="16" s="1"/>
  <c r="BF81" i="14"/>
  <c r="BF87" i="14" s="1"/>
  <c r="AC89" i="16"/>
  <c r="AC95" i="16" s="1"/>
  <c r="AI86" i="16"/>
  <c r="AI92" i="16" s="1"/>
  <c r="BF82" i="14"/>
  <c r="BF88" i="14" s="1"/>
  <c r="BF83" i="14"/>
  <c r="BF89" i="14" s="1"/>
  <c r="BF84" i="14"/>
  <c r="BF90" i="14" s="1"/>
  <c r="BF85" i="14"/>
  <c r="BF91" i="14" s="1"/>
  <c r="AJ86" i="16"/>
  <c r="AJ92" i="16" s="1"/>
  <c r="BG85" i="14"/>
  <c r="BG91" i="14" s="1"/>
  <c r="BG83" i="14"/>
  <c r="BG89" i="14" s="1"/>
  <c r="AH87" i="16"/>
  <c r="AH93" i="16" s="1"/>
  <c r="AD89" i="16"/>
  <c r="AD95" i="16" s="1"/>
  <c r="BG84" i="14"/>
  <c r="BG90" i="14" s="1"/>
  <c r="BG82" i="14"/>
  <c r="BG88" i="14" s="1"/>
  <c r="BG81" i="14"/>
  <c r="BG87" i="14" s="1"/>
  <c r="BH81" i="14"/>
  <c r="BH87" i="14" s="1"/>
  <c r="BH83" i="14"/>
  <c r="BH89" i="14" s="1"/>
  <c r="BH84" i="14"/>
  <c r="BH90" i="14" s="1"/>
  <c r="AK86" i="16"/>
  <c r="AK92" i="16" s="1"/>
  <c r="AI87" i="16"/>
  <c r="AI93" i="16" s="1"/>
  <c r="BH85" i="14"/>
  <c r="BH91" i="14" s="1"/>
  <c r="AE89" i="16"/>
  <c r="AE95" i="16" s="1"/>
  <c r="BH82" i="14"/>
  <c r="BH88" i="14" s="1"/>
  <c r="AJ87" i="16"/>
  <c r="AJ93" i="16" s="1"/>
  <c r="AL86" i="16"/>
  <c r="AL92" i="16" s="1"/>
  <c r="BI82" i="14"/>
  <c r="BI88" i="14" s="1"/>
  <c r="BI83" i="14"/>
  <c r="BI89" i="14" s="1"/>
  <c r="AF89" i="16"/>
  <c r="AF95" i="16" s="1"/>
  <c r="BI85" i="14"/>
  <c r="BI91" i="14" s="1"/>
  <c r="BI81" i="14"/>
  <c r="BI87" i="14" s="1"/>
  <c r="BI84" i="14"/>
  <c r="BI90" i="14" s="1"/>
  <c r="BJ82" i="14"/>
  <c r="BJ88" i="14" s="1"/>
  <c r="BJ84" i="14"/>
  <c r="BJ90" i="14" s="1"/>
  <c r="AM86" i="16"/>
  <c r="AM92" i="16" s="1"/>
  <c r="BJ83" i="14"/>
  <c r="BJ89" i="14" s="1"/>
  <c r="BJ81" i="14"/>
  <c r="BJ87" i="14" s="1"/>
  <c r="AK87" i="16"/>
  <c r="AK93" i="16" s="1"/>
  <c r="AG89" i="16"/>
  <c r="AG95" i="16" s="1"/>
  <c r="BJ85" i="14"/>
  <c r="BJ91" i="14" s="1"/>
  <c r="AN86" i="16"/>
  <c r="AN92" i="16" s="1"/>
  <c r="BK82" i="14"/>
  <c r="BK88" i="14" s="1"/>
  <c r="BK81" i="14"/>
  <c r="BK87" i="14" s="1"/>
  <c r="AH89" i="16"/>
  <c r="AH95" i="16" s="1"/>
  <c r="BK85" i="14"/>
  <c r="BK91" i="14" s="1"/>
  <c r="AL87" i="16"/>
  <c r="AL93" i="16" s="1"/>
  <c r="BK83" i="14"/>
  <c r="BK89" i="14" s="1"/>
  <c r="BK84" i="14"/>
  <c r="BK90" i="14" s="1"/>
  <c r="AO86" i="16"/>
  <c r="AO92" i="16" s="1"/>
  <c r="BL81" i="14"/>
  <c r="BL87" i="14" s="1"/>
  <c r="BL84" i="14"/>
  <c r="BL90" i="14" s="1"/>
  <c r="AI89" i="16"/>
  <c r="AI95" i="16" s="1"/>
  <c r="BL85" i="14"/>
  <c r="BL91" i="14" s="1"/>
  <c r="AM87" i="16"/>
  <c r="AM93" i="16" s="1"/>
  <c r="BL83" i="14"/>
  <c r="BL89" i="14" s="1"/>
  <c r="BL82" i="14"/>
  <c r="BL88" i="14" s="1"/>
  <c r="BM84" i="14"/>
  <c r="BM90" i="14" s="1"/>
  <c r="BM85" i="14"/>
  <c r="BM91" i="14" s="1"/>
  <c r="AJ89" i="16"/>
  <c r="AJ95" i="16" s="1"/>
  <c r="AN87" i="16"/>
  <c r="AN93" i="16" s="1"/>
  <c r="BM81" i="14"/>
  <c r="BM87" i="14" s="1"/>
  <c r="BM82" i="14"/>
  <c r="BM88" i="14" s="1"/>
  <c r="AP86" i="16"/>
  <c r="AP92" i="16" s="1"/>
  <c r="BM83" i="14"/>
  <c r="BM89" i="14" s="1"/>
  <c r="BO80" i="14"/>
  <c r="BO86" i="14" s="1"/>
  <c r="BN81" i="14"/>
  <c r="BN87" i="14" s="1"/>
  <c r="AO87" i="16"/>
  <c r="AO93" i="16" s="1"/>
  <c r="BN85" i="14"/>
  <c r="BN91" i="14" s="1"/>
  <c r="AQ86" i="16"/>
  <c r="AQ92" i="16" s="1"/>
  <c r="AK89" i="16"/>
  <c r="AK95" i="16" s="1"/>
  <c r="BT69" i="16"/>
  <c r="BT66" i="16"/>
  <c r="BT67" i="16"/>
  <c r="BZ29" i="14"/>
  <c r="BZ30" i="14"/>
  <c r="BZ32" i="14"/>
  <c r="BZ34" i="14"/>
  <c r="BZ33" i="14"/>
  <c r="BZ31" i="14"/>
  <c r="BZ34" i="16"/>
  <c r="BZ36" i="16"/>
  <c r="BZ38" i="16"/>
  <c r="BZ37" i="16"/>
  <c r="BZ35" i="16"/>
  <c r="AP87" i="16"/>
  <c r="AP93" i="16" s="1"/>
  <c r="AL89" i="16"/>
  <c r="AL95" i="16" s="1"/>
  <c r="AR86" i="16"/>
  <c r="AR92" i="16" s="1"/>
  <c r="AM79" i="16"/>
  <c r="AQ77" i="16"/>
  <c r="AS76" i="16"/>
  <c r="BS75" i="16"/>
  <c r="BU59" i="16"/>
  <c r="BU61" i="16"/>
  <c r="BU60" i="16"/>
  <c r="BU48" i="16"/>
  <c r="BU54" i="16"/>
  <c r="BU74" i="16"/>
  <c r="BU65" i="16" s="1"/>
  <c r="BU51" i="16"/>
  <c r="BU53" i="16"/>
  <c r="BU63" i="16"/>
  <c r="BU55" i="16"/>
  <c r="BU49" i="16"/>
  <c r="BU57" i="16"/>
  <c r="BU47" i="16"/>
  <c r="G170" i="15"/>
  <c r="C170" i="15"/>
  <c r="E170" i="15"/>
  <c r="BO81" i="14"/>
  <c r="BO87" i="14" s="1"/>
  <c r="BO84" i="14"/>
  <c r="BO90" i="14" s="1"/>
  <c r="BO83" i="14"/>
  <c r="BO89" i="14" s="1"/>
  <c r="BO82" i="14"/>
  <c r="BO88" i="14" s="1"/>
  <c r="BO85" i="14"/>
  <c r="BO91" i="14" s="1"/>
  <c r="CD8" i="16"/>
  <c r="BY39" i="16"/>
  <c r="BY40" i="16" s="1"/>
  <c r="F160" i="15"/>
  <c r="BV45" i="16" s="1"/>
  <c r="BU59" i="14"/>
  <c r="BU57" i="14"/>
  <c r="D160" i="15"/>
  <c r="BV44" i="16" s="1"/>
  <c r="BU44" i="14"/>
  <c r="BU56" i="14"/>
  <c r="BU47" i="14"/>
  <c r="BU52" i="14"/>
  <c r="BU58" i="14"/>
  <c r="BU43" i="14"/>
  <c r="BU50" i="14"/>
  <c r="BU51" i="14"/>
  <c r="BU53" i="14"/>
  <c r="BU55" i="14"/>
  <c r="BU46" i="14"/>
  <c r="BU45" i="14"/>
  <c r="BU49" i="14"/>
  <c r="H160" i="15"/>
  <c r="BV46" i="16" s="1"/>
  <c r="BZ15" i="14"/>
  <c r="BZ10" i="14"/>
  <c r="BZ14" i="14"/>
  <c r="BZ14" i="16" s="1"/>
  <c r="BZ13" i="14"/>
  <c r="BZ11" i="14"/>
  <c r="BZ11" i="16" s="1"/>
  <c r="BZ12" i="14"/>
  <c r="BZ12" i="16" s="1"/>
  <c r="CB8" i="14"/>
  <c r="BR48" i="14"/>
  <c r="BQ67" i="14"/>
  <c r="BP72" i="14"/>
  <c r="BP73" i="14"/>
  <c r="BP71" i="14"/>
  <c r="BP70" i="14"/>
  <c r="BP74" i="14"/>
  <c r="BP75" i="14"/>
  <c r="BR69" i="14"/>
  <c r="BR64" i="14" s="1"/>
  <c r="BR42" i="14"/>
  <c r="BQ66" i="14"/>
  <c r="BR54" i="14"/>
  <c r="BQ68" i="14"/>
  <c r="BX26" i="14"/>
  <c r="BY35" i="14"/>
  <c r="BY24" i="14"/>
  <c r="BY25" i="14"/>
  <c r="BY23" i="14"/>
  <c r="BY22" i="14"/>
  <c r="BY20" i="14"/>
  <c r="BY16" i="14"/>
  <c r="BY21" i="14"/>
  <c r="J77" i="14"/>
  <c r="J78" i="14" s="1"/>
  <c r="BX39" i="31"/>
  <c r="BX41" i="31"/>
  <c r="CA10" i="14" a="1"/>
  <c r="CA33" i="14" a="1"/>
  <c r="CA32" i="14" a="1"/>
  <c r="CA12" i="14" a="1"/>
  <c r="CA14" i="14" a="1"/>
  <c r="CA13" i="14" a="1"/>
  <c r="CA30" i="14" a="1"/>
  <c r="BX40" i="24"/>
  <c r="CA11" i="14" a="1"/>
  <c r="CA15" i="14" a="1"/>
  <c r="BY39" i="28"/>
  <c r="BY41" i="28"/>
  <c r="BX40" i="31"/>
  <c r="BV41" i="14"/>
  <c r="BY40" i="28"/>
  <c r="CA34" i="14" a="1"/>
  <c r="CA31" i="14" a="1"/>
  <c r="CA29" i="14" a="1"/>
  <c r="BV39" i="14"/>
  <c r="BV40" i="14"/>
  <c r="BX39" i="24"/>
  <c r="BX41" i="24"/>
  <c r="BW65" i="31" l="1"/>
  <c r="BW75" i="31" s="1"/>
  <c r="BW85" i="31" s="1"/>
  <c r="BW91" i="31" s="1"/>
  <c r="BW60" i="31"/>
  <c r="BW70" i="31" s="1"/>
  <c r="BW80" i="31" s="1"/>
  <c r="BW86" i="31" s="1"/>
  <c r="BW63" i="31"/>
  <c r="BW73" i="31" s="1"/>
  <c r="BW83" i="31" s="1"/>
  <c r="BW89" i="31" s="1"/>
  <c r="BW62" i="31"/>
  <c r="BW72" i="31" s="1"/>
  <c r="BW82" i="31" s="1"/>
  <c r="BW88" i="31" s="1"/>
  <c r="BV70" i="31"/>
  <c r="BV80" i="31" s="1"/>
  <c r="BV86" i="31" s="1"/>
  <c r="BW61" i="31"/>
  <c r="BW71" i="31" s="1"/>
  <c r="BW81" i="31" s="1"/>
  <c r="BW87" i="31" s="1"/>
  <c r="BX55" i="31"/>
  <c r="BX57" i="31"/>
  <c r="BX51" i="31"/>
  <c r="BX49" i="31"/>
  <c r="BX54" i="31"/>
  <c r="BW68" i="31"/>
  <c r="BX43" i="31"/>
  <c r="BX44" i="31"/>
  <c r="BX45" i="31"/>
  <c r="BW67" i="31"/>
  <c r="BX48" i="31"/>
  <c r="BX56" i="31"/>
  <c r="BX46" i="31"/>
  <c r="BX47" i="31"/>
  <c r="BX52" i="31"/>
  <c r="BW66" i="31"/>
  <c r="BX42" i="31"/>
  <c r="BW64" i="31"/>
  <c r="BW74" i="31" s="1"/>
  <c r="BX69" i="31"/>
  <c r="BX53" i="31"/>
  <c r="BX50" i="31"/>
  <c r="BX58" i="31"/>
  <c r="BV73" i="31"/>
  <c r="BV83" i="31" s="1"/>
  <c r="BV89" i="31" s="1"/>
  <c r="BX59" i="31"/>
  <c r="BJ77" i="14"/>
  <c r="BJ78" i="14" s="1"/>
  <c r="BJ79" i="14" s="1"/>
  <c r="Q77" i="14"/>
  <c r="Q78" i="14" s="1"/>
  <c r="Q79" i="14" s="1"/>
  <c r="BI77" i="14"/>
  <c r="BI78" i="14" s="1"/>
  <c r="BI79" i="14" s="1"/>
  <c r="BB77" i="14"/>
  <c r="BB78" i="14" s="1"/>
  <c r="BB79" i="14" s="1"/>
  <c r="I77" i="14"/>
  <c r="I78" i="14" s="1"/>
  <c r="I79" i="14" s="1"/>
  <c r="BA77" i="14"/>
  <c r="BA78" i="14" s="1"/>
  <c r="BA79" i="14" s="1"/>
  <c r="AT77" i="14"/>
  <c r="AT78" i="14" s="1"/>
  <c r="AT79" i="14" s="1"/>
  <c r="AH77" i="14"/>
  <c r="AH78" i="14" s="1"/>
  <c r="AH79" i="14" s="1"/>
  <c r="AG77" i="14"/>
  <c r="AG78" i="14" s="1"/>
  <c r="AG79" i="14" s="1"/>
  <c r="Z77" i="14"/>
  <c r="Z78" i="14" s="1"/>
  <c r="Z79" i="14" s="1"/>
  <c r="AS77" i="14"/>
  <c r="AS78" i="14" s="1"/>
  <c r="AS79" i="14" s="1"/>
  <c r="AL77" i="14"/>
  <c r="AL78" i="14" s="1"/>
  <c r="AL79" i="14" s="1"/>
  <c r="Y77" i="14"/>
  <c r="Y78" i="14" s="1"/>
  <c r="Y79" i="14" s="1"/>
  <c r="R77" i="14"/>
  <c r="R78" i="14" s="1"/>
  <c r="R79" i="14" s="1"/>
  <c r="AK77" i="14"/>
  <c r="AK78" i="14" s="1"/>
  <c r="AK79" i="14" s="1"/>
  <c r="AB77" i="14"/>
  <c r="AB78" i="14" s="1"/>
  <c r="AB79" i="14" s="1"/>
  <c r="T77" i="14"/>
  <c r="T78" i="14" s="1"/>
  <c r="T79" i="14" s="1"/>
  <c r="L77" i="14"/>
  <c r="L78" i="14" s="1"/>
  <c r="L79" i="14" s="1"/>
  <c r="BL77" i="14"/>
  <c r="BL78" i="14" s="1"/>
  <c r="BL79" i="14" s="1"/>
  <c r="BD77" i="14"/>
  <c r="BD78" i="14" s="1"/>
  <c r="BD79" i="14" s="1"/>
  <c r="AV77" i="14"/>
  <c r="AV78" i="14" s="1"/>
  <c r="AV79" i="14" s="1"/>
  <c r="AN77" i="14"/>
  <c r="AN78" i="14" s="1"/>
  <c r="AN79" i="14" s="1"/>
  <c r="BR85" i="16"/>
  <c r="BR91" i="16" s="1"/>
  <c r="AA77" i="14"/>
  <c r="AA78" i="14" s="1"/>
  <c r="AA79" i="14" s="1"/>
  <c r="S77" i="14"/>
  <c r="S78" i="14" s="1"/>
  <c r="S79" i="14" s="1"/>
  <c r="K77" i="14"/>
  <c r="K78" i="14" s="1"/>
  <c r="K79" i="14" s="1"/>
  <c r="BK77" i="14"/>
  <c r="BK78" i="14" s="1"/>
  <c r="BK79" i="14" s="1"/>
  <c r="BC77" i="14"/>
  <c r="BC78" i="14" s="1"/>
  <c r="BC79" i="14" s="1"/>
  <c r="AU77" i="14"/>
  <c r="AU78" i="14" s="1"/>
  <c r="AU79" i="14" s="1"/>
  <c r="AM77" i="14"/>
  <c r="AM78" i="14" s="1"/>
  <c r="AM79" i="14" s="1"/>
  <c r="BU80" i="24"/>
  <c r="BU86" i="24" s="1"/>
  <c r="AF77" i="14"/>
  <c r="AF78" i="14" s="1"/>
  <c r="AF79" i="14" s="1"/>
  <c r="X77" i="14"/>
  <c r="X78" i="14" s="1"/>
  <c r="X79" i="14" s="1"/>
  <c r="P77" i="14"/>
  <c r="P78" i="14" s="1"/>
  <c r="P79" i="14" s="1"/>
  <c r="H77" i="14"/>
  <c r="H78" i="14" s="1"/>
  <c r="H79" i="14" s="1"/>
  <c r="BH77" i="14"/>
  <c r="BH78" i="14" s="1"/>
  <c r="BH79" i="14" s="1"/>
  <c r="AZ77" i="14"/>
  <c r="AZ78" i="14" s="1"/>
  <c r="AZ79" i="14" s="1"/>
  <c r="AR77" i="14"/>
  <c r="AR78" i="14" s="1"/>
  <c r="AR79" i="14" s="1"/>
  <c r="AJ77" i="14"/>
  <c r="AJ78" i="14" s="1"/>
  <c r="AJ79" i="14" s="1"/>
  <c r="BT85" i="29"/>
  <c r="BT91" i="29" s="1"/>
  <c r="AE77" i="14"/>
  <c r="AE78" i="14" s="1"/>
  <c r="AE79" i="14" s="1"/>
  <c r="W77" i="14"/>
  <c r="W78" i="14" s="1"/>
  <c r="W79" i="14" s="1"/>
  <c r="O77" i="14"/>
  <c r="O78" i="14" s="1"/>
  <c r="O79" i="14" s="1"/>
  <c r="G77" i="14"/>
  <c r="G78" i="14" s="1"/>
  <c r="G79" i="14" s="1"/>
  <c r="BO77" i="14"/>
  <c r="BO78" i="14" s="1"/>
  <c r="BO79" i="14" s="1"/>
  <c r="BG77" i="14"/>
  <c r="BG78" i="14" s="1"/>
  <c r="BG79" i="14" s="1"/>
  <c r="AY77" i="14"/>
  <c r="AY78" i="14" s="1"/>
  <c r="AY79" i="14" s="1"/>
  <c r="AQ77" i="14"/>
  <c r="AQ78" i="14" s="1"/>
  <c r="AQ79" i="14" s="1"/>
  <c r="AI77" i="14"/>
  <c r="AI78" i="14" s="1"/>
  <c r="AI79" i="14" s="1"/>
  <c r="BT85" i="25"/>
  <c r="BT91" i="25" s="1"/>
  <c r="AV82" i="29"/>
  <c r="AV83" i="29" s="1"/>
  <c r="AV84" i="29" s="1"/>
  <c r="AX82" i="25"/>
  <c r="AX83" i="25" s="1"/>
  <c r="AX84" i="25" s="1"/>
  <c r="BT85" i="32"/>
  <c r="BT91" i="32" s="1"/>
  <c r="AD77" i="14"/>
  <c r="AD78" i="14" s="1"/>
  <c r="AD79" i="14" s="1"/>
  <c r="V77" i="14"/>
  <c r="V78" i="14" s="1"/>
  <c r="V79" i="14" s="1"/>
  <c r="N77" i="14"/>
  <c r="N78" i="14" s="1"/>
  <c r="N79" i="14" s="1"/>
  <c r="F77" i="14"/>
  <c r="F78" i="14" s="1"/>
  <c r="F79" i="14" s="1"/>
  <c r="BN77" i="14"/>
  <c r="BN78" i="14" s="1"/>
  <c r="BN79" i="14" s="1"/>
  <c r="BF77" i="14"/>
  <c r="BF78" i="14" s="1"/>
  <c r="BF79" i="14" s="1"/>
  <c r="AX77" i="14"/>
  <c r="AX78" i="14" s="1"/>
  <c r="AX79" i="14" s="1"/>
  <c r="AP77" i="14"/>
  <c r="AP78" i="14" s="1"/>
  <c r="AP79" i="14" s="1"/>
  <c r="AC77" i="14"/>
  <c r="AC78" i="14" s="1"/>
  <c r="AC79" i="14" s="1"/>
  <c r="U77" i="14"/>
  <c r="U78" i="14" s="1"/>
  <c r="U79" i="14" s="1"/>
  <c r="M77" i="14"/>
  <c r="M78" i="14" s="1"/>
  <c r="M79" i="14" s="1"/>
  <c r="E77" i="14"/>
  <c r="E78" i="14" s="1"/>
  <c r="E79" i="14" s="1"/>
  <c r="BM77" i="14"/>
  <c r="BM78" i="14" s="1"/>
  <c r="BM79" i="14" s="1"/>
  <c r="BE77" i="14"/>
  <c r="BE78" i="14" s="1"/>
  <c r="BE79" i="14" s="1"/>
  <c r="AW77" i="14"/>
  <c r="AW78" i="14" s="1"/>
  <c r="AW79" i="14" s="1"/>
  <c r="AO77" i="14"/>
  <c r="AO78" i="14" s="1"/>
  <c r="AO79" i="14" s="1"/>
  <c r="BS85" i="16"/>
  <c r="BS91" i="16" s="1"/>
  <c r="BU77" i="28"/>
  <c r="BU78" i="28" s="1"/>
  <c r="BU79" i="28" s="1"/>
  <c r="BT77" i="24"/>
  <c r="BT78" i="24" s="1"/>
  <c r="BT79" i="24" s="1"/>
  <c r="D80" i="24"/>
  <c r="D86" i="24" s="1"/>
  <c r="D80" i="31"/>
  <c r="D86" i="31" s="1"/>
  <c r="D85" i="29"/>
  <c r="D91" i="29" s="1"/>
  <c r="D77" i="24"/>
  <c r="D85" i="25"/>
  <c r="D91" i="25" s="1"/>
  <c r="D77" i="31"/>
  <c r="D85" i="32"/>
  <c r="D91" i="32" s="1"/>
  <c r="D82" i="29"/>
  <c r="D82" i="32"/>
  <c r="D77" i="28"/>
  <c r="D80" i="28"/>
  <c r="D86" i="28" s="1"/>
  <c r="D82" i="25"/>
  <c r="E77" i="31"/>
  <c r="E80" i="31"/>
  <c r="E86" i="31" s="1"/>
  <c r="F77" i="31"/>
  <c r="F80" i="31"/>
  <c r="F86" i="31" s="1"/>
  <c r="G80" i="31"/>
  <c r="G86" i="31" s="1"/>
  <c r="G77" i="31"/>
  <c r="H80" i="31"/>
  <c r="H86" i="31" s="1"/>
  <c r="H77" i="31"/>
  <c r="I80" i="31"/>
  <c r="I86" i="31" s="1"/>
  <c r="I77" i="31"/>
  <c r="J80" i="31"/>
  <c r="J86" i="31" s="1"/>
  <c r="J77" i="31"/>
  <c r="K77" i="31"/>
  <c r="E80" i="28"/>
  <c r="E86" i="28" s="1"/>
  <c r="K80" i="31"/>
  <c r="K86" i="31" s="1"/>
  <c r="L77" i="31"/>
  <c r="E80" i="24"/>
  <c r="E86" i="24" s="1"/>
  <c r="E85" i="29"/>
  <c r="E91" i="29" s="1"/>
  <c r="L80" i="31"/>
  <c r="L86" i="31" s="1"/>
  <c r="E77" i="28"/>
  <c r="F80" i="28"/>
  <c r="F86" i="28" s="1"/>
  <c r="E85" i="32"/>
  <c r="E91" i="32" s="1"/>
  <c r="F77" i="28"/>
  <c r="M80" i="31"/>
  <c r="M86" i="31" s="1"/>
  <c r="F80" i="24"/>
  <c r="F86" i="24" s="1"/>
  <c r="M77" i="31"/>
  <c r="G80" i="28"/>
  <c r="G86" i="28" s="1"/>
  <c r="E77" i="24"/>
  <c r="E82" i="29"/>
  <c r="E85" i="25"/>
  <c r="E91" i="25" s="1"/>
  <c r="E82" i="32"/>
  <c r="G77" i="28"/>
  <c r="F77" i="24"/>
  <c r="F78" i="24" s="1"/>
  <c r="F79" i="24" s="1"/>
  <c r="F85" i="29"/>
  <c r="F91" i="29" s="1"/>
  <c r="G80" i="24"/>
  <c r="G86" i="24" s="1"/>
  <c r="N80" i="31"/>
  <c r="N86" i="31" s="1"/>
  <c r="F82" i="29"/>
  <c r="N77" i="31"/>
  <c r="H80" i="28"/>
  <c r="H86" i="28" s="1"/>
  <c r="E82" i="25"/>
  <c r="F82" i="25"/>
  <c r="H82" i="29"/>
  <c r="F85" i="32"/>
  <c r="F91" i="32" s="1"/>
  <c r="G85" i="29"/>
  <c r="G91" i="29" s="1"/>
  <c r="F85" i="25"/>
  <c r="F91" i="25" s="1"/>
  <c r="G85" i="32"/>
  <c r="G91" i="32" s="1"/>
  <c r="F82" i="32"/>
  <c r="G82" i="29"/>
  <c r="G82" i="32"/>
  <c r="G77" i="24"/>
  <c r="O80" i="31"/>
  <c r="O86" i="31" s="1"/>
  <c r="I80" i="28"/>
  <c r="I86" i="28" s="1"/>
  <c r="H85" i="29"/>
  <c r="H91" i="29" s="1"/>
  <c r="O77" i="31"/>
  <c r="H77" i="28"/>
  <c r="H80" i="24"/>
  <c r="H86" i="24" s="1"/>
  <c r="P77" i="31"/>
  <c r="H77" i="24"/>
  <c r="I85" i="29"/>
  <c r="I91" i="29" s="1"/>
  <c r="G85" i="25"/>
  <c r="G91" i="25" s="1"/>
  <c r="J80" i="28"/>
  <c r="J86" i="28" s="1"/>
  <c r="I80" i="24"/>
  <c r="I86" i="24" s="1"/>
  <c r="H85" i="32"/>
  <c r="H91" i="32" s="1"/>
  <c r="I77" i="24"/>
  <c r="G82" i="25"/>
  <c r="I77" i="28"/>
  <c r="P80" i="31"/>
  <c r="P86" i="31" s="1"/>
  <c r="I82" i="25"/>
  <c r="K80" i="28"/>
  <c r="K86" i="28" s="1"/>
  <c r="Q80" i="31"/>
  <c r="Q86" i="31" s="1"/>
  <c r="I85" i="32"/>
  <c r="I91" i="32" s="1"/>
  <c r="I82" i="29"/>
  <c r="H85" i="25"/>
  <c r="H91" i="25" s="1"/>
  <c r="I85" i="25"/>
  <c r="I91" i="25" s="1"/>
  <c r="H82" i="25"/>
  <c r="J77" i="28"/>
  <c r="H82" i="32"/>
  <c r="J80" i="24"/>
  <c r="J86" i="24" s="1"/>
  <c r="Q77" i="31"/>
  <c r="J77" i="24"/>
  <c r="R80" i="31"/>
  <c r="R86" i="31" s="1"/>
  <c r="K77" i="28"/>
  <c r="R77" i="31"/>
  <c r="K80" i="24"/>
  <c r="K86" i="24" s="1"/>
  <c r="L80" i="28"/>
  <c r="L86" i="28" s="1"/>
  <c r="J85" i="29"/>
  <c r="J91" i="29" s="1"/>
  <c r="K77" i="24"/>
  <c r="J82" i="32"/>
  <c r="I82" i="32"/>
  <c r="J85" i="32"/>
  <c r="J91" i="32" s="1"/>
  <c r="J82" i="29"/>
  <c r="L80" i="24"/>
  <c r="L86" i="24" s="1"/>
  <c r="K85" i="25"/>
  <c r="K91" i="25" s="1"/>
  <c r="J85" i="25"/>
  <c r="J91" i="25" s="1"/>
  <c r="J82" i="25"/>
  <c r="S77" i="31"/>
  <c r="L85" i="29"/>
  <c r="L91" i="29" s="1"/>
  <c r="K82" i="25"/>
  <c r="K82" i="29"/>
  <c r="S80" i="31"/>
  <c r="S86" i="31" s="1"/>
  <c r="L77" i="24"/>
  <c r="L77" i="28"/>
  <c r="M80" i="28"/>
  <c r="M86" i="28" s="1"/>
  <c r="K85" i="29"/>
  <c r="K91" i="29" s="1"/>
  <c r="T77" i="31"/>
  <c r="T80" i="31"/>
  <c r="T86" i="31" s="1"/>
  <c r="L85" i="25"/>
  <c r="L91" i="25" s="1"/>
  <c r="L85" i="32"/>
  <c r="L91" i="32" s="1"/>
  <c r="K82" i="32"/>
  <c r="M85" i="29"/>
  <c r="M91" i="29" s="1"/>
  <c r="N77" i="28"/>
  <c r="M80" i="24"/>
  <c r="M86" i="24" s="1"/>
  <c r="L82" i="29"/>
  <c r="M77" i="24"/>
  <c r="K85" i="32"/>
  <c r="K91" i="32" s="1"/>
  <c r="N80" i="28"/>
  <c r="N86" i="28" s="1"/>
  <c r="M77" i="28"/>
  <c r="M78" i="28" s="1"/>
  <c r="M79" i="28" s="1"/>
  <c r="N80" i="24"/>
  <c r="N86" i="24" s="1"/>
  <c r="L82" i="25"/>
  <c r="M85" i="25"/>
  <c r="M91" i="25" s="1"/>
  <c r="N77" i="24"/>
  <c r="M82" i="25"/>
  <c r="N85" i="29"/>
  <c r="N91" i="29" s="1"/>
  <c r="M82" i="29"/>
  <c r="U80" i="31"/>
  <c r="U86" i="31" s="1"/>
  <c r="L82" i="32"/>
  <c r="O80" i="28"/>
  <c r="O86" i="28" s="1"/>
  <c r="M85" i="32"/>
  <c r="M91" i="32" s="1"/>
  <c r="U77" i="31"/>
  <c r="O77" i="24"/>
  <c r="N85" i="32"/>
  <c r="N91" i="32" s="1"/>
  <c r="V77" i="31"/>
  <c r="P80" i="28"/>
  <c r="P86" i="28" s="1"/>
  <c r="V80" i="31"/>
  <c r="V86" i="31" s="1"/>
  <c r="O85" i="29"/>
  <c r="O91" i="29" s="1"/>
  <c r="O77" i="28"/>
  <c r="N82" i="29"/>
  <c r="O80" i="24"/>
  <c r="O86" i="24" s="1"/>
  <c r="O85" i="25"/>
  <c r="O91" i="25" s="1"/>
  <c r="P77" i="28"/>
  <c r="Q80" i="28"/>
  <c r="Q86" i="28" s="1"/>
  <c r="W80" i="31"/>
  <c r="W86" i="31" s="1"/>
  <c r="O85" i="32"/>
  <c r="O91" i="32" s="1"/>
  <c r="N82" i="25"/>
  <c r="W77" i="31"/>
  <c r="N85" i="25"/>
  <c r="N91" i="25" s="1"/>
  <c r="M82" i="32"/>
  <c r="P85" i="29"/>
  <c r="P91" i="29" s="1"/>
  <c r="O82" i="25"/>
  <c r="X80" i="31"/>
  <c r="X86" i="31" s="1"/>
  <c r="P85" i="32"/>
  <c r="P91" i="32" s="1"/>
  <c r="X77" i="31"/>
  <c r="Q80" i="24"/>
  <c r="Q86" i="24" s="1"/>
  <c r="Q77" i="28"/>
  <c r="R80" i="28"/>
  <c r="R86" i="28" s="1"/>
  <c r="O82" i="29"/>
  <c r="P85" i="25"/>
  <c r="P91" i="25" s="1"/>
  <c r="P80" i="24"/>
  <c r="P86" i="24" s="1"/>
  <c r="Q77" i="24"/>
  <c r="Q85" i="29"/>
  <c r="Q91" i="29" s="1"/>
  <c r="P77" i="24"/>
  <c r="R77" i="28"/>
  <c r="S80" i="28"/>
  <c r="S86" i="28" s="1"/>
  <c r="N82" i="32"/>
  <c r="P82" i="25"/>
  <c r="Q85" i="25"/>
  <c r="Q91" i="25" s="1"/>
  <c r="R80" i="24"/>
  <c r="R86" i="24" s="1"/>
  <c r="Y80" i="31"/>
  <c r="Y86" i="31" s="1"/>
  <c r="Y77" i="31"/>
  <c r="R77" i="24"/>
  <c r="S77" i="28"/>
  <c r="S78" i="28" s="1"/>
  <c r="S79" i="28" s="1"/>
  <c r="Z80" i="31"/>
  <c r="Z86" i="31" s="1"/>
  <c r="Q85" i="32"/>
  <c r="Q91" i="32" s="1"/>
  <c r="R85" i="29"/>
  <c r="R91" i="29" s="1"/>
  <c r="Z77" i="31"/>
  <c r="T80" i="28"/>
  <c r="T86" i="28" s="1"/>
  <c r="P82" i="29"/>
  <c r="R85" i="25"/>
  <c r="R91" i="25" s="1"/>
  <c r="S77" i="24"/>
  <c r="S85" i="29"/>
  <c r="S91" i="29" s="1"/>
  <c r="O82" i="32"/>
  <c r="S80" i="24"/>
  <c r="S86" i="24" s="1"/>
  <c r="AA77" i="31"/>
  <c r="T77" i="24"/>
  <c r="T85" i="29"/>
  <c r="T91" i="29" s="1"/>
  <c r="T80" i="24"/>
  <c r="T86" i="24" s="1"/>
  <c r="R85" i="32"/>
  <c r="R91" i="32" s="1"/>
  <c r="S85" i="32"/>
  <c r="S91" i="32" s="1"/>
  <c r="S85" i="25"/>
  <c r="S91" i="25" s="1"/>
  <c r="U80" i="28"/>
  <c r="U86" i="28" s="1"/>
  <c r="T77" i="28"/>
  <c r="AA80" i="31"/>
  <c r="AA86" i="31" s="1"/>
  <c r="Q82" i="25"/>
  <c r="U85" i="29"/>
  <c r="U91" i="29" s="1"/>
  <c r="Q82" i="29"/>
  <c r="AB77" i="31"/>
  <c r="U77" i="28"/>
  <c r="P82" i="32"/>
  <c r="P83" i="32" s="1"/>
  <c r="P84" i="32" s="1"/>
  <c r="T85" i="32"/>
  <c r="T91" i="32" s="1"/>
  <c r="V77" i="28"/>
  <c r="V80" i="28"/>
  <c r="V86" i="28" s="1"/>
  <c r="AB80" i="31"/>
  <c r="AB86" i="31" s="1"/>
  <c r="R82" i="25"/>
  <c r="U85" i="32"/>
  <c r="U91" i="32" s="1"/>
  <c r="V85" i="29"/>
  <c r="V91" i="29" s="1"/>
  <c r="Q82" i="32"/>
  <c r="U80" i="24"/>
  <c r="U86" i="24" s="1"/>
  <c r="AC80" i="31"/>
  <c r="AC86" i="31" s="1"/>
  <c r="W80" i="28"/>
  <c r="W86" i="28" s="1"/>
  <c r="T85" i="25"/>
  <c r="T91" i="25" s="1"/>
  <c r="S82" i="25"/>
  <c r="AC77" i="31"/>
  <c r="V80" i="24"/>
  <c r="V86" i="24" s="1"/>
  <c r="U77" i="24"/>
  <c r="U85" i="25"/>
  <c r="U91" i="25" s="1"/>
  <c r="X80" i="28"/>
  <c r="X86" i="28" s="1"/>
  <c r="R82" i="32"/>
  <c r="W77" i="28"/>
  <c r="AD80" i="31"/>
  <c r="AD86" i="31" s="1"/>
  <c r="V77" i="24"/>
  <c r="V85" i="32"/>
  <c r="V91" i="32" s="1"/>
  <c r="AD77" i="31"/>
  <c r="R82" i="29"/>
  <c r="X77" i="28"/>
  <c r="AE80" i="31"/>
  <c r="AE86" i="31" s="1"/>
  <c r="V85" i="25"/>
  <c r="V91" i="25" s="1"/>
  <c r="X85" i="29"/>
  <c r="X91" i="29" s="1"/>
  <c r="S82" i="29"/>
  <c r="AE77" i="31"/>
  <c r="S82" i="32"/>
  <c r="W80" i="24"/>
  <c r="W86" i="24" s="1"/>
  <c r="X80" i="24"/>
  <c r="X86" i="24" s="1"/>
  <c r="W85" i="32"/>
  <c r="W91" i="32" s="1"/>
  <c r="W85" i="29"/>
  <c r="W91" i="29" s="1"/>
  <c r="W77" i="24"/>
  <c r="T82" i="25"/>
  <c r="Y80" i="28"/>
  <c r="Y86" i="28" s="1"/>
  <c r="AF77" i="31"/>
  <c r="Y77" i="28"/>
  <c r="W85" i="25"/>
  <c r="W91" i="25" s="1"/>
  <c r="U82" i="25"/>
  <c r="X77" i="24"/>
  <c r="X85" i="32"/>
  <c r="X91" i="32" s="1"/>
  <c r="Z77" i="28"/>
  <c r="Z80" i="28"/>
  <c r="Z86" i="28" s="1"/>
  <c r="Y85" i="29"/>
  <c r="Y91" i="29" s="1"/>
  <c r="AF80" i="31"/>
  <c r="AF86" i="31" s="1"/>
  <c r="Y80" i="24"/>
  <c r="Y86" i="24" s="1"/>
  <c r="X85" i="25"/>
  <c r="X91" i="25" s="1"/>
  <c r="AA80" i="28"/>
  <c r="AA86" i="28" s="1"/>
  <c r="Y85" i="25"/>
  <c r="Y91" i="25" s="1"/>
  <c r="AA77" i="28"/>
  <c r="Z77" i="24"/>
  <c r="AG80" i="31"/>
  <c r="AG86" i="31" s="1"/>
  <c r="T82" i="32"/>
  <c r="V82" i="25"/>
  <c r="Z85" i="29"/>
  <c r="Z91" i="29" s="1"/>
  <c r="AG77" i="31"/>
  <c r="T82" i="29"/>
  <c r="Z80" i="24"/>
  <c r="Z86" i="24" s="1"/>
  <c r="Y77" i="24"/>
  <c r="Z85" i="32"/>
  <c r="Z91" i="32" s="1"/>
  <c r="AB80" i="28"/>
  <c r="AB86" i="28" s="1"/>
  <c r="AA80" i="24"/>
  <c r="AA86" i="24" s="1"/>
  <c r="Y85" i="32"/>
  <c r="Y91" i="32" s="1"/>
  <c r="AA77" i="24"/>
  <c r="AH77" i="31"/>
  <c r="AB77" i="28"/>
  <c r="AA85" i="29"/>
  <c r="AA91" i="29" s="1"/>
  <c r="AH80" i="31"/>
  <c r="AH86" i="31" s="1"/>
  <c r="Z85" i="25"/>
  <c r="Z91" i="25" s="1"/>
  <c r="W82" i="25"/>
  <c r="AA85" i="25"/>
  <c r="AA91" i="25" s="1"/>
  <c r="U82" i="29"/>
  <c r="AC77" i="28"/>
  <c r="U82" i="32"/>
  <c r="AA85" i="32"/>
  <c r="AA91" i="32" s="1"/>
  <c r="AB80" i="24"/>
  <c r="AB86" i="24" s="1"/>
  <c r="AB85" i="29"/>
  <c r="AB91" i="29" s="1"/>
  <c r="AI80" i="31"/>
  <c r="AI86" i="31" s="1"/>
  <c r="AB77" i="24"/>
  <c r="AI77" i="31"/>
  <c r="AC80" i="28"/>
  <c r="AC86" i="28" s="1"/>
  <c r="AJ77" i="31"/>
  <c r="AC80" i="24"/>
  <c r="AC86" i="24" s="1"/>
  <c r="AC77" i="24"/>
  <c r="V82" i="32"/>
  <c r="AJ80" i="31"/>
  <c r="AJ86" i="31" s="1"/>
  <c r="AD80" i="28"/>
  <c r="AD86" i="28" s="1"/>
  <c r="AB85" i="25"/>
  <c r="AB91" i="25" s="1"/>
  <c r="AE77" i="28"/>
  <c r="AC85" i="29"/>
  <c r="AC91" i="29" s="1"/>
  <c r="X82" i="25"/>
  <c r="AK77" i="31"/>
  <c r="AE80" i="28"/>
  <c r="AE86" i="28" s="1"/>
  <c r="AK80" i="31"/>
  <c r="AK86" i="31" s="1"/>
  <c r="AD80" i="24"/>
  <c r="AD86" i="24" s="1"/>
  <c r="AC85" i="32"/>
  <c r="AC91" i="32" s="1"/>
  <c r="V82" i="29"/>
  <c r="AD77" i="28"/>
  <c r="AB85" i="32"/>
  <c r="AB91" i="32" s="1"/>
  <c r="AL77" i="31"/>
  <c r="AD85" i="29"/>
  <c r="AD91" i="29" s="1"/>
  <c r="AE80" i="24"/>
  <c r="AE86" i="24" s="1"/>
  <c r="AL80" i="31"/>
  <c r="AL86" i="31" s="1"/>
  <c r="AF80" i="28"/>
  <c r="AF86" i="28" s="1"/>
  <c r="W82" i="29"/>
  <c r="AC85" i="25"/>
  <c r="AC91" i="25" s="1"/>
  <c r="AE85" i="29"/>
  <c r="AE91" i="29" s="1"/>
  <c r="W82" i="32"/>
  <c r="AD77" i="24"/>
  <c r="AE85" i="32"/>
  <c r="AE91" i="32" s="1"/>
  <c r="AF80" i="24"/>
  <c r="AF86" i="24" s="1"/>
  <c r="AM77" i="31"/>
  <c r="AG80" i="28"/>
  <c r="AG86" i="28" s="1"/>
  <c r="Y82" i="25"/>
  <c r="AE85" i="25"/>
  <c r="AE91" i="25" s="1"/>
  <c r="AM80" i="31"/>
  <c r="AM86" i="31" s="1"/>
  <c r="AF77" i="28"/>
  <c r="X82" i="29"/>
  <c r="AD85" i="25"/>
  <c r="AD91" i="25" s="1"/>
  <c r="AD85" i="32"/>
  <c r="AD91" i="32" s="1"/>
  <c r="AE77" i="24"/>
  <c r="AF85" i="32"/>
  <c r="AF91" i="32" s="1"/>
  <c r="Y82" i="29"/>
  <c r="AF85" i="29"/>
  <c r="AF91" i="29" s="1"/>
  <c r="AH80" i="28"/>
  <c r="AH86" i="28" s="1"/>
  <c r="AH77" i="28"/>
  <c r="AG80" i="24"/>
  <c r="AG86" i="24" s="1"/>
  <c r="AN80" i="31"/>
  <c r="AN86" i="31" s="1"/>
  <c r="AF77" i="24"/>
  <c r="AG77" i="28"/>
  <c r="X82" i="32"/>
  <c r="AN77" i="31"/>
  <c r="AG85" i="29"/>
  <c r="AG91" i="29" s="1"/>
  <c r="AG77" i="24"/>
  <c r="AO80" i="31"/>
  <c r="AO86" i="31" s="1"/>
  <c r="AH80" i="24"/>
  <c r="AH86" i="24" s="1"/>
  <c r="AO77" i="31"/>
  <c r="Y82" i="32"/>
  <c r="Z82" i="25"/>
  <c r="AI80" i="28"/>
  <c r="AI86" i="28" s="1"/>
  <c r="AF85" i="25"/>
  <c r="AF91" i="25" s="1"/>
  <c r="AG85" i="25"/>
  <c r="AG91" i="25" s="1"/>
  <c r="AP77" i="31"/>
  <c r="AI80" i="24"/>
  <c r="AI86" i="24" s="1"/>
  <c r="AI85" i="29"/>
  <c r="AI91" i="29" s="1"/>
  <c r="AH85" i="25"/>
  <c r="AH91" i="25" s="1"/>
  <c r="AA82" i="25"/>
  <c r="Z82" i="29"/>
  <c r="AH85" i="29"/>
  <c r="AH91" i="29" s="1"/>
  <c r="AH77" i="24"/>
  <c r="AI77" i="28"/>
  <c r="AG85" i="32"/>
  <c r="AG91" i="32" s="1"/>
  <c r="AP80" i="31"/>
  <c r="AP86" i="31" s="1"/>
  <c r="AJ77" i="28"/>
  <c r="AJ80" i="28"/>
  <c r="AJ86" i="28" s="1"/>
  <c r="AI77" i="24"/>
  <c r="AJ85" i="29"/>
  <c r="AJ91" i="29" s="1"/>
  <c r="AI85" i="32"/>
  <c r="AI91" i="32" s="1"/>
  <c r="AK80" i="28"/>
  <c r="AK86" i="28" s="1"/>
  <c r="AQ80" i="31"/>
  <c r="AQ86" i="31" s="1"/>
  <c r="AI85" i="25"/>
  <c r="AI91" i="25" s="1"/>
  <c r="AQ77" i="31"/>
  <c r="Z82" i="32"/>
  <c r="AJ80" i="24"/>
  <c r="AJ86" i="24" s="1"/>
  <c r="AH85" i="32"/>
  <c r="AH91" i="32" s="1"/>
  <c r="AK85" i="29"/>
  <c r="AK91" i="29" s="1"/>
  <c r="AK80" i="24"/>
  <c r="AK86" i="24" s="1"/>
  <c r="AJ77" i="24"/>
  <c r="AB82" i="25"/>
  <c r="AK77" i="28"/>
  <c r="AR77" i="31"/>
  <c r="AA82" i="29"/>
  <c r="AR80" i="31"/>
  <c r="AR86" i="31" s="1"/>
  <c r="AL80" i="28"/>
  <c r="AL86" i="28" s="1"/>
  <c r="AK85" i="32"/>
  <c r="AK91" i="32" s="1"/>
  <c r="AS80" i="31"/>
  <c r="AS86" i="31" s="1"/>
  <c r="AK77" i="24"/>
  <c r="AA82" i="32"/>
  <c r="AS77" i="31"/>
  <c r="AJ85" i="32"/>
  <c r="AJ91" i="32" s="1"/>
  <c r="AL85" i="29"/>
  <c r="AL91" i="29" s="1"/>
  <c r="AJ85" i="25"/>
  <c r="AJ91" i="25" s="1"/>
  <c r="AK85" i="25"/>
  <c r="AK91" i="25" s="1"/>
  <c r="AL80" i="24"/>
  <c r="AL86" i="24" s="1"/>
  <c r="AL77" i="24"/>
  <c r="AL77" i="28"/>
  <c r="AM80" i="24"/>
  <c r="AM86" i="24" s="1"/>
  <c r="AT77" i="31"/>
  <c r="AM80" i="28"/>
  <c r="AM86" i="28" s="1"/>
  <c r="AN80" i="28"/>
  <c r="AN86" i="28" s="1"/>
  <c r="AT80" i="31"/>
  <c r="AT86" i="31" s="1"/>
  <c r="AM77" i="24"/>
  <c r="AM77" i="28"/>
  <c r="AL85" i="25"/>
  <c r="AL91" i="25" s="1"/>
  <c r="AC82" i="25"/>
  <c r="AM85" i="25"/>
  <c r="AM91" i="25" s="1"/>
  <c r="AO80" i="28"/>
  <c r="AO86" i="28" s="1"/>
  <c r="AU80" i="31"/>
  <c r="AU86" i="31" s="1"/>
  <c r="AL85" i="32"/>
  <c r="AL91" i="32" s="1"/>
  <c r="AU77" i="31"/>
  <c r="AB82" i="29"/>
  <c r="AO77" i="28"/>
  <c r="AM85" i="29"/>
  <c r="AM91" i="29" s="1"/>
  <c r="AN80" i="24"/>
  <c r="AN86" i="24" s="1"/>
  <c r="AN77" i="28"/>
  <c r="AB82" i="32"/>
  <c r="AM85" i="32"/>
  <c r="AM91" i="32" s="1"/>
  <c r="AN77" i="24"/>
  <c r="AC82" i="32"/>
  <c r="AO77" i="24"/>
  <c r="AO80" i="24"/>
  <c r="AO86" i="24" s="1"/>
  <c r="AD82" i="25"/>
  <c r="AV80" i="31"/>
  <c r="AV86" i="31" s="1"/>
  <c r="AV77" i="31"/>
  <c r="AN85" i="29"/>
  <c r="AN91" i="29" s="1"/>
  <c r="AO85" i="29"/>
  <c r="AO91" i="29" s="1"/>
  <c r="AP80" i="28"/>
  <c r="AP86" i="28" s="1"/>
  <c r="AN85" i="32"/>
  <c r="AN91" i="32" s="1"/>
  <c r="AQ80" i="28"/>
  <c r="AQ86" i="28" s="1"/>
  <c r="AD82" i="32"/>
  <c r="AO85" i="25"/>
  <c r="AO91" i="25" s="1"/>
  <c r="AP77" i="28"/>
  <c r="AP85" i="29"/>
  <c r="AP91" i="29" s="1"/>
  <c r="AC82" i="29"/>
  <c r="AO85" i="32"/>
  <c r="AO91" i="32" s="1"/>
  <c r="AN85" i="25"/>
  <c r="AN91" i="25" s="1"/>
  <c r="AW80" i="31"/>
  <c r="AW86" i="31" s="1"/>
  <c r="AW77" i="31"/>
  <c r="AP77" i="24"/>
  <c r="AX77" i="31"/>
  <c r="AR80" i="28"/>
  <c r="AR86" i="28" s="1"/>
  <c r="AQ77" i="24"/>
  <c r="AD82" i="29"/>
  <c r="AD83" i="29" s="1"/>
  <c r="AD84" i="29" s="1"/>
  <c r="AP85" i="25"/>
  <c r="AP91" i="25" s="1"/>
  <c r="AE82" i="32"/>
  <c r="AP85" i="32"/>
  <c r="AP91" i="32" s="1"/>
  <c r="AE82" i="25"/>
  <c r="AQ80" i="24"/>
  <c r="AQ86" i="24" s="1"/>
  <c r="AP80" i="24"/>
  <c r="AP86" i="24" s="1"/>
  <c r="AR77" i="28"/>
  <c r="AQ85" i="29"/>
  <c r="AQ91" i="29" s="1"/>
  <c r="AX80" i="31"/>
  <c r="AX86" i="31" s="1"/>
  <c r="AQ77" i="28"/>
  <c r="AR85" i="29"/>
  <c r="AR91" i="29" s="1"/>
  <c r="AE82" i="29"/>
  <c r="AY80" i="31"/>
  <c r="AY86" i="31" s="1"/>
  <c r="AY77" i="31"/>
  <c r="AF82" i="25"/>
  <c r="AR80" i="24"/>
  <c r="AR86" i="24" s="1"/>
  <c r="AQ85" i="32"/>
  <c r="AQ91" i="32" s="1"/>
  <c r="AS80" i="24"/>
  <c r="AS86" i="24" s="1"/>
  <c r="AR77" i="24"/>
  <c r="AF82" i="29"/>
  <c r="AT80" i="28"/>
  <c r="AT86" i="28" s="1"/>
  <c r="AS85" i="29"/>
  <c r="AS91" i="29" s="1"/>
  <c r="AF82" i="32"/>
  <c r="AQ85" i="25"/>
  <c r="AQ91" i="25" s="1"/>
  <c r="AS80" i="28"/>
  <c r="AS86" i="28" s="1"/>
  <c r="AZ80" i="31"/>
  <c r="AZ86" i="31" s="1"/>
  <c r="AG82" i="32"/>
  <c r="AS77" i="24"/>
  <c r="AS77" i="28"/>
  <c r="AR85" i="32"/>
  <c r="AR91" i="32" s="1"/>
  <c r="AZ77" i="31"/>
  <c r="AG82" i="29"/>
  <c r="AU80" i="28"/>
  <c r="AU86" i="28" s="1"/>
  <c r="AT77" i="28"/>
  <c r="AT85" i="29"/>
  <c r="AT91" i="29" s="1"/>
  <c r="AS85" i="25"/>
  <c r="AS91" i="25" s="1"/>
  <c r="BA77" i="31"/>
  <c r="AT80" i="24"/>
  <c r="AT86" i="24" s="1"/>
  <c r="AR85" i="25"/>
  <c r="AR91" i="25" s="1"/>
  <c r="BA80" i="31"/>
  <c r="BA86" i="31" s="1"/>
  <c r="BB77" i="31"/>
  <c r="AH82" i="29"/>
  <c r="AS85" i="32"/>
  <c r="AS91" i="32" s="1"/>
  <c r="AU77" i="28"/>
  <c r="AT85" i="32"/>
  <c r="AT91" i="32" s="1"/>
  <c r="AV80" i="28"/>
  <c r="AV86" i="28" s="1"/>
  <c r="AH82" i="32"/>
  <c r="AG82" i="25"/>
  <c r="BB80" i="31"/>
  <c r="BB86" i="31" s="1"/>
  <c r="AT77" i="24"/>
  <c r="AT85" i="25"/>
  <c r="AT91" i="25" s="1"/>
  <c r="AU77" i="24"/>
  <c r="BC80" i="31"/>
  <c r="BC86" i="31" s="1"/>
  <c r="AU85" i="32"/>
  <c r="AU91" i="32" s="1"/>
  <c r="AV80" i="24"/>
  <c r="AV86" i="24" s="1"/>
  <c r="AU85" i="29"/>
  <c r="AU91" i="29" s="1"/>
  <c r="AU80" i="24"/>
  <c r="AU86" i="24" s="1"/>
  <c r="AH82" i="25"/>
  <c r="BC77" i="31"/>
  <c r="AV77" i="28"/>
  <c r="BD80" i="31"/>
  <c r="BD86" i="31" s="1"/>
  <c r="AI82" i="29"/>
  <c r="AX80" i="28"/>
  <c r="AX86" i="28" s="1"/>
  <c r="BD77" i="31"/>
  <c r="AI82" i="32"/>
  <c r="AI83" i="32" s="1"/>
  <c r="AI84" i="32" s="1"/>
  <c r="AI82" i="25"/>
  <c r="AU85" i="25"/>
  <c r="AU91" i="25" s="1"/>
  <c r="AW80" i="28"/>
  <c r="AW86" i="28" s="1"/>
  <c r="AW77" i="28"/>
  <c r="AV77" i="24"/>
  <c r="AV85" i="29"/>
  <c r="AV91" i="29" s="1"/>
  <c r="AW77" i="24"/>
  <c r="AV85" i="25"/>
  <c r="AV91" i="25" s="1"/>
  <c r="AJ82" i="32"/>
  <c r="AJ82" i="25"/>
  <c r="AW80" i="24"/>
  <c r="AW86" i="24" s="1"/>
  <c r="BE77" i="31"/>
  <c r="AY80" i="28"/>
  <c r="AY86" i="28" s="1"/>
  <c r="BE80" i="31"/>
  <c r="BE86" i="31" s="1"/>
  <c r="AX85" i="29"/>
  <c r="AX91" i="29" s="1"/>
  <c r="AX80" i="24"/>
  <c r="AX86" i="24" s="1"/>
  <c r="AW85" i="29"/>
  <c r="AW91" i="29" s="1"/>
  <c r="AX77" i="28"/>
  <c r="AV85" i="32"/>
  <c r="AV91" i="32" s="1"/>
  <c r="AY77" i="28"/>
  <c r="BF80" i="31"/>
  <c r="BF86" i="31" s="1"/>
  <c r="AJ82" i="29"/>
  <c r="AW85" i="25"/>
  <c r="AW91" i="25" s="1"/>
  <c r="AZ80" i="28"/>
  <c r="AZ86" i="28" s="1"/>
  <c r="AX77" i="24"/>
  <c r="AX85" i="32"/>
  <c r="AX91" i="32" s="1"/>
  <c r="AK82" i="25"/>
  <c r="AW85" i="32"/>
  <c r="AW91" i="32" s="1"/>
  <c r="AW136" i="32" s="1"/>
  <c r="AW22" i="34" s="1"/>
  <c r="AY80" i="24"/>
  <c r="AY86" i="24" s="1"/>
  <c r="BF77" i="31"/>
  <c r="AY77" i="24"/>
  <c r="AY85" i="29"/>
  <c r="AY91" i="29" s="1"/>
  <c r="AZ77" i="28"/>
  <c r="AZ85" i="29"/>
  <c r="AZ91" i="29" s="1"/>
  <c r="AX85" i="25"/>
  <c r="AX91" i="25" s="1"/>
  <c r="AK82" i="32"/>
  <c r="AY85" i="25"/>
  <c r="AY91" i="25" s="1"/>
  <c r="AZ80" i="24"/>
  <c r="AZ86" i="24" s="1"/>
  <c r="BA80" i="28"/>
  <c r="BA86" i="28" s="1"/>
  <c r="BG80" i="31"/>
  <c r="BG86" i="31" s="1"/>
  <c r="BG77" i="31"/>
  <c r="BH77" i="31"/>
  <c r="BA85" i="29"/>
  <c r="BA91" i="29" s="1"/>
  <c r="AL82" i="25"/>
  <c r="AZ77" i="24"/>
  <c r="BA77" i="28"/>
  <c r="BA80" i="24"/>
  <c r="BA86" i="24" s="1"/>
  <c r="AY85" i="32"/>
  <c r="AY91" i="32" s="1"/>
  <c r="BA77" i="24"/>
  <c r="BH80" i="31"/>
  <c r="BH86" i="31" s="1"/>
  <c r="AK82" i="29"/>
  <c r="BB80" i="28"/>
  <c r="BB86" i="28" s="1"/>
  <c r="BB77" i="28"/>
  <c r="AZ85" i="32"/>
  <c r="AZ91" i="32" s="1"/>
  <c r="BI77" i="31"/>
  <c r="BB85" i="29"/>
  <c r="BB91" i="29" s="1"/>
  <c r="AZ85" i="25"/>
  <c r="AZ91" i="25" s="1"/>
  <c r="BA85" i="32"/>
  <c r="BA91" i="32" s="1"/>
  <c r="BC80" i="28"/>
  <c r="BC86" i="28" s="1"/>
  <c r="BI80" i="31"/>
  <c r="BI86" i="31" s="1"/>
  <c r="AM82" i="25"/>
  <c r="BB80" i="24"/>
  <c r="BB86" i="24" s="1"/>
  <c r="AL82" i="32"/>
  <c r="BC77" i="24"/>
  <c r="BC80" i="24"/>
  <c r="BC86" i="24" s="1"/>
  <c r="AN82" i="25"/>
  <c r="BJ77" i="31"/>
  <c r="BB77" i="24"/>
  <c r="BJ80" i="31"/>
  <c r="BJ86" i="31" s="1"/>
  <c r="AL82" i="29"/>
  <c r="BC77" i="28"/>
  <c r="BA85" i="25"/>
  <c r="BA91" i="25" s="1"/>
  <c r="BK80" i="31"/>
  <c r="BK86" i="31" s="1"/>
  <c r="BC85" i="29"/>
  <c r="BC91" i="29" s="1"/>
  <c r="AM82" i="32"/>
  <c r="BD80" i="28"/>
  <c r="BD86" i="28" s="1"/>
  <c r="BD77" i="28"/>
  <c r="BK77" i="31"/>
  <c r="BB85" i="32"/>
  <c r="BB91" i="32" s="1"/>
  <c r="BC85" i="25"/>
  <c r="BC91" i="25" s="1"/>
  <c r="BD85" i="29"/>
  <c r="BD91" i="29" s="1"/>
  <c r="BB85" i="25"/>
  <c r="BB91" i="25" s="1"/>
  <c r="BD80" i="24"/>
  <c r="BD86" i="24" s="1"/>
  <c r="BE77" i="28"/>
  <c r="BC85" i="32"/>
  <c r="BC91" i="32" s="1"/>
  <c r="BF77" i="28"/>
  <c r="AO82" i="25"/>
  <c r="BE80" i="28"/>
  <c r="BE86" i="28" s="1"/>
  <c r="BD85" i="25"/>
  <c r="BD91" i="25" s="1"/>
  <c r="BL80" i="31"/>
  <c r="BL86" i="31" s="1"/>
  <c r="BD77" i="24"/>
  <c r="BF80" i="28"/>
  <c r="BF86" i="28" s="1"/>
  <c r="AM82" i="29"/>
  <c r="BL77" i="31"/>
  <c r="BE85" i="29"/>
  <c r="BE91" i="29" s="1"/>
  <c r="BF77" i="24"/>
  <c r="BE85" i="25"/>
  <c r="BE91" i="25" s="1"/>
  <c r="BM80" i="31"/>
  <c r="BM86" i="31" s="1"/>
  <c r="AP82" i="25"/>
  <c r="BE77" i="24"/>
  <c r="BD85" i="32"/>
  <c r="BD91" i="32" s="1"/>
  <c r="AN82" i="32"/>
  <c r="BG80" i="28"/>
  <c r="BG86" i="28" s="1"/>
  <c r="BE85" i="32"/>
  <c r="BE91" i="32" s="1"/>
  <c r="BE80" i="24"/>
  <c r="BE86" i="24" s="1"/>
  <c r="BM77" i="31"/>
  <c r="BF85" i="29"/>
  <c r="BF91" i="29" s="1"/>
  <c r="BF80" i="24"/>
  <c r="BF86" i="24" s="1"/>
  <c r="BH80" i="28"/>
  <c r="BH86" i="28" s="1"/>
  <c r="BG77" i="24"/>
  <c r="BG77" i="28"/>
  <c r="BN77" i="31"/>
  <c r="BG80" i="24"/>
  <c r="BG86" i="24" s="1"/>
  <c r="BG85" i="29"/>
  <c r="BG91" i="29" s="1"/>
  <c r="BF85" i="32"/>
  <c r="BF91" i="32" s="1"/>
  <c r="BN80" i="31"/>
  <c r="BN86" i="31" s="1"/>
  <c r="AN82" i="29"/>
  <c r="BG85" i="25"/>
  <c r="BG91" i="25" s="1"/>
  <c r="BG85" i="32"/>
  <c r="BG91" i="32" s="1"/>
  <c r="BH77" i="24"/>
  <c r="BI80" i="28"/>
  <c r="BI86" i="28" s="1"/>
  <c r="BO77" i="31"/>
  <c r="BH80" i="24"/>
  <c r="BH86" i="24" s="1"/>
  <c r="BH77" i="28"/>
  <c r="BO80" i="31"/>
  <c r="BO86" i="31" s="1"/>
  <c r="AO82" i="32"/>
  <c r="BH85" i="29"/>
  <c r="BH91" i="29" s="1"/>
  <c r="AO82" i="29"/>
  <c r="BF85" i="25"/>
  <c r="BF91" i="25" s="1"/>
  <c r="BI80" i="24"/>
  <c r="BI86" i="24" s="1"/>
  <c r="AQ82" i="25"/>
  <c r="BI85" i="29"/>
  <c r="BI91" i="29" s="1"/>
  <c r="BI77" i="24"/>
  <c r="BI77" i="28"/>
  <c r="BH85" i="25"/>
  <c r="BH91" i="25" s="1"/>
  <c r="AP82" i="29"/>
  <c r="BH85" i="32"/>
  <c r="BH91" i="32" s="1"/>
  <c r="BP77" i="31"/>
  <c r="BP80" i="31"/>
  <c r="BP86" i="31" s="1"/>
  <c r="AP82" i="32"/>
  <c r="BQ80" i="31"/>
  <c r="BQ86" i="31" s="1"/>
  <c r="BK80" i="28"/>
  <c r="BK86" i="28" s="1"/>
  <c r="BJ80" i="28"/>
  <c r="BJ86" i="28" s="1"/>
  <c r="BJ85" i="29"/>
  <c r="BJ91" i="29" s="1"/>
  <c r="AR82" i="25"/>
  <c r="BQ77" i="31"/>
  <c r="BI85" i="32"/>
  <c r="BI91" i="32" s="1"/>
  <c r="BJ80" i="24"/>
  <c r="BJ86" i="24" s="1"/>
  <c r="BJ77" i="28"/>
  <c r="AR82" i="32"/>
  <c r="BR77" i="31"/>
  <c r="BK77" i="28"/>
  <c r="BR80" i="31"/>
  <c r="BR86" i="31" s="1"/>
  <c r="AS82" i="25"/>
  <c r="BJ85" i="25"/>
  <c r="BJ91" i="25" s="1"/>
  <c r="BK85" i="29"/>
  <c r="BK91" i="29" s="1"/>
  <c r="BJ77" i="24"/>
  <c r="BI85" i="25"/>
  <c r="BI91" i="25" s="1"/>
  <c r="AQ82" i="32"/>
  <c r="AQ82" i="29"/>
  <c r="BK80" i="24"/>
  <c r="BK86" i="24" s="1"/>
  <c r="BK77" i="24"/>
  <c r="BL80" i="24"/>
  <c r="BL86" i="24" s="1"/>
  <c r="BL80" i="28"/>
  <c r="BL86" i="28" s="1"/>
  <c r="BS77" i="31"/>
  <c r="BK85" i="32"/>
  <c r="BK91" i="32" s="1"/>
  <c r="BS80" i="31"/>
  <c r="BS86" i="31" s="1"/>
  <c r="BM80" i="28"/>
  <c r="BM86" i="28" s="1"/>
  <c r="BL77" i="28"/>
  <c r="BJ85" i="32"/>
  <c r="BJ91" i="32" s="1"/>
  <c r="BL85" i="29"/>
  <c r="BL91" i="29" s="1"/>
  <c r="BL77" i="24"/>
  <c r="BL85" i="25"/>
  <c r="BL91" i="25" s="1"/>
  <c r="BK85" i="25"/>
  <c r="BK91" i="25" s="1"/>
  <c r="BT80" i="31"/>
  <c r="BT86" i="31" s="1"/>
  <c r="BM77" i="24"/>
  <c r="BN77" i="28"/>
  <c r="BN80" i="28"/>
  <c r="BN86" i="28" s="1"/>
  <c r="BM80" i="24"/>
  <c r="BM86" i="24" s="1"/>
  <c r="BT77" i="31"/>
  <c r="AS82" i="32"/>
  <c r="AT82" i="25"/>
  <c r="BM77" i="28"/>
  <c r="AR82" i="29"/>
  <c r="BM85" i="29"/>
  <c r="BM91" i="29" s="1"/>
  <c r="BU77" i="31"/>
  <c r="BM85" i="25"/>
  <c r="BM91" i="25" s="1"/>
  <c r="BO80" i="28"/>
  <c r="BO86" i="28" s="1"/>
  <c r="BN85" i="29"/>
  <c r="BN91" i="29" s="1"/>
  <c r="BL85" i="32"/>
  <c r="BL91" i="32" s="1"/>
  <c r="BU80" i="31"/>
  <c r="BU86" i="31" s="1"/>
  <c r="BN85" i="25"/>
  <c r="BN91" i="25" s="1"/>
  <c r="BN80" i="24"/>
  <c r="BN86" i="24" s="1"/>
  <c r="BO80" i="24"/>
  <c r="BO86" i="24" s="1"/>
  <c r="AU82" i="25"/>
  <c r="BO77" i="28"/>
  <c r="BM85" i="32"/>
  <c r="BM91" i="32" s="1"/>
  <c r="BN77" i="24"/>
  <c r="AT82" i="32"/>
  <c r="BP80" i="28"/>
  <c r="BP86" i="28" s="1"/>
  <c r="BN85" i="32"/>
  <c r="BN91" i="32" s="1"/>
  <c r="BP77" i="28"/>
  <c r="BO85" i="29"/>
  <c r="BO91" i="29" s="1"/>
  <c r="AS82" i="29"/>
  <c r="BQ80" i="28"/>
  <c r="BQ86" i="28" s="1"/>
  <c r="AV82" i="25"/>
  <c r="BO85" i="25"/>
  <c r="BO91" i="25" s="1"/>
  <c r="BO77" i="24"/>
  <c r="BO85" i="32"/>
  <c r="BO91" i="32" s="1"/>
  <c r="AT82" i="29"/>
  <c r="BQ77" i="28"/>
  <c r="BP80" i="24"/>
  <c r="BP86" i="24" s="1"/>
  <c r="BQ80" i="24"/>
  <c r="BQ86" i="24" s="1"/>
  <c r="BP85" i="25"/>
  <c r="BP91" i="25" s="1"/>
  <c r="BP77" i="24"/>
  <c r="AU82" i="32"/>
  <c r="BP85" i="29"/>
  <c r="BP91" i="29" s="1"/>
  <c r="BR77" i="28"/>
  <c r="BR77" i="24"/>
  <c r="BR78" i="24" s="1"/>
  <c r="BR79" i="24" s="1"/>
  <c r="AW82" i="25"/>
  <c r="BQ85" i="32"/>
  <c r="BQ91" i="32" s="1"/>
  <c r="BR80" i="24"/>
  <c r="BR86" i="24" s="1"/>
  <c r="BQ85" i="29"/>
  <c r="BQ91" i="29" s="1"/>
  <c r="BQ77" i="24"/>
  <c r="BR80" i="28"/>
  <c r="BR86" i="28" s="1"/>
  <c r="BP85" i="32"/>
  <c r="BP91" i="32" s="1"/>
  <c r="AU82" i="29"/>
  <c r="BR85" i="29"/>
  <c r="BR91" i="29" s="1"/>
  <c r="BQ85" i="25"/>
  <c r="BQ91" i="25" s="1"/>
  <c r="BR85" i="25"/>
  <c r="BR91" i="25" s="1"/>
  <c r="BS80" i="28"/>
  <c r="BS86" i="28" s="1"/>
  <c r="BS77" i="28"/>
  <c r="BS85" i="29"/>
  <c r="BS91" i="29" s="1"/>
  <c r="AV82" i="32"/>
  <c r="BR85" i="32"/>
  <c r="BR91" i="32" s="1"/>
  <c r="BT80" i="28"/>
  <c r="BT86" i="28" s="1"/>
  <c r="BS85" i="32"/>
  <c r="BS91" i="32" s="1"/>
  <c r="BU80" i="28"/>
  <c r="BU86" i="28" s="1"/>
  <c r="BT77" i="28"/>
  <c r="BS80" i="24"/>
  <c r="BS86" i="24" s="1"/>
  <c r="BS77" i="24"/>
  <c r="BS78" i="24" s="1"/>
  <c r="BS79" i="24" s="1"/>
  <c r="BS85" i="25"/>
  <c r="BS91" i="25" s="1"/>
  <c r="BT80" i="24"/>
  <c r="BT86" i="24" s="1"/>
  <c r="BU77" i="24"/>
  <c r="BU78" i="24" s="1"/>
  <c r="BU79" i="24" s="1"/>
  <c r="BX63" i="28"/>
  <c r="BX73" i="28" s="1"/>
  <c r="BX83" i="28" s="1"/>
  <c r="BX89" i="28" s="1"/>
  <c r="BR63" i="14"/>
  <c r="BR62" i="14"/>
  <c r="BR60" i="14"/>
  <c r="BU76" i="24"/>
  <c r="BR65" i="14"/>
  <c r="BR61" i="14"/>
  <c r="BW64" i="24"/>
  <c r="BW74" i="24" s="1"/>
  <c r="BW84" i="24" s="1"/>
  <c r="BW90" i="24" s="1"/>
  <c r="BW69" i="29"/>
  <c r="BW79" i="29" s="1"/>
  <c r="BW89" i="29" s="1"/>
  <c r="BW95" i="29" s="1"/>
  <c r="BV74" i="24"/>
  <c r="BV84" i="24" s="1"/>
  <c r="BV90" i="24" s="1"/>
  <c r="BW62" i="24"/>
  <c r="BW60" i="24"/>
  <c r="BW65" i="24"/>
  <c r="BW63" i="24"/>
  <c r="BW73" i="24" s="1"/>
  <c r="BW83" i="24" s="1"/>
  <c r="BW89" i="24" s="1"/>
  <c r="BV70" i="24"/>
  <c r="BV80" i="28"/>
  <c r="BV86" i="28" s="1"/>
  <c r="BX64" i="28"/>
  <c r="BX74" i="28" s="1"/>
  <c r="BX84" i="28" s="1"/>
  <c r="BX90" i="28" s="1"/>
  <c r="BW74" i="28"/>
  <c r="BW84" i="28" s="1"/>
  <c r="BW90" i="28" s="1"/>
  <c r="BX62" i="28"/>
  <c r="BX72" i="28" s="1"/>
  <c r="BX82" i="28" s="1"/>
  <c r="BX88" i="28" s="1"/>
  <c r="BX65" i="28"/>
  <c r="BX75" i="28" s="1"/>
  <c r="BX85" i="28" s="1"/>
  <c r="BX91" i="28" s="1"/>
  <c r="BX60" i="28"/>
  <c r="BV77" i="28"/>
  <c r="BV78" i="28" s="1"/>
  <c r="BV79" i="28" s="1"/>
  <c r="BW73" i="28"/>
  <c r="BW83" i="28" s="1"/>
  <c r="BW89" i="28" s="1"/>
  <c r="AY64" i="32"/>
  <c r="AY73" i="32" s="1"/>
  <c r="AY70" i="32"/>
  <c r="AX80" i="32"/>
  <c r="AX90" i="32" s="1"/>
  <c r="AX96" i="32" s="1"/>
  <c r="BW55" i="32"/>
  <c r="BW61" i="32"/>
  <c r="AY16" i="32"/>
  <c r="AY58" i="32"/>
  <c r="AY72" i="32" s="1"/>
  <c r="AY52" i="32"/>
  <c r="AY71" i="32" s="1"/>
  <c r="BX60" i="29"/>
  <c r="AZ23" i="32"/>
  <c r="AZ13" i="32" s="1"/>
  <c r="AZ68" i="32" s="1"/>
  <c r="BV66" i="32"/>
  <c r="BV76" i="32" s="1"/>
  <c r="BV86" i="32" s="1"/>
  <c r="BV92" i="32" s="1"/>
  <c r="AY78" i="32"/>
  <c r="AY88" i="32" s="1"/>
  <c r="AY94" i="32" s="1"/>
  <c r="BV67" i="32"/>
  <c r="BV77" i="32" s="1"/>
  <c r="BV87" i="32" s="1"/>
  <c r="BV93" i="32" s="1"/>
  <c r="BV69" i="32"/>
  <c r="BV79" i="32" s="1"/>
  <c r="BV89" i="32" s="1"/>
  <c r="BV95" i="32" s="1"/>
  <c r="BW63" i="32"/>
  <c r="BW74" i="32"/>
  <c r="AX81" i="32"/>
  <c r="AY82" i="25"/>
  <c r="AY83" i="25" s="1"/>
  <c r="AY84" i="25" s="1"/>
  <c r="CF35" i="31"/>
  <c r="CF11" i="32"/>
  <c r="F163" i="30"/>
  <c r="BX45" i="32"/>
  <c r="AZ15" i="32"/>
  <c r="AZ30" i="32"/>
  <c r="BA29" i="32" s="1"/>
  <c r="CF40" i="32"/>
  <c r="BW54" i="32"/>
  <c r="CE26" i="31"/>
  <c r="BW59" i="32"/>
  <c r="D163" i="30"/>
  <c r="BX44" i="32"/>
  <c r="BW51" i="32"/>
  <c r="BU79" i="32"/>
  <c r="BU89" i="32" s="1"/>
  <c r="BU95" i="32" s="1"/>
  <c r="BW60" i="32"/>
  <c r="CF14" i="32"/>
  <c r="BW53" i="32"/>
  <c r="BW47" i="32"/>
  <c r="CE21" i="32"/>
  <c r="CE24" i="32"/>
  <c r="H163" i="30"/>
  <c r="BX46" i="32"/>
  <c r="BW48" i="32"/>
  <c r="CF20" i="31"/>
  <c r="CF26" i="31" s="1"/>
  <c r="CF16" i="31"/>
  <c r="BV65" i="32"/>
  <c r="BV75" i="32" s="1"/>
  <c r="BU75" i="32"/>
  <c r="BU76" i="32"/>
  <c r="BU86" i="32" s="1"/>
  <c r="BU92" i="32" s="1"/>
  <c r="BW49" i="32"/>
  <c r="CF12" i="32"/>
  <c r="BW57" i="32"/>
  <c r="BU77" i="32"/>
  <c r="BU87" i="32" s="1"/>
  <c r="BU93" i="32" s="1"/>
  <c r="BX71" i="28"/>
  <c r="BX81" i="28" s="1"/>
  <c r="BX87" i="28" s="1"/>
  <c r="BY69" i="28"/>
  <c r="BY61" i="28" s="1"/>
  <c r="BY56" i="28"/>
  <c r="BY58" i="28"/>
  <c r="BY57" i="28"/>
  <c r="BY55" i="28"/>
  <c r="BX57" i="29"/>
  <c r="BY59" i="28"/>
  <c r="BX68" i="28"/>
  <c r="BY54" i="28"/>
  <c r="BY50" i="28"/>
  <c r="BY52" i="28"/>
  <c r="AY56" i="29"/>
  <c r="BY48" i="28"/>
  <c r="BX67" i="28"/>
  <c r="BY51" i="28"/>
  <c r="BW67" i="29"/>
  <c r="BW77" i="29" s="1"/>
  <c r="BW87" i="29" s="1"/>
  <c r="BW93" i="29" s="1"/>
  <c r="BW66" i="29"/>
  <c r="BW76" i="29" s="1"/>
  <c r="BW86" i="29" s="1"/>
  <c r="BW92" i="29" s="1"/>
  <c r="BY53" i="28"/>
  <c r="BY49" i="28"/>
  <c r="AX78" i="29"/>
  <c r="AX88" i="29" s="1"/>
  <c r="AX94" i="29" s="1"/>
  <c r="BY46" i="28"/>
  <c r="BY47" i="28"/>
  <c r="BY45" i="28"/>
  <c r="BY42" i="28"/>
  <c r="BX66" i="28"/>
  <c r="BY44" i="28"/>
  <c r="BW80" i="28"/>
  <c r="BW86" i="28" s="1"/>
  <c r="BY43" i="28"/>
  <c r="AY68" i="29"/>
  <c r="AY25" i="29"/>
  <c r="AY30" i="29" s="1"/>
  <c r="AZ29" i="29" s="1"/>
  <c r="AY28" i="29"/>
  <c r="AZ27" i="29" s="1"/>
  <c r="AZ23" i="29" s="1"/>
  <c r="AZ13" i="29" s="1"/>
  <c r="AY50" i="29"/>
  <c r="AY62" i="29"/>
  <c r="AX31" i="29"/>
  <c r="AX15" i="29"/>
  <c r="BX54" i="29"/>
  <c r="CF11" i="29"/>
  <c r="AW81" i="29"/>
  <c r="CD21" i="29"/>
  <c r="BV77" i="29"/>
  <c r="BV87" i="29" s="1"/>
  <c r="BV93" i="29" s="1"/>
  <c r="BW60" i="25"/>
  <c r="CF12" i="29"/>
  <c r="CE17" i="29"/>
  <c r="CE26" i="29" s="1"/>
  <c r="CE24" i="29" s="1"/>
  <c r="F164" i="27"/>
  <c r="BY45" i="29"/>
  <c r="BX59" i="29"/>
  <c r="CF14" i="29"/>
  <c r="BX61" i="29"/>
  <c r="BW65" i="29"/>
  <c r="BW75" i="29" s="1"/>
  <c r="H164" i="27"/>
  <c r="BY46" i="29"/>
  <c r="CF40" i="29"/>
  <c r="D164" i="27"/>
  <c r="BY44" i="29"/>
  <c r="CF16" i="28"/>
  <c r="CF20" i="28"/>
  <c r="CF26" i="28" s="1"/>
  <c r="CF10" i="29"/>
  <c r="BX55" i="29"/>
  <c r="CE26" i="28"/>
  <c r="BX47" i="29"/>
  <c r="BX48" i="29"/>
  <c r="BU85" i="29"/>
  <c r="BU91" i="29" s="1"/>
  <c r="BX53" i="29"/>
  <c r="BX51" i="29"/>
  <c r="BV76" i="29"/>
  <c r="BV86" i="29" s="1"/>
  <c r="BV92" i="29" s="1"/>
  <c r="CF35" i="28"/>
  <c r="BX49" i="29"/>
  <c r="BV75" i="29"/>
  <c r="AW82" i="29"/>
  <c r="BX63" i="29"/>
  <c r="BX74" i="29"/>
  <c r="BW71" i="24"/>
  <c r="BW81" i="24" s="1"/>
  <c r="BW87" i="24" s="1"/>
  <c r="BX69" i="24"/>
  <c r="BX61" i="24" s="1"/>
  <c r="BX59" i="24"/>
  <c r="BX58" i="24"/>
  <c r="BX57" i="24"/>
  <c r="BX55" i="24"/>
  <c r="BX56" i="24"/>
  <c r="BW68" i="24"/>
  <c r="BX54" i="24"/>
  <c r="BX51" i="24"/>
  <c r="BX49" i="24"/>
  <c r="BW54" i="25"/>
  <c r="BW67" i="24"/>
  <c r="BX48" i="24"/>
  <c r="BX53" i="24"/>
  <c r="BX50" i="24"/>
  <c r="BX52" i="24"/>
  <c r="BX45" i="24"/>
  <c r="AZ56" i="25"/>
  <c r="AZ50" i="25"/>
  <c r="AZ68" i="25"/>
  <c r="AZ62" i="25"/>
  <c r="AZ16" i="25"/>
  <c r="BX43" i="24"/>
  <c r="BX44" i="24"/>
  <c r="BA25" i="25"/>
  <c r="BA23" i="25"/>
  <c r="BA13" i="25" s="1"/>
  <c r="BW57" i="25"/>
  <c r="BW55" i="25"/>
  <c r="AZ58" i="25"/>
  <c r="AZ52" i="25"/>
  <c r="AZ64" i="25"/>
  <c r="AZ70" i="25"/>
  <c r="BW63" i="25"/>
  <c r="BX42" i="24"/>
  <c r="BW66" i="24"/>
  <c r="BX47" i="24"/>
  <c r="BW61" i="25"/>
  <c r="BX46" i="24"/>
  <c r="CF17" i="25"/>
  <c r="CF26" i="25" s="1"/>
  <c r="CF21" i="25" s="1"/>
  <c r="CF40" i="25"/>
  <c r="F163" i="23"/>
  <c r="BX45" i="25"/>
  <c r="BW47" i="25"/>
  <c r="BW48" i="25"/>
  <c r="BU85" i="25"/>
  <c r="BU91" i="25" s="1"/>
  <c r="BV65" i="25"/>
  <c r="BV75" i="25" s="1"/>
  <c r="D163" i="23"/>
  <c r="BX44" i="25"/>
  <c r="BW59" i="25"/>
  <c r="CF35" i="24"/>
  <c r="BW53" i="25"/>
  <c r="BW51" i="25"/>
  <c r="BW49" i="25"/>
  <c r="H163" i="23"/>
  <c r="BX46" i="25"/>
  <c r="BW74" i="25"/>
  <c r="BV67" i="25"/>
  <c r="BV77" i="25" s="1"/>
  <c r="BV87" i="25" s="1"/>
  <c r="BV93" i="25" s="1"/>
  <c r="BV66" i="25"/>
  <c r="BW66" i="25" s="1"/>
  <c r="BV69" i="25"/>
  <c r="BV79" i="25" s="1"/>
  <c r="BV89" i="25" s="1"/>
  <c r="BV95" i="25" s="1"/>
  <c r="BX21" i="16"/>
  <c r="BX24" i="16"/>
  <c r="BY21" i="16"/>
  <c r="BY24" i="16"/>
  <c r="BZ10" i="16"/>
  <c r="BZ17" i="16" s="1"/>
  <c r="BZ26" i="16" s="1"/>
  <c r="BP76" i="14"/>
  <c r="D77" i="14"/>
  <c r="D78" i="14" s="1"/>
  <c r="D79" i="14" s="1"/>
  <c r="D80" i="14"/>
  <c r="D86" i="14" s="1"/>
  <c r="D85" i="16"/>
  <c r="D91" i="16" s="1"/>
  <c r="D97" i="16" s="1"/>
  <c r="D82" i="16"/>
  <c r="E85" i="16"/>
  <c r="E91" i="16" s="1"/>
  <c r="H85" i="16"/>
  <c r="H91" i="16" s="1"/>
  <c r="E80" i="14"/>
  <c r="E86" i="14" s="1"/>
  <c r="I85" i="16"/>
  <c r="I91" i="16" s="1"/>
  <c r="F80" i="14"/>
  <c r="F86" i="14" s="1"/>
  <c r="J85" i="16"/>
  <c r="J91" i="16" s="1"/>
  <c r="G80" i="14"/>
  <c r="G86" i="14" s="1"/>
  <c r="K85" i="16"/>
  <c r="K91" i="16" s="1"/>
  <c r="H80" i="14"/>
  <c r="H86" i="14" s="1"/>
  <c r="L85" i="16"/>
  <c r="L91" i="16" s="1"/>
  <c r="E82" i="16"/>
  <c r="I80" i="14"/>
  <c r="I86" i="14" s="1"/>
  <c r="M85" i="16"/>
  <c r="M91" i="16" s="1"/>
  <c r="J80" i="14"/>
  <c r="J86" i="14" s="1"/>
  <c r="N85" i="16"/>
  <c r="N91" i="16" s="1"/>
  <c r="K80" i="14"/>
  <c r="K86" i="14" s="1"/>
  <c r="O85" i="16"/>
  <c r="O91" i="16" s="1"/>
  <c r="L80" i="14"/>
  <c r="L86" i="14" s="1"/>
  <c r="P85" i="16"/>
  <c r="P91" i="16" s="1"/>
  <c r="M80" i="14"/>
  <c r="M86" i="14" s="1"/>
  <c r="Q85" i="16"/>
  <c r="Q91" i="16" s="1"/>
  <c r="N80" i="14"/>
  <c r="N86" i="14" s="1"/>
  <c r="R85" i="16"/>
  <c r="R91" i="16" s="1"/>
  <c r="O80" i="14"/>
  <c r="O86" i="14" s="1"/>
  <c r="S85" i="16"/>
  <c r="S91" i="16" s="1"/>
  <c r="P80" i="14"/>
  <c r="P86" i="14" s="1"/>
  <c r="T85" i="16"/>
  <c r="T91" i="16" s="1"/>
  <c r="Q80" i="14"/>
  <c r="Q86" i="14" s="1"/>
  <c r="U85" i="16"/>
  <c r="U91" i="16" s="1"/>
  <c r="R80" i="14"/>
  <c r="R86" i="14" s="1"/>
  <c r="V85" i="16"/>
  <c r="V91" i="16" s="1"/>
  <c r="S80" i="14"/>
  <c r="S86" i="14" s="1"/>
  <c r="W85" i="16"/>
  <c r="W91" i="16" s="1"/>
  <c r="T80" i="14"/>
  <c r="T86" i="14" s="1"/>
  <c r="X85" i="16"/>
  <c r="X91" i="16" s="1"/>
  <c r="U80" i="14"/>
  <c r="U86" i="14" s="1"/>
  <c r="Y85" i="16"/>
  <c r="Y91" i="16" s="1"/>
  <c r="V80" i="14"/>
  <c r="V86" i="14" s="1"/>
  <c r="Z85" i="16"/>
  <c r="Z91" i="16" s="1"/>
  <c r="W80" i="14"/>
  <c r="W86" i="14" s="1"/>
  <c r="AA85" i="16"/>
  <c r="AA91" i="16" s="1"/>
  <c r="X80" i="14"/>
  <c r="X86" i="14" s="1"/>
  <c r="AB85" i="16"/>
  <c r="AB91" i="16" s="1"/>
  <c r="Y80" i="14"/>
  <c r="Y86" i="14" s="1"/>
  <c r="AC85" i="16"/>
  <c r="AC91" i="16" s="1"/>
  <c r="Z80" i="14"/>
  <c r="Z86" i="14" s="1"/>
  <c r="G85" i="16"/>
  <c r="G91" i="16" s="1"/>
  <c r="AA80" i="14"/>
  <c r="AA86" i="14" s="1"/>
  <c r="AD85" i="16"/>
  <c r="AD91" i="16" s="1"/>
  <c r="F85" i="16"/>
  <c r="F91" i="16" s="1"/>
  <c r="AE85" i="16"/>
  <c r="AE91" i="16" s="1"/>
  <c r="AB80" i="14"/>
  <c r="AB86" i="14" s="1"/>
  <c r="AF85" i="16"/>
  <c r="AF91" i="16" s="1"/>
  <c r="AC80" i="14"/>
  <c r="AC86" i="14" s="1"/>
  <c r="AG85" i="16"/>
  <c r="AG91" i="16" s="1"/>
  <c r="AD80" i="14"/>
  <c r="AD86" i="14" s="1"/>
  <c r="AH85" i="16"/>
  <c r="AH91" i="16" s="1"/>
  <c r="AE80" i="14"/>
  <c r="AE86" i="14" s="1"/>
  <c r="AI85" i="16"/>
  <c r="AI91" i="16" s="1"/>
  <c r="AF80" i="14"/>
  <c r="AF86" i="14" s="1"/>
  <c r="AJ85" i="16"/>
  <c r="AJ91" i="16" s="1"/>
  <c r="AG80" i="14"/>
  <c r="AG86" i="14" s="1"/>
  <c r="AK85" i="16"/>
  <c r="AK91" i="16" s="1"/>
  <c r="AH80" i="14"/>
  <c r="AH86" i="14" s="1"/>
  <c r="AL85" i="16"/>
  <c r="AL91" i="16" s="1"/>
  <c r="AI80" i="14"/>
  <c r="AI86" i="14" s="1"/>
  <c r="AM85" i="16"/>
  <c r="AM91" i="16" s="1"/>
  <c r="AJ80" i="14"/>
  <c r="AJ86" i="14" s="1"/>
  <c r="AN85" i="16"/>
  <c r="AN91" i="16" s="1"/>
  <c r="AK80" i="14"/>
  <c r="AK86" i="14" s="1"/>
  <c r="AO85" i="16"/>
  <c r="AO91" i="16" s="1"/>
  <c r="AL80" i="14"/>
  <c r="AL86" i="14" s="1"/>
  <c r="AP85" i="16"/>
  <c r="AP91" i="16" s="1"/>
  <c r="AM80" i="14"/>
  <c r="AM86" i="14" s="1"/>
  <c r="AQ85" i="16"/>
  <c r="AQ91" i="16" s="1"/>
  <c r="AN80" i="14"/>
  <c r="AN86" i="14" s="1"/>
  <c r="AR85" i="16"/>
  <c r="AR91" i="16" s="1"/>
  <c r="AO80" i="14"/>
  <c r="AO86" i="14" s="1"/>
  <c r="AS85" i="16"/>
  <c r="AS91" i="16" s="1"/>
  <c r="AP80" i="14"/>
  <c r="AP86" i="14" s="1"/>
  <c r="AT85" i="16"/>
  <c r="AT91" i="16" s="1"/>
  <c r="AQ80" i="14"/>
  <c r="AQ86" i="14" s="1"/>
  <c r="AU85" i="16"/>
  <c r="AU91" i="16" s="1"/>
  <c r="AR80" i="14"/>
  <c r="AR86" i="14" s="1"/>
  <c r="AV85" i="16"/>
  <c r="AV91" i="16" s="1"/>
  <c r="AS80" i="14"/>
  <c r="AS86" i="14" s="1"/>
  <c r="AW85" i="16"/>
  <c r="AW91" i="16" s="1"/>
  <c r="AT80" i="14"/>
  <c r="AT86" i="14" s="1"/>
  <c r="AX85" i="16"/>
  <c r="AX91" i="16" s="1"/>
  <c r="AU80" i="14"/>
  <c r="AU86" i="14" s="1"/>
  <c r="AY85" i="16"/>
  <c r="AY91" i="16" s="1"/>
  <c r="AV80" i="14"/>
  <c r="AV86" i="14" s="1"/>
  <c r="AZ85" i="16"/>
  <c r="AZ91" i="16" s="1"/>
  <c r="AW80" i="14"/>
  <c r="AW86" i="14" s="1"/>
  <c r="BA85" i="16"/>
  <c r="BA91" i="16" s="1"/>
  <c r="AX80" i="14"/>
  <c r="AX86" i="14" s="1"/>
  <c r="BB85" i="16"/>
  <c r="BB91" i="16" s="1"/>
  <c r="AY80" i="14"/>
  <c r="AY86" i="14" s="1"/>
  <c r="BC85" i="16"/>
  <c r="BC91" i="16" s="1"/>
  <c r="AZ80" i="14"/>
  <c r="AZ86" i="14" s="1"/>
  <c r="BD85" i="16"/>
  <c r="BD91" i="16" s="1"/>
  <c r="BA80" i="14"/>
  <c r="BA86" i="14" s="1"/>
  <c r="BB80" i="14"/>
  <c r="BB86" i="14" s="1"/>
  <c r="BE85" i="16"/>
  <c r="BE91" i="16" s="1"/>
  <c r="BF85" i="16"/>
  <c r="BF91" i="16" s="1"/>
  <c r="BC80" i="14"/>
  <c r="BC86" i="14" s="1"/>
  <c r="BG85" i="16"/>
  <c r="BG91" i="16" s="1"/>
  <c r="BD80" i="14"/>
  <c r="BD86" i="14" s="1"/>
  <c r="BH85" i="16"/>
  <c r="BH91" i="16" s="1"/>
  <c r="BE80" i="14"/>
  <c r="BE86" i="14" s="1"/>
  <c r="BI85" i="16"/>
  <c r="BI91" i="16" s="1"/>
  <c r="BF80" i="14"/>
  <c r="BF86" i="14" s="1"/>
  <c r="BJ85" i="16"/>
  <c r="BJ91" i="16" s="1"/>
  <c r="BG80" i="14"/>
  <c r="BG86" i="14" s="1"/>
  <c r="BK85" i="16"/>
  <c r="BK91" i="16" s="1"/>
  <c r="BH80" i="14"/>
  <c r="BH86" i="14" s="1"/>
  <c r="BL85" i="16"/>
  <c r="BL91" i="16" s="1"/>
  <c r="BI80" i="14"/>
  <c r="BI86" i="14" s="1"/>
  <c r="BM85" i="16"/>
  <c r="BM91" i="16" s="1"/>
  <c r="BJ80" i="14"/>
  <c r="BJ86" i="14" s="1"/>
  <c r="BN85" i="16"/>
  <c r="BN91" i="16" s="1"/>
  <c r="BK80" i="14"/>
  <c r="BK86" i="14" s="1"/>
  <c r="BO85" i="16"/>
  <c r="BO91" i="16" s="1"/>
  <c r="BL80" i="14"/>
  <c r="BL86" i="14" s="1"/>
  <c r="BP85" i="16"/>
  <c r="BP91" i="16" s="1"/>
  <c r="BM80" i="14"/>
  <c r="BM86" i="14" s="1"/>
  <c r="BQ85" i="16"/>
  <c r="BQ91" i="16" s="1"/>
  <c r="BN80" i="14"/>
  <c r="BN86" i="14" s="1"/>
  <c r="BU67" i="16"/>
  <c r="BU66" i="16"/>
  <c r="BU69" i="16"/>
  <c r="CA31" i="14"/>
  <c r="CA34" i="14"/>
  <c r="CA32" i="14"/>
  <c r="CA30" i="14"/>
  <c r="CA33" i="14"/>
  <c r="CA29" i="14"/>
  <c r="CA35" i="16"/>
  <c r="CA38" i="16"/>
  <c r="CA36" i="16"/>
  <c r="CA34" i="16"/>
  <c r="CA37" i="16"/>
  <c r="AQ87" i="16"/>
  <c r="AQ93" i="16" s="1"/>
  <c r="AS86" i="16"/>
  <c r="AS92" i="16" s="1"/>
  <c r="AR77" i="16"/>
  <c r="AT76" i="16"/>
  <c r="AM89" i="16"/>
  <c r="AM95" i="16" s="1"/>
  <c r="AN79" i="16"/>
  <c r="BV49" i="16"/>
  <c r="BV47" i="16"/>
  <c r="BV63" i="16"/>
  <c r="BV74" i="16"/>
  <c r="BV65" i="16" s="1"/>
  <c r="BV53" i="16"/>
  <c r="BV54" i="16"/>
  <c r="BV57" i="16"/>
  <c r="BV48" i="16"/>
  <c r="BV61" i="16"/>
  <c r="BV59" i="16"/>
  <c r="BV60" i="16"/>
  <c r="BV51" i="16"/>
  <c r="BV55" i="16"/>
  <c r="BT75" i="16"/>
  <c r="BT85" i="16" s="1"/>
  <c r="BT91" i="16" s="1"/>
  <c r="BP84" i="14"/>
  <c r="BP90" i="14" s="1"/>
  <c r="BP85" i="14"/>
  <c r="BP91" i="14" s="1"/>
  <c r="BP80" i="14"/>
  <c r="BP86" i="14" s="1"/>
  <c r="BP81" i="14"/>
  <c r="BP87" i="14" s="1"/>
  <c r="BP83" i="14"/>
  <c r="BP89" i="14" s="1"/>
  <c r="BP82" i="14"/>
  <c r="BP88" i="14" s="1"/>
  <c r="CE8" i="16"/>
  <c r="BZ39" i="16"/>
  <c r="BZ40" i="16" s="1"/>
  <c r="BV56" i="14"/>
  <c r="BV53" i="14"/>
  <c r="BV51" i="14"/>
  <c r="D161" i="15"/>
  <c r="BW44" i="16" s="1"/>
  <c r="BV46" i="14"/>
  <c r="BV55" i="14"/>
  <c r="H161" i="15"/>
  <c r="BW46" i="16" s="1"/>
  <c r="BV50" i="14"/>
  <c r="BV57" i="14"/>
  <c r="BV49" i="14"/>
  <c r="BV43" i="14"/>
  <c r="BV59" i="14"/>
  <c r="BV52" i="14"/>
  <c r="BV47" i="14"/>
  <c r="BV44" i="14"/>
  <c r="BV45" i="14"/>
  <c r="BV58" i="14"/>
  <c r="F161" i="15"/>
  <c r="BW45" i="16" s="1"/>
  <c r="BP77" i="14"/>
  <c r="BP78" i="14" s="1"/>
  <c r="CA12" i="14"/>
  <c r="CA12" i="16" s="1"/>
  <c r="CA13" i="14"/>
  <c r="CA14" i="14"/>
  <c r="CA14" i="16" s="1"/>
  <c r="CA11" i="14"/>
  <c r="CA11" i="16" s="1"/>
  <c r="CA10" i="14"/>
  <c r="CA15" i="14"/>
  <c r="CC8" i="14"/>
  <c r="BS42" i="14"/>
  <c r="BR66" i="14"/>
  <c r="BQ75" i="14"/>
  <c r="BQ72" i="14"/>
  <c r="BQ71" i="14"/>
  <c r="BQ73" i="14"/>
  <c r="BQ70" i="14"/>
  <c r="BQ74" i="14"/>
  <c r="BR68" i="14"/>
  <c r="BS54" i="14"/>
  <c r="BS69" i="14"/>
  <c r="BS64" i="14" s="1"/>
  <c r="BS48" i="14"/>
  <c r="BR67" i="14"/>
  <c r="BZ20" i="14"/>
  <c r="BZ16" i="14"/>
  <c r="BY26" i="14"/>
  <c r="BZ22" i="14"/>
  <c r="BZ24" i="14"/>
  <c r="BZ21" i="14"/>
  <c r="BZ23" i="14"/>
  <c r="BZ25" i="14"/>
  <c r="BZ35" i="14"/>
  <c r="J79" i="14"/>
  <c r="CB33" i="14" a="1"/>
  <c r="BW39" i="14"/>
  <c r="CB14" i="14" a="1"/>
  <c r="CB31" i="14" a="1"/>
  <c r="BZ41" i="28"/>
  <c r="CB10" i="14" a="1"/>
  <c r="CB29" i="14" a="1"/>
  <c r="CB30" i="14" a="1"/>
  <c r="BW40" i="14"/>
  <c r="CB34" i="14" a="1"/>
  <c r="BY39" i="31"/>
  <c r="BZ40" i="28"/>
  <c r="BY40" i="31"/>
  <c r="CB32" i="14" a="1"/>
  <c r="CB13" i="14" a="1"/>
  <c r="CB12" i="14" a="1"/>
  <c r="BW41" i="14"/>
  <c r="CB11" i="14" a="1"/>
  <c r="BY40" i="24"/>
  <c r="BZ39" i="28"/>
  <c r="BY39" i="24"/>
  <c r="CB15" i="14" a="1"/>
  <c r="BY41" i="24"/>
  <c r="BY41" i="31"/>
  <c r="AX136" i="25" l="1"/>
  <c r="AX24" i="34" s="1"/>
  <c r="BX63" i="31"/>
  <c r="BX73" i="31" s="1"/>
  <c r="BX83" i="31" s="1"/>
  <c r="BX89" i="31" s="1"/>
  <c r="BV76" i="31"/>
  <c r="BV77" i="31"/>
  <c r="BV78" i="31" s="1"/>
  <c r="BV79" i="31" s="1"/>
  <c r="BW84" i="31"/>
  <c r="BW90" i="31" s="1"/>
  <c r="BW77" i="31"/>
  <c r="BW78" i="31" s="1"/>
  <c r="BW79" i="31" s="1"/>
  <c r="BY47" i="31"/>
  <c r="BX68" i="31"/>
  <c r="BY54" i="31"/>
  <c r="BY50" i="31"/>
  <c r="BX64" i="31"/>
  <c r="BX74" i="31" s="1"/>
  <c r="BX84" i="31" s="1"/>
  <c r="BX90" i="31" s="1"/>
  <c r="BY69" i="31"/>
  <c r="BY49" i="31"/>
  <c r="BY52" i="31"/>
  <c r="BY44" i="31"/>
  <c r="BY45" i="31"/>
  <c r="BX61" i="31"/>
  <c r="BX62" i="31"/>
  <c r="BX72" i="31" s="1"/>
  <c r="BX82" i="31" s="1"/>
  <c r="BX88" i="31" s="1"/>
  <c r="BY46" i="31"/>
  <c r="BY51" i="31"/>
  <c r="BY53" i="31"/>
  <c r="BY59" i="31"/>
  <c r="BX66" i="31"/>
  <c r="BY42" i="31"/>
  <c r="BY56" i="31"/>
  <c r="BY43" i="31"/>
  <c r="BY57" i="31"/>
  <c r="BY48" i="31"/>
  <c r="BX67" i="31"/>
  <c r="BX65" i="31"/>
  <c r="BX55" i="25"/>
  <c r="BY58" i="31"/>
  <c r="BW76" i="31"/>
  <c r="BX60" i="31"/>
  <c r="BY55" i="31"/>
  <c r="S117" i="28"/>
  <c r="S119" i="28" s="1"/>
  <c r="S19" i="34" s="1"/>
  <c r="BU117" i="28"/>
  <c r="BU13" i="34" s="1"/>
  <c r="BT117" i="24"/>
  <c r="BT12" i="34" s="1"/>
  <c r="F117" i="24"/>
  <c r="F119" i="24" s="1"/>
  <c r="F18" i="34" s="1"/>
  <c r="P136" i="32"/>
  <c r="P138" i="32" s="1"/>
  <c r="P28" i="34" s="1"/>
  <c r="AI136" i="32"/>
  <c r="AI22" i="34" s="1"/>
  <c r="AK78" i="24"/>
  <c r="AK79" i="24" s="1"/>
  <c r="AH78" i="31"/>
  <c r="AH79" i="31" s="1"/>
  <c r="R78" i="31"/>
  <c r="R79" i="31" s="1"/>
  <c r="F78" i="31"/>
  <c r="F79" i="31" s="1"/>
  <c r="AS83" i="29"/>
  <c r="AS84" i="29" s="1"/>
  <c r="AR83" i="32"/>
  <c r="AR84" i="32" s="1"/>
  <c r="AN83" i="32"/>
  <c r="AN84" i="32" s="1"/>
  <c r="AH83" i="32"/>
  <c r="AH84" i="32" s="1"/>
  <c r="AQ78" i="24"/>
  <c r="AQ79" i="24" s="1"/>
  <c r="M83" i="25"/>
  <c r="M84" i="25" s="1"/>
  <c r="K78" i="28"/>
  <c r="K79" i="28" s="1"/>
  <c r="I78" i="28"/>
  <c r="I79" i="28" s="1"/>
  <c r="G78" i="24"/>
  <c r="G79" i="24" s="1"/>
  <c r="H83" i="29"/>
  <c r="H84" i="29" s="1"/>
  <c r="BP78" i="24"/>
  <c r="BP79" i="24" s="1"/>
  <c r="AU83" i="25"/>
  <c r="AU84" i="25" s="1"/>
  <c r="AS83" i="32"/>
  <c r="AS84" i="32" s="1"/>
  <c r="BS78" i="31"/>
  <c r="BS79" i="31" s="1"/>
  <c r="BJ78" i="24"/>
  <c r="BJ79" i="24" s="1"/>
  <c r="BJ78" i="28"/>
  <c r="BJ79" i="28" s="1"/>
  <c r="BI78" i="24"/>
  <c r="BI79" i="24" s="1"/>
  <c r="AN83" i="29"/>
  <c r="AN84" i="29" s="1"/>
  <c r="AM83" i="29"/>
  <c r="AM84" i="29" s="1"/>
  <c r="BD78" i="28"/>
  <c r="BD79" i="28" s="1"/>
  <c r="AM83" i="25"/>
  <c r="AM84" i="25" s="1"/>
  <c r="BB78" i="28"/>
  <c r="BB79" i="28" s="1"/>
  <c r="AZ78" i="24"/>
  <c r="AZ79" i="24" s="1"/>
  <c r="AV78" i="24"/>
  <c r="AV79" i="24" s="1"/>
  <c r="AI83" i="29"/>
  <c r="AI84" i="29" s="1"/>
  <c r="AY78" i="31"/>
  <c r="AY79" i="31" s="1"/>
  <c r="AI78" i="28"/>
  <c r="AI79" i="28" s="1"/>
  <c r="AP78" i="31"/>
  <c r="AP79" i="31" s="1"/>
  <c r="AB78" i="24"/>
  <c r="AB79" i="24" s="1"/>
  <c r="U83" i="25"/>
  <c r="U84" i="25" s="1"/>
  <c r="R83" i="32"/>
  <c r="R84" i="32" s="1"/>
  <c r="Q83" i="25"/>
  <c r="Q84" i="25" s="1"/>
  <c r="P83" i="29"/>
  <c r="P84" i="29" s="1"/>
  <c r="Y78" i="31"/>
  <c r="Y79" i="31" s="1"/>
  <c r="P78" i="24"/>
  <c r="P79" i="24" s="1"/>
  <c r="P117" i="24" s="1"/>
  <c r="W78" i="31"/>
  <c r="W79" i="31" s="1"/>
  <c r="N83" i="29"/>
  <c r="N84" i="29" s="1"/>
  <c r="U78" i="31"/>
  <c r="U79" i="31" s="1"/>
  <c r="N78" i="24"/>
  <c r="N79" i="24" s="1"/>
  <c r="L83" i="29"/>
  <c r="L84" i="29" s="1"/>
  <c r="T78" i="31"/>
  <c r="T79" i="31" s="1"/>
  <c r="I83" i="32"/>
  <c r="I84" i="32" s="1"/>
  <c r="G83" i="25"/>
  <c r="G84" i="25" s="1"/>
  <c r="G136" i="25" s="1"/>
  <c r="P78" i="31"/>
  <c r="P79" i="31" s="1"/>
  <c r="G83" i="32"/>
  <c r="G84" i="32" s="1"/>
  <c r="F83" i="25"/>
  <c r="F84" i="25" s="1"/>
  <c r="E78" i="31"/>
  <c r="E79" i="31" s="1"/>
  <c r="BM78" i="28"/>
  <c r="BM79" i="28" s="1"/>
  <c r="AW78" i="24"/>
  <c r="AW79" i="24" s="1"/>
  <c r="AB83" i="25"/>
  <c r="AB84" i="25" s="1"/>
  <c r="V83" i="29"/>
  <c r="V84" i="29" s="1"/>
  <c r="S83" i="25"/>
  <c r="S84" i="25" s="1"/>
  <c r="J83" i="29"/>
  <c r="J84" i="29" s="1"/>
  <c r="BO78" i="28"/>
  <c r="BO79" i="28" s="1"/>
  <c r="BG78" i="24"/>
  <c r="BG79" i="24" s="1"/>
  <c r="BA78" i="28"/>
  <c r="BA79" i="28" s="1"/>
  <c r="AR78" i="28"/>
  <c r="AR79" i="28" s="1"/>
  <c r="AM78" i="24"/>
  <c r="AM79" i="24" s="1"/>
  <c r="U83" i="29"/>
  <c r="U84" i="29" s="1"/>
  <c r="W78" i="28"/>
  <c r="W79" i="28" s="1"/>
  <c r="R78" i="28"/>
  <c r="R79" i="28" s="1"/>
  <c r="K83" i="25"/>
  <c r="K84" i="25" s="1"/>
  <c r="H78" i="24"/>
  <c r="H79" i="24" s="1"/>
  <c r="M78" i="31"/>
  <c r="M79" i="31" s="1"/>
  <c r="BP78" i="28"/>
  <c r="BP79" i="28" s="1"/>
  <c r="BT78" i="31"/>
  <c r="BT79" i="31" s="1"/>
  <c r="BL78" i="24"/>
  <c r="BL79" i="24" s="1"/>
  <c r="AP83" i="32"/>
  <c r="AP84" i="32" s="1"/>
  <c r="BH78" i="28"/>
  <c r="BH79" i="28" s="1"/>
  <c r="BE78" i="24"/>
  <c r="BE79" i="24" s="1"/>
  <c r="BE78" i="28"/>
  <c r="BE79" i="28" s="1"/>
  <c r="BB78" i="24"/>
  <c r="BB79" i="24" s="1"/>
  <c r="AL83" i="25"/>
  <c r="AL84" i="25" s="1"/>
  <c r="AK83" i="32"/>
  <c r="AK84" i="32" s="1"/>
  <c r="AY78" i="28"/>
  <c r="AY79" i="28" s="1"/>
  <c r="BE78" i="31"/>
  <c r="BE79" i="31" s="1"/>
  <c r="AW78" i="28"/>
  <c r="AW79" i="28" s="1"/>
  <c r="AW117" i="28" s="1"/>
  <c r="BA78" i="31"/>
  <c r="BA79" i="31" s="1"/>
  <c r="AS78" i="28"/>
  <c r="AS79" i="28" s="1"/>
  <c r="AX78" i="31"/>
  <c r="AX79" i="31" s="1"/>
  <c r="AP78" i="28"/>
  <c r="AP79" i="28" s="1"/>
  <c r="AV78" i="31"/>
  <c r="AV79" i="31" s="1"/>
  <c r="AB83" i="32"/>
  <c r="AB84" i="32" s="1"/>
  <c r="AH78" i="24"/>
  <c r="AH79" i="24" s="1"/>
  <c r="AG78" i="24"/>
  <c r="AG79" i="24" s="1"/>
  <c r="AH78" i="28"/>
  <c r="AH79" i="28" s="1"/>
  <c r="X83" i="29"/>
  <c r="X84" i="29" s="1"/>
  <c r="W83" i="25"/>
  <c r="W84" i="25" s="1"/>
  <c r="V83" i="25"/>
  <c r="V84" i="25" s="1"/>
  <c r="X78" i="28"/>
  <c r="X79" i="28" s="1"/>
  <c r="V78" i="28"/>
  <c r="V79" i="28" s="1"/>
  <c r="T78" i="24"/>
  <c r="T79" i="24" s="1"/>
  <c r="X78" i="31"/>
  <c r="X79" i="31" s="1"/>
  <c r="N83" i="25"/>
  <c r="N84" i="25" s="1"/>
  <c r="O78" i="28"/>
  <c r="O79" i="28" s="1"/>
  <c r="S78" i="31"/>
  <c r="S79" i="31" s="1"/>
  <c r="J83" i="32"/>
  <c r="J84" i="32" s="1"/>
  <c r="J78" i="24"/>
  <c r="J79" i="24" s="1"/>
  <c r="I83" i="29"/>
  <c r="I84" i="29" s="1"/>
  <c r="I78" i="24"/>
  <c r="I79" i="24" s="1"/>
  <c r="G83" i="29"/>
  <c r="G84" i="29" s="1"/>
  <c r="E83" i="25"/>
  <c r="E84" i="25" s="1"/>
  <c r="G78" i="28"/>
  <c r="G79" i="28" s="1"/>
  <c r="L78" i="31"/>
  <c r="L79" i="31" s="1"/>
  <c r="H78" i="31"/>
  <c r="H79" i="31" s="1"/>
  <c r="D83" i="25"/>
  <c r="D84" i="25" s="1"/>
  <c r="D78" i="24"/>
  <c r="D79" i="24" s="1"/>
  <c r="BR78" i="31"/>
  <c r="BR79" i="31" s="1"/>
  <c r="AO83" i="25"/>
  <c r="AO84" i="25" s="1"/>
  <c r="AY78" i="24"/>
  <c r="AY79" i="24" s="1"/>
  <c r="AG83" i="25"/>
  <c r="AG84" i="25" s="1"/>
  <c r="AM78" i="28"/>
  <c r="AM79" i="28" s="1"/>
  <c r="AE78" i="24"/>
  <c r="AE79" i="24" s="1"/>
  <c r="H83" i="25"/>
  <c r="H84" i="25" s="1"/>
  <c r="AL83" i="29"/>
  <c r="AL84" i="29" s="1"/>
  <c r="AC83" i="29"/>
  <c r="AC84" i="29" s="1"/>
  <c r="AM78" i="31"/>
  <c r="AM79" i="31" s="1"/>
  <c r="AG78" i="31"/>
  <c r="AG79" i="31" s="1"/>
  <c r="Q78" i="28"/>
  <c r="Q79" i="28" s="1"/>
  <c r="I78" i="31"/>
  <c r="I79" i="31" s="1"/>
  <c r="BS117" i="24"/>
  <c r="AV83" i="32"/>
  <c r="AV84" i="32" s="1"/>
  <c r="AV136" i="32" s="1"/>
  <c r="AU83" i="29"/>
  <c r="AU84" i="29" s="1"/>
  <c r="BO78" i="24"/>
  <c r="BO79" i="24" s="1"/>
  <c r="AQ83" i="25"/>
  <c r="AQ84" i="25" s="1"/>
  <c r="AP83" i="25"/>
  <c r="AP84" i="25" s="1"/>
  <c r="BD78" i="24"/>
  <c r="BD79" i="24" s="1"/>
  <c r="AM83" i="32"/>
  <c r="AM84" i="32" s="1"/>
  <c r="BJ78" i="31"/>
  <c r="BJ79" i="31" s="1"/>
  <c r="AK83" i="29"/>
  <c r="AK84" i="29" s="1"/>
  <c r="AK83" i="25"/>
  <c r="AK84" i="25" s="1"/>
  <c r="AV78" i="28"/>
  <c r="AV79" i="28" s="1"/>
  <c r="AU78" i="24"/>
  <c r="AU79" i="24" s="1"/>
  <c r="AU78" i="28"/>
  <c r="AU79" i="28" s="1"/>
  <c r="AS78" i="24"/>
  <c r="AS79" i="24" s="1"/>
  <c r="AF83" i="29"/>
  <c r="AF84" i="29" s="1"/>
  <c r="AE83" i="29"/>
  <c r="AE84" i="29" s="1"/>
  <c r="AE83" i="25"/>
  <c r="AE84" i="25" s="1"/>
  <c r="AP78" i="24"/>
  <c r="AP79" i="24" s="1"/>
  <c r="AN78" i="28"/>
  <c r="AN79" i="28" s="1"/>
  <c r="AF78" i="28"/>
  <c r="AF79" i="28" s="1"/>
  <c r="AD78" i="24"/>
  <c r="AD79" i="24" s="1"/>
  <c r="V83" i="32"/>
  <c r="V84" i="32" s="1"/>
  <c r="T83" i="32"/>
  <c r="T84" i="32" s="1"/>
  <c r="Y78" i="28"/>
  <c r="Y79" i="28" s="1"/>
  <c r="R83" i="29"/>
  <c r="R84" i="29" s="1"/>
  <c r="T78" i="28"/>
  <c r="T79" i="28" s="1"/>
  <c r="T117" i="28" s="1"/>
  <c r="AA78" i="31"/>
  <c r="AA79" i="31" s="1"/>
  <c r="Z78" i="31"/>
  <c r="Z79" i="31" s="1"/>
  <c r="Q78" i="24"/>
  <c r="Q79" i="24" s="1"/>
  <c r="L83" i="25"/>
  <c r="L84" i="25" s="1"/>
  <c r="N78" i="28"/>
  <c r="N79" i="28" s="1"/>
  <c r="J83" i="25"/>
  <c r="J84" i="25" s="1"/>
  <c r="K78" i="24"/>
  <c r="K79" i="24" s="1"/>
  <c r="Q78" i="31"/>
  <c r="Q79" i="31" s="1"/>
  <c r="H78" i="28"/>
  <c r="H79" i="28" s="1"/>
  <c r="F83" i="32"/>
  <c r="F84" i="32" s="1"/>
  <c r="E83" i="32"/>
  <c r="E84" i="32" s="1"/>
  <c r="F78" i="28"/>
  <c r="F79" i="28" s="1"/>
  <c r="BG78" i="28"/>
  <c r="BG79" i="28" s="1"/>
  <c r="AL83" i="32"/>
  <c r="AL84" i="32" s="1"/>
  <c r="AB83" i="29"/>
  <c r="AB84" i="29" s="1"/>
  <c r="AO78" i="31"/>
  <c r="AO79" i="31" s="1"/>
  <c r="AE78" i="28"/>
  <c r="AE79" i="28" s="1"/>
  <c r="W78" i="24"/>
  <c r="W79" i="24" s="1"/>
  <c r="S78" i="24"/>
  <c r="S79" i="24" s="1"/>
  <c r="AU83" i="32"/>
  <c r="AU84" i="32" s="1"/>
  <c r="BI78" i="28"/>
  <c r="BI79" i="28" s="1"/>
  <c r="BF78" i="28"/>
  <c r="BF79" i="28" s="1"/>
  <c r="BF78" i="31"/>
  <c r="BF79" i="31" s="1"/>
  <c r="AF83" i="25"/>
  <c r="AF84" i="25" s="1"/>
  <c r="AJ78" i="24"/>
  <c r="AJ79" i="24" s="1"/>
  <c r="AI78" i="31"/>
  <c r="AI79" i="31" s="1"/>
  <c r="O78" i="24"/>
  <c r="O79" i="24" s="1"/>
  <c r="AW83" i="25"/>
  <c r="AW84" i="25" s="1"/>
  <c r="BU78" i="31"/>
  <c r="BU79" i="31" s="1"/>
  <c r="BK78" i="24"/>
  <c r="BK79" i="24" s="1"/>
  <c r="AS83" i="25"/>
  <c r="AS84" i="25" s="1"/>
  <c r="BQ78" i="31"/>
  <c r="BQ79" i="31" s="1"/>
  <c r="BP78" i="31"/>
  <c r="BP79" i="31" s="1"/>
  <c r="BO78" i="31"/>
  <c r="BO79" i="31" s="1"/>
  <c r="BM78" i="31"/>
  <c r="BM79" i="31" s="1"/>
  <c r="AN83" i="25"/>
  <c r="AN84" i="25" s="1"/>
  <c r="BH78" i="31"/>
  <c r="BH79" i="31" s="1"/>
  <c r="AX78" i="28"/>
  <c r="AX79" i="28" s="1"/>
  <c r="AJ83" i="25"/>
  <c r="AJ84" i="25" s="1"/>
  <c r="BC78" i="31"/>
  <c r="BC79" i="31" s="1"/>
  <c r="AG83" i="32"/>
  <c r="AG84" i="32" s="1"/>
  <c r="AR78" i="24"/>
  <c r="AR79" i="24" s="1"/>
  <c r="AW78" i="31"/>
  <c r="AW79" i="31" s="1"/>
  <c r="AD83" i="32"/>
  <c r="AD84" i="32" s="1"/>
  <c r="AD83" i="25"/>
  <c r="AD84" i="25" s="1"/>
  <c r="AT78" i="31"/>
  <c r="AT79" i="31" s="1"/>
  <c r="AA83" i="29"/>
  <c r="AA84" i="29" s="1"/>
  <c r="AI78" i="24"/>
  <c r="AI79" i="24" s="1"/>
  <c r="Z83" i="29"/>
  <c r="Z84" i="29" s="1"/>
  <c r="AN78" i="31"/>
  <c r="AN79" i="31" s="1"/>
  <c r="W83" i="32"/>
  <c r="W84" i="32" s="1"/>
  <c r="AL78" i="31"/>
  <c r="AL79" i="31" s="1"/>
  <c r="AK78" i="31"/>
  <c r="AK79" i="31" s="1"/>
  <c r="AC78" i="24"/>
  <c r="AC79" i="24" s="1"/>
  <c r="AF78" i="31"/>
  <c r="AF79" i="31" s="1"/>
  <c r="S83" i="32"/>
  <c r="S84" i="32" s="1"/>
  <c r="AD78" i="31"/>
  <c r="AD79" i="31" s="1"/>
  <c r="U78" i="24"/>
  <c r="U79" i="24" s="1"/>
  <c r="Q83" i="32"/>
  <c r="Q84" i="32" s="1"/>
  <c r="L83" i="32"/>
  <c r="L84" i="32" s="1"/>
  <c r="L78" i="28"/>
  <c r="L79" i="28" s="1"/>
  <c r="O78" i="31"/>
  <c r="O79" i="31" s="1"/>
  <c r="N78" i="31"/>
  <c r="N79" i="31" s="1"/>
  <c r="G78" i="31"/>
  <c r="G79" i="31" s="1"/>
  <c r="D78" i="28"/>
  <c r="D79" i="28" s="1"/>
  <c r="BC78" i="28"/>
  <c r="BC79" i="28" s="1"/>
  <c r="BD78" i="31"/>
  <c r="BD79" i="31" s="1"/>
  <c r="AL78" i="24"/>
  <c r="AL79" i="24" s="1"/>
  <c r="AF78" i="24"/>
  <c r="AF79" i="24" s="1"/>
  <c r="AC78" i="28"/>
  <c r="AC79" i="28" s="1"/>
  <c r="Q83" i="29"/>
  <c r="Q84" i="29" s="1"/>
  <c r="M83" i="32"/>
  <c r="M84" i="32" s="1"/>
  <c r="BQ78" i="24"/>
  <c r="BQ79" i="24" s="1"/>
  <c r="AT83" i="25"/>
  <c r="AT84" i="25" s="1"/>
  <c r="AO83" i="32"/>
  <c r="AO84" i="32" s="1"/>
  <c r="BK78" i="31"/>
  <c r="BK79" i="31" s="1"/>
  <c r="AJ83" i="29"/>
  <c r="AJ84" i="29" s="1"/>
  <c r="AZ78" i="31"/>
  <c r="AZ79" i="31" s="1"/>
  <c r="AN78" i="24"/>
  <c r="AN79" i="24" s="1"/>
  <c r="X78" i="24"/>
  <c r="X79" i="24" s="1"/>
  <c r="D78" i="31"/>
  <c r="D79" i="31" s="1"/>
  <c r="BT78" i="28"/>
  <c r="BT79" i="28" s="1"/>
  <c r="BR117" i="24"/>
  <c r="AV83" i="25"/>
  <c r="AV84" i="25" s="1"/>
  <c r="AT83" i="32"/>
  <c r="AT84" i="32" s="1"/>
  <c r="BN78" i="28"/>
  <c r="BN79" i="28" s="1"/>
  <c r="BL78" i="28"/>
  <c r="BL79" i="28" s="1"/>
  <c r="AR83" i="25"/>
  <c r="AR84" i="25" s="1"/>
  <c r="BA78" i="24"/>
  <c r="BA79" i="24" s="1"/>
  <c r="BG78" i="31"/>
  <c r="BG79" i="31" s="1"/>
  <c r="AZ78" i="28"/>
  <c r="AZ79" i="28" s="1"/>
  <c r="AX78" i="24"/>
  <c r="AX79" i="24" s="1"/>
  <c r="AJ83" i="32"/>
  <c r="AJ84" i="32" s="1"/>
  <c r="AI83" i="25"/>
  <c r="AI84" i="25" s="1"/>
  <c r="AH83" i="25"/>
  <c r="AH84" i="25" s="1"/>
  <c r="AT78" i="24"/>
  <c r="AT79" i="24" s="1"/>
  <c r="AH83" i="29"/>
  <c r="AH84" i="29" s="1"/>
  <c r="AT78" i="28"/>
  <c r="AT79" i="28" s="1"/>
  <c r="AQ78" i="28"/>
  <c r="AQ79" i="28" s="1"/>
  <c r="AE83" i="32"/>
  <c r="AE84" i="32" s="1"/>
  <c r="AC83" i="25"/>
  <c r="AC84" i="25" s="1"/>
  <c r="AS78" i="31"/>
  <c r="AS79" i="31" s="1"/>
  <c r="AR78" i="31"/>
  <c r="AR79" i="31" s="1"/>
  <c r="Z83" i="32"/>
  <c r="Z84" i="32" s="1"/>
  <c r="AA83" i="25"/>
  <c r="AA84" i="25" s="1"/>
  <c r="Z83" i="25"/>
  <c r="Z84" i="25" s="1"/>
  <c r="X83" i="32"/>
  <c r="X84" i="32" s="1"/>
  <c r="Y83" i="29"/>
  <c r="Y84" i="29" s="1"/>
  <c r="X83" i="25"/>
  <c r="X84" i="25" s="1"/>
  <c r="Y78" i="24"/>
  <c r="Y79" i="24" s="1"/>
  <c r="Z78" i="24"/>
  <c r="Z79" i="24" s="1"/>
  <c r="AE78" i="31"/>
  <c r="AE79" i="31" s="1"/>
  <c r="U78" i="28"/>
  <c r="U79" i="28" s="1"/>
  <c r="O83" i="32"/>
  <c r="O84" i="32" s="1"/>
  <c r="P83" i="25"/>
  <c r="P84" i="25" s="1"/>
  <c r="O83" i="25"/>
  <c r="O84" i="25" s="1"/>
  <c r="M117" i="28"/>
  <c r="K83" i="32"/>
  <c r="K84" i="32" s="1"/>
  <c r="L78" i="24"/>
  <c r="L79" i="24" s="1"/>
  <c r="H83" i="32"/>
  <c r="H84" i="32" s="1"/>
  <c r="F83" i="29"/>
  <c r="F84" i="29" s="1"/>
  <c r="E83" i="29"/>
  <c r="E84" i="29" s="1"/>
  <c r="K78" i="31"/>
  <c r="K79" i="31" s="1"/>
  <c r="D83" i="32"/>
  <c r="D84" i="32" s="1"/>
  <c r="AT83" i="29"/>
  <c r="AT84" i="29" s="1"/>
  <c r="AQ83" i="32"/>
  <c r="AQ84" i="32" s="1"/>
  <c r="BI78" i="31"/>
  <c r="BI79" i="31" s="1"/>
  <c r="AG83" i="29"/>
  <c r="AG84" i="29" s="1"/>
  <c r="AC83" i="32"/>
  <c r="AC84" i="32" s="1"/>
  <c r="W83" i="29"/>
  <c r="W84" i="29" s="1"/>
  <c r="T83" i="29"/>
  <c r="T84" i="29" s="1"/>
  <c r="R83" i="25"/>
  <c r="R84" i="25" s="1"/>
  <c r="K83" i="29"/>
  <c r="K84" i="29" s="1"/>
  <c r="BL78" i="31"/>
  <c r="BL79" i="31" s="1"/>
  <c r="AF83" i="32"/>
  <c r="AF84" i="32" s="1"/>
  <c r="AU78" i="31"/>
  <c r="AU79" i="31" s="1"/>
  <c r="AA78" i="24"/>
  <c r="AA79" i="24" s="1"/>
  <c r="R78" i="24"/>
  <c r="R79" i="24" s="1"/>
  <c r="M78" i="24"/>
  <c r="M79" i="24" s="1"/>
  <c r="BS78" i="28"/>
  <c r="BS79" i="28" s="1"/>
  <c r="BR78" i="28"/>
  <c r="BR79" i="28" s="1"/>
  <c r="BQ78" i="28"/>
  <c r="BQ79" i="28" s="1"/>
  <c r="BN78" i="24"/>
  <c r="BN79" i="24" s="1"/>
  <c r="AR83" i="29"/>
  <c r="AR84" i="29" s="1"/>
  <c r="BM78" i="24"/>
  <c r="BM79" i="24" s="1"/>
  <c r="AQ83" i="29"/>
  <c r="AQ84" i="29" s="1"/>
  <c r="BK78" i="28"/>
  <c r="BK79" i="28" s="1"/>
  <c r="AP83" i="29"/>
  <c r="AP84" i="29" s="1"/>
  <c r="AO83" i="29"/>
  <c r="AO84" i="29" s="1"/>
  <c r="BH78" i="24"/>
  <c r="BH79" i="24" s="1"/>
  <c r="BN78" i="31"/>
  <c r="BN79" i="31" s="1"/>
  <c r="BF78" i="24"/>
  <c r="BF79" i="24" s="1"/>
  <c r="BC78" i="24"/>
  <c r="BC79" i="24" s="1"/>
  <c r="BB78" i="31"/>
  <c r="BB79" i="31" s="1"/>
  <c r="AO78" i="24"/>
  <c r="AO79" i="24" s="1"/>
  <c r="AO78" i="28"/>
  <c r="AO79" i="28" s="1"/>
  <c r="AL78" i="28"/>
  <c r="AL79" i="28" s="1"/>
  <c r="AA83" i="32"/>
  <c r="AA84" i="32" s="1"/>
  <c r="AK78" i="28"/>
  <c r="AK79" i="28" s="1"/>
  <c r="AQ78" i="31"/>
  <c r="AQ79" i="31" s="1"/>
  <c r="AJ78" i="28"/>
  <c r="AJ79" i="28" s="1"/>
  <c r="Y83" i="32"/>
  <c r="Y84" i="32" s="1"/>
  <c r="AG78" i="28"/>
  <c r="AG79" i="28" s="1"/>
  <c r="Y83" i="25"/>
  <c r="Y84" i="25" s="1"/>
  <c r="AD78" i="28"/>
  <c r="AD79" i="28" s="1"/>
  <c r="AJ78" i="31"/>
  <c r="AJ79" i="31" s="1"/>
  <c r="U83" i="32"/>
  <c r="U84" i="32" s="1"/>
  <c r="AB78" i="28"/>
  <c r="AB79" i="28" s="1"/>
  <c r="AA78" i="28"/>
  <c r="AA79" i="28" s="1"/>
  <c r="Z78" i="28"/>
  <c r="Z79" i="28" s="1"/>
  <c r="T83" i="25"/>
  <c r="T84" i="25" s="1"/>
  <c r="S83" i="29"/>
  <c r="S84" i="29" s="1"/>
  <c r="V78" i="24"/>
  <c r="V79" i="24" s="1"/>
  <c r="AC78" i="31"/>
  <c r="AC79" i="31" s="1"/>
  <c r="AB78" i="31"/>
  <c r="AB79" i="31" s="1"/>
  <c r="N83" i="32"/>
  <c r="N84" i="32" s="1"/>
  <c r="O83" i="29"/>
  <c r="O84" i="29" s="1"/>
  <c r="P78" i="28"/>
  <c r="P79" i="28" s="1"/>
  <c r="V78" i="31"/>
  <c r="V79" i="31" s="1"/>
  <c r="M83" i="29"/>
  <c r="M84" i="29" s="1"/>
  <c r="J78" i="28"/>
  <c r="J79" i="28" s="1"/>
  <c r="I83" i="25"/>
  <c r="I84" i="25" s="1"/>
  <c r="E78" i="24"/>
  <c r="E79" i="24" s="1"/>
  <c r="E78" i="28"/>
  <c r="E79" i="28" s="1"/>
  <c r="J78" i="31"/>
  <c r="J79" i="31" s="1"/>
  <c r="D83" i="29"/>
  <c r="D84" i="29" s="1"/>
  <c r="AD136" i="29"/>
  <c r="BV76" i="24"/>
  <c r="BS65" i="14"/>
  <c r="BS61" i="14"/>
  <c r="BS60" i="14"/>
  <c r="BS62" i="14"/>
  <c r="BS63" i="14"/>
  <c r="BX65" i="24"/>
  <c r="BX75" i="24" s="1"/>
  <c r="BX85" i="24" s="1"/>
  <c r="BX91" i="24" s="1"/>
  <c r="BX63" i="24"/>
  <c r="BX73" i="24" s="1"/>
  <c r="BX83" i="24" s="1"/>
  <c r="BX89" i="24" s="1"/>
  <c r="BX60" i="24"/>
  <c r="BX70" i="24" s="1"/>
  <c r="BV77" i="24"/>
  <c r="BV78" i="24" s="1"/>
  <c r="BV79" i="24" s="1"/>
  <c r="BV80" i="24"/>
  <c r="BV86" i="24" s="1"/>
  <c r="BX62" i="24"/>
  <c r="BW70" i="24"/>
  <c r="BW75" i="24"/>
  <c r="BW85" i="24" s="1"/>
  <c r="BW91" i="24" s="1"/>
  <c r="BX64" i="24"/>
  <c r="BX74" i="24" s="1"/>
  <c r="BX84" i="24" s="1"/>
  <c r="BX90" i="24" s="1"/>
  <c r="BW72" i="24"/>
  <c r="BW82" i="24" s="1"/>
  <c r="BW88" i="24" s="1"/>
  <c r="BW76" i="28"/>
  <c r="BX61" i="32"/>
  <c r="BY60" i="28"/>
  <c r="BY70" i="28" s="1"/>
  <c r="BW77" i="28"/>
  <c r="BW78" i="28" s="1"/>
  <c r="BW79" i="28" s="1"/>
  <c r="BY63" i="28"/>
  <c r="BY73" i="28" s="1"/>
  <c r="BY83" i="28" s="1"/>
  <c r="BY89" i="28" s="1"/>
  <c r="BY65" i="28"/>
  <c r="BY75" i="28" s="1"/>
  <c r="BY85" i="28" s="1"/>
  <c r="BY91" i="28" s="1"/>
  <c r="BY64" i="28"/>
  <c r="BY62" i="28"/>
  <c r="BX70" i="28"/>
  <c r="BX77" i="28" s="1"/>
  <c r="AW138" i="32"/>
  <c r="AW28" i="34" s="1"/>
  <c r="AX82" i="32"/>
  <c r="AX83" i="32" s="1"/>
  <c r="AX84" i="32" s="1"/>
  <c r="BY60" i="29"/>
  <c r="BX55" i="32"/>
  <c r="AZ31" i="32"/>
  <c r="AZ28" i="32"/>
  <c r="BA27" i="32" s="1"/>
  <c r="BA25" i="32" s="1"/>
  <c r="BA30" i="32" s="1"/>
  <c r="BB29" i="32" s="1"/>
  <c r="AZ50" i="32"/>
  <c r="AZ62" i="32"/>
  <c r="AY80" i="32"/>
  <c r="AY90" i="32" s="1"/>
  <c r="AY96" i="32" s="1"/>
  <c r="AZ16" i="32"/>
  <c r="AZ56" i="32"/>
  <c r="BW69" i="32"/>
  <c r="BW79" i="32" s="1"/>
  <c r="BW89" i="32" s="1"/>
  <c r="BW95" i="32" s="1"/>
  <c r="AY81" i="32"/>
  <c r="AY136" i="25"/>
  <c r="AY24" i="34" s="1"/>
  <c r="BX54" i="32"/>
  <c r="BW66" i="32"/>
  <c r="BX74" i="32"/>
  <c r="BX57" i="32"/>
  <c r="BX63" i="32"/>
  <c r="BW67" i="32"/>
  <c r="BX60" i="32"/>
  <c r="AZ64" i="32"/>
  <c r="BV117" i="28"/>
  <c r="BV13" i="34" s="1"/>
  <c r="AY78" i="29"/>
  <c r="AY88" i="29" s="1"/>
  <c r="AY94" i="29" s="1"/>
  <c r="CF17" i="32"/>
  <c r="CF26" i="32" s="1"/>
  <c r="BV85" i="32"/>
  <c r="BV91" i="32" s="1"/>
  <c r="H164" i="30"/>
  <c r="BY46" i="32"/>
  <c r="BX59" i="32"/>
  <c r="BX53" i="32"/>
  <c r="D164" i="30"/>
  <c r="BY44" i="32"/>
  <c r="F164" i="30"/>
  <c r="BY45" i="32"/>
  <c r="BX49" i="32"/>
  <c r="BW65" i="32"/>
  <c r="BX48" i="32"/>
  <c r="BX51" i="32"/>
  <c r="BX47" i="32"/>
  <c r="AZ58" i="32"/>
  <c r="AZ70" i="32"/>
  <c r="AZ52" i="32"/>
  <c r="BU85" i="32"/>
  <c r="BU91" i="32" s="1"/>
  <c r="BZ56" i="28"/>
  <c r="BZ59" i="28"/>
  <c r="BY71" i="28"/>
  <c r="BY81" i="28" s="1"/>
  <c r="BY87" i="28" s="1"/>
  <c r="BZ69" i="28"/>
  <c r="BZ61" i="28" s="1"/>
  <c r="BZ55" i="28"/>
  <c r="BY68" i="28"/>
  <c r="BZ54" i="28"/>
  <c r="BZ57" i="28"/>
  <c r="BZ58" i="28"/>
  <c r="BZ51" i="28"/>
  <c r="BZ48" i="28"/>
  <c r="BY67" i="28"/>
  <c r="BZ49" i="28"/>
  <c r="BZ52" i="28"/>
  <c r="BZ53" i="28"/>
  <c r="BZ50" i="28"/>
  <c r="BY63" i="29"/>
  <c r="BY61" i="29"/>
  <c r="BZ45" i="28"/>
  <c r="BZ47" i="28"/>
  <c r="BZ44" i="28"/>
  <c r="BY74" i="29"/>
  <c r="BZ46" i="28"/>
  <c r="AZ25" i="29"/>
  <c r="AZ30" i="29" s="1"/>
  <c r="BA29" i="29" s="1"/>
  <c r="BZ43" i="28"/>
  <c r="BY66" i="28"/>
  <c r="BZ42" i="28"/>
  <c r="AZ62" i="29"/>
  <c r="AY15" i="29"/>
  <c r="AY16" i="29" s="1"/>
  <c r="AY31" i="29"/>
  <c r="BY54" i="29"/>
  <c r="AX16" i="29"/>
  <c r="AX52" i="29"/>
  <c r="AX58" i="29"/>
  <c r="AX64" i="29"/>
  <c r="AX70" i="29"/>
  <c r="BY55" i="29"/>
  <c r="BY57" i="29"/>
  <c r="BX66" i="29"/>
  <c r="BX60" i="25"/>
  <c r="BX69" i="29"/>
  <c r="CE21" i="29"/>
  <c r="CF17" i="29"/>
  <c r="CF26" i="29" s="1"/>
  <c r="CF21" i="29" s="1"/>
  <c r="AZ56" i="29"/>
  <c r="AZ50" i="29"/>
  <c r="AW83" i="29"/>
  <c r="AW84" i="29" s="1"/>
  <c r="BX67" i="29"/>
  <c r="BX65" i="29"/>
  <c r="BX75" i="29" s="1"/>
  <c r="BV85" i="29"/>
  <c r="BV91" i="29" s="1"/>
  <c r="BY59" i="29"/>
  <c r="BY49" i="29"/>
  <c r="BY48" i="29"/>
  <c r="BY47" i="29"/>
  <c r="D165" i="27"/>
  <c r="BZ44" i="29"/>
  <c r="BY53" i="29"/>
  <c r="BW85" i="29"/>
  <c r="BW91" i="29" s="1"/>
  <c r="H165" i="27"/>
  <c r="BZ46" i="29"/>
  <c r="F165" i="27"/>
  <c r="BZ45" i="29"/>
  <c r="BY51" i="29"/>
  <c r="AZ28" i="29"/>
  <c r="BA27" i="29" s="1"/>
  <c r="AZ68" i="29"/>
  <c r="AV136" i="29"/>
  <c r="AV25" i="34" s="1"/>
  <c r="BX54" i="25"/>
  <c r="BY55" i="24"/>
  <c r="BX68" i="24"/>
  <c r="BY54" i="24"/>
  <c r="BY56" i="24"/>
  <c r="BY57" i="24"/>
  <c r="BY59" i="24"/>
  <c r="BX71" i="24"/>
  <c r="BX81" i="24" s="1"/>
  <c r="BX87" i="24" s="1"/>
  <c r="BY69" i="24"/>
  <c r="BY61" i="24" s="1"/>
  <c r="BY58" i="24"/>
  <c r="BY53" i="24"/>
  <c r="BX67" i="24"/>
  <c r="BY48" i="24"/>
  <c r="BY52" i="24"/>
  <c r="BY50" i="24"/>
  <c r="BY49" i="24"/>
  <c r="BY51" i="24"/>
  <c r="BX63" i="25"/>
  <c r="BX61" i="25"/>
  <c r="CF24" i="25"/>
  <c r="BU117" i="24"/>
  <c r="BU12" i="34" s="1"/>
  <c r="BY42" i="24"/>
  <c r="BX66" i="24"/>
  <c r="BA28" i="25"/>
  <c r="BB27" i="25" s="1"/>
  <c r="BA62" i="25"/>
  <c r="AZ73" i="25"/>
  <c r="BA68" i="25"/>
  <c r="BY47" i="24"/>
  <c r="AZ71" i="25"/>
  <c r="AZ80" i="25"/>
  <c r="AZ90" i="25" s="1"/>
  <c r="AZ96" i="25" s="1"/>
  <c r="BA30" i="25"/>
  <c r="BB29" i="25" s="1"/>
  <c r="BA15" i="25"/>
  <c r="BA16" i="25" s="1"/>
  <c r="BA31" i="25"/>
  <c r="AZ78" i="25"/>
  <c r="BA50" i="25"/>
  <c r="BX57" i="25"/>
  <c r="BA56" i="25"/>
  <c r="AZ72" i="25"/>
  <c r="BX74" i="25"/>
  <c r="BY46" i="24"/>
  <c r="BY44" i="24"/>
  <c r="BY45" i="24"/>
  <c r="BY43" i="24"/>
  <c r="BV85" i="25"/>
  <c r="BV91" i="25" s="1"/>
  <c r="D164" i="23"/>
  <c r="BY44" i="25"/>
  <c r="BW67" i="25"/>
  <c r="BX49" i="25"/>
  <c r="BW76" i="25"/>
  <c r="BW86" i="25" s="1"/>
  <c r="BW92" i="25" s="1"/>
  <c r="BX48" i="25"/>
  <c r="BX47" i="25"/>
  <c r="BV76" i="25"/>
  <c r="BV86" i="25" s="1"/>
  <c r="BV92" i="25" s="1"/>
  <c r="BX51" i="25"/>
  <c r="BX53" i="25"/>
  <c r="BX59" i="25"/>
  <c r="BW65" i="25"/>
  <c r="BW75" i="25" s="1"/>
  <c r="H164" i="23"/>
  <c r="BY46" i="25"/>
  <c r="BW69" i="25"/>
  <c r="F164" i="23"/>
  <c r="BY45" i="25"/>
  <c r="BZ21" i="16"/>
  <c r="BZ24" i="16"/>
  <c r="CA10" i="16"/>
  <c r="CA17" i="16" s="1"/>
  <c r="CA26" i="16" s="1"/>
  <c r="AP117" i="14"/>
  <c r="AP11" i="34" s="1"/>
  <c r="AW117" i="14"/>
  <c r="AW11" i="34" s="1"/>
  <c r="BN117" i="14"/>
  <c r="BN11" i="34" s="1"/>
  <c r="BQ76" i="14"/>
  <c r="BM117" i="14"/>
  <c r="BM11" i="34" s="1"/>
  <c r="D83" i="16"/>
  <c r="D84" i="16" s="1"/>
  <c r="E83" i="16"/>
  <c r="E84" i="16" s="1"/>
  <c r="BV69" i="16"/>
  <c r="BV66" i="16"/>
  <c r="BV67" i="16"/>
  <c r="CB30" i="14"/>
  <c r="CB32" i="14"/>
  <c r="CB29" i="14"/>
  <c r="CB33" i="14"/>
  <c r="CB34" i="14"/>
  <c r="CB31" i="14"/>
  <c r="CB34" i="16"/>
  <c r="CB36" i="16"/>
  <c r="CB37" i="16"/>
  <c r="CB38" i="16"/>
  <c r="CB35" i="16"/>
  <c r="AR87" i="16"/>
  <c r="AR93" i="16" s="1"/>
  <c r="AS77" i="16"/>
  <c r="AN89" i="16"/>
  <c r="AN95" i="16" s="1"/>
  <c r="AT86" i="16"/>
  <c r="AT92" i="16" s="1"/>
  <c r="AO79" i="16"/>
  <c r="AU76" i="16"/>
  <c r="BW59" i="16"/>
  <c r="BW53" i="16"/>
  <c r="BW55" i="16"/>
  <c r="BW74" i="16"/>
  <c r="BW65" i="16" s="1"/>
  <c r="BW54" i="16"/>
  <c r="BW61" i="16"/>
  <c r="BU75" i="16"/>
  <c r="BU85" i="16" s="1"/>
  <c r="BU91" i="16" s="1"/>
  <c r="BW63" i="16"/>
  <c r="BW48" i="16"/>
  <c r="BW51" i="16"/>
  <c r="BW47" i="16"/>
  <c r="BW60" i="16"/>
  <c r="BW57" i="16"/>
  <c r="BW49" i="16"/>
  <c r="BQ82" i="14"/>
  <c r="BQ88" i="14" s="1"/>
  <c r="BQ85" i="14"/>
  <c r="BQ91" i="14" s="1"/>
  <c r="BQ84" i="14"/>
  <c r="BQ90" i="14" s="1"/>
  <c r="BQ83" i="14"/>
  <c r="BQ89" i="14" s="1"/>
  <c r="BQ80" i="14"/>
  <c r="BQ86" i="14" s="1"/>
  <c r="BQ81" i="14"/>
  <c r="BQ87" i="14" s="1"/>
  <c r="CF8" i="16"/>
  <c r="CA39" i="16"/>
  <c r="CA40" i="16" s="1"/>
  <c r="BW55" i="14"/>
  <c r="BW44" i="14"/>
  <c r="H162" i="15"/>
  <c r="BX46" i="16" s="1"/>
  <c r="BW47" i="14"/>
  <c r="BW52" i="14"/>
  <c r="BW46" i="14"/>
  <c r="BW43" i="14"/>
  <c r="BW49" i="14"/>
  <c r="BW58" i="14"/>
  <c r="BW57" i="14"/>
  <c r="BW53" i="14"/>
  <c r="BW59" i="14"/>
  <c r="D162" i="15"/>
  <c r="BX44" i="16" s="1"/>
  <c r="F162" i="15"/>
  <c r="BX45" i="16" s="1"/>
  <c r="BW51" i="14"/>
  <c r="BW45" i="14"/>
  <c r="BW50" i="14"/>
  <c r="BW56" i="14"/>
  <c r="BB117" i="14"/>
  <c r="BB11" i="34" s="1"/>
  <c r="AJ117" i="14"/>
  <c r="AJ11" i="34" s="1"/>
  <c r="AZ117" i="14"/>
  <c r="AZ11" i="34" s="1"/>
  <c r="AL117" i="14"/>
  <c r="AL11" i="34" s="1"/>
  <c r="BA117" i="14"/>
  <c r="BA11" i="34" s="1"/>
  <c r="AX117" i="14"/>
  <c r="AX11" i="34" s="1"/>
  <c r="BK117" i="14"/>
  <c r="BK11" i="34" s="1"/>
  <c r="AI117" i="14"/>
  <c r="AI11" i="34" s="1"/>
  <c r="BC117" i="14"/>
  <c r="BC11" i="34" s="1"/>
  <c r="AR117" i="14"/>
  <c r="AR11" i="34" s="1"/>
  <c r="BG117" i="14"/>
  <c r="BG11" i="34" s="1"/>
  <c r="AN117" i="14"/>
  <c r="AN11" i="34" s="1"/>
  <c r="BF117" i="14"/>
  <c r="BF11" i="34" s="1"/>
  <c r="BI117" i="14"/>
  <c r="BI11" i="34" s="1"/>
  <c r="AM117" i="14"/>
  <c r="AM11" i="34" s="1"/>
  <c r="AO117" i="14"/>
  <c r="AO11" i="34" s="1"/>
  <c r="BJ117" i="14"/>
  <c r="BJ11" i="34" s="1"/>
  <c r="BD117" i="14"/>
  <c r="BD11" i="34" s="1"/>
  <c r="AY117" i="14"/>
  <c r="AY11" i="34" s="1"/>
  <c r="AK117" i="14"/>
  <c r="AK11" i="34" s="1"/>
  <c r="BL117" i="14"/>
  <c r="BL11" i="34" s="1"/>
  <c r="AH117" i="14"/>
  <c r="AH11" i="34" s="1"/>
  <c r="BH117" i="14"/>
  <c r="BH11" i="34" s="1"/>
  <c r="AS117" i="14"/>
  <c r="AS11" i="34" s="1"/>
  <c r="AT117" i="14"/>
  <c r="AT11" i="34" s="1"/>
  <c r="AU117" i="14"/>
  <c r="AU11" i="34" s="1"/>
  <c r="AV117" i="14"/>
  <c r="AV11" i="34" s="1"/>
  <c r="BE117" i="14"/>
  <c r="BE11" i="34" s="1"/>
  <c r="AQ117" i="14"/>
  <c r="AQ11" i="34" s="1"/>
  <c r="K117" i="14"/>
  <c r="K11" i="34" s="1"/>
  <c r="O117" i="14"/>
  <c r="O11" i="34" s="1"/>
  <c r="F117" i="14"/>
  <c r="F11" i="34" s="1"/>
  <c r="W117" i="14"/>
  <c r="W11" i="34" s="1"/>
  <c r="X117" i="14"/>
  <c r="X11" i="34" s="1"/>
  <c r="P117" i="14"/>
  <c r="P11" i="34" s="1"/>
  <c r="R117" i="14"/>
  <c r="R11" i="34" s="1"/>
  <c r="Z117" i="14"/>
  <c r="Z11" i="34" s="1"/>
  <c r="BO117" i="14"/>
  <c r="BO11" i="34" s="1"/>
  <c r="AF117" i="14"/>
  <c r="AF11" i="34" s="1"/>
  <c r="I117" i="14"/>
  <c r="I11" i="34" s="1"/>
  <c r="AA117" i="14"/>
  <c r="AA11" i="34" s="1"/>
  <c r="J117" i="14"/>
  <c r="J11" i="34" s="1"/>
  <c r="L117" i="14"/>
  <c r="L11" i="34" s="1"/>
  <c r="N117" i="14"/>
  <c r="N11" i="34" s="1"/>
  <c r="AB117" i="14"/>
  <c r="AB11" i="34" s="1"/>
  <c r="M117" i="14"/>
  <c r="M11" i="34" s="1"/>
  <c r="Y117" i="14"/>
  <c r="Y11" i="34" s="1"/>
  <c r="G117" i="14"/>
  <c r="G11" i="34" s="1"/>
  <c r="S117" i="14"/>
  <c r="S11" i="34" s="1"/>
  <c r="Q117" i="14"/>
  <c r="Q11" i="34" s="1"/>
  <c r="T117" i="14"/>
  <c r="T11" i="34" s="1"/>
  <c r="U117" i="14"/>
  <c r="U11" i="34" s="1"/>
  <c r="V117" i="14"/>
  <c r="V11" i="34" s="1"/>
  <c r="E117" i="14"/>
  <c r="E11" i="34" s="1"/>
  <c r="AG117" i="14"/>
  <c r="AG11" i="34" s="1"/>
  <c r="AD117" i="14"/>
  <c r="AD11" i="34" s="1"/>
  <c r="AE117" i="14"/>
  <c r="AE11" i="34" s="1"/>
  <c r="AC117" i="14"/>
  <c r="AC11" i="34" s="1"/>
  <c r="H117" i="14"/>
  <c r="H11" i="34" s="1"/>
  <c r="D117" i="14"/>
  <c r="D11" i="34" s="1"/>
  <c r="BQ77" i="14"/>
  <c r="BQ78" i="14" s="1"/>
  <c r="BP79" i="14"/>
  <c r="CB15" i="14"/>
  <c r="CB10" i="14"/>
  <c r="CB11" i="14"/>
  <c r="CB11" i="16" s="1"/>
  <c r="CB14" i="14"/>
  <c r="CB14" i="16" s="1"/>
  <c r="CB13" i="14"/>
  <c r="CB12" i="14"/>
  <c r="CB12" i="16" s="1"/>
  <c r="CD8" i="14"/>
  <c r="BS68" i="14"/>
  <c r="BT54" i="14"/>
  <c r="BT42" i="14"/>
  <c r="BS66" i="14"/>
  <c r="BS67" i="14"/>
  <c r="BT48" i="14"/>
  <c r="BT69" i="14"/>
  <c r="BT64" i="14" s="1"/>
  <c r="BR72" i="14"/>
  <c r="BR71" i="14"/>
  <c r="BR73" i="14"/>
  <c r="BR74" i="14"/>
  <c r="BR75" i="14"/>
  <c r="BR70" i="14"/>
  <c r="BZ26" i="14"/>
  <c r="CA23" i="14"/>
  <c r="CA35" i="14"/>
  <c r="CA21" i="14"/>
  <c r="CA24" i="14"/>
  <c r="CA25" i="14"/>
  <c r="CA22" i="14"/>
  <c r="CA16" i="14"/>
  <c r="CA20" i="14"/>
  <c r="CC30" i="14" a="1"/>
  <c r="CA41" i="28"/>
  <c r="CC31" i="14" a="1"/>
  <c r="BZ41" i="24"/>
  <c r="CC11" i="14" a="1"/>
  <c r="BZ41" i="31"/>
  <c r="CC14" i="14" a="1"/>
  <c r="CC33" i="14" a="1"/>
  <c r="CC32" i="14" a="1"/>
  <c r="CA39" i="28"/>
  <c r="BZ40" i="24"/>
  <c r="CA40" i="28"/>
  <c r="BZ39" i="31"/>
  <c r="CC15" i="14" a="1"/>
  <c r="CC10" i="14" a="1"/>
  <c r="BX41" i="14"/>
  <c r="CC12" i="14" a="1"/>
  <c r="BX39" i="14"/>
  <c r="CC29" i="14" a="1"/>
  <c r="CC13" i="14" a="1"/>
  <c r="CC34" i="14" a="1"/>
  <c r="BZ40" i="31"/>
  <c r="BX40" i="14"/>
  <c r="BZ39" i="24"/>
  <c r="AX138" i="25" l="1"/>
  <c r="AX30" i="34" s="1"/>
  <c r="D98" i="16"/>
  <c r="E98" i="16" s="1"/>
  <c r="F98" i="16" s="1"/>
  <c r="D136" i="16"/>
  <c r="S13" i="34"/>
  <c r="D93" i="28"/>
  <c r="BY63" i="31"/>
  <c r="BY73" i="31" s="1"/>
  <c r="BY83" i="31" s="1"/>
  <c r="BY89" i="31" s="1"/>
  <c r="BY61" i="31"/>
  <c r="BY71" i="31" s="1"/>
  <c r="BY81" i="31" s="1"/>
  <c r="BY87" i="31" s="1"/>
  <c r="BY65" i="31"/>
  <c r="BY75" i="31" s="1"/>
  <c r="BY85" i="31" s="1"/>
  <c r="BY91" i="31" s="1"/>
  <c r="BY60" i="31"/>
  <c r="BY70" i="31" s="1"/>
  <c r="BX71" i="31"/>
  <c r="BX81" i="31" s="1"/>
  <c r="BX87" i="31" s="1"/>
  <c r="BX75" i="31"/>
  <c r="BX85" i="31" s="1"/>
  <c r="BX91" i="31" s="1"/>
  <c r="BT119" i="24"/>
  <c r="BT18" i="34" s="1"/>
  <c r="BY67" i="31"/>
  <c r="BZ48" i="31"/>
  <c r="BZ55" i="31"/>
  <c r="BZ57" i="31"/>
  <c r="BZ53" i="31"/>
  <c r="BZ54" i="31"/>
  <c r="BY68" i="31"/>
  <c r="BZ59" i="31"/>
  <c r="BZ50" i="31"/>
  <c r="BX66" i="32"/>
  <c r="BX76" i="32" s="1"/>
  <c r="BX86" i="32" s="1"/>
  <c r="BX92" i="32" s="1"/>
  <c r="BZ51" i="31"/>
  <c r="BZ44" i="31"/>
  <c r="BZ45" i="31"/>
  <c r="BZ43" i="31"/>
  <c r="BZ46" i="31"/>
  <c r="BZ58" i="31"/>
  <c r="BZ56" i="31"/>
  <c r="BZ52" i="31"/>
  <c r="BZ47" i="31"/>
  <c r="BY66" i="31"/>
  <c r="BZ42" i="31"/>
  <c r="BY62" i="31"/>
  <c r="BZ49" i="31"/>
  <c r="BX70" i="31"/>
  <c r="BY64" i="31"/>
  <c r="BY74" i="31" s="1"/>
  <c r="BY84" i="31" s="1"/>
  <c r="BY90" i="31" s="1"/>
  <c r="BZ69" i="31"/>
  <c r="BZ74" i="29"/>
  <c r="F12" i="34"/>
  <c r="AI138" i="32"/>
  <c r="AI28" i="34" s="1"/>
  <c r="BU119" i="28"/>
  <c r="BU19" i="34" s="1"/>
  <c r="P136" i="29"/>
  <c r="P25" i="34" s="1"/>
  <c r="AS136" i="25"/>
  <c r="AS24" i="34" s="1"/>
  <c r="AU136" i="25"/>
  <c r="AU138" i="25" s="1"/>
  <c r="AU30" i="34" s="1"/>
  <c r="P22" i="34"/>
  <c r="N136" i="29"/>
  <c r="N25" i="34" s="1"/>
  <c r="BG117" i="31"/>
  <c r="BG10" i="34" s="1"/>
  <c r="O117" i="31"/>
  <c r="O10" i="34" s="1"/>
  <c r="BD117" i="24"/>
  <c r="BD12" i="34" s="1"/>
  <c r="Q117" i="24"/>
  <c r="Q12" i="34" s="1"/>
  <c r="H136" i="25"/>
  <c r="H24" i="34" s="1"/>
  <c r="J136" i="29"/>
  <c r="J138" i="29" s="1"/>
  <c r="J31" i="34" s="1"/>
  <c r="BP117" i="28"/>
  <c r="BP13" i="34" s="1"/>
  <c r="AO117" i="28"/>
  <c r="AO119" i="28" s="1"/>
  <c r="AO19" i="34" s="1"/>
  <c r="BQ117" i="24"/>
  <c r="BQ12" i="34" s="1"/>
  <c r="R136" i="29"/>
  <c r="R138" i="29" s="1"/>
  <c r="R31" i="34" s="1"/>
  <c r="AH117" i="28"/>
  <c r="AH13" i="34" s="1"/>
  <c r="AB136" i="25"/>
  <c r="AB138" i="25" s="1"/>
  <c r="AB30" i="34" s="1"/>
  <c r="O117" i="28"/>
  <c r="O13" i="34" s="1"/>
  <c r="AV117" i="31"/>
  <c r="AV10" i="34" s="1"/>
  <c r="M136" i="29"/>
  <c r="M25" i="34" s="1"/>
  <c r="BV117" i="31"/>
  <c r="BV10" i="34" s="1"/>
  <c r="J136" i="32"/>
  <c r="J138" i="32" s="1"/>
  <c r="J28" i="34" s="1"/>
  <c r="V117" i="28"/>
  <c r="V13" i="34" s="1"/>
  <c r="AJ117" i="28"/>
  <c r="AJ13" i="34" s="1"/>
  <c r="AG136" i="29"/>
  <c r="AG138" i="29" s="1"/>
  <c r="AG31" i="34" s="1"/>
  <c r="AP117" i="28"/>
  <c r="AP13" i="34" s="1"/>
  <c r="U136" i="29"/>
  <c r="U25" i="34" s="1"/>
  <c r="BN117" i="31"/>
  <c r="BN10" i="34" s="1"/>
  <c r="R117" i="24"/>
  <c r="R119" i="24" s="1"/>
  <c r="R18" i="34" s="1"/>
  <c r="AZ117" i="31"/>
  <c r="AZ10" i="34" s="1"/>
  <c r="AR117" i="24"/>
  <c r="AR12" i="34" s="1"/>
  <c r="AE136" i="25"/>
  <c r="AE24" i="34" s="1"/>
  <c r="J117" i="31"/>
  <c r="J119" i="31" s="1"/>
  <c r="J16" i="34" s="1"/>
  <c r="AA136" i="32"/>
  <c r="AA138" i="32" s="1"/>
  <c r="AA28" i="34" s="1"/>
  <c r="H136" i="32"/>
  <c r="H22" i="34" s="1"/>
  <c r="BK117" i="24"/>
  <c r="BK12" i="34" s="1"/>
  <c r="Z117" i="31"/>
  <c r="Z10" i="34" s="1"/>
  <c r="AM117" i="31"/>
  <c r="AM10" i="34" s="1"/>
  <c r="P117" i="31"/>
  <c r="P10" i="34" s="1"/>
  <c r="Q136" i="25"/>
  <c r="Q24" i="34" s="1"/>
  <c r="O136" i="29"/>
  <c r="O25" i="34" s="1"/>
  <c r="Z117" i="28"/>
  <c r="Z13" i="34" s="1"/>
  <c r="BT117" i="28"/>
  <c r="BT13" i="34" s="1"/>
  <c r="BK117" i="31"/>
  <c r="BK119" i="31" s="1"/>
  <c r="BK16" i="34" s="1"/>
  <c r="BU117" i="31"/>
  <c r="BU119" i="31" s="1"/>
  <c r="BU16" i="34" s="1"/>
  <c r="AF117" i="28"/>
  <c r="AF13" i="34" s="1"/>
  <c r="AS117" i="24"/>
  <c r="AS119" i="24" s="1"/>
  <c r="AS18" i="34" s="1"/>
  <c r="AR136" i="32"/>
  <c r="AR22" i="34" s="1"/>
  <c r="E136" i="29"/>
  <c r="E25" i="34" s="1"/>
  <c r="AT136" i="32"/>
  <c r="AT22" i="34" s="1"/>
  <c r="AT136" i="25"/>
  <c r="AT24" i="34" s="1"/>
  <c r="AJ136" i="25"/>
  <c r="AJ138" i="25" s="1"/>
  <c r="AJ30" i="34" s="1"/>
  <c r="AP117" i="31"/>
  <c r="AP10" i="34" s="1"/>
  <c r="E117" i="28"/>
  <c r="E13" i="34" s="1"/>
  <c r="AJ117" i="31"/>
  <c r="AJ10" i="34" s="1"/>
  <c r="AQ117" i="31"/>
  <c r="AQ10" i="34" s="1"/>
  <c r="D136" i="32"/>
  <c r="D22" i="34" s="1"/>
  <c r="BA117" i="24"/>
  <c r="BA12" i="34" s="1"/>
  <c r="AA136" i="29"/>
  <c r="AA25" i="34" s="1"/>
  <c r="E136" i="32"/>
  <c r="E22" i="34" s="1"/>
  <c r="AO136" i="25"/>
  <c r="AO24" i="34" s="1"/>
  <c r="G117" i="28"/>
  <c r="G119" i="28" s="1"/>
  <c r="G19" i="34" s="1"/>
  <c r="BE117" i="28"/>
  <c r="BE13" i="34" s="1"/>
  <c r="AZ117" i="24"/>
  <c r="AZ119" i="24" s="1"/>
  <c r="AZ18" i="34" s="1"/>
  <c r="AH117" i="31"/>
  <c r="AH10" i="34" s="1"/>
  <c r="AS117" i="31"/>
  <c r="AS119" i="31" s="1"/>
  <c r="AS16" i="34" s="1"/>
  <c r="D117" i="28"/>
  <c r="D13" i="34" s="1"/>
  <c r="AK117" i="31"/>
  <c r="AK10" i="34" s="1"/>
  <c r="BI117" i="28"/>
  <c r="BI13" i="34" s="1"/>
  <c r="AB136" i="29"/>
  <c r="AB25" i="34" s="1"/>
  <c r="X117" i="28"/>
  <c r="X119" i="28" s="1"/>
  <c r="X19" i="34" s="1"/>
  <c r="AM136" i="25"/>
  <c r="AM24" i="34" s="1"/>
  <c r="D136" i="29"/>
  <c r="D25" i="34" s="1"/>
  <c r="J117" i="28"/>
  <c r="J13" i="34" s="1"/>
  <c r="N136" i="32"/>
  <c r="N22" i="34" s="1"/>
  <c r="BS117" i="28"/>
  <c r="BS13" i="34" s="1"/>
  <c r="BL117" i="31"/>
  <c r="BL10" i="34" s="1"/>
  <c r="AF117" i="24"/>
  <c r="AF12" i="34" s="1"/>
  <c r="AD117" i="31"/>
  <c r="AD10" i="34" s="1"/>
  <c r="AJ117" i="24"/>
  <c r="AJ12" i="34" s="1"/>
  <c r="S117" i="24"/>
  <c r="S119" i="24" s="1"/>
  <c r="S18" i="34" s="1"/>
  <c r="BG117" i="28"/>
  <c r="BG13" i="34" s="1"/>
  <c r="BJ117" i="31"/>
  <c r="BJ10" i="34" s="1"/>
  <c r="AU136" i="29"/>
  <c r="AU25" i="34" s="1"/>
  <c r="AG117" i="31"/>
  <c r="AG10" i="34" s="1"/>
  <c r="D136" i="25"/>
  <c r="D24" i="34" s="1"/>
  <c r="BO117" i="28"/>
  <c r="BO13" i="34" s="1"/>
  <c r="AW117" i="24"/>
  <c r="AW119" i="24" s="1"/>
  <c r="AW18" i="34" s="1"/>
  <c r="S136" i="29"/>
  <c r="S25" i="34" s="1"/>
  <c r="Y117" i="24"/>
  <c r="Y12" i="34" s="1"/>
  <c r="G117" i="31"/>
  <c r="G10" i="34" s="1"/>
  <c r="AC117" i="24"/>
  <c r="AC12" i="34" s="1"/>
  <c r="AW117" i="31"/>
  <c r="AW119" i="31" s="1"/>
  <c r="AW16" i="34" s="1"/>
  <c r="AX117" i="28"/>
  <c r="AX119" i="28" s="1"/>
  <c r="AX19" i="34" s="1"/>
  <c r="AE136" i="29"/>
  <c r="AE25" i="34" s="1"/>
  <c r="AK136" i="25"/>
  <c r="AK24" i="34" s="1"/>
  <c r="AP136" i="25"/>
  <c r="AP138" i="25" s="1"/>
  <c r="AP30" i="34" s="1"/>
  <c r="H117" i="31"/>
  <c r="H10" i="34" s="1"/>
  <c r="I136" i="29"/>
  <c r="I138" i="29" s="1"/>
  <c r="I31" i="34" s="1"/>
  <c r="N136" i="25"/>
  <c r="N24" i="34" s="1"/>
  <c r="AB136" i="32"/>
  <c r="AB22" i="34" s="1"/>
  <c r="BD117" i="28"/>
  <c r="BD13" i="34" s="1"/>
  <c r="H136" i="29"/>
  <c r="H138" i="29" s="1"/>
  <c r="H31" i="34" s="1"/>
  <c r="AH136" i="32"/>
  <c r="AH22" i="34" s="1"/>
  <c r="AL136" i="29"/>
  <c r="AL25" i="34" s="1"/>
  <c r="T117" i="31"/>
  <c r="T10" i="34" s="1"/>
  <c r="AV117" i="24"/>
  <c r="AV12" i="34" s="1"/>
  <c r="AB117" i="24"/>
  <c r="AB119" i="24" s="1"/>
  <c r="AB18" i="34" s="1"/>
  <c r="AM136" i="29"/>
  <c r="AM25" i="34" s="1"/>
  <c r="AA117" i="28"/>
  <c r="AA119" i="28" s="1"/>
  <c r="AA19" i="34" s="1"/>
  <c r="AO136" i="29"/>
  <c r="AO138" i="29" s="1"/>
  <c r="AO31" i="34" s="1"/>
  <c r="Z136" i="25"/>
  <c r="Z138" i="25" s="1"/>
  <c r="Z30" i="34" s="1"/>
  <c r="AC136" i="25"/>
  <c r="AC24" i="34" s="1"/>
  <c r="AI136" i="25"/>
  <c r="AI138" i="25" s="1"/>
  <c r="AI30" i="34" s="1"/>
  <c r="L117" i="28"/>
  <c r="L13" i="34" s="1"/>
  <c r="W136" i="32"/>
  <c r="W22" i="34" s="1"/>
  <c r="AD136" i="25"/>
  <c r="AD24" i="34" s="1"/>
  <c r="BO117" i="31"/>
  <c r="BO10" i="34" s="1"/>
  <c r="Q117" i="31"/>
  <c r="Q10" i="34" s="1"/>
  <c r="Y117" i="28"/>
  <c r="Y119" i="28" s="1"/>
  <c r="Y19" i="34" s="1"/>
  <c r="AE117" i="24"/>
  <c r="AE12" i="34" s="1"/>
  <c r="AG117" i="24"/>
  <c r="AG12" i="34" s="1"/>
  <c r="AK136" i="32"/>
  <c r="AK22" i="34" s="1"/>
  <c r="H117" i="24"/>
  <c r="H12" i="34" s="1"/>
  <c r="AM117" i="24"/>
  <c r="AM12" i="34" s="1"/>
  <c r="M136" i="25"/>
  <c r="M138" i="25" s="1"/>
  <c r="M30" i="34" s="1"/>
  <c r="AS136" i="29"/>
  <c r="AS25" i="34" s="1"/>
  <c r="P117" i="28"/>
  <c r="P13" i="34" s="1"/>
  <c r="AB117" i="28"/>
  <c r="AB13" i="34" s="1"/>
  <c r="Y136" i="32"/>
  <c r="Y22" i="34" s="1"/>
  <c r="BC117" i="24"/>
  <c r="BC12" i="34" s="1"/>
  <c r="AU117" i="31"/>
  <c r="AU10" i="34" s="1"/>
  <c r="K136" i="32"/>
  <c r="K138" i="32" s="1"/>
  <c r="K28" i="34" s="1"/>
  <c r="AA136" i="25"/>
  <c r="AA138" i="25" s="1"/>
  <c r="AA30" i="34" s="1"/>
  <c r="AC117" i="28"/>
  <c r="AC13" i="34" s="1"/>
  <c r="L136" i="32"/>
  <c r="L22" i="34" s="1"/>
  <c r="BP117" i="31"/>
  <c r="BP10" i="34" s="1"/>
  <c r="BF117" i="28"/>
  <c r="BF119" i="28" s="1"/>
  <c r="BF19" i="34" s="1"/>
  <c r="F117" i="28"/>
  <c r="F13" i="34" s="1"/>
  <c r="K117" i="24"/>
  <c r="K12" i="34" s="1"/>
  <c r="AL136" i="25"/>
  <c r="AL24" i="34" s="1"/>
  <c r="BL117" i="24"/>
  <c r="BL119" i="24" s="1"/>
  <c r="BL18" i="34" s="1"/>
  <c r="K136" i="25"/>
  <c r="K24" i="34" s="1"/>
  <c r="V136" i="29"/>
  <c r="V25" i="34" s="1"/>
  <c r="BJ117" i="24"/>
  <c r="BJ119" i="24" s="1"/>
  <c r="BJ18" i="34" s="1"/>
  <c r="BK117" i="28"/>
  <c r="BK119" i="28" s="1"/>
  <c r="BK19" i="34" s="1"/>
  <c r="R136" i="25"/>
  <c r="R24" i="34" s="1"/>
  <c r="BN117" i="28"/>
  <c r="BN119" i="28" s="1"/>
  <c r="BN19" i="34" s="1"/>
  <c r="AJ136" i="29"/>
  <c r="AJ138" i="29" s="1"/>
  <c r="AJ31" i="34" s="1"/>
  <c r="AL117" i="24"/>
  <c r="AL12" i="34" s="1"/>
  <c r="AF117" i="31"/>
  <c r="AF10" i="34" s="1"/>
  <c r="AT117" i="31"/>
  <c r="AT119" i="31" s="1"/>
  <c r="AT16" i="34" s="1"/>
  <c r="BH117" i="31"/>
  <c r="BH10" i="34" s="1"/>
  <c r="BF117" i="31"/>
  <c r="BF10" i="34" s="1"/>
  <c r="AL136" i="32"/>
  <c r="AL22" i="34" s="1"/>
  <c r="J136" i="25"/>
  <c r="J24" i="34" s="1"/>
  <c r="AP117" i="24"/>
  <c r="AP12" i="34" s="1"/>
  <c r="AK136" i="29"/>
  <c r="AK138" i="29" s="1"/>
  <c r="AK31" i="34" s="1"/>
  <c r="D117" i="24"/>
  <c r="D12" i="34" s="1"/>
  <c r="J117" i="24"/>
  <c r="J12" i="34" s="1"/>
  <c r="V136" i="25"/>
  <c r="V24" i="34" s="1"/>
  <c r="AY117" i="28"/>
  <c r="AY13" i="34" s="1"/>
  <c r="BT117" i="31"/>
  <c r="BT119" i="31" s="1"/>
  <c r="BT16" i="34" s="1"/>
  <c r="AR117" i="28"/>
  <c r="AR119" i="28" s="1"/>
  <c r="AR19" i="34" s="1"/>
  <c r="G136" i="32"/>
  <c r="G138" i="32" s="1"/>
  <c r="G28" i="34" s="1"/>
  <c r="W117" i="31"/>
  <c r="W10" i="34" s="1"/>
  <c r="AI117" i="28"/>
  <c r="AI119" i="28" s="1"/>
  <c r="AI19" i="34" s="1"/>
  <c r="AS136" i="32"/>
  <c r="AS138" i="32" s="1"/>
  <c r="AS28" i="34" s="1"/>
  <c r="AQ117" i="24"/>
  <c r="AQ12" i="34" s="1"/>
  <c r="AK117" i="24"/>
  <c r="AK119" i="24" s="1"/>
  <c r="AK18" i="34" s="1"/>
  <c r="AC117" i="31"/>
  <c r="AC10" i="34" s="1"/>
  <c r="AD117" i="28"/>
  <c r="AD13" i="34" s="1"/>
  <c r="BQ117" i="28"/>
  <c r="BQ119" i="28" s="1"/>
  <c r="BQ19" i="34" s="1"/>
  <c r="AQ136" i="32"/>
  <c r="AQ22" i="34" s="1"/>
  <c r="AH136" i="29"/>
  <c r="AH25" i="34" s="1"/>
  <c r="D117" i="31"/>
  <c r="D119" i="31" s="1"/>
  <c r="D16" i="34" s="1"/>
  <c r="M136" i="32"/>
  <c r="M22" i="34" s="1"/>
  <c r="Q136" i="32"/>
  <c r="Q138" i="32" s="1"/>
  <c r="Q28" i="34" s="1"/>
  <c r="AN117" i="31"/>
  <c r="AN119" i="31" s="1"/>
  <c r="AN16" i="34" s="1"/>
  <c r="AG136" i="32"/>
  <c r="AG138" i="32" s="1"/>
  <c r="AG28" i="34" s="1"/>
  <c r="O117" i="24"/>
  <c r="O12" i="34" s="1"/>
  <c r="W117" i="24"/>
  <c r="W12" i="34" s="1"/>
  <c r="F136" i="32"/>
  <c r="F22" i="34" s="1"/>
  <c r="V136" i="32"/>
  <c r="V22" i="34" s="1"/>
  <c r="AU117" i="28"/>
  <c r="AU13" i="34" s="1"/>
  <c r="AQ136" i="25"/>
  <c r="AQ24" i="34" s="1"/>
  <c r="AG136" i="25"/>
  <c r="AG24" i="34" s="1"/>
  <c r="E136" i="25"/>
  <c r="E138" i="25" s="1"/>
  <c r="E30" i="34" s="1"/>
  <c r="X117" i="31"/>
  <c r="X10" i="34" s="1"/>
  <c r="AS117" i="28"/>
  <c r="AS119" i="28" s="1"/>
  <c r="AS19" i="34" s="1"/>
  <c r="BE117" i="24"/>
  <c r="BE119" i="24" s="1"/>
  <c r="BE18" i="34" s="1"/>
  <c r="R117" i="28"/>
  <c r="R119" i="28" s="1"/>
  <c r="R19" i="34" s="1"/>
  <c r="L136" i="29"/>
  <c r="L25" i="34" s="1"/>
  <c r="R136" i="32"/>
  <c r="R22" i="34" s="1"/>
  <c r="BI117" i="24"/>
  <c r="BI12" i="34" s="1"/>
  <c r="G117" i="24"/>
  <c r="G12" i="34" s="1"/>
  <c r="F117" i="31"/>
  <c r="F10" i="34" s="1"/>
  <c r="I136" i="25"/>
  <c r="I24" i="34" s="1"/>
  <c r="V117" i="24"/>
  <c r="V12" i="34" s="1"/>
  <c r="Y136" i="25"/>
  <c r="Y24" i="34" s="1"/>
  <c r="BB117" i="31"/>
  <c r="BB10" i="34" s="1"/>
  <c r="BM117" i="24"/>
  <c r="BM12" i="34" s="1"/>
  <c r="W136" i="29"/>
  <c r="W138" i="29" s="1"/>
  <c r="W31" i="34" s="1"/>
  <c r="U117" i="28"/>
  <c r="U119" i="28" s="1"/>
  <c r="U19" i="34" s="1"/>
  <c r="X117" i="24"/>
  <c r="X119" i="24" s="1"/>
  <c r="X18" i="34" s="1"/>
  <c r="BC117" i="28"/>
  <c r="BC13" i="34" s="1"/>
  <c r="U117" i="24"/>
  <c r="U12" i="34" s="1"/>
  <c r="Z136" i="29"/>
  <c r="Z25" i="34" s="1"/>
  <c r="BM117" i="31"/>
  <c r="BM10" i="34" s="1"/>
  <c r="AI117" i="31"/>
  <c r="AI10" i="34" s="1"/>
  <c r="AE117" i="28"/>
  <c r="AE119" i="28" s="1"/>
  <c r="AE19" i="34" s="1"/>
  <c r="L136" i="25"/>
  <c r="L24" i="34" s="1"/>
  <c r="AD117" i="24"/>
  <c r="AD119" i="24" s="1"/>
  <c r="AD18" i="34" s="1"/>
  <c r="AU117" i="24"/>
  <c r="AU12" i="34" s="1"/>
  <c r="Q117" i="28"/>
  <c r="Q13" i="34" s="1"/>
  <c r="AY117" i="24"/>
  <c r="AY119" i="24" s="1"/>
  <c r="AY18" i="34" s="1"/>
  <c r="G136" i="29"/>
  <c r="G138" i="29" s="1"/>
  <c r="G31" i="34" s="1"/>
  <c r="X136" i="29"/>
  <c r="X138" i="29" s="1"/>
  <c r="X31" i="34" s="1"/>
  <c r="BA117" i="31"/>
  <c r="BA10" i="34" s="1"/>
  <c r="BH117" i="28"/>
  <c r="BH119" i="28" s="1"/>
  <c r="BH19" i="34" s="1"/>
  <c r="BG117" i="24"/>
  <c r="BG119" i="24" s="1"/>
  <c r="BG18" i="34" s="1"/>
  <c r="E117" i="31"/>
  <c r="E119" i="31" s="1"/>
  <c r="E16" i="34" s="1"/>
  <c r="N117" i="24"/>
  <c r="N12" i="34" s="1"/>
  <c r="AI136" i="29"/>
  <c r="AI25" i="34" s="1"/>
  <c r="BJ117" i="28"/>
  <c r="BJ119" i="28" s="1"/>
  <c r="BJ19" i="34" s="1"/>
  <c r="I117" i="28"/>
  <c r="I13" i="34" s="1"/>
  <c r="E117" i="24"/>
  <c r="E12" i="34" s="1"/>
  <c r="V117" i="31"/>
  <c r="V10" i="34" s="1"/>
  <c r="AB117" i="31"/>
  <c r="AB10" i="34" s="1"/>
  <c r="T136" i="25"/>
  <c r="T138" i="25" s="1"/>
  <c r="T30" i="34" s="1"/>
  <c r="U136" i="32"/>
  <c r="U22" i="34" s="1"/>
  <c r="AG117" i="28"/>
  <c r="AG119" i="28" s="1"/>
  <c r="AG19" i="34" s="1"/>
  <c r="AK117" i="28"/>
  <c r="AK13" i="34" s="1"/>
  <c r="AO117" i="24"/>
  <c r="AO12" i="34" s="1"/>
  <c r="BF117" i="24"/>
  <c r="BF12" i="34" s="1"/>
  <c r="AP136" i="29"/>
  <c r="AP25" i="34" s="1"/>
  <c r="AR136" i="29"/>
  <c r="AR25" i="34" s="1"/>
  <c r="BR117" i="28"/>
  <c r="BR13" i="34" s="1"/>
  <c r="AA117" i="24"/>
  <c r="AA12" i="34" s="1"/>
  <c r="K136" i="29"/>
  <c r="K25" i="34" s="1"/>
  <c r="AC136" i="32"/>
  <c r="AC22" i="34" s="1"/>
  <c r="AT136" i="29"/>
  <c r="AT25" i="34" s="1"/>
  <c r="F136" i="29"/>
  <c r="F25" i="34" s="1"/>
  <c r="O136" i="32"/>
  <c r="O22" i="34" s="1"/>
  <c r="X136" i="25"/>
  <c r="X24" i="34" s="1"/>
  <c r="AT117" i="28"/>
  <c r="AT13" i="34" s="1"/>
  <c r="AJ136" i="32"/>
  <c r="AJ22" i="34" s="1"/>
  <c r="AN117" i="24"/>
  <c r="AN12" i="34" s="1"/>
  <c r="AO136" i="32"/>
  <c r="AO22" i="34" s="1"/>
  <c r="Q136" i="29"/>
  <c r="Q25" i="34" s="1"/>
  <c r="BD117" i="31"/>
  <c r="BD10" i="34" s="1"/>
  <c r="N117" i="31"/>
  <c r="N10" i="34" s="1"/>
  <c r="S136" i="32"/>
  <c r="S138" i="32" s="1"/>
  <c r="S28" i="34" s="1"/>
  <c r="AL117" i="31"/>
  <c r="AL10" i="34" s="1"/>
  <c r="AI117" i="24"/>
  <c r="AI12" i="34" s="1"/>
  <c r="AD136" i="32"/>
  <c r="AD22" i="34" s="1"/>
  <c r="BC117" i="31"/>
  <c r="BC10" i="34" s="1"/>
  <c r="AN136" i="25"/>
  <c r="AN24" i="34" s="1"/>
  <c r="BQ117" i="31"/>
  <c r="BQ119" i="31" s="1"/>
  <c r="BQ16" i="34" s="1"/>
  <c r="AW136" i="25"/>
  <c r="AW24" i="34" s="1"/>
  <c r="AF136" i="25"/>
  <c r="AF24" i="34" s="1"/>
  <c r="AU136" i="32"/>
  <c r="AU138" i="32" s="1"/>
  <c r="AU28" i="34" s="1"/>
  <c r="AO117" i="31"/>
  <c r="AO10" i="34" s="1"/>
  <c r="BW117" i="31"/>
  <c r="BW10" i="34" s="1"/>
  <c r="H117" i="28"/>
  <c r="H13" i="34" s="1"/>
  <c r="N117" i="28"/>
  <c r="N13" i="34" s="1"/>
  <c r="AA117" i="31"/>
  <c r="AA10" i="34" s="1"/>
  <c r="T136" i="32"/>
  <c r="T22" i="34" s="1"/>
  <c r="AN117" i="28"/>
  <c r="AN13" i="34" s="1"/>
  <c r="AF136" i="29"/>
  <c r="AF25" i="34" s="1"/>
  <c r="AV117" i="28"/>
  <c r="AV13" i="34" s="1"/>
  <c r="AM136" i="32"/>
  <c r="AM22" i="34" s="1"/>
  <c r="BO117" i="24"/>
  <c r="BO12" i="34" s="1"/>
  <c r="I117" i="31"/>
  <c r="I10" i="34" s="1"/>
  <c r="AC136" i="29"/>
  <c r="AC138" i="29" s="1"/>
  <c r="AC31" i="34" s="1"/>
  <c r="AM117" i="28"/>
  <c r="AM13" i="34" s="1"/>
  <c r="BR117" i="31"/>
  <c r="BR10" i="34" s="1"/>
  <c r="L117" i="31"/>
  <c r="L119" i="31" s="1"/>
  <c r="L16" i="34" s="1"/>
  <c r="I117" i="24"/>
  <c r="I12" i="34" s="1"/>
  <c r="S117" i="31"/>
  <c r="S10" i="34" s="1"/>
  <c r="T117" i="24"/>
  <c r="T12" i="34" s="1"/>
  <c r="W136" i="25"/>
  <c r="W138" i="25" s="1"/>
  <c r="W30" i="34" s="1"/>
  <c r="AH117" i="24"/>
  <c r="AH119" i="24" s="1"/>
  <c r="AH18" i="34" s="1"/>
  <c r="AX117" i="31"/>
  <c r="AX10" i="34" s="1"/>
  <c r="BE117" i="31"/>
  <c r="BE10" i="34" s="1"/>
  <c r="BB117" i="24"/>
  <c r="BB119" i="24" s="1"/>
  <c r="BB18" i="34" s="1"/>
  <c r="AP136" i="32"/>
  <c r="AP22" i="34" s="1"/>
  <c r="M117" i="31"/>
  <c r="M10" i="34" s="1"/>
  <c r="W117" i="28"/>
  <c r="W13" i="34" s="1"/>
  <c r="BA117" i="28"/>
  <c r="BA119" i="28" s="1"/>
  <c r="BA19" i="34" s="1"/>
  <c r="S136" i="25"/>
  <c r="S24" i="34" s="1"/>
  <c r="BM117" i="28"/>
  <c r="BM13" i="34" s="1"/>
  <c r="F136" i="25"/>
  <c r="F24" i="34" s="1"/>
  <c r="I136" i="32"/>
  <c r="I22" i="34" s="1"/>
  <c r="U117" i="31"/>
  <c r="U119" i="31" s="1"/>
  <c r="U16" i="34" s="1"/>
  <c r="Y117" i="31"/>
  <c r="Y10" i="34" s="1"/>
  <c r="U136" i="25"/>
  <c r="U24" i="34" s="1"/>
  <c r="AY117" i="31"/>
  <c r="AY10" i="34" s="1"/>
  <c r="BB117" i="28"/>
  <c r="BB13" i="34" s="1"/>
  <c r="AN136" i="29"/>
  <c r="AN138" i="29" s="1"/>
  <c r="AN31" i="34" s="1"/>
  <c r="BS117" i="31"/>
  <c r="BS119" i="31" s="1"/>
  <c r="BS16" i="34" s="1"/>
  <c r="BP117" i="24"/>
  <c r="BP12" i="34" s="1"/>
  <c r="K117" i="28"/>
  <c r="K119" i="28" s="1"/>
  <c r="K19" i="34" s="1"/>
  <c r="AN136" i="32"/>
  <c r="AN22" i="34" s="1"/>
  <c r="R117" i="31"/>
  <c r="R10" i="34" s="1"/>
  <c r="AL117" i="28"/>
  <c r="AL13" i="34" s="1"/>
  <c r="BH117" i="24"/>
  <c r="BH119" i="24" s="1"/>
  <c r="BH18" i="34" s="1"/>
  <c r="AQ136" i="29"/>
  <c r="AQ138" i="29" s="1"/>
  <c r="AQ31" i="34" s="1"/>
  <c r="BN117" i="24"/>
  <c r="BN12" i="34" s="1"/>
  <c r="M117" i="24"/>
  <c r="M12" i="34" s="1"/>
  <c r="AF136" i="32"/>
  <c r="AF22" i="34" s="1"/>
  <c r="T136" i="29"/>
  <c r="T138" i="29" s="1"/>
  <c r="T31" i="34" s="1"/>
  <c r="BI117" i="31"/>
  <c r="BI10" i="34" s="1"/>
  <c r="K117" i="31"/>
  <c r="K10" i="34" s="1"/>
  <c r="L117" i="24"/>
  <c r="L119" i="24" s="1"/>
  <c r="L18" i="34" s="1"/>
  <c r="T13" i="34"/>
  <c r="T119" i="28"/>
  <c r="T19" i="34" s="1"/>
  <c r="AV22" i="34"/>
  <c r="AV138" i="32"/>
  <c r="AV28" i="34" s="1"/>
  <c r="M13" i="34"/>
  <c r="M119" i="28"/>
  <c r="M19" i="34" s="1"/>
  <c r="AD25" i="34"/>
  <c r="AD138" i="29"/>
  <c r="AD31" i="34" s="1"/>
  <c r="O136" i="25"/>
  <c r="AE117" i="31"/>
  <c r="Y136" i="29"/>
  <c r="Z136" i="32"/>
  <c r="AE136" i="32"/>
  <c r="AT117" i="24"/>
  <c r="AX117" i="24"/>
  <c r="AR136" i="25"/>
  <c r="AV136" i="25"/>
  <c r="BS12" i="34"/>
  <c r="BS119" i="24"/>
  <c r="BS18" i="34" s="1"/>
  <c r="AW13" i="34"/>
  <c r="AW119" i="28"/>
  <c r="AW19" i="34" s="1"/>
  <c r="G24" i="34"/>
  <c r="G138" i="25"/>
  <c r="G30" i="34" s="1"/>
  <c r="P12" i="34"/>
  <c r="P119" i="24"/>
  <c r="P18" i="34" s="1"/>
  <c r="P136" i="25"/>
  <c r="Z117" i="24"/>
  <c r="X136" i="32"/>
  <c r="AR117" i="31"/>
  <c r="AQ117" i="28"/>
  <c r="AH136" i="25"/>
  <c r="AZ117" i="28"/>
  <c r="BL117" i="28"/>
  <c r="BR12" i="34"/>
  <c r="BR119" i="24"/>
  <c r="BR18" i="34" s="1"/>
  <c r="BT63" i="14"/>
  <c r="BT65" i="14"/>
  <c r="BT60" i="14"/>
  <c r="BT61" i="14"/>
  <c r="BT62" i="14"/>
  <c r="BW76" i="24"/>
  <c r="BY62" i="24"/>
  <c r="BY72" i="24" s="1"/>
  <c r="BY82" i="24" s="1"/>
  <c r="BY88" i="24" s="1"/>
  <c r="BY60" i="24"/>
  <c r="BY70" i="24" s="1"/>
  <c r="BY65" i="24"/>
  <c r="BY75" i="24" s="1"/>
  <c r="BY85" i="24" s="1"/>
  <c r="BY91" i="24" s="1"/>
  <c r="BY63" i="24"/>
  <c r="BY73" i="24" s="1"/>
  <c r="BY83" i="24" s="1"/>
  <c r="BY89" i="24" s="1"/>
  <c r="BW77" i="24"/>
  <c r="BW78" i="24" s="1"/>
  <c r="BW79" i="24" s="1"/>
  <c r="BW80" i="24"/>
  <c r="BW86" i="24" s="1"/>
  <c r="BX72" i="24"/>
  <c r="BX82" i="24" s="1"/>
  <c r="BX88" i="24" s="1"/>
  <c r="BY64" i="24"/>
  <c r="BY74" i="24" s="1"/>
  <c r="BY84" i="24" s="1"/>
  <c r="BY90" i="24" s="1"/>
  <c r="BX80" i="28"/>
  <c r="BX86" i="28" s="1"/>
  <c r="BX76" i="28"/>
  <c r="BZ62" i="28"/>
  <c r="BZ72" i="28" s="1"/>
  <c r="BZ82" i="28" s="1"/>
  <c r="BZ88" i="28" s="1"/>
  <c r="BY72" i="28"/>
  <c r="BY82" i="28" s="1"/>
  <c r="BY88" i="28" s="1"/>
  <c r="BZ64" i="28"/>
  <c r="BZ63" i="28"/>
  <c r="BY74" i="28"/>
  <c r="BY84" i="28" s="1"/>
  <c r="BY90" i="28" s="1"/>
  <c r="BZ60" i="28"/>
  <c r="BZ65" i="28"/>
  <c r="BA23" i="32"/>
  <c r="BA13" i="32" s="1"/>
  <c r="BA68" i="32" s="1"/>
  <c r="AX136" i="32"/>
  <c r="AG119" i="14"/>
  <c r="AG17" i="34" s="1"/>
  <c r="AM119" i="14"/>
  <c r="AM17" i="34" s="1"/>
  <c r="BV119" i="28"/>
  <c r="BV19" i="34" s="1"/>
  <c r="AY138" i="25"/>
  <c r="AY30" i="34" s="1"/>
  <c r="AB119" i="14"/>
  <c r="AB17" i="34" s="1"/>
  <c r="BL119" i="14"/>
  <c r="BL17" i="34" s="1"/>
  <c r="BU119" i="24"/>
  <c r="BU18" i="34" s="1"/>
  <c r="BO119" i="14"/>
  <c r="BO17" i="34" s="1"/>
  <c r="V119" i="14"/>
  <c r="V17" i="34" s="1"/>
  <c r="Z119" i="14"/>
  <c r="Z17" i="34" s="1"/>
  <c r="AQ119" i="14"/>
  <c r="AQ17" i="34" s="1"/>
  <c r="BF119" i="14"/>
  <c r="BF17" i="34" s="1"/>
  <c r="U119" i="14"/>
  <c r="U17" i="34" s="1"/>
  <c r="N119" i="14"/>
  <c r="N17" i="34" s="1"/>
  <c r="BE119" i="14"/>
  <c r="BE17" i="34" s="1"/>
  <c r="AN119" i="14"/>
  <c r="AN17" i="34" s="1"/>
  <c r="O119" i="14"/>
  <c r="O17" i="34" s="1"/>
  <c r="K119" i="14"/>
  <c r="K17" i="34" s="1"/>
  <c r="BA119" i="14"/>
  <c r="BA17" i="34" s="1"/>
  <c r="D119" i="14"/>
  <c r="D17" i="34" s="1"/>
  <c r="R119" i="14"/>
  <c r="R17" i="34" s="1"/>
  <c r="AK119" i="14"/>
  <c r="AK17" i="34" s="1"/>
  <c r="AL119" i="14"/>
  <c r="AL17" i="34" s="1"/>
  <c r="BM119" i="14"/>
  <c r="BM17" i="34" s="1"/>
  <c r="H119" i="14"/>
  <c r="H17" i="34" s="1"/>
  <c r="T119" i="14"/>
  <c r="T17" i="34" s="1"/>
  <c r="L119" i="14"/>
  <c r="L17" i="34" s="1"/>
  <c r="P119" i="14"/>
  <c r="P17" i="34" s="1"/>
  <c r="AV119" i="14"/>
  <c r="AV17" i="34" s="1"/>
  <c r="AY119" i="14"/>
  <c r="AY17" i="34" s="1"/>
  <c r="BG119" i="14"/>
  <c r="BG17" i="34" s="1"/>
  <c r="AZ119" i="14"/>
  <c r="AZ17" i="34" s="1"/>
  <c r="AV138" i="29"/>
  <c r="AV31" i="34" s="1"/>
  <c r="BH119" i="14"/>
  <c r="BH17" i="34" s="1"/>
  <c r="M119" i="14"/>
  <c r="M17" i="34" s="1"/>
  <c r="BI119" i="14"/>
  <c r="BI17" i="34" s="1"/>
  <c r="Q119" i="14"/>
  <c r="Q17" i="34" s="1"/>
  <c r="BD119" i="14"/>
  <c r="BD17" i="34" s="1"/>
  <c r="Y119" i="14"/>
  <c r="Y17" i="34" s="1"/>
  <c r="AH119" i="14"/>
  <c r="AH17" i="34" s="1"/>
  <c r="AC119" i="14"/>
  <c r="AC17" i="34" s="1"/>
  <c r="X119" i="14"/>
  <c r="X17" i="34" s="1"/>
  <c r="AR119" i="14"/>
  <c r="AR17" i="34" s="1"/>
  <c r="BN119" i="14"/>
  <c r="BN17" i="34" s="1"/>
  <c r="AE119" i="14"/>
  <c r="AE17" i="34" s="1"/>
  <c r="AA119" i="14"/>
  <c r="AA17" i="34" s="1"/>
  <c r="BJ119" i="14"/>
  <c r="BJ17" i="34" s="1"/>
  <c r="BB119" i="14"/>
  <c r="BB17" i="34" s="1"/>
  <c r="AW119" i="14"/>
  <c r="AW17" i="34" s="1"/>
  <c r="AF119" i="14"/>
  <c r="AF17" i="34" s="1"/>
  <c r="BK119" i="14"/>
  <c r="BK17" i="34" s="1"/>
  <c r="E119" i="14"/>
  <c r="E17" i="34" s="1"/>
  <c r="AX119" i="14"/>
  <c r="AX17" i="34" s="1"/>
  <c r="J119" i="14"/>
  <c r="J17" i="34" s="1"/>
  <c r="AU119" i="14"/>
  <c r="AU17" i="34" s="1"/>
  <c r="AJ119" i="14"/>
  <c r="AJ17" i="34" s="1"/>
  <c r="S119" i="14"/>
  <c r="S17" i="34" s="1"/>
  <c r="W119" i="14"/>
  <c r="W17" i="34" s="1"/>
  <c r="AT119" i="14"/>
  <c r="AT17" i="34" s="1"/>
  <c r="BC119" i="14"/>
  <c r="BC17" i="34" s="1"/>
  <c r="AD119" i="14"/>
  <c r="AD17" i="34" s="1"/>
  <c r="G119" i="14"/>
  <c r="G17" i="34" s="1"/>
  <c r="I119" i="14"/>
  <c r="I17" i="34" s="1"/>
  <c r="AS119" i="14"/>
  <c r="AS17" i="34" s="1"/>
  <c r="AO119" i="14"/>
  <c r="AO17" i="34" s="1"/>
  <c r="AI119" i="14"/>
  <c r="AI17" i="34" s="1"/>
  <c r="AP119" i="14"/>
  <c r="AP17" i="34" s="1"/>
  <c r="AZ78" i="32"/>
  <c r="AZ88" i="32" s="1"/>
  <c r="AZ94" i="32" s="1"/>
  <c r="AY82" i="32"/>
  <c r="AY83" i="32" s="1"/>
  <c r="AY84" i="32" s="1"/>
  <c r="AZ73" i="32"/>
  <c r="BX69" i="32"/>
  <c r="BX79" i="32" s="1"/>
  <c r="BX89" i="32" s="1"/>
  <c r="BX95" i="32" s="1"/>
  <c r="BY63" i="32"/>
  <c r="BY54" i="32"/>
  <c r="BX67" i="32"/>
  <c r="BX77" i="32" s="1"/>
  <c r="BX87" i="32" s="1"/>
  <c r="BX93" i="32" s="1"/>
  <c r="BW76" i="32"/>
  <c r="BW86" i="32" s="1"/>
  <c r="BW92" i="32" s="1"/>
  <c r="BW77" i="32"/>
  <c r="BW87" i="32" s="1"/>
  <c r="BW93" i="32" s="1"/>
  <c r="AZ80" i="32"/>
  <c r="AZ90" i="32" s="1"/>
  <c r="AZ96" i="32" s="1"/>
  <c r="BX65" i="32"/>
  <c r="BX75" i="32" s="1"/>
  <c r="BW75" i="32"/>
  <c r="BY51" i="32"/>
  <c r="AZ72" i="32"/>
  <c r="F165" i="30"/>
  <c r="BZ45" i="32"/>
  <c r="BY74" i="32"/>
  <c r="BY57" i="32"/>
  <c r="BY48" i="32"/>
  <c r="AZ71" i="32"/>
  <c r="D165" i="30"/>
  <c r="BZ44" i="32"/>
  <c r="BY59" i="32"/>
  <c r="BY55" i="32"/>
  <c r="CF24" i="32"/>
  <c r="CF21" i="32"/>
  <c r="BY61" i="32"/>
  <c r="BY47" i="32"/>
  <c r="BA15" i="32"/>
  <c r="BA64" i="32" s="1"/>
  <c r="BY60" i="32"/>
  <c r="BY49" i="32"/>
  <c r="BY53" i="32"/>
  <c r="H165" i="30"/>
  <c r="BZ46" i="32"/>
  <c r="BY67" i="29"/>
  <c r="BZ67" i="29" s="1"/>
  <c r="CA58" i="28"/>
  <c r="BZ68" i="28"/>
  <c r="CA54" i="28"/>
  <c r="CA55" i="28"/>
  <c r="CA57" i="28"/>
  <c r="CA59" i="28"/>
  <c r="CA69" i="28"/>
  <c r="CA61" i="28" s="1"/>
  <c r="BZ71" i="28"/>
  <c r="BZ81" i="28" s="1"/>
  <c r="BZ87" i="28" s="1"/>
  <c r="CA56" i="28"/>
  <c r="CA50" i="28"/>
  <c r="AZ15" i="29"/>
  <c r="AZ16" i="29" s="1"/>
  <c r="CA53" i="28"/>
  <c r="CA49" i="28"/>
  <c r="CA52" i="28"/>
  <c r="CA48" i="28"/>
  <c r="BZ67" i="28"/>
  <c r="BZ63" i="29"/>
  <c r="CA51" i="28"/>
  <c r="BY66" i="29"/>
  <c r="BZ66" i="29" s="1"/>
  <c r="AZ31" i="29"/>
  <c r="CA44" i="28"/>
  <c r="BX76" i="29"/>
  <c r="BX86" i="29" s="1"/>
  <c r="BX92" i="29" s="1"/>
  <c r="CA47" i="28"/>
  <c r="BX78" i="28"/>
  <c r="BX79" i="28" s="1"/>
  <c r="CA46" i="28"/>
  <c r="CA45" i="28"/>
  <c r="BZ66" i="28"/>
  <c r="CA42" i="28"/>
  <c r="BY69" i="29"/>
  <c r="BZ69" i="29" s="1"/>
  <c r="BY80" i="28"/>
  <c r="BY86" i="28" s="1"/>
  <c r="BW117" i="28"/>
  <c r="BW13" i="34" s="1"/>
  <c r="CA43" i="28"/>
  <c r="AY70" i="29"/>
  <c r="AZ78" i="29"/>
  <c r="AZ88" i="29" s="1"/>
  <c r="AZ94" i="29" s="1"/>
  <c r="AX73" i="29"/>
  <c r="AY64" i="29"/>
  <c r="AY73" i="29" s="1"/>
  <c r="BZ57" i="29"/>
  <c r="AX72" i="29"/>
  <c r="AY58" i="29"/>
  <c r="AY72" i="29" s="1"/>
  <c r="AX71" i="29"/>
  <c r="AX80" i="29"/>
  <c r="AY52" i="29"/>
  <c r="BX79" i="29"/>
  <c r="BX89" i="29" s="1"/>
  <c r="BX95" i="29" s="1"/>
  <c r="BZ60" i="29"/>
  <c r="BZ61" i="29"/>
  <c r="BZ54" i="29"/>
  <c r="BZ55" i="29"/>
  <c r="CF24" i="29"/>
  <c r="D166" i="27"/>
  <c r="CA44" i="29"/>
  <c r="BZ47" i="29"/>
  <c r="AW136" i="29"/>
  <c r="AW25" i="34" s="1"/>
  <c r="F166" i="27"/>
  <c r="CA45" i="29"/>
  <c r="BZ59" i="29"/>
  <c r="BZ51" i="29"/>
  <c r="H166" i="27"/>
  <c r="CA46" i="29"/>
  <c r="BZ53" i="29"/>
  <c r="BX85" i="29"/>
  <c r="BX91" i="29" s="1"/>
  <c r="BZ49" i="29"/>
  <c r="BY65" i="29"/>
  <c r="BA23" i="29"/>
  <c r="BA13" i="29" s="1"/>
  <c r="BA68" i="29" s="1"/>
  <c r="BA25" i="29"/>
  <c r="BZ48" i="29"/>
  <c r="BX77" i="29"/>
  <c r="BX87" i="29" s="1"/>
  <c r="BX93" i="29" s="1"/>
  <c r="BX69" i="25"/>
  <c r="BA58" i="25"/>
  <c r="BA72" i="25" s="1"/>
  <c r="BZ69" i="24"/>
  <c r="BZ61" i="24" s="1"/>
  <c r="BY71" i="24"/>
  <c r="BY81" i="24" s="1"/>
  <c r="BY87" i="24" s="1"/>
  <c r="BZ56" i="24"/>
  <c r="BZ58" i="24"/>
  <c r="BY61" i="25"/>
  <c r="BZ54" i="24"/>
  <c r="BY68" i="24"/>
  <c r="BZ59" i="24"/>
  <c r="BZ57" i="24"/>
  <c r="BZ55" i="24"/>
  <c r="BZ51" i="24"/>
  <c r="BY63" i="25"/>
  <c r="BZ50" i="24"/>
  <c r="BZ52" i="24"/>
  <c r="BY67" i="24"/>
  <c r="BZ48" i="24"/>
  <c r="BZ49" i="24"/>
  <c r="BZ53" i="24"/>
  <c r="BY74" i="25"/>
  <c r="BA70" i="25"/>
  <c r="BZ44" i="24"/>
  <c r="BB25" i="25"/>
  <c r="BB30" i="25" s="1"/>
  <c r="BC29" i="25" s="1"/>
  <c r="BB23" i="25"/>
  <c r="BB13" i="25" s="1"/>
  <c r="BB56" i="25" s="1"/>
  <c r="BA78" i="25"/>
  <c r="BZ46" i="24"/>
  <c r="AZ88" i="25"/>
  <c r="AZ94" i="25" s="1"/>
  <c r="AZ82" i="25"/>
  <c r="AZ83" i="25" s="1"/>
  <c r="AZ84" i="25" s="1"/>
  <c r="BZ47" i="24"/>
  <c r="BV117" i="24"/>
  <c r="BV12" i="34" s="1"/>
  <c r="BX67" i="25"/>
  <c r="BX77" i="25" s="1"/>
  <c r="BX87" i="25" s="1"/>
  <c r="BX93" i="25" s="1"/>
  <c r="BX66" i="25"/>
  <c r="BY57" i="25"/>
  <c r="BZ43" i="24"/>
  <c r="BA64" i="25"/>
  <c r="BA73" i="25" s="1"/>
  <c r="BZ42" i="24"/>
  <c r="BY66" i="24"/>
  <c r="BZ45" i="24"/>
  <c r="BA52" i="25"/>
  <c r="AZ81" i="25"/>
  <c r="BX80" i="24"/>
  <c r="BX86" i="24" s="1"/>
  <c r="BW79" i="25"/>
  <c r="BW89" i="25" s="1"/>
  <c r="BW95" i="25" s="1"/>
  <c r="BW85" i="25"/>
  <c r="BW91" i="25" s="1"/>
  <c r="BY48" i="25"/>
  <c r="D165" i="23"/>
  <c r="BZ44" i="25"/>
  <c r="H165" i="23"/>
  <c r="BZ46" i="25"/>
  <c r="BY49" i="25"/>
  <c r="BW77" i="25"/>
  <c r="BW87" i="25" s="1"/>
  <c r="BW93" i="25" s="1"/>
  <c r="BX65" i="25"/>
  <c r="BX75" i="25" s="1"/>
  <c r="BY53" i="25"/>
  <c r="BY47" i="25"/>
  <c r="BY54" i="25"/>
  <c r="BY60" i="25"/>
  <c r="F165" i="23"/>
  <c r="BZ45" i="25"/>
  <c r="BY59" i="25"/>
  <c r="BY55" i="25"/>
  <c r="BY51" i="25"/>
  <c r="CA21" i="16"/>
  <c r="CA24" i="16"/>
  <c r="CB10" i="16"/>
  <c r="CB17" i="16" s="1"/>
  <c r="CB26" i="16" s="1"/>
  <c r="F119" i="14"/>
  <c r="F17" i="34" s="1"/>
  <c r="BR80" i="14"/>
  <c r="BR86" i="14" s="1"/>
  <c r="BR76" i="14"/>
  <c r="E136" i="16"/>
  <c r="E23" i="34" s="1"/>
  <c r="BW66" i="16"/>
  <c r="BW67" i="16"/>
  <c r="BW69" i="16"/>
  <c r="CC34" i="14"/>
  <c r="CC29" i="14"/>
  <c r="CC31" i="14"/>
  <c r="CC33" i="14"/>
  <c r="CC32" i="14"/>
  <c r="CC30" i="14"/>
  <c r="CC38" i="16"/>
  <c r="CC35" i="16"/>
  <c r="CC37" i="16"/>
  <c r="CC36" i="16"/>
  <c r="CC34" i="16"/>
  <c r="AO89" i="16"/>
  <c r="AO95" i="16" s="1"/>
  <c r="AV76" i="16"/>
  <c r="AP79" i="16"/>
  <c r="AS87" i="16"/>
  <c r="AS93" i="16" s="1"/>
  <c r="AU86" i="16"/>
  <c r="AU92" i="16" s="1"/>
  <c r="AT77" i="16"/>
  <c r="BX54" i="16"/>
  <c r="BV75" i="16"/>
  <c r="BV85" i="16" s="1"/>
  <c r="BV91" i="16" s="1"/>
  <c r="BX51" i="16"/>
  <c r="BX55" i="16"/>
  <c r="BX47" i="16"/>
  <c r="BX74" i="16"/>
  <c r="BX65" i="16" s="1"/>
  <c r="BX49" i="16"/>
  <c r="BX57" i="16"/>
  <c r="BX48" i="16"/>
  <c r="BX60" i="16"/>
  <c r="BX63" i="16"/>
  <c r="BX53" i="16"/>
  <c r="BX61" i="16"/>
  <c r="BX59" i="16"/>
  <c r="BR81" i="14"/>
  <c r="BR87" i="14" s="1"/>
  <c r="BR82" i="14"/>
  <c r="BR88" i="14" s="1"/>
  <c r="BR83" i="14"/>
  <c r="BR89" i="14" s="1"/>
  <c r="BR85" i="14"/>
  <c r="BR91" i="14" s="1"/>
  <c r="BR84" i="14"/>
  <c r="BR90" i="14" s="1"/>
  <c r="CB39" i="16"/>
  <c r="CB40" i="16" s="1"/>
  <c r="BX45" i="14"/>
  <c r="BX49" i="14"/>
  <c r="BX51" i="14"/>
  <c r="BX43" i="14"/>
  <c r="BX46" i="14"/>
  <c r="F163" i="15"/>
  <c r="BY45" i="16" s="1"/>
  <c r="BX52" i="14"/>
  <c r="BX59" i="14"/>
  <c r="H163" i="15"/>
  <c r="BY46" i="16" s="1"/>
  <c r="BX56" i="14"/>
  <c r="BX57" i="14"/>
  <c r="BX44" i="14"/>
  <c r="D163" i="15"/>
  <c r="BY44" i="16" s="1"/>
  <c r="BX47" i="14"/>
  <c r="BX53" i="14"/>
  <c r="BX50" i="14"/>
  <c r="BX58" i="14"/>
  <c r="BX55" i="14"/>
  <c r="BP117" i="14"/>
  <c r="BP11" i="34" s="1"/>
  <c r="BR77" i="14"/>
  <c r="BR78" i="14" s="1"/>
  <c r="BQ79" i="14"/>
  <c r="CC14" i="14"/>
  <c r="CC14" i="16" s="1"/>
  <c r="CC13" i="14"/>
  <c r="CC11" i="14"/>
  <c r="CC11" i="16" s="1"/>
  <c r="CC12" i="14"/>
  <c r="CC12" i="16" s="1"/>
  <c r="CC10" i="14"/>
  <c r="CC15" i="14"/>
  <c r="CE8" i="14"/>
  <c r="BT66" i="14"/>
  <c r="BU42" i="14"/>
  <c r="BS73" i="14"/>
  <c r="BS71" i="14"/>
  <c r="BS74" i="14"/>
  <c r="BS70" i="14"/>
  <c r="BS75" i="14"/>
  <c r="BS72" i="14"/>
  <c r="BU69" i="14"/>
  <c r="BU64" i="14" s="1"/>
  <c r="BU54" i="14"/>
  <c r="BT68" i="14"/>
  <c r="BU48" i="14"/>
  <c r="BT67" i="14"/>
  <c r="CB24" i="14"/>
  <c r="CB16" i="14"/>
  <c r="CB20" i="14"/>
  <c r="CB23" i="14"/>
  <c r="CB21" i="14"/>
  <c r="CB22" i="14"/>
  <c r="CB35" i="14"/>
  <c r="CA26" i="14"/>
  <c r="CB25" i="14"/>
  <c r="BY40" i="14"/>
  <c r="CD15" i="14" a="1"/>
  <c r="CA40" i="24"/>
  <c r="BY41" i="14"/>
  <c r="CA41" i="24"/>
  <c r="CD32" i="14" a="1"/>
  <c r="CD31" i="14" a="1"/>
  <c r="CD12" i="14" a="1"/>
  <c r="CA41" i="31"/>
  <c r="CD10" i="14" a="1"/>
  <c r="CD34" i="14" a="1"/>
  <c r="CD29" i="14" a="1"/>
  <c r="CA39" i="31"/>
  <c r="CA40" i="31"/>
  <c r="CB39" i="28"/>
  <c r="CA39" i="24"/>
  <c r="CB41" i="28"/>
  <c r="CD14" i="14" a="1"/>
  <c r="CD13" i="14" a="1"/>
  <c r="CD11" i="14" a="1"/>
  <c r="CD30" i="14" a="1"/>
  <c r="CB40" i="28"/>
  <c r="CD33" i="14" a="1"/>
  <c r="BY39" i="14"/>
  <c r="D23" i="34" l="1"/>
  <c r="D138" i="16"/>
  <c r="D29" i="34" s="1"/>
  <c r="P138" i="29"/>
  <c r="P31" i="34" s="1"/>
  <c r="BZ65" i="31"/>
  <c r="BZ62" i="31"/>
  <c r="BZ72" i="31" s="1"/>
  <c r="BZ82" i="31" s="1"/>
  <c r="BZ88" i="31" s="1"/>
  <c r="BZ63" i="31"/>
  <c r="BZ73" i="31" s="1"/>
  <c r="BZ83" i="31" s="1"/>
  <c r="BZ89" i="31" s="1"/>
  <c r="CA52" i="31"/>
  <c r="CA49" i="31"/>
  <c r="CA56" i="31"/>
  <c r="BY72" i="31"/>
  <c r="BY82" i="31" s="1"/>
  <c r="BY88" i="31" s="1"/>
  <c r="BZ68" i="31"/>
  <c r="CA54" i="31"/>
  <c r="CA58" i="31"/>
  <c r="CA44" i="31"/>
  <c r="CA42" i="31"/>
  <c r="BZ66" i="31"/>
  <c r="CA46" i="31"/>
  <c r="CA51" i="31"/>
  <c r="CA53" i="31"/>
  <c r="BZ64" i="31"/>
  <c r="BZ74" i="31" s="1"/>
  <c r="BZ84" i="31" s="1"/>
  <c r="BZ90" i="31" s="1"/>
  <c r="CA69" i="31"/>
  <c r="BY80" i="31"/>
  <c r="BY86" i="31" s="1"/>
  <c r="BZ60" i="31"/>
  <c r="BZ70" i="31" s="1"/>
  <c r="CA57" i="31"/>
  <c r="CA55" i="31"/>
  <c r="BZ61" i="31"/>
  <c r="BZ71" i="31" s="1"/>
  <c r="BZ81" i="31" s="1"/>
  <c r="BZ87" i="31" s="1"/>
  <c r="CA47" i="31"/>
  <c r="BZ75" i="31"/>
  <c r="BZ85" i="31" s="1"/>
  <c r="BZ91" i="31" s="1"/>
  <c r="CA43" i="31"/>
  <c r="CA50" i="31"/>
  <c r="BZ67" i="31"/>
  <c r="CA48" i="31"/>
  <c r="BX76" i="31"/>
  <c r="BX77" i="31"/>
  <c r="BX80" i="31"/>
  <c r="BX86" i="31" s="1"/>
  <c r="CA45" i="31"/>
  <c r="CA59" i="31"/>
  <c r="AG25" i="34"/>
  <c r="AU24" i="34"/>
  <c r="AS138" i="25"/>
  <c r="AS30" i="34" s="1"/>
  <c r="BZ74" i="25"/>
  <c r="BY66" i="25"/>
  <c r="BY76" i="25" s="1"/>
  <c r="BY86" i="25" s="1"/>
  <c r="BY92" i="25" s="1"/>
  <c r="BY69" i="25"/>
  <c r="BY79" i="25" s="1"/>
  <c r="BY89" i="25" s="1"/>
  <c r="BY95" i="25" s="1"/>
  <c r="AC119" i="28"/>
  <c r="AC19" i="34" s="1"/>
  <c r="BQ119" i="24"/>
  <c r="BQ18" i="34" s="1"/>
  <c r="BG119" i="31"/>
  <c r="BG16" i="34" s="1"/>
  <c r="BC119" i="28"/>
  <c r="BC19" i="34" s="1"/>
  <c r="BA119" i="24"/>
  <c r="BA18" i="34" s="1"/>
  <c r="BG119" i="28"/>
  <c r="BG19" i="34" s="1"/>
  <c r="BI119" i="24"/>
  <c r="BI18" i="34" s="1"/>
  <c r="BE12" i="34"/>
  <c r="AP24" i="34"/>
  <c r="S138" i="29"/>
  <c r="S31" i="34" s="1"/>
  <c r="N138" i="29"/>
  <c r="N31" i="34" s="1"/>
  <c r="R25" i="34"/>
  <c r="O119" i="31"/>
  <c r="O16" i="34" s="1"/>
  <c r="AR13" i="34"/>
  <c r="AH119" i="28"/>
  <c r="AH19" i="34" s="1"/>
  <c r="AH119" i="31"/>
  <c r="AH16" i="34" s="1"/>
  <c r="S12" i="34"/>
  <c r="AN119" i="28"/>
  <c r="AN19" i="34" s="1"/>
  <c r="Y13" i="34"/>
  <c r="J10" i="34"/>
  <c r="O138" i="29"/>
  <c r="O31" i="34" s="1"/>
  <c r="AI13" i="34"/>
  <c r="AB24" i="34"/>
  <c r="Q119" i="24"/>
  <c r="Q18" i="34" s="1"/>
  <c r="BR119" i="31"/>
  <c r="BR16" i="34" s="1"/>
  <c r="BO119" i="28"/>
  <c r="BO19" i="34" s="1"/>
  <c r="O119" i="28"/>
  <c r="O19" i="34" s="1"/>
  <c r="AT138" i="32"/>
  <c r="AT28" i="34" s="1"/>
  <c r="R13" i="34"/>
  <c r="AE119" i="24"/>
  <c r="AE18" i="34" s="1"/>
  <c r="AS10" i="34"/>
  <c r="AA22" i="34"/>
  <c r="BN119" i="24"/>
  <c r="BN18" i="34" s="1"/>
  <c r="J119" i="24"/>
  <c r="J18" i="34" s="1"/>
  <c r="AS22" i="34"/>
  <c r="Z119" i="28"/>
  <c r="Z19" i="34" s="1"/>
  <c r="T24" i="34"/>
  <c r="F138" i="32"/>
  <c r="F28" i="34" s="1"/>
  <c r="E10" i="34"/>
  <c r="BE119" i="31"/>
  <c r="BE16" i="34" s="1"/>
  <c r="Z24" i="34"/>
  <c r="AF119" i="31"/>
  <c r="AF16" i="34" s="1"/>
  <c r="AK138" i="25"/>
  <c r="AK30" i="34" s="1"/>
  <c r="I138" i="25"/>
  <c r="I30" i="34" s="1"/>
  <c r="D119" i="24"/>
  <c r="D18" i="34" s="1"/>
  <c r="AH138" i="32"/>
  <c r="AH28" i="34" s="1"/>
  <c r="AU119" i="24"/>
  <c r="AU18" i="34" s="1"/>
  <c r="BK10" i="34"/>
  <c r="E138" i="29"/>
  <c r="E31" i="34" s="1"/>
  <c r="K138" i="25"/>
  <c r="K30" i="34" s="1"/>
  <c r="BD119" i="24"/>
  <c r="BD18" i="34" s="1"/>
  <c r="D138" i="32"/>
  <c r="D28" i="34" s="1"/>
  <c r="D138" i="29"/>
  <c r="D31" i="34" s="1"/>
  <c r="AS138" i="29"/>
  <c r="AS31" i="34" s="1"/>
  <c r="AH138" i="29"/>
  <c r="AH31" i="34" s="1"/>
  <c r="BP119" i="28"/>
  <c r="BP19" i="34" s="1"/>
  <c r="U138" i="29"/>
  <c r="U31" i="34" s="1"/>
  <c r="AJ24" i="34"/>
  <c r="Y138" i="32"/>
  <c r="Y28" i="34" s="1"/>
  <c r="AV119" i="31"/>
  <c r="AV16" i="34" s="1"/>
  <c r="BS10" i="34"/>
  <c r="AO13" i="34"/>
  <c r="L138" i="32"/>
  <c r="L28" i="34" s="1"/>
  <c r="AB119" i="28"/>
  <c r="AB19" i="34" s="1"/>
  <c r="AL138" i="29"/>
  <c r="AL31" i="34" s="1"/>
  <c r="Q22" i="34"/>
  <c r="J25" i="34"/>
  <c r="AP119" i="28"/>
  <c r="AP19" i="34" s="1"/>
  <c r="BN119" i="31"/>
  <c r="BN16" i="34" s="1"/>
  <c r="P119" i="28"/>
  <c r="P19" i="34" s="1"/>
  <c r="AC138" i="25"/>
  <c r="AC30" i="34" s="1"/>
  <c r="H138" i="25"/>
  <c r="H30" i="34" s="1"/>
  <c r="M138" i="29"/>
  <c r="M31" i="34" s="1"/>
  <c r="J119" i="28"/>
  <c r="J19" i="34" s="1"/>
  <c r="BJ12" i="34"/>
  <c r="M138" i="32"/>
  <c r="M28" i="34" s="1"/>
  <c r="H119" i="31"/>
  <c r="H16" i="34" s="1"/>
  <c r="AG119" i="31"/>
  <c r="AG16" i="34" s="1"/>
  <c r="BK119" i="24"/>
  <c r="BK18" i="34" s="1"/>
  <c r="AA138" i="29"/>
  <c r="AA31" i="34" s="1"/>
  <c r="K13" i="34"/>
  <c r="BU10" i="34"/>
  <c r="AQ119" i="24"/>
  <c r="AQ18" i="34" s="1"/>
  <c r="D119" i="28"/>
  <c r="D19" i="34" s="1"/>
  <c r="AI24" i="34"/>
  <c r="AG119" i="24"/>
  <c r="AG18" i="34" s="1"/>
  <c r="Z119" i="31"/>
  <c r="Z16" i="34" s="1"/>
  <c r="BP119" i="31"/>
  <c r="BP16" i="34" s="1"/>
  <c r="BV119" i="31"/>
  <c r="BV16" i="34" s="1"/>
  <c r="K138" i="29"/>
  <c r="K31" i="34" s="1"/>
  <c r="N138" i="32"/>
  <c r="N28" i="34" s="1"/>
  <c r="I138" i="32"/>
  <c r="I28" i="34" s="1"/>
  <c r="Y138" i="25"/>
  <c r="Y30" i="34" s="1"/>
  <c r="AT138" i="25"/>
  <c r="AT30" i="34" s="1"/>
  <c r="AU22" i="34"/>
  <c r="AY12" i="34"/>
  <c r="AU119" i="28"/>
  <c r="AU19" i="34" s="1"/>
  <c r="V138" i="25"/>
  <c r="V30" i="34" s="1"/>
  <c r="BJ119" i="31"/>
  <c r="BJ16" i="34" s="1"/>
  <c r="Z138" i="29"/>
  <c r="Z31" i="34" s="1"/>
  <c r="H138" i="32"/>
  <c r="H28" i="34" s="1"/>
  <c r="BT119" i="28"/>
  <c r="BT19" i="34" s="1"/>
  <c r="AP119" i="31"/>
  <c r="AP16" i="34" s="1"/>
  <c r="R12" i="34"/>
  <c r="T119" i="31"/>
  <c r="T16" i="34" s="1"/>
  <c r="AT119" i="28"/>
  <c r="AT19" i="34" s="1"/>
  <c r="V138" i="29"/>
  <c r="V31" i="34" s="1"/>
  <c r="BT10" i="34"/>
  <c r="I25" i="34"/>
  <c r="BK13" i="34"/>
  <c r="AG13" i="34"/>
  <c r="BF13" i="34"/>
  <c r="G119" i="31"/>
  <c r="G16" i="34" s="1"/>
  <c r="J138" i="25"/>
  <c r="J30" i="34" s="1"/>
  <c r="BD119" i="28"/>
  <c r="BD19" i="34" s="1"/>
  <c r="J22" i="34"/>
  <c r="G13" i="34"/>
  <c r="BA13" i="34"/>
  <c r="AJ119" i="28"/>
  <c r="AJ19" i="34" s="1"/>
  <c r="AB138" i="29"/>
  <c r="AB31" i="34" s="1"/>
  <c r="AP138" i="32"/>
  <c r="AP28" i="34" s="1"/>
  <c r="AE138" i="25"/>
  <c r="AE30" i="34" s="1"/>
  <c r="AW10" i="34"/>
  <c r="AO119" i="31"/>
  <c r="AO16" i="34" s="1"/>
  <c r="AJ119" i="31"/>
  <c r="AJ16" i="34" s="1"/>
  <c r="V119" i="31"/>
  <c r="V16" i="34" s="1"/>
  <c r="BM119" i="28"/>
  <c r="BM19" i="34" s="1"/>
  <c r="AJ25" i="34"/>
  <c r="BE119" i="28"/>
  <c r="BE19" i="34" s="1"/>
  <c r="AN138" i="25"/>
  <c r="AN30" i="34" s="1"/>
  <c r="X13" i="34"/>
  <c r="AR119" i="24"/>
  <c r="AR18" i="34" s="1"/>
  <c r="AS12" i="34"/>
  <c r="AQ119" i="31"/>
  <c r="AQ16" i="34" s="1"/>
  <c r="AW12" i="34"/>
  <c r="AF119" i="28"/>
  <c r="AF19" i="34" s="1"/>
  <c r="AG22" i="34"/>
  <c r="AL119" i="24"/>
  <c r="AL18" i="34" s="1"/>
  <c r="AH12" i="34"/>
  <c r="AM138" i="25"/>
  <c r="AM30" i="34" s="1"/>
  <c r="AZ12" i="34"/>
  <c r="BH13" i="34"/>
  <c r="AM119" i="31"/>
  <c r="AM16" i="34" s="1"/>
  <c r="AD138" i="25"/>
  <c r="AD30" i="34" s="1"/>
  <c r="AB138" i="32"/>
  <c r="AB28" i="34" s="1"/>
  <c r="Q138" i="29"/>
  <c r="Q31" i="34" s="1"/>
  <c r="V119" i="28"/>
  <c r="V19" i="34" s="1"/>
  <c r="AL138" i="25"/>
  <c r="AL30" i="34" s="1"/>
  <c r="K119" i="24"/>
  <c r="K18" i="34" s="1"/>
  <c r="BN13" i="34"/>
  <c r="AE13" i="34"/>
  <c r="U13" i="34"/>
  <c r="AW138" i="25"/>
  <c r="AW30" i="34" s="1"/>
  <c r="X119" i="31"/>
  <c r="X16" i="34" s="1"/>
  <c r="BJ13" i="34"/>
  <c r="AS13" i="34"/>
  <c r="F138" i="25"/>
  <c r="F30" i="34" s="1"/>
  <c r="AA119" i="31"/>
  <c r="AA16" i="34" s="1"/>
  <c r="BR119" i="28"/>
  <c r="BR19" i="34" s="1"/>
  <c r="AF138" i="25"/>
  <c r="AF30" i="34" s="1"/>
  <c r="AX13" i="34"/>
  <c r="AP138" i="29"/>
  <c r="AP31" i="34" s="1"/>
  <c r="S22" i="34"/>
  <c r="E119" i="24"/>
  <c r="E18" i="34" s="1"/>
  <c r="BD119" i="31"/>
  <c r="BD16" i="34" s="1"/>
  <c r="AD119" i="28"/>
  <c r="AD19" i="34" s="1"/>
  <c r="S138" i="25"/>
  <c r="S30" i="34" s="1"/>
  <c r="AM138" i="29"/>
  <c r="AM31" i="34" s="1"/>
  <c r="BH119" i="31"/>
  <c r="BH16" i="34" s="1"/>
  <c r="AD119" i="31"/>
  <c r="AD16" i="34" s="1"/>
  <c r="R138" i="25"/>
  <c r="R30" i="34" s="1"/>
  <c r="U10" i="34"/>
  <c r="BF119" i="24"/>
  <c r="BF18" i="34" s="1"/>
  <c r="AI138" i="29"/>
  <c r="AI31" i="34" s="1"/>
  <c r="W24" i="34"/>
  <c r="G119" i="24"/>
  <c r="G18" i="34" s="1"/>
  <c r="AM119" i="24"/>
  <c r="AM18" i="34" s="1"/>
  <c r="E24" i="34"/>
  <c r="BO119" i="31"/>
  <c r="BO16" i="34" s="1"/>
  <c r="AF119" i="24"/>
  <c r="AF18" i="34" s="1"/>
  <c r="G22" i="34"/>
  <c r="F119" i="28"/>
  <c r="F19" i="34" s="1"/>
  <c r="AZ119" i="31"/>
  <c r="AZ16" i="34" s="1"/>
  <c r="Y119" i="24"/>
  <c r="Y18" i="34" s="1"/>
  <c r="K22" i="34"/>
  <c r="E119" i="28"/>
  <c r="E19" i="34" s="1"/>
  <c r="AA13" i="34"/>
  <c r="BB119" i="28"/>
  <c r="BB19" i="34" s="1"/>
  <c r="BA119" i="31"/>
  <c r="BA16" i="34" s="1"/>
  <c r="AK12" i="34"/>
  <c r="AU119" i="31"/>
  <c r="AU16" i="34" s="1"/>
  <c r="I119" i="31"/>
  <c r="I16" i="34" s="1"/>
  <c r="P119" i="31"/>
  <c r="P16" i="34" s="1"/>
  <c r="D138" i="25"/>
  <c r="D30" i="34" s="1"/>
  <c r="AP119" i="24"/>
  <c r="AP18" i="34" s="1"/>
  <c r="BQ13" i="34"/>
  <c r="W25" i="34"/>
  <c r="AN25" i="34"/>
  <c r="BG12" i="34"/>
  <c r="AK25" i="34"/>
  <c r="AB119" i="31"/>
  <c r="AB16" i="34" s="1"/>
  <c r="AO25" i="34"/>
  <c r="N119" i="31"/>
  <c r="N16" i="34" s="1"/>
  <c r="Q138" i="25"/>
  <c r="Q30" i="34" s="1"/>
  <c r="AR138" i="29"/>
  <c r="AR31" i="34" s="1"/>
  <c r="BL12" i="34"/>
  <c r="Q119" i="31"/>
  <c r="Q16" i="34" s="1"/>
  <c r="AG138" i="25"/>
  <c r="AG30" i="34" s="1"/>
  <c r="W119" i="31"/>
  <c r="W16" i="34" s="1"/>
  <c r="X138" i="25"/>
  <c r="X30" i="34" s="1"/>
  <c r="L138" i="25"/>
  <c r="L30" i="34" s="1"/>
  <c r="AL119" i="28"/>
  <c r="AL19" i="34" s="1"/>
  <c r="AA24" i="34"/>
  <c r="F119" i="31"/>
  <c r="F16" i="34" s="1"/>
  <c r="AE138" i="29"/>
  <c r="AE31" i="34" s="1"/>
  <c r="AJ119" i="24"/>
  <c r="AJ18" i="34" s="1"/>
  <c r="AY119" i="31"/>
  <c r="AY16" i="34" s="1"/>
  <c r="T138" i="32"/>
  <c r="T28" i="34" s="1"/>
  <c r="N119" i="28"/>
  <c r="N19" i="34" s="1"/>
  <c r="K119" i="31"/>
  <c r="K16" i="34" s="1"/>
  <c r="W119" i="24"/>
  <c r="W18" i="34" s="1"/>
  <c r="F138" i="29"/>
  <c r="F31" i="34" s="1"/>
  <c r="AR138" i="32"/>
  <c r="AR28" i="34" s="1"/>
  <c r="X12" i="34"/>
  <c r="AD12" i="34"/>
  <c r="AQ138" i="32"/>
  <c r="AQ28" i="34" s="1"/>
  <c r="M24" i="34"/>
  <c r="H25" i="34"/>
  <c r="AI119" i="31"/>
  <c r="AI16" i="34" s="1"/>
  <c r="C128" i="31"/>
  <c r="R138" i="32"/>
  <c r="R28" i="34" s="1"/>
  <c r="G25" i="34"/>
  <c r="AU138" i="29"/>
  <c r="AU31" i="34" s="1"/>
  <c r="BL119" i="31"/>
  <c r="BL16" i="34" s="1"/>
  <c r="L138" i="29"/>
  <c r="L31" i="34" s="1"/>
  <c r="E138" i="32"/>
  <c r="E28" i="34" s="1"/>
  <c r="AB12" i="34"/>
  <c r="H119" i="28"/>
  <c r="H19" i="34" s="1"/>
  <c r="W138" i="32"/>
  <c r="W28" i="34" s="1"/>
  <c r="BI119" i="28"/>
  <c r="BI19" i="34" s="1"/>
  <c r="AK119" i="31"/>
  <c r="AK16" i="34" s="1"/>
  <c r="AV119" i="24"/>
  <c r="AV18" i="34" s="1"/>
  <c r="AK138" i="32"/>
  <c r="AK28" i="34" s="1"/>
  <c r="AN10" i="34"/>
  <c r="BS119" i="28"/>
  <c r="BS19" i="34" s="1"/>
  <c r="BB119" i="31"/>
  <c r="BB16" i="34" s="1"/>
  <c r="H119" i="24"/>
  <c r="H18" i="34" s="1"/>
  <c r="AL138" i="32"/>
  <c r="AL28" i="34" s="1"/>
  <c r="AC119" i="24"/>
  <c r="AC18" i="34" s="1"/>
  <c r="X25" i="34"/>
  <c r="BM119" i="31"/>
  <c r="BM16" i="34" s="1"/>
  <c r="AY119" i="28"/>
  <c r="AY19" i="34" s="1"/>
  <c r="AO138" i="25"/>
  <c r="AO30" i="34" s="1"/>
  <c r="AQ138" i="25"/>
  <c r="AQ30" i="34" s="1"/>
  <c r="BC119" i="24"/>
  <c r="BC18" i="34" s="1"/>
  <c r="N138" i="25"/>
  <c r="N30" i="34" s="1"/>
  <c r="I119" i="28"/>
  <c r="I19" i="34" s="1"/>
  <c r="AC119" i="31"/>
  <c r="AC16" i="34" s="1"/>
  <c r="L119" i="28"/>
  <c r="L19" i="34" s="1"/>
  <c r="BF119" i="31"/>
  <c r="BF16" i="34" s="1"/>
  <c r="T25" i="34"/>
  <c r="BH12" i="34"/>
  <c r="AM119" i="28"/>
  <c r="AM19" i="34" s="1"/>
  <c r="O138" i="32"/>
  <c r="O28" i="34" s="1"/>
  <c r="L10" i="34"/>
  <c r="BP119" i="24"/>
  <c r="BP18" i="34" s="1"/>
  <c r="V119" i="24"/>
  <c r="V18" i="34" s="1"/>
  <c r="BQ10" i="34"/>
  <c r="AX119" i="31"/>
  <c r="AX16" i="34" s="1"/>
  <c r="O119" i="24"/>
  <c r="O18" i="34" s="1"/>
  <c r="U138" i="25"/>
  <c r="U30" i="34" s="1"/>
  <c r="BM119" i="24"/>
  <c r="BM18" i="34" s="1"/>
  <c r="AT10" i="34"/>
  <c r="D10" i="34"/>
  <c r="U138" i="32"/>
  <c r="U28" i="34" s="1"/>
  <c r="I119" i="24"/>
  <c r="I18" i="34" s="1"/>
  <c r="BB12" i="34"/>
  <c r="AA119" i="24"/>
  <c r="AA18" i="34" s="1"/>
  <c r="AJ138" i="32"/>
  <c r="AJ28" i="34" s="1"/>
  <c r="M119" i="24"/>
  <c r="M18" i="34" s="1"/>
  <c r="AL119" i="31"/>
  <c r="AL16" i="34" s="1"/>
  <c r="N119" i="24"/>
  <c r="N18" i="34" s="1"/>
  <c r="V138" i="32"/>
  <c r="V28" i="34" s="1"/>
  <c r="U119" i="24"/>
  <c r="U18" i="34" s="1"/>
  <c r="AF138" i="29"/>
  <c r="AF31" i="34" s="1"/>
  <c r="AQ25" i="34"/>
  <c r="L12" i="34"/>
  <c r="Q119" i="28"/>
  <c r="Q19" i="34" s="1"/>
  <c r="AC25" i="34"/>
  <c r="AT138" i="29"/>
  <c r="AT31" i="34" s="1"/>
  <c r="AK119" i="28"/>
  <c r="AK19" i="34" s="1"/>
  <c r="AN138" i="32"/>
  <c r="AN28" i="34" s="1"/>
  <c r="S119" i="31"/>
  <c r="S16" i="34" s="1"/>
  <c r="BW119" i="31"/>
  <c r="BW16" i="34" s="1"/>
  <c r="AN119" i="24"/>
  <c r="AN18" i="34" s="1"/>
  <c r="M119" i="31"/>
  <c r="M16" i="34" s="1"/>
  <c r="AD138" i="32"/>
  <c r="AD28" i="34" s="1"/>
  <c r="BI119" i="31"/>
  <c r="BI16" i="34" s="1"/>
  <c r="AM138" i="32"/>
  <c r="AM28" i="34" s="1"/>
  <c r="AC138" i="32"/>
  <c r="AC28" i="34" s="1"/>
  <c r="AO119" i="24"/>
  <c r="AO18" i="34" s="1"/>
  <c r="BO119" i="24"/>
  <c r="BO18" i="34" s="1"/>
  <c r="X118" i="31"/>
  <c r="AO138" i="32"/>
  <c r="AO28" i="34" s="1"/>
  <c r="Y119" i="31"/>
  <c r="Y16" i="34" s="1"/>
  <c r="R119" i="31"/>
  <c r="R16" i="34" s="1"/>
  <c r="T119" i="24"/>
  <c r="T18" i="34" s="1"/>
  <c r="AI119" i="24"/>
  <c r="AI18" i="34" s="1"/>
  <c r="W119" i="28"/>
  <c r="W19" i="34" s="1"/>
  <c r="AV119" i="28"/>
  <c r="AV19" i="34" s="1"/>
  <c r="BC119" i="31"/>
  <c r="BC16" i="34" s="1"/>
  <c r="AF138" i="32"/>
  <c r="AF28" i="34" s="1"/>
  <c r="X22" i="34"/>
  <c r="X138" i="32"/>
  <c r="X28" i="34" s="1"/>
  <c r="P24" i="34"/>
  <c r="P138" i="25"/>
  <c r="P30" i="34" s="1"/>
  <c r="BL13" i="34"/>
  <c r="BL119" i="28"/>
  <c r="BL19" i="34" s="1"/>
  <c r="Y25" i="34"/>
  <c r="Y138" i="29"/>
  <c r="Y31" i="34" s="1"/>
  <c r="Z12" i="34"/>
  <c r="Z119" i="24"/>
  <c r="Z18" i="34" s="1"/>
  <c r="AE22" i="34"/>
  <c r="AE138" i="32"/>
  <c r="AE28" i="34" s="1"/>
  <c r="Z22" i="34"/>
  <c r="Z138" i="32"/>
  <c r="Z28" i="34" s="1"/>
  <c r="AZ13" i="34"/>
  <c r="AZ119" i="28"/>
  <c r="AZ19" i="34" s="1"/>
  <c r="AE10" i="34"/>
  <c r="AE119" i="31"/>
  <c r="AE16" i="34" s="1"/>
  <c r="AT12" i="34"/>
  <c r="AT119" i="24"/>
  <c r="AT18" i="34" s="1"/>
  <c r="AH24" i="34"/>
  <c r="AH138" i="25"/>
  <c r="AH30" i="34" s="1"/>
  <c r="AV24" i="34"/>
  <c r="AV138" i="25"/>
  <c r="AV30" i="34" s="1"/>
  <c r="O24" i="34"/>
  <c r="O138" i="25"/>
  <c r="O30" i="34" s="1"/>
  <c r="AQ13" i="34"/>
  <c r="AQ119" i="28"/>
  <c r="AQ19" i="34" s="1"/>
  <c r="AR24" i="34"/>
  <c r="AR138" i="25"/>
  <c r="AR30" i="34" s="1"/>
  <c r="AR10" i="34"/>
  <c r="AR119" i="31"/>
  <c r="AR16" i="34" s="1"/>
  <c r="AX12" i="34"/>
  <c r="AX119" i="24"/>
  <c r="AX18" i="34" s="1"/>
  <c r="AX138" i="32"/>
  <c r="AX28" i="34" s="1"/>
  <c r="AX22" i="34"/>
  <c r="BX77" i="24"/>
  <c r="BX78" i="24" s="1"/>
  <c r="BX79" i="24" s="1"/>
  <c r="BU62" i="14"/>
  <c r="BU61" i="14"/>
  <c r="BU63" i="14"/>
  <c r="BU65" i="14"/>
  <c r="BU60" i="14"/>
  <c r="BZ63" i="24"/>
  <c r="BZ73" i="24" s="1"/>
  <c r="BZ83" i="24" s="1"/>
  <c r="BZ89" i="24" s="1"/>
  <c r="BZ65" i="24"/>
  <c r="BZ75" i="24" s="1"/>
  <c r="BZ85" i="24" s="1"/>
  <c r="BZ91" i="24" s="1"/>
  <c r="BZ62" i="24"/>
  <c r="BZ72" i="24" s="1"/>
  <c r="BZ82" i="24" s="1"/>
  <c r="BZ88" i="24" s="1"/>
  <c r="BX76" i="24"/>
  <c r="BA56" i="32"/>
  <c r="BA28" i="32"/>
  <c r="BB27" i="32" s="1"/>
  <c r="BB23" i="32" s="1"/>
  <c r="BB13" i="32" s="1"/>
  <c r="BB68" i="32" s="1"/>
  <c r="BA31" i="32"/>
  <c r="BZ60" i="24"/>
  <c r="BA62" i="32"/>
  <c r="BA73" i="32" s="1"/>
  <c r="BZ64" i="24"/>
  <c r="BZ74" i="24" s="1"/>
  <c r="BZ84" i="24" s="1"/>
  <c r="BZ90" i="24" s="1"/>
  <c r="CA60" i="28"/>
  <c r="CA70" i="28" s="1"/>
  <c r="BY76" i="28"/>
  <c r="BZ70" i="28"/>
  <c r="BZ80" i="28" s="1"/>
  <c r="BZ86" i="28" s="1"/>
  <c r="BY77" i="28"/>
  <c r="BY78" i="28" s="1"/>
  <c r="BY79" i="28" s="1"/>
  <c r="BA50" i="32"/>
  <c r="CA65" i="28"/>
  <c r="CA75" i="28" s="1"/>
  <c r="CA85" i="28" s="1"/>
  <c r="CA91" i="28" s="1"/>
  <c r="CA63" i="28"/>
  <c r="CA73" i="28" s="1"/>
  <c r="CA83" i="28" s="1"/>
  <c r="CA89" i="28" s="1"/>
  <c r="BZ75" i="28"/>
  <c r="BZ85" i="28" s="1"/>
  <c r="BZ91" i="28" s="1"/>
  <c r="CA64" i="28"/>
  <c r="CA74" i="28" s="1"/>
  <c r="CA84" i="28" s="1"/>
  <c r="CA90" i="28" s="1"/>
  <c r="BZ73" i="28"/>
  <c r="BZ83" i="28" s="1"/>
  <c r="BZ89" i="28" s="1"/>
  <c r="BZ74" i="28"/>
  <c r="BZ84" i="28" s="1"/>
  <c r="BZ90" i="28" s="1"/>
  <c r="CA62" i="28"/>
  <c r="CA72" i="28" s="1"/>
  <c r="CA82" i="28" s="1"/>
  <c r="CA88" i="28" s="1"/>
  <c r="BV119" i="24"/>
  <c r="BV18" i="34" s="1"/>
  <c r="BP119" i="14"/>
  <c r="BP17" i="34" s="1"/>
  <c r="BW119" i="28"/>
  <c r="BW19" i="34" s="1"/>
  <c r="AW138" i="29"/>
  <c r="AW31" i="34" s="1"/>
  <c r="E138" i="16"/>
  <c r="E29" i="34" s="1"/>
  <c r="BZ54" i="32"/>
  <c r="BZ63" i="32"/>
  <c r="BZ61" i="32"/>
  <c r="AZ70" i="29"/>
  <c r="BA52" i="32"/>
  <c r="AZ81" i="32"/>
  <c r="BA58" i="32"/>
  <c r="BA16" i="32"/>
  <c r="AZ82" i="32"/>
  <c r="AZ83" i="32" s="1"/>
  <c r="AZ84" i="32" s="1"/>
  <c r="BY77" i="29"/>
  <c r="BY87" i="29" s="1"/>
  <c r="BY93" i="29" s="1"/>
  <c r="BA70" i="32"/>
  <c r="BX85" i="32"/>
  <c r="BX91" i="32" s="1"/>
  <c r="BZ59" i="32"/>
  <c r="F166" i="30"/>
  <c r="CA45" i="32"/>
  <c r="BZ51" i="32"/>
  <c r="BZ48" i="32"/>
  <c r="BY65" i="32"/>
  <c r="BZ49" i="32"/>
  <c r="BZ57" i="32"/>
  <c r="BY76" i="29"/>
  <c r="BY86" i="29" s="1"/>
  <c r="BY92" i="29" s="1"/>
  <c r="BZ60" i="32"/>
  <c r="D166" i="30"/>
  <c r="CA44" i="32"/>
  <c r="AY136" i="32"/>
  <c r="AY22" i="34" s="1"/>
  <c r="BW85" i="32"/>
  <c r="BW91" i="32" s="1"/>
  <c r="BZ47" i="32"/>
  <c r="BZ55" i="32"/>
  <c r="H166" i="30"/>
  <c r="CA46" i="32"/>
  <c r="BZ53" i="32"/>
  <c r="BZ74" i="32"/>
  <c r="BY67" i="32"/>
  <c r="BY69" i="32"/>
  <c r="BY66" i="32"/>
  <c r="CB57" i="28"/>
  <c r="CB56" i="28"/>
  <c r="CB59" i="28"/>
  <c r="CB55" i="28"/>
  <c r="CA68" i="28"/>
  <c r="CB54" i="28"/>
  <c r="CA71" i="28"/>
  <c r="CA81" i="28" s="1"/>
  <c r="CA87" i="28" s="1"/>
  <c r="CB69" i="28"/>
  <c r="CB61" i="28" s="1"/>
  <c r="CB58" i="28"/>
  <c r="CA67" i="28"/>
  <c r="CB48" i="28"/>
  <c r="CB52" i="28"/>
  <c r="CB49" i="28"/>
  <c r="CB53" i="28"/>
  <c r="CA63" i="29"/>
  <c r="AZ52" i="29"/>
  <c r="AZ71" i="29" s="1"/>
  <c r="CB51" i="28"/>
  <c r="CB50" i="28"/>
  <c r="BX117" i="28"/>
  <c r="BX13" i="34" s="1"/>
  <c r="BY79" i="29"/>
  <c r="BY89" i="29" s="1"/>
  <c r="BY95" i="29" s="1"/>
  <c r="CA66" i="28"/>
  <c r="CB42" i="28"/>
  <c r="CB43" i="28"/>
  <c r="CB47" i="28"/>
  <c r="CA61" i="29"/>
  <c r="CB45" i="28"/>
  <c r="CB44" i="28"/>
  <c r="CB46" i="28"/>
  <c r="AZ58" i="29"/>
  <c r="AZ72" i="29" s="1"/>
  <c r="AX81" i="29"/>
  <c r="AY71" i="29"/>
  <c r="AY81" i="29" s="1"/>
  <c r="AY80" i="29"/>
  <c r="CA57" i="29"/>
  <c r="AZ64" i="29"/>
  <c r="AZ73" i="29" s="1"/>
  <c r="AX90" i="29"/>
  <c r="AX96" i="29" s="1"/>
  <c r="AX82" i="29"/>
  <c r="CA74" i="29"/>
  <c r="CA60" i="29"/>
  <c r="CA55" i="29"/>
  <c r="H167" i="27"/>
  <c r="CB46" i="29"/>
  <c r="F167" i="27"/>
  <c r="CB45" i="29"/>
  <c r="CA47" i="29"/>
  <c r="BA15" i="29"/>
  <c r="BA31" i="29"/>
  <c r="BA30" i="29"/>
  <c r="BB29" i="29" s="1"/>
  <c r="BZ77" i="29"/>
  <c r="BZ87" i="29" s="1"/>
  <c r="BZ93" i="29" s="1"/>
  <c r="CA49" i="29"/>
  <c r="CA54" i="29"/>
  <c r="CA53" i="29"/>
  <c r="BZ65" i="29"/>
  <c r="BZ79" i="29"/>
  <c r="BZ89" i="29" s="1"/>
  <c r="BZ95" i="29" s="1"/>
  <c r="CA51" i="29"/>
  <c r="BY75" i="29"/>
  <c r="BA62" i="29"/>
  <c r="BA56" i="29"/>
  <c r="BA50" i="29"/>
  <c r="BX79" i="25"/>
  <c r="BX89" i="25" s="1"/>
  <c r="BX95" i="25" s="1"/>
  <c r="BZ76" i="29"/>
  <c r="BZ86" i="29" s="1"/>
  <c r="BZ92" i="29" s="1"/>
  <c r="CA48" i="29"/>
  <c r="BA28" i="29"/>
  <c r="BB27" i="29" s="1"/>
  <c r="CA59" i="29"/>
  <c r="D167" i="27"/>
  <c r="CB44" i="29"/>
  <c r="BY67" i="25"/>
  <c r="CA54" i="24"/>
  <c r="BZ68" i="24"/>
  <c r="CA58" i="24"/>
  <c r="CA69" i="24"/>
  <c r="CA61" i="24" s="1"/>
  <c r="BZ71" i="24"/>
  <c r="BZ81" i="24" s="1"/>
  <c r="BZ87" i="24" s="1"/>
  <c r="CA57" i="24"/>
  <c r="CA59" i="24"/>
  <c r="CA56" i="24"/>
  <c r="CA55" i="24"/>
  <c r="BX76" i="25"/>
  <c r="BX86" i="25" s="1"/>
  <c r="BX92" i="25" s="1"/>
  <c r="BW117" i="24"/>
  <c r="BW12" i="34" s="1"/>
  <c r="CA49" i="24"/>
  <c r="CA48" i="24"/>
  <c r="BZ67" i="24"/>
  <c r="CA53" i="24"/>
  <c r="CA52" i="24"/>
  <c r="CA50" i="24"/>
  <c r="BZ63" i="25"/>
  <c r="CA51" i="24"/>
  <c r="BZ61" i="25"/>
  <c r="BZ57" i="25"/>
  <c r="BB28" i="25"/>
  <c r="BC27" i="25" s="1"/>
  <c r="BC23" i="25" s="1"/>
  <c r="BC13" i="25" s="1"/>
  <c r="BB62" i="25"/>
  <c r="CA43" i="24"/>
  <c r="BB15" i="25"/>
  <c r="BB64" i="25" s="1"/>
  <c r="BB31" i="25"/>
  <c r="CA45" i="24"/>
  <c r="CA44" i="24"/>
  <c r="BY80" i="24"/>
  <c r="BY86" i="24" s="1"/>
  <c r="BY77" i="24"/>
  <c r="BY76" i="24"/>
  <c r="CA46" i="24"/>
  <c r="CA47" i="24"/>
  <c r="BB68" i="25"/>
  <c r="AZ136" i="25"/>
  <c r="AZ24" i="34" s="1"/>
  <c r="BA71" i="25"/>
  <c r="BA81" i="25" s="1"/>
  <c r="BA80" i="25"/>
  <c r="BA90" i="25" s="1"/>
  <c r="BA96" i="25" s="1"/>
  <c r="BZ66" i="24"/>
  <c r="CA42" i="24"/>
  <c r="BB50" i="25"/>
  <c r="BZ60" i="25"/>
  <c r="BA88" i="25"/>
  <c r="BA94" i="25" s="1"/>
  <c r="BX85" i="25"/>
  <c r="BX91" i="25" s="1"/>
  <c r="BZ49" i="25"/>
  <c r="BZ55" i="25"/>
  <c r="BZ54" i="25"/>
  <c r="D166" i="23"/>
  <c r="CA44" i="25"/>
  <c r="BZ51" i="25"/>
  <c r="F166" i="23"/>
  <c r="CA45" i="25"/>
  <c r="BZ59" i="25"/>
  <c r="BZ47" i="25"/>
  <c r="BZ53" i="25"/>
  <c r="BY65" i="25"/>
  <c r="BZ48" i="25"/>
  <c r="H166" i="23"/>
  <c r="CA46" i="25"/>
  <c r="CB21" i="16"/>
  <c r="CB24" i="16"/>
  <c r="CC10" i="16"/>
  <c r="CC17" i="16" s="1"/>
  <c r="CC26" i="16" s="1"/>
  <c r="BS76" i="14"/>
  <c r="BX67" i="16"/>
  <c r="BX69" i="16"/>
  <c r="BX66" i="16"/>
  <c r="CD30" i="14"/>
  <c r="CD31" i="14"/>
  <c r="CD32" i="14"/>
  <c r="CD33" i="14"/>
  <c r="CD29" i="14"/>
  <c r="CD34" i="14"/>
  <c r="CD34" i="16"/>
  <c r="CD35" i="16"/>
  <c r="CD36" i="16"/>
  <c r="CD37" i="16"/>
  <c r="CD38" i="16"/>
  <c r="AW76" i="16"/>
  <c r="AU77" i="16"/>
  <c r="AV86" i="16"/>
  <c r="AV92" i="16" s="1"/>
  <c r="AP89" i="16"/>
  <c r="AP95" i="16" s="1"/>
  <c r="AT87" i="16"/>
  <c r="AT93" i="16" s="1"/>
  <c r="AQ79" i="16"/>
  <c r="BY53" i="16"/>
  <c r="BY49" i="16"/>
  <c r="BY63" i="16"/>
  <c r="BY74" i="16"/>
  <c r="BY65" i="16" s="1"/>
  <c r="BY61" i="16"/>
  <c r="BW75" i="16"/>
  <c r="BW85" i="16" s="1"/>
  <c r="BW91" i="16" s="1"/>
  <c r="BY59" i="16"/>
  <c r="BY60" i="16"/>
  <c r="BY47" i="16"/>
  <c r="BY48" i="16"/>
  <c r="BY55" i="16"/>
  <c r="BY57" i="16"/>
  <c r="BY51" i="16"/>
  <c r="BY54" i="16"/>
  <c r="BS82" i="14"/>
  <c r="BS88" i="14" s="1"/>
  <c r="BS80" i="14"/>
  <c r="BS86" i="14" s="1"/>
  <c r="BS84" i="14"/>
  <c r="BS90" i="14" s="1"/>
  <c r="BS81" i="14"/>
  <c r="BS87" i="14" s="1"/>
  <c r="BS85" i="14"/>
  <c r="BS91" i="14" s="1"/>
  <c r="BS83" i="14"/>
  <c r="BS89" i="14" s="1"/>
  <c r="CC39" i="16"/>
  <c r="CC40" i="16" s="1"/>
  <c r="BY53" i="14"/>
  <c r="BY52" i="14"/>
  <c r="F164" i="15"/>
  <c r="BZ45" i="16" s="1"/>
  <c r="BY59" i="14"/>
  <c r="D164" i="15"/>
  <c r="BZ44" i="16" s="1"/>
  <c r="BY43" i="14"/>
  <c r="BY55" i="14"/>
  <c r="BY56" i="14"/>
  <c r="BY49" i="14"/>
  <c r="BY50" i="14"/>
  <c r="BY47" i="14"/>
  <c r="BY46" i="14"/>
  <c r="BY44" i="14"/>
  <c r="BY57" i="14"/>
  <c r="BY51" i="14"/>
  <c r="BY58" i="14"/>
  <c r="H164" i="15"/>
  <c r="BZ46" i="16" s="1"/>
  <c r="BY45" i="14"/>
  <c r="BR79" i="14"/>
  <c r="BQ117" i="14"/>
  <c r="BQ11" i="34" s="1"/>
  <c r="BS77" i="14"/>
  <c r="BS78" i="14" s="1"/>
  <c r="CD15" i="14"/>
  <c r="CD10" i="14"/>
  <c r="CD12" i="14"/>
  <c r="CD12" i="16" s="1"/>
  <c r="CD11" i="14"/>
  <c r="CD11" i="16" s="1"/>
  <c r="CD13" i="14"/>
  <c r="CD14" i="14"/>
  <c r="CD14" i="16" s="1"/>
  <c r="CF8" i="14"/>
  <c r="BV54" i="14"/>
  <c r="BU68" i="14"/>
  <c r="BT72" i="14"/>
  <c r="BT71" i="14"/>
  <c r="BT74" i="14"/>
  <c r="BT75" i="14"/>
  <c r="BT73" i="14"/>
  <c r="BT70" i="14"/>
  <c r="BV42" i="14"/>
  <c r="BU66" i="14"/>
  <c r="BV69" i="14"/>
  <c r="BV64" i="14" s="1"/>
  <c r="BU67" i="14"/>
  <c r="BV48" i="14"/>
  <c r="CB26" i="14"/>
  <c r="CC25" i="14"/>
  <c r="CC23" i="14"/>
  <c r="CC22" i="14"/>
  <c r="CC21" i="14"/>
  <c r="CC20" i="14"/>
  <c r="CC16" i="14"/>
  <c r="CC35" i="14"/>
  <c r="CC24" i="14"/>
  <c r="CE34" i="14" a="1"/>
  <c r="CB40" i="31"/>
  <c r="CB39" i="31"/>
  <c r="CE29" i="14" a="1"/>
  <c r="BZ39" i="14"/>
  <c r="CE13" i="14" a="1"/>
  <c r="CE14" i="14" a="1"/>
  <c r="CB39" i="24"/>
  <c r="CC39" i="28"/>
  <c r="CE15" i="14" a="1"/>
  <c r="CC40" i="28"/>
  <c r="CE11" i="14" a="1"/>
  <c r="CE30" i="14" a="1"/>
  <c r="BZ41" i="14"/>
  <c r="CE12" i="14" a="1"/>
  <c r="CE33" i="14" a="1"/>
  <c r="BZ40" i="14"/>
  <c r="CB41" i="31"/>
  <c r="CE10" i="14" a="1"/>
  <c r="CB40" i="24"/>
  <c r="CE32" i="14" a="1"/>
  <c r="CE31" i="14" a="1"/>
  <c r="CC41" i="28"/>
  <c r="CB41" i="24"/>
  <c r="CA63" i="31" l="1"/>
  <c r="CA73" i="31" s="1"/>
  <c r="CA83" i="31" s="1"/>
  <c r="CA89" i="31" s="1"/>
  <c r="CA62" i="31"/>
  <c r="CA72" i="31" s="1"/>
  <c r="CA82" i="31" s="1"/>
  <c r="CA88" i="31" s="1"/>
  <c r="BY77" i="31"/>
  <c r="BY78" i="31" s="1"/>
  <c r="BY79" i="31" s="1"/>
  <c r="BZ66" i="25"/>
  <c r="BZ76" i="25" s="1"/>
  <c r="BZ86" i="25" s="1"/>
  <c r="BZ92" i="25" s="1"/>
  <c r="BZ76" i="31"/>
  <c r="BZ80" i="31"/>
  <c r="BZ86" i="31" s="1"/>
  <c r="BZ77" i="31"/>
  <c r="CB54" i="31"/>
  <c r="CA68" i="31"/>
  <c r="BY76" i="31"/>
  <c r="CB43" i="31"/>
  <c r="BX78" i="31"/>
  <c r="BX79" i="31" s="1"/>
  <c r="BX117" i="31" s="1"/>
  <c r="CB47" i="31"/>
  <c r="CA61" i="31"/>
  <c r="CB56" i="31"/>
  <c r="CA67" i="31"/>
  <c r="CB48" i="31"/>
  <c r="CB55" i="31"/>
  <c r="CB53" i="31"/>
  <c r="CB44" i="31"/>
  <c r="CB49" i="31"/>
  <c r="CB45" i="31"/>
  <c r="CB42" i="31"/>
  <c r="CA66" i="31"/>
  <c r="BZ67" i="25"/>
  <c r="BZ77" i="25" s="1"/>
  <c r="BZ87" i="25" s="1"/>
  <c r="BZ93" i="25" s="1"/>
  <c r="CB57" i="31"/>
  <c r="CB51" i="31"/>
  <c r="CB52" i="31"/>
  <c r="CA64" i="31"/>
  <c r="CA74" i="31" s="1"/>
  <c r="CA84" i="31" s="1"/>
  <c r="CA90" i="31" s="1"/>
  <c r="CB69" i="31"/>
  <c r="CB59" i="31"/>
  <c r="CB50" i="31"/>
  <c r="CA60" i="31"/>
  <c r="CB46" i="31"/>
  <c r="CB58" i="31"/>
  <c r="CA65" i="31"/>
  <c r="BZ69" i="25"/>
  <c r="BZ79" i="25" s="1"/>
  <c r="BZ89" i="25" s="1"/>
  <c r="BZ95" i="25" s="1"/>
  <c r="BB25" i="32"/>
  <c r="BB30" i="32" s="1"/>
  <c r="BC29" i="32" s="1"/>
  <c r="BV60" i="14"/>
  <c r="BV65" i="14"/>
  <c r="BV63" i="14"/>
  <c r="BV62" i="14"/>
  <c r="BV61" i="14"/>
  <c r="BA78" i="32"/>
  <c r="BA88" i="32" s="1"/>
  <c r="BA94" i="32" s="1"/>
  <c r="CA63" i="24"/>
  <c r="CA73" i="24" s="1"/>
  <c r="CA83" i="24" s="1"/>
  <c r="CA89" i="24" s="1"/>
  <c r="CA60" i="24"/>
  <c r="CA70" i="24" s="1"/>
  <c r="BB62" i="32"/>
  <c r="BB28" i="32"/>
  <c r="BC27" i="32" s="1"/>
  <c r="BB56" i="32"/>
  <c r="BZ70" i="24"/>
  <c r="BZ76" i="24" s="1"/>
  <c r="BA72" i="32"/>
  <c r="CA64" i="24"/>
  <c r="CA74" i="24" s="1"/>
  <c r="CA84" i="24" s="1"/>
  <c r="CA90" i="24" s="1"/>
  <c r="CA62" i="24"/>
  <c r="CA65" i="24"/>
  <c r="CA75" i="24" s="1"/>
  <c r="CA85" i="24" s="1"/>
  <c r="CA91" i="24" s="1"/>
  <c r="BB50" i="32"/>
  <c r="BA71" i="32"/>
  <c r="CA63" i="32"/>
  <c r="CB64" i="28"/>
  <c r="CB74" i="28" s="1"/>
  <c r="CB84" i="28" s="1"/>
  <c r="CB90" i="28" s="1"/>
  <c r="CB65" i="28"/>
  <c r="CB75" i="28" s="1"/>
  <c r="CB85" i="28" s="1"/>
  <c r="CB91" i="28" s="1"/>
  <c r="CB60" i="28"/>
  <c r="BZ77" i="28"/>
  <c r="BZ78" i="28" s="1"/>
  <c r="BZ79" i="28" s="1"/>
  <c r="CB63" i="28"/>
  <c r="BZ76" i="28"/>
  <c r="CB62" i="28"/>
  <c r="CA54" i="32"/>
  <c r="BW119" i="24"/>
  <c r="BW18" i="34" s="1"/>
  <c r="AY138" i="32"/>
  <c r="AY28" i="34" s="1"/>
  <c r="AZ138" i="25"/>
  <c r="AZ30" i="34" s="1"/>
  <c r="BX119" i="28"/>
  <c r="BX19" i="34" s="1"/>
  <c r="BQ119" i="14"/>
  <c r="BQ17" i="34" s="1"/>
  <c r="BZ66" i="32"/>
  <c r="BZ76" i="32" s="1"/>
  <c r="BZ86" i="32" s="1"/>
  <c r="BZ92" i="32" s="1"/>
  <c r="BZ69" i="32"/>
  <c r="BZ79" i="32" s="1"/>
  <c r="BZ89" i="32" s="1"/>
  <c r="BZ95" i="32" s="1"/>
  <c r="BZ67" i="32"/>
  <c r="BZ77" i="32" s="1"/>
  <c r="BZ87" i="32" s="1"/>
  <c r="BZ93" i="32" s="1"/>
  <c r="CA55" i="32"/>
  <c r="BA70" i="29"/>
  <c r="CA61" i="32"/>
  <c r="BA80" i="32"/>
  <c r="BA90" i="32" s="1"/>
  <c r="BA96" i="32" s="1"/>
  <c r="BY77" i="32"/>
  <c r="BY87" i="32" s="1"/>
  <c r="BY93" i="32" s="1"/>
  <c r="BY79" i="32"/>
  <c r="BY89" i="32" s="1"/>
  <c r="BY95" i="32" s="1"/>
  <c r="CA53" i="32"/>
  <c r="CA47" i="32"/>
  <c r="BZ65" i="32"/>
  <c r="BZ75" i="32" s="1"/>
  <c r="CA51" i="32"/>
  <c r="BY75" i="32"/>
  <c r="F167" i="30"/>
  <c r="CB45" i="32"/>
  <c r="CA49" i="32"/>
  <c r="CA48" i="32"/>
  <c r="CA59" i="32"/>
  <c r="BY76" i="32"/>
  <c r="BY86" i="32" s="1"/>
  <c r="BY92" i="32" s="1"/>
  <c r="H167" i="30"/>
  <c r="CB46" i="32"/>
  <c r="D167" i="30"/>
  <c r="CB44" i="32"/>
  <c r="CA74" i="32"/>
  <c r="CA60" i="32"/>
  <c r="CA57" i="32"/>
  <c r="AZ136" i="32"/>
  <c r="AZ22" i="34" s="1"/>
  <c r="CC58" i="28"/>
  <c r="CC54" i="28"/>
  <c r="CB68" i="28"/>
  <c r="CC69" i="28"/>
  <c r="CC61" i="28" s="1"/>
  <c r="CB71" i="28"/>
  <c r="CB81" i="28" s="1"/>
  <c r="CB87" i="28" s="1"/>
  <c r="CC55" i="28"/>
  <c r="CC59" i="28"/>
  <c r="CC56" i="28"/>
  <c r="CC57" i="28"/>
  <c r="BY117" i="28"/>
  <c r="BY13" i="34" s="1"/>
  <c r="CC51" i="28"/>
  <c r="CC49" i="28"/>
  <c r="CB63" i="29"/>
  <c r="CC52" i="28"/>
  <c r="CB67" i="28"/>
  <c r="CC48" i="28"/>
  <c r="CC53" i="28"/>
  <c r="CC50" i="28"/>
  <c r="CC44" i="28"/>
  <c r="CC45" i="28"/>
  <c r="CC43" i="28"/>
  <c r="CC42" i="28"/>
  <c r="CB66" i="28"/>
  <c r="CB55" i="29"/>
  <c r="CC47" i="28"/>
  <c r="CA76" i="28"/>
  <c r="CA77" i="28"/>
  <c r="CA80" i="28"/>
  <c r="CA86" i="28" s="1"/>
  <c r="CC46" i="28"/>
  <c r="CB54" i="29"/>
  <c r="AZ80" i="29"/>
  <c r="AZ90" i="29" s="1"/>
  <c r="AZ96" i="29" s="1"/>
  <c r="CB57" i="29"/>
  <c r="AY90" i="29"/>
  <c r="AY96" i="29" s="1"/>
  <c r="AY82" i="29"/>
  <c r="AY83" i="29" s="1"/>
  <c r="AY84" i="29" s="1"/>
  <c r="AX83" i="29"/>
  <c r="AX84" i="29" s="1"/>
  <c r="BA52" i="29"/>
  <c r="BA71" i="29" s="1"/>
  <c r="BY77" i="25"/>
  <c r="BY87" i="25" s="1"/>
  <c r="BY93" i="25" s="1"/>
  <c r="CB61" i="29"/>
  <c r="CB47" i="29"/>
  <c r="H168" i="27"/>
  <c r="CC46" i="29"/>
  <c r="BA78" i="29"/>
  <c r="CB74" i="29"/>
  <c r="CA66" i="29"/>
  <c r="CA76" i="29" s="1"/>
  <c r="CA86" i="29" s="1"/>
  <c r="CA92" i="29" s="1"/>
  <c r="CA67" i="29"/>
  <c r="CA77" i="29" s="1"/>
  <c r="CA87" i="29" s="1"/>
  <c r="CA93" i="29" s="1"/>
  <c r="CA69" i="29"/>
  <c r="CA79" i="29" s="1"/>
  <c r="CA89" i="29" s="1"/>
  <c r="CA95" i="29" s="1"/>
  <c r="CA65" i="29"/>
  <c r="CA75" i="29" s="1"/>
  <c r="CB59" i="29"/>
  <c r="BZ75" i="29"/>
  <c r="CB48" i="29"/>
  <c r="CB51" i="29"/>
  <c r="F168" i="27"/>
  <c r="CC45" i="29"/>
  <c r="D168" i="27"/>
  <c r="CC44" i="29"/>
  <c r="BA64" i="29"/>
  <c r="BA73" i="29" s="1"/>
  <c r="BA16" i="29"/>
  <c r="BA58" i="29"/>
  <c r="BA72" i="29" s="1"/>
  <c r="BB23" i="29"/>
  <c r="BB13" i="29" s="1"/>
  <c r="BB56" i="29" s="1"/>
  <c r="BB25" i="29"/>
  <c r="BB30" i="29" s="1"/>
  <c r="BC29" i="29" s="1"/>
  <c r="BY85" i="29"/>
  <c r="BY91" i="29" s="1"/>
  <c r="CB53" i="29"/>
  <c r="CB49" i="29"/>
  <c r="CB60" i="29"/>
  <c r="AZ81" i="29"/>
  <c r="BA82" i="25"/>
  <c r="BA83" i="25" s="1"/>
  <c r="BA84" i="25" s="1"/>
  <c r="CB55" i="24"/>
  <c r="CB56" i="24"/>
  <c r="CB59" i="24"/>
  <c r="BB52" i="25"/>
  <c r="BB71" i="25" s="1"/>
  <c r="CB57" i="24"/>
  <c r="CB58" i="24"/>
  <c r="CB69" i="24"/>
  <c r="CB61" i="24" s="1"/>
  <c r="CA71" i="24"/>
  <c r="CA81" i="24" s="1"/>
  <c r="CA87" i="24" s="1"/>
  <c r="CA68" i="24"/>
  <c r="CB54" i="24"/>
  <c r="CB51" i="24"/>
  <c r="BX117" i="24"/>
  <c r="BX12" i="34" s="1"/>
  <c r="CB52" i="24"/>
  <c r="CB53" i="24"/>
  <c r="CB50" i="24"/>
  <c r="CB48" i="24"/>
  <c r="CA67" i="24"/>
  <c r="CB49" i="24"/>
  <c r="BC25" i="25"/>
  <c r="BC15" i="25" s="1"/>
  <c r="BC64" i="25" s="1"/>
  <c r="CA60" i="25"/>
  <c r="CA57" i="25"/>
  <c r="CA61" i="25"/>
  <c r="CB47" i="24"/>
  <c r="CB44" i="24"/>
  <c r="BB73" i="25"/>
  <c r="CB45" i="24"/>
  <c r="CB46" i="24"/>
  <c r="BC62" i="25"/>
  <c r="BB78" i="25"/>
  <c r="BC50" i="25"/>
  <c r="BC28" i="25"/>
  <c r="BD27" i="25" s="1"/>
  <c r="BB16" i="25"/>
  <c r="BB70" i="25"/>
  <c r="BB58" i="25"/>
  <c r="BB72" i="25" s="1"/>
  <c r="BC68" i="25"/>
  <c r="CA55" i="25"/>
  <c r="CA66" i="24"/>
  <c r="CB42" i="24"/>
  <c r="BY78" i="24"/>
  <c r="BY79" i="24" s="1"/>
  <c r="CB43" i="24"/>
  <c r="BC56" i="25"/>
  <c r="F167" i="23"/>
  <c r="CB45" i="25"/>
  <c r="CA59" i="25"/>
  <c r="CA54" i="25"/>
  <c r="CA48" i="25"/>
  <c r="CA49" i="25"/>
  <c r="BZ65" i="25"/>
  <c r="BZ75" i="25" s="1"/>
  <c r="CA51" i="25"/>
  <c r="CA53" i="25"/>
  <c r="H167" i="23"/>
  <c r="CB46" i="25"/>
  <c r="CA47" i="25"/>
  <c r="D167" i="23"/>
  <c r="CB44" i="25"/>
  <c r="CA74" i="25"/>
  <c r="CA63" i="25"/>
  <c r="BY75" i="25"/>
  <c r="CC21" i="16"/>
  <c r="CC24" i="16"/>
  <c r="CD10" i="16"/>
  <c r="CD17" i="16" s="1"/>
  <c r="CD26" i="16" s="1"/>
  <c r="BT76" i="14"/>
  <c r="BY66" i="16"/>
  <c r="BY67" i="16"/>
  <c r="BY69" i="16"/>
  <c r="CE33" i="14"/>
  <c r="CE32" i="14"/>
  <c r="CE34" i="14"/>
  <c r="CE29" i="14"/>
  <c r="CE31" i="14"/>
  <c r="CE30" i="14"/>
  <c r="CE37" i="16"/>
  <c r="CE36" i="16"/>
  <c r="CE38" i="16"/>
  <c r="CE35" i="16"/>
  <c r="CE34" i="16"/>
  <c r="AU87" i="16"/>
  <c r="AU93" i="16" s="1"/>
  <c r="AV77" i="16"/>
  <c r="AQ89" i="16"/>
  <c r="AQ95" i="16" s="1"/>
  <c r="AR79" i="16"/>
  <c r="AW86" i="16"/>
  <c r="AW92" i="16" s="1"/>
  <c r="AX76" i="16"/>
  <c r="BZ54" i="16"/>
  <c r="BZ60" i="16"/>
  <c r="BZ48" i="16"/>
  <c r="BZ51" i="16"/>
  <c r="BZ63" i="16"/>
  <c r="BZ57" i="16"/>
  <c r="BZ59" i="16"/>
  <c r="BZ61" i="16"/>
  <c r="BZ47" i="16"/>
  <c r="BX75" i="16"/>
  <c r="BX85" i="16" s="1"/>
  <c r="BX91" i="16" s="1"/>
  <c r="BZ49" i="16"/>
  <c r="BZ55" i="16"/>
  <c r="BZ74" i="16"/>
  <c r="BZ65" i="16" s="1"/>
  <c r="BZ53" i="16"/>
  <c r="BT80" i="14"/>
  <c r="BT86" i="14" s="1"/>
  <c r="BT83" i="14"/>
  <c r="BT89" i="14" s="1"/>
  <c r="BT85" i="14"/>
  <c r="BT91" i="14" s="1"/>
  <c r="BT81" i="14"/>
  <c r="BT87" i="14" s="1"/>
  <c r="BT82" i="14"/>
  <c r="BT88" i="14" s="1"/>
  <c r="BT84" i="14"/>
  <c r="BT90" i="14" s="1"/>
  <c r="CD39" i="16"/>
  <c r="CD40" i="16" s="1"/>
  <c r="BZ58" i="14"/>
  <c r="BZ56" i="14"/>
  <c r="BZ51" i="14"/>
  <c r="BZ55" i="14"/>
  <c r="BZ47" i="14"/>
  <c r="F165" i="15"/>
  <c r="CA45" i="16" s="1"/>
  <c r="BZ45" i="14"/>
  <c r="BZ50" i="14"/>
  <c r="BZ52" i="14"/>
  <c r="BZ57" i="14"/>
  <c r="BZ43" i="14"/>
  <c r="BZ44" i="14"/>
  <c r="D165" i="15"/>
  <c r="CA44" i="16" s="1"/>
  <c r="BZ46" i="14"/>
  <c r="BZ59" i="14"/>
  <c r="H165" i="15"/>
  <c r="CA46" i="16" s="1"/>
  <c r="BZ49" i="14"/>
  <c r="BZ53" i="14"/>
  <c r="BR117" i="14"/>
  <c r="BR11" i="34" s="1"/>
  <c r="BT77" i="14"/>
  <c r="BT78" i="14" s="1"/>
  <c r="BS79" i="14"/>
  <c r="CE14" i="14"/>
  <c r="CE14" i="16" s="1"/>
  <c r="CE13" i="14"/>
  <c r="CE11" i="14"/>
  <c r="CE11" i="16" s="1"/>
  <c r="CE12" i="14"/>
  <c r="CE12" i="16" s="1"/>
  <c r="CE10" i="14"/>
  <c r="CE15" i="14"/>
  <c r="BU71" i="14"/>
  <c r="BU70" i="14"/>
  <c r="BU74" i="14"/>
  <c r="BU73" i="14"/>
  <c r="BU75" i="14"/>
  <c r="BU72" i="14"/>
  <c r="BW69" i="14"/>
  <c r="BW64" i="14" s="1"/>
  <c r="BV67" i="14"/>
  <c r="BW48" i="14"/>
  <c r="BW42" i="14"/>
  <c r="BV66" i="14"/>
  <c r="BV68" i="14"/>
  <c r="BW54" i="14"/>
  <c r="CD21" i="14"/>
  <c r="CD22" i="14"/>
  <c r="CD20" i="14"/>
  <c r="CD16" i="14"/>
  <c r="CD25" i="14"/>
  <c r="CC26" i="14"/>
  <c r="CD24" i="14"/>
  <c r="CD35" i="14"/>
  <c r="CD23" i="14"/>
  <c r="CC39" i="24"/>
  <c r="CC40" i="31"/>
  <c r="CF15" i="14" a="1"/>
  <c r="CC40" i="24"/>
  <c r="CF34" i="14" a="1"/>
  <c r="CF33" i="14" a="1"/>
  <c r="CD39" i="28"/>
  <c r="CA39" i="14"/>
  <c r="CF29" i="14" a="1"/>
  <c r="CC39" i="31"/>
  <c r="CC41" i="24"/>
  <c r="CF14" i="14" a="1"/>
  <c r="CF32" i="14" a="1"/>
  <c r="CD41" i="28"/>
  <c r="CF30" i="14" a="1"/>
  <c r="CF12" i="14" a="1"/>
  <c r="CF13" i="14" a="1"/>
  <c r="CD40" i="28"/>
  <c r="CF10" i="14" a="1"/>
  <c r="CF31" i="14" a="1"/>
  <c r="CC41" i="31"/>
  <c r="CA41" i="14"/>
  <c r="CA40" i="14"/>
  <c r="CF11" i="14" a="1"/>
  <c r="CB62" i="31" l="1"/>
  <c r="CB72" i="31" s="1"/>
  <c r="CB82" i="31" s="1"/>
  <c r="CB88" i="31" s="1"/>
  <c r="CB61" i="31"/>
  <c r="CB71" i="31" s="1"/>
  <c r="CB81" i="31" s="1"/>
  <c r="CB87" i="31" s="1"/>
  <c r="CB65" i="31"/>
  <c r="CB75" i="31" s="1"/>
  <c r="CB85" i="31" s="1"/>
  <c r="CB91" i="31" s="1"/>
  <c r="CB60" i="31"/>
  <c r="CB70" i="31" s="1"/>
  <c r="CA69" i="25"/>
  <c r="CA79" i="25" s="1"/>
  <c r="CA89" i="25" s="1"/>
  <c r="CA95" i="25" s="1"/>
  <c r="BY117" i="31"/>
  <c r="BY10" i="34" s="1"/>
  <c r="CC51" i="31"/>
  <c r="CC49" i="31"/>
  <c r="CC57" i="31"/>
  <c r="CA75" i="31"/>
  <c r="CA85" i="31" s="1"/>
  <c r="CA91" i="31" s="1"/>
  <c r="CB68" i="31"/>
  <c r="CC54" i="31"/>
  <c r="CC50" i="31"/>
  <c r="CC44" i="31"/>
  <c r="CC47" i="31"/>
  <c r="BZ78" i="31"/>
  <c r="BZ79" i="31" s="1"/>
  <c r="CC59" i="31"/>
  <c r="CC53" i="31"/>
  <c r="BX10" i="34"/>
  <c r="BX119" i="31"/>
  <c r="BX16" i="34" s="1"/>
  <c r="CB64" i="31"/>
  <c r="CB74" i="31" s="1"/>
  <c r="CB84" i="31" s="1"/>
  <c r="CB90" i="31" s="1"/>
  <c r="CC69" i="31"/>
  <c r="CA70" i="31"/>
  <c r="CC55" i="31"/>
  <c r="CB67" i="31"/>
  <c r="CC48" i="31"/>
  <c r="CC42" i="31"/>
  <c r="CB66" i="31"/>
  <c r="CC58" i="31"/>
  <c r="CC45" i="31"/>
  <c r="CA71" i="31"/>
  <c r="CA81" i="31" s="1"/>
  <c r="CA87" i="31" s="1"/>
  <c r="CC43" i="31"/>
  <c r="CC46" i="31"/>
  <c r="CC52" i="31"/>
  <c r="CC56" i="31"/>
  <c r="CB63" i="31"/>
  <c r="BB15" i="32"/>
  <c r="BB70" i="32" s="1"/>
  <c r="BB31" i="32"/>
  <c r="BC25" i="32"/>
  <c r="BC15" i="32" s="1"/>
  <c r="BW61" i="14"/>
  <c r="BC23" i="32"/>
  <c r="BC13" i="32" s="1"/>
  <c r="BC62" i="32" s="1"/>
  <c r="BW62" i="14"/>
  <c r="BW63" i="14"/>
  <c r="BW65" i="14"/>
  <c r="BW60" i="14"/>
  <c r="BA81" i="32"/>
  <c r="CB54" i="32"/>
  <c r="CB63" i="32"/>
  <c r="BB78" i="32"/>
  <c r="BB88" i="32" s="1"/>
  <c r="BB94" i="32" s="1"/>
  <c r="BZ77" i="24"/>
  <c r="BZ78" i="24" s="1"/>
  <c r="BZ79" i="24" s="1"/>
  <c r="CB65" i="24"/>
  <c r="CB75" i="24" s="1"/>
  <c r="CB85" i="24" s="1"/>
  <c r="CB91" i="24" s="1"/>
  <c r="CB62" i="24"/>
  <c r="CB72" i="24" s="1"/>
  <c r="CB82" i="24" s="1"/>
  <c r="CB88" i="24" s="1"/>
  <c r="CB63" i="24"/>
  <c r="CB73" i="24" s="1"/>
  <c r="CB83" i="24" s="1"/>
  <c r="CB89" i="24" s="1"/>
  <c r="BZ80" i="24"/>
  <c r="BZ86" i="24" s="1"/>
  <c r="CB60" i="24"/>
  <c r="CA72" i="24"/>
  <c r="CA82" i="24" s="1"/>
  <c r="CA88" i="24" s="1"/>
  <c r="CB64" i="24"/>
  <c r="CB74" i="24" s="1"/>
  <c r="CB84" i="24" s="1"/>
  <c r="CB90" i="24" s="1"/>
  <c r="CC62" i="28"/>
  <c r="CC72" i="28" s="1"/>
  <c r="CC82" i="28" s="1"/>
  <c r="CC88" i="28" s="1"/>
  <c r="CB72" i="28"/>
  <c r="CB82" i="28" s="1"/>
  <c r="CB88" i="28" s="1"/>
  <c r="CC60" i="28"/>
  <c r="CC63" i="28"/>
  <c r="CC65" i="28"/>
  <c r="CB70" i="28"/>
  <c r="CB80" i="28" s="1"/>
  <c r="CB86" i="28" s="1"/>
  <c r="CC64" i="28"/>
  <c r="CB73" i="28"/>
  <c r="CB83" i="28" s="1"/>
  <c r="CB89" i="28" s="1"/>
  <c r="BY119" i="28"/>
  <c r="BY19" i="34" s="1"/>
  <c r="BX119" i="24"/>
  <c r="BX18" i="34" s="1"/>
  <c r="AZ138" i="32"/>
  <c r="AZ28" i="34" s="1"/>
  <c r="CA67" i="32"/>
  <c r="CA77" i="32" s="1"/>
  <c r="CA87" i="32" s="1"/>
  <c r="CA93" i="32" s="1"/>
  <c r="CB55" i="32"/>
  <c r="CB57" i="32"/>
  <c r="BA82" i="32"/>
  <c r="BA83" i="32" s="1"/>
  <c r="BA84" i="32" s="1"/>
  <c r="CC63" i="29"/>
  <c r="CA66" i="32"/>
  <c r="CB48" i="32"/>
  <c r="CB51" i="32"/>
  <c r="CB53" i="32"/>
  <c r="CB49" i="32"/>
  <c r="CA65" i="32"/>
  <c r="BY85" i="32"/>
  <c r="BY91" i="32" s="1"/>
  <c r="BZ85" i="32"/>
  <c r="BZ91" i="32" s="1"/>
  <c r="H168" i="30"/>
  <c r="CC46" i="32"/>
  <c r="CB61" i="32"/>
  <c r="CB60" i="32"/>
  <c r="D168" i="30"/>
  <c r="CC44" i="32"/>
  <c r="CB74" i="32"/>
  <c r="CA69" i="32"/>
  <c r="CB59" i="32"/>
  <c r="F168" i="30"/>
  <c r="CC45" i="32"/>
  <c r="CB47" i="32"/>
  <c r="CC55" i="29"/>
  <c r="CD57" i="28"/>
  <c r="CD59" i="28"/>
  <c r="CD56" i="28"/>
  <c r="CC71" i="28"/>
  <c r="CC81" i="28" s="1"/>
  <c r="CC87" i="28" s="1"/>
  <c r="CD69" i="28"/>
  <c r="CD61" i="28" s="1"/>
  <c r="CD55" i="28"/>
  <c r="CC68" i="28"/>
  <c r="CD54" i="28"/>
  <c r="CD58" i="28"/>
  <c r="CD53" i="28"/>
  <c r="CC67" i="28"/>
  <c r="CD48" i="28"/>
  <c r="BZ117" i="28"/>
  <c r="BZ13" i="34" s="1"/>
  <c r="CD52" i="28"/>
  <c r="CD50" i="28"/>
  <c r="CD49" i="28"/>
  <c r="CD51" i="28"/>
  <c r="CC66" i="28"/>
  <c r="CD42" i="28"/>
  <c r="CA78" i="28"/>
  <c r="CA79" i="28" s="1"/>
  <c r="CD43" i="28"/>
  <c r="CC54" i="29"/>
  <c r="CD47" i="28"/>
  <c r="CD45" i="28"/>
  <c r="AZ82" i="29"/>
  <c r="AZ83" i="29" s="1"/>
  <c r="AZ84" i="29" s="1"/>
  <c r="CD46" i="28"/>
  <c r="CD44" i="28"/>
  <c r="AX136" i="29"/>
  <c r="AX25" i="34" s="1"/>
  <c r="AY136" i="29"/>
  <c r="AY25" i="34" s="1"/>
  <c r="CC74" i="29"/>
  <c r="CC60" i="29"/>
  <c r="CC61" i="29"/>
  <c r="CB60" i="25"/>
  <c r="BA81" i="29"/>
  <c r="BA80" i="29"/>
  <c r="BA90" i="29" s="1"/>
  <c r="BA96" i="29" s="1"/>
  <c r="CC49" i="29"/>
  <c r="BB28" i="29"/>
  <c r="BC27" i="29" s="1"/>
  <c r="F169" i="27"/>
  <c r="CD45" i="29"/>
  <c r="CC51" i="29"/>
  <c r="CB65" i="29"/>
  <c r="CC57" i="29"/>
  <c r="BB68" i="29"/>
  <c r="BZ85" i="29"/>
  <c r="BZ91" i="29" s="1"/>
  <c r="CA85" i="29"/>
  <c r="CA91" i="29" s="1"/>
  <c r="D169" i="27"/>
  <c r="CD44" i="29"/>
  <c r="CC59" i="29"/>
  <c r="CC53" i="29"/>
  <c r="CB69" i="29"/>
  <c r="H169" i="27"/>
  <c r="CD46" i="29"/>
  <c r="BA136" i="25"/>
  <c r="BA24" i="34" s="1"/>
  <c r="BB62" i="29"/>
  <c r="CC48" i="29"/>
  <c r="CB67" i="29"/>
  <c r="BB50" i="29"/>
  <c r="CC47" i="29"/>
  <c r="CB57" i="25"/>
  <c r="BB15" i="29"/>
  <c r="BB58" i="29" s="1"/>
  <c r="BB31" i="29"/>
  <c r="CB66" i="29"/>
  <c r="BA88" i="29"/>
  <c r="BA94" i="29" s="1"/>
  <c r="BC31" i="25"/>
  <c r="CC54" i="24"/>
  <c r="CB68" i="24"/>
  <c r="BC30" i="25"/>
  <c r="BD29" i="25" s="1"/>
  <c r="BD25" i="25" s="1"/>
  <c r="CC59" i="24"/>
  <c r="CC58" i="24"/>
  <c r="CC56" i="24"/>
  <c r="CC57" i="24"/>
  <c r="CC69" i="24"/>
  <c r="CC61" i="24" s="1"/>
  <c r="CB71" i="24"/>
  <c r="CB81" i="24" s="1"/>
  <c r="CB87" i="24" s="1"/>
  <c r="CC55" i="24"/>
  <c r="CB67" i="24"/>
  <c r="CC48" i="24"/>
  <c r="CC50" i="24"/>
  <c r="CC53" i="24"/>
  <c r="CC49" i="24"/>
  <c r="CC52" i="24"/>
  <c r="CC51" i="24"/>
  <c r="BC73" i="25"/>
  <c r="BB81" i="25"/>
  <c r="CA80" i="24"/>
  <c r="CA86" i="24" s="1"/>
  <c r="BD23" i="25"/>
  <c r="BD13" i="25" s="1"/>
  <c r="BD56" i="25" s="1"/>
  <c r="CC43" i="24"/>
  <c r="BB88" i="25"/>
  <c r="BB94" i="25" s="1"/>
  <c r="BC78" i="25"/>
  <c r="BC88" i="25" s="1"/>
  <c r="BC94" i="25" s="1"/>
  <c r="BC58" i="25"/>
  <c r="BC72" i="25" s="1"/>
  <c r="BC52" i="25"/>
  <c r="BC16" i="25"/>
  <c r="CC47" i="24"/>
  <c r="CB63" i="25"/>
  <c r="BY117" i="24"/>
  <c r="BY12" i="34" s="1"/>
  <c r="BB80" i="25"/>
  <c r="BB90" i="25" s="1"/>
  <c r="BB96" i="25" s="1"/>
  <c r="CC44" i="24"/>
  <c r="CC45" i="24"/>
  <c r="CB61" i="25"/>
  <c r="CB66" i="24"/>
  <c r="CC42" i="24"/>
  <c r="BC70" i="25"/>
  <c r="CC46" i="24"/>
  <c r="CB47" i="25"/>
  <c r="CB55" i="25"/>
  <c r="CB51" i="25"/>
  <c r="CB49" i="25"/>
  <c r="BY85" i="25"/>
  <c r="BY91" i="25" s="1"/>
  <c r="BZ85" i="25"/>
  <c r="BZ91" i="25" s="1"/>
  <c r="CA65" i="25"/>
  <c r="CB53" i="25"/>
  <c r="CB54" i="25"/>
  <c r="CB74" i="25"/>
  <c r="CA66" i="25"/>
  <c r="CA76" i="25" s="1"/>
  <c r="CA86" i="25" s="1"/>
  <c r="CA92" i="25" s="1"/>
  <c r="CA67" i="25"/>
  <c r="CA77" i="25" s="1"/>
  <c r="CA87" i="25" s="1"/>
  <c r="CA93" i="25" s="1"/>
  <c r="F168" i="23"/>
  <c r="CC45" i="25"/>
  <c r="CB48" i="25"/>
  <c r="D168" i="23"/>
  <c r="CC44" i="25"/>
  <c r="H168" i="23"/>
  <c r="CC46" i="25"/>
  <c r="CB59" i="25"/>
  <c r="CD21" i="16"/>
  <c r="CD24" i="16"/>
  <c r="CE10" i="16"/>
  <c r="CE17" i="16" s="1"/>
  <c r="CE26" i="16" s="1"/>
  <c r="BR119" i="14"/>
  <c r="BR17" i="34" s="1"/>
  <c r="BU76" i="14"/>
  <c r="BZ69" i="16"/>
  <c r="BZ66" i="16"/>
  <c r="BZ67" i="16"/>
  <c r="CF34" i="14"/>
  <c r="CF31" i="14"/>
  <c r="CF30" i="14"/>
  <c r="CF29" i="14"/>
  <c r="CF32" i="14"/>
  <c r="CF33" i="14"/>
  <c r="CF38" i="16"/>
  <c r="CF35" i="16"/>
  <c r="CF34" i="16"/>
  <c r="CF36" i="16"/>
  <c r="CF37" i="16"/>
  <c r="AX86" i="16"/>
  <c r="AX92" i="16" s="1"/>
  <c r="AV87" i="16"/>
  <c r="AV93" i="16" s="1"/>
  <c r="AY76" i="16"/>
  <c r="AW77" i="16"/>
  <c r="AR89" i="16"/>
  <c r="AR95" i="16" s="1"/>
  <c r="AS79" i="16"/>
  <c r="CA53" i="16"/>
  <c r="CA59" i="16"/>
  <c r="CA48" i="16"/>
  <c r="CA60" i="16"/>
  <c r="CA61" i="16"/>
  <c r="CA55" i="16"/>
  <c r="CA57" i="16"/>
  <c r="BY75" i="16"/>
  <c r="BY85" i="16" s="1"/>
  <c r="BY91" i="16" s="1"/>
  <c r="CA74" i="16"/>
  <c r="CA65" i="16" s="1"/>
  <c r="CA49" i="16"/>
  <c r="CA47" i="16"/>
  <c r="CA63" i="16"/>
  <c r="CA54" i="16"/>
  <c r="CA51" i="16"/>
  <c r="BU82" i="14"/>
  <c r="BU88" i="14" s="1"/>
  <c r="BU85" i="14"/>
  <c r="BU91" i="14" s="1"/>
  <c r="BU83" i="14"/>
  <c r="BU89" i="14" s="1"/>
  <c r="BU84" i="14"/>
  <c r="BU90" i="14" s="1"/>
  <c r="BU80" i="14"/>
  <c r="BU86" i="14" s="1"/>
  <c r="BU81" i="14"/>
  <c r="BU87" i="14" s="1"/>
  <c r="CE39" i="16"/>
  <c r="CE40" i="16" s="1"/>
  <c r="CA59" i="14"/>
  <c r="CA45" i="14"/>
  <c r="CA46" i="14"/>
  <c r="F166" i="15"/>
  <c r="CB45" i="16" s="1"/>
  <c r="D166" i="15"/>
  <c r="CB44" i="16" s="1"/>
  <c r="CA47" i="14"/>
  <c r="CA44" i="14"/>
  <c r="CA57" i="14"/>
  <c r="CA56" i="14"/>
  <c r="H166" i="15"/>
  <c r="CB46" i="16" s="1"/>
  <c r="CA50" i="14"/>
  <c r="CA55" i="14"/>
  <c r="CA43" i="14"/>
  <c r="CA51" i="14"/>
  <c r="CA53" i="14"/>
  <c r="CA49" i="14"/>
  <c r="CA52" i="14"/>
  <c r="CA58" i="14"/>
  <c r="BS117" i="14"/>
  <c r="BS11" i="34" s="1"/>
  <c r="BU77" i="14"/>
  <c r="BU78" i="14" s="1"/>
  <c r="BT79" i="14"/>
  <c r="CF15" i="14"/>
  <c r="CF10" i="14"/>
  <c r="CF12" i="14"/>
  <c r="CF12" i="16" s="1"/>
  <c r="CF11" i="14"/>
  <c r="CF11" i="16" s="1"/>
  <c r="CF13" i="14"/>
  <c r="CF14" i="14"/>
  <c r="CF14" i="16" s="1"/>
  <c r="BX69" i="14"/>
  <c r="BX64" i="14" s="1"/>
  <c r="BW66" i="14"/>
  <c r="BX42" i="14"/>
  <c r="BX54" i="14"/>
  <c r="BW68" i="14"/>
  <c r="BX48" i="14"/>
  <c r="BW67" i="14"/>
  <c r="BV74" i="14"/>
  <c r="BV75" i="14"/>
  <c r="BV70" i="14"/>
  <c r="BV72" i="14"/>
  <c r="BV71" i="14"/>
  <c r="BV73" i="14"/>
  <c r="CD26" i="14"/>
  <c r="CE24" i="14"/>
  <c r="CE25" i="14"/>
  <c r="CE20" i="14"/>
  <c r="CE16" i="14"/>
  <c r="CE22" i="14"/>
  <c r="CE21" i="14"/>
  <c r="CE23" i="14"/>
  <c r="CE35" i="14"/>
  <c r="CE39" i="28"/>
  <c r="CD39" i="24"/>
  <c r="CE40" i="28"/>
  <c r="CB41" i="14"/>
  <c r="CD39" i="31"/>
  <c r="CD40" i="31"/>
  <c r="CB40" i="14"/>
  <c r="CB39" i="14"/>
  <c r="CD40" i="24"/>
  <c r="CD41" i="24"/>
  <c r="CE41" i="28"/>
  <c r="CD41" i="31"/>
  <c r="CC65" i="31" l="1"/>
  <c r="CC75" i="31" s="1"/>
  <c r="CC85" i="31" s="1"/>
  <c r="CC91" i="31" s="1"/>
  <c r="BY119" i="31"/>
  <c r="BY16" i="34" s="1"/>
  <c r="BZ117" i="31"/>
  <c r="BZ119" i="31" s="1"/>
  <c r="BZ16" i="34" s="1"/>
  <c r="BB58" i="32"/>
  <c r="BB72" i="32" s="1"/>
  <c r="BB52" i="32"/>
  <c r="BB71" i="32" s="1"/>
  <c r="CD46" i="31"/>
  <c r="CD58" i="31"/>
  <c r="CD59" i="31"/>
  <c r="CC68" i="31"/>
  <c r="CD54" i="31"/>
  <c r="CA76" i="31"/>
  <c r="CA80" i="31"/>
  <c r="CA86" i="31" s="1"/>
  <c r="CA77" i="31"/>
  <c r="CB80" i="31"/>
  <c r="CB86" i="31" s="1"/>
  <c r="CC64" i="31"/>
  <c r="CC74" i="31" s="1"/>
  <c r="CC84" i="31" s="1"/>
  <c r="CC90" i="31" s="1"/>
  <c r="CD69" i="31"/>
  <c r="CC60" i="31"/>
  <c r="CC70" i="31" s="1"/>
  <c r="CD43" i="31"/>
  <c r="CD42" i="31"/>
  <c r="CC66" i="31"/>
  <c r="CD47" i="31"/>
  <c r="CC63" i="31"/>
  <c r="CB73" i="31"/>
  <c r="CB83" i="31" s="1"/>
  <c r="CB89" i="31" s="1"/>
  <c r="CD44" i="31"/>
  <c r="CC61" i="31"/>
  <c r="CD55" i="31"/>
  <c r="CD56" i="31"/>
  <c r="CD45" i="31"/>
  <c r="CC67" i="31"/>
  <c r="CD48" i="31"/>
  <c r="CD49" i="31"/>
  <c r="CD57" i="31"/>
  <c r="CD52" i="31"/>
  <c r="CC62" i="31"/>
  <c r="CD53" i="31"/>
  <c r="CD50" i="31"/>
  <c r="CD51" i="31"/>
  <c r="BB16" i="32"/>
  <c r="BB64" i="32"/>
  <c r="BB73" i="32" s="1"/>
  <c r="BC56" i="32"/>
  <c r="CC63" i="32"/>
  <c r="BC16" i="32"/>
  <c r="BC30" i="32"/>
  <c r="BD29" i="32" s="1"/>
  <c r="BC68" i="32"/>
  <c r="BC28" i="32"/>
  <c r="BD27" i="32" s="1"/>
  <c r="BC50" i="32"/>
  <c r="BC31" i="32"/>
  <c r="BX65" i="14"/>
  <c r="BX63" i="14"/>
  <c r="BX61" i="14"/>
  <c r="BX60" i="14"/>
  <c r="BX62" i="14"/>
  <c r="CB67" i="32"/>
  <c r="CB77" i="32" s="1"/>
  <c r="CB87" i="32" s="1"/>
  <c r="CB93" i="32" s="1"/>
  <c r="CC60" i="24"/>
  <c r="CB70" i="24"/>
  <c r="CB80" i="24" s="1"/>
  <c r="CB86" i="24" s="1"/>
  <c r="CA76" i="24"/>
  <c r="CC63" i="24"/>
  <c r="CC73" i="24" s="1"/>
  <c r="CC83" i="24" s="1"/>
  <c r="CC89" i="24" s="1"/>
  <c r="CA77" i="24"/>
  <c r="CA78" i="24" s="1"/>
  <c r="CA79" i="24" s="1"/>
  <c r="CC62" i="24"/>
  <c r="CC65" i="24"/>
  <c r="CC64" i="24"/>
  <c r="CC74" i="24" s="1"/>
  <c r="CC84" i="24" s="1"/>
  <c r="CC90" i="24" s="1"/>
  <c r="CD64" i="28"/>
  <c r="CD74" i="28" s="1"/>
  <c r="CD84" i="28" s="1"/>
  <c r="CD90" i="28" s="1"/>
  <c r="CD65" i="28"/>
  <c r="CD75" i="28" s="1"/>
  <c r="CD85" i="28" s="1"/>
  <c r="CD91" i="28" s="1"/>
  <c r="CD63" i="28"/>
  <c r="CD73" i="28" s="1"/>
  <c r="CD83" i="28" s="1"/>
  <c r="CD89" i="28" s="1"/>
  <c r="CB77" i="28"/>
  <c r="CB78" i="28" s="1"/>
  <c r="CB79" i="28" s="1"/>
  <c r="CD60" i="28"/>
  <c r="CD70" i="28" s="1"/>
  <c r="CC74" i="28"/>
  <c r="CC84" i="28" s="1"/>
  <c r="CC90" i="28" s="1"/>
  <c r="CC75" i="28"/>
  <c r="CC85" i="28" s="1"/>
  <c r="CC91" i="28" s="1"/>
  <c r="CB76" i="28"/>
  <c r="CC73" i="28"/>
  <c r="CC83" i="28" s="1"/>
  <c r="CC89" i="28" s="1"/>
  <c r="CD62" i="28"/>
  <c r="CC70" i="28"/>
  <c r="CC80" i="28" s="1"/>
  <c r="CC86" i="28" s="1"/>
  <c r="BA138" i="25"/>
  <c r="BA30" i="34" s="1"/>
  <c r="AY138" i="29"/>
  <c r="AY31" i="34" s="1"/>
  <c r="AX138" i="29"/>
  <c r="AX31" i="34" s="1"/>
  <c r="BY119" i="24"/>
  <c r="BY18" i="34" s="1"/>
  <c r="BS119" i="14"/>
  <c r="BS17" i="34" s="1"/>
  <c r="BZ119" i="28"/>
  <c r="BZ19" i="34" s="1"/>
  <c r="CC55" i="32"/>
  <c r="CB69" i="32"/>
  <c r="CB79" i="32" s="1"/>
  <c r="CB89" i="32" s="1"/>
  <c r="CB95" i="32" s="1"/>
  <c r="CC60" i="32"/>
  <c r="CB66" i="32"/>
  <c r="CB76" i="32" s="1"/>
  <c r="CB86" i="32" s="1"/>
  <c r="CB92" i="32" s="1"/>
  <c r="CD63" i="29"/>
  <c r="CC59" i="32"/>
  <c r="CC53" i="32"/>
  <c r="CB65" i="32"/>
  <c r="CB75" i="32" s="1"/>
  <c r="CC51" i="32"/>
  <c r="CC57" i="32"/>
  <c r="F169" i="30"/>
  <c r="CD45" i="32"/>
  <c r="BC70" i="32"/>
  <c r="CD55" i="29"/>
  <c r="CC74" i="32"/>
  <c r="CC61" i="32"/>
  <c r="CA79" i="32"/>
  <c r="CA89" i="32" s="1"/>
  <c r="CA95" i="32" s="1"/>
  <c r="CC54" i="32"/>
  <c r="CC47" i="32"/>
  <c r="CC48" i="32"/>
  <c r="CA75" i="32"/>
  <c r="BA136" i="32"/>
  <c r="BA22" i="34" s="1"/>
  <c r="D169" i="30"/>
  <c r="CD44" i="32"/>
  <c r="H169" i="30"/>
  <c r="CD46" i="32"/>
  <c r="CC49" i="32"/>
  <c r="CA76" i="32"/>
  <c r="CA86" i="32" s="1"/>
  <c r="CA92" i="32" s="1"/>
  <c r="CE58" i="28"/>
  <c r="CE55" i="28"/>
  <c r="CE56" i="28"/>
  <c r="CD68" i="28"/>
  <c r="CE54" i="28"/>
  <c r="CD71" i="28"/>
  <c r="CD81" i="28" s="1"/>
  <c r="CD87" i="28" s="1"/>
  <c r="CE69" i="28"/>
  <c r="CE61" i="28" s="1"/>
  <c r="CE59" i="28"/>
  <c r="CE57" i="28"/>
  <c r="CA117" i="28"/>
  <c r="CA13" i="34" s="1"/>
  <c r="CE51" i="28"/>
  <c r="CE52" i="28"/>
  <c r="CE50" i="28"/>
  <c r="CE49" i="28"/>
  <c r="CD67" i="28"/>
  <c r="CE48" i="28"/>
  <c r="CE53" i="28"/>
  <c r="CD54" i="29"/>
  <c r="CE45" i="28"/>
  <c r="CC69" i="29"/>
  <c r="CC79" i="29" s="1"/>
  <c r="CC89" i="29" s="1"/>
  <c r="CC95" i="29" s="1"/>
  <c r="CD66" i="28"/>
  <c r="CE42" i="28"/>
  <c r="CC67" i="29"/>
  <c r="CC77" i="29" s="1"/>
  <c r="CC87" i="29" s="1"/>
  <c r="CC93" i="29" s="1"/>
  <c r="CE44" i="28"/>
  <c r="CE47" i="28"/>
  <c r="CC66" i="29"/>
  <c r="CC76" i="29" s="1"/>
  <c r="CC86" i="29" s="1"/>
  <c r="CC92" i="29" s="1"/>
  <c r="CE43" i="28"/>
  <c r="CE46" i="28"/>
  <c r="CC60" i="25"/>
  <c r="BA82" i="29"/>
  <c r="BA83" i="29" s="1"/>
  <c r="BA84" i="29" s="1"/>
  <c r="BA136" i="29" s="1"/>
  <c r="BA25" i="34" s="1"/>
  <c r="CD57" i="29"/>
  <c r="CC57" i="25"/>
  <c r="CB79" i="29"/>
  <c r="CB89" i="29" s="1"/>
  <c r="CB95" i="29" s="1"/>
  <c r="CB77" i="29"/>
  <c r="CB87" i="29" s="1"/>
  <c r="CB93" i="29" s="1"/>
  <c r="BB72" i="29"/>
  <c r="CD47" i="29"/>
  <c r="CC65" i="29"/>
  <c r="CD59" i="29"/>
  <c r="CB75" i="29"/>
  <c r="CD51" i="29"/>
  <c r="BB78" i="29"/>
  <c r="H170" i="27"/>
  <c r="CE46" i="29"/>
  <c r="CD61" i="29"/>
  <c r="BB16" i="29"/>
  <c r="AZ136" i="29"/>
  <c r="AZ25" i="34" s="1"/>
  <c r="BB64" i="29"/>
  <c r="BB73" i="29" s="1"/>
  <c r="CD48" i="29"/>
  <c r="CD53" i="29"/>
  <c r="D170" i="27"/>
  <c r="CE44" i="29"/>
  <c r="CD74" i="29"/>
  <c r="F170" i="27"/>
  <c r="CE45" i="29"/>
  <c r="CD49" i="29"/>
  <c r="BB70" i="29"/>
  <c r="BB52" i="29"/>
  <c r="BB71" i="29" s="1"/>
  <c r="CB76" i="29"/>
  <c r="CB86" i="29" s="1"/>
  <c r="CB92" i="29" s="1"/>
  <c r="CD60" i="29"/>
  <c r="BC23" i="29"/>
  <c r="BC13" i="29" s="1"/>
  <c r="BC62" i="29" s="1"/>
  <c r="BC25" i="29"/>
  <c r="BD28" i="25"/>
  <c r="BE27" i="25" s="1"/>
  <c r="BE23" i="25" s="1"/>
  <c r="CD57" i="24"/>
  <c r="CD58" i="24"/>
  <c r="CD55" i="24"/>
  <c r="CD59" i="24"/>
  <c r="CD56" i="24"/>
  <c r="CC71" i="24"/>
  <c r="CC81" i="24" s="1"/>
  <c r="CC87" i="24" s="1"/>
  <c r="CD69" i="24"/>
  <c r="CD61" i="24" s="1"/>
  <c r="CC68" i="24"/>
  <c r="CD54" i="24"/>
  <c r="CD52" i="24"/>
  <c r="CD49" i="24"/>
  <c r="BD62" i="25"/>
  <c r="BD50" i="25"/>
  <c r="CD53" i="24"/>
  <c r="CD50" i="24"/>
  <c r="CC67" i="24"/>
  <c r="CD48" i="24"/>
  <c r="CD51" i="24"/>
  <c r="BB82" i="25"/>
  <c r="BB83" i="25" s="1"/>
  <c r="BB84" i="25" s="1"/>
  <c r="CD46" i="24"/>
  <c r="BZ117" i="24"/>
  <c r="BZ12" i="34" s="1"/>
  <c r="BD30" i="25"/>
  <c r="BE29" i="25" s="1"/>
  <c r="BD31" i="25"/>
  <c r="BD15" i="25"/>
  <c r="BD70" i="25" s="1"/>
  <c r="CD45" i="24"/>
  <c r="CD47" i="24"/>
  <c r="CC66" i="24"/>
  <c r="CD42" i="24"/>
  <c r="BD68" i="25"/>
  <c r="CD43" i="24"/>
  <c r="CD44" i="24"/>
  <c r="BC71" i="25"/>
  <c r="BC81" i="25" s="1"/>
  <c r="BC80" i="25"/>
  <c r="H169" i="23"/>
  <c r="CD46" i="25"/>
  <c r="CC63" i="25"/>
  <c r="CD63" i="25" s="1"/>
  <c r="CC74" i="25"/>
  <c r="CB65" i="25"/>
  <c r="CB75" i="25" s="1"/>
  <c r="CC59" i="25"/>
  <c r="CC54" i="25"/>
  <c r="CC49" i="25"/>
  <c r="CC55" i="25"/>
  <c r="F169" i="23"/>
  <c r="CD45" i="25"/>
  <c r="CC53" i="25"/>
  <c r="CC47" i="25"/>
  <c r="D169" i="23"/>
  <c r="CD44" i="25"/>
  <c r="CB69" i="25"/>
  <c r="CB79" i="25" s="1"/>
  <c r="CB89" i="25" s="1"/>
  <c r="CB95" i="25" s="1"/>
  <c r="CC61" i="25"/>
  <c r="CA75" i="25"/>
  <c r="CB67" i="25"/>
  <c r="CC48" i="25"/>
  <c r="CB66" i="25"/>
  <c r="CC51" i="25"/>
  <c r="CE21" i="16"/>
  <c r="CE24" i="16"/>
  <c r="CF10" i="16"/>
  <c r="CF17" i="16" s="1"/>
  <c r="CF26" i="16" s="1"/>
  <c r="BV76" i="14"/>
  <c r="CA66" i="16"/>
  <c r="CA67" i="16"/>
  <c r="CA69" i="16"/>
  <c r="AX77" i="16"/>
  <c r="AT79" i="16"/>
  <c r="AZ76" i="16"/>
  <c r="AS89" i="16"/>
  <c r="AS95" i="16" s="1"/>
  <c r="AY86" i="16"/>
  <c r="AY92" i="16" s="1"/>
  <c r="AW87" i="16"/>
  <c r="AW93" i="16" s="1"/>
  <c r="CB61" i="16"/>
  <c r="CB55" i="16"/>
  <c r="CB49" i="16"/>
  <c r="CB48" i="16"/>
  <c r="CB51" i="16"/>
  <c r="BZ75" i="16"/>
  <c r="BZ85" i="16" s="1"/>
  <c r="BZ91" i="16" s="1"/>
  <c r="CB59" i="16"/>
  <c r="CB47" i="16"/>
  <c r="CB60" i="16"/>
  <c r="CB54" i="16"/>
  <c r="CB74" i="16"/>
  <c r="CB65" i="16" s="1"/>
  <c r="CB53" i="16"/>
  <c r="CB63" i="16"/>
  <c r="CB57" i="16"/>
  <c r="BV81" i="14"/>
  <c r="BV87" i="14" s="1"/>
  <c r="BV85" i="14"/>
  <c r="BV91" i="14" s="1"/>
  <c r="BV82" i="14"/>
  <c r="BV88" i="14" s="1"/>
  <c r="BV80" i="14"/>
  <c r="BV86" i="14" s="1"/>
  <c r="BV84" i="14"/>
  <c r="BV90" i="14" s="1"/>
  <c r="BV83" i="14"/>
  <c r="BV89" i="14" s="1"/>
  <c r="CF39" i="16"/>
  <c r="CF40" i="16" s="1"/>
  <c r="CF22" i="14"/>
  <c r="CF25" i="14"/>
  <c r="CF23" i="14"/>
  <c r="CF21" i="14"/>
  <c r="CF24" i="14"/>
  <c r="CB49" i="14"/>
  <c r="CB57" i="14"/>
  <c r="CB53" i="14"/>
  <c r="CB44" i="14"/>
  <c r="CB51" i="14"/>
  <c r="CB47" i="14"/>
  <c r="CB43" i="14"/>
  <c r="D167" i="15"/>
  <c r="CC44" i="16" s="1"/>
  <c r="CB55" i="14"/>
  <c r="F167" i="15"/>
  <c r="CC45" i="16" s="1"/>
  <c r="CB50" i="14"/>
  <c r="CB46" i="14"/>
  <c r="CB58" i="14"/>
  <c r="H167" i="15"/>
  <c r="CC46" i="16" s="1"/>
  <c r="CB45" i="14"/>
  <c r="CB52" i="14"/>
  <c r="CB56" i="14"/>
  <c r="CB59" i="14"/>
  <c r="BT117" i="14"/>
  <c r="BT11" i="34" s="1"/>
  <c r="BV77" i="14"/>
  <c r="BV78" i="14" s="1"/>
  <c r="BU79" i="14"/>
  <c r="BY54" i="14"/>
  <c r="BX68" i="14"/>
  <c r="BX66" i="14"/>
  <c r="BY42" i="14"/>
  <c r="BW75" i="14"/>
  <c r="BW73" i="14"/>
  <c r="BW72" i="14"/>
  <c r="BW70" i="14"/>
  <c r="BW74" i="14"/>
  <c r="BW71" i="14"/>
  <c r="BY69" i="14"/>
  <c r="BY64" i="14" s="1"/>
  <c r="BY48" i="14"/>
  <c r="BX67" i="14"/>
  <c r="CF16" i="14"/>
  <c r="CF20" i="14"/>
  <c r="CF35" i="14"/>
  <c r="CE26" i="14"/>
  <c r="CE39" i="24"/>
  <c r="CE40" i="31"/>
  <c r="CE41" i="31"/>
  <c r="CC39" i="14"/>
  <c r="CE40" i="24"/>
  <c r="CE39" i="31"/>
  <c r="CF40" i="28"/>
  <c r="CF39" i="28"/>
  <c r="CC41" i="14"/>
  <c r="CE41" i="24"/>
  <c r="CF41" i="28"/>
  <c r="CC40" i="14"/>
  <c r="BZ10" i="34" l="1"/>
  <c r="BC64" i="32"/>
  <c r="BC73" i="32" s="1"/>
  <c r="CB77" i="31"/>
  <c r="CB78" i="31" s="1"/>
  <c r="CB79" i="31" s="1"/>
  <c r="BC52" i="32"/>
  <c r="BC71" i="32" s="1"/>
  <c r="BB81" i="32"/>
  <c r="BC58" i="32"/>
  <c r="CD63" i="31"/>
  <c r="CD73" i="31" s="1"/>
  <c r="CD83" i="31" s="1"/>
  <c r="CD89" i="31" s="1"/>
  <c r="CD61" i="31"/>
  <c r="CD71" i="31" s="1"/>
  <c r="CD81" i="31" s="1"/>
  <c r="CD87" i="31" s="1"/>
  <c r="CC73" i="31"/>
  <c r="CC83" i="31" s="1"/>
  <c r="CC89" i="31" s="1"/>
  <c r="CD62" i="31"/>
  <c r="CD72" i="31" s="1"/>
  <c r="CD82" i="31" s="1"/>
  <c r="CD88" i="31" s="1"/>
  <c r="CD60" i="31"/>
  <c r="CD70" i="31" s="1"/>
  <c r="CE57" i="31"/>
  <c r="CD66" i="31"/>
  <c r="CE42" i="31"/>
  <c r="CE52" i="31"/>
  <c r="CE55" i="31"/>
  <c r="CE49" i="31"/>
  <c r="CC80" i="31"/>
  <c r="CC86" i="31" s="1"/>
  <c r="CE48" i="31"/>
  <c r="CD67" i="31"/>
  <c r="CE43" i="31"/>
  <c r="CE58" i="31"/>
  <c r="CE56" i="31"/>
  <c r="CD68" i="31"/>
  <c r="CE54" i="31"/>
  <c r="CC72" i="31"/>
  <c r="CC82" i="31" s="1"/>
  <c r="CC88" i="31" s="1"/>
  <c r="CE44" i="31"/>
  <c r="CE51" i="31"/>
  <c r="CC71" i="31"/>
  <c r="CC81" i="31" s="1"/>
  <c r="CC87" i="31" s="1"/>
  <c r="CB76" i="31"/>
  <c r="CE46" i="31"/>
  <c r="CE50" i="31"/>
  <c r="CA78" i="31"/>
  <c r="CA79" i="31" s="1"/>
  <c r="CE47" i="31"/>
  <c r="CE59" i="31"/>
  <c r="CE53" i="31"/>
  <c r="CE45" i="31"/>
  <c r="CD64" i="31"/>
  <c r="CD74" i="31" s="1"/>
  <c r="CD84" i="31" s="1"/>
  <c r="CD90" i="31" s="1"/>
  <c r="CE69" i="31"/>
  <c r="CD65" i="31"/>
  <c r="BB80" i="32"/>
  <c r="BB90" i="32" s="1"/>
  <c r="BB96" i="32" s="1"/>
  <c r="CD63" i="32"/>
  <c r="BD25" i="32"/>
  <c r="BD30" i="32" s="1"/>
  <c r="BE29" i="32" s="1"/>
  <c r="BC78" i="32"/>
  <c r="BC88" i="32" s="1"/>
  <c r="BC94" i="32" s="1"/>
  <c r="BD23" i="32"/>
  <c r="BD13" i="32" s="1"/>
  <c r="BD68" i="32" s="1"/>
  <c r="CB76" i="24"/>
  <c r="CB77" i="24"/>
  <c r="CB78" i="24" s="1"/>
  <c r="CB79" i="24" s="1"/>
  <c r="CD60" i="24"/>
  <c r="CD70" i="24" s="1"/>
  <c r="BY61" i="14"/>
  <c r="BY63" i="14"/>
  <c r="BY60" i="14"/>
  <c r="BY62" i="14"/>
  <c r="CC70" i="24"/>
  <c r="CC80" i="24" s="1"/>
  <c r="CC86" i="24" s="1"/>
  <c r="BY65" i="14"/>
  <c r="CD65" i="24"/>
  <c r="CD75" i="24" s="1"/>
  <c r="CD85" i="24" s="1"/>
  <c r="CD91" i="24" s="1"/>
  <c r="CD62" i="24"/>
  <c r="CD72" i="24" s="1"/>
  <c r="CD82" i="24" s="1"/>
  <c r="CD88" i="24" s="1"/>
  <c r="CC75" i="24"/>
  <c r="CC85" i="24" s="1"/>
  <c r="CC91" i="24" s="1"/>
  <c r="CD63" i="24"/>
  <c r="CD73" i="24" s="1"/>
  <c r="CD83" i="24" s="1"/>
  <c r="CD89" i="24" s="1"/>
  <c r="CC72" i="24"/>
  <c r="CC82" i="24" s="1"/>
  <c r="CC88" i="24" s="1"/>
  <c r="CE63" i="28"/>
  <c r="CE73" i="28" s="1"/>
  <c r="CE83" i="28" s="1"/>
  <c r="CE89" i="28" s="1"/>
  <c r="CD64" i="24"/>
  <c r="CD74" i="24" s="1"/>
  <c r="CD84" i="24" s="1"/>
  <c r="CD90" i="24" s="1"/>
  <c r="CE62" i="28"/>
  <c r="CE72" i="28" s="1"/>
  <c r="CE82" i="28" s="1"/>
  <c r="CE88" i="28" s="1"/>
  <c r="CD72" i="28"/>
  <c r="CD82" i="28" s="1"/>
  <c r="CD88" i="28" s="1"/>
  <c r="CE65" i="28"/>
  <c r="CE75" i="28" s="1"/>
  <c r="CE85" i="28" s="1"/>
  <c r="CE91" i="28" s="1"/>
  <c r="CC77" i="28"/>
  <c r="CC78" i="28" s="1"/>
  <c r="CC79" i="28" s="1"/>
  <c r="CE64" i="28"/>
  <c r="CC76" i="28"/>
  <c r="CE60" i="28"/>
  <c r="CE70" i="28" s="1"/>
  <c r="CD55" i="32"/>
  <c r="BZ119" i="24"/>
  <c r="BZ18" i="34" s="1"/>
  <c r="BT119" i="14"/>
  <c r="BT17" i="34" s="1"/>
  <c r="AZ138" i="29"/>
  <c r="AZ31" i="34" s="1"/>
  <c r="BA138" i="29"/>
  <c r="BA31" i="34" s="1"/>
  <c r="CA119" i="28"/>
  <c r="CA19" i="34" s="1"/>
  <c r="BA138" i="32"/>
  <c r="BA28" i="34" s="1"/>
  <c r="CD61" i="32"/>
  <c r="CD74" i="32"/>
  <c r="CE63" i="29"/>
  <c r="CC69" i="32"/>
  <c r="CC79" i="32" s="1"/>
  <c r="CC89" i="32" s="1"/>
  <c r="CC95" i="32" s="1"/>
  <c r="CD60" i="32"/>
  <c r="CB85" i="32"/>
  <c r="CB91" i="32" s="1"/>
  <c r="D170" i="30"/>
  <c r="CE44" i="32"/>
  <c r="CD57" i="32"/>
  <c r="CD59" i="32"/>
  <c r="CA85" i="32"/>
  <c r="CA91" i="32" s="1"/>
  <c r="CD49" i="32"/>
  <c r="CD48" i="32"/>
  <c r="CD51" i="32"/>
  <c r="CC66" i="32"/>
  <c r="CC67" i="32"/>
  <c r="CC65" i="32"/>
  <c r="CC75" i="32" s="1"/>
  <c r="CD47" i="32"/>
  <c r="F170" i="30"/>
  <c r="CE45" i="32"/>
  <c r="CD53" i="32"/>
  <c r="H170" i="30"/>
  <c r="CE46" i="32"/>
  <c r="CD54" i="32"/>
  <c r="CF57" i="28"/>
  <c r="CF59" i="28"/>
  <c r="CE54" i="29"/>
  <c r="CE68" i="28"/>
  <c r="CF54" i="28"/>
  <c r="CF56" i="28"/>
  <c r="CD57" i="25"/>
  <c r="CF69" i="28"/>
  <c r="CF61" i="28" s="1"/>
  <c r="CE71" i="28"/>
  <c r="CE81" i="28" s="1"/>
  <c r="CE87" i="28" s="1"/>
  <c r="CF55" i="28"/>
  <c r="CF46" i="29"/>
  <c r="CF58" i="28"/>
  <c r="CF53" i="28"/>
  <c r="CE67" i="28"/>
  <c r="CF48" i="28"/>
  <c r="CF45" i="29"/>
  <c r="CF50" i="28"/>
  <c r="CF52" i="28"/>
  <c r="CF49" i="28"/>
  <c r="CF51" i="28"/>
  <c r="CB117" i="28"/>
  <c r="CB13" i="34" s="1"/>
  <c r="CF44" i="29"/>
  <c r="CD80" i="28"/>
  <c r="CD86" i="28" s="1"/>
  <c r="CF47" i="28"/>
  <c r="CE66" i="28"/>
  <c r="CF42" i="28"/>
  <c r="CF44" i="28"/>
  <c r="CE57" i="29"/>
  <c r="CF45" i="28"/>
  <c r="CF46" i="28"/>
  <c r="CD60" i="25"/>
  <c r="CD66" i="29"/>
  <c r="CD76" i="29" s="1"/>
  <c r="CD86" i="29" s="1"/>
  <c r="CD92" i="29" s="1"/>
  <c r="CF43" i="28"/>
  <c r="CD69" i="29"/>
  <c r="CD79" i="29" s="1"/>
  <c r="CD89" i="29" s="1"/>
  <c r="CD95" i="29" s="1"/>
  <c r="CE61" i="29"/>
  <c r="BE25" i="25"/>
  <c r="BE31" i="25" s="1"/>
  <c r="BC68" i="29"/>
  <c r="BC50" i="29"/>
  <c r="BC28" i="29"/>
  <c r="BD27" i="29" s="1"/>
  <c r="BD23" i="29" s="1"/>
  <c r="BD13" i="29" s="1"/>
  <c r="BB81" i="29"/>
  <c r="CD65" i="29"/>
  <c r="CD75" i="29" s="1"/>
  <c r="CE49" i="29"/>
  <c r="CE48" i="29"/>
  <c r="CE55" i="29"/>
  <c r="CE47" i="29"/>
  <c r="CB85" i="29"/>
  <c r="CB91" i="29" s="1"/>
  <c r="CC75" i="29"/>
  <c r="BC15" i="29"/>
  <c r="BC58" i="29" s="1"/>
  <c r="BC31" i="29"/>
  <c r="BC30" i="29"/>
  <c r="BD29" i="29" s="1"/>
  <c r="CE60" i="29"/>
  <c r="CE74" i="29"/>
  <c r="CD67" i="29"/>
  <c r="CD77" i="29" s="1"/>
  <c r="CD87" i="29" s="1"/>
  <c r="CD93" i="29" s="1"/>
  <c r="CE59" i="29"/>
  <c r="BC56" i="29"/>
  <c r="BB88" i="29"/>
  <c r="BB94" i="29" s="1"/>
  <c r="BB80" i="29"/>
  <c r="BB90" i="29" s="1"/>
  <c r="BB96" i="29" s="1"/>
  <c r="CE53" i="29"/>
  <c r="CE51" i="29"/>
  <c r="BB136" i="25"/>
  <c r="BB24" i="34" s="1"/>
  <c r="CE56" i="24"/>
  <c r="CD68" i="24"/>
  <c r="CE54" i="24"/>
  <c r="CD71" i="24"/>
  <c r="CD81" i="24" s="1"/>
  <c r="CD87" i="24" s="1"/>
  <c r="CE69" i="24"/>
  <c r="CE61" i="24" s="1"/>
  <c r="CE59" i="24"/>
  <c r="CE55" i="24"/>
  <c r="CE58" i="24"/>
  <c r="CE57" i="24"/>
  <c r="BD52" i="25"/>
  <c r="BD71" i="25" s="1"/>
  <c r="CD74" i="25"/>
  <c r="CE50" i="24"/>
  <c r="CD67" i="24"/>
  <c r="CE48" i="24"/>
  <c r="CE53" i="24"/>
  <c r="CE49" i="24"/>
  <c r="CA117" i="24"/>
  <c r="CA12" i="34" s="1"/>
  <c r="BD78" i="25"/>
  <c r="BD88" i="25" s="1"/>
  <c r="BD94" i="25" s="1"/>
  <c r="CE51" i="24"/>
  <c r="CE52" i="24"/>
  <c r="CE44" i="24"/>
  <c r="CE46" i="24"/>
  <c r="CE45" i="24"/>
  <c r="BE13" i="25"/>
  <c r="BE28" i="25"/>
  <c r="BF27" i="25" s="1"/>
  <c r="CE47" i="24"/>
  <c r="CC67" i="25"/>
  <c r="BC90" i="25"/>
  <c r="BC96" i="25" s="1"/>
  <c r="BC82" i="25"/>
  <c r="BC83" i="25" s="1"/>
  <c r="BC84" i="25" s="1"/>
  <c r="CE43" i="24"/>
  <c r="BD58" i="25"/>
  <c r="BD72" i="25" s="1"/>
  <c r="BD64" i="25"/>
  <c r="BD16" i="25"/>
  <c r="CD66" i="24"/>
  <c r="CE42" i="24"/>
  <c r="CB85" i="25"/>
  <c r="CB91" i="25" s="1"/>
  <c r="D170" i="23"/>
  <c r="CE44" i="25"/>
  <c r="CD47" i="25"/>
  <c r="CB77" i="25"/>
  <c r="CB87" i="25" s="1"/>
  <c r="CB93" i="25" s="1"/>
  <c r="CC66" i="25"/>
  <c r="CA85" i="25"/>
  <c r="CA91" i="25" s="1"/>
  <c r="CD54" i="25"/>
  <c r="H170" i="23"/>
  <c r="CE46" i="25"/>
  <c r="CD49" i="25"/>
  <c r="CC65" i="25"/>
  <c r="CD51" i="25"/>
  <c r="F170" i="23"/>
  <c r="CE45" i="25"/>
  <c r="CD55" i="25"/>
  <c r="CD48" i="25"/>
  <c r="CD61" i="25"/>
  <c r="CD53" i="25"/>
  <c r="CD59" i="25"/>
  <c r="CB76" i="25"/>
  <c r="CB86" i="25" s="1"/>
  <c r="CB92" i="25" s="1"/>
  <c r="CC69" i="25"/>
  <c r="CF21" i="16"/>
  <c r="CF24" i="16"/>
  <c r="BW76" i="14"/>
  <c r="CB69" i="16"/>
  <c r="CB67" i="16"/>
  <c r="CB66" i="16"/>
  <c r="AT89" i="16"/>
  <c r="AT95" i="16" s="1"/>
  <c r="AZ86" i="16"/>
  <c r="AZ92" i="16" s="1"/>
  <c r="BA76" i="16"/>
  <c r="AX87" i="16"/>
  <c r="AX93" i="16" s="1"/>
  <c r="AU79" i="16"/>
  <c r="AY77" i="16"/>
  <c r="CC51" i="16"/>
  <c r="CC54" i="16"/>
  <c r="CC60" i="16"/>
  <c r="CC49" i="16"/>
  <c r="CA75" i="16"/>
  <c r="CA85" i="16" s="1"/>
  <c r="CA91" i="16" s="1"/>
  <c r="CC48" i="16"/>
  <c r="CC74" i="16"/>
  <c r="CC65" i="16" s="1"/>
  <c r="CC63" i="16"/>
  <c r="CC61" i="16"/>
  <c r="CC59" i="16"/>
  <c r="CC57" i="16"/>
  <c r="CC55" i="16"/>
  <c r="CC53" i="16"/>
  <c r="CC47" i="16"/>
  <c r="BW84" i="14"/>
  <c r="BW90" i="14" s="1"/>
  <c r="BW80" i="14"/>
  <c r="BW86" i="14" s="1"/>
  <c r="BW82" i="14"/>
  <c r="BW88" i="14" s="1"/>
  <c r="BW81" i="14"/>
  <c r="BW87" i="14" s="1"/>
  <c r="BW83" i="14"/>
  <c r="BW89" i="14" s="1"/>
  <c r="BW85" i="14"/>
  <c r="BW91" i="14" s="1"/>
  <c r="H168" i="15"/>
  <c r="CD46" i="16" s="1"/>
  <c r="CC51" i="14"/>
  <c r="CC46" i="14"/>
  <c r="CC44" i="14"/>
  <c r="CC52" i="14"/>
  <c r="D168" i="15"/>
  <c r="CD44" i="16" s="1"/>
  <c r="CC45" i="14"/>
  <c r="CC43" i="14"/>
  <c r="CC50" i="14"/>
  <c r="CC59" i="14"/>
  <c r="F168" i="15"/>
  <c r="CD45" i="16" s="1"/>
  <c r="CC57" i="14"/>
  <c r="CC47" i="14"/>
  <c r="CC58" i="14"/>
  <c r="CC53" i="14"/>
  <c r="CC56" i="14"/>
  <c r="CC55" i="14"/>
  <c r="CC49" i="14"/>
  <c r="CF26" i="14"/>
  <c r="BU117" i="14"/>
  <c r="BU11" i="34" s="1"/>
  <c r="BW77" i="14"/>
  <c r="BW78" i="14" s="1"/>
  <c r="BV79" i="14"/>
  <c r="BY67" i="14"/>
  <c r="BZ48" i="14"/>
  <c r="BX73" i="14"/>
  <c r="BX75" i="14"/>
  <c r="BX70" i="14"/>
  <c r="BX74" i="14"/>
  <c r="BX71" i="14"/>
  <c r="BX72" i="14"/>
  <c r="BZ69" i="14"/>
  <c r="BZ64" i="14" s="1"/>
  <c r="BY66" i="14"/>
  <c r="BZ42" i="14"/>
  <c r="BZ54" i="14"/>
  <c r="BY68" i="14"/>
  <c r="CF41" i="31"/>
  <c r="CF41" i="24"/>
  <c r="CF39" i="31"/>
  <c r="CD40" i="14"/>
  <c r="CF40" i="31"/>
  <c r="CF40" i="24"/>
  <c r="CF39" i="24"/>
  <c r="CD39" i="14"/>
  <c r="CD41" i="14"/>
  <c r="BC80" i="32" l="1"/>
  <c r="BC90" i="32" s="1"/>
  <c r="BC96" i="32" s="1"/>
  <c r="BC72" i="32"/>
  <c r="BC81" i="32" s="1"/>
  <c r="CE65" i="31"/>
  <c r="CE75" i="31" s="1"/>
  <c r="CE85" i="31" s="1"/>
  <c r="CE91" i="31" s="1"/>
  <c r="CE60" i="31"/>
  <c r="CE70" i="31" s="1"/>
  <c r="CE63" i="31"/>
  <c r="CA117" i="31"/>
  <c r="CA10" i="34" s="1"/>
  <c r="CB117" i="31"/>
  <c r="CB10" i="34" s="1"/>
  <c r="CF53" i="31"/>
  <c r="CF50" i="31"/>
  <c r="CF44" i="31"/>
  <c r="CF52" i="31"/>
  <c r="CF43" i="31"/>
  <c r="CF59" i="31"/>
  <c r="CF48" i="31"/>
  <c r="CE67" i="31"/>
  <c r="CF47" i="31"/>
  <c r="CE68" i="31"/>
  <c r="CF54" i="31"/>
  <c r="CC77" i="31"/>
  <c r="CD80" i="31"/>
  <c r="CD86" i="31" s="1"/>
  <c r="CF55" i="31"/>
  <c r="CD67" i="32"/>
  <c r="CD77" i="32" s="1"/>
  <c r="CD87" i="32" s="1"/>
  <c r="CD93" i="32" s="1"/>
  <c r="BB82" i="32"/>
  <c r="BB83" i="32" s="1"/>
  <c r="BB84" i="32" s="1"/>
  <c r="CE64" i="31"/>
  <c r="CE74" i="31" s="1"/>
  <c r="CE84" i="31" s="1"/>
  <c r="CE90" i="31" s="1"/>
  <c r="CF69" i="31"/>
  <c r="CD75" i="31"/>
  <c r="CD85" i="31" s="1"/>
  <c r="CD91" i="31" s="1"/>
  <c r="CF46" i="31"/>
  <c r="CE61" i="31"/>
  <c r="CE66" i="31"/>
  <c r="CF42" i="31"/>
  <c r="CF56" i="31"/>
  <c r="CF57" i="31"/>
  <c r="CF51" i="31"/>
  <c r="CF45" i="32"/>
  <c r="CD67" i="25"/>
  <c r="CD77" i="25" s="1"/>
  <c r="CD87" i="25" s="1"/>
  <c r="CD93" i="25" s="1"/>
  <c r="CF46" i="32"/>
  <c r="CD66" i="32"/>
  <c r="CD76" i="32" s="1"/>
  <c r="CD86" i="32" s="1"/>
  <c r="CD92" i="32" s="1"/>
  <c r="CF44" i="32"/>
  <c r="CC76" i="31"/>
  <c r="CF57" i="29"/>
  <c r="CF45" i="31"/>
  <c r="CF58" i="31"/>
  <c r="CF49" i="31"/>
  <c r="CE62" i="31"/>
  <c r="CD69" i="25"/>
  <c r="CD79" i="25" s="1"/>
  <c r="CD89" i="25" s="1"/>
  <c r="CD95" i="25" s="1"/>
  <c r="CD66" i="25"/>
  <c r="CD76" i="25" s="1"/>
  <c r="CD86" i="25" s="1"/>
  <c r="CD92" i="25" s="1"/>
  <c r="CE63" i="32"/>
  <c r="BD15" i="32"/>
  <c r="BD70" i="32" s="1"/>
  <c r="BD28" i="32"/>
  <c r="BE27" i="32" s="1"/>
  <c r="BE23" i="32" s="1"/>
  <c r="BE13" i="32" s="1"/>
  <c r="BE68" i="32" s="1"/>
  <c r="BD56" i="32"/>
  <c r="BD50" i="32"/>
  <c r="BD31" i="32"/>
  <c r="BD62" i="32"/>
  <c r="CD76" i="28"/>
  <c r="BZ62" i="14"/>
  <c r="BZ60" i="14"/>
  <c r="BZ63" i="14"/>
  <c r="BZ61" i="14"/>
  <c r="BZ65" i="14"/>
  <c r="CE60" i="24"/>
  <c r="CE70" i="24" s="1"/>
  <c r="CC77" i="24"/>
  <c r="CC78" i="24" s="1"/>
  <c r="CC79" i="24" s="1"/>
  <c r="CE62" i="24"/>
  <c r="CC76" i="24"/>
  <c r="CE63" i="24"/>
  <c r="CE65" i="24"/>
  <c r="CD77" i="28"/>
  <c r="CD78" i="28" s="1"/>
  <c r="CD79" i="28" s="1"/>
  <c r="CE64" i="24"/>
  <c r="CE74" i="24" s="1"/>
  <c r="CE84" i="24" s="1"/>
  <c r="CE90" i="24" s="1"/>
  <c r="CF62" i="28"/>
  <c r="CF72" i="28" s="1"/>
  <c r="CF82" i="28" s="1"/>
  <c r="CF88" i="28" s="1"/>
  <c r="CE55" i="32"/>
  <c r="CF55" i="32" s="1"/>
  <c r="CF60" i="28"/>
  <c r="CF70" i="28" s="1"/>
  <c r="CF64" i="28"/>
  <c r="CF74" i="28" s="1"/>
  <c r="CF84" i="28" s="1"/>
  <c r="CF90" i="28" s="1"/>
  <c r="CF65" i="28"/>
  <c r="CF75" i="28" s="1"/>
  <c r="CF85" i="28" s="1"/>
  <c r="CF91" i="28" s="1"/>
  <c r="CF63" i="28"/>
  <c r="CF73" i="28" s="1"/>
  <c r="CF83" i="28" s="1"/>
  <c r="CF89" i="28" s="1"/>
  <c r="CE74" i="28"/>
  <c r="CE84" i="28" s="1"/>
  <c r="CE90" i="28" s="1"/>
  <c r="BU119" i="14"/>
  <c r="BU17" i="34" s="1"/>
  <c r="BB138" i="25"/>
  <c r="BB30" i="34" s="1"/>
  <c r="CA119" i="24"/>
  <c r="CA18" i="34" s="1"/>
  <c r="CB119" i="28"/>
  <c r="CB19" i="34" s="1"/>
  <c r="CF63" i="29"/>
  <c r="CD69" i="32"/>
  <c r="CD79" i="32" s="1"/>
  <c r="CD89" i="32" s="1"/>
  <c r="CD95" i="32" s="1"/>
  <c r="CE54" i="32"/>
  <c r="CF54" i="32" s="1"/>
  <c r="CE61" i="32"/>
  <c r="CF61" i="32" s="1"/>
  <c r="CE57" i="32"/>
  <c r="CE74" i="32"/>
  <c r="CE60" i="32"/>
  <c r="CF60" i="32" s="1"/>
  <c r="CC117" i="28"/>
  <c r="CC13" i="34" s="1"/>
  <c r="CC85" i="32"/>
  <c r="CC91" i="32" s="1"/>
  <c r="CE59" i="32"/>
  <c r="CE53" i="32"/>
  <c r="CC76" i="32"/>
  <c r="CC86" i="32" s="1"/>
  <c r="CC92" i="32" s="1"/>
  <c r="CE48" i="32"/>
  <c r="CD65" i="32"/>
  <c r="CD75" i="32" s="1"/>
  <c r="CE49" i="32"/>
  <c r="CE51" i="32"/>
  <c r="CC77" i="32"/>
  <c r="CC87" i="32" s="1"/>
  <c r="CC93" i="32" s="1"/>
  <c r="CF54" i="29"/>
  <c r="CE47" i="32"/>
  <c r="CE57" i="25"/>
  <c r="CF68" i="28"/>
  <c r="CF74" i="29"/>
  <c r="CF60" i="29"/>
  <c r="CF61" i="29"/>
  <c r="CF71" i="28"/>
  <c r="CF81" i="28" s="1"/>
  <c r="CF87" i="28" s="1"/>
  <c r="CF55" i="29"/>
  <c r="CE60" i="25"/>
  <c r="CF67" i="28"/>
  <c r="CE80" i="28"/>
  <c r="CE86" i="28" s="1"/>
  <c r="CF66" i="28"/>
  <c r="BE15" i="25"/>
  <c r="BE70" i="25" s="1"/>
  <c r="BE30" i="25"/>
  <c r="BF29" i="25" s="1"/>
  <c r="BF25" i="25" s="1"/>
  <c r="BC52" i="29"/>
  <c r="BC71" i="29" s="1"/>
  <c r="BC16" i="29"/>
  <c r="BD25" i="29"/>
  <c r="BD30" i="29" s="1"/>
  <c r="BE29" i="29" s="1"/>
  <c r="BD56" i="29"/>
  <c r="BC72" i="29"/>
  <c r="CD85" i="29"/>
  <c r="CD91" i="29" s="1"/>
  <c r="CE69" i="29"/>
  <c r="CF47" i="29"/>
  <c r="CF51" i="29"/>
  <c r="BD68" i="29"/>
  <c r="CF53" i="29"/>
  <c r="BD28" i="29"/>
  <c r="BE27" i="29" s="1"/>
  <c r="BD62" i="29"/>
  <c r="BD50" i="29"/>
  <c r="CF48" i="29"/>
  <c r="BC70" i="29"/>
  <c r="BC78" i="29"/>
  <c r="CE65" i="29"/>
  <c r="CF59" i="29"/>
  <c r="BB82" i="29"/>
  <c r="CC85" i="29"/>
  <c r="CC91" i="29" s="1"/>
  <c r="CE66" i="29"/>
  <c r="CF66" i="29" s="1"/>
  <c r="BC64" i="29"/>
  <c r="CE67" i="29"/>
  <c r="CF49" i="29"/>
  <c r="CF57" i="24"/>
  <c r="CF58" i="24"/>
  <c r="CE71" i="24"/>
  <c r="CE81" i="24" s="1"/>
  <c r="CE87" i="24" s="1"/>
  <c r="CF69" i="24"/>
  <c r="CF61" i="24" s="1"/>
  <c r="BD80" i="25"/>
  <c r="BD90" i="25" s="1"/>
  <c r="BD96" i="25" s="1"/>
  <c r="CF55" i="24"/>
  <c r="CF59" i="24"/>
  <c r="CF56" i="24"/>
  <c r="CE68" i="24"/>
  <c r="CF54" i="24"/>
  <c r="CF46" i="25"/>
  <c r="BC136" i="25"/>
  <c r="BC24" i="34" s="1"/>
  <c r="CF49" i="24"/>
  <c r="CF51" i="24"/>
  <c r="CF45" i="25"/>
  <c r="CF53" i="24"/>
  <c r="CF48" i="24"/>
  <c r="CE67" i="24"/>
  <c r="CE55" i="25"/>
  <c r="CF52" i="24"/>
  <c r="CF50" i="24"/>
  <c r="CB117" i="24"/>
  <c r="CB12" i="34" s="1"/>
  <c r="CF43" i="24"/>
  <c r="CF44" i="24"/>
  <c r="BF23" i="25"/>
  <c r="BF13" i="25" s="1"/>
  <c r="CE61" i="25"/>
  <c r="CF44" i="25"/>
  <c r="CE66" i="24"/>
  <c r="CF42" i="24"/>
  <c r="CE54" i="25"/>
  <c r="BE56" i="25"/>
  <c r="BE50" i="25"/>
  <c r="BE62" i="25"/>
  <c r="CD80" i="24"/>
  <c r="CD86" i="24" s="1"/>
  <c r="CD77" i="24"/>
  <c r="CD76" i="24"/>
  <c r="BD73" i="25"/>
  <c r="BD81" i="25" s="1"/>
  <c r="CF45" i="24"/>
  <c r="CC77" i="25"/>
  <c r="CC87" i="25" s="1"/>
  <c r="CC93" i="25" s="1"/>
  <c r="CE63" i="25"/>
  <c r="CF63" i="25" s="1"/>
  <c r="CE74" i="25"/>
  <c r="BE68" i="25"/>
  <c r="CF47" i="24"/>
  <c r="CF46" i="24"/>
  <c r="CC76" i="25"/>
  <c r="CC86" i="25" s="1"/>
  <c r="CC92" i="25" s="1"/>
  <c r="CC79" i="25"/>
  <c r="CC89" i="25" s="1"/>
  <c r="CC95" i="25" s="1"/>
  <c r="CE48" i="25"/>
  <c r="CD65" i="25"/>
  <c r="CD75" i="25" s="1"/>
  <c r="CE53" i="25"/>
  <c r="CC75" i="25"/>
  <c r="CE59" i="25"/>
  <c r="CE49" i="25"/>
  <c r="CE47" i="25"/>
  <c r="CE51" i="25"/>
  <c r="BX76" i="14"/>
  <c r="CC69" i="16"/>
  <c r="CC66" i="16"/>
  <c r="CC67" i="16"/>
  <c r="AY87" i="16"/>
  <c r="AY93" i="16" s="1"/>
  <c r="AZ77" i="16"/>
  <c r="BA86" i="16"/>
  <c r="BA92" i="16" s="1"/>
  <c r="AV79" i="16"/>
  <c r="BB76" i="16"/>
  <c r="AU89" i="16"/>
  <c r="AU95" i="16" s="1"/>
  <c r="CD59" i="16"/>
  <c r="CD60" i="16"/>
  <c r="CD57" i="16"/>
  <c r="CD47" i="16"/>
  <c r="CD54" i="16"/>
  <c r="CD48" i="16"/>
  <c r="CD61" i="16"/>
  <c r="CB75" i="16"/>
  <c r="CB85" i="16" s="1"/>
  <c r="CB91" i="16" s="1"/>
  <c r="CD63" i="16"/>
  <c r="CD53" i="16"/>
  <c r="CD74" i="16"/>
  <c r="CD65" i="16" s="1"/>
  <c r="CD51" i="16"/>
  <c r="CD55" i="16"/>
  <c r="CD49" i="16"/>
  <c r="BX80" i="14"/>
  <c r="BX86" i="14" s="1"/>
  <c r="BX84" i="14"/>
  <c r="BX90" i="14" s="1"/>
  <c r="BX83" i="14"/>
  <c r="BX89" i="14" s="1"/>
  <c r="BX82" i="14"/>
  <c r="BX88" i="14" s="1"/>
  <c r="BX81" i="14"/>
  <c r="BX87" i="14" s="1"/>
  <c r="BX85" i="14"/>
  <c r="BX91" i="14" s="1"/>
  <c r="CD49" i="14"/>
  <c r="CD59" i="14"/>
  <c r="CD56" i="14"/>
  <c r="CD43" i="14"/>
  <c r="CD53" i="14"/>
  <c r="CD45" i="14"/>
  <c r="CD58" i="14"/>
  <c r="D169" i="15"/>
  <c r="CE44" i="16" s="1"/>
  <c r="CD47" i="14"/>
  <c r="CD52" i="14"/>
  <c r="CD57" i="14"/>
  <c r="CD44" i="14"/>
  <c r="F169" i="15"/>
  <c r="CE45" i="16" s="1"/>
  <c r="CD46" i="14"/>
  <c r="CD51" i="14"/>
  <c r="CD55" i="14"/>
  <c r="CD50" i="14"/>
  <c r="H169" i="15"/>
  <c r="CE46" i="16" s="1"/>
  <c r="BV117" i="14"/>
  <c r="BV11" i="34" s="1"/>
  <c r="BX77" i="14"/>
  <c r="BX78" i="14" s="1"/>
  <c r="BW79" i="14"/>
  <c r="CA42" i="14"/>
  <c r="BZ66" i="14"/>
  <c r="BY73" i="14"/>
  <c r="BY70" i="14"/>
  <c r="BY74" i="14"/>
  <c r="BY71" i="14"/>
  <c r="BY72" i="14"/>
  <c r="BY75" i="14"/>
  <c r="BZ67" i="14"/>
  <c r="CA48" i="14"/>
  <c r="CA54" i="14"/>
  <c r="BZ68" i="14"/>
  <c r="CA69" i="14"/>
  <c r="CA64" i="14" s="1"/>
  <c r="CE41" i="14"/>
  <c r="CE40" i="14"/>
  <c r="CE39" i="14"/>
  <c r="BC82" i="32" l="1"/>
  <c r="BC83" i="32" s="1"/>
  <c r="BC84" i="32" s="1"/>
  <c r="CF63" i="31"/>
  <c r="CF73" i="31" s="1"/>
  <c r="CF83" i="31" s="1"/>
  <c r="CF89" i="31" s="1"/>
  <c r="CF60" i="31"/>
  <c r="CF70" i="31" s="1"/>
  <c r="CF65" i="31"/>
  <c r="CF75" i="31" s="1"/>
  <c r="CF85" i="31" s="1"/>
  <c r="CF91" i="31" s="1"/>
  <c r="CF61" i="31"/>
  <c r="CF71" i="31" s="1"/>
  <c r="CF81" i="31" s="1"/>
  <c r="CF87" i="31" s="1"/>
  <c r="CD77" i="31"/>
  <c r="CD78" i="31" s="1"/>
  <c r="CD79" i="31" s="1"/>
  <c r="CE73" i="31"/>
  <c r="CE83" i="31" s="1"/>
  <c r="CE89" i="31" s="1"/>
  <c r="CB119" i="31"/>
  <c r="CB16" i="34" s="1"/>
  <c r="CF62" i="31"/>
  <c r="CF72" i="31" s="1"/>
  <c r="CF82" i="31" s="1"/>
  <c r="CF88" i="31" s="1"/>
  <c r="CA119" i="31"/>
  <c r="CA16" i="34" s="1"/>
  <c r="CE71" i="31"/>
  <c r="CE81" i="31" s="1"/>
  <c r="CE87" i="31" s="1"/>
  <c r="BB136" i="32"/>
  <c r="BB22" i="34" s="1"/>
  <c r="CF64" i="31"/>
  <c r="CF74" i="31" s="1"/>
  <c r="CF84" i="31" s="1"/>
  <c r="CF90" i="31" s="1"/>
  <c r="CD76" i="31"/>
  <c r="CF67" i="31"/>
  <c r="CE72" i="31"/>
  <c r="CE82" i="31" s="1"/>
  <c r="CE88" i="31" s="1"/>
  <c r="CE80" i="31"/>
  <c r="CE86" i="31" s="1"/>
  <c r="CF68" i="31"/>
  <c r="CC78" i="31"/>
  <c r="CC79" i="31" s="1"/>
  <c r="CF74" i="25"/>
  <c r="CF57" i="32"/>
  <c r="CF63" i="32"/>
  <c r="CF66" i="31"/>
  <c r="BD64" i="32"/>
  <c r="BD73" i="32" s="1"/>
  <c r="BD58" i="32"/>
  <c r="BD72" i="32" s="1"/>
  <c r="BD52" i="32"/>
  <c r="BE28" i="32"/>
  <c r="BF27" i="32" s="1"/>
  <c r="BF23" i="32" s="1"/>
  <c r="BF13" i="32" s="1"/>
  <c r="BD16" i="32"/>
  <c r="BE25" i="32"/>
  <c r="BE15" i="32" s="1"/>
  <c r="BE70" i="32" s="1"/>
  <c r="BE56" i="32"/>
  <c r="BE50" i="32"/>
  <c r="BD78" i="32"/>
  <c r="BD88" i="32" s="1"/>
  <c r="BD94" i="32" s="1"/>
  <c r="BE62" i="32"/>
  <c r="CA61" i="14"/>
  <c r="CA63" i="14"/>
  <c r="CA65" i="14"/>
  <c r="CA60" i="14"/>
  <c r="CA62" i="14"/>
  <c r="CF65" i="24"/>
  <c r="CF75" i="24" s="1"/>
  <c r="CF85" i="24" s="1"/>
  <c r="CF91" i="24" s="1"/>
  <c r="CF63" i="24"/>
  <c r="CF73" i="24" s="1"/>
  <c r="CF83" i="24" s="1"/>
  <c r="CF89" i="24" s="1"/>
  <c r="CF62" i="24"/>
  <c r="CF72" i="24" s="1"/>
  <c r="CF82" i="24" s="1"/>
  <c r="CF88" i="24" s="1"/>
  <c r="CE72" i="24"/>
  <c r="CE82" i="24" s="1"/>
  <c r="CE88" i="24" s="1"/>
  <c r="CE73" i="24"/>
  <c r="CE83" i="24" s="1"/>
  <c r="CE89" i="24" s="1"/>
  <c r="CF60" i="24"/>
  <c r="CF70" i="24" s="1"/>
  <c r="CE75" i="24"/>
  <c r="CE85" i="24" s="1"/>
  <c r="CE91" i="24" s="1"/>
  <c r="CF64" i="24"/>
  <c r="CF74" i="24" s="1"/>
  <c r="CF84" i="24" s="1"/>
  <c r="CF90" i="24" s="1"/>
  <c r="CE77" i="28"/>
  <c r="CE78" i="28" s="1"/>
  <c r="CE79" i="28" s="1"/>
  <c r="CE76" i="28"/>
  <c r="BV119" i="14"/>
  <c r="BV17" i="34" s="1"/>
  <c r="CB119" i="24"/>
  <c r="CB18" i="34" s="1"/>
  <c r="BC138" i="25"/>
  <c r="BC30" i="34" s="1"/>
  <c r="CC119" i="28"/>
  <c r="CC19" i="34" s="1"/>
  <c r="CE69" i="32"/>
  <c r="CE79" i="32" s="1"/>
  <c r="CE89" i="32" s="1"/>
  <c r="CE95" i="32" s="1"/>
  <c r="CE66" i="32"/>
  <c r="CE76" i="32" s="1"/>
  <c r="CE86" i="32" s="1"/>
  <c r="CE92" i="32" s="1"/>
  <c r="CF74" i="32"/>
  <c r="CE67" i="32"/>
  <c r="CF57" i="25"/>
  <c r="CF49" i="32"/>
  <c r="CF48" i="32"/>
  <c r="CD85" i="32"/>
  <c r="CD91" i="32" s="1"/>
  <c r="CE65" i="32"/>
  <c r="CE75" i="32" s="1"/>
  <c r="CF47" i="32"/>
  <c r="CF59" i="32"/>
  <c r="BE58" i="25"/>
  <c r="BE72" i="25" s="1"/>
  <c r="CF51" i="32"/>
  <c r="CF53" i="32"/>
  <c r="CF60" i="25"/>
  <c r="CF67" i="29"/>
  <c r="CF77" i="29" s="1"/>
  <c r="CF87" i="29" s="1"/>
  <c r="CF93" i="29" s="1"/>
  <c r="CF69" i="29"/>
  <c r="CF79" i="29" s="1"/>
  <c r="CF89" i="29" s="1"/>
  <c r="CF95" i="29" s="1"/>
  <c r="CD117" i="28"/>
  <c r="CD13" i="34" s="1"/>
  <c r="BE64" i="25"/>
  <c r="BE73" i="25" s="1"/>
  <c r="CF76" i="28"/>
  <c r="CF80" i="28"/>
  <c r="CF86" i="28" s="1"/>
  <c r="CF77" i="28"/>
  <c r="BE16" i="25"/>
  <c r="BE52" i="25"/>
  <c r="BE71" i="25" s="1"/>
  <c r="CE77" i="29"/>
  <c r="CE87" i="29" s="1"/>
  <c r="CE93" i="29" s="1"/>
  <c r="BD82" i="25"/>
  <c r="BD83" i="25" s="1"/>
  <c r="BD84" i="25" s="1"/>
  <c r="BD31" i="29"/>
  <c r="CE76" i="29"/>
  <c r="CE86" i="29" s="1"/>
  <c r="CE92" i="29" s="1"/>
  <c r="CE79" i="29"/>
  <c r="CE89" i="29" s="1"/>
  <c r="CE95" i="29" s="1"/>
  <c r="BD15" i="29"/>
  <c r="BD64" i="29" s="1"/>
  <c r="BD73" i="29" s="1"/>
  <c r="CF67" i="24"/>
  <c r="BC73" i="29"/>
  <c r="BC81" i="29" s="1"/>
  <c r="CF65" i="29"/>
  <c r="CF75" i="29" s="1"/>
  <c r="BC80" i="29"/>
  <c r="BC90" i="29" s="1"/>
  <c r="BC96" i="29" s="1"/>
  <c r="BD78" i="29"/>
  <c r="BC88" i="29"/>
  <c r="BC94" i="29" s="1"/>
  <c r="CE75" i="29"/>
  <c r="BE25" i="29"/>
  <c r="BE23" i="29"/>
  <c r="BE13" i="29" s="1"/>
  <c r="BE50" i="29" s="1"/>
  <c r="BB83" i="29"/>
  <c r="BB84" i="29" s="1"/>
  <c r="CF76" i="29"/>
  <c r="CF86" i="29" s="1"/>
  <c r="CF92" i="29" s="1"/>
  <c r="CF68" i="24"/>
  <c r="CF61" i="25"/>
  <c r="CF71" i="24"/>
  <c r="CF81" i="24" s="1"/>
  <c r="CF87" i="24" s="1"/>
  <c r="CF55" i="25"/>
  <c r="CF54" i="25"/>
  <c r="CC117" i="24"/>
  <c r="CC12" i="34" s="1"/>
  <c r="BE78" i="25"/>
  <c r="BE88" i="25" s="1"/>
  <c r="BE94" i="25" s="1"/>
  <c r="BF50" i="25"/>
  <c r="CE69" i="25"/>
  <c r="CF69" i="25" s="1"/>
  <c r="CD78" i="24"/>
  <c r="CD79" i="24" s="1"/>
  <c r="CE80" i="24"/>
  <c r="CE86" i="24" s="1"/>
  <c r="BF30" i="25"/>
  <c r="BG29" i="25" s="1"/>
  <c r="BF15" i="25"/>
  <c r="BF31" i="25"/>
  <c r="CF66" i="24"/>
  <c r="BF28" i="25"/>
  <c r="BG27" i="25" s="1"/>
  <c r="CE66" i="25"/>
  <c r="CF66" i="25" s="1"/>
  <c r="BF62" i="25"/>
  <c r="BF68" i="25"/>
  <c r="BF56" i="25"/>
  <c r="CE67" i="25"/>
  <c r="CC85" i="25"/>
  <c r="CC91" i="25" s="1"/>
  <c r="CD85" i="25"/>
  <c r="CD91" i="25" s="1"/>
  <c r="CF47" i="25"/>
  <c r="CF53" i="25"/>
  <c r="CE65" i="25"/>
  <c r="CE75" i="25" s="1"/>
  <c r="CF59" i="25"/>
  <c r="CF51" i="25"/>
  <c r="CF48" i="25"/>
  <c r="CF49" i="25"/>
  <c r="BY76" i="14"/>
  <c r="CD67" i="16"/>
  <c r="CD66" i="16"/>
  <c r="CD69" i="16"/>
  <c r="AW79" i="16"/>
  <c r="AV89" i="16"/>
  <c r="AV95" i="16" s="1"/>
  <c r="BA77" i="16"/>
  <c r="BB86" i="16"/>
  <c r="BB92" i="16" s="1"/>
  <c r="BC76" i="16"/>
  <c r="AZ87" i="16"/>
  <c r="AZ93" i="16" s="1"/>
  <c r="CE48" i="16"/>
  <c r="CE53" i="16"/>
  <c r="CE47" i="16"/>
  <c r="CE63" i="16"/>
  <c r="CE49" i="16"/>
  <c r="CE57" i="16"/>
  <c r="CE54" i="16"/>
  <c r="CC75" i="16"/>
  <c r="CC85" i="16" s="1"/>
  <c r="CC91" i="16" s="1"/>
  <c r="CE74" i="16"/>
  <c r="CE65" i="16" s="1"/>
  <c r="CE55" i="16"/>
  <c r="CE60" i="16"/>
  <c r="CE51" i="16"/>
  <c r="CE61" i="16"/>
  <c r="CE59" i="16"/>
  <c r="BY82" i="14"/>
  <c r="BY88" i="14" s="1"/>
  <c r="BY81" i="14"/>
  <c r="BY87" i="14" s="1"/>
  <c r="BY84" i="14"/>
  <c r="BY90" i="14" s="1"/>
  <c r="BY85" i="14"/>
  <c r="BY91" i="14" s="1"/>
  <c r="BY80" i="14"/>
  <c r="BY86" i="14" s="1"/>
  <c r="BY83" i="14"/>
  <c r="BY89" i="14" s="1"/>
  <c r="D170" i="15"/>
  <c r="CF44" i="16" s="1"/>
  <c r="CE58" i="14"/>
  <c r="CE46" i="14"/>
  <c r="CE45" i="14"/>
  <c r="CE55" i="14"/>
  <c r="CE51" i="14"/>
  <c r="F170" i="15"/>
  <c r="CF45" i="16" s="1"/>
  <c r="CE53" i="14"/>
  <c r="CE44" i="14"/>
  <c r="CE43" i="14"/>
  <c r="CE57" i="14"/>
  <c r="CE56" i="14"/>
  <c r="H170" i="15"/>
  <c r="CF46" i="16" s="1"/>
  <c r="CE52" i="14"/>
  <c r="CE59" i="14"/>
  <c r="CE50" i="14"/>
  <c r="CE47" i="14"/>
  <c r="CE49" i="14"/>
  <c r="BW117" i="14"/>
  <c r="BW11" i="34" s="1"/>
  <c r="BX79" i="14"/>
  <c r="BY77" i="14"/>
  <c r="BY78" i="14" s="1"/>
  <c r="CB69" i="14"/>
  <c r="CB64" i="14" s="1"/>
  <c r="CB54" i="14"/>
  <c r="CA68" i="14"/>
  <c r="CB48" i="14"/>
  <c r="CA67" i="14"/>
  <c r="CA66" i="14"/>
  <c r="CB42" i="14"/>
  <c r="BZ73" i="14"/>
  <c r="BZ70" i="14"/>
  <c r="BZ71" i="14"/>
  <c r="BZ72" i="14"/>
  <c r="BZ75" i="14"/>
  <c r="BZ74" i="14"/>
  <c r="CF39" i="14"/>
  <c r="CF40" i="14"/>
  <c r="CF41" i="14"/>
  <c r="BC136" i="32" l="1"/>
  <c r="BC22" i="34" s="1"/>
  <c r="CD117" i="31"/>
  <c r="CD10" i="34" s="1"/>
  <c r="BB138" i="32"/>
  <c r="BB28" i="34" s="1"/>
  <c r="CC117" i="31"/>
  <c r="CF77" i="31"/>
  <c r="CF80" i="31"/>
  <c r="CF86" i="31" s="1"/>
  <c r="CF76" i="31"/>
  <c r="CE77" i="31"/>
  <c r="CF67" i="25"/>
  <c r="CF77" i="25" s="1"/>
  <c r="CF87" i="25" s="1"/>
  <c r="CF93" i="25" s="1"/>
  <c r="CE76" i="31"/>
  <c r="BD80" i="32"/>
  <c r="BD90" i="32" s="1"/>
  <c r="BD96" i="32" s="1"/>
  <c r="BD71" i="32"/>
  <c r="BD81" i="32" s="1"/>
  <c r="BE31" i="32"/>
  <c r="BE64" i="32"/>
  <c r="BE73" i="32" s="1"/>
  <c r="BE30" i="32"/>
  <c r="BF29" i="32" s="1"/>
  <c r="BF25" i="32" s="1"/>
  <c r="BF30" i="32" s="1"/>
  <c r="BG29" i="32" s="1"/>
  <c r="BE16" i="32"/>
  <c r="BE52" i="32"/>
  <c r="BE71" i="32" s="1"/>
  <c r="BE58" i="32"/>
  <c r="BE72" i="32" s="1"/>
  <c r="BF62" i="32"/>
  <c r="BE78" i="32"/>
  <c r="BE88" i="32" s="1"/>
  <c r="BE94" i="32" s="1"/>
  <c r="CB62" i="14"/>
  <c r="CB60" i="14"/>
  <c r="CB65" i="14"/>
  <c r="CB63" i="14"/>
  <c r="CB61" i="14"/>
  <c r="CE76" i="24"/>
  <c r="CE77" i="24"/>
  <c r="CE78" i="24" s="1"/>
  <c r="CE79" i="24" s="1"/>
  <c r="CD119" i="28"/>
  <c r="CD19" i="34" s="1"/>
  <c r="BW119" i="14"/>
  <c r="BW17" i="34" s="1"/>
  <c r="CC119" i="24"/>
  <c r="CC18" i="34" s="1"/>
  <c r="CF66" i="32"/>
  <c r="CF76" i="32" s="1"/>
  <c r="CF86" i="32" s="1"/>
  <c r="CF92" i="32" s="1"/>
  <c r="CF69" i="32"/>
  <c r="CF79" i="32" s="1"/>
  <c r="CF89" i="32" s="1"/>
  <c r="CF95" i="32" s="1"/>
  <c r="CF67" i="32"/>
  <c r="CF77" i="32" s="1"/>
  <c r="CF87" i="32" s="1"/>
  <c r="CF93" i="32" s="1"/>
  <c r="CE77" i="32"/>
  <c r="CE87" i="32" s="1"/>
  <c r="CE93" i="32" s="1"/>
  <c r="BF56" i="32"/>
  <c r="BF28" i="32"/>
  <c r="BG27" i="32" s="1"/>
  <c r="BG23" i="32" s="1"/>
  <c r="BG13" i="32" s="1"/>
  <c r="BF50" i="32"/>
  <c r="CE85" i="32"/>
  <c r="CE91" i="32" s="1"/>
  <c r="BF68" i="32"/>
  <c r="CF65" i="32"/>
  <c r="BF64" i="25"/>
  <c r="BF73" i="25" s="1"/>
  <c r="BE80" i="25"/>
  <c r="BE90" i="25" s="1"/>
  <c r="BE96" i="25" s="1"/>
  <c r="CE117" i="28"/>
  <c r="CE13" i="34" s="1"/>
  <c r="CF78" i="28"/>
  <c r="CF79" i="28" s="1"/>
  <c r="BD52" i="29"/>
  <c r="BD71" i="29" s="1"/>
  <c r="BC82" i="29"/>
  <c r="BC83" i="29" s="1"/>
  <c r="BC84" i="29" s="1"/>
  <c r="BD70" i="29"/>
  <c r="BD58" i="29"/>
  <c r="BD72" i="29" s="1"/>
  <c r="BD16" i="29"/>
  <c r="BE68" i="29"/>
  <c r="BE62" i="29"/>
  <c r="BB136" i="29"/>
  <c r="BB25" i="34" s="1"/>
  <c r="CE85" i="29"/>
  <c r="CE91" i="29" s="1"/>
  <c r="CF85" i="29"/>
  <c r="CF91" i="29" s="1"/>
  <c r="BE15" i="29"/>
  <c r="BE64" i="29" s="1"/>
  <c r="BE31" i="29"/>
  <c r="BE28" i="29"/>
  <c r="BF27" i="29" s="1"/>
  <c r="BE56" i="29"/>
  <c r="BD88" i="29"/>
  <c r="BD94" i="29" s="1"/>
  <c r="BE30" i="29"/>
  <c r="BF29" i="29" s="1"/>
  <c r="CE77" i="25"/>
  <c r="CE87" i="25" s="1"/>
  <c r="CE93" i="25" s="1"/>
  <c r="CF76" i="25"/>
  <c r="CF86" i="25" s="1"/>
  <c r="CF92" i="25" s="1"/>
  <c r="BE81" i="25"/>
  <c r="BD136" i="25"/>
  <c r="BD24" i="34" s="1"/>
  <c r="CD117" i="24"/>
  <c r="CD12" i="34" s="1"/>
  <c r="CF79" i="25"/>
  <c r="CF89" i="25" s="1"/>
  <c r="CF95" i="25" s="1"/>
  <c r="CE79" i="25"/>
  <c r="CE89" i="25" s="1"/>
  <c r="CE95" i="25" s="1"/>
  <c r="BF78" i="25"/>
  <c r="BF88" i="25" s="1"/>
  <c r="BF94" i="25" s="1"/>
  <c r="CE76" i="25"/>
  <c r="CE86" i="25" s="1"/>
  <c r="CE92" i="25" s="1"/>
  <c r="BF16" i="25"/>
  <c r="BF52" i="25"/>
  <c r="BF70" i="25"/>
  <c r="BF58" i="25"/>
  <c r="BF72" i="25" s="1"/>
  <c r="CF77" i="24"/>
  <c r="CF76" i="24"/>
  <c r="CF80" i="24"/>
  <c r="CF86" i="24" s="1"/>
  <c r="BG25" i="25"/>
  <c r="BG23" i="25"/>
  <c r="BG13" i="25" s="1"/>
  <c r="CE85" i="25"/>
  <c r="CE91" i="25" s="1"/>
  <c r="CF65" i="25"/>
  <c r="CF75" i="25" s="1"/>
  <c r="BZ76" i="14"/>
  <c r="CE67" i="16"/>
  <c r="CE66" i="16"/>
  <c r="CE69" i="16"/>
  <c r="BC86" i="16"/>
  <c r="BC92" i="16" s="1"/>
  <c r="BA87" i="16"/>
  <c r="BA93" i="16" s="1"/>
  <c r="BB77" i="16"/>
  <c r="AW89" i="16"/>
  <c r="AW95" i="16" s="1"/>
  <c r="BD76" i="16"/>
  <c r="AX79" i="16"/>
  <c r="CF59" i="16"/>
  <c r="CF55" i="16"/>
  <c r="CF61" i="16"/>
  <c r="CD75" i="16"/>
  <c r="CD85" i="16" s="1"/>
  <c r="CD91" i="16" s="1"/>
  <c r="CF54" i="16"/>
  <c r="CF47" i="16"/>
  <c r="CF63" i="16"/>
  <c r="CF60" i="16"/>
  <c r="CF53" i="16"/>
  <c r="CF51" i="16"/>
  <c r="CF49" i="16"/>
  <c r="CF74" i="16"/>
  <c r="CF65" i="16" s="1"/>
  <c r="CF57" i="16"/>
  <c r="CF48" i="16"/>
  <c r="BZ82" i="14"/>
  <c r="BZ88" i="14" s="1"/>
  <c r="BZ81" i="14"/>
  <c r="BZ87" i="14" s="1"/>
  <c r="BZ84" i="14"/>
  <c r="BZ90" i="14" s="1"/>
  <c r="BZ85" i="14"/>
  <c r="BZ91" i="14" s="1"/>
  <c r="BZ80" i="14"/>
  <c r="BZ86" i="14" s="1"/>
  <c r="BZ83" i="14"/>
  <c r="BZ89" i="14" s="1"/>
  <c r="CF53" i="14"/>
  <c r="CF59" i="14"/>
  <c r="CF50" i="14"/>
  <c r="CF52" i="14"/>
  <c r="CF51" i="14"/>
  <c r="CF55" i="14"/>
  <c r="CF56" i="14"/>
  <c r="CF45" i="14"/>
  <c r="CF57" i="14"/>
  <c r="CF46" i="14"/>
  <c r="CF49" i="14"/>
  <c r="CF43" i="14"/>
  <c r="CF58" i="14"/>
  <c r="CF47" i="14"/>
  <c r="CF44" i="14"/>
  <c r="BX117" i="14"/>
  <c r="BX11" i="34" s="1"/>
  <c r="BY79" i="14"/>
  <c r="BZ77" i="14"/>
  <c r="BZ78" i="14" s="1"/>
  <c r="CB67" i="14"/>
  <c r="CC48" i="14"/>
  <c r="CC54" i="14"/>
  <c r="CB68" i="14"/>
  <c r="CB66" i="14"/>
  <c r="CC42" i="14"/>
  <c r="CA72" i="14"/>
  <c r="CA73" i="14"/>
  <c r="CA74" i="14"/>
  <c r="CA75" i="14"/>
  <c r="CA71" i="14"/>
  <c r="CA70" i="14"/>
  <c r="CC69" i="14"/>
  <c r="CC64" i="14" s="1"/>
  <c r="CD119" i="31" l="1"/>
  <c r="CD16" i="34" s="1"/>
  <c r="BC138" i="32"/>
  <c r="BC28" i="34" s="1"/>
  <c r="CE78" i="31"/>
  <c r="CE79" i="31" s="1"/>
  <c r="CF78" i="31"/>
  <c r="CF79" i="31" s="1"/>
  <c r="CC10" i="34"/>
  <c r="CC119" i="31"/>
  <c r="CC16" i="34" s="1"/>
  <c r="BD82" i="32"/>
  <c r="BD83" i="32" s="1"/>
  <c r="BD84" i="32" s="1"/>
  <c r="BF31" i="32"/>
  <c r="BF15" i="32"/>
  <c r="BF64" i="32" s="1"/>
  <c r="BF73" i="32" s="1"/>
  <c r="BE80" i="32"/>
  <c r="BE90" i="32" s="1"/>
  <c r="BE96" i="32" s="1"/>
  <c r="BE81" i="32"/>
  <c r="BG62" i="32"/>
  <c r="CC61" i="14"/>
  <c r="CC63" i="14"/>
  <c r="CC60" i="14"/>
  <c r="CC62" i="14"/>
  <c r="CC65" i="14"/>
  <c r="BX119" i="14"/>
  <c r="BX17" i="34" s="1"/>
  <c r="CE119" i="28"/>
  <c r="CE19" i="34" s="1"/>
  <c r="CD119" i="24"/>
  <c r="CD18" i="34" s="1"/>
  <c r="BD138" i="25"/>
  <c r="BD30" i="34" s="1"/>
  <c r="BB138" i="29"/>
  <c r="BB31" i="34" s="1"/>
  <c r="BG25" i="32"/>
  <c r="BG15" i="32" s="1"/>
  <c r="CF75" i="32"/>
  <c r="BG68" i="32"/>
  <c r="BG56" i="32"/>
  <c r="BG28" i="32"/>
  <c r="BH27" i="32" s="1"/>
  <c r="BG50" i="32"/>
  <c r="BF78" i="32"/>
  <c r="BE82" i="25"/>
  <c r="BE83" i="25" s="1"/>
  <c r="BE84" i="25" s="1"/>
  <c r="BE136" i="25" s="1"/>
  <c r="BE24" i="34" s="1"/>
  <c r="CF117" i="28"/>
  <c r="CF13" i="34" s="1"/>
  <c r="BD80" i="29"/>
  <c r="BD90" i="29" s="1"/>
  <c r="BD96" i="29" s="1"/>
  <c r="BD81" i="29"/>
  <c r="BE78" i="29"/>
  <c r="BE88" i="29" s="1"/>
  <c r="BE94" i="29" s="1"/>
  <c r="BF25" i="29"/>
  <c r="BF30" i="29" s="1"/>
  <c r="BG29" i="29" s="1"/>
  <c r="BF23" i="29"/>
  <c r="BF13" i="29" s="1"/>
  <c r="BE58" i="29"/>
  <c r="BE72" i="29" s="1"/>
  <c r="BE52" i="29"/>
  <c r="BE73" i="29"/>
  <c r="BE70" i="29"/>
  <c r="BC136" i="29"/>
  <c r="BC25" i="34" s="1"/>
  <c r="BE16" i="29"/>
  <c r="CE117" i="24"/>
  <c r="CE12" i="34" s="1"/>
  <c r="BF80" i="25"/>
  <c r="BF71" i="25"/>
  <c r="BF81" i="25" s="1"/>
  <c r="BG30" i="25"/>
  <c r="BH29" i="25" s="1"/>
  <c r="BG15" i="25"/>
  <c r="BG58" i="25" s="1"/>
  <c r="BG31" i="25"/>
  <c r="BG28" i="25"/>
  <c r="BH27" i="25" s="1"/>
  <c r="CF78" i="24"/>
  <c r="CF79" i="24" s="1"/>
  <c r="BG68" i="25"/>
  <c r="BG50" i="25"/>
  <c r="BG62" i="25"/>
  <c r="BG56" i="25"/>
  <c r="CF85" i="25"/>
  <c r="CF91" i="25" s="1"/>
  <c r="CA76" i="14"/>
  <c r="CF69" i="16"/>
  <c r="CF66" i="16"/>
  <c r="CF67" i="16"/>
  <c r="BD86" i="16"/>
  <c r="BD92" i="16" s="1"/>
  <c r="BB87" i="16"/>
  <c r="BB93" i="16" s="1"/>
  <c r="AX89" i="16"/>
  <c r="AX95" i="16" s="1"/>
  <c r="BE76" i="16"/>
  <c r="AY79" i="16"/>
  <c r="BC77" i="16"/>
  <c r="CE75" i="16"/>
  <c r="CE85" i="16" s="1"/>
  <c r="CE91" i="16" s="1"/>
  <c r="CA80" i="14"/>
  <c r="CA86" i="14" s="1"/>
  <c r="CA85" i="14"/>
  <c r="CA91" i="14" s="1"/>
  <c r="CA83" i="14"/>
  <c r="CA89" i="14" s="1"/>
  <c r="CA81" i="14"/>
  <c r="CA87" i="14" s="1"/>
  <c r="CA84" i="14"/>
  <c r="CA90" i="14" s="1"/>
  <c r="CA82" i="14"/>
  <c r="CA88" i="14" s="1"/>
  <c r="BY117" i="14"/>
  <c r="BY11" i="34" s="1"/>
  <c r="BZ79" i="14"/>
  <c r="CA77" i="14"/>
  <c r="CA78" i="14" s="1"/>
  <c r="CD42" i="14"/>
  <c r="CC66" i="14"/>
  <c r="CD54" i="14"/>
  <c r="CC68" i="14"/>
  <c r="CD69" i="14"/>
  <c r="CD64" i="14" s="1"/>
  <c r="CD48" i="14"/>
  <c r="CC67" i="14"/>
  <c r="CB72" i="14"/>
  <c r="CB73" i="14"/>
  <c r="CB74" i="14"/>
  <c r="CB75" i="14"/>
  <c r="CB71" i="14"/>
  <c r="CB70" i="14"/>
  <c r="CE117" i="31" l="1"/>
  <c r="CE10" i="34" s="1"/>
  <c r="CF117" i="31"/>
  <c r="CF119" i="31" s="1"/>
  <c r="CF16" i="34" s="1"/>
  <c r="BE82" i="32"/>
  <c r="BE83" i="32" s="1"/>
  <c r="BE84" i="32" s="1"/>
  <c r="BF58" i="32"/>
  <c r="BG58" i="32" s="1"/>
  <c r="BG72" i="32" s="1"/>
  <c r="BF52" i="32"/>
  <c r="BF71" i="32" s="1"/>
  <c r="BF70" i="32"/>
  <c r="BG70" i="32" s="1"/>
  <c r="BG64" i="32"/>
  <c r="BG73" i="32" s="1"/>
  <c r="BF16" i="32"/>
  <c r="CD65" i="14"/>
  <c r="CD62" i="14"/>
  <c r="CD60" i="14"/>
  <c r="CD61" i="14"/>
  <c r="CD63" i="14"/>
  <c r="BC138" i="29"/>
  <c r="BC31" i="34" s="1"/>
  <c r="CE119" i="24"/>
  <c r="CE18" i="34" s="1"/>
  <c r="BY119" i="14"/>
  <c r="BY17" i="34" s="1"/>
  <c r="CF119" i="28"/>
  <c r="CF19" i="34" s="1"/>
  <c r="BE138" i="25"/>
  <c r="BE30" i="34" s="1"/>
  <c r="BG30" i="32"/>
  <c r="BH29" i="32" s="1"/>
  <c r="BH25" i="32" s="1"/>
  <c r="BH30" i="32" s="1"/>
  <c r="BI29" i="32" s="1"/>
  <c r="BG31" i="32"/>
  <c r="CG117" i="28"/>
  <c r="BF88" i="32"/>
  <c r="BF94" i="32" s="1"/>
  <c r="BD136" i="32"/>
  <c r="BD22" i="34" s="1"/>
  <c r="BG78" i="32"/>
  <c r="BH23" i="32"/>
  <c r="BH13" i="32" s="1"/>
  <c r="BH68" i="32" s="1"/>
  <c r="CF85" i="32"/>
  <c r="CF91" i="32" s="1"/>
  <c r="BG16" i="32"/>
  <c r="BD82" i="29"/>
  <c r="BD83" i="29" s="1"/>
  <c r="BD84" i="29" s="1"/>
  <c r="BE80" i="29"/>
  <c r="BE71" i="29"/>
  <c r="BE81" i="29" s="1"/>
  <c r="BF68" i="29"/>
  <c r="BF50" i="29"/>
  <c r="BF62" i="29"/>
  <c r="BF15" i="29"/>
  <c r="BF64" i="29" s="1"/>
  <c r="BF31" i="29"/>
  <c r="BF28" i="29"/>
  <c r="BG27" i="29" s="1"/>
  <c r="BF56" i="29"/>
  <c r="CF117" i="24"/>
  <c r="CF12" i="34" s="1"/>
  <c r="BF82" i="25"/>
  <c r="BF83" i="25" s="1"/>
  <c r="BF84" i="25" s="1"/>
  <c r="BF90" i="25"/>
  <c r="BF96" i="25" s="1"/>
  <c r="BH23" i="25"/>
  <c r="BH13" i="25" s="1"/>
  <c r="BH50" i="25" s="1"/>
  <c r="BH25" i="25"/>
  <c r="BH30" i="25" s="1"/>
  <c r="BI29" i="25" s="1"/>
  <c r="BG72" i="25"/>
  <c r="BG16" i="25"/>
  <c r="BG64" i="25"/>
  <c r="BG73" i="25" s="1"/>
  <c r="BG78" i="25"/>
  <c r="BG52" i="25"/>
  <c r="BG70" i="25"/>
  <c r="CB76" i="14"/>
  <c r="BE86" i="16"/>
  <c r="BE92" i="16" s="1"/>
  <c r="BC87" i="16"/>
  <c r="BC93" i="16" s="1"/>
  <c r="AY89" i="16"/>
  <c r="AY95" i="16" s="1"/>
  <c r="AZ79" i="16"/>
  <c r="BD77" i="16"/>
  <c r="BF76" i="16"/>
  <c r="CF75" i="16"/>
  <c r="CF85" i="16" s="1"/>
  <c r="CF91" i="16" s="1"/>
  <c r="CB81" i="14"/>
  <c r="CB87" i="14" s="1"/>
  <c r="CB85" i="14"/>
  <c r="CB91" i="14" s="1"/>
  <c r="CB84" i="14"/>
  <c r="CB90" i="14" s="1"/>
  <c r="CB83" i="14"/>
  <c r="CB89" i="14" s="1"/>
  <c r="CB82" i="14"/>
  <c r="CB88" i="14" s="1"/>
  <c r="CB80" i="14"/>
  <c r="CB86" i="14" s="1"/>
  <c r="BZ117" i="14"/>
  <c r="BZ11" i="34" s="1"/>
  <c r="CA79" i="14"/>
  <c r="CB77" i="14"/>
  <c r="CB78" i="14" s="1"/>
  <c r="CC71" i="14"/>
  <c r="CC75" i="14"/>
  <c r="CC72" i="14"/>
  <c r="CC73" i="14"/>
  <c r="CC74" i="14"/>
  <c r="CC70" i="14"/>
  <c r="CE54" i="14"/>
  <c r="CD68" i="14"/>
  <c r="CE48" i="14"/>
  <c r="CD67" i="14"/>
  <c r="CE42" i="14"/>
  <c r="CD66" i="14"/>
  <c r="CE69" i="14"/>
  <c r="CE64" i="14" s="1"/>
  <c r="CF10" i="34" l="1"/>
  <c r="CE119" i="31"/>
  <c r="CE16" i="34" s="1"/>
  <c r="CG117" i="31"/>
  <c r="CG10" i="34" s="1"/>
  <c r="C127" i="31"/>
  <c r="C123" i="31"/>
  <c r="D34" i="34" s="1"/>
  <c r="CG13" i="34"/>
  <c r="BF72" i="32"/>
  <c r="BF81" i="32" s="1"/>
  <c r="BG52" i="32"/>
  <c r="BG71" i="32" s="1"/>
  <c r="BG81" i="32" s="1"/>
  <c r="BF80" i="32"/>
  <c r="BF90" i="32" s="1"/>
  <c r="BF96" i="32" s="1"/>
  <c r="CF118" i="28"/>
  <c r="C122" i="28" s="1"/>
  <c r="E40" i="34" s="1"/>
  <c r="CE61" i="14"/>
  <c r="CE62" i="14"/>
  <c r="CE65" i="14"/>
  <c r="CE63" i="14"/>
  <c r="CE60" i="14"/>
  <c r="CG117" i="24"/>
  <c r="BZ119" i="14"/>
  <c r="BZ17" i="34" s="1"/>
  <c r="BD138" i="32"/>
  <c r="BD28" i="34" s="1"/>
  <c r="BH56" i="32"/>
  <c r="BD136" i="29"/>
  <c r="BD25" i="34" s="1"/>
  <c r="BG88" i="32"/>
  <c r="BG94" i="32" s="1"/>
  <c r="BH62" i="32"/>
  <c r="BE136" i="32"/>
  <c r="BE22" i="34" s="1"/>
  <c r="BH15" i="32"/>
  <c r="BH16" i="32" s="1"/>
  <c r="BH31" i="32"/>
  <c r="BH28" i="32"/>
  <c r="BI27" i="32" s="1"/>
  <c r="BH50" i="32"/>
  <c r="CF119" i="24"/>
  <c r="CF18" i="34" s="1"/>
  <c r="BF58" i="29"/>
  <c r="BF72" i="29" s="1"/>
  <c r="BF16" i="29"/>
  <c r="BF70" i="29"/>
  <c r="BF78" i="29"/>
  <c r="BF52" i="29"/>
  <c r="BF71" i="29" s="1"/>
  <c r="BF73" i="29"/>
  <c r="BG23" i="29"/>
  <c r="BG13" i="29" s="1"/>
  <c r="BG25" i="29"/>
  <c r="BE90" i="29"/>
  <c r="BE96" i="29" s="1"/>
  <c r="BE82" i="29"/>
  <c r="BF136" i="25"/>
  <c r="BF24" i="34" s="1"/>
  <c r="BG71" i="25"/>
  <c r="BG81" i="25" s="1"/>
  <c r="BG80" i="25"/>
  <c r="BG90" i="25" s="1"/>
  <c r="BG96" i="25" s="1"/>
  <c r="BH56" i="25"/>
  <c r="BH68" i="25"/>
  <c r="BG88" i="25"/>
  <c r="BG94" i="25" s="1"/>
  <c r="BH28" i="25"/>
  <c r="BI27" i="25" s="1"/>
  <c r="BH62" i="25"/>
  <c r="BH31" i="25"/>
  <c r="BH15" i="25"/>
  <c r="BH70" i="25" s="1"/>
  <c r="CC76" i="14"/>
  <c r="BG76" i="16"/>
  <c r="BD87" i="16"/>
  <c r="BD93" i="16" s="1"/>
  <c r="BE77" i="16"/>
  <c r="AZ89" i="16"/>
  <c r="AZ95" i="16" s="1"/>
  <c r="BA79" i="16"/>
  <c r="BF86" i="16"/>
  <c r="BF92" i="16" s="1"/>
  <c r="CC83" i="14"/>
  <c r="CC89" i="14" s="1"/>
  <c r="CC85" i="14"/>
  <c r="CC91" i="14" s="1"/>
  <c r="CC81" i="14"/>
  <c r="CC87" i="14" s="1"/>
  <c r="CC82" i="14"/>
  <c r="CC88" i="14" s="1"/>
  <c r="CC80" i="14"/>
  <c r="CC86" i="14" s="1"/>
  <c r="CC84" i="14"/>
  <c r="CC90" i="14" s="1"/>
  <c r="CA117" i="14"/>
  <c r="CA11" i="34" s="1"/>
  <c r="CB79" i="14"/>
  <c r="CC77" i="14"/>
  <c r="CC78" i="14" s="1"/>
  <c r="CF69" i="14"/>
  <c r="CF64" i="14" s="1"/>
  <c r="CF54" i="14"/>
  <c r="CF68" i="14" s="1"/>
  <c r="CE68" i="14"/>
  <c r="CF42" i="14"/>
  <c r="CE66" i="14"/>
  <c r="CF48" i="14"/>
  <c r="CF67" i="14" s="1"/>
  <c r="CE67" i="14"/>
  <c r="CD71" i="14"/>
  <c r="CD75" i="14"/>
  <c r="CD70" i="14"/>
  <c r="CD73" i="14"/>
  <c r="CD72" i="14"/>
  <c r="CD74" i="14"/>
  <c r="CG6" i="34" l="1"/>
  <c r="CH10" i="34" s="1"/>
  <c r="CI10" i="34" s="1"/>
  <c r="CJ10" i="34" s="1"/>
  <c r="CK10" i="34" s="1"/>
  <c r="CL10" i="34" s="1"/>
  <c r="CM10" i="34" s="1"/>
  <c r="CN10" i="34" s="1"/>
  <c r="CO10" i="34" s="1"/>
  <c r="CP10" i="34" s="1"/>
  <c r="CQ10" i="34" s="1"/>
  <c r="CR10" i="34" s="1"/>
  <c r="CS10" i="34" s="1"/>
  <c r="CT10" i="34" s="1"/>
  <c r="CU10" i="34" s="1"/>
  <c r="CV10" i="34" s="1"/>
  <c r="CW10" i="34" s="1"/>
  <c r="CX10" i="34" s="1"/>
  <c r="CY10" i="34" s="1"/>
  <c r="CZ10" i="34" s="1"/>
  <c r="DA10" i="34" s="1"/>
  <c r="DB10" i="34" s="1"/>
  <c r="DC10" i="34" s="1"/>
  <c r="DD10" i="34" s="1"/>
  <c r="DE10" i="34" s="1"/>
  <c r="DF10" i="34" s="1"/>
  <c r="DG10" i="34" s="1"/>
  <c r="DH10" i="34" s="1"/>
  <c r="DI10" i="34" s="1"/>
  <c r="DJ10" i="34" s="1"/>
  <c r="DK10" i="34" s="1"/>
  <c r="DL10" i="34" s="1"/>
  <c r="DM10" i="34" s="1"/>
  <c r="DN10" i="34" s="1"/>
  <c r="DO10" i="34" s="1"/>
  <c r="DP10" i="34" s="1"/>
  <c r="DQ10" i="34" s="1"/>
  <c r="DR10" i="34" s="1"/>
  <c r="DS10" i="34" s="1"/>
  <c r="DT10" i="34" s="1"/>
  <c r="DU10" i="34" s="1"/>
  <c r="DV10" i="34" s="1"/>
  <c r="DW10" i="34" s="1"/>
  <c r="DX10" i="34" s="1"/>
  <c r="DY10" i="34" s="1"/>
  <c r="DZ10" i="34" s="1"/>
  <c r="EA10" i="34" s="1"/>
  <c r="EB10" i="34" s="1"/>
  <c r="EC10" i="34" s="1"/>
  <c r="ED10" i="34" s="1"/>
  <c r="CF118" i="31"/>
  <c r="C126" i="31" s="1"/>
  <c r="C125" i="31" s="1"/>
  <c r="CG12" i="34"/>
  <c r="BG80" i="32"/>
  <c r="BG90" i="32" s="1"/>
  <c r="BG96" i="32" s="1"/>
  <c r="C121" i="28"/>
  <c r="C123" i="28" s="1"/>
  <c r="D40" i="34" s="1"/>
  <c r="BF82" i="32"/>
  <c r="BF83" i="32" s="1"/>
  <c r="BF84" i="32" s="1"/>
  <c r="CF118" i="24"/>
  <c r="C122" i="24" s="1"/>
  <c r="E38" i="34" s="1"/>
  <c r="CF60" i="14"/>
  <c r="CF63" i="14"/>
  <c r="CF73" i="14" s="1"/>
  <c r="CF62" i="14"/>
  <c r="CF72" i="14" s="1"/>
  <c r="CF65" i="14"/>
  <c r="CF75" i="14" s="1"/>
  <c r="CF61" i="14"/>
  <c r="CF71" i="14" s="1"/>
  <c r="BF138" i="25"/>
  <c r="BF30" i="34" s="1"/>
  <c r="BE138" i="32"/>
  <c r="BE28" i="34" s="1"/>
  <c r="CA119" i="14"/>
  <c r="CA17" i="34" s="1"/>
  <c r="BD138" i="29"/>
  <c r="BD31" i="34" s="1"/>
  <c r="BH78" i="32"/>
  <c r="BH64" i="32"/>
  <c r="BH73" i="32" s="1"/>
  <c r="BH70" i="32"/>
  <c r="BH52" i="32"/>
  <c r="BH58" i="32"/>
  <c r="BI25" i="32"/>
  <c r="BI23" i="32"/>
  <c r="BI13" i="32" s="1"/>
  <c r="BI62" i="32" s="1"/>
  <c r="BF81" i="29"/>
  <c r="BG68" i="29"/>
  <c r="BG28" i="29"/>
  <c r="BH27" i="29" s="1"/>
  <c r="BE83" i="29"/>
  <c r="BE84" i="29" s="1"/>
  <c r="BG62" i="29"/>
  <c r="BG15" i="29"/>
  <c r="BG16" i="29" s="1"/>
  <c r="BG31" i="29"/>
  <c r="BG30" i="29"/>
  <c r="BH29" i="29" s="1"/>
  <c r="BG50" i="29"/>
  <c r="BF88" i="29"/>
  <c r="BF94" i="29" s="1"/>
  <c r="BF80" i="29"/>
  <c r="BF90" i="29" s="1"/>
  <c r="BF96" i="29" s="1"/>
  <c r="BG56" i="29"/>
  <c r="BH52" i="25"/>
  <c r="BH71" i="25" s="1"/>
  <c r="BH16" i="25"/>
  <c r="BG82" i="25"/>
  <c r="BG83" i="25" s="1"/>
  <c r="BG84" i="25" s="1"/>
  <c r="BG136" i="25" s="1"/>
  <c r="BG24" i="34" s="1"/>
  <c r="BI25" i="25"/>
  <c r="BI23" i="25"/>
  <c r="BI13" i="25" s="1"/>
  <c r="BI68" i="25" s="1"/>
  <c r="BH64" i="25"/>
  <c r="BH73" i="25" s="1"/>
  <c r="BH58" i="25"/>
  <c r="BH78" i="25"/>
  <c r="CD76" i="14"/>
  <c r="CF74" i="14"/>
  <c r="BG86" i="16"/>
  <c r="BG92" i="16" s="1"/>
  <c r="BB79" i="16"/>
  <c r="BE87" i="16"/>
  <c r="BE93" i="16" s="1"/>
  <c r="BH76" i="16"/>
  <c r="BF77" i="16"/>
  <c r="BA89" i="16"/>
  <c r="BA95" i="16" s="1"/>
  <c r="CD84" i="14"/>
  <c r="CD90" i="14" s="1"/>
  <c r="CD82" i="14"/>
  <c r="CD88" i="14" s="1"/>
  <c r="CD83" i="14"/>
  <c r="CD89" i="14" s="1"/>
  <c r="CD80" i="14"/>
  <c r="CD86" i="14" s="1"/>
  <c r="CD85" i="14"/>
  <c r="CD91" i="14" s="1"/>
  <c r="CD81" i="14"/>
  <c r="CD87" i="14" s="1"/>
  <c r="CB117" i="14"/>
  <c r="CB11" i="34" s="1"/>
  <c r="CC79" i="14"/>
  <c r="CD77" i="14"/>
  <c r="CD78" i="14" s="1"/>
  <c r="CF66" i="14"/>
  <c r="CE75" i="14"/>
  <c r="CE73" i="14"/>
  <c r="CE72" i="14"/>
  <c r="CE70" i="14"/>
  <c r="CE74" i="14"/>
  <c r="CE71" i="14"/>
  <c r="CH12" i="34" l="1"/>
  <c r="CI12" i="34" s="1"/>
  <c r="CJ12" i="34" s="1"/>
  <c r="CK12" i="34" s="1"/>
  <c r="CL12" i="34" s="1"/>
  <c r="CM12" i="34" s="1"/>
  <c r="CN12" i="34" s="1"/>
  <c r="CO12" i="34" s="1"/>
  <c r="CP12" i="34" s="1"/>
  <c r="CQ12" i="34" s="1"/>
  <c r="CR12" i="34" s="1"/>
  <c r="CS12" i="34" s="1"/>
  <c r="CT12" i="34" s="1"/>
  <c r="CU12" i="34" s="1"/>
  <c r="CV12" i="34" s="1"/>
  <c r="CW12" i="34" s="1"/>
  <c r="CX12" i="34" s="1"/>
  <c r="CY12" i="34" s="1"/>
  <c r="CZ12" i="34" s="1"/>
  <c r="DA12" i="34" s="1"/>
  <c r="DB12" i="34" s="1"/>
  <c r="DC12" i="34" s="1"/>
  <c r="DD12" i="34" s="1"/>
  <c r="DE12" i="34" s="1"/>
  <c r="DF12" i="34" s="1"/>
  <c r="DG12" i="34" s="1"/>
  <c r="DH12" i="34" s="1"/>
  <c r="DI12" i="34" s="1"/>
  <c r="DJ12" i="34" s="1"/>
  <c r="DK12" i="34" s="1"/>
  <c r="DL12" i="34" s="1"/>
  <c r="DM12" i="34" s="1"/>
  <c r="DN12" i="34" s="1"/>
  <c r="DO12" i="34" s="1"/>
  <c r="DP12" i="34" s="1"/>
  <c r="DQ12" i="34" s="1"/>
  <c r="DR12" i="34" s="1"/>
  <c r="DS12" i="34" s="1"/>
  <c r="DT12" i="34" s="1"/>
  <c r="DU12" i="34" s="1"/>
  <c r="DV12" i="34" s="1"/>
  <c r="DW12" i="34" s="1"/>
  <c r="DX12" i="34" s="1"/>
  <c r="DY12" i="34" s="1"/>
  <c r="DZ12" i="34" s="1"/>
  <c r="EA12" i="34" s="1"/>
  <c r="EB12" i="34" s="1"/>
  <c r="EC12" i="34" s="1"/>
  <c r="ED12" i="34" s="1"/>
  <c r="CH13" i="34"/>
  <c r="CI13" i="34" s="1"/>
  <c r="CJ13" i="34" s="1"/>
  <c r="CK13" i="34" s="1"/>
  <c r="CL13" i="34" s="1"/>
  <c r="CM13" i="34" s="1"/>
  <c r="CN13" i="34" s="1"/>
  <c r="CO13" i="34" s="1"/>
  <c r="CP13" i="34" s="1"/>
  <c r="CQ13" i="34" s="1"/>
  <c r="CR13" i="34" s="1"/>
  <c r="CS13" i="34" s="1"/>
  <c r="CT13" i="34" s="1"/>
  <c r="CU13" i="34" s="1"/>
  <c r="CV13" i="34" s="1"/>
  <c r="CW13" i="34" s="1"/>
  <c r="CX13" i="34" s="1"/>
  <c r="CY13" i="34" s="1"/>
  <c r="CZ13" i="34" s="1"/>
  <c r="DA13" i="34" s="1"/>
  <c r="DB13" i="34" s="1"/>
  <c r="DC13" i="34" s="1"/>
  <c r="DD13" i="34" s="1"/>
  <c r="DE13" i="34" s="1"/>
  <c r="DF13" i="34" s="1"/>
  <c r="DG13" i="34" s="1"/>
  <c r="DH13" i="34" s="1"/>
  <c r="DI13" i="34" s="1"/>
  <c r="DJ13" i="34" s="1"/>
  <c r="DK13" i="34" s="1"/>
  <c r="DL13" i="34" s="1"/>
  <c r="DM13" i="34" s="1"/>
  <c r="DN13" i="34" s="1"/>
  <c r="DO13" i="34" s="1"/>
  <c r="DP13" i="34" s="1"/>
  <c r="DQ13" i="34" s="1"/>
  <c r="DR13" i="34" s="1"/>
  <c r="DS13" i="34" s="1"/>
  <c r="DT13" i="34" s="1"/>
  <c r="DU13" i="34" s="1"/>
  <c r="DV13" i="34" s="1"/>
  <c r="DW13" i="34" s="1"/>
  <c r="DX13" i="34" s="1"/>
  <c r="DY13" i="34" s="1"/>
  <c r="DZ13" i="34" s="1"/>
  <c r="EA13" i="34" s="1"/>
  <c r="EB13" i="34" s="1"/>
  <c r="EC13" i="34" s="1"/>
  <c r="ED13" i="34" s="1"/>
  <c r="C122" i="31"/>
  <c r="E34" i="34" s="1"/>
  <c r="C121" i="24"/>
  <c r="C123" i="24" s="1"/>
  <c r="D38" i="34" s="1"/>
  <c r="BG82" i="32"/>
  <c r="BG83" i="32" s="1"/>
  <c r="BG84" i="32" s="1"/>
  <c r="BF136" i="32"/>
  <c r="CB119" i="14"/>
  <c r="CB17" i="34" s="1"/>
  <c r="BG138" i="25"/>
  <c r="BG30" i="34" s="1"/>
  <c r="BH80" i="32"/>
  <c r="BH90" i="32" s="1"/>
  <c r="BH96" i="32" s="1"/>
  <c r="BH72" i="32"/>
  <c r="BI56" i="32"/>
  <c r="BI68" i="32"/>
  <c r="BH71" i="32"/>
  <c r="BI15" i="32"/>
  <c r="BI64" i="32" s="1"/>
  <c r="BI31" i="32"/>
  <c r="BI30" i="32"/>
  <c r="BJ29" i="32" s="1"/>
  <c r="BI50" i="32"/>
  <c r="BI28" i="32"/>
  <c r="BJ27" i="32" s="1"/>
  <c r="BH88" i="32"/>
  <c r="BH94" i="32" s="1"/>
  <c r="BG78" i="29"/>
  <c r="BG64" i="29"/>
  <c r="BG73" i="29" s="1"/>
  <c r="BG70" i="29"/>
  <c r="BG58" i="29"/>
  <c r="BG72" i="29" s="1"/>
  <c r="BG52" i="29"/>
  <c r="BF82" i="29"/>
  <c r="BE136" i="29"/>
  <c r="BE25" i="34" s="1"/>
  <c r="BH25" i="29"/>
  <c r="BH23" i="29"/>
  <c r="BH13" i="29" s="1"/>
  <c r="BH50" i="29" s="1"/>
  <c r="BI28" i="25"/>
  <c r="BJ27" i="25" s="1"/>
  <c r="BH88" i="25"/>
  <c r="BH94" i="25" s="1"/>
  <c r="BI15" i="25"/>
  <c r="BI31" i="25"/>
  <c r="BI30" i="25"/>
  <c r="BJ29" i="25" s="1"/>
  <c r="BH72" i="25"/>
  <c r="BH81" i="25" s="1"/>
  <c r="BI62" i="25"/>
  <c r="BI50" i="25"/>
  <c r="BH80" i="25"/>
  <c r="BH90" i="25" s="1"/>
  <c r="BH96" i="25" s="1"/>
  <c r="BI56" i="25"/>
  <c r="CE76" i="14"/>
  <c r="CF70" i="14"/>
  <c r="CF76" i="14" s="1"/>
  <c r="BG77" i="16"/>
  <c r="BB89" i="16"/>
  <c r="BB95" i="16" s="1"/>
  <c r="BC79" i="16"/>
  <c r="BI76" i="16"/>
  <c r="BF87" i="16"/>
  <c r="BF93" i="16" s="1"/>
  <c r="BH86" i="16"/>
  <c r="BH92" i="16" s="1"/>
  <c r="CE82" i="14"/>
  <c r="CE88" i="14" s="1"/>
  <c r="CE83" i="14"/>
  <c r="CE89" i="14" s="1"/>
  <c r="CF82" i="14"/>
  <c r="CF88" i="14" s="1"/>
  <c r="CE85" i="14"/>
  <c r="CE91" i="14" s="1"/>
  <c r="CF84" i="14"/>
  <c r="CF90" i="14" s="1"/>
  <c r="CF83" i="14"/>
  <c r="CF89" i="14" s="1"/>
  <c r="CF81" i="14"/>
  <c r="CF87" i="14" s="1"/>
  <c r="CF85" i="14"/>
  <c r="CF91" i="14" s="1"/>
  <c r="CE81" i="14"/>
  <c r="CE87" i="14" s="1"/>
  <c r="CE84" i="14"/>
  <c r="CE90" i="14" s="1"/>
  <c r="CE80" i="14"/>
  <c r="CE86" i="14" s="1"/>
  <c r="CC117" i="14"/>
  <c r="CC11" i="34" s="1"/>
  <c r="CD79" i="14"/>
  <c r="CE77" i="14"/>
  <c r="CE78" i="14" s="1"/>
  <c r="C121" i="31" l="1"/>
  <c r="BF138" i="32"/>
  <c r="BF28" i="34" s="1"/>
  <c r="BF22" i="34"/>
  <c r="BG136" i="32"/>
  <c r="CC119" i="14"/>
  <c r="CC17" i="34" s="1"/>
  <c r="BE138" i="29"/>
  <c r="BE31" i="34" s="1"/>
  <c r="BH81" i="32"/>
  <c r="BH82" i="32"/>
  <c r="BH83" i="32" s="1"/>
  <c r="BH84" i="32" s="1"/>
  <c r="BI70" i="32"/>
  <c r="BI73" i="32"/>
  <c r="BI58" i="32"/>
  <c r="BI72" i="32" s="1"/>
  <c r="BI52" i="32"/>
  <c r="BI71" i="32" s="1"/>
  <c r="BJ23" i="32"/>
  <c r="BJ13" i="32" s="1"/>
  <c r="BJ56" i="32" s="1"/>
  <c r="BJ25" i="32"/>
  <c r="BJ30" i="32" s="1"/>
  <c r="BK29" i="32" s="1"/>
  <c r="BI16" i="32"/>
  <c r="BI78" i="32"/>
  <c r="BH56" i="29"/>
  <c r="BH62" i="29"/>
  <c r="BH28" i="29"/>
  <c r="BI27" i="29" s="1"/>
  <c r="BI23" i="29" s="1"/>
  <c r="BI13" i="29" s="1"/>
  <c r="BH68" i="29"/>
  <c r="BH15" i="29"/>
  <c r="BH16" i="29" s="1"/>
  <c r="BH31" i="29"/>
  <c r="BF83" i="29"/>
  <c r="BF84" i="29" s="1"/>
  <c r="BG88" i="29"/>
  <c r="BG94" i="29" s="1"/>
  <c r="BG80" i="29"/>
  <c r="BG90" i="29" s="1"/>
  <c r="BG96" i="29" s="1"/>
  <c r="BH30" i="29"/>
  <c r="BI29" i="29" s="1"/>
  <c r="BG71" i="29"/>
  <c r="BG81" i="29" s="1"/>
  <c r="BI64" i="25"/>
  <c r="BI73" i="25" s="1"/>
  <c r="BI70" i="25"/>
  <c r="BI52" i="25"/>
  <c r="BI71" i="25" s="1"/>
  <c r="BJ25" i="25"/>
  <c r="BJ23" i="25"/>
  <c r="BJ13" i="25" s="1"/>
  <c r="BI16" i="25"/>
  <c r="BH82" i="25"/>
  <c r="BI58" i="25"/>
  <c r="BI78" i="25"/>
  <c r="CF80" i="14"/>
  <c r="CF86" i="14" s="1"/>
  <c r="CF77" i="14"/>
  <c r="CF78" i="14" s="1"/>
  <c r="CF79" i="14" s="1"/>
  <c r="BD79" i="16"/>
  <c r="BI86" i="16"/>
  <c r="BI92" i="16" s="1"/>
  <c r="BJ76" i="16"/>
  <c r="BG87" i="16"/>
  <c r="BG93" i="16" s="1"/>
  <c r="BC89" i="16"/>
  <c r="BC95" i="16" s="1"/>
  <c r="BH77" i="16"/>
  <c r="CD117" i="14"/>
  <c r="CD11" i="34" s="1"/>
  <c r="CE79" i="14"/>
  <c r="BG138" i="32" l="1"/>
  <c r="BG28" i="34" s="1"/>
  <c r="BG22" i="34"/>
  <c r="CD119" i="14"/>
  <c r="CD17" i="34" s="1"/>
  <c r="BJ68" i="32"/>
  <c r="BJ50" i="32"/>
  <c r="BI81" i="32"/>
  <c r="BH136" i="32"/>
  <c r="BH22" i="34" s="1"/>
  <c r="BI88" i="32"/>
  <c r="BI94" i="32" s="1"/>
  <c r="BJ15" i="32"/>
  <c r="BJ58" i="32" s="1"/>
  <c r="BJ72" i="32" s="1"/>
  <c r="BJ31" i="32"/>
  <c r="BJ62" i="32"/>
  <c r="BJ28" i="32"/>
  <c r="BK27" i="32" s="1"/>
  <c r="BI80" i="32"/>
  <c r="BI90" i="32" s="1"/>
  <c r="BI96" i="32" s="1"/>
  <c r="BH78" i="29"/>
  <c r="BH88" i="29" s="1"/>
  <c r="BH94" i="29" s="1"/>
  <c r="BI68" i="29"/>
  <c r="BH70" i="29"/>
  <c r="BI50" i="29"/>
  <c r="BI62" i="29"/>
  <c r="BI56" i="29"/>
  <c r="BG82" i="29"/>
  <c r="BG83" i="29" s="1"/>
  <c r="BG84" i="29" s="1"/>
  <c r="BH64" i="29"/>
  <c r="BH73" i="29" s="1"/>
  <c r="BJ28" i="25"/>
  <c r="BK27" i="25" s="1"/>
  <c r="BK23" i="25" s="1"/>
  <c r="BK13" i="25" s="1"/>
  <c r="BH58" i="29"/>
  <c r="BH72" i="29" s="1"/>
  <c r="BH52" i="29"/>
  <c r="BH71" i="29" s="1"/>
  <c r="BI28" i="29"/>
  <c r="BJ27" i="29" s="1"/>
  <c r="BF136" i="29"/>
  <c r="BF25" i="34" s="1"/>
  <c r="BI25" i="29"/>
  <c r="BI30" i="29" s="1"/>
  <c r="BJ29" i="29" s="1"/>
  <c r="BJ68" i="25"/>
  <c r="BJ50" i="25"/>
  <c r="BJ30" i="25"/>
  <c r="BK29" i="25" s="1"/>
  <c r="BJ15" i="25"/>
  <c r="BJ64" i="25" s="1"/>
  <c r="BJ31" i="25"/>
  <c r="BI72" i="25"/>
  <c r="BI81" i="25" s="1"/>
  <c r="BH83" i="25"/>
  <c r="BH84" i="25" s="1"/>
  <c r="BI88" i="25"/>
  <c r="BI94" i="25" s="1"/>
  <c r="BI80" i="25"/>
  <c r="BI90" i="25" s="1"/>
  <c r="BI96" i="25" s="1"/>
  <c r="BJ62" i="25"/>
  <c r="BJ56" i="25"/>
  <c r="BK76" i="16"/>
  <c r="BH87" i="16"/>
  <c r="BH93" i="16" s="1"/>
  <c r="BD89" i="16"/>
  <c r="BD95" i="16" s="1"/>
  <c r="BI77" i="16"/>
  <c r="BJ86" i="16"/>
  <c r="BJ92" i="16" s="1"/>
  <c r="BE79" i="16"/>
  <c r="CF117" i="14"/>
  <c r="CF11" i="34" s="1"/>
  <c r="CE117" i="14"/>
  <c r="CE11" i="34" s="1"/>
  <c r="BH138" i="32" l="1"/>
  <c r="BH28" i="34" s="1"/>
  <c r="CE119" i="14"/>
  <c r="CE17" i="34" s="1"/>
  <c r="BF138" i="29"/>
  <c r="BF31" i="34" s="1"/>
  <c r="BJ16" i="32"/>
  <c r="BJ52" i="32"/>
  <c r="BJ71" i="32" s="1"/>
  <c r="BJ78" i="32"/>
  <c r="BJ88" i="32" s="1"/>
  <c r="BJ94" i="32" s="1"/>
  <c r="BJ64" i="32"/>
  <c r="BJ73" i="32" s="1"/>
  <c r="BJ70" i="32"/>
  <c r="BI82" i="32"/>
  <c r="BK23" i="32"/>
  <c r="BK13" i="32" s="1"/>
  <c r="BK62" i="32" s="1"/>
  <c r="BK25" i="32"/>
  <c r="BI78" i="29"/>
  <c r="BI88" i="29" s="1"/>
  <c r="BI94" i="29" s="1"/>
  <c r="BH81" i="29"/>
  <c r="BH80" i="29"/>
  <c r="BH90" i="29" s="1"/>
  <c r="BH96" i="29" s="1"/>
  <c r="BK25" i="25"/>
  <c r="BK31" i="25" s="1"/>
  <c r="BJ23" i="29"/>
  <c r="BJ13" i="29" s="1"/>
  <c r="BJ25" i="29"/>
  <c r="BG136" i="29"/>
  <c r="BG25" i="34" s="1"/>
  <c r="BI15" i="29"/>
  <c r="BI31" i="29"/>
  <c r="BK56" i="25"/>
  <c r="BK28" i="25"/>
  <c r="BL27" i="25" s="1"/>
  <c r="BL23" i="25" s="1"/>
  <c r="BL13" i="25" s="1"/>
  <c r="BJ58" i="25"/>
  <c r="BJ72" i="25" s="1"/>
  <c r="BH136" i="25"/>
  <c r="BH24" i="34" s="1"/>
  <c r="BK50" i="25"/>
  <c r="BI82" i="25"/>
  <c r="BJ73" i="25"/>
  <c r="BK62" i="25"/>
  <c r="BJ70" i="25"/>
  <c r="BJ16" i="25"/>
  <c r="BJ78" i="25"/>
  <c r="BJ52" i="25"/>
  <c r="BK68" i="25"/>
  <c r="CG117" i="14"/>
  <c r="CF119" i="14"/>
  <c r="CF17" i="34" s="1"/>
  <c r="BK86" i="16"/>
  <c r="BK92" i="16" s="1"/>
  <c r="BI87" i="16"/>
  <c r="BI93" i="16" s="1"/>
  <c r="BL76" i="16"/>
  <c r="BE89" i="16"/>
  <c r="BE95" i="16" s="1"/>
  <c r="BJ77" i="16"/>
  <c r="BF79" i="16"/>
  <c r="CG11" i="34" l="1"/>
  <c r="CH11" i="34" s="1"/>
  <c r="CI11" i="34" s="1"/>
  <c r="CJ11" i="34" s="1"/>
  <c r="CK11" i="34" s="1"/>
  <c r="CL11" i="34" s="1"/>
  <c r="CM11" i="34" s="1"/>
  <c r="CN11" i="34" s="1"/>
  <c r="CO11" i="34" s="1"/>
  <c r="CP11" i="34" s="1"/>
  <c r="CQ11" i="34" s="1"/>
  <c r="CR11" i="34" s="1"/>
  <c r="CS11" i="34" s="1"/>
  <c r="CT11" i="34" s="1"/>
  <c r="CU11" i="34" s="1"/>
  <c r="CV11" i="34" s="1"/>
  <c r="CW11" i="34" s="1"/>
  <c r="CX11" i="34" s="1"/>
  <c r="CY11" i="34" s="1"/>
  <c r="CZ11" i="34" s="1"/>
  <c r="DA11" i="34" s="1"/>
  <c r="DB11" i="34" s="1"/>
  <c r="DC11" i="34" s="1"/>
  <c r="DD11" i="34" s="1"/>
  <c r="DE11" i="34" s="1"/>
  <c r="DF11" i="34" s="1"/>
  <c r="DG11" i="34" s="1"/>
  <c r="DH11" i="34" s="1"/>
  <c r="DI11" i="34" s="1"/>
  <c r="DJ11" i="34" s="1"/>
  <c r="DK11" i="34" s="1"/>
  <c r="DL11" i="34" s="1"/>
  <c r="DM11" i="34" s="1"/>
  <c r="DN11" i="34" s="1"/>
  <c r="DO11" i="34" s="1"/>
  <c r="DP11" i="34" s="1"/>
  <c r="DQ11" i="34" s="1"/>
  <c r="DR11" i="34" s="1"/>
  <c r="DS11" i="34" s="1"/>
  <c r="DT11" i="34" s="1"/>
  <c r="DU11" i="34" s="1"/>
  <c r="DV11" i="34" s="1"/>
  <c r="DW11" i="34" s="1"/>
  <c r="DX11" i="34" s="1"/>
  <c r="DY11" i="34" s="1"/>
  <c r="DZ11" i="34" s="1"/>
  <c r="EA11" i="34" s="1"/>
  <c r="EB11" i="34" s="1"/>
  <c r="EC11" i="34" s="1"/>
  <c r="ED11" i="34" s="1"/>
  <c r="CF118" i="14"/>
  <c r="C122" i="14" s="1"/>
  <c r="E36" i="34" s="1"/>
  <c r="BG138" i="29"/>
  <c r="BG31" i="34" s="1"/>
  <c r="BH138" i="25"/>
  <c r="BH30" i="34" s="1"/>
  <c r="BJ80" i="32"/>
  <c r="BJ90" i="32" s="1"/>
  <c r="BJ96" i="32" s="1"/>
  <c r="BK68" i="32"/>
  <c r="BK56" i="32"/>
  <c r="BK50" i="32"/>
  <c r="BJ81" i="32"/>
  <c r="BK28" i="32"/>
  <c r="BL27" i="32" s="1"/>
  <c r="BK15" i="32"/>
  <c r="BK70" i="32" s="1"/>
  <c r="BK31" i="32"/>
  <c r="BK30" i="32"/>
  <c r="BL29" i="32" s="1"/>
  <c r="BI83" i="32"/>
  <c r="BI84" i="32" s="1"/>
  <c r="BK15" i="25"/>
  <c r="BK16" i="25" s="1"/>
  <c r="BH82" i="29"/>
  <c r="BH83" i="29" s="1"/>
  <c r="BH84" i="29" s="1"/>
  <c r="BL56" i="25"/>
  <c r="BK30" i="25"/>
  <c r="BL29" i="25" s="1"/>
  <c r="BL25" i="25" s="1"/>
  <c r="BL31" i="25" s="1"/>
  <c r="BJ50" i="29"/>
  <c r="BJ62" i="29"/>
  <c r="BJ56" i="29"/>
  <c r="BJ68" i="29"/>
  <c r="BJ28" i="29"/>
  <c r="BK27" i="29" s="1"/>
  <c r="BK23" i="29" s="1"/>
  <c r="BK13" i="29" s="1"/>
  <c r="BJ15" i="29"/>
  <c r="BJ16" i="29" s="1"/>
  <c r="BJ31" i="29"/>
  <c r="BJ30" i="29"/>
  <c r="BK29" i="29" s="1"/>
  <c r="BI52" i="29"/>
  <c r="BI58" i="29"/>
  <c r="BI16" i="29"/>
  <c r="BI64" i="29"/>
  <c r="BI70" i="29"/>
  <c r="BL28" i="25"/>
  <c r="BM27" i="25" s="1"/>
  <c r="BM23" i="25" s="1"/>
  <c r="BM13" i="25" s="1"/>
  <c r="BL50" i="25"/>
  <c r="BL62" i="25"/>
  <c r="BL68" i="25"/>
  <c r="BJ71" i="25"/>
  <c r="BJ81" i="25" s="1"/>
  <c r="BJ80" i="25"/>
  <c r="BJ90" i="25" s="1"/>
  <c r="BJ96" i="25" s="1"/>
  <c r="BJ88" i="25"/>
  <c r="BJ94" i="25" s="1"/>
  <c r="BI83" i="25"/>
  <c r="BI84" i="25" s="1"/>
  <c r="BK78" i="25"/>
  <c r="BK88" i="25" s="1"/>
  <c r="BK94" i="25" s="1"/>
  <c r="BF89" i="16"/>
  <c r="BF95" i="16" s="1"/>
  <c r="BG79" i="16"/>
  <c r="BM76" i="16"/>
  <c r="BL86" i="16"/>
  <c r="BL92" i="16" s="1"/>
  <c r="BJ87" i="16"/>
  <c r="BJ93" i="16" s="1"/>
  <c r="BK77" i="16"/>
  <c r="C121" i="14" l="1"/>
  <c r="C123" i="14" s="1"/>
  <c r="D36" i="34" s="1"/>
  <c r="BJ82" i="32"/>
  <c r="BJ83" i="32" s="1"/>
  <c r="BJ84" i="32" s="1"/>
  <c r="BK52" i="25"/>
  <c r="BK71" i="25" s="1"/>
  <c r="BI136" i="32"/>
  <c r="BI22" i="34" s="1"/>
  <c r="BK78" i="32"/>
  <c r="BK64" i="25"/>
  <c r="BK73" i="25" s="1"/>
  <c r="BK70" i="25"/>
  <c r="BK58" i="32"/>
  <c r="BK52" i="32"/>
  <c r="BK71" i="32" s="1"/>
  <c r="BK16" i="32"/>
  <c r="BK64" i="32"/>
  <c r="BL25" i="32"/>
  <c r="BL30" i="32" s="1"/>
  <c r="BM29" i="32" s="1"/>
  <c r="BL23" i="32"/>
  <c r="BL13" i="32" s="1"/>
  <c r="BM56" i="25"/>
  <c r="BK58" i="25"/>
  <c r="BK72" i="25" s="1"/>
  <c r="BK50" i="29"/>
  <c r="BK62" i="29"/>
  <c r="BK28" i="29"/>
  <c r="BL27" i="29" s="1"/>
  <c r="BL23" i="29" s="1"/>
  <c r="BL13" i="29" s="1"/>
  <c r="BJ78" i="29"/>
  <c r="BJ88" i="29" s="1"/>
  <c r="BJ94" i="29" s="1"/>
  <c r="BK56" i="29"/>
  <c r="BK68" i="29"/>
  <c r="BI80" i="29"/>
  <c r="BJ52" i="29"/>
  <c r="BI71" i="29"/>
  <c r="BJ58" i="29"/>
  <c r="BI72" i="29"/>
  <c r="BK25" i="29"/>
  <c r="BJ70" i="29"/>
  <c r="BJ64" i="29"/>
  <c r="BI73" i="29"/>
  <c r="BH136" i="29"/>
  <c r="BH25" i="34" s="1"/>
  <c r="BL30" i="25"/>
  <c r="BM29" i="25" s="1"/>
  <c r="BM25" i="25" s="1"/>
  <c r="BM15" i="25" s="1"/>
  <c r="BL15" i="25"/>
  <c r="BL16" i="25" s="1"/>
  <c r="BL78" i="25"/>
  <c r="BL88" i="25" s="1"/>
  <c r="BL94" i="25" s="1"/>
  <c r="BJ82" i="25"/>
  <c r="BJ83" i="25" s="1"/>
  <c r="BJ84" i="25" s="1"/>
  <c r="BI136" i="25"/>
  <c r="BI24" i="34" s="1"/>
  <c r="BM28" i="25"/>
  <c r="BN27" i="25" s="1"/>
  <c r="BM62" i="25"/>
  <c r="BM50" i="25"/>
  <c r="BM68" i="25"/>
  <c r="BN76" i="16"/>
  <c r="BG89" i="16"/>
  <c r="BG95" i="16" s="1"/>
  <c r="BH79" i="16"/>
  <c r="BK87" i="16"/>
  <c r="BK93" i="16" s="1"/>
  <c r="BL77" i="16"/>
  <c r="BM86" i="16"/>
  <c r="BM92" i="16" s="1"/>
  <c r="BH138" i="29" l="1"/>
  <c r="BH31" i="34" s="1"/>
  <c r="BI138" i="25"/>
  <c r="BI30" i="34" s="1"/>
  <c r="BI138" i="32"/>
  <c r="BI28" i="34" s="1"/>
  <c r="BJ136" i="32"/>
  <c r="BJ22" i="34" s="1"/>
  <c r="BL62" i="32"/>
  <c r="BL68" i="32"/>
  <c r="BL15" i="32"/>
  <c r="BL70" i="32" s="1"/>
  <c r="BL31" i="32"/>
  <c r="BL50" i="32"/>
  <c r="BL28" i="32"/>
  <c r="BM27" i="32" s="1"/>
  <c r="BK88" i="32"/>
  <c r="BK94" i="32" s="1"/>
  <c r="BK73" i="32"/>
  <c r="BK72" i="32"/>
  <c r="BK80" i="32"/>
  <c r="BK90" i="32" s="1"/>
  <c r="BK96" i="32" s="1"/>
  <c r="BL56" i="32"/>
  <c r="BK81" i="25"/>
  <c r="BK80" i="25"/>
  <c r="BK82" i="25" s="1"/>
  <c r="BK83" i="25" s="1"/>
  <c r="BK84" i="25" s="1"/>
  <c r="BI81" i="29"/>
  <c r="BK78" i="29"/>
  <c r="BK88" i="29" s="1"/>
  <c r="BK94" i="29" s="1"/>
  <c r="BL68" i="29"/>
  <c r="BL28" i="29"/>
  <c r="BM27" i="29" s="1"/>
  <c r="BM30" i="25"/>
  <c r="BN29" i="25" s="1"/>
  <c r="BN25" i="25" s="1"/>
  <c r="BL50" i="29"/>
  <c r="BL62" i="29"/>
  <c r="BK15" i="29"/>
  <c r="BK16" i="29" s="1"/>
  <c r="BK31" i="29"/>
  <c r="BL64" i="25"/>
  <c r="BL73" i="25" s="1"/>
  <c r="BM31" i="25"/>
  <c r="BL70" i="25"/>
  <c r="BM70" i="25" s="1"/>
  <c r="BJ73" i="29"/>
  <c r="BL56" i="29"/>
  <c r="BL58" i="25"/>
  <c r="BL72" i="25" s="1"/>
  <c r="BK30" i="29"/>
  <c r="BL29" i="29" s="1"/>
  <c r="BL52" i="25"/>
  <c r="BL71" i="25" s="1"/>
  <c r="BJ72" i="29"/>
  <c r="BJ80" i="29"/>
  <c r="BJ71" i="29"/>
  <c r="BI90" i="29"/>
  <c r="BI96" i="29" s="1"/>
  <c r="BI82" i="29"/>
  <c r="BJ136" i="25"/>
  <c r="BJ24" i="34" s="1"/>
  <c r="BM78" i="25"/>
  <c r="BN23" i="25"/>
  <c r="BN13" i="25" s="1"/>
  <c r="BM16" i="25"/>
  <c r="BL87" i="16"/>
  <c r="BL93" i="16" s="1"/>
  <c r="BM77" i="16"/>
  <c r="BH89" i="16"/>
  <c r="BH95" i="16" s="1"/>
  <c r="BI79" i="16"/>
  <c r="BN86" i="16"/>
  <c r="BN92" i="16" s="1"/>
  <c r="BO76" i="16"/>
  <c r="BK90" i="25" l="1"/>
  <c r="BK96" i="25" s="1"/>
  <c r="BK136" i="25" s="1"/>
  <c r="BK24" i="34" s="1"/>
  <c r="BJ138" i="32"/>
  <c r="BJ28" i="34" s="1"/>
  <c r="BJ138" i="25"/>
  <c r="BJ30" i="34" s="1"/>
  <c r="BL52" i="32"/>
  <c r="BL71" i="32" s="1"/>
  <c r="BK81" i="32"/>
  <c r="BL64" i="32"/>
  <c r="BL73" i="32" s="1"/>
  <c r="BL78" i="32"/>
  <c r="BK82" i="32"/>
  <c r="BL16" i="32"/>
  <c r="BM23" i="32"/>
  <c r="BM13" i="32" s="1"/>
  <c r="BM62" i="32" s="1"/>
  <c r="BM25" i="32"/>
  <c r="BL58" i="32"/>
  <c r="BL81" i="25"/>
  <c r="BJ81" i="29"/>
  <c r="BL80" i="25"/>
  <c r="BL90" i="25" s="1"/>
  <c r="BL96" i="25" s="1"/>
  <c r="BM64" i="25"/>
  <c r="BM73" i="25" s="1"/>
  <c r="BM52" i="25"/>
  <c r="BM71" i="25" s="1"/>
  <c r="BM58" i="25"/>
  <c r="BM72" i="25" s="1"/>
  <c r="BI83" i="29"/>
  <c r="BI84" i="29" s="1"/>
  <c r="BK64" i="29"/>
  <c r="BM23" i="29"/>
  <c r="BM13" i="29" s="1"/>
  <c r="BM50" i="29" s="1"/>
  <c r="BK58" i="29"/>
  <c r="BL78" i="29"/>
  <c r="BK70" i="29"/>
  <c r="BL25" i="29"/>
  <c r="BL30" i="29" s="1"/>
  <c r="BM29" i="29" s="1"/>
  <c r="BK52" i="29"/>
  <c r="BJ90" i="29"/>
  <c r="BJ96" i="29" s="1"/>
  <c r="BJ82" i="29"/>
  <c r="BN15" i="25"/>
  <c r="BN70" i="25" s="1"/>
  <c r="BN31" i="25"/>
  <c r="BN56" i="25"/>
  <c r="BN28" i="25"/>
  <c r="BO27" i="25" s="1"/>
  <c r="BN68" i="25"/>
  <c r="BN30" i="25"/>
  <c r="BO29" i="25" s="1"/>
  <c r="BN62" i="25"/>
  <c r="BN50" i="25"/>
  <c r="BM88" i="25"/>
  <c r="BM94" i="25" s="1"/>
  <c r="BI89" i="16"/>
  <c r="BI95" i="16" s="1"/>
  <c r="BJ79" i="16"/>
  <c r="BM87" i="16"/>
  <c r="BM93" i="16" s="1"/>
  <c r="BN77" i="16"/>
  <c r="BO86" i="16"/>
  <c r="BO92" i="16" s="1"/>
  <c r="BP76" i="16"/>
  <c r="BK138" i="25" l="1"/>
  <c r="BK30" i="34" s="1"/>
  <c r="BL80" i="32"/>
  <c r="BL90" i="32" s="1"/>
  <c r="BL96" i="32" s="1"/>
  <c r="BL72" i="32"/>
  <c r="BL81" i="32" s="1"/>
  <c r="BM28" i="32"/>
  <c r="BN27" i="32" s="1"/>
  <c r="BN23" i="32" s="1"/>
  <c r="BN13" i="32" s="1"/>
  <c r="BM56" i="32"/>
  <c r="BM68" i="32"/>
  <c r="BM50" i="32"/>
  <c r="BL88" i="32"/>
  <c r="BL94" i="32" s="1"/>
  <c r="BM15" i="32"/>
  <c r="BM16" i="32" s="1"/>
  <c r="BM31" i="32"/>
  <c r="BM30" i="32"/>
  <c r="BN29" i="32" s="1"/>
  <c r="BK83" i="32"/>
  <c r="BK84" i="32" s="1"/>
  <c r="BL82" i="25"/>
  <c r="BL83" i="25" s="1"/>
  <c r="BL84" i="25" s="1"/>
  <c r="BM81" i="25"/>
  <c r="BM80" i="25"/>
  <c r="BM90" i="25" s="1"/>
  <c r="BM96" i="25" s="1"/>
  <c r="BK72" i="29"/>
  <c r="BM28" i="29"/>
  <c r="BN27" i="29" s="1"/>
  <c r="BJ83" i="29"/>
  <c r="BJ84" i="29" s="1"/>
  <c r="BK73" i="29"/>
  <c r="BL88" i="29"/>
  <c r="BL94" i="29" s="1"/>
  <c r="BK80" i="29"/>
  <c r="BK71" i="29"/>
  <c r="BI136" i="29"/>
  <c r="BI25" i="34" s="1"/>
  <c r="BL15" i="29"/>
  <c r="BL16" i="29" s="1"/>
  <c r="BL31" i="29"/>
  <c r="BM62" i="29"/>
  <c r="BM25" i="29"/>
  <c r="BM68" i="29"/>
  <c r="BM56" i="29"/>
  <c r="BN64" i="25"/>
  <c r="BN73" i="25" s="1"/>
  <c r="BN16" i="25"/>
  <c r="BO25" i="25"/>
  <c r="BO23" i="25"/>
  <c r="BO13" i="25" s="1"/>
  <c r="BN78" i="25"/>
  <c r="BN52" i="25"/>
  <c r="BN58" i="25"/>
  <c r="BN72" i="25" s="1"/>
  <c r="BO77" i="16"/>
  <c r="BQ76" i="16"/>
  <c r="BK79" i="16"/>
  <c r="BP86" i="16"/>
  <c r="BP92" i="16" s="1"/>
  <c r="BN87" i="16"/>
  <c r="BN93" i="16" s="1"/>
  <c r="BJ89" i="16"/>
  <c r="BJ95" i="16" s="1"/>
  <c r="BI138" i="29" l="1"/>
  <c r="BI31" i="34" s="1"/>
  <c r="BL82" i="32"/>
  <c r="BL83" i="32" s="1"/>
  <c r="BL84" i="32" s="1"/>
  <c r="BN25" i="32"/>
  <c r="BN31" i="32" s="1"/>
  <c r="BM64" i="32"/>
  <c r="BM73" i="32" s="1"/>
  <c r="BM58" i="32"/>
  <c r="BM72" i="32" s="1"/>
  <c r="BK136" i="32"/>
  <c r="BK22" i="34" s="1"/>
  <c r="BN28" i="32"/>
  <c r="BO27" i="32" s="1"/>
  <c r="BM52" i="32"/>
  <c r="BM70" i="32"/>
  <c r="BM78" i="32"/>
  <c r="BN50" i="32"/>
  <c r="BN68" i="32"/>
  <c r="BN56" i="32"/>
  <c r="BN62" i="32"/>
  <c r="BM82" i="25"/>
  <c r="BM83" i="25" s="1"/>
  <c r="BM84" i="25" s="1"/>
  <c r="BL136" i="25"/>
  <c r="BL24" i="34" s="1"/>
  <c r="BK81" i="29"/>
  <c r="BM78" i="29"/>
  <c r="BM88" i="29" s="1"/>
  <c r="BM94" i="29" s="1"/>
  <c r="BL70" i="29"/>
  <c r="BJ136" i="29"/>
  <c r="BJ25" i="34" s="1"/>
  <c r="BL64" i="29"/>
  <c r="BL52" i="29"/>
  <c r="BN23" i="29"/>
  <c r="BN13" i="29" s="1"/>
  <c r="BN68" i="29" s="1"/>
  <c r="BK90" i="29"/>
  <c r="BK96" i="29" s="1"/>
  <c r="BK82" i="29"/>
  <c r="BM15" i="29"/>
  <c r="BM16" i="29" s="1"/>
  <c r="BM31" i="29"/>
  <c r="BL58" i="29"/>
  <c r="BM30" i="29"/>
  <c r="BN29" i="29" s="1"/>
  <c r="BN25" i="29" s="1"/>
  <c r="BN80" i="25"/>
  <c r="BN90" i="25" s="1"/>
  <c r="BN96" i="25" s="1"/>
  <c r="BO15" i="25"/>
  <c r="BO58" i="25" s="1"/>
  <c r="BO31" i="25"/>
  <c r="BO68" i="25"/>
  <c r="BN71" i="25"/>
  <c r="BN81" i="25" s="1"/>
  <c r="BO28" i="25"/>
  <c r="BP27" i="25" s="1"/>
  <c r="BO50" i="25"/>
  <c r="BN88" i="25"/>
  <c r="BN94" i="25" s="1"/>
  <c r="BO30" i="25"/>
  <c r="BP29" i="25" s="1"/>
  <c r="BO56" i="25"/>
  <c r="BO62" i="25"/>
  <c r="BQ86" i="16"/>
  <c r="BQ92" i="16" s="1"/>
  <c r="BR76" i="16"/>
  <c r="BK89" i="16"/>
  <c r="BK95" i="16" s="1"/>
  <c r="BL79" i="16"/>
  <c r="BO87" i="16"/>
  <c r="BO93" i="16" s="1"/>
  <c r="BP77" i="16"/>
  <c r="BK138" i="32" l="1"/>
  <c r="BK28" i="34" s="1"/>
  <c r="BJ138" i="29"/>
  <c r="BJ31" i="34" s="1"/>
  <c r="BL138" i="25"/>
  <c r="BL30" i="34" s="1"/>
  <c r="BN30" i="32"/>
  <c r="BO29" i="32" s="1"/>
  <c r="BO25" i="32" s="1"/>
  <c r="BN15" i="32"/>
  <c r="BN16" i="32" s="1"/>
  <c r="BM80" i="32"/>
  <c r="BM90" i="32" s="1"/>
  <c r="BM96" i="32" s="1"/>
  <c r="BO23" i="32"/>
  <c r="BO13" i="32" s="1"/>
  <c r="BO50" i="32" s="1"/>
  <c r="BL136" i="32"/>
  <c r="BL22" i="34" s="1"/>
  <c r="BM71" i="32"/>
  <c r="BM81" i="32" s="1"/>
  <c r="BN78" i="32"/>
  <c r="BM88" i="32"/>
  <c r="BM94" i="32" s="1"/>
  <c r="BM136" i="25"/>
  <c r="BM24" i="34" s="1"/>
  <c r="BN15" i="29"/>
  <c r="BN16" i="29" s="1"/>
  <c r="BN31" i="29"/>
  <c r="BM64" i="29"/>
  <c r="BL73" i="29"/>
  <c r="BN30" i="29"/>
  <c r="BO29" i="29" s="1"/>
  <c r="BN28" i="29"/>
  <c r="BO27" i="29" s="1"/>
  <c r="BK83" i="29"/>
  <c r="BK84" i="29" s="1"/>
  <c r="BN50" i="29"/>
  <c r="BN62" i="29"/>
  <c r="BM58" i="29"/>
  <c r="BL72" i="29"/>
  <c r="BL80" i="29"/>
  <c r="BM52" i="29"/>
  <c r="BL71" i="29"/>
  <c r="BN56" i="29"/>
  <c r="BM70" i="29"/>
  <c r="BN82" i="25"/>
  <c r="BN83" i="25" s="1"/>
  <c r="BN84" i="25" s="1"/>
  <c r="BP23" i="25"/>
  <c r="BP13" i="25" s="1"/>
  <c r="BP62" i="25" s="1"/>
  <c r="BP25" i="25"/>
  <c r="BP30" i="25" s="1"/>
  <c r="BQ29" i="25" s="1"/>
  <c r="BO64" i="25"/>
  <c r="BO73" i="25" s="1"/>
  <c r="BO70" i="25"/>
  <c r="BO16" i="25"/>
  <c r="BO52" i="25"/>
  <c r="BO71" i="25" s="1"/>
  <c r="BO72" i="25"/>
  <c r="BO78" i="25"/>
  <c r="BL89" i="16"/>
  <c r="BL95" i="16" s="1"/>
  <c r="BR86" i="16"/>
  <c r="BR92" i="16" s="1"/>
  <c r="BS76" i="16"/>
  <c r="BM79" i="16"/>
  <c r="BP87" i="16"/>
  <c r="BP93" i="16" s="1"/>
  <c r="BQ77" i="16"/>
  <c r="BL138" i="32" l="1"/>
  <c r="BL28" i="34" s="1"/>
  <c r="BM138" i="25"/>
  <c r="BM30" i="34" s="1"/>
  <c r="BN58" i="32"/>
  <c r="BN72" i="32" s="1"/>
  <c r="BN52" i="32"/>
  <c r="BN70" i="32"/>
  <c r="BN64" i="32"/>
  <c r="BN73" i="32" s="1"/>
  <c r="BO68" i="32"/>
  <c r="BO56" i="32"/>
  <c r="BO62" i="32"/>
  <c r="BO28" i="32"/>
  <c r="BP27" i="32" s="1"/>
  <c r="BP23" i="32" s="1"/>
  <c r="BP13" i="32" s="1"/>
  <c r="BM82" i="32"/>
  <c r="BN88" i="32"/>
  <c r="BN94" i="32" s="1"/>
  <c r="BO15" i="32"/>
  <c r="BO31" i="32"/>
  <c r="BO30" i="32"/>
  <c r="BP29" i="32" s="1"/>
  <c r="BL81" i="29"/>
  <c r="BM80" i="29"/>
  <c r="BN52" i="29"/>
  <c r="BN71" i="29" s="1"/>
  <c r="BM71" i="29"/>
  <c r="BL90" i="29"/>
  <c r="BL96" i="29" s="1"/>
  <c r="BL82" i="29"/>
  <c r="BK136" i="29"/>
  <c r="BK25" i="34" s="1"/>
  <c r="BO23" i="29"/>
  <c r="BO13" i="29" s="1"/>
  <c r="BO56" i="29" s="1"/>
  <c r="BO25" i="29"/>
  <c r="BO30" i="29" s="1"/>
  <c r="BP29" i="29" s="1"/>
  <c r="BN58" i="29"/>
  <c r="BN72" i="29" s="1"/>
  <c r="BM72" i="29"/>
  <c r="BN64" i="29"/>
  <c r="BN73" i="29" s="1"/>
  <c r="BM73" i="29"/>
  <c r="BN70" i="29"/>
  <c r="BN78" i="29"/>
  <c r="BP50" i="25"/>
  <c r="BO81" i="25"/>
  <c r="BN136" i="25"/>
  <c r="BN24" i="34" s="1"/>
  <c r="BP68" i="25"/>
  <c r="BP56" i="25"/>
  <c r="BO80" i="25"/>
  <c r="BO90" i="25" s="1"/>
  <c r="BO96" i="25" s="1"/>
  <c r="BP15" i="25"/>
  <c r="BP58" i="25" s="1"/>
  <c r="BP31" i="25"/>
  <c r="BO88" i="25"/>
  <c r="BO94" i="25" s="1"/>
  <c r="BP28" i="25"/>
  <c r="BQ27" i="25" s="1"/>
  <c r="BS86" i="16"/>
  <c r="BS92" i="16" s="1"/>
  <c r="BQ87" i="16"/>
  <c r="BQ93" i="16" s="1"/>
  <c r="BM89" i="16"/>
  <c r="BM95" i="16" s="1"/>
  <c r="BT76" i="16"/>
  <c r="BR77" i="16"/>
  <c r="BN79" i="16"/>
  <c r="BK138" i="29" l="1"/>
  <c r="BK31" i="34" s="1"/>
  <c r="BN138" i="25"/>
  <c r="BN30" i="34" s="1"/>
  <c r="BN80" i="32"/>
  <c r="BN90" i="32" s="1"/>
  <c r="BN96" i="32" s="1"/>
  <c r="BN71" i="32"/>
  <c r="BN81" i="32" s="1"/>
  <c r="BO78" i="32"/>
  <c r="BO88" i="32" s="1"/>
  <c r="BO94" i="32" s="1"/>
  <c r="BP62" i="32"/>
  <c r="BP56" i="32"/>
  <c r="BM83" i="32"/>
  <c r="BM84" i="32" s="1"/>
  <c r="BO64" i="32"/>
  <c r="BO58" i="32"/>
  <c r="BO70" i="32"/>
  <c r="BO52" i="32"/>
  <c r="BO16" i="32"/>
  <c r="BP25" i="32"/>
  <c r="BP30" i="32" s="1"/>
  <c r="BQ29" i="32" s="1"/>
  <c r="BP50" i="32"/>
  <c r="BP68" i="32"/>
  <c r="BP28" i="32"/>
  <c r="BQ27" i="32" s="1"/>
  <c r="BO50" i="29"/>
  <c r="BM81" i="29"/>
  <c r="BO28" i="29"/>
  <c r="BP27" i="29" s="1"/>
  <c r="BP23" i="29" s="1"/>
  <c r="BP13" i="29" s="1"/>
  <c r="BO62" i="29"/>
  <c r="BP72" i="25"/>
  <c r="BL83" i="29"/>
  <c r="BL84" i="29" s="1"/>
  <c r="BN88" i="29"/>
  <c r="BN94" i="29" s="1"/>
  <c r="BN80" i="29"/>
  <c r="BN90" i="29" s="1"/>
  <c r="BN96" i="29" s="1"/>
  <c r="BN81" i="29"/>
  <c r="BO15" i="29"/>
  <c r="BO58" i="29" s="1"/>
  <c r="BO31" i="29"/>
  <c r="BM90" i="29"/>
  <c r="BM96" i="29" s="1"/>
  <c r="BM82" i="29"/>
  <c r="BO68" i="29"/>
  <c r="BP78" i="25"/>
  <c r="BP88" i="25" s="1"/>
  <c r="BP94" i="25" s="1"/>
  <c r="BO82" i="25"/>
  <c r="BO83" i="25" s="1"/>
  <c r="BO84" i="25" s="1"/>
  <c r="BQ23" i="25"/>
  <c r="BQ13" i="25" s="1"/>
  <c r="BQ25" i="25"/>
  <c r="BP64" i="25"/>
  <c r="BP16" i="25"/>
  <c r="BP70" i="25"/>
  <c r="BP52" i="25"/>
  <c r="BR87" i="16"/>
  <c r="BR93" i="16" s="1"/>
  <c r="BU76" i="16"/>
  <c r="BT86" i="16"/>
  <c r="BT92" i="16" s="1"/>
  <c r="BS77" i="16"/>
  <c r="BN89" i="16"/>
  <c r="BN95" i="16" s="1"/>
  <c r="BO79" i="16"/>
  <c r="BN82" i="32" l="1"/>
  <c r="BN83" i="32" s="1"/>
  <c r="BN84" i="32" s="1"/>
  <c r="BN136" i="32" s="1"/>
  <c r="BN22" i="34" s="1"/>
  <c r="BM136" i="32"/>
  <c r="BM22" i="34" s="1"/>
  <c r="BQ23" i="32"/>
  <c r="BQ13" i="32" s="1"/>
  <c r="BQ68" i="32" s="1"/>
  <c r="BQ25" i="32"/>
  <c r="BQ30" i="32" s="1"/>
  <c r="BR29" i="32" s="1"/>
  <c r="BO80" i="32"/>
  <c r="BO71" i="32"/>
  <c r="BP78" i="32"/>
  <c r="BP15" i="32"/>
  <c r="BP16" i="32" s="1"/>
  <c r="BP31" i="32"/>
  <c r="BO72" i="32"/>
  <c r="BO73" i="32"/>
  <c r="BP62" i="29"/>
  <c r="BP25" i="29"/>
  <c r="BP30" i="29" s="1"/>
  <c r="BQ29" i="29" s="1"/>
  <c r="BO72" i="29"/>
  <c r="BP28" i="29"/>
  <c r="BQ27" i="29" s="1"/>
  <c r="BO64" i="29"/>
  <c r="BO70" i="29"/>
  <c r="BP50" i="29"/>
  <c r="BP68" i="29"/>
  <c r="BO52" i="29"/>
  <c r="BO78" i="29"/>
  <c r="BO16" i="29"/>
  <c r="BM83" i="29"/>
  <c r="BM84" i="29" s="1"/>
  <c r="BL136" i="29"/>
  <c r="BL25" i="34" s="1"/>
  <c r="BN82" i="29"/>
  <c r="BP56" i="29"/>
  <c r="BP73" i="25"/>
  <c r="BQ15" i="25"/>
  <c r="BQ58" i="25" s="1"/>
  <c r="BQ31" i="25"/>
  <c r="BQ30" i="25"/>
  <c r="BR29" i="25" s="1"/>
  <c r="BQ68" i="25"/>
  <c r="BQ62" i="25"/>
  <c r="BQ50" i="25"/>
  <c r="BQ56" i="25"/>
  <c r="BP80" i="25"/>
  <c r="BP71" i="25"/>
  <c r="BQ28" i="25"/>
  <c r="BR27" i="25" s="1"/>
  <c r="BO136" i="25"/>
  <c r="BO24" i="34" s="1"/>
  <c r="BO89" i="16"/>
  <c r="BO95" i="16" s="1"/>
  <c r="BP79" i="16"/>
  <c r="BU86" i="16"/>
  <c r="BU92" i="16" s="1"/>
  <c r="BS87" i="16"/>
  <c r="BS93" i="16" s="1"/>
  <c r="BT77" i="16"/>
  <c r="BV76" i="16"/>
  <c r="BL138" i="29" l="1"/>
  <c r="BL31" i="34" s="1"/>
  <c r="BO138" i="25"/>
  <c r="BO30" i="34" s="1"/>
  <c r="BM138" i="32"/>
  <c r="BM28" i="34" s="1"/>
  <c r="BN138" i="32"/>
  <c r="BN28" i="34" s="1"/>
  <c r="BP58" i="32"/>
  <c r="BP72" i="32" s="1"/>
  <c r="BP64" i="32"/>
  <c r="BO81" i="32"/>
  <c r="BQ62" i="32"/>
  <c r="BQ56" i="32"/>
  <c r="BP88" i="32"/>
  <c r="BP94" i="32" s="1"/>
  <c r="BQ28" i="32"/>
  <c r="BR27" i="32" s="1"/>
  <c r="BP52" i="32"/>
  <c r="BP70" i="32"/>
  <c r="BO90" i="32"/>
  <c r="BO96" i="32" s="1"/>
  <c r="BO82" i="32"/>
  <c r="BQ15" i="32"/>
  <c r="BQ16" i="32" s="1"/>
  <c r="BQ31" i="32"/>
  <c r="BQ50" i="32"/>
  <c r="BP15" i="29"/>
  <c r="BP70" i="29" s="1"/>
  <c r="BP31" i="29"/>
  <c r="BM136" i="29"/>
  <c r="BM25" i="34" s="1"/>
  <c r="BO73" i="29"/>
  <c r="BQ25" i="29"/>
  <c r="BQ23" i="29"/>
  <c r="BQ13" i="29" s="1"/>
  <c r="BN83" i="29"/>
  <c r="BN84" i="29" s="1"/>
  <c r="BO88" i="29"/>
  <c r="BO94" i="29" s="1"/>
  <c r="BO80" i="29"/>
  <c r="BO90" i="29" s="1"/>
  <c r="BO96" i="29" s="1"/>
  <c r="BO71" i="29"/>
  <c r="BP78" i="29"/>
  <c r="BP81" i="25"/>
  <c r="BQ70" i="25"/>
  <c r="BQ52" i="25"/>
  <c r="BQ71" i="25" s="1"/>
  <c r="BQ16" i="25"/>
  <c r="BR25" i="25"/>
  <c r="BR23" i="25"/>
  <c r="BR13" i="25" s="1"/>
  <c r="BR50" i="25" s="1"/>
  <c r="BP90" i="25"/>
  <c r="BP96" i="25" s="1"/>
  <c r="BP82" i="25"/>
  <c r="BQ72" i="25"/>
  <c r="BQ78" i="25"/>
  <c r="BQ64" i="25"/>
  <c r="BP89" i="16"/>
  <c r="BP95" i="16" s="1"/>
  <c r="BU77" i="16"/>
  <c r="BT87" i="16"/>
  <c r="BT93" i="16" s="1"/>
  <c r="BW76" i="16"/>
  <c r="BQ79" i="16"/>
  <c r="BV86" i="16"/>
  <c r="BV92" i="16" s="1"/>
  <c r="BM138" i="29" l="1"/>
  <c r="BM31" i="34" s="1"/>
  <c r="BQ64" i="32"/>
  <c r="BQ73" i="32" s="1"/>
  <c r="BP73" i="32"/>
  <c r="BQ58" i="32"/>
  <c r="BQ72" i="32" s="1"/>
  <c r="BO83" i="32"/>
  <c r="BO84" i="32" s="1"/>
  <c r="BR23" i="32"/>
  <c r="BR13" i="32" s="1"/>
  <c r="BR25" i="32"/>
  <c r="BQ70" i="32"/>
  <c r="BQ78" i="32"/>
  <c r="BP80" i="32"/>
  <c r="BQ52" i="32"/>
  <c r="BP71" i="32"/>
  <c r="BP52" i="29"/>
  <c r="BP71" i="29" s="1"/>
  <c r="BO81" i="29"/>
  <c r="BP64" i="29"/>
  <c r="BP73" i="29" s="1"/>
  <c r="BP58" i="29"/>
  <c r="BP72" i="29" s="1"/>
  <c r="BP16" i="29"/>
  <c r="BQ62" i="29"/>
  <c r="BQ15" i="29"/>
  <c r="BQ31" i="29"/>
  <c r="BQ30" i="29"/>
  <c r="BR29" i="29" s="1"/>
  <c r="BQ50" i="29"/>
  <c r="BQ28" i="29"/>
  <c r="BR27" i="29" s="1"/>
  <c r="BO82" i="29"/>
  <c r="BP88" i="29"/>
  <c r="BP94" i="29" s="1"/>
  <c r="BQ68" i="29"/>
  <c r="BN136" i="29"/>
  <c r="BN25" i="34" s="1"/>
  <c r="BQ56" i="29"/>
  <c r="BR56" i="25"/>
  <c r="BR28" i="25"/>
  <c r="BS27" i="25" s="1"/>
  <c r="BR68" i="25"/>
  <c r="BQ80" i="25"/>
  <c r="BQ90" i="25" s="1"/>
  <c r="BQ96" i="25" s="1"/>
  <c r="BQ73" i="25"/>
  <c r="BQ81" i="25" s="1"/>
  <c r="BR15" i="25"/>
  <c r="BR64" i="25" s="1"/>
  <c r="BR31" i="25"/>
  <c r="BP83" i="25"/>
  <c r="BP84" i="25" s="1"/>
  <c r="BQ88" i="25"/>
  <c r="BQ94" i="25" s="1"/>
  <c r="BR30" i="25"/>
  <c r="BS29" i="25" s="1"/>
  <c r="BR62" i="25"/>
  <c r="BQ89" i="16"/>
  <c r="BQ95" i="16" s="1"/>
  <c r="BW86" i="16"/>
  <c r="BW92" i="16" s="1"/>
  <c r="BX76" i="16"/>
  <c r="BU87" i="16"/>
  <c r="BU93" i="16" s="1"/>
  <c r="BR79" i="16"/>
  <c r="BV77" i="16"/>
  <c r="BN138" i="29" l="1"/>
  <c r="BN31" i="34" s="1"/>
  <c r="BP81" i="32"/>
  <c r="BO136" i="32"/>
  <c r="BO22" i="34" s="1"/>
  <c r="BQ80" i="32"/>
  <c r="BQ90" i="32" s="1"/>
  <c r="BQ96" i="32" s="1"/>
  <c r="BP90" i="32"/>
  <c r="BP96" i="32" s="1"/>
  <c r="BP82" i="32"/>
  <c r="BR68" i="32"/>
  <c r="BR56" i="32"/>
  <c r="BQ71" i="32"/>
  <c r="BQ81" i="32" s="1"/>
  <c r="BR28" i="32"/>
  <c r="BS27" i="32" s="1"/>
  <c r="BR50" i="32"/>
  <c r="BQ88" i="32"/>
  <c r="BQ94" i="32" s="1"/>
  <c r="BR62" i="32"/>
  <c r="BR15" i="32"/>
  <c r="BR52" i="32" s="1"/>
  <c r="BR31" i="32"/>
  <c r="BR30" i="32"/>
  <c r="BS29" i="32" s="1"/>
  <c r="BP81" i="29"/>
  <c r="BQ64" i="29"/>
  <c r="BQ73" i="29" s="1"/>
  <c r="BP80" i="29"/>
  <c r="BQ78" i="29"/>
  <c r="BQ58" i="29"/>
  <c r="BQ70" i="29"/>
  <c r="BO83" i="29"/>
  <c r="BO84" i="29" s="1"/>
  <c r="BR23" i="29"/>
  <c r="BR13" i="29" s="1"/>
  <c r="BR25" i="29"/>
  <c r="BQ16" i="29"/>
  <c r="BQ52" i="29"/>
  <c r="BQ71" i="29" s="1"/>
  <c r="BQ82" i="25"/>
  <c r="BQ83" i="25" s="1"/>
  <c r="BQ84" i="25" s="1"/>
  <c r="BP136" i="25"/>
  <c r="BP24" i="34" s="1"/>
  <c r="BS23" i="25"/>
  <c r="BS13" i="25" s="1"/>
  <c r="BS56" i="25" s="1"/>
  <c r="BS25" i="25"/>
  <c r="BS30" i="25" s="1"/>
  <c r="BT29" i="25" s="1"/>
  <c r="BR70" i="25"/>
  <c r="BR52" i="25"/>
  <c r="BR58" i="25"/>
  <c r="BR73" i="25"/>
  <c r="BR16" i="25"/>
  <c r="BR78" i="25"/>
  <c r="BR89" i="16"/>
  <c r="BR95" i="16" s="1"/>
  <c r="BS79" i="16"/>
  <c r="BV87" i="16"/>
  <c r="BV93" i="16" s="1"/>
  <c r="BX86" i="16"/>
  <c r="BX92" i="16" s="1"/>
  <c r="BW77" i="16"/>
  <c r="BY76" i="16"/>
  <c r="BP138" i="25" l="1"/>
  <c r="BP30" i="34" s="1"/>
  <c r="BO138" i="32"/>
  <c r="BO28" i="34" s="1"/>
  <c r="BQ82" i="32"/>
  <c r="BQ83" i="32" s="1"/>
  <c r="BQ84" i="32" s="1"/>
  <c r="BP83" i="32"/>
  <c r="BP84" i="32" s="1"/>
  <c r="BR58" i="32"/>
  <c r="BR64" i="32"/>
  <c r="BR73" i="32" s="1"/>
  <c r="BR70" i="32"/>
  <c r="BR16" i="32"/>
  <c r="BR78" i="32"/>
  <c r="BR71" i="32"/>
  <c r="BS23" i="32"/>
  <c r="BS13" i="32" s="1"/>
  <c r="BS50" i="32" s="1"/>
  <c r="BS25" i="32"/>
  <c r="BP90" i="29"/>
  <c r="BP96" i="29" s="1"/>
  <c r="BP82" i="29"/>
  <c r="BP83" i="29" s="1"/>
  <c r="BP84" i="29" s="1"/>
  <c r="BR15" i="29"/>
  <c r="BR64" i="29" s="1"/>
  <c r="BR31" i="29"/>
  <c r="BO136" i="29"/>
  <c r="BO25" i="34" s="1"/>
  <c r="BR30" i="29"/>
  <c r="BS29" i="29" s="1"/>
  <c r="BR28" i="29"/>
  <c r="BS27" i="29" s="1"/>
  <c r="BQ72" i="29"/>
  <c r="BQ81" i="29" s="1"/>
  <c r="BR56" i="29"/>
  <c r="BR68" i="29"/>
  <c r="BR50" i="29"/>
  <c r="BQ80" i="29"/>
  <c r="BQ90" i="29" s="1"/>
  <c r="BQ96" i="29" s="1"/>
  <c r="BR62" i="29"/>
  <c r="BQ88" i="29"/>
  <c r="BQ94" i="29" s="1"/>
  <c r="BS15" i="25"/>
  <c r="BS64" i="25" s="1"/>
  <c r="BS31" i="25"/>
  <c r="BS50" i="25"/>
  <c r="BS62" i="25"/>
  <c r="BS28" i="25"/>
  <c r="BT27" i="25" s="1"/>
  <c r="BR80" i="25"/>
  <c r="BR90" i="25" s="1"/>
  <c r="BR96" i="25" s="1"/>
  <c r="BR71" i="25"/>
  <c r="BQ136" i="25"/>
  <c r="BQ24" i="34" s="1"/>
  <c r="BR88" i="25"/>
  <c r="BR94" i="25" s="1"/>
  <c r="BR72" i="25"/>
  <c r="BS68" i="25"/>
  <c r="BT79" i="16"/>
  <c r="BX77" i="16"/>
  <c r="BW87" i="16"/>
  <c r="BW93" i="16" s="1"/>
  <c r="BS89" i="16"/>
  <c r="BS95" i="16" s="1"/>
  <c r="BZ76" i="16"/>
  <c r="BY86" i="16"/>
  <c r="BY92" i="16" s="1"/>
  <c r="BQ138" i="25" l="1"/>
  <c r="BQ30" i="34" s="1"/>
  <c r="BO138" i="29"/>
  <c r="BO31" i="34" s="1"/>
  <c r="BS62" i="32"/>
  <c r="BQ136" i="32"/>
  <c r="BQ22" i="34" s="1"/>
  <c r="BS56" i="32"/>
  <c r="BS15" i="32"/>
  <c r="BS52" i="32" s="1"/>
  <c r="BS71" i="32" s="1"/>
  <c r="BS31" i="32"/>
  <c r="BR80" i="32"/>
  <c r="BR90" i="32" s="1"/>
  <c r="BR96" i="32" s="1"/>
  <c r="BS28" i="32"/>
  <c r="BT27" i="32" s="1"/>
  <c r="BS68" i="32"/>
  <c r="BS30" i="32"/>
  <c r="BT29" i="32" s="1"/>
  <c r="BR72" i="32"/>
  <c r="BR81" i="32" s="1"/>
  <c r="BR88" i="32"/>
  <c r="BR94" i="32" s="1"/>
  <c r="BP136" i="29"/>
  <c r="BP25" i="34" s="1"/>
  <c r="BP136" i="32"/>
  <c r="BP22" i="34" s="1"/>
  <c r="BR70" i="29"/>
  <c r="BR16" i="29"/>
  <c r="BS23" i="29"/>
  <c r="BS13" i="29" s="1"/>
  <c r="BS62" i="29" s="1"/>
  <c r="BS25" i="29"/>
  <c r="BS30" i="29" s="1"/>
  <c r="BT29" i="29" s="1"/>
  <c r="BR78" i="29"/>
  <c r="BQ82" i="29"/>
  <c r="BR73" i="29"/>
  <c r="BR52" i="29"/>
  <c r="BR71" i="29" s="1"/>
  <c r="BR58" i="29"/>
  <c r="BR72" i="29" s="1"/>
  <c r="BS70" i="25"/>
  <c r="BS16" i="25"/>
  <c r="BS52" i="25"/>
  <c r="BS71" i="25" s="1"/>
  <c r="BR81" i="25"/>
  <c r="BS73" i="25"/>
  <c r="BS78" i="25"/>
  <c r="BR82" i="25"/>
  <c r="BS58" i="25"/>
  <c r="BT25" i="25"/>
  <c r="BT23" i="25"/>
  <c r="BT13" i="25" s="1"/>
  <c r="CA76" i="16"/>
  <c r="BX87" i="16"/>
  <c r="BX93" i="16" s="1"/>
  <c r="BZ86" i="16"/>
  <c r="BZ92" i="16" s="1"/>
  <c r="BT89" i="16"/>
  <c r="BT95" i="16" s="1"/>
  <c r="BY77" i="16"/>
  <c r="BU79" i="16"/>
  <c r="BQ138" i="32" l="1"/>
  <c r="BQ28" i="34" s="1"/>
  <c r="BP138" i="29"/>
  <c r="BP31" i="34" s="1"/>
  <c r="BP138" i="32"/>
  <c r="BP28" i="34" s="1"/>
  <c r="BS78" i="32"/>
  <c r="BS88" i="32" s="1"/>
  <c r="BS94" i="32" s="1"/>
  <c r="BR82" i="32"/>
  <c r="BR83" i="32" s="1"/>
  <c r="BR84" i="32" s="1"/>
  <c r="BS58" i="32"/>
  <c r="BT25" i="32"/>
  <c r="BT23" i="32"/>
  <c r="BT13" i="32" s="1"/>
  <c r="BT68" i="32" s="1"/>
  <c r="BS16" i="32"/>
  <c r="BS64" i="32"/>
  <c r="BS70" i="32"/>
  <c r="BS56" i="29"/>
  <c r="BS68" i="29"/>
  <c r="BS50" i="29"/>
  <c r="BR81" i="29"/>
  <c r="BQ83" i="29"/>
  <c r="BQ84" i="29" s="1"/>
  <c r="BR88" i="29"/>
  <c r="BR94" i="29" s="1"/>
  <c r="BS15" i="29"/>
  <c r="BS31" i="29"/>
  <c r="BR80" i="29"/>
  <c r="BR90" i="29" s="1"/>
  <c r="BR96" i="29" s="1"/>
  <c r="BS28" i="29"/>
  <c r="BT27" i="29" s="1"/>
  <c r="BT56" i="25"/>
  <c r="BT15" i="25"/>
  <c r="BT58" i="25" s="1"/>
  <c r="BT31" i="25"/>
  <c r="BT30" i="25"/>
  <c r="BU29" i="25" s="1"/>
  <c r="BT68" i="25"/>
  <c r="BT28" i="25"/>
  <c r="BU27" i="25" s="1"/>
  <c r="BS72" i="25"/>
  <c r="BS81" i="25" s="1"/>
  <c r="BT50" i="25"/>
  <c r="BR83" i="25"/>
  <c r="BR84" i="25" s="1"/>
  <c r="BS88" i="25"/>
  <c r="BS94" i="25" s="1"/>
  <c r="BS80" i="25"/>
  <c r="BS90" i="25" s="1"/>
  <c r="BS96" i="25" s="1"/>
  <c r="BT62" i="25"/>
  <c r="BU89" i="16"/>
  <c r="BU95" i="16" s="1"/>
  <c r="BV79" i="16"/>
  <c r="CA86" i="16"/>
  <c r="CA92" i="16" s="1"/>
  <c r="CB76" i="16"/>
  <c r="BY87" i="16"/>
  <c r="BY93" i="16" s="1"/>
  <c r="BZ77" i="16"/>
  <c r="BS73" i="32" l="1"/>
  <c r="BR136" i="32"/>
  <c r="BR22" i="34" s="1"/>
  <c r="BT15" i="32"/>
  <c r="BT52" i="32" s="1"/>
  <c r="BT31" i="32"/>
  <c r="BS80" i="32"/>
  <c r="BT28" i="32"/>
  <c r="BU27" i="32" s="1"/>
  <c r="BS72" i="32"/>
  <c r="BT62" i="32"/>
  <c r="BT50" i="32"/>
  <c r="BT56" i="32"/>
  <c r="BT30" i="32"/>
  <c r="BU29" i="32" s="1"/>
  <c r="BS78" i="29"/>
  <c r="BS88" i="29" s="1"/>
  <c r="BS94" i="29" s="1"/>
  <c r="BR82" i="29"/>
  <c r="BR83" i="29" s="1"/>
  <c r="BR84" i="29" s="1"/>
  <c r="BT23" i="29"/>
  <c r="BT13" i="29" s="1"/>
  <c r="BT25" i="29"/>
  <c r="BS70" i="29"/>
  <c r="BS64" i="29"/>
  <c r="BQ136" i="29"/>
  <c r="BQ25" i="34" s="1"/>
  <c r="BS52" i="29"/>
  <c r="BS16" i="29"/>
  <c r="BS58" i="29"/>
  <c r="BU25" i="25"/>
  <c r="BU23" i="25"/>
  <c r="BU13" i="25" s="1"/>
  <c r="BS82" i="25"/>
  <c r="BR136" i="25"/>
  <c r="BR24" i="34" s="1"/>
  <c r="BT52" i="25"/>
  <c r="BT70" i="25"/>
  <c r="BT64" i="25"/>
  <c r="BT78" i="25"/>
  <c r="BT72" i="25"/>
  <c r="BT16" i="25"/>
  <c r="BW79" i="16"/>
  <c r="BV89" i="16"/>
  <c r="BV95" i="16" s="1"/>
  <c r="BZ87" i="16"/>
  <c r="BZ93" i="16" s="1"/>
  <c r="CB86" i="16"/>
  <c r="CB92" i="16" s="1"/>
  <c r="CA77" i="16"/>
  <c r="CC76" i="16"/>
  <c r="BQ138" i="29" l="1"/>
  <c r="BQ31" i="34" s="1"/>
  <c r="BR138" i="32"/>
  <c r="BR28" i="34" s="1"/>
  <c r="BR138" i="25"/>
  <c r="BR30" i="34" s="1"/>
  <c r="BT70" i="32"/>
  <c r="BS81" i="32"/>
  <c r="BT16" i="32"/>
  <c r="BT58" i="32"/>
  <c r="BT72" i="32" s="1"/>
  <c r="BT64" i="32"/>
  <c r="BT73" i="32" s="1"/>
  <c r="BT78" i="32"/>
  <c r="BT71" i="32"/>
  <c r="BS90" i="32"/>
  <c r="BS96" i="32" s="1"/>
  <c r="BS82" i="32"/>
  <c r="BU25" i="32"/>
  <c r="BU30" i="32" s="1"/>
  <c r="BV29" i="32" s="1"/>
  <c r="BU23" i="32"/>
  <c r="BU13" i="32" s="1"/>
  <c r="BU56" i="32" s="1"/>
  <c r="BS80" i="29"/>
  <c r="BS71" i="29"/>
  <c r="BS73" i="29"/>
  <c r="BS72" i="29"/>
  <c r="BT15" i="29"/>
  <c r="BT52" i="29" s="1"/>
  <c r="BT31" i="29"/>
  <c r="BT30" i="29"/>
  <c r="BU29" i="29" s="1"/>
  <c r="BT50" i="29"/>
  <c r="BT56" i="29"/>
  <c r="BT68" i="29"/>
  <c r="BT62" i="29"/>
  <c r="BT28" i="29"/>
  <c r="BU27" i="29" s="1"/>
  <c r="BR136" i="29"/>
  <c r="BR25" i="34" s="1"/>
  <c r="BS83" i="25"/>
  <c r="BS84" i="25" s="1"/>
  <c r="BU15" i="25"/>
  <c r="BU58" i="25" s="1"/>
  <c r="BU31" i="25"/>
  <c r="BT80" i="25"/>
  <c r="BT90" i="25" s="1"/>
  <c r="BT96" i="25" s="1"/>
  <c r="BU28" i="25"/>
  <c r="BV27" i="25" s="1"/>
  <c r="BU56" i="25"/>
  <c r="BU30" i="25"/>
  <c r="BV29" i="25" s="1"/>
  <c r="BT73" i="25"/>
  <c r="BT71" i="25"/>
  <c r="BU62" i="25"/>
  <c r="BU50" i="25"/>
  <c r="BU68" i="25"/>
  <c r="BT88" i="25"/>
  <c r="BT94" i="25" s="1"/>
  <c r="BW89" i="16"/>
  <c r="BW95" i="16" s="1"/>
  <c r="CD76" i="16"/>
  <c r="BX79" i="16"/>
  <c r="CA87" i="16"/>
  <c r="CA93" i="16" s="1"/>
  <c r="CB77" i="16"/>
  <c r="CC86" i="16"/>
  <c r="CC92" i="16" s="1"/>
  <c r="BR138" i="29" l="1"/>
  <c r="BR31" i="34" s="1"/>
  <c r="BT80" i="32"/>
  <c r="BT90" i="32" s="1"/>
  <c r="BT96" i="32" s="1"/>
  <c r="BU62" i="32"/>
  <c r="BT81" i="32"/>
  <c r="BS83" i="32"/>
  <c r="BS84" i="32" s="1"/>
  <c r="BU68" i="32"/>
  <c r="BU15" i="32"/>
  <c r="BU31" i="32"/>
  <c r="BU50" i="32"/>
  <c r="BU28" i="32"/>
  <c r="BV27" i="32" s="1"/>
  <c r="BT88" i="32"/>
  <c r="BT94" i="32" s="1"/>
  <c r="BS81" i="29"/>
  <c r="BT70" i="29"/>
  <c r="BT16" i="29"/>
  <c r="BT58" i="29"/>
  <c r="BT72" i="29" s="1"/>
  <c r="BT64" i="29"/>
  <c r="BT78" i="29"/>
  <c r="BT71" i="29"/>
  <c r="BU25" i="29"/>
  <c r="BU30" i="29" s="1"/>
  <c r="BV29" i="29" s="1"/>
  <c r="BU23" i="29"/>
  <c r="BU13" i="29" s="1"/>
  <c r="BU68" i="29" s="1"/>
  <c r="BT82" i="25"/>
  <c r="BT83" i="25" s="1"/>
  <c r="BT84" i="25" s="1"/>
  <c r="BS90" i="29"/>
  <c r="BS96" i="29" s="1"/>
  <c r="BS82" i="29"/>
  <c r="BT81" i="25"/>
  <c r="BU70" i="25"/>
  <c r="BU16" i="25"/>
  <c r="BU72" i="25"/>
  <c r="BU64" i="25"/>
  <c r="BU73" i="25" s="1"/>
  <c r="BV23" i="25"/>
  <c r="BV13" i="25" s="1"/>
  <c r="BV25" i="25"/>
  <c r="BV30" i="25" s="1"/>
  <c r="BW29" i="25" s="1"/>
  <c r="BU78" i="25"/>
  <c r="BU52" i="25"/>
  <c r="BU71" i="25" s="1"/>
  <c r="BS136" i="25"/>
  <c r="BS24" i="34" s="1"/>
  <c r="CD86" i="16"/>
  <c r="CD92" i="16" s="1"/>
  <c r="BX89" i="16"/>
  <c r="BX95" i="16" s="1"/>
  <c r="BY79" i="16"/>
  <c r="CE76" i="16"/>
  <c r="CC77" i="16"/>
  <c r="CB87" i="16"/>
  <c r="CB93" i="16" s="1"/>
  <c r="BS138" i="25" l="1"/>
  <c r="BS30" i="34" s="1"/>
  <c r="BT82" i="32"/>
  <c r="BT83" i="32" s="1"/>
  <c r="BT84" i="32" s="1"/>
  <c r="BU78" i="32"/>
  <c r="BU52" i="32"/>
  <c r="BU58" i="32"/>
  <c r="BU64" i="32"/>
  <c r="BU70" i="32"/>
  <c r="BU16" i="32"/>
  <c r="BS136" i="32"/>
  <c r="BS22" i="34" s="1"/>
  <c r="BV23" i="32"/>
  <c r="BV13" i="32" s="1"/>
  <c r="BV25" i="32"/>
  <c r="BU50" i="29"/>
  <c r="BT80" i="29"/>
  <c r="BT90" i="29" s="1"/>
  <c r="BT96" i="29" s="1"/>
  <c r="BT73" i="29"/>
  <c r="BT81" i="29" s="1"/>
  <c r="BU62" i="29"/>
  <c r="BU56" i="29"/>
  <c r="BU28" i="29"/>
  <c r="BV27" i="29" s="1"/>
  <c r="BV25" i="29" s="1"/>
  <c r="BS83" i="29"/>
  <c r="BS84" i="29" s="1"/>
  <c r="BT88" i="29"/>
  <c r="BT94" i="29" s="1"/>
  <c r="BU15" i="29"/>
  <c r="BU31" i="29"/>
  <c r="BU81" i="25"/>
  <c r="BV50" i="25"/>
  <c r="BU88" i="25"/>
  <c r="BU94" i="25" s="1"/>
  <c r="BV28" i="25"/>
  <c r="BW27" i="25" s="1"/>
  <c r="BU80" i="25"/>
  <c r="BU90" i="25" s="1"/>
  <c r="BU96" i="25" s="1"/>
  <c r="BV68" i="25"/>
  <c r="BV56" i="25"/>
  <c r="BV15" i="25"/>
  <c r="BV58" i="25" s="1"/>
  <c r="BV31" i="25"/>
  <c r="BV62" i="25"/>
  <c r="BT136" i="25"/>
  <c r="BT24" i="34" s="1"/>
  <c r="CF76" i="16"/>
  <c r="CE86" i="16"/>
  <c r="CE92" i="16" s="1"/>
  <c r="CC87" i="16"/>
  <c r="CC93" i="16" s="1"/>
  <c r="CD77" i="16"/>
  <c r="BY89" i="16"/>
  <c r="BY95" i="16" s="1"/>
  <c r="BZ79" i="16"/>
  <c r="BS138" i="32" l="1"/>
  <c r="BS28" i="34" s="1"/>
  <c r="BT138" i="25"/>
  <c r="BT30" i="34" s="1"/>
  <c r="BV23" i="29"/>
  <c r="BV13" i="29" s="1"/>
  <c r="BV50" i="29" s="1"/>
  <c r="BV62" i="32"/>
  <c r="BV56" i="32"/>
  <c r="BU72" i="32"/>
  <c r="BV28" i="32"/>
  <c r="BW27" i="32" s="1"/>
  <c r="BU80" i="32"/>
  <c r="BU90" i="32" s="1"/>
  <c r="BU96" i="32" s="1"/>
  <c r="BU71" i="32"/>
  <c r="BV50" i="32"/>
  <c r="BU88" i="32"/>
  <c r="BU94" i="32" s="1"/>
  <c r="BV68" i="32"/>
  <c r="BT136" i="32"/>
  <c r="BT22" i="34" s="1"/>
  <c r="BV15" i="32"/>
  <c r="BV52" i="32" s="1"/>
  <c r="BV31" i="32"/>
  <c r="BV30" i="32"/>
  <c r="BW29" i="32" s="1"/>
  <c r="BU73" i="32"/>
  <c r="BU78" i="29"/>
  <c r="BU88" i="29" s="1"/>
  <c r="BU94" i="29" s="1"/>
  <c r="BT82" i="29"/>
  <c r="BT83" i="29" s="1"/>
  <c r="BT84" i="29" s="1"/>
  <c r="BS136" i="29"/>
  <c r="BS25" i="34" s="1"/>
  <c r="BU52" i="29"/>
  <c r="BU70" i="29"/>
  <c r="BU58" i="29"/>
  <c r="BU64" i="29"/>
  <c r="BV15" i="29"/>
  <c r="BU16" i="29"/>
  <c r="BV30" i="29"/>
  <c r="BW29" i="29" s="1"/>
  <c r="BW25" i="25"/>
  <c r="BW23" i="25"/>
  <c r="BW13" i="25" s="1"/>
  <c r="BW56" i="25" s="1"/>
  <c r="BU82" i="25"/>
  <c r="BV72" i="25"/>
  <c r="BV78" i="25"/>
  <c r="BV70" i="25"/>
  <c r="BV16" i="25"/>
  <c r="BV64" i="25"/>
  <c r="BV73" i="25" s="1"/>
  <c r="BV52" i="25"/>
  <c r="BV71" i="25" s="1"/>
  <c r="CE77" i="16"/>
  <c r="BZ89" i="16"/>
  <c r="BZ95" i="16" s="1"/>
  <c r="CF86" i="16"/>
  <c r="CF92" i="16" s="1"/>
  <c r="CA79" i="16"/>
  <c r="CD87" i="16"/>
  <c r="CD93" i="16" s="1"/>
  <c r="BS138" i="29" l="1"/>
  <c r="BS31" i="34" s="1"/>
  <c r="BT138" i="32"/>
  <c r="BT28" i="34" s="1"/>
  <c r="BV28" i="29"/>
  <c r="BW27" i="29" s="1"/>
  <c r="BW25" i="29" s="1"/>
  <c r="BV31" i="29"/>
  <c r="BV56" i="29"/>
  <c r="BV16" i="29"/>
  <c r="BV68" i="29"/>
  <c r="BV62" i="29"/>
  <c r="BV70" i="32"/>
  <c r="BV58" i="32"/>
  <c r="BV72" i="32" s="1"/>
  <c r="BV64" i="32"/>
  <c r="BV73" i="32" s="1"/>
  <c r="BV16" i="32"/>
  <c r="BW25" i="32"/>
  <c r="BW30" i="32" s="1"/>
  <c r="BX29" i="32" s="1"/>
  <c r="BW23" i="32"/>
  <c r="BW13" i="32" s="1"/>
  <c r="BW68" i="32" s="1"/>
  <c r="BU82" i="32"/>
  <c r="BV78" i="32"/>
  <c r="BV71" i="32"/>
  <c r="BU81" i="32"/>
  <c r="BV64" i="29"/>
  <c r="BU73" i="29"/>
  <c r="BV58" i="29"/>
  <c r="BU72" i="29"/>
  <c r="BV70" i="29"/>
  <c r="BU80" i="29"/>
  <c r="BV52" i="29"/>
  <c r="BU71" i="29"/>
  <c r="BT136" i="29"/>
  <c r="BT25" i="34" s="1"/>
  <c r="BV81" i="25"/>
  <c r="BW68" i="25"/>
  <c r="BU83" i="25"/>
  <c r="BU84" i="25" s="1"/>
  <c r="BW15" i="25"/>
  <c r="BW58" i="25" s="1"/>
  <c r="BW72" i="25" s="1"/>
  <c r="BW31" i="25"/>
  <c r="BW30" i="25"/>
  <c r="BX29" i="25" s="1"/>
  <c r="BW50" i="25"/>
  <c r="BW28" i="25"/>
  <c r="BX27" i="25" s="1"/>
  <c r="BV80" i="25"/>
  <c r="BV90" i="25" s="1"/>
  <c r="BV96" i="25" s="1"/>
  <c r="BV88" i="25"/>
  <c r="BV94" i="25" s="1"/>
  <c r="BW62" i="25"/>
  <c r="CB79" i="16"/>
  <c r="CA89" i="16"/>
  <c r="CA95" i="16" s="1"/>
  <c r="CE87" i="16"/>
  <c r="CE93" i="16" s="1"/>
  <c r="CF77" i="16"/>
  <c r="BT138" i="29" l="1"/>
  <c r="BT31" i="34" s="1"/>
  <c r="BW23" i="29"/>
  <c r="BW13" i="29" s="1"/>
  <c r="BW68" i="29" s="1"/>
  <c r="BV78" i="29"/>
  <c r="BV88" i="29" s="1"/>
  <c r="BV94" i="29" s="1"/>
  <c r="BV80" i="32"/>
  <c r="BV90" i="32" s="1"/>
  <c r="BV96" i="32" s="1"/>
  <c r="BV81" i="32"/>
  <c r="BV88" i="32"/>
  <c r="BV94" i="32" s="1"/>
  <c r="BW15" i="32"/>
  <c r="BW31" i="32"/>
  <c r="BW56" i="32"/>
  <c r="BW28" i="32"/>
  <c r="BX27" i="32" s="1"/>
  <c r="BW62" i="32"/>
  <c r="BU83" i="32"/>
  <c r="BU84" i="32" s="1"/>
  <c r="BW50" i="32"/>
  <c r="BU81" i="29"/>
  <c r="BV80" i="29"/>
  <c r="BV90" i="29" s="1"/>
  <c r="BV96" i="29" s="1"/>
  <c r="BV71" i="29"/>
  <c r="BV73" i="29"/>
  <c r="BU90" i="29"/>
  <c r="BU96" i="29" s="1"/>
  <c r="BU82" i="29"/>
  <c r="BW15" i="29"/>
  <c r="BW52" i="29" s="1"/>
  <c r="BV72" i="29"/>
  <c r="BW30" i="29"/>
  <c r="BX29" i="29" s="1"/>
  <c r="BW16" i="25"/>
  <c r="BW52" i="25"/>
  <c r="BW71" i="25" s="1"/>
  <c r="BW70" i="25"/>
  <c r="BX23" i="25"/>
  <c r="BX13" i="25" s="1"/>
  <c r="BX50" i="25" s="1"/>
  <c r="BX25" i="25"/>
  <c r="BX30" i="25" s="1"/>
  <c r="BY29" i="25" s="1"/>
  <c r="BU136" i="25"/>
  <c r="BU24" i="34" s="1"/>
  <c r="BW78" i="25"/>
  <c r="BW64" i="25"/>
  <c r="BV82" i="25"/>
  <c r="CF87" i="16"/>
  <c r="CF93" i="16" s="1"/>
  <c r="CB89" i="16"/>
  <c r="CB95" i="16" s="1"/>
  <c r="CC79" i="16"/>
  <c r="BU138" i="25" l="1"/>
  <c r="BU30" i="34" s="1"/>
  <c r="BW56" i="29"/>
  <c r="BW50" i="29"/>
  <c r="BW71" i="29" s="1"/>
  <c r="BW28" i="29"/>
  <c r="BX27" i="29" s="1"/>
  <c r="BX23" i="29" s="1"/>
  <c r="BX13" i="29" s="1"/>
  <c r="BW62" i="29"/>
  <c r="BW31" i="29"/>
  <c r="BV82" i="32"/>
  <c r="BV83" i="32" s="1"/>
  <c r="BV84" i="32" s="1"/>
  <c r="BW52" i="32"/>
  <c r="BW71" i="32" s="1"/>
  <c r="BW58" i="32"/>
  <c r="BW72" i="32" s="1"/>
  <c r="BW70" i="32"/>
  <c r="BW64" i="32"/>
  <c r="BW78" i="32"/>
  <c r="BW16" i="32"/>
  <c r="BU136" i="32"/>
  <c r="BU22" i="34" s="1"/>
  <c r="BX23" i="32"/>
  <c r="BX13" i="32" s="1"/>
  <c r="BX50" i="32" s="1"/>
  <c r="BX25" i="32"/>
  <c r="BV82" i="29"/>
  <c r="BV83" i="29" s="1"/>
  <c r="BV84" i="29" s="1"/>
  <c r="BW58" i="29"/>
  <c r="BW16" i="29"/>
  <c r="BW70" i="29"/>
  <c r="BU83" i="29"/>
  <c r="BU84" i="29" s="1"/>
  <c r="BW64" i="29"/>
  <c r="BV81" i="29"/>
  <c r="BW80" i="25"/>
  <c r="BW90" i="25" s="1"/>
  <c r="BW96" i="25" s="1"/>
  <c r="BV83" i="25"/>
  <c r="BV84" i="25" s="1"/>
  <c r="BW88" i="25"/>
  <c r="BW94" i="25" s="1"/>
  <c r="BW73" i="25"/>
  <c r="BW81" i="25" s="1"/>
  <c r="BX15" i="25"/>
  <c r="BX16" i="25" s="1"/>
  <c r="BX31" i="25"/>
  <c r="BX56" i="25"/>
  <c r="BX68" i="25"/>
  <c r="BX62" i="25"/>
  <c r="BX28" i="25"/>
  <c r="BY27" i="25" s="1"/>
  <c r="CC89" i="16"/>
  <c r="CC95" i="16" s="1"/>
  <c r="CD79" i="16"/>
  <c r="BW72" i="29" l="1"/>
  <c r="BU138" i="32"/>
  <c r="BU28" i="34" s="1"/>
  <c r="BW73" i="29"/>
  <c r="BX25" i="29"/>
  <c r="BX30" i="29" s="1"/>
  <c r="BY29" i="29" s="1"/>
  <c r="BW78" i="29"/>
  <c r="BW88" i="29" s="1"/>
  <c r="BW94" i="29" s="1"/>
  <c r="BV136" i="32"/>
  <c r="BV22" i="34" s="1"/>
  <c r="BX15" i="32"/>
  <c r="BX64" i="32" s="1"/>
  <c r="BX31" i="32"/>
  <c r="BX30" i="32"/>
  <c r="BY29" i="32" s="1"/>
  <c r="BX68" i="32"/>
  <c r="BW88" i="32"/>
  <c r="BW94" i="32" s="1"/>
  <c r="BX28" i="32"/>
  <c r="BY27" i="32" s="1"/>
  <c r="BW73" i="32"/>
  <c r="BW81" i="32" s="1"/>
  <c r="BX62" i="32"/>
  <c r="BX56" i="32"/>
  <c r="BW80" i="32"/>
  <c r="BW90" i="32" s="1"/>
  <c r="BW96" i="32" s="1"/>
  <c r="BX68" i="29"/>
  <c r="BX50" i="29"/>
  <c r="BU136" i="29"/>
  <c r="BU25" i="34" s="1"/>
  <c r="BV136" i="29"/>
  <c r="BV25" i="34" s="1"/>
  <c r="BX28" i="29"/>
  <c r="BY27" i="29" s="1"/>
  <c r="BX62" i="29"/>
  <c r="BX56" i="29"/>
  <c r="BW80" i="29"/>
  <c r="BW90" i="29" s="1"/>
  <c r="BW96" i="29" s="1"/>
  <c r="BW82" i="25"/>
  <c r="BW83" i="25" s="1"/>
  <c r="BW84" i="25" s="1"/>
  <c r="BV136" i="25"/>
  <c r="BV24" i="34" s="1"/>
  <c r="BX70" i="25"/>
  <c r="BX58" i="25"/>
  <c r="BX52" i="25"/>
  <c r="BX78" i="25"/>
  <c r="BY25" i="25"/>
  <c r="BY23" i="25"/>
  <c r="BY13" i="25" s="1"/>
  <c r="BY68" i="25" s="1"/>
  <c r="BX64" i="25"/>
  <c r="BX73" i="25" s="1"/>
  <c r="CF79" i="16"/>
  <c r="CF89" i="16" s="1"/>
  <c r="CF95" i="16" s="1"/>
  <c r="CE79" i="16"/>
  <c r="CD89" i="16"/>
  <c r="CD95" i="16" s="1"/>
  <c r="BW81" i="29" l="1"/>
  <c r="BV138" i="29"/>
  <c r="BV31" i="34" s="1"/>
  <c r="BU138" i="29"/>
  <c r="BU31" i="34" s="1"/>
  <c r="BV138" i="32"/>
  <c r="BV28" i="34" s="1"/>
  <c r="BV138" i="25"/>
  <c r="BV30" i="34" s="1"/>
  <c r="BX15" i="29"/>
  <c r="BX64" i="29" s="1"/>
  <c r="BX31" i="29"/>
  <c r="BX16" i="32"/>
  <c r="BX58" i="32"/>
  <c r="BX72" i="32" s="1"/>
  <c r="BX70" i="32"/>
  <c r="BX52" i="32"/>
  <c r="BX71" i="32" s="1"/>
  <c r="BX73" i="32"/>
  <c r="BX78" i="32"/>
  <c r="BY23" i="32"/>
  <c r="BY13" i="32" s="1"/>
  <c r="BY56" i="32" s="1"/>
  <c r="BY25" i="32"/>
  <c r="BY30" i="32" s="1"/>
  <c r="BZ29" i="32" s="1"/>
  <c r="BW82" i="32"/>
  <c r="BW82" i="29"/>
  <c r="BX78" i="29"/>
  <c r="BY25" i="29"/>
  <c r="BY23" i="29"/>
  <c r="BY13" i="29" s="1"/>
  <c r="BY68" i="29" s="1"/>
  <c r="BY62" i="25"/>
  <c r="BY28" i="25"/>
  <c r="BZ27" i="25" s="1"/>
  <c r="BZ23" i="25" s="1"/>
  <c r="BZ13" i="25" s="1"/>
  <c r="BX88" i="25"/>
  <c r="BX94" i="25" s="1"/>
  <c r="BX80" i="25"/>
  <c r="BX90" i="25" s="1"/>
  <c r="BX96" i="25" s="1"/>
  <c r="BX71" i="25"/>
  <c r="BY50" i="25"/>
  <c r="BX72" i="25"/>
  <c r="BW136" i="25"/>
  <c r="BW24" i="34" s="1"/>
  <c r="BY15" i="25"/>
  <c r="BY52" i="25" s="1"/>
  <c r="BY31" i="25"/>
  <c r="BY30" i="25"/>
  <c r="BZ29" i="25" s="1"/>
  <c r="BY56" i="25"/>
  <c r="CE89" i="16"/>
  <c r="CE95" i="16" s="1"/>
  <c r="BW138" i="25" l="1"/>
  <c r="BW30" i="34" s="1"/>
  <c r="BX16" i="29"/>
  <c r="BX58" i="29"/>
  <c r="BX72" i="29" s="1"/>
  <c r="BX52" i="29"/>
  <c r="BX71" i="29" s="1"/>
  <c r="BX70" i="29"/>
  <c r="BX80" i="32"/>
  <c r="BX90" i="32" s="1"/>
  <c r="BX96" i="32" s="1"/>
  <c r="BX81" i="32"/>
  <c r="BW83" i="32"/>
  <c r="BW84" i="32" s="1"/>
  <c r="BY15" i="32"/>
  <c r="BY16" i="32" s="1"/>
  <c r="BY31" i="32"/>
  <c r="BY50" i="32"/>
  <c r="BY68" i="32"/>
  <c r="BY28" i="32"/>
  <c r="BZ27" i="32" s="1"/>
  <c r="BX88" i="32"/>
  <c r="BX94" i="32" s="1"/>
  <c r="BY62" i="32"/>
  <c r="BY62" i="29"/>
  <c r="BY28" i="29"/>
  <c r="BZ27" i="29" s="1"/>
  <c r="BY56" i="29"/>
  <c r="BY15" i="29"/>
  <c r="BY31" i="29"/>
  <c r="BY30" i="29"/>
  <c r="BZ29" i="29" s="1"/>
  <c r="BX88" i="29"/>
  <c r="BX94" i="29" s="1"/>
  <c r="BX73" i="29"/>
  <c r="BW83" i="29"/>
  <c r="BW84" i="29" s="1"/>
  <c r="BY50" i="29"/>
  <c r="BX81" i="25"/>
  <c r="BY16" i="25"/>
  <c r="BZ56" i="25"/>
  <c r="BY78" i="25"/>
  <c r="BZ50" i="25"/>
  <c r="BY71" i="25"/>
  <c r="BX82" i="25"/>
  <c r="BZ62" i="25"/>
  <c r="BZ25" i="25"/>
  <c r="BZ30" i="25" s="1"/>
  <c r="CA29" i="25" s="1"/>
  <c r="BY64" i="25"/>
  <c r="BY58" i="25"/>
  <c r="BZ28" i="25"/>
  <c r="CA27" i="25" s="1"/>
  <c r="BY70" i="25"/>
  <c r="BZ68" i="25"/>
  <c r="F23" i="16"/>
  <c r="F13" i="16" s="1"/>
  <c r="BY70" i="29" l="1"/>
  <c r="BX80" i="29"/>
  <c r="BX90" i="29" s="1"/>
  <c r="BX96" i="29" s="1"/>
  <c r="BX81" i="29"/>
  <c r="BX82" i="32"/>
  <c r="BX83" i="32" s="1"/>
  <c r="BX84" i="32" s="1"/>
  <c r="BY58" i="32"/>
  <c r="BY52" i="32"/>
  <c r="BY64" i="32"/>
  <c r="BY70" i="32"/>
  <c r="BZ23" i="32"/>
  <c r="BZ13" i="32" s="1"/>
  <c r="BZ50" i="32" s="1"/>
  <c r="BZ25" i="32"/>
  <c r="BW136" i="32"/>
  <c r="BW22" i="34" s="1"/>
  <c r="BY78" i="32"/>
  <c r="BW136" i="29"/>
  <c r="BW25" i="34" s="1"/>
  <c r="BZ25" i="29"/>
  <c r="BZ15" i="29" s="1"/>
  <c r="BY64" i="29"/>
  <c r="BY73" i="29" s="1"/>
  <c r="BZ23" i="29"/>
  <c r="BZ13" i="29" s="1"/>
  <c r="BZ56" i="29" s="1"/>
  <c r="BY58" i="29"/>
  <c r="BY72" i="29" s="1"/>
  <c r="BY16" i="29"/>
  <c r="BY52" i="29"/>
  <c r="BY78" i="29"/>
  <c r="CA23" i="25"/>
  <c r="CA13" i="25" s="1"/>
  <c r="CA56" i="25" s="1"/>
  <c r="CA25" i="25"/>
  <c r="CA30" i="25" s="1"/>
  <c r="CB29" i="25" s="1"/>
  <c r="BZ78" i="25"/>
  <c r="BY88" i="25"/>
  <c r="BY94" i="25" s="1"/>
  <c r="BY73" i="25"/>
  <c r="BZ15" i="25"/>
  <c r="BZ58" i="25" s="1"/>
  <c r="BZ72" i="25" s="1"/>
  <c r="BZ31" i="25"/>
  <c r="BY72" i="25"/>
  <c r="BX83" i="25"/>
  <c r="BX84" i="25" s="1"/>
  <c r="BY80" i="25"/>
  <c r="BY90" i="25" s="1"/>
  <c r="BY96" i="25" s="1"/>
  <c r="F56" i="16"/>
  <c r="F50" i="16"/>
  <c r="F62" i="16"/>
  <c r="F68" i="16"/>
  <c r="F16" i="16"/>
  <c r="F28" i="16"/>
  <c r="G27" i="16" s="1"/>
  <c r="F31" i="16"/>
  <c r="F30" i="16"/>
  <c r="G29" i="16" s="1"/>
  <c r="BW138" i="32" l="1"/>
  <c r="BW28" i="34" s="1"/>
  <c r="BW138" i="29"/>
  <c r="BW31" i="34" s="1"/>
  <c r="BZ70" i="29"/>
  <c r="BX82" i="29"/>
  <c r="BX83" i="29" s="1"/>
  <c r="BX84" i="29" s="1"/>
  <c r="BZ68" i="32"/>
  <c r="BY88" i="32"/>
  <c r="BY94" i="32" s="1"/>
  <c r="BX136" i="32"/>
  <c r="BX22" i="34" s="1"/>
  <c r="BY80" i="32"/>
  <c r="BY90" i="32" s="1"/>
  <c r="BY96" i="32" s="1"/>
  <c r="BZ15" i="32"/>
  <c r="BZ64" i="32" s="1"/>
  <c r="BZ31" i="32"/>
  <c r="BZ30" i="32"/>
  <c r="CA29" i="32" s="1"/>
  <c r="BY72" i="32"/>
  <c r="BZ56" i="32"/>
  <c r="BY73" i="32"/>
  <c r="BY71" i="32"/>
  <c r="BZ28" i="32"/>
  <c r="CA27" i="32" s="1"/>
  <c r="BZ62" i="32"/>
  <c r="BZ30" i="29"/>
  <c r="CA29" i="29" s="1"/>
  <c r="BY80" i="29"/>
  <c r="BY90" i="29" s="1"/>
  <c r="BY96" i="29" s="1"/>
  <c r="BZ62" i="29"/>
  <c r="BZ28" i="29"/>
  <c r="CA27" i="29" s="1"/>
  <c r="CA23" i="29" s="1"/>
  <c r="CA13" i="29" s="1"/>
  <c r="BZ31" i="29"/>
  <c r="BY71" i="29"/>
  <c r="BY81" i="29" s="1"/>
  <c r="BZ50" i="29"/>
  <c r="BZ68" i="29"/>
  <c r="BZ16" i="29"/>
  <c r="BZ58" i="29"/>
  <c r="BY88" i="29"/>
  <c r="BY94" i="29" s="1"/>
  <c r="BZ64" i="29"/>
  <c r="BZ52" i="29"/>
  <c r="BY81" i="25"/>
  <c r="BZ70" i="25"/>
  <c r="CA68" i="25"/>
  <c r="BZ64" i="25"/>
  <c r="BZ73" i="25" s="1"/>
  <c r="BY82" i="25"/>
  <c r="BY83" i="25" s="1"/>
  <c r="BY84" i="25" s="1"/>
  <c r="BZ88" i="25"/>
  <c r="BZ94" i="25" s="1"/>
  <c r="CA28" i="25"/>
  <c r="CB27" i="25" s="1"/>
  <c r="CA62" i="25"/>
  <c r="BX136" i="25"/>
  <c r="BX24" i="34" s="1"/>
  <c r="BZ52" i="25"/>
  <c r="BZ16" i="25"/>
  <c r="CA50" i="25"/>
  <c r="CA15" i="25"/>
  <c r="CA58" i="25" s="1"/>
  <c r="CA31" i="25"/>
  <c r="F73" i="16"/>
  <c r="F71" i="16"/>
  <c r="F78" i="16"/>
  <c r="F72" i="16"/>
  <c r="G25" i="16"/>
  <c r="G15" i="16" s="1"/>
  <c r="G23" i="16"/>
  <c r="BX136" i="29" l="1"/>
  <c r="BX138" i="25"/>
  <c r="BX30" i="34" s="1"/>
  <c r="BX138" i="32"/>
  <c r="BX28" i="34" s="1"/>
  <c r="BY81" i="32"/>
  <c r="BZ70" i="32"/>
  <c r="BY82" i="32"/>
  <c r="BY83" i="32" s="1"/>
  <c r="BY84" i="32" s="1"/>
  <c r="CA25" i="32"/>
  <c r="CA23" i="32"/>
  <c r="CA13" i="32" s="1"/>
  <c r="CA56" i="32" s="1"/>
  <c r="BZ16" i="32"/>
  <c r="BZ73" i="32"/>
  <c r="BZ52" i="32"/>
  <c r="BZ58" i="32"/>
  <c r="BZ78" i="32"/>
  <c r="BY82" i="29"/>
  <c r="BY83" i="29" s="1"/>
  <c r="BY84" i="29" s="1"/>
  <c r="CA25" i="29"/>
  <c r="CA30" i="29" s="1"/>
  <c r="CB29" i="29" s="1"/>
  <c r="BZ78" i="29"/>
  <c r="BZ88" i="29" s="1"/>
  <c r="BZ94" i="29" s="1"/>
  <c r="BZ73" i="29"/>
  <c r="CA50" i="29"/>
  <c r="CA56" i="29"/>
  <c r="BZ72" i="29"/>
  <c r="CA28" i="29"/>
  <c r="CB27" i="29" s="1"/>
  <c r="BZ80" i="29"/>
  <c r="BZ90" i="29" s="1"/>
  <c r="BZ96" i="29" s="1"/>
  <c r="CA68" i="29"/>
  <c r="CA62" i="29"/>
  <c r="BZ71" i="29"/>
  <c r="CA64" i="25"/>
  <c r="CA73" i="25" s="1"/>
  <c r="BY136" i="25"/>
  <c r="BY24" i="34" s="1"/>
  <c r="CA16" i="25"/>
  <c r="CA72" i="25"/>
  <c r="BZ80" i="25"/>
  <c r="CA52" i="25"/>
  <c r="CA71" i="25" s="1"/>
  <c r="BZ71" i="25"/>
  <c r="BZ81" i="25" s="1"/>
  <c r="CA70" i="25"/>
  <c r="CA78" i="25"/>
  <c r="CB23" i="25"/>
  <c r="CB13" i="25" s="1"/>
  <c r="CB25" i="25"/>
  <c r="G64" i="16"/>
  <c r="G58" i="16"/>
  <c r="G52" i="16"/>
  <c r="G70" i="16"/>
  <c r="G28" i="16"/>
  <c r="H27" i="16" s="1"/>
  <c r="G13" i="16"/>
  <c r="F81" i="16"/>
  <c r="F88" i="16"/>
  <c r="F94" i="16" s="1"/>
  <c r="F82" i="16"/>
  <c r="G31" i="16"/>
  <c r="G30" i="16"/>
  <c r="H29" i="16" s="1"/>
  <c r="BX138" i="29" l="1"/>
  <c r="BX31" i="34" s="1"/>
  <c r="BX25" i="34"/>
  <c r="BY138" i="25"/>
  <c r="BY30" i="34" s="1"/>
  <c r="BZ72" i="32"/>
  <c r="BY136" i="32"/>
  <c r="BY22" i="34" s="1"/>
  <c r="CA50" i="32"/>
  <c r="CA68" i="32"/>
  <c r="BZ80" i="32"/>
  <c r="BZ90" i="32" s="1"/>
  <c r="BZ96" i="32" s="1"/>
  <c r="BZ71" i="32"/>
  <c r="CA15" i="32"/>
  <c r="CA16" i="32" s="1"/>
  <c r="CA31" i="32"/>
  <c r="CA28" i="32"/>
  <c r="CB27" i="32" s="1"/>
  <c r="CA30" i="32"/>
  <c r="CB29" i="32" s="1"/>
  <c r="CA62" i="32"/>
  <c r="BZ88" i="32"/>
  <c r="BZ94" i="32" s="1"/>
  <c r="CA31" i="29"/>
  <c r="CA15" i="29"/>
  <c r="CA70" i="29" s="1"/>
  <c r="BZ81" i="29"/>
  <c r="BZ82" i="29"/>
  <c r="CB23" i="29"/>
  <c r="CB13" i="29" s="1"/>
  <c r="CB62" i="29" s="1"/>
  <c r="CB25" i="29"/>
  <c r="CB30" i="29" s="1"/>
  <c r="CC29" i="29" s="1"/>
  <c r="CA78" i="29"/>
  <c r="BY136" i="29"/>
  <c r="BY25" i="34" s="1"/>
  <c r="CB15" i="25"/>
  <c r="CB52" i="25" s="1"/>
  <c r="CB31" i="25"/>
  <c r="CB30" i="25"/>
  <c r="CC29" i="25" s="1"/>
  <c r="CA81" i="25"/>
  <c r="CB68" i="25"/>
  <c r="CB56" i="25"/>
  <c r="CB28" i="25"/>
  <c r="CC27" i="25" s="1"/>
  <c r="CA80" i="25"/>
  <c r="CA90" i="25" s="1"/>
  <c r="CA96" i="25" s="1"/>
  <c r="CB50" i="25"/>
  <c r="BZ90" i="25"/>
  <c r="BZ96" i="25" s="1"/>
  <c r="BZ82" i="25"/>
  <c r="CA88" i="25"/>
  <c r="CA94" i="25" s="1"/>
  <c r="CB62" i="25"/>
  <c r="G80" i="16"/>
  <c r="G90" i="16" s="1"/>
  <c r="G96" i="16" s="1"/>
  <c r="G16" i="16"/>
  <c r="G68" i="16"/>
  <c r="G56" i="16"/>
  <c r="G50" i="16"/>
  <c r="G62" i="16"/>
  <c r="F83" i="16"/>
  <c r="F84" i="16" s="1"/>
  <c r="H25" i="16"/>
  <c r="H23" i="16"/>
  <c r="BY138" i="29" l="1"/>
  <c r="BY31" i="34" s="1"/>
  <c r="BY138" i="32"/>
  <c r="BY28" i="34" s="1"/>
  <c r="BZ82" i="32"/>
  <c r="BZ83" i="32" s="1"/>
  <c r="BZ84" i="32" s="1"/>
  <c r="BZ81" i="32"/>
  <c r="CA78" i="32"/>
  <c r="CB25" i="32"/>
  <c r="CB30" i="32" s="1"/>
  <c r="CC29" i="32" s="1"/>
  <c r="CB23" i="32"/>
  <c r="CB13" i="32" s="1"/>
  <c r="CB50" i="32" s="1"/>
  <c r="CA64" i="32"/>
  <c r="CA70" i="32"/>
  <c r="CA52" i="32"/>
  <c r="CA58" i="32"/>
  <c r="CA64" i="29"/>
  <c r="CA73" i="29" s="1"/>
  <c r="CA16" i="29"/>
  <c r="CA52" i="29"/>
  <c r="CA71" i="29" s="1"/>
  <c r="CA58" i="29"/>
  <c r="CA72" i="29" s="1"/>
  <c r="CB15" i="29"/>
  <c r="CB31" i="29"/>
  <c r="CB68" i="29"/>
  <c r="CB28" i="29"/>
  <c r="CC27" i="29" s="1"/>
  <c r="CB50" i="29"/>
  <c r="CA88" i="29"/>
  <c r="CA94" i="29" s="1"/>
  <c r="BZ83" i="29"/>
  <c r="BZ84" i="29" s="1"/>
  <c r="CB56" i="29"/>
  <c r="CB16" i="25"/>
  <c r="CB70" i="25"/>
  <c r="BZ83" i="25"/>
  <c r="BZ84" i="25" s="1"/>
  <c r="CB78" i="25"/>
  <c r="CB71" i="25"/>
  <c r="CC23" i="25"/>
  <c r="CC13" i="25" s="1"/>
  <c r="CC25" i="25"/>
  <c r="CB58" i="25"/>
  <c r="CB72" i="25" s="1"/>
  <c r="CB64" i="25"/>
  <c r="CB73" i="25" s="1"/>
  <c r="CA82" i="25"/>
  <c r="H15" i="16"/>
  <c r="H52" i="16" s="1"/>
  <c r="G73" i="16"/>
  <c r="G78" i="16"/>
  <c r="G71" i="16"/>
  <c r="H13" i="16"/>
  <c r="G72" i="16"/>
  <c r="H31" i="16"/>
  <c r="F136" i="16"/>
  <c r="F23" i="34" s="1"/>
  <c r="H28" i="16"/>
  <c r="I27" i="16" s="1"/>
  <c r="I23" i="16" s="1"/>
  <c r="I13" i="16" s="1"/>
  <c r="H30" i="16"/>
  <c r="I29" i="16" s="1"/>
  <c r="F138" i="16" l="1"/>
  <c r="F29" i="34" s="1"/>
  <c r="CA80" i="32"/>
  <c r="CA90" i="32" s="1"/>
  <c r="CA96" i="32" s="1"/>
  <c r="CA71" i="32"/>
  <c r="BZ136" i="32"/>
  <c r="BZ22" i="34" s="1"/>
  <c r="CA88" i="32"/>
  <c r="CA94" i="32" s="1"/>
  <c r="CB56" i="32"/>
  <c r="CB68" i="32"/>
  <c r="CB15" i="32"/>
  <c r="CB52" i="32" s="1"/>
  <c r="CB31" i="32"/>
  <c r="CA73" i="32"/>
  <c r="CA72" i="32"/>
  <c r="CB28" i="32"/>
  <c r="CC27" i="32" s="1"/>
  <c r="CB62" i="32"/>
  <c r="CA81" i="29"/>
  <c r="CA80" i="29"/>
  <c r="CA90" i="29" s="1"/>
  <c r="CA96" i="29" s="1"/>
  <c r="CC25" i="29"/>
  <c r="CC23" i="29"/>
  <c r="CC13" i="29" s="1"/>
  <c r="CC50" i="29" s="1"/>
  <c r="BZ136" i="29"/>
  <c r="BZ25" i="34" s="1"/>
  <c r="CB58" i="29"/>
  <c r="CB52" i="29"/>
  <c r="CB71" i="29" s="1"/>
  <c r="CB70" i="29"/>
  <c r="CB78" i="29"/>
  <c r="CB16" i="29"/>
  <c r="CB64" i="29"/>
  <c r="CB81" i="25"/>
  <c r="CC15" i="25"/>
  <c r="CC16" i="25" s="1"/>
  <c r="CC31" i="25"/>
  <c r="CC28" i="25"/>
  <c r="CD27" i="25" s="1"/>
  <c r="CC50" i="25"/>
  <c r="CB88" i="25"/>
  <c r="CB94" i="25" s="1"/>
  <c r="CC56" i="25"/>
  <c r="CC62" i="25"/>
  <c r="CA83" i="25"/>
  <c r="CA84" i="25" s="1"/>
  <c r="CC30" i="25"/>
  <c r="CD29" i="25" s="1"/>
  <c r="BZ136" i="25"/>
  <c r="BZ24" i="34" s="1"/>
  <c r="CB80" i="25"/>
  <c r="CB90" i="25" s="1"/>
  <c r="CB96" i="25" s="1"/>
  <c r="CC68" i="25"/>
  <c r="H16" i="16"/>
  <c r="H58" i="16"/>
  <c r="G81" i="16"/>
  <c r="H70" i="16"/>
  <c r="H64" i="16"/>
  <c r="H62" i="16"/>
  <c r="H56" i="16"/>
  <c r="I56" i="16" s="1"/>
  <c r="H50" i="16"/>
  <c r="G82" i="16"/>
  <c r="G88" i="16"/>
  <c r="G94" i="16" s="1"/>
  <c r="H68" i="16"/>
  <c r="I25" i="16"/>
  <c r="I15" i="16" s="1"/>
  <c r="I28" i="16"/>
  <c r="J27" i="16" s="1"/>
  <c r="BZ138" i="32" l="1"/>
  <c r="BZ28" i="34" s="1"/>
  <c r="BZ138" i="25"/>
  <c r="BZ30" i="34" s="1"/>
  <c r="BZ138" i="29"/>
  <c r="BZ31" i="34" s="1"/>
  <c r="CB16" i="32"/>
  <c r="CA81" i="32"/>
  <c r="CB64" i="32"/>
  <c r="CB73" i="32" s="1"/>
  <c r="CB58" i="32"/>
  <c r="CB72" i="32" s="1"/>
  <c r="CA82" i="32"/>
  <c r="CA83" i="32" s="1"/>
  <c r="CA84" i="32" s="1"/>
  <c r="CB78" i="32"/>
  <c r="CB88" i="32" s="1"/>
  <c r="CB94" i="32" s="1"/>
  <c r="CB71" i="32"/>
  <c r="CC25" i="32"/>
  <c r="CC23" i="32"/>
  <c r="CC13" i="32" s="1"/>
  <c r="CC68" i="32" s="1"/>
  <c r="CB70" i="32"/>
  <c r="CA82" i="29"/>
  <c r="CA83" i="29" s="1"/>
  <c r="CA84" i="29" s="1"/>
  <c r="CC62" i="29"/>
  <c r="CB80" i="29"/>
  <c r="CB90" i="29" s="1"/>
  <c r="CB96" i="29" s="1"/>
  <c r="CC15" i="29"/>
  <c r="CC58" i="29" s="1"/>
  <c r="CC31" i="29"/>
  <c r="CC30" i="29"/>
  <c r="CD29" i="29" s="1"/>
  <c r="CB88" i="29"/>
  <c r="CB94" i="29" s="1"/>
  <c r="CC68" i="29"/>
  <c r="CC28" i="29"/>
  <c r="CD27" i="29" s="1"/>
  <c r="CB73" i="29"/>
  <c r="CB72" i="29"/>
  <c r="CC56" i="29"/>
  <c r="CC64" i="25"/>
  <c r="CC73" i="25" s="1"/>
  <c r="CC58" i="25"/>
  <c r="CC72" i="25" s="1"/>
  <c r="CB82" i="25"/>
  <c r="CC78" i="25"/>
  <c r="CD23" i="25"/>
  <c r="CD13" i="25" s="1"/>
  <c r="CD50" i="25" s="1"/>
  <c r="CD25" i="25"/>
  <c r="CA136" i="25"/>
  <c r="CA24" i="34" s="1"/>
  <c r="CC52" i="25"/>
  <c r="CC70" i="25"/>
  <c r="I30" i="16"/>
  <c r="J29" i="16" s="1"/>
  <c r="J25" i="16" s="1"/>
  <c r="J15" i="16" s="1"/>
  <c r="H73" i="16"/>
  <c r="H80" i="16"/>
  <c r="H90" i="16" s="1"/>
  <c r="H96" i="16" s="1"/>
  <c r="I62" i="16"/>
  <c r="H72" i="16"/>
  <c r="I31" i="16"/>
  <c r="G83" i="16"/>
  <c r="G84" i="16" s="1"/>
  <c r="I68" i="16"/>
  <c r="I50" i="16"/>
  <c r="H78" i="16"/>
  <c r="H71" i="16"/>
  <c r="J23" i="16"/>
  <c r="G136" i="16" l="1"/>
  <c r="G134" i="16" s="1"/>
  <c r="CA138" i="25"/>
  <c r="CA30" i="34" s="1"/>
  <c r="CB80" i="32"/>
  <c r="CB82" i="32" s="1"/>
  <c r="CA136" i="29"/>
  <c r="CA25" i="34" s="1"/>
  <c r="CB81" i="32"/>
  <c r="CC56" i="32"/>
  <c r="CC50" i="32"/>
  <c r="CC15" i="32"/>
  <c r="CC16" i="32" s="1"/>
  <c r="CC31" i="32"/>
  <c r="CC30" i="32"/>
  <c r="CD29" i="32" s="1"/>
  <c r="CA136" i="32"/>
  <c r="CA22" i="34" s="1"/>
  <c r="CC28" i="32"/>
  <c r="CD27" i="32" s="1"/>
  <c r="CC62" i="32"/>
  <c r="CB82" i="29"/>
  <c r="CB83" i="29" s="1"/>
  <c r="CB84" i="29" s="1"/>
  <c r="CB81" i="29"/>
  <c r="CC70" i="29"/>
  <c r="CC72" i="29"/>
  <c r="CC52" i="29"/>
  <c r="CC64" i="29"/>
  <c r="CC16" i="29"/>
  <c r="CD25" i="29"/>
  <c r="CD23" i="29"/>
  <c r="CD13" i="29" s="1"/>
  <c r="CC78" i="29"/>
  <c r="CD68" i="25"/>
  <c r="CD15" i="25"/>
  <c r="CD16" i="25" s="1"/>
  <c r="CD31" i="25"/>
  <c r="CC80" i="25"/>
  <c r="CC90" i="25" s="1"/>
  <c r="CC96" i="25" s="1"/>
  <c r="CD28" i="25"/>
  <c r="CE27" i="25" s="1"/>
  <c r="CD30" i="25"/>
  <c r="CE29" i="25" s="1"/>
  <c r="CD56" i="25"/>
  <c r="CD62" i="25"/>
  <c r="CC71" i="25"/>
  <c r="CC81" i="25" s="1"/>
  <c r="CB83" i="25"/>
  <c r="CB84" i="25" s="1"/>
  <c r="CC88" i="25"/>
  <c r="CC94" i="25" s="1"/>
  <c r="H81" i="16"/>
  <c r="I52" i="16"/>
  <c r="I71" i="16" s="1"/>
  <c r="I70" i="16"/>
  <c r="J70" i="16" s="1"/>
  <c r="I64" i="16"/>
  <c r="I16" i="16"/>
  <c r="I58" i="16"/>
  <c r="J13" i="16"/>
  <c r="J68" i="16" s="1"/>
  <c r="H82" i="16"/>
  <c r="H88" i="16"/>
  <c r="H94" i="16" s="1"/>
  <c r="I78" i="16"/>
  <c r="J31" i="16"/>
  <c r="J28" i="16"/>
  <c r="K27" i="16" s="1"/>
  <c r="J30" i="16"/>
  <c r="K29" i="16" s="1"/>
  <c r="G23" i="34" l="1"/>
  <c r="CA138" i="29"/>
  <c r="CA31" i="34" s="1"/>
  <c r="CA138" i="32"/>
  <c r="CA28" i="34" s="1"/>
  <c r="G138" i="16"/>
  <c r="G29" i="34" s="1"/>
  <c r="CB90" i="32"/>
  <c r="CB96" i="32" s="1"/>
  <c r="CC70" i="32"/>
  <c r="CC58" i="32"/>
  <c r="CC64" i="32"/>
  <c r="CC52" i="32"/>
  <c r="CC78" i="32"/>
  <c r="CB83" i="32"/>
  <c r="CB84" i="32" s="1"/>
  <c r="CD25" i="32"/>
  <c r="CD23" i="32"/>
  <c r="CD13" i="32" s="1"/>
  <c r="CD50" i="32" s="1"/>
  <c r="CD50" i="29"/>
  <c r="CD15" i="29"/>
  <c r="CD64" i="29" s="1"/>
  <c r="CD31" i="29"/>
  <c r="CB136" i="29"/>
  <c r="CB25" i="34" s="1"/>
  <c r="CD28" i="29"/>
  <c r="CE27" i="29" s="1"/>
  <c r="CD68" i="29"/>
  <c r="CC73" i="29"/>
  <c r="CD56" i="29"/>
  <c r="CD30" i="29"/>
  <c r="CE29" i="29" s="1"/>
  <c r="CD62" i="29"/>
  <c r="CC88" i="29"/>
  <c r="CC94" i="29" s="1"/>
  <c r="CC80" i="29"/>
  <c r="CC90" i="29" s="1"/>
  <c r="CC96" i="29" s="1"/>
  <c r="CC71" i="29"/>
  <c r="CD70" i="25"/>
  <c r="CD78" i="25"/>
  <c r="CD88" i="25" s="1"/>
  <c r="CD94" i="25" s="1"/>
  <c r="CD52" i="25"/>
  <c r="CD71" i="25" s="1"/>
  <c r="CC82" i="25"/>
  <c r="CD64" i="25"/>
  <c r="CD58" i="25"/>
  <c r="CD72" i="25" s="1"/>
  <c r="CB136" i="25"/>
  <c r="CB24" i="34" s="1"/>
  <c r="CE25" i="25"/>
  <c r="CE30" i="25" s="1"/>
  <c r="CF29" i="25" s="1"/>
  <c r="CE23" i="25"/>
  <c r="CE13" i="25" s="1"/>
  <c r="CE62" i="25" s="1"/>
  <c r="J64" i="16"/>
  <c r="I73" i="16"/>
  <c r="J50" i="16"/>
  <c r="J58" i="16"/>
  <c r="I72" i="16"/>
  <c r="J52" i="16"/>
  <c r="I80" i="16"/>
  <c r="I90" i="16" s="1"/>
  <c r="I96" i="16" s="1"/>
  <c r="H83" i="16"/>
  <c r="H84" i="16" s="1"/>
  <c r="J16" i="16"/>
  <c r="J62" i="16"/>
  <c r="J56" i="16"/>
  <c r="I88" i="16"/>
  <c r="I94" i="16" s="1"/>
  <c r="K25" i="16"/>
  <c r="K23" i="16"/>
  <c r="CB138" i="25" l="1"/>
  <c r="CB30" i="34" s="1"/>
  <c r="CB138" i="29"/>
  <c r="CB31" i="34" s="1"/>
  <c r="CD56" i="32"/>
  <c r="CD68" i="32"/>
  <c r="CC88" i="32"/>
  <c r="CC94" i="32" s="1"/>
  <c r="CD15" i="32"/>
  <c r="CD16" i="32" s="1"/>
  <c r="CD31" i="32"/>
  <c r="CC80" i="32"/>
  <c r="CC90" i="32" s="1"/>
  <c r="CC96" i="32" s="1"/>
  <c r="CD28" i="32"/>
  <c r="CE27" i="32" s="1"/>
  <c r="CD30" i="32"/>
  <c r="CE29" i="32" s="1"/>
  <c r="CC72" i="32"/>
  <c r="CC73" i="32"/>
  <c r="CB136" i="32"/>
  <c r="CB22" i="34" s="1"/>
  <c r="CD62" i="32"/>
  <c r="CC71" i="32"/>
  <c r="CD52" i="29"/>
  <c r="CD71" i="29" s="1"/>
  <c r="CC81" i="29"/>
  <c r="CC82" i="29"/>
  <c r="CE25" i="29"/>
  <c r="CE23" i="29"/>
  <c r="CE13" i="29" s="1"/>
  <c r="CE56" i="29" s="1"/>
  <c r="CD73" i="29"/>
  <c r="CD58" i="29"/>
  <c r="CD72" i="29" s="1"/>
  <c r="CD70" i="29"/>
  <c r="CD78" i="29"/>
  <c r="CD16" i="29"/>
  <c r="CE56" i="25"/>
  <c r="CC83" i="25"/>
  <c r="CC84" i="25" s="1"/>
  <c r="CE68" i="25"/>
  <c r="CE50" i="25"/>
  <c r="CE15" i="25"/>
  <c r="CE64" i="25" s="1"/>
  <c r="CE31" i="25"/>
  <c r="CD80" i="25"/>
  <c r="CE28" i="25"/>
  <c r="CF27" i="25" s="1"/>
  <c r="CD73" i="25"/>
  <c r="CD81" i="25" s="1"/>
  <c r="I82" i="16"/>
  <c r="I83" i="16" s="1"/>
  <c r="I84" i="16" s="1"/>
  <c r="K15" i="16"/>
  <c r="K70" i="16" s="1"/>
  <c r="J71" i="16"/>
  <c r="J78" i="16"/>
  <c r="J88" i="16" s="1"/>
  <c r="J94" i="16" s="1"/>
  <c r="I81" i="16"/>
  <c r="J80" i="16"/>
  <c r="J90" i="16" s="1"/>
  <c r="J96" i="16" s="1"/>
  <c r="H136" i="16"/>
  <c r="H23" i="34" s="1"/>
  <c r="K13" i="16"/>
  <c r="K56" i="16" s="1"/>
  <c r="J72" i="16"/>
  <c r="J73" i="16"/>
  <c r="K31" i="16"/>
  <c r="K28" i="16"/>
  <c r="L27" i="16" s="1"/>
  <c r="K30" i="16"/>
  <c r="L29" i="16" s="1"/>
  <c r="CB138" i="32" l="1"/>
  <c r="CB28" i="34" s="1"/>
  <c r="H138" i="16"/>
  <c r="H29" i="34" s="1"/>
  <c r="CC81" i="32"/>
  <c r="CD70" i="32"/>
  <c r="CC82" i="32"/>
  <c r="CC83" i="32" s="1"/>
  <c r="CC84" i="32" s="1"/>
  <c r="CD64" i="32"/>
  <c r="CD73" i="32" s="1"/>
  <c r="CD58" i="32"/>
  <c r="CD72" i="32" s="1"/>
  <c r="CD52" i="32"/>
  <c r="CD71" i="32" s="1"/>
  <c r="CE23" i="32"/>
  <c r="CE13" i="32" s="1"/>
  <c r="CE68" i="32" s="1"/>
  <c r="CE25" i="32"/>
  <c r="CE30" i="32" s="1"/>
  <c r="CF29" i="32" s="1"/>
  <c r="CD78" i="32"/>
  <c r="CE62" i="29"/>
  <c r="CE28" i="29"/>
  <c r="CF27" i="29" s="1"/>
  <c r="CE50" i="29"/>
  <c r="CE68" i="29"/>
  <c r="CE15" i="29"/>
  <c r="CE70" i="29" s="1"/>
  <c r="CE31" i="29"/>
  <c r="CC83" i="29"/>
  <c r="CC84" i="29" s="1"/>
  <c r="CD81" i="29"/>
  <c r="CE30" i="29"/>
  <c r="CF29" i="29" s="1"/>
  <c r="CD88" i="29"/>
  <c r="CD94" i="29" s="1"/>
  <c r="CD80" i="29"/>
  <c r="CD90" i="29" s="1"/>
  <c r="CD96" i="29" s="1"/>
  <c r="CD90" i="25"/>
  <c r="CD96" i="25" s="1"/>
  <c r="CD82" i="25"/>
  <c r="CE52" i="25"/>
  <c r="CE70" i="25"/>
  <c r="CC136" i="25"/>
  <c r="CC24" i="34" s="1"/>
  <c r="CE58" i="25"/>
  <c r="CE78" i="25"/>
  <c r="CE73" i="25"/>
  <c r="CF25" i="25"/>
  <c r="CF23" i="25"/>
  <c r="CF13" i="25" s="1"/>
  <c r="CF68" i="25" s="1"/>
  <c r="CE16" i="25"/>
  <c r="K58" i="16"/>
  <c r="K72" i="16" s="1"/>
  <c r="K64" i="16"/>
  <c r="K52" i="16"/>
  <c r="J81" i="16"/>
  <c r="J82" i="16"/>
  <c r="J83" i="16" s="1"/>
  <c r="J84" i="16" s="1"/>
  <c r="I136" i="16"/>
  <c r="I23" i="34" s="1"/>
  <c r="K16" i="16"/>
  <c r="K68" i="16"/>
  <c r="K50" i="16"/>
  <c r="K62" i="16"/>
  <c r="L25" i="16"/>
  <c r="L23" i="16"/>
  <c r="CC138" i="25" l="1"/>
  <c r="CC30" i="34" s="1"/>
  <c r="I138" i="16"/>
  <c r="I29" i="34" s="1"/>
  <c r="CE56" i="32"/>
  <c r="CE62" i="32"/>
  <c r="CD80" i="32"/>
  <c r="CD90" i="32" s="1"/>
  <c r="CD96" i="32" s="1"/>
  <c r="CD81" i="32"/>
  <c r="CD88" i="32"/>
  <c r="CD94" i="32" s="1"/>
  <c r="CE15" i="32"/>
  <c r="CE16" i="32" s="1"/>
  <c r="CE31" i="32"/>
  <c r="CE50" i="32"/>
  <c r="CC136" i="32"/>
  <c r="CC22" i="34" s="1"/>
  <c r="CE28" i="32"/>
  <c r="CF27" i="32" s="1"/>
  <c r="CF25" i="29"/>
  <c r="CF15" i="29" s="1"/>
  <c r="CF70" i="29" s="1"/>
  <c r="CE78" i="29"/>
  <c r="CE88" i="29" s="1"/>
  <c r="CE94" i="29" s="1"/>
  <c r="CF23" i="29"/>
  <c r="CF13" i="29" s="1"/>
  <c r="CF56" i="29" s="1"/>
  <c r="CE58" i="29"/>
  <c r="CE72" i="29" s="1"/>
  <c r="CE16" i="29"/>
  <c r="CD82" i="29"/>
  <c r="CC136" i="29"/>
  <c r="CC25" i="34" s="1"/>
  <c r="CE64" i="29"/>
  <c r="CE52" i="29"/>
  <c r="CF50" i="25"/>
  <c r="CF28" i="25"/>
  <c r="CF15" i="25"/>
  <c r="CF64" i="25" s="1"/>
  <c r="CF31" i="25"/>
  <c r="CF30" i="25"/>
  <c r="CE72" i="25"/>
  <c r="CE80" i="25"/>
  <c r="CE90" i="25" s="1"/>
  <c r="CE96" i="25" s="1"/>
  <c r="CE71" i="25"/>
  <c r="CD83" i="25"/>
  <c r="CD84" i="25" s="1"/>
  <c r="CF62" i="25"/>
  <c r="CF56" i="25"/>
  <c r="CE88" i="25"/>
  <c r="CE94" i="25" s="1"/>
  <c r="K80" i="16"/>
  <c r="K90" i="16" s="1"/>
  <c r="K96" i="16" s="1"/>
  <c r="J136" i="16"/>
  <c r="J23" i="34" s="1"/>
  <c r="L15" i="16"/>
  <c r="L70" i="16" s="1"/>
  <c r="K73" i="16"/>
  <c r="L28" i="16"/>
  <c r="M27" i="16" s="1"/>
  <c r="L13" i="16"/>
  <c r="L62" i="16" s="1"/>
  <c r="K71" i="16"/>
  <c r="K78" i="16"/>
  <c r="L31" i="16"/>
  <c r="L30" i="16"/>
  <c r="M29" i="16" s="1"/>
  <c r="CC138" i="29" l="1"/>
  <c r="CC31" i="34" s="1"/>
  <c r="J138" i="16"/>
  <c r="J29" i="34" s="1"/>
  <c r="CC138" i="32"/>
  <c r="CC28" i="34" s="1"/>
  <c r="CD82" i="32"/>
  <c r="CD83" i="32" s="1"/>
  <c r="CD84" i="32" s="1"/>
  <c r="CE58" i="32"/>
  <c r="CE52" i="32"/>
  <c r="CE71" i="32" s="1"/>
  <c r="CE70" i="32"/>
  <c r="CE64" i="32"/>
  <c r="CF23" i="32"/>
  <c r="CF13" i="32" s="1"/>
  <c r="CF50" i="32" s="1"/>
  <c r="CF25" i="32"/>
  <c r="CE78" i="32"/>
  <c r="CF30" i="29"/>
  <c r="CF31" i="29"/>
  <c r="CF68" i="29"/>
  <c r="CF62" i="29"/>
  <c r="CF50" i="29"/>
  <c r="CF28" i="29"/>
  <c r="CD83" i="29"/>
  <c r="CD84" i="29" s="1"/>
  <c r="CF58" i="29"/>
  <c r="CF72" i="29" s="1"/>
  <c r="CF16" i="29"/>
  <c r="CE80" i="29"/>
  <c r="CF52" i="29"/>
  <c r="CE71" i="29"/>
  <c r="CF64" i="29"/>
  <c r="CE73" i="29"/>
  <c r="CF70" i="25"/>
  <c r="CF58" i="25"/>
  <c r="CF72" i="25" s="1"/>
  <c r="CF16" i="25"/>
  <c r="CF78" i="25"/>
  <c r="CF88" i="25" s="1"/>
  <c r="CF94" i="25" s="1"/>
  <c r="CE82" i="25"/>
  <c r="CE83" i="25" s="1"/>
  <c r="CE84" i="25" s="1"/>
  <c r="CD136" i="25"/>
  <c r="CD24" i="34" s="1"/>
  <c r="CE81" i="25"/>
  <c r="CF73" i="25"/>
  <c r="CF52" i="25"/>
  <c r="K81" i="16"/>
  <c r="L64" i="16"/>
  <c r="L52" i="16"/>
  <c r="L58" i="16"/>
  <c r="L50" i="16"/>
  <c r="L68" i="16"/>
  <c r="K88" i="16"/>
  <c r="K94" i="16" s="1"/>
  <c r="K82" i="16"/>
  <c r="L16" i="16"/>
  <c r="L56" i="16"/>
  <c r="M25" i="16"/>
  <c r="M23" i="16"/>
  <c r="CD138" i="25" l="1"/>
  <c r="CD30" i="34" s="1"/>
  <c r="CF73" i="29"/>
  <c r="CF28" i="32"/>
  <c r="CE73" i="32"/>
  <c r="CE80" i="32"/>
  <c r="CE90" i="32" s="1"/>
  <c r="CE96" i="32" s="1"/>
  <c r="CE72" i="32"/>
  <c r="CE88" i="32"/>
  <c r="CE94" i="32" s="1"/>
  <c r="CF15" i="32"/>
  <c r="CF64" i="32" s="1"/>
  <c r="CF31" i="32"/>
  <c r="CF30" i="32"/>
  <c r="CD136" i="32"/>
  <c r="CD22" i="34" s="1"/>
  <c r="CF62" i="32"/>
  <c r="CF56" i="32"/>
  <c r="CF68" i="32"/>
  <c r="CF78" i="29"/>
  <c r="CF88" i="29" s="1"/>
  <c r="CF94" i="29" s="1"/>
  <c r="CF71" i="29"/>
  <c r="CE81" i="29"/>
  <c r="CF80" i="29"/>
  <c r="CF90" i="29" s="1"/>
  <c r="CF96" i="29" s="1"/>
  <c r="CE90" i="29"/>
  <c r="CE96" i="29" s="1"/>
  <c r="CE82" i="29"/>
  <c r="CD136" i="29"/>
  <c r="CD25" i="34" s="1"/>
  <c r="CE136" i="25"/>
  <c r="CE24" i="34" s="1"/>
  <c r="CF80" i="25"/>
  <c r="CF71" i="25"/>
  <c r="CF81" i="25" s="1"/>
  <c r="L80" i="16"/>
  <c r="L90" i="16" s="1"/>
  <c r="L96" i="16" s="1"/>
  <c r="L73" i="16"/>
  <c r="M15" i="16"/>
  <c r="M70" i="16" s="1"/>
  <c r="L71" i="16"/>
  <c r="L72" i="16"/>
  <c r="L78" i="16"/>
  <c r="M28" i="16"/>
  <c r="N27" i="16" s="1"/>
  <c r="M13" i="16"/>
  <c r="K83" i="16"/>
  <c r="K84" i="16" s="1"/>
  <c r="M31" i="16"/>
  <c r="M30" i="16"/>
  <c r="N29" i="16" s="1"/>
  <c r="CE138" i="25" l="1"/>
  <c r="CE30" i="34" s="1"/>
  <c r="CD138" i="32"/>
  <c r="CD28" i="34" s="1"/>
  <c r="CD138" i="29"/>
  <c r="CD31" i="34" s="1"/>
  <c r="CF81" i="29"/>
  <c r="CE81" i="32"/>
  <c r="CF52" i="32"/>
  <c r="CF71" i="32" s="1"/>
  <c r="CF78" i="32"/>
  <c r="CF88" i="32" s="1"/>
  <c r="CF94" i="32" s="1"/>
  <c r="CE82" i="32"/>
  <c r="CF70" i="32"/>
  <c r="CF73" i="32"/>
  <c r="CF16" i="32"/>
  <c r="CF58" i="32"/>
  <c r="CF72" i="32" s="1"/>
  <c r="CE83" i="29"/>
  <c r="CE84" i="29" s="1"/>
  <c r="CF82" i="29"/>
  <c r="CF90" i="25"/>
  <c r="CF96" i="25" s="1"/>
  <c r="CF82" i="25"/>
  <c r="L81" i="16"/>
  <c r="M58" i="16"/>
  <c r="M52" i="16"/>
  <c r="M64" i="16"/>
  <c r="K136" i="16"/>
  <c r="K23" i="34" s="1"/>
  <c r="L88" i="16"/>
  <c r="L94" i="16" s="1"/>
  <c r="L82" i="16"/>
  <c r="M16" i="16"/>
  <c r="M50" i="16"/>
  <c r="M62" i="16"/>
  <c r="M68" i="16"/>
  <c r="M56" i="16"/>
  <c r="N25" i="16"/>
  <c r="N23" i="16"/>
  <c r="K138" i="16" l="1"/>
  <c r="K29" i="34" s="1"/>
  <c r="CF80" i="32"/>
  <c r="CF82" i="32" s="1"/>
  <c r="CE83" i="32"/>
  <c r="CE84" i="32" s="1"/>
  <c r="CF81" i="32"/>
  <c r="CF83" i="29"/>
  <c r="CF84" i="29" s="1"/>
  <c r="CE136" i="29"/>
  <c r="CE25" i="34" s="1"/>
  <c r="CF83" i="25"/>
  <c r="CF84" i="25" s="1"/>
  <c r="M80" i="16"/>
  <c r="M90" i="16" s="1"/>
  <c r="M96" i="16" s="1"/>
  <c r="N15" i="16"/>
  <c r="N70" i="16" s="1"/>
  <c r="N28" i="16"/>
  <c r="O27" i="16" s="1"/>
  <c r="N13" i="16"/>
  <c r="L83" i="16"/>
  <c r="L84" i="16" s="1"/>
  <c r="M78" i="16"/>
  <c r="M71" i="16"/>
  <c r="M72" i="16"/>
  <c r="M73" i="16"/>
  <c r="N31" i="16"/>
  <c r="N30" i="16"/>
  <c r="O29" i="16" s="1"/>
  <c r="CE138" i="29" l="1"/>
  <c r="CE31" i="34" s="1"/>
  <c r="CF90" i="32"/>
  <c r="CF96" i="32" s="1"/>
  <c r="CE136" i="32"/>
  <c r="CE22" i="34" s="1"/>
  <c r="CF83" i="32"/>
  <c r="CF84" i="32" s="1"/>
  <c r="CF136" i="29"/>
  <c r="CF25" i="34" s="1"/>
  <c r="CF136" i="25"/>
  <c r="CF24" i="34" s="1"/>
  <c r="N58" i="16"/>
  <c r="N16" i="16"/>
  <c r="N52" i="16"/>
  <c r="M81" i="16"/>
  <c r="N64" i="16"/>
  <c r="L136" i="16"/>
  <c r="L23" i="34" s="1"/>
  <c r="N50" i="16"/>
  <c r="N68" i="16"/>
  <c r="N62" i="16"/>
  <c r="N56" i="16"/>
  <c r="M88" i="16"/>
  <c r="M94" i="16" s="1"/>
  <c r="M82" i="16"/>
  <c r="O25" i="16"/>
  <c r="O23" i="16"/>
  <c r="L138" i="16" l="1"/>
  <c r="L29" i="34" s="1"/>
  <c r="CE138" i="32"/>
  <c r="CE28" i="34" s="1"/>
  <c r="CF136" i="32"/>
  <c r="CF22" i="34" s="1"/>
  <c r="CF138" i="29"/>
  <c r="CF31" i="34" s="1"/>
  <c r="CG136" i="29"/>
  <c r="CG25" i="34" s="1"/>
  <c r="CF138" i="25"/>
  <c r="CF30" i="34" s="1"/>
  <c r="CG136" i="25"/>
  <c r="CG24" i="34" s="1"/>
  <c r="N71" i="16"/>
  <c r="N80" i="16"/>
  <c r="N90" i="16" s="1"/>
  <c r="N96" i="16" s="1"/>
  <c r="O15" i="16"/>
  <c r="O70" i="16" s="1"/>
  <c r="N78" i="16"/>
  <c r="N88" i="16" s="1"/>
  <c r="N94" i="16" s="1"/>
  <c r="O28" i="16"/>
  <c r="P27" i="16" s="1"/>
  <c r="O13" i="16"/>
  <c r="O62" i="16" s="1"/>
  <c r="N72" i="16"/>
  <c r="M83" i="16"/>
  <c r="M84" i="16" s="1"/>
  <c r="N73" i="16"/>
  <c r="O31" i="16"/>
  <c r="O30" i="16"/>
  <c r="P29" i="16" s="1"/>
  <c r="CF137" i="29" l="1"/>
  <c r="C141" i="29" s="1"/>
  <c r="E41" i="34" s="1"/>
  <c r="CF137" i="25"/>
  <c r="C141" i="25" s="1"/>
  <c r="E39" i="34" s="1"/>
  <c r="CF138" i="32"/>
  <c r="CF28" i="34" s="1"/>
  <c r="CG136" i="32"/>
  <c r="CG22" i="34" s="1"/>
  <c r="O52" i="16"/>
  <c r="O58" i="16"/>
  <c r="O64" i="16"/>
  <c r="O73" i="16" s="1"/>
  <c r="N81" i="16"/>
  <c r="M136" i="16"/>
  <c r="M23" i="34" s="1"/>
  <c r="N82" i="16"/>
  <c r="N83" i="16" s="1"/>
  <c r="N84" i="16" s="1"/>
  <c r="O16" i="16"/>
  <c r="O50" i="16"/>
  <c r="O68" i="16"/>
  <c r="O56" i="16"/>
  <c r="P25" i="16"/>
  <c r="P23" i="16"/>
  <c r="C140" i="25" l="1"/>
  <c r="C142" i="25" s="1"/>
  <c r="D39" i="34" s="1"/>
  <c r="C140" i="29"/>
  <c r="C142" i="29" s="1"/>
  <c r="D41" i="34" s="1"/>
  <c r="CF137" i="32"/>
  <c r="C141" i="32" s="1"/>
  <c r="E35" i="34" s="1"/>
  <c r="M138" i="16"/>
  <c r="M29" i="34" s="1"/>
  <c r="O80" i="16"/>
  <c r="O90" i="16" s="1"/>
  <c r="O96" i="16" s="1"/>
  <c r="P15" i="16"/>
  <c r="P70" i="16" s="1"/>
  <c r="N136" i="16"/>
  <c r="N23" i="34" s="1"/>
  <c r="O72" i="16"/>
  <c r="P28" i="16"/>
  <c r="Q27" i="16" s="1"/>
  <c r="P13" i="16"/>
  <c r="O71" i="16"/>
  <c r="O78" i="16"/>
  <c r="P31" i="16"/>
  <c r="P30" i="16"/>
  <c r="Q29" i="16" s="1"/>
  <c r="F38" i="34" l="1"/>
  <c r="F40" i="34"/>
  <c r="C140" i="32"/>
  <c r="C142" i="32" s="1"/>
  <c r="D35" i="34" s="1"/>
  <c r="CG21" i="34"/>
  <c r="N138" i="16"/>
  <c r="N29" i="34" s="1"/>
  <c r="O81" i="16"/>
  <c r="P58" i="16"/>
  <c r="P64" i="16"/>
  <c r="P52" i="16"/>
  <c r="P16" i="16"/>
  <c r="P62" i="16"/>
  <c r="O82" i="16"/>
  <c r="O88" i="16"/>
  <c r="O94" i="16" s="1"/>
  <c r="P50" i="16"/>
  <c r="P68" i="16"/>
  <c r="P56" i="16"/>
  <c r="Q25" i="16"/>
  <c r="Q23" i="16"/>
  <c r="F34" i="34" l="1"/>
  <c r="CH22" i="34"/>
  <c r="CI22" i="34" s="1"/>
  <c r="CJ22" i="34" s="1"/>
  <c r="CK22" i="34" s="1"/>
  <c r="CL22" i="34" s="1"/>
  <c r="CM22" i="34" s="1"/>
  <c r="CN22" i="34" s="1"/>
  <c r="CO22" i="34" s="1"/>
  <c r="CP22" i="34" s="1"/>
  <c r="CQ22" i="34" s="1"/>
  <c r="CR22" i="34" s="1"/>
  <c r="CS22" i="34" s="1"/>
  <c r="CT22" i="34" s="1"/>
  <c r="CU22" i="34" s="1"/>
  <c r="CV22" i="34" s="1"/>
  <c r="CW22" i="34" s="1"/>
  <c r="CX22" i="34" s="1"/>
  <c r="CY22" i="34" s="1"/>
  <c r="CZ22" i="34" s="1"/>
  <c r="DA22" i="34" s="1"/>
  <c r="DB22" i="34" s="1"/>
  <c r="DC22" i="34" s="1"/>
  <c r="DD22" i="34" s="1"/>
  <c r="DE22" i="34" s="1"/>
  <c r="DF22" i="34" s="1"/>
  <c r="DG22" i="34" s="1"/>
  <c r="DH22" i="34" s="1"/>
  <c r="DI22" i="34" s="1"/>
  <c r="DJ22" i="34" s="1"/>
  <c r="DK22" i="34" s="1"/>
  <c r="DL22" i="34" s="1"/>
  <c r="DM22" i="34" s="1"/>
  <c r="DN22" i="34" s="1"/>
  <c r="DO22" i="34" s="1"/>
  <c r="DP22" i="34" s="1"/>
  <c r="DQ22" i="34" s="1"/>
  <c r="DR22" i="34" s="1"/>
  <c r="DS22" i="34" s="1"/>
  <c r="DT22" i="34" s="1"/>
  <c r="DU22" i="34" s="1"/>
  <c r="DV22" i="34" s="1"/>
  <c r="DW22" i="34" s="1"/>
  <c r="DX22" i="34" s="1"/>
  <c r="DY22" i="34" s="1"/>
  <c r="DZ22" i="34" s="1"/>
  <c r="EA22" i="34" s="1"/>
  <c r="EB22" i="34" s="1"/>
  <c r="EC22" i="34" s="1"/>
  <c r="ED22" i="34" s="1"/>
  <c r="CH25" i="34"/>
  <c r="CI25" i="34" s="1"/>
  <c r="CJ25" i="34" s="1"/>
  <c r="CK25" i="34" s="1"/>
  <c r="CL25" i="34" s="1"/>
  <c r="CM25" i="34" s="1"/>
  <c r="CN25" i="34" s="1"/>
  <c r="CO25" i="34" s="1"/>
  <c r="CP25" i="34" s="1"/>
  <c r="CQ25" i="34" s="1"/>
  <c r="CR25" i="34" s="1"/>
  <c r="CS25" i="34" s="1"/>
  <c r="CT25" i="34" s="1"/>
  <c r="CU25" i="34" s="1"/>
  <c r="CV25" i="34" s="1"/>
  <c r="CW25" i="34" s="1"/>
  <c r="CX25" i="34" s="1"/>
  <c r="CY25" i="34" s="1"/>
  <c r="CZ25" i="34" s="1"/>
  <c r="DA25" i="34" s="1"/>
  <c r="DB25" i="34" s="1"/>
  <c r="DC25" i="34" s="1"/>
  <c r="DD25" i="34" s="1"/>
  <c r="DE25" i="34" s="1"/>
  <c r="DF25" i="34" s="1"/>
  <c r="DG25" i="34" s="1"/>
  <c r="DH25" i="34" s="1"/>
  <c r="DI25" i="34" s="1"/>
  <c r="DJ25" i="34" s="1"/>
  <c r="DK25" i="34" s="1"/>
  <c r="DL25" i="34" s="1"/>
  <c r="DM25" i="34" s="1"/>
  <c r="DN25" i="34" s="1"/>
  <c r="DO25" i="34" s="1"/>
  <c r="DP25" i="34" s="1"/>
  <c r="DQ25" i="34" s="1"/>
  <c r="DR25" i="34" s="1"/>
  <c r="DS25" i="34" s="1"/>
  <c r="DT25" i="34" s="1"/>
  <c r="DU25" i="34" s="1"/>
  <c r="DV25" i="34" s="1"/>
  <c r="DW25" i="34" s="1"/>
  <c r="DX25" i="34" s="1"/>
  <c r="DY25" i="34" s="1"/>
  <c r="DZ25" i="34" s="1"/>
  <c r="EA25" i="34" s="1"/>
  <c r="EB25" i="34" s="1"/>
  <c r="EC25" i="34" s="1"/>
  <c r="ED25" i="34" s="1"/>
  <c r="CH24" i="34"/>
  <c r="CI24" i="34" s="1"/>
  <c r="CJ24" i="34" s="1"/>
  <c r="CK24" i="34" s="1"/>
  <c r="CL24" i="34" s="1"/>
  <c r="CM24" i="34" s="1"/>
  <c r="CN24" i="34" s="1"/>
  <c r="CO24" i="34" s="1"/>
  <c r="CP24" i="34" s="1"/>
  <c r="CQ24" i="34" s="1"/>
  <c r="CR24" i="34" s="1"/>
  <c r="CS24" i="34" s="1"/>
  <c r="CT24" i="34" s="1"/>
  <c r="CU24" i="34" s="1"/>
  <c r="CV24" i="34" s="1"/>
  <c r="CW24" i="34" s="1"/>
  <c r="CX24" i="34" s="1"/>
  <c r="CY24" i="34" s="1"/>
  <c r="CZ24" i="34" s="1"/>
  <c r="DA24" i="34" s="1"/>
  <c r="DB24" i="34" s="1"/>
  <c r="DC24" i="34" s="1"/>
  <c r="DD24" i="34" s="1"/>
  <c r="DE24" i="34" s="1"/>
  <c r="DF24" i="34" s="1"/>
  <c r="DG24" i="34" s="1"/>
  <c r="DH24" i="34" s="1"/>
  <c r="DI24" i="34" s="1"/>
  <c r="DJ24" i="34" s="1"/>
  <c r="DK24" i="34" s="1"/>
  <c r="DL24" i="34" s="1"/>
  <c r="DM24" i="34" s="1"/>
  <c r="DN24" i="34" s="1"/>
  <c r="DO24" i="34" s="1"/>
  <c r="DP24" i="34" s="1"/>
  <c r="DQ24" i="34" s="1"/>
  <c r="DR24" i="34" s="1"/>
  <c r="DS24" i="34" s="1"/>
  <c r="DT24" i="34" s="1"/>
  <c r="DU24" i="34" s="1"/>
  <c r="DV24" i="34" s="1"/>
  <c r="DW24" i="34" s="1"/>
  <c r="DX24" i="34" s="1"/>
  <c r="DY24" i="34" s="1"/>
  <c r="DZ24" i="34" s="1"/>
  <c r="EA24" i="34" s="1"/>
  <c r="EB24" i="34" s="1"/>
  <c r="EC24" i="34" s="1"/>
  <c r="ED24" i="34" s="1"/>
  <c r="P80" i="16"/>
  <c r="P90" i="16" s="1"/>
  <c r="P96" i="16" s="1"/>
  <c r="Q15" i="16"/>
  <c r="Q70" i="16" s="1"/>
  <c r="P72" i="16"/>
  <c r="Q28" i="16"/>
  <c r="R27" i="16" s="1"/>
  <c r="Q13" i="16"/>
  <c r="P73" i="16"/>
  <c r="O83" i="16"/>
  <c r="O84" i="16" s="1"/>
  <c r="P78" i="16"/>
  <c r="P71" i="16"/>
  <c r="Q31" i="16"/>
  <c r="Q30" i="16"/>
  <c r="R29" i="16" s="1"/>
  <c r="Q16" i="16" l="1"/>
  <c r="Q52" i="16"/>
  <c r="Q64" i="16"/>
  <c r="Q58" i="16"/>
  <c r="P81" i="16"/>
  <c r="O136" i="16"/>
  <c r="O23" i="34" s="1"/>
  <c r="Q50" i="16"/>
  <c r="P88" i="16"/>
  <c r="P94" i="16" s="1"/>
  <c r="P82" i="16"/>
  <c r="Q62" i="16"/>
  <c r="Q68" i="16"/>
  <c r="Q56" i="16"/>
  <c r="R25" i="16"/>
  <c r="R23" i="16"/>
  <c r="O138" i="16" l="1"/>
  <c r="O29" i="34" s="1"/>
  <c r="Q80" i="16"/>
  <c r="Q90" i="16" s="1"/>
  <c r="Q96" i="16" s="1"/>
  <c r="R15" i="16"/>
  <c r="R70" i="16" s="1"/>
  <c r="P83" i="16"/>
  <c r="P84" i="16" s="1"/>
  <c r="Q73" i="16"/>
  <c r="Q72" i="16"/>
  <c r="R28" i="16"/>
  <c r="S27" i="16" s="1"/>
  <c r="R13" i="16"/>
  <c r="Q78" i="16"/>
  <c r="Q71" i="16"/>
  <c r="R31" i="16"/>
  <c r="R30" i="16"/>
  <c r="S29" i="16" s="1"/>
  <c r="R16" i="16" l="1"/>
  <c r="R64" i="16"/>
  <c r="Q81" i="16"/>
  <c r="R52" i="16"/>
  <c r="R58" i="16"/>
  <c r="P136" i="16"/>
  <c r="P23" i="34" s="1"/>
  <c r="Q82" i="16"/>
  <c r="Q88" i="16"/>
  <c r="Q94" i="16" s="1"/>
  <c r="R50" i="16"/>
  <c r="R62" i="16"/>
  <c r="R68" i="16"/>
  <c r="R56" i="16"/>
  <c r="S25" i="16"/>
  <c r="S23" i="16"/>
  <c r="P138" i="16" l="1"/>
  <c r="P29" i="34" s="1"/>
  <c r="R80" i="16"/>
  <c r="R90" i="16" s="1"/>
  <c r="R96" i="16" s="1"/>
  <c r="S15" i="16"/>
  <c r="S70" i="16" s="1"/>
  <c r="R73" i="16"/>
  <c r="R71" i="16"/>
  <c r="R78" i="16"/>
  <c r="R72" i="16"/>
  <c r="S28" i="16"/>
  <c r="T27" i="16" s="1"/>
  <c r="S13" i="16"/>
  <c r="Q83" i="16"/>
  <c r="Q84" i="16" s="1"/>
  <c r="S31" i="16"/>
  <c r="S30" i="16"/>
  <c r="T29" i="16" s="1"/>
  <c r="S16" i="16" l="1"/>
  <c r="S64" i="16"/>
  <c r="S52" i="16"/>
  <c r="S58" i="16"/>
  <c r="R81" i="16"/>
  <c r="Q136" i="16"/>
  <c r="Q23" i="34" s="1"/>
  <c r="S62" i="16"/>
  <c r="S68" i="16"/>
  <c r="S56" i="16"/>
  <c r="S50" i="16"/>
  <c r="R88" i="16"/>
  <c r="R94" i="16" s="1"/>
  <c r="R82" i="16"/>
  <c r="T25" i="16"/>
  <c r="T23" i="16"/>
  <c r="Q138" i="16" l="1"/>
  <c r="Q29" i="34" s="1"/>
  <c r="S73" i="16"/>
  <c r="S72" i="16"/>
  <c r="S80" i="16"/>
  <c r="S90" i="16" s="1"/>
  <c r="S96" i="16" s="1"/>
  <c r="T15" i="16"/>
  <c r="T70" i="16" s="1"/>
  <c r="S71" i="16"/>
  <c r="S78" i="16"/>
  <c r="T13" i="16"/>
  <c r="R83" i="16"/>
  <c r="R84" i="16" s="1"/>
  <c r="T31" i="16"/>
  <c r="T28" i="16"/>
  <c r="U27" i="16" s="1"/>
  <c r="T30" i="16"/>
  <c r="U29" i="16" s="1"/>
  <c r="S81" i="16" l="1"/>
  <c r="R136" i="16"/>
  <c r="R23" i="34" s="1"/>
  <c r="T52" i="16"/>
  <c r="T58" i="16"/>
  <c r="T64" i="16"/>
  <c r="T16" i="16"/>
  <c r="T56" i="16"/>
  <c r="T68" i="16"/>
  <c r="T62" i="16"/>
  <c r="T50" i="16"/>
  <c r="S88" i="16"/>
  <c r="S94" i="16" s="1"/>
  <c r="S82" i="16"/>
  <c r="U25" i="16"/>
  <c r="U15" i="16" s="1"/>
  <c r="U23" i="16"/>
  <c r="R138" i="16" l="1"/>
  <c r="R29" i="34" s="1"/>
  <c r="T80" i="16"/>
  <c r="T90" i="16" s="1"/>
  <c r="T96" i="16" s="1"/>
  <c r="U58" i="16"/>
  <c r="U70" i="16"/>
  <c r="U52" i="16"/>
  <c r="U64" i="16"/>
  <c r="T73" i="16"/>
  <c r="S83" i="16"/>
  <c r="S84" i="16" s="1"/>
  <c r="U13" i="16"/>
  <c r="U16" i="16" s="1"/>
  <c r="T72" i="16"/>
  <c r="T71" i="16"/>
  <c r="T78" i="16"/>
  <c r="U31" i="16"/>
  <c r="U28" i="16"/>
  <c r="V27" i="16" s="1"/>
  <c r="U30" i="16"/>
  <c r="V29" i="16" s="1"/>
  <c r="T81" i="16" l="1"/>
  <c r="S136" i="16"/>
  <c r="S23" i="34" s="1"/>
  <c r="U80" i="16"/>
  <c r="U90" i="16" s="1"/>
  <c r="U96" i="16" s="1"/>
  <c r="U50" i="16"/>
  <c r="U71" i="16" s="1"/>
  <c r="U62" i="16"/>
  <c r="U73" i="16" s="1"/>
  <c r="T82" i="16"/>
  <c r="T88" i="16"/>
  <c r="T94" i="16" s="1"/>
  <c r="U56" i="16"/>
  <c r="U68" i="16"/>
  <c r="V25" i="16"/>
  <c r="V23" i="16"/>
  <c r="S138" i="16" l="1"/>
  <c r="S29" i="34" s="1"/>
  <c r="V15" i="16"/>
  <c r="V70" i="16" s="1"/>
  <c r="T83" i="16"/>
  <c r="T84" i="16" s="1"/>
  <c r="V13" i="16"/>
  <c r="U72" i="16"/>
  <c r="U81" i="16" s="1"/>
  <c r="U78" i="16"/>
  <c r="V31" i="16"/>
  <c r="V28" i="16"/>
  <c r="W27" i="16" s="1"/>
  <c r="V30" i="16"/>
  <c r="W29" i="16" s="1"/>
  <c r="V64" i="16" l="1"/>
  <c r="V52" i="16"/>
  <c r="V58" i="16"/>
  <c r="T136" i="16"/>
  <c r="T23" i="34" s="1"/>
  <c r="V16" i="16"/>
  <c r="V50" i="16"/>
  <c r="V62" i="16"/>
  <c r="U88" i="16"/>
  <c r="U94" i="16" s="1"/>
  <c r="U82" i="16"/>
  <c r="V68" i="16"/>
  <c r="V56" i="16"/>
  <c r="W25" i="16"/>
  <c r="W23" i="16"/>
  <c r="T138" i="16" l="1"/>
  <c r="T29" i="34" s="1"/>
  <c r="V80" i="16"/>
  <c r="V90" i="16" s="1"/>
  <c r="V96" i="16" s="1"/>
  <c r="W15" i="16"/>
  <c r="W70" i="16" s="1"/>
  <c r="V71" i="16"/>
  <c r="V78" i="16"/>
  <c r="V72" i="16"/>
  <c r="V73" i="16"/>
  <c r="W28" i="16"/>
  <c r="X27" i="16" s="1"/>
  <c r="W13" i="16"/>
  <c r="U83" i="16"/>
  <c r="U84" i="16" s="1"/>
  <c r="W31" i="16"/>
  <c r="W30" i="16"/>
  <c r="X29" i="16" s="1"/>
  <c r="W16" i="16" l="1"/>
  <c r="W64" i="16"/>
  <c r="W52" i="16"/>
  <c r="W58" i="16"/>
  <c r="V81" i="16"/>
  <c r="U136" i="16"/>
  <c r="U23" i="34" s="1"/>
  <c r="W68" i="16"/>
  <c r="W56" i="16"/>
  <c r="W62" i="16"/>
  <c r="W50" i="16"/>
  <c r="V82" i="16"/>
  <c r="V88" i="16"/>
  <c r="V94" i="16" s="1"/>
  <c r="X25" i="16"/>
  <c r="X23" i="16"/>
  <c r="U138" i="16" l="1"/>
  <c r="U29" i="34" s="1"/>
  <c r="W72" i="16"/>
  <c r="W80" i="16"/>
  <c r="W90" i="16" s="1"/>
  <c r="W96" i="16" s="1"/>
  <c r="X15" i="16"/>
  <c r="X70" i="16" s="1"/>
  <c r="W78" i="16"/>
  <c r="W71" i="16"/>
  <c r="X28" i="16"/>
  <c r="Y27" i="16" s="1"/>
  <c r="X13" i="16"/>
  <c r="X62" i="16" s="1"/>
  <c r="V83" i="16"/>
  <c r="V84" i="16" s="1"/>
  <c r="W73" i="16"/>
  <c r="X31" i="16"/>
  <c r="X30" i="16"/>
  <c r="Y29" i="16" s="1"/>
  <c r="X64" i="16" l="1"/>
  <c r="X73" i="16" s="1"/>
  <c r="X52" i="16"/>
  <c r="X58" i="16"/>
  <c r="W81" i="16"/>
  <c r="V136" i="16"/>
  <c r="V23" i="34" s="1"/>
  <c r="W88" i="16"/>
  <c r="W94" i="16" s="1"/>
  <c r="W82" i="16"/>
  <c r="X16" i="16"/>
  <c r="X68" i="16"/>
  <c r="X56" i="16"/>
  <c r="X50" i="16"/>
  <c r="Y25" i="16"/>
  <c r="Y15" i="16" s="1"/>
  <c r="Y23" i="16"/>
  <c r="V138" i="16" l="1"/>
  <c r="V29" i="34" s="1"/>
  <c r="X80" i="16"/>
  <c r="X90" i="16" s="1"/>
  <c r="X96" i="16" s="1"/>
  <c r="Y31" i="16"/>
  <c r="X71" i="16"/>
  <c r="X78" i="16"/>
  <c r="X72" i="16"/>
  <c r="W83" i="16"/>
  <c r="W84" i="16" s="1"/>
  <c r="Y28" i="16"/>
  <c r="Z27" i="16" s="1"/>
  <c r="Z23" i="16" s="1"/>
  <c r="Y13" i="16"/>
  <c r="Y68" i="16" s="1"/>
  <c r="Y30" i="16"/>
  <c r="Z29" i="16" s="1"/>
  <c r="W136" i="16" l="1"/>
  <c r="W23" i="34" s="1"/>
  <c r="X81" i="16"/>
  <c r="Y70" i="16"/>
  <c r="Y58" i="16"/>
  <c r="Y64" i="16"/>
  <c r="Y52" i="16"/>
  <c r="Z25" i="16"/>
  <c r="Z15" i="16" s="1"/>
  <c r="Y16" i="16"/>
  <c r="Y62" i="16"/>
  <c r="X82" i="16"/>
  <c r="X88" i="16"/>
  <c r="X94" i="16" s="1"/>
  <c r="Z28" i="16"/>
  <c r="AA27" i="16" s="1"/>
  <c r="AA23" i="16" s="1"/>
  <c r="Z13" i="16"/>
  <c r="Y56" i="16"/>
  <c r="Y50" i="16"/>
  <c r="W138" i="16" l="1"/>
  <c r="W29" i="34" s="1"/>
  <c r="Z31" i="16"/>
  <c r="Z30" i="16"/>
  <c r="AA29" i="16" s="1"/>
  <c r="AA25" i="16" s="1"/>
  <c r="AA15" i="16" s="1"/>
  <c r="Z16" i="16"/>
  <c r="Z52" i="16"/>
  <c r="Y80" i="16"/>
  <c r="Y90" i="16" s="1"/>
  <c r="Y96" i="16" s="1"/>
  <c r="Z64" i="16"/>
  <c r="Z58" i="16"/>
  <c r="Z70" i="16"/>
  <c r="AA28" i="16"/>
  <c r="AB27" i="16" s="1"/>
  <c r="AA13" i="16"/>
  <c r="Z62" i="16"/>
  <c r="Y73" i="16"/>
  <c r="Y71" i="16"/>
  <c r="Z50" i="16"/>
  <c r="Y78" i="16"/>
  <c r="Y72" i="16"/>
  <c r="Z56" i="16"/>
  <c r="X83" i="16"/>
  <c r="X84" i="16" s="1"/>
  <c r="Z68" i="16"/>
  <c r="X136" i="16" l="1"/>
  <c r="X23" i="34" s="1"/>
  <c r="AA64" i="16"/>
  <c r="Y81" i="16"/>
  <c r="AA31" i="16"/>
  <c r="AA58" i="16"/>
  <c r="AA70" i="16"/>
  <c r="Z80" i="16"/>
  <c r="Z90" i="16" s="1"/>
  <c r="Z96" i="16" s="1"/>
  <c r="AA30" i="16"/>
  <c r="AB29" i="16" s="1"/>
  <c r="AB25" i="16" s="1"/>
  <c r="AB15" i="16" s="1"/>
  <c r="Y82" i="16"/>
  <c r="Y88" i="16"/>
  <c r="Y94" i="16" s="1"/>
  <c r="Z73" i="16"/>
  <c r="AA62" i="16"/>
  <c r="AA68" i="16"/>
  <c r="AA56" i="16"/>
  <c r="Z72" i="16"/>
  <c r="Z78" i="16"/>
  <c r="Z71" i="16"/>
  <c r="AA50" i="16"/>
  <c r="AB23" i="16"/>
  <c r="X138" i="16" l="1"/>
  <c r="X29" i="34" s="1"/>
  <c r="Z81" i="16"/>
  <c r="AB58" i="16"/>
  <c r="AA52" i="16"/>
  <c r="AA71" i="16" s="1"/>
  <c r="AB70" i="16"/>
  <c r="AB64" i="16"/>
  <c r="AA16" i="16"/>
  <c r="AA73" i="16"/>
  <c r="AA78" i="16"/>
  <c r="AA72" i="16"/>
  <c r="AB28" i="16"/>
  <c r="AC27" i="16" s="1"/>
  <c r="AC23" i="16" s="1"/>
  <c r="AB13" i="16"/>
  <c r="AB16" i="16" s="1"/>
  <c r="Z88" i="16"/>
  <c r="Z94" i="16" s="1"/>
  <c r="Z82" i="16"/>
  <c r="Y83" i="16"/>
  <c r="Y84" i="16" s="1"/>
  <c r="AB31" i="16"/>
  <c r="AB30" i="16"/>
  <c r="AC29" i="16" s="1"/>
  <c r="AA81" i="16" l="1"/>
  <c r="Y136" i="16"/>
  <c r="Y23" i="34" s="1"/>
  <c r="AB52" i="16"/>
  <c r="AA80" i="16"/>
  <c r="AA90" i="16" s="1"/>
  <c r="AA96" i="16" s="1"/>
  <c r="AC28" i="16"/>
  <c r="AD27" i="16" s="1"/>
  <c r="AD23" i="16" s="1"/>
  <c r="AC13" i="16"/>
  <c r="AB56" i="16"/>
  <c r="AB50" i="16"/>
  <c r="AA88" i="16"/>
  <c r="AA94" i="16" s="1"/>
  <c r="AC25" i="16"/>
  <c r="AC15" i="16" s="1"/>
  <c r="AB68" i="16"/>
  <c r="AB62" i="16"/>
  <c r="Z83" i="16"/>
  <c r="Z84" i="16" s="1"/>
  <c r="Y138" i="16" l="1"/>
  <c r="Y29" i="34" s="1"/>
  <c r="Z136" i="16"/>
  <c r="Z23" i="34" s="1"/>
  <c r="AC31" i="16"/>
  <c r="AC52" i="16"/>
  <c r="AB80" i="16"/>
  <c r="AB90" i="16" s="1"/>
  <c r="AB96" i="16" s="1"/>
  <c r="AA82" i="16"/>
  <c r="AA83" i="16" s="1"/>
  <c r="AB78" i="16"/>
  <c r="AC50" i="16"/>
  <c r="AB71" i="16"/>
  <c r="AC56" i="16"/>
  <c r="AB72" i="16"/>
  <c r="AC68" i="16"/>
  <c r="AD28" i="16"/>
  <c r="AE27" i="16" s="1"/>
  <c r="AE23" i="16" s="1"/>
  <c r="AD13" i="16"/>
  <c r="AC30" i="16"/>
  <c r="AD29" i="16" s="1"/>
  <c r="AD25" i="16" s="1"/>
  <c r="AD15" i="16" s="1"/>
  <c r="AB73" i="16"/>
  <c r="AC62" i="16"/>
  <c r="Z138" i="16" l="1"/>
  <c r="Z29" i="34" s="1"/>
  <c r="AB81" i="16"/>
  <c r="AA84" i="16"/>
  <c r="AA136" i="16" s="1"/>
  <c r="AA23" i="34" s="1"/>
  <c r="AD31" i="16"/>
  <c r="AD16" i="16"/>
  <c r="AC58" i="16"/>
  <c r="AC64" i="16"/>
  <c r="AC70" i="16"/>
  <c r="AD70" i="16" s="1"/>
  <c r="AD30" i="16"/>
  <c r="AE29" i="16" s="1"/>
  <c r="AE25" i="16" s="1"/>
  <c r="AE15" i="16" s="1"/>
  <c r="AC16" i="16"/>
  <c r="AE28" i="16"/>
  <c r="AF27" i="16" s="1"/>
  <c r="AF23" i="16" s="1"/>
  <c r="AE13" i="16"/>
  <c r="AD56" i="16"/>
  <c r="AD62" i="16"/>
  <c r="AD68" i="16"/>
  <c r="AC78" i="16"/>
  <c r="AD50" i="16"/>
  <c r="AC71" i="16"/>
  <c r="AB88" i="16"/>
  <c r="AB94" i="16" s="1"/>
  <c r="AB82" i="16"/>
  <c r="AA138" i="16" l="1"/>
  <c r="AA29" i="34" s="1"/>
  <c r="AC80" i="16"/>
  <c r="AC90" i="16" s="1"/>
  <c r="AC96" i="16" s="1"/>
  <c r="AE70" i="16"/>
  <c r="AE31" i="16"/>
  <c r="AE30" i="16"/>
  <c r="AF29" i="16" s="1"/>
  <c r="AD58" i="16"/>
  <c r="AE58" i="16" s="1"/>
  <c r="AE16" i="16"/>
  <c r="AD64" i="16"/>
  <c r="AD73" i="16" s="1"/>
  <c r="AC73" i="16"/>
  <c r="AC72" i="16"/>
  <c r="AD52" i="16"/>
  <c r="AD71" i="16" s="1"/>
  <c r="AF28" i="16"/>
  <c r="AG27" i="16" s="1"/>
  <c r="AG23" i="16" s="1"/>
  <c r="AF13" i="16"/>
  <c r="AE68" i="16"/>
  <c r="AE56" i="16"/>
  <c r="AD78" i="16"/>
  <c r="AE50" i="16"/>
  <c r="AE62" i="16"/>
  <c r="AB83" i="16"/>
  <c r="AB84" i="16" s="1"/>
  <c r="AC88" i="16"/>
  <c r="AC94" i="16" s="1"/>
  <c r="AF25" i="16" l="1"/>
  <c r="AF15" i="16" s="1"/>
  <c r="AF70" i="16" s="1"/>
  <c r="AC81" i="16"/>
  <c r="AD72" i="16"/>
  <c r="AD81" i="16" s="1"/>
  <c r="AB136" i="16"/>
  <c r="AB23" i="34" s="1"/>
  <c r="AE64" i="16"/>
  <c r="AE73" i="16" s="1"/>
  <c r="AC82" i="16"/>
  <c r="AC83" i="16" s="1"/>
  <c r="AC84" i="16" s="1"/>
  <c r="AE52" i="16"/>
  <c r="AE71" i="16" s="1"/>
  <c r="AD80" i="16"/>
  <c r="AD90" i="16" s="1"/>
  <c r="AD96" i="16" s="1"/>
  <c r="AF68" i="16"/>
  <c r="AG28" i="16"/>
  <c r="AH27" i="16" s="1"/>
  <c r="AH23" i="16" s="1"/>
  <c r="AG13" i="16"/>
  <c r="AD88" i="16"/>
  <c r="AD94" i="16" s="1"/>
  <c r="AF62" i="16"/>
  <c r="AF56" i="16"/>
  <c r="AE72" i="16"/>
  <c r="AF50" i="16"/>
  <c r="AE78" i="16"/>
  <c r="AB138" i="16" l="1"/>
  <c r="AB29" i="34" s="1"/>
  <c r="AF31" i="16"/>
  <c r="AF64" i="16"/>
  <c r="AF73" i="16" s="1"/>
  <c r="AF58" i="16"/>
  <c r="AF16" i="16"/>
  <c r="AF30" i="16"/>
  <c r="AG29" i="16" s="1"/>
  <c r="AG25" i="16" s="1"/>
  <c r="AG15" i="16" s="1"/>
  <c r="AD82" i="16"/>
  <c r="AD83" i="16" s="1"/>
  <c r="AD84" i="16" s="1"/>
  <c r="AD136" i="16" s="1"/>
  <c r="AD23" i="34" s="1"/>
  <c r="AE81" i="16"/>
  <c r="AC136" i="16"/>
  <c r="AC23" i="34" s="1"/>
  <c r="AF52" i="16"/>
  <c r="AE80" i="16"/>
  <c r="AE90" i="16" s="1"/>
  <c r="AE96" i="16" s="1"/>
  <c r="AE88" i="16"/>
  <c r="AE94" i="16" s="1"/>
  <c r="AG56" i="16"/>
  <c r="AH28" i="16"/>
  <c r="AI27" i="16" s="1"/>
  <c r="AH13" i="16"/>
  <c r="AG50" i="16"/>
  <c r="AF78" i="16"/>
  <c r="AG62" i="16"/>
  <c r="AG68" i="16"/>
  <c r="AC138" i="16" l="1"/>
  <c r="AC29" i="34" s="1"/>
  <c r="AD138" i="16"/>
  <c r="AD29" i="34" s="1"/>
  <c r="AG64" i="16"/>
  <c r="AG73" i="16" s="1"/>
  <c r="AG58" i="16"/>
  <c r="AG72" i="16" s="1"/>
  <c r="AF72" i="16"/>
  <c r="AG30" i="16"/>
  <c r="AH29" i="16" s="1"/>
  <c r="AH25" i="16" s="1"/>
  <c r="AH31" i="16" s="1"/>
  <c r="AG16" i="16"/>
  <c r="AG70" i="16"/>
  <c r="AG31" i="16"/>
  <c r="AG52" i="16"/>
  <c r="AG71" i="16" s="1"/>
  <c r="AF80" i="16"/>
  <c r="AF90" i="16" s="1"/>
  <c r="AF96" i="16" s="1"/>
  <c r="AE82" i="16"/>
  <c r="AE83" i="16" s="1"/>
  <c r="AF71" i="16"/>
  <c r="AH62" i="16"/>
  <c r="AG78" i="16"/>
  <c r="AH50" i="16"/>
  <c r="AH56" i="16"/>
  <c r="AH68" i="16"/>
  <c r="AF88" i="16"/>
  <c r="AF94" i="16" s="1"/>
  <c r="AI23" i="16"/>
  <c r="AH15" i="16" l="1"/>
  <c r="AH52" i="16" s="1"/>
  <c r="AH71" i="16" s="1"/>
  <c r="AF81" i="16"/>
  <c r="AH30" i="16"/>
  <c r="AI29" i="16" s="1"/>
  <c r="AI25" i="16" s="1"/>
  <c r="AI15" i="16" s="1"/>
  <c r="AF82" i="16"/>
  <c r="AG81" i="16"/>
  <c r="AE84" i="16"/>
  <c r="AE136" i="16" s="1"/>
  <c r="AE23" i="34" s="1"/>
  <c r="AG80" i="16"/>
  <c r="AG90" i="16" s="1"/>
  <c r="AG96" i="16" s="1"/>
  <c r="AG88" i="16"/>
  <c r="AG94" i="16" s="1"/>
  <c r="AI28" i="16"/>
  <c r="AJ27" i="16" s="1"/>
  <c r="AI13" i="16"/>
  <c r="AH78" i="16"/>
  <c r="AE138" i="16" l="1"/>
  <c r="AE29" i="34" s="1"/>
  <c r="AH16" i="16"/>
  <c r="AH58" i="16"/>
  <c r="AH72" i="16" s="1"/>
  <c r="AH64" i="16"/>
  <c r="AH73" i="16" s="1"/>
  <c r="AH70" i="16"/>
  <c r="AI70" i="16" s="1"/>
  <c r="AI31" i="16"/>
  <c r="AI30" i="16"/>
  <c r="AJ29" i="16" s="1"/>
  <c r="AJ25" i="16" s="1"/>
  <c r="AI16" i="16"/>
  <c r="AF83" i="16"/>
  <c r="AF84" i="16" s="1"/>
  <c r="AI52" i="16"/>
  <c r="AG82" i="16"/>
  <c r="AG83" i="16" s="1"/>
  <c r="AH88" i="16"/>
  <c r="AH94" i="16" s="1"/>
  <c r="AI56" i="16"/>
  <c r="AI62" i="16"/>
  <c r="AI50" i="16"/>
  <c r="AI68" i="16"/>
  <c r="AJ23" i="16"/>
  <c r="AH81" i="16" l="1"/>
  <c r="AH80" i="16"/>
  <c r="AH90" i="16" s="1"/>
  <c r="AH96" i="16" s="1"/>
  <c r="AI64" i="16"/>
  <c r="AI73" i="16" s="1"/>
  <c r="AI58" i="16"/>
  <c r="AI72" i="16" s="1"/>
  <c r="AJ15" i="16"/>
  <c r="AJ70" i="16" s="1"/>
  <c r="AF136" i="16"/>
  <c r="AF23" i="34" s="1"/>
  <c r="AG84" i="16"/>
  <c r="AG136" i="16" s="1"/>
  <c r="AG23" i="34" s="1"/>
  <c r="AJ28" i="16"/>
  <c r="AK27" i="16" s="1"/>
  <c r="AJ13" i="16"/>
  <c r="AI71" i="16"/>
  <c r="AI78" i="16"/>
  <c r="AJ31" i="16"/>
  <c r="AJ30" i="16"/>
  <c r="AK29" i="16" s="1"/>
  <c r="AG138" i="16" l="1"/>
  <c r="AG29" i="34" s="1"/>
  <c r="AF138" i="16"/>
  <c r="AF29" i="34" s="1"/>
  <c r="AI80" i="16"/>
  <c r="AI90" i="16" s="1"/>
  <c r="AI96" i="16" s="1"/>
  <c r="AH82" i="16"/>
  <c r="AH83" i="16" s="1"/>
  <c r="AH84" i="16" s="1"/>
  <c r="AJ16" i="16"/>
  <c r="AJ64" i="16"/>
  <c r="AJ52" i="16"/>
  <c r="AJ58" i="16"/>
  <c r="AI81" i="16"/>
  <c r="AJ56" i="16"/>
  <c r="AJ62" i="16"/>
  <c r="AI88" i="16"/>
  <c r="AI94" i="16" s="1"/>
  <c r="AJ50" i="16"/>
  <c r="AJ68" i="16"/>
  <c r="AK25" i="16"/>
  <c r="AK23" i="16"/>
  <c r="AH136" i="16" l="1"/>
  <c r="AH23" i="34" s="1"/>
  <c r="AI82" i="16"/>
  <c r="AI83" i="16" s="1"/>
  <c r="AI84" i="16" s="1"/>
  <c r="AJ73" i="16"/>
  <c r="AJ80" i="16"/>
  <c r="AJ90" i="16" s="1"/>
  <c r="AJ96" i="16" s="1"/>
  <c r="AJ72" i="16"/>
  <c r="AK15" i="16"/>
  <c r="AK70" i="16" s="1"/>
  <c r="AK28" i="16"/>
  <c r="AL27" i="16" s="1"/>
  <c r="AL23" i="16" s="1"/>
  <c r="AK13" i="16"/>
  <c r="AJ78" i="16"/>
  <c r="AJ71" i="16"/>
  <c r="AK31" i="16"/>
  <c r="AK30" i="16"/>
  <c r="AL29" i="16" s="1"/>
  <c r="AH138" i="16" l="1"/>
  <c r="AH29" i="34" s="1"/>
  <c r="AJ81" i="16"/>
  <c r="AK52" i="16"/>
  <c r="AK58" i="16"/>
  <c r="AI136" i="16"/>
  <c r="AI23" i="34" s="1"/>
  <c r="AL25" i="16"/>
  <c r="AL31" i="16" s="1"/>
  <c r="AK64" i="16"/>
  <c r="AK16" i="16"/>
  <c r="AK62" i="16"/>
  <c r="AK56" i="16"/>
  <c r="AK68" i="16"/>
  <c r="AJ82" i="16"/>
  <c r="AJ88" i="16"/>
  <c r="AJ94" i="16" s="1"/>
  <c r="AL28" i="16"/>
  <c r="AM27" i="16" s="1"/>
  <c r="AM23" i="16" s="1"/>
  <c r="AL13" i="16"/>
  <c r="AK50" i="16"/>
  <c r="AI138" i="16" l="1"/>
  <c r="AI29" i="34" s="1"/>
  <c r="AL30" i="16"/>
  <c r="AM29" i="16" s="1"/>
  <c r="AM25" i="16" s="1"/>
  <c r="AM31" i="16" s="1"/>
  <c r="AK80" i="16"/>
  <c r="AK90" i="16" s="1"/>
  <c r="AK96" i="16" s="1"/>
  <c r="AL15" i="16"/>
  <c r="AL70" i="16" s="1"/>
  <c r="AL68" i="16"/>
  <c r="AK72" i="16"/>
  <c r="AL56" i="16"/>
  <c r="AL62" i="16"/>
  <c r="AK73" i="16"/>
  <c r="AM28" i="16"/>
  <c r="AN27" i="16" s="1"/>
  <c r="AN23" i="16" s="1"/>
  <c r="AM13" i="16"/>
  <c r="AL50" i="16"/>
  <c r="AK78" i="16"/>
  <c r="AK71" i="16"/>
  <c r="AJ83" i="16"/>
  <c r="AJ84" i="16" s="1"/>
  <c r="AM30" i="16" l="1"/>
  <c r="AN29" i="16" s="1"/>
  <c r="AN25" i="16" s="1"/>
  <c r="AN31" i="16" s="1"/>
  <c r="AM15" i="16"/>
  <c r="AM16" i="16" s="1"/>
  <c r="AK81" i="16"/>
  <c r="AJ136" i="16"/>
  <c r="AJ23" i="34" s="1"/>
  <c r="AL52" i="16"/>
  <c r="AL58" i="16"/>
  <c r="AL64" i="16"/>
  <c r="AL73" i="16" s="1"/>
  <c r="AL16" i="16"/>
  <c r="AN28" i="16"/>
  <c r="AO27" i="16" s="1"/>
  <c r="AO23" i="16" s="1"/>
  <c r="AN13" i="16"/>
  <c r="AM56" i="16"/>
  <c r="AK82" i="16"/>
  <c r="AK88" i="16"/>
  <c r="AK94" i="16" s="1"/>
  <c r="AM50" i="16"/>
  <c r="AL78" i="16"/>
  <c r="AM62" i="16"/>
  <c r="AM68" i="16"/>
  <c r="AJ138" i="16" l="1"/>
  <c r="AJ29" i="34" s="1"/>
  <c r="AN15" i="16"/>
  <c r="AM58" i="16"/>
  <c r="AM72" i="16" s="1"/>
  <c r="AM70" i="16"/>
  <c r="AN30" i="16"/>
  <c r="AO29" i="16" s="1"/>
  <c r="AO25" i="16" s="1"/>
  <c r="AO31" i="16" s="1"/>
  <c r="AM64" i="16"/>
  <c r="AM73" i="16" s="1"/>
  <c r="AL80" i="16"/>
  <c r="AL90" i="16" s="1"/>
  <c r="AL96" i="16" s="1"/>
  <c r="AM52" i="16"/>
  <c r="AL72" i="16"/>
  <c r="AL71" i="16"/>
  <c r="AN62" i="16"/>
  <c r="AN50" i="16"/>
  <c r="AM78" i="16"/>
  <c r="AN56" i="16"/>
  <c r="AO28" i="16"/>
  <c r="AP27" i="16" s="1"/>
  <c r="AO13" i="16"/>
  <c r="AN68" i="16"/>
  <c r="AL88" i="16"/>
  <c r="AL94" i="16" s="1"/>
  <c r="AK83" i="16"/>
  <c r="AK84" i="16" s="1"/>
  <c r="AN58" i="16" l="1"/>
  <c r="AN72" i="16" s="1"/>
  <c r="AN70" i="16"/>
  <c r="AN16" i="16"/>
  <c r="AL81" i="16"/>
  <c r="AN64" i="16"/>
  <c r="AN73" i="16" s="1"/>
  <c r="AL82" i="16"/>
  <c r="AL83" i="16" s="1"/>
  <c r="AL84" i="16" s="1"/>
  <c r="AO15" i="16"/>
  <c r="AO16" i="16" s="1"/>
  <c r="AM80" i="16"/>
  <c r="AM90" i="16" s="1"/>
  <c r="AM96" i="16" s="1"/>
  <c r="AN52" i="16"/>
  <c r="AO30" i="16"/>
  <c r="AP29" i="16" s="1"/>
  <c r="AP25" i="16" s="1"/>
  <c r="AM71" i="16"/>
  <c r="AM81" i="16" s="1"/>
  <c r="AK136" i="16"/>
  <c r="AK23" i="34" s="1"/>
  <c r="AO50" i="16"/>
  <c r="AN78" i="16"/>
  <c r="AO68" i="16"/>
  <c r="AO56" i="16"/>
  <c r="AP23" i="16"/>
  <c r="AM88" i="16"/>
  <c r="AM94" i="16" s="1"/>
  <c r="AO62" i="16"/>
  <c r="AK138" i="16" l="1"/>
  <c r="AK29" i="34" s="1"/>
  <c r="AN80" i="16"/>
  <c r="AN90" i="16" s="1"/>
  <c r="AN96" i="16" s="1"/>
  <c r="AN71" i="16"/>
  <c r="AN81" i="16" s="1"/>
  <c r="AO64" i="16"/>
  <c r="AO73" i="16" s="1"/>
  <c r="AO52" i="16"/>
  <c r="AP15" i="16"/>
  <c r="AP30" i="16"/>
  <c r="AQ29" i="16" s="1"/>
  <c r="AM82" i="16"/>
  <c r="AM83" i="16" s="1"/>
  <c r="AM84" i="16" s="1"/>
  <c r="AM136" i="16" s="1"/>
  <c r="AM23" i="34" s="1"/>
  <c r="AO70" i="16"/>
  <c r="AO58" i="16"/>
  <c r="AO72" i="16" s="1"/>
  <c r="AL136" i="16"/>
  <c r="AL23" i="34" s="1"/>
  <c r="AP31" i="16"/>
  <c r="AN88" i="16"/>
  <c r="AN94" i="16" s="1"/>
  <c r="AO78" i="16"/>
  <c r="AP28" i="16"/>
  <c r="AQ27" i="16" s="1"/>
  <c r="AQ23" i="16" s="1"/>
  <c r="AP13" i="16"/>
  <c r="AL138" i="16" l="1"/>
  <c r="AL29" i="34" s="1"/>
  <c r="AM138" i="16"/>
  <c r="AM29" i="34" s="1"/>
  <c r="AP64" i="16"/>
  <c r="AN82" i="16"/>
  <c r="AN83" i="16" s="1"/>
  <c r="AN84" i="16" s="1"/>
  <c r="AP58" i="16"/>
  <c r="AP16" i="16"/>
  <c r="AP52" i="16"/>
  <c r="AP70" i="16"/>
  <c r="AO80" i="16"/>
  <c r="AO90" i="16" s="1"/>
  <c r="AO96" i="16" s="1"/>
  <c r="AO71" i="16"/>
  <c r="AO81" i="16" s="1"/>
  <c r="AO88" i="16"/>
  <c r="AO94" i="16" s="1"/>
  <c r="AQ28" i="16"/>
  <c r="AR27" i="16" s="1"/>
  <c r="AR23" i="16" s="1"/>
  <c r="AQ13" i="16"/>
  <c r="AP62" i="16"/>
  <c r="AP68" i="16"/>
  <c r="AP50" i="16"/>
  <c r="AQ25" i="16"/>
  <c r="AP56" i="16"/>
  <c r="AP80" i="16" l="1"/>
  <c r="AP90" i="16" s="1"/>
  <c r="AP96" i="16" s="1"/>
  <c r="AO82" i="16"/>
  <c r="AO83" i="16" s="1"/>
  <c r="AO84" i="16" s="1"/>
  <c r="AQ15" i="16"/>
  <c r="AQ70" i="16" s="1"/>
  <c r="AN136" i="16"/>
  <c r="AN23" i="34" s="1"/>
  <c r="AQ68" i="16"/>
  <c r="AP72" i="16"/>
  <c r="AQ56" i="16"/>
  <c r="AP73" i="16"/>
  <c r="AQ62" i="16"/>
  <c r="AQ30" i="16"/>
  <c r="AR29" i="16" s="1"/>
  <c r="AQ31" i="16"/>
  <c r="AQ50" i="16"/>
  <c r="AP78" i="16"/>
  <c r="AP71" i="16"/>
  <c r="AR28" i="16"/>
  <c r="AS27" i="16" s="1"/>
  <c r="AS23" i="16" s="1"/>
  <c r="AR13" i="16"/>
  <c r="AN138" i="16" l="1"/>
  <c r="AN29" i="34" s="1"/>
  <c r="AP81" i="16"/>
  <c r="AQ16" i="16"/>
  <c r="AQ58" i="16"/>
  <c r="AQ72" i="16" s="1"/>
  <c r="AQ52" i="16"/>
  <c r="AQ71" i="16" s="1"/>
  <c r="AO136" i="16"/>
  <c r="AO23" i="34" s="1"/>
  <c r="AQ64" i="16"/>
  <c r="AQ73" i="16" s="1"/>
  <c r="AR56" i="16"/>
  <c r="AR25" i="16"/>
  <c r="AP88" i="16"/>
  <c r="AP94" i="16" s="1"/>
  <c r="AP82" i="16"/>
  <c r="AR62" i="16"/>
  <c r="AR68" i="16"/>
  <c r="AS28" i="16"/>
  <c r="AT27" i="16" s="1"/>
  <c r="AT23" i="16" s="1"/>
  <c r="AS13" i="16"/>
  <c r="AR50" i="16"/>
  <c r="AQ78" i="16"/>
  <c r="AO138" i="16" l="1"/>
  <c r="AO29" i="34" s="1"/>
  <c r="AQ80" i="16"/>
  <c r="AQ90" i="16" s="1"/>
  <c r="AQ96" i="16" s="1"/>
  <c r="AR30" i="16"/>
  <c r="AS29" i="16" s="1"/>
  <c r="AS25" i="16" s="1"/>
  <c r="AS15" i="16" s="1"/>
  <c r="AR15" i="16"/>
  <c r="AQ81" i="16"/>
  <c r="AR31" i="16"/>
  <c r="AT28" i="16"/>
  <c r="AU27" i="16" s="1"/>
  <c r="AU23" i="16" s="1"/>
  <c r="AT13" i="16"/>
  <c r="AS62" i="16"/>
  <c r="AQ88" i="16"/>
  <c r="AQ94" i="16" s="1"/>
  <c r="AP83" i="16"/>
  <c r="AP84" i="16" s="1"/>
  <c r="AS50" i="16"/>
  <c r="AR78" i="16"/>
  <c r="AS68" i="16"/>
  <c r="AS56" i="16"/>
  <c r="AQ82" i="16" l="1"/>
  <c r="AQ83" i="16" s="1"/>
  <c r="AQ84" i="16" s="1"/>
  <c r="AS31" i="16"/>
  <c r="AS16" i="16"/>
  <c r="AP136" i="16"/>
  <c r="AP23" i="34" s="1"/>
  <c r="AR70" i="16"/>
  <c r="AR64" i="16"/>
  <c r="AR16" i="16"/>
  <c r="AR58" i="16"/>
  <c r="AR52" i="16"/>
  <c r="AS30" i="16"/>
  <c r="AT29" i="16" s="1"/>
  <c r="AT25" i="16" s="1"/>
  <c r="AT15" i="16" s="1"/>
  <c r="AU28" i="16"/>
  <c r="AV27" i="16" s="1"/>
  <c r="AU13" i="16"/>
  <c r="AT50" i="16"/>
  <c r="AS78" i="16"/>
  <c r="AT68" i="16"/>
  <c r="AT62" i="16"/>
  <c r="AT56" i="16"/>
  <c r="AR88" i="16"/>
  <c r="AR94" i="16" s="1"/>
  <c r="AP138" i="16" l="1"/>
  <c r="AP29" i="34" s="1"/>
  <c r="AS52" i="16"/>
  <c r="AR80" i="16"/>
  <c r="AR71" i="16"/>
  <c r="AS70" i="16"/>
  <c r="AS58" i="16"/>
  <c r="AR72" i="16"/>
  <c r="AT31" i="16"/>
  <c r="AT16" i="16"/>
  <c r="AQ136" i="16"/>
  <c r="AQ23" i="34" s="1"/>
  <c r="AS64" i="16"/>
  <c r="AR73" i="16"/>
  <c r="AU50" i="16"/>
  <c r="AT78" i="16"/>
  <c r="AU56" i="16"/>
  <c r="AU62" i="16"/>
  <c r="AT30" i="16"/>
  <c r="AU29" i="16" s="1"/>
  <c r="AU68" i="16"/>
  <c r="AS88" i="16"/>
  <c r="AS94" i="16" s="1"/>
  <c r="AV23" i="16"/>
  <c r="AQ138" i="16" l="1"/>
  <c r="AQ29" i="34" s="1"/>
  <c r="AR81" i="16"/>
  <c r="AT64" i="16"/>
  <c r="AS73" i="16"/>
  <c r="AT58" i="16"/>
  <c r="AS72" i="16"/>
  <c r="AR90" i="16"/>
  <c r="AR96" i="16" s="1"/>
  <c r="AR82" i="16"/>
  <c r="AT52" i="16"/>
  <c r="AS80" i="16"/>
  <c r="AS71" i="16"/>
  <c r="AT70" i="16"/>
  <c r="AU25" i="16"/>
  <c r="AU15" i="16" s="1"/>
  <c r="AV28" i="16"/>
  <c r="AW27" i="16" s="1"/>
  <c r="AV13" i="16"/>
  <c r="AU78" i="16"/>
  <c r="AT88" i="16"/>
  <c r="AT94" i="16" s="1"/>
  <c r="AS81" i="16" l="1"/>
  <c r="AU31" i="16"/>
  <c r="AU16" i="16"/>
  <c r="AS90" i="16"/>
  <c r="AS96" i="16" s="1"/>
  <c r="AS82" i="16"/>
  <c r="AT80" i="16"/>
  <c r="AT71" i="16"/>
  <c r="AT72" i="16"/>
  <c r="AR83" i="16"/>
  <c r="AR84" i="16" s="1"/>
  <c r="AT73" i="16"/>
  <c r="AU30" i="16"/>
  <c r="AV29" i="16" s="1"/>
  <c r="AU88" i="16"/>
  <c r="AU94" i="16" s="1"/>
  <c r="AV62" i="16"/>
  <c r="AV68" i="16"/>
  <c r="AV50" i="16"/>
  <c r="AV56" i="16"/>
  <c r="AW23" i="16"/>
  <c r="AT81" i="16" l="1"/>
  <c r="AU58" i="16"/>
  <c r="AU72" i="16" s="1"/>
  <c r="AU64" i="16"/>
  <c r="AR136" i="16"/>
  <c r="AR23" i="34" s="1"/>
  <c r="AS83" i="16"/>
  <c r="AS84" i="16" s="1"/>
  <c r="AT90" i="16"/>
  <c r="AT96" i="16" s="1"/>
  <c r="AT82" i="16"/>
  <c r="AU70" i="16"/>
  <c r="AU52" i="16"/>
  <c r="AV25" i="16"/>
  <c r="AV15" i="16" s="1"/>
  <c r="AW28" i="16"/>
  <c r="AX27" i="16" s="1"/>
  <c r="AW13" i="16"/>
  <c r="AV78" i="16"/>
  <c r="AR138" i="16" l="1"/>
  <c r="AR29" i="34" s="1"/>
  <c r="AT83" i="16"/>
  <c r="AT84" i="16" s="1"/>
  <c r="AV31" i="16"/>
  <c r="AV52" i="16"/>
  <c r="AU80" i="16"/>
  <c r="AU71" i="16"/>
  <c r="AS136" i="16"/>
  <c r="AS23" i="34" s="1"/>
  <c r="AU73" i="16"/>
  <c r="AW50" i="16"/>
  <c r="AV30" i="16"/>
  <c r="AW29" i="16" s="1"/>
  <c r="AV88" i="16"/>
  <c r="AV94" i="16" s="1"/>
  <c r="AW56" i="16"/>
  <c r="AW62" i="16"/>
  <c r="AW68" i="16"/>
  <c r="AX23" i="16"/>
  <c r="AS138" i="16" l="1"/>
  <c r="AS29" i="34" s="1"/>
  <c r="AT136" i="16"/>
  <c r="AT23" i="34" s="1"/>
  <c r="AU81" i="16"/>
  <c r="AV71" i="16"/>
  <c r="AV70" i="16"/>
  <c r="AV64" i="16"/>
  <c r="AU90" i="16"/>
  <c r="AU96" i="16" s="1"/>
  <c r="AU82" i="16"/>
  <c r="AV16" i="16"/>
  <c r="AV58" i="16"/>
  <c r="AW25" i="16"/>
  <c r="AW15" i="16" s="1"/>
  <c r="AW78" i="16"/>
  <c r="AX28" i="16"/>
  <c r="AY27" i="16" s="1"/>
  <c r="AX13" i="16"/>
  <c r="AX62" i="16" s="1"/>
  <c r="AT138" i="16" l="1"/>
  <c r="AT29" i="34" s="1"/>
  <c r="AU83" i="16"/>
  <c r="AU84" i="16" s="1"/>
  <c r="AW31" i="16"/>
  <c r="AV72" i="16"/>
  <c r="AV73" i="16"/>
  <c r="AV80" i="16"/>
  <c r="AW30" i="16"/>
  <c r="AX29" i="16" s="1"/>
  <c r="AX56" i="16"/>
  <c r="AX68" i="16"/>
  <c r="AW88" i="16"/>
  <c r="AW94" i="16" s="1"/>
  <c r="AX50" i="16"/>
  <c r="AY23" i="16"/>
  <c r="AV81" i="16" l="1"/>
  <c r="AW16" i="16"/>
  <c r="AW52" i="16"/>
  <c r="AW64" i="16"/>
  <c r="AW70" i="16"/>
  <c r="AU136" i="16"/>
  <c r="AU23" i="34" s="1"/>
  <c r="AV90" i="16"/>
  <c r="AV96" i="16" s="1"/>
  <c r="AV82" i="16"/>
  <c r="AW58" i="16"/>
  <c r="AX25" i="16"/>
  <c r="AX15" i="16" s="1"/>
  <c r="AX78" i="16"/>
  <c r="AY28" i="16"/>
  <c r="AZ27" i="16" s="1"/>
  <c r="AY13" i="16"/>
  <c r="AY68" i="16" s="1"/>
  <c r="AU138" i="16" l="1"/>
  <c r="AU29" i="34" s="1"/>
  <c r="AW72" i="16"/>
  <c r="AV83" i="16"/>
  <c r="AV84" i="16" s="1"/>
  <c r="AW73" i="16"/>
  <c r="AW80" i="16"/>
  <c r="AW71" i="16"/>
  <c r="AX31" i="16"/>
  <c r="AX16" i="16"/>
  <c r="AX30" i="16"/>
  <c r="AY29" i="16" s="1"/>
  <c r="AY62" i="16"/>
  <c r="AY50" i="16"/>
  <c r="AX88" i="16"/>
  <c r="AX94" i="16" s="1"/>
  <c r="AY56" i="16"/>
  <c r="AZ23" i="16"/>
  <c r="AV136" i="16" l="1"/>
  <c r="AV23" i="34" s="1"/>
  <c r="AW81" i="16"/>
  <c r="AX52" i="16"/>
  <c r="AW90" i="16"/>
  <c r="AW96" i="16" s="1"/>
  <c r="AW82" i="16"/>
  <c r="AW83" i="16" s="1"/>
  <c r="AW84" i="16" s="1"/>
  <c r="AX64" i="16"/>
  <c r="AX70" i="16"/>
  <c r="AX58" i="16"/>
  <c r="AY25" i="16"/>
  <c r="AY15" i="16" s="1"/>
  <c r="AZ28" i="16"/>
  <c r="BA27" i="16" s="1"/>
  <c r="BA23" i="16" s="1"/>
  <c r="AZ13" i="16"/>
  <c r="AZ62" i="16" s="1"/>
  <c r="AY78" i="16"/>
  <c r="AV138" i="16" l="1"/>
  <c r="AV29" i="34" s="1"/>
  <c r="AW136" i="16"/>
  <c r="AW23" i="34" s="1"/>
  <c r="AY31" i="16"/>
  <c r="AY16" i="16"/>
  <c r="AY30" i="16"/>
  <c r="AZ29" i="16" s="1"/>
  <c r="AX73" i="16"/>
  <c r="AX72" i="16"/>
  <c r="AX80" i="16"/>
  <c r="AX71" i="16"/>
  <c r="AY88" i="16"/>
  <c r="AY94" i="16" s="1"/>
  <c r="BA28" i="16"/>
  <c r="BB27" i="16" s="1"/>
  <c r="BB23" i="16" s="1"/>
  <c r="BA13" i="16"/>
  <c r="AZ68" i="16"/>
  <c r="AZ56" i="16"/>
  <c r="AZ50" i="16"/>
  <c r="AW138" i="16" l="1"/>
  <c r="AW29" i="34" s="1"/>
  <c r="AX81" i="16"/>
  <c r="AY58" i="16"/>
  <c r="AY70" i="16"/>
  <c r="AY64" i="16"/>
  <c r="AY52" i="16"/>
  <c r="AX90" i="16"/>
  <c r="AX96" i="16" s="1"/>
  <c r="AX82" i="16"/>
  <c r="AZ25" i="16"/>
  <c r="AZ78" i="16"/>
  <c r="BA50" i="16"/>
  <c r="BB28" i="16"/>
  <c r="BC27" i="16" s="1"/>
  <c r="BC23" i="16" s="1"/>
  <c r="BB13" i="16"/>
  <c r="BA68" i="16"/>
  <c r="BA56" i="16"/>
  <c r="BA62" i="16"/>
  <c r="AZ30" i="16" l="1"/>
  <c r="BA29" i="16" s="1"/>
  <c r="BA25" i="16" s="1"/>
  <c r="BA15" i="16" s="1"/>
  <c r="AZ15" i="16"/>
  <c r="AZ16" i="16" s="1"/>
  <c r="AY80" i="16"/>
  <c r="AY71" i="16"/>
  <c r="AZ31" i="16"/>
  <c r="AY73" i="16"/>
  <c r="AX83" i="16"/>
  <c r="AX84" i="16" s="1"/>
  <c r="AY72" i="16"/>
  <c r="BB62" i="16"/>
  <c r="BB68" i="16"/>
  <c r="AZ88" i="16"/>
  <c r="AZ94" i="16" s="1"/>
  <c r="BB56" i="16"/>
  <c r="BB50" i="16"/>
  <c r="BA78" i="16"/>
  <c r="BC28" i="16"/>
  <c r="BD27" i="16" s="1"/>
  <c r="BD23" i="16" s="1"/>
  <c r="BC13" i="16"/>
  <c r="BA30" i="16" l="1"/>
  <c r="BB29" i="16" s="1"/>
  <c r="BB25" i="16" s="1"/>
  <c r="AY81" i="16"/>
  <c r="AZ58" i="16"/>
  <c r="AZ72" i="16" s="1"/>
  <c r="AX136" i="16"/>
  <c r="AX23" i="34" s="1"/>
  <c r="AY90" i="16"/>
  <c r="AY96" i="16" s="1"/>
  <c r="AY82" i="16"/>
  <c r="AY83" i="16" s="1"/>
  <c r="AY84" i="16" s="1"/>
  <c r="AZ52" i="16"/>
  <c r="AZ70" i="16"/>
  <c r="AZ64" i="16"/>
  <c r="BA16" i="16"/>
  <c r="BA31" i="16"/>
  <c r="BB78" i="16"/>
  <c r="BC50" i="16"/>
  <c r="BC62" i="16"/>
  <c r="BD28" i="16"/>
  <c r="BE27" i="16" s="1"/>
  <c r="BE23" i="16" s="1"/>
  <c r="BD13" i="16"/>
  <c r="BC56" i="16"/>
  <c r="BA88" i="16"/>
  <c r="BA94" i="16" s="1"/>
  <c r="BC68" i="16"/>
  <c r="AX138" i="16" l="1"/>
  <c r="AX29" i="34" s="1"/>
  <c r="BB30" i="16"/>
  <c r="BC29" i="16" s="1"/>
  <c r="BC25" i="16" s="1"/>
  <c r="BC15" i="16" s="1"/>
  <c r="BB15" i="16"/>
  <c r="BB16" i="16" s="1"/>
  <c r="BA52" i="16"/>
  <c r="AZ80" i="16"/>
  <c r="AZ71" i="16"/>
  <c r="BA64" i="16"/>
  <c r="AZ73" i="16"/>
  <c r="AY136" i="16"/>
  <c r="AY23" i="34" s="1"/>
  <c r="BB31" i="16"/>
  <c r="BA70" i="16"/>
  <c r="BA58" i="16"/>
  <c r="BE28" i="16"/>
  <c r="BF27" i="16" s="1"/>
  <c r="BF23" i="16" s="1"/>
  <c r="BE13" i="16"/>
  <c r="BD68" i="16"/>
  <c r="BD62" i="16"/>
  <c r="BC78" i="16"/>
  <c r="BD50" i="16"/>
  <c r="BD56" i="16"/>
  <c r="BB88" i="16"/>
  <c r="BB94" i="16" s="1"/>
  <c r="AY138" i="16" l="1"/>
  <c r="AY29" i="34" s="1"/>
  <c r="AZ81" i="16"/>
  <c r="BC30" i="16"/>
  <c r="BD29" i="16" s="1"/>
  <c r="BD25" i="16" s="1"/>
  <c r="BD15" i="16" s="1"/>
  <c r="AZ90" i="16"/>
  <c r="AZ96" i="16" s="1"/>
  <c r="AZ82" i="16"/>
  <c r="BB70" i="16"/>
  <c r="BB52" i="16"/>
  <c r="BA80" i="16"/>
  <c r="BA71" i="16"/>
  <c r="BB58" i="16"/>
  <c r="BA72" i="16"/>
  <c r="BB64" i="16"/>
  <c r="BA73" i="16"/>
  <c r="BC16" i="16"/>
  <c r="BC31" i="16"/>
  <c r="BF28" i="16"/>
  <c r="BG27" i="16" s="1"/>
  <c r="BG23" i="16" s="1"/>
  <c r="BF13" i="16"/>
  <c r="BD78" i="16"/>
  <c r="BE50" i="16"/>
  <c r="BC88" i="16"/>
  <c r="BC94" i="16" s="1"/>
  <c r="BE68" i="16"/>
  <c r="BE56" i="16"/>
  <c r="BE62" i="16"/>
  <c r="BD30" i="16" l="1"/>
  <c r="BE29" i="16" s="1"/>
  <c r="BE25" i="16" s="1"/>
  <c r="BE15" i="16" s="1"/>
  <c r="BA81" i="16"/>
  <c r="BD16" i="16"/>
  <c r="BD31" i="16"/>
  <c r="BC58" i="16"/>
  <c r="BB72" i="16"/>
  <c r="BC70" i="16"/>
  <c r="BC64" i="16"/>
  <c r="BB73" i="16"/>
  <c r="BA90" i="16"/>
  <c r="BA96" i="16" s="1"/>
  <c r="BA82" i="16"/>
  <c r="AZ83" i="16"/>
  <c r="AZ84" i="16" s="1"/>
  <c r="BC52" i="16"/>
  <c r="BB80" i="16"/>
  <c r="BB71" i="16"/>
  <c r="BF62" i="16"/>
  <c r="BF68" i="16"/>
  <c r="BG28" i="16"/>
  <c r="BH27" i="16" s="1"/>
  <c r="BH23" i="16" s="1"/>
  <c r="BG13" i="16"/>
  <c r="BF56" i="16"/>
  <c r="BD88" i="16"/>
  <c r="BD94" i="16" s="1"/>
  <c r="BE78" i="16"/>
  <c r="BF50" i="16"/>
  <c r="BB81" i="16" l="1"/>
  <c r="BE16" i="16"/>
  <c r="BE31" i="16"/>
  <c r="BD52" i="16"/>
  <c r="BC80" i="16"/>
  <c r="BC71" i="16"/>
  <c r="BE30" i="16"/>
  <c r="BF29" i="16" s="1"/>
  <c r="AZ136" i="16"/>
  <c r="AZ23" i="34" s="1"/>
  <c r="BD64" i="16"/>
  <c r="BC73" i="16"/>
  <c r="BD58" i="16"/>
  <c r="BC72" i="16"/>
  <c r="BA83" i="16"/>
  <c r="BA84" i="16" s="1"/>
  <c r="BB90" i="16"/>
  <c r="BB96" i="16" s="1"/>
  <c r="BB82" i="16"/>
  <c r="BD70" i="16"/>
  <c r="BH28" i="16"/>
  <c r="BI27" i="16" s="1"/>
  <c r="BI23" i="16" s="1"/>
  <c r="BH13" i="16"/>
  <c r="BG56" i="16"/>
  <c r="BG68" i="16"/>
  <c r="BE88" i="16"/>
  <c r="BE94" i="16" s="1"/>
  <c r="BF78" i="16"/>
  <c r="BG50" i="16"/>
  <c r="BG62" i="16"/>
  <c r="AZ138" i="16" l="1"/>
  <c r="AZ29" i="34" s="1"/>
  <c r="BC81" i="16"/>
  <c r="BB83" i="16"/>
  <c r="BB84" i="16" s="1"/>
  <c r="BE52" i="16"/>
  <c r="BD80" i="16"/>
  <c r="BD71" i="16"/>
  <c r="BE58" i="16"/>
  <c r="BD72" i="16"/>
  <c r="BF25" i="16"/>
  <c r="BF15" i="16" s="1"/>
  <c r="BA136" i="16"/>
  <c r="BA23" i="34" s="1"/>
  <c r="BE70" i="16"/>
  <c r="BE64" i="16"/>
  <c r="BD73" i="16"/>
  <c r="BC90" i="16"/>
  <c r="BC96" i="16" s="1"/>
  <c r="BC82" i="16"/>
  <c r="BI28" i="16"/>
  <c r="BJ27" i="16" s="1"/>
  <c r="BJ23" i="16" s="1"/>
  <c r="BI13" i="16"/>
  <c r="BH68" i="16"/>
  <c r="BH62" i="16"/>
  <c r="BF88" i="16"/>
  <c r="BF94" i="16" s="1"/>
  <c r="BG78" i="16"/>
  <c r="BH50" i="16"/>
  <c r="BH56" i="16"/>
  <c r="BA138" i="16" l="1"/>
  <c r="BA29" i="34" s="1"/>
  <c r="BD81" i="16"/>
  <c r="BE80" i="16"/>
  <c r="BE71" i="16"/>
  <c r="BC83" i="16"/>
  <c r="BC84" i="16" s="1"/>
  <c r="BF16" i="16"/>
  <c r="BF31" i="16"/>
  <c r="BE72" i="16"/>
  <c r="BB136" i="16"/>
  <c r="BB23" i="34" s="1"/>
  <c r="BD90" i="16"/>
  <c r="BD96" i="16" s="1"/>
  <c r="BD82" i="16"/>
  <c r="BE73" i="16"/>
  <c r="BF30" i="16"/>
  <c r="BG29" i="16" s="1"/>
  <c r="BG88" i="16"/>
  <c r="BG94" i="16" s="1"/>
  <c r="BJ28" i="16"/>
  <c r="BK27" i="16" s="1"/>
  <c r="BK23" i="16" s="1"/>
  <c r="BJ13" i="16"/>
  <c r="BI56" i="16"/>
  <c r="BI62" i="16"/>
  <c r="BI68" i="16"/>
  <c r="BH78" i="16"/>
  <c r="BI50" i="16"/>
  <c r="BB138" i="16" l="1"/>
  <c r="BB29" i="34" s="1"/>
  <c r="BE81" i="16"/>
  <c r="BE90" i="16"/>
  <c r="BE96" i="16" s="1"/>
  <c r="BE82" i="16"/>
  <c r="BF64" i="16"/>
  <c r="BD83" i="16"/>
  <c r="BD84" i="16" s="1"/>
  <c r="BF58" i="16"/>
  <c r="BF52" i="16"/>
  <c r="BC136" i="16"/>
  <c r="BC23" i="34" s="1"/>
  <c r="BG25" i="16"/>
  <c r="BF70" i="16"/>
  <c r="BJ50" i="16"/>
  <c r="BI78" i="16"/>
  <c r="BJ68" i="16"/>
  <c r="BH88" i="16"/>
  <c r="BH94" i="16" s="1"/>
  <c r="BJ62" i="16"/>
  <c r="BK28" i="16"/>
  <c r="BL27" i="16" s="1"/>
  <c r="BL23" i="16" s="1"/>
  <c r="BK13" i="16"/>
  <c r="BJ56" i="16"/>
  <c r="BC138" i="16" l="1"/>
  <c r="BC29" i="34" s="1"/>
  <c r="BG30" i="16"/>
  <c r="BH29" i="16" s="1"/>
  <c r="BH25" i="16" s="1"/>
  <c r="BH15" i="16" s="1"/>
  <c r="BH16" i="16" s="1"/>
  <c r="BG15" i="16"/>
  <c r="BG16" i="16" s="1"/>
  <c r="BF80" i="16"/>
  <c r="BF71" i="16"/>
  <c r="BF73" i="16"/>
  <c r="BE83" i="16"/>
  <c r="BE84" i="16" s="1"/>
  <c r="BG31" i="16"/>
  <c r="BF72" i="16"/>
  <c r="BD136" i="16"/>
  <c r="BD23" i="34" s="1"/>
  <c r="BK62" i="16"/>
  <c r="BI88" i="16"/>
  <c r="BI94" i="16" s="1"/>
  <c r="BK68" i="16"/>
  <c r="BL28" i="16"/>
  <c r="BM27" i="16" s="1"/>
  <c r="BM23" i="16" s="1"/>
  <c r="BL13" i="16"/>
  <c r="BK56" i="16"/>
  <c r="BK50" i="16"/>
  <c r="BJ78" i="16"/>
  <c r="BD138" i="16" l="1"/>
  <c r="BD29" i="34" s="1"/>
  <c r="BH31" i="16"/>
  <c r="BH30" i="16"/>
  <c r="BI29" i="16" s="1"/>
  <c r="BI25" i="16" s="1"/>
  <c r="BI15" i="16" s="1"/>
  <c r="BF81" i="16"/>
  <c r="BF90" i="16"/>
  <c r="BF96" i="16" s="1"/>
  <c r="BF82" i="16"/>
  <c r="BG58" i="16"/>
  <c r="BG70" i="16"/>
  <c r="BG64" i="16"/>
  <c r="BE136" i="16"/>
  <c r="BE23" i="34" s="1"/>
  <c r="BG52" i="16"/>
  <c r="BM28" i="16"/>
  <c r="BN27" i="16" s="1"/>
  <c r="BN23" i="16" s="1"/>
  <c r="BM13" i="16"/>
  <c r="BJ88" i="16"/>
  <c r="BJ94" i="16" s="1"/>
  <c r="BL50" i="16"/>
  <c r="BK78" i="16"/>
  <c r="BL56" i="16"/>
  <c r="BL62" i="16"/>
  <c r="BL68" i="16"/>
  <c r="BE138" i="16" l="1"/>
  <c r="BE29" i="34" s="1"/>
  <c r="BI30" i="16"/>
  <c r="BJ29" i="16" s="1"/>
  <c r="BH52" i="16"/>
  <c r="BG80" i="16"/>
  <c r="BG71" i="16"/>
  <c r="BH70" i="16"/>
  <c r="BH58" i="16"/>
  <c r="BG72" i="16"/>
  <c r="BF83" i="16"/>
  <c r="BF84" i="16" s="1"/>
  <c r="BI16" i="16"/>
  <c r="BI31" i="16"/>
  <c r="BH64" i="16"/>
  <c r="BG73" i="16"/>
  <c r="BM68" i="16"/>
  <c r="BK88" i="16"/>
  <c r="BK94" i="16" s="1"/>
  <c r="BN28" i="16"/>
  <c r="BO27" i="16" s="1"/>
  <c r="BO23" i="16" s="1"/>
  <c r="BN13" i="16"/>
  <c r="BM56" i="16"/>
  <c r="BM62" i="16"/>
  <c r="BL78" i="16"/>
  <c r="BM50" i="16"/>
  <c r="BJ25" i="16" l="1"/>
  <c r="BJ15" i="16" s="1"/>
  <c r="BJ16" i="16" s="1"/>
  <c r="BG81" i="16"/>
  <c r="BF136" i="16"/>
  <c r="BF23" i="34" s="1"/>
  <c r="BI64" i="16"/>
  <c r="BH73" i="16"/>
  <c r="BI58" i="16"/>
  <c r="BH72" i="16"/>
  <c r="BG90" i="16"/>
  <c r="BG96" i="16" s="1"/>
  <c r="BG82" i="16"/>
  <c r="BI52" i="16"/>
  <c r="BH80" i="16"/>
  <c r="BH71" i="16"/>
  <c r="BI70" i="16"/>
  <c r="BO28" i="16"/>
  <c r="BP27" i="16" s="1"/>
  <c r="BP23" i="16" s="1"/>
  <c r="BO13" i="16"/>
  <c r="BN50" i="16"/>
  <c r="BM78" i="16"/>
  <c r="BN62" i="16"/>
  <c r="BN68" i="16"/>
  <c r="BL88" i="16"/>
  <c r="BL94" i="16" s="1"/>
  <c r="BN56" i="16"/>
  <c r="BF138" i="16" l="1"/>
  <c r="BF29" i="34" s="1"/>
  <c r="BJ30" i="16"/>
  <c r="BK29" i="16" s="1"/>
  <c r="BK25" i="16" s="1"/>
  <c r="BK15" i="16" s="1"/>
  <c r="BK16" i="16" s="1"/>
  <c r="BJ31" i="16"/>
  <c r="BH81" i="16"/>
  <c r="BJ52" i="16"/>
  <c r="BI80" i="16"/>
  <c r="BI71" i="16"/>
  <c r="BJ70" i="16"/>
  <c r="BH90" i="16"/>
  <c r="BH96" i="16" s="1"/>
  <c r="BH82" i="16"/>
  <c r="BH83" i="16" s="1"/>
  <c r="BH84" i="16" s="1"/>
  <c r="BJ58" i="16"/>
  <c r="BI72" i="16"/>
  <c r="BG83" i="16"/>
  <c r="BG84" i="16" s="1"/>
  <c r="BJ64" i="16"/>
  <c r="BI73" i="16"/>
  <c r="BP28" i="16"/>
  <c r="BQ27" i="16" s="1"/>
  <c r="BQ23" i="16" s="1"/>
  <c r="BP13" i="16"/>
  <c r="BM88" i="16"/>
  <c r="BM94" i="16" s="1"/>
  <c r="BO68" i="16"/>
  <c r="BO50" i="16"/>
  <c r="BN78" i="16"/>
  <c r="BO56" i="16"/>
  <c r="BO62" i="16"/>
  <c r="BK30" i="16" l="1"/>
  <c r="BL29" i="16" s="1"/>
  <c r="BL25" i="16" s="1"/>
  <c r="BL15" i="16" s="1"/>
  <c r="BK31" i="16"/>
  <c r="BI81" i="16"/>
  <c r="BG136" i="16"/>
  <c r="BG23" i="34" s="1"/>
  <c r="BH136" i="16"/>
  <c r="BH23" i="34" s="1"/>
  <c r="BK64" i="16"/>
  <c r="BJ73" i="16"/>
  <c r="BK52" i="16"/>
  <c r="BJ80" i="16"/>
  <c r="BJ71" i="16"/>
  <c r="BK58" i="16"/>
  <c r="BJ72" i="16"/>
  <c r="BK70" i="16"/>
  <c r="BI90" i="16"/>
  <c r="BI96" i="16" s="1"/>
  <c r="BI82" i="16"/>
  <c r="BP68" i="16"/>
  <c r="BQ28" i="16"/>
  <c r="BR27" i="16" s="1"/>
  <c r="BR23" i="16" s="1"/>
  <c r="BQ13" i="16"/>
  <c r="BP62" i="16"/>
  <c r="BN88" i="16"/>
  <c r="BN94" i="16" s="1"/>
  <c r="BP56" i="16"/>
  <c r="BO78" i="16"/>
  <c r="BP50" i="16"/>
  <c r="BH138" i="16" l="1"/>
  <c r="BH29" i="34" s="1"/>
  <c r="BG138" i="16"/>
  <c r="BG29" i="34" s="1"/>
  <c r="BJ81" i="16"/>
  <c r="BK72" i="16"/>
  <c r="BJ90" i="16"/>
  <c r="BJ96" i="16" s="1"/>
  <c r="BJ82" i="16"/>
  <c r="BL16" i="16"/>
  <c r="BL31" i="16"/>
  <c r="BK80" i="16"/>
  <c r="BK71" i="16"/>
  <c r="BL30" i="16"/>
  <c r="BM29" i="16" s="1"/>
  <c r="BI83" i="16"/>
  <c r="BI84" i="16" s="1"/>
  <c r="BL64" i="16"/>
  <c r="BK73" i="16"/>
  <c r="BQ68" i="16"/>
  <c r="BQ56" i="16"/>
  <c r="BQ62" i="16"/>
  <c r="BR28" i="16"/>
  <c r="BS27" i="16" s="1"/>
  <c r="BS23" i="16" s="1"/>
  <c r="BR13" i="16"/>
  <c r="BP78" i="16"/>
  <c r="BQ50" i="16"/>
  <c r="BO88" i="16"/>
  <c r="BO94" i="16" s="1"/>
  <c r="BI136" i="16" l="1"/>
  <c r="BI23" i="34" s="1"/>
  <c r="BK81" i="16"/>
  <c r="BM25" i="16"/>
  <c r="BK90" i="16"/>
  <c r="BK96" i="16" s="1"/>
  <c r="BK82" i="16"/>
  <c r="BJ83" i="16"/>
  <c r="BJ84" i="16" s="1"/>
  <c r="BL73" i="16"/>
  <c r="BL52" i="16"/>
  <c r="BL70" i="16"/>
  <c r="BL58" i="16"/>
  <c r="BP88" i="16"/>
  <c r="BP94" i="16" s="1"/>
  <c r="BR62" i="16"/>
  <c r="BR56" i="16"/>
  <c r="BS28" i="16"/>
  <c r="BT27" i="16" s="1"/>
  <c r="BT23" i="16" s="1"/>
  <c r="BS13" i="16"/>
  <c r="BQ78" i="16"/>
  <c r="BR50" i="16"/>
  <c r="BR68" i="16"/>
  <c r="BI138" i="16" l="1"/>
  <c r="BI29" i="34" s="1"/>
  <c r="BM30" i="16"/>
  <c r="BN29" i="16" s="1"/>
  <c r="BN25" i="16" s="1"/>
  <c r="BN15" i="16" s="1"/>
  <c r="BM15" i="16"/>
  <c r="BL72" i="16"/>
  <c r="BK83" i="16"/>
  <c r="BK84" i="16" s="1"/>
  <c r="BL80" i="16"/>
  <c r="BL71" i="16"/>
  <c r="BJ136" i="16"/>
  <c r="BJ23" i="34" s="1"/>
  <c r="BM31" i="16"/>
  <c r="BS56" i="16"/>
  <c r="BT28" i="16"/>
  <c r="BU27" i="16" s="1"/>
  <c r="BU23" i="16" s="1"/>
  <c r="BT13" i="16"/>
  <c r="BS68" i="16"/>
  <c r="BS50" i="16"/>
  <c r="BR78" i="16"/>
  <c r="BS62" i="16"/>
  <c r="BQ88" i="16"/>
  <c r="BQ94" i="16" s="1"/>
  <c r="BJ138" i="16" l="1"/>
  <c r="BJ29" i="34" s="1"/>
  <c r="BL81" i="16"/>
  <c r="BK136" i="16"/>
  <c r="BK23" i="34" s="1"/>
  <c r="BN16" i="16"/>
  <c r="BN31" i="16"/>
  <c r="BM16" i="16"/>
  <c r="BM64" i="16"/>
  <c r="BN30" i="16"/>
  <c r="BO29" i="16" s="1"/>
  <c r="BM52" i="16"/>
  <c r="BL90" i="16"/>
  <c r="BL96" i="16" s="1"/>
  <c r="BL82" i="16"/>
  <c r="BM70" i="16"/>
  <c r="BM58" i="16"/>
  <c r="BU28" i="16"/>
  <c r="BV27" i="16" s="1"/>
  <c r="BV23" i="16" s="1"/>
  <c r="BU13" i="16"/>
  <c r="BT62" i="16"/>
  <c r="BT50" i="16"/>
  <c r="BS78" i="16"/>
  <c r="BR88" i="16"/>
  <c r="BR94" i="16" s="1"/>
  <c r="BT68" i="16"/>
  <c r="BT56" i="16"/>
  <c r="BK138" i="16" l="1"/>
  <c r="BK29" i="34" s="1"/>
  <c r="BN64" i="16"/>
  <c r="BM73" i="16"/>
  <c r="BN58" i="16"/>
  <c r="BM72" i="16"/>
  <c r="BN70" i="16"/>
  <c r="BN52" i="16"/>
  <c r="BM80" i="16"/>
  <c r="BM71" i="16"/>
  <c r="BL83" i="16"/>
  <c r="BL84" i="16" s="1"/>
  <c r="BO25" i="16"/>
  <c r="BO15" i="16" s="1"/>
  <c r="BU50" i="16"/>
  <c r="BT78" i="16"/>
  <c r="BV28" i="16"/>
  <c r="BW27" i="16" s="1"/>
  <c r="BW23" i="16" s="1"/>
  <c r="BV13" i="16"/>
  <c r="BU56" i="16"/>
  <c r="BU68" i="16"/>
  <c r="BS88" i="16"/>
  <c r="BS94" i="16" s="1"/>
  <c r="BU62" i="16"/>
  <c r="BO30" i="16" l="1"/>
  <c r="BP29" i="16" s="1"/>
  <c r="BP25" i="16" s="1"/>
  <c r="BM81" i="16"/>
  <c r="BL136" i="16"/>
  <c r="BL23" i="34" s="1"/>
  <c r="BM90" i="16"/>
  <c r="BM96" i="16" s="1"/>
  <c r="BM82" i="16"/>
  <c r="BN80" i="16"/>
  <c r="BN71" i="16"/>
  <c r="BN72" i="16"/>
  <c r="BO31" i="16"/>
  <c r="BO16" i="16"/>
  <c r="BN73" i="16"/>
  <c r="BV50" i="16"/>
  <c r="BU78" i="16"/>
  <c r="BV62" i="16"/>
  <c r="BW28" i="16"/>
  <c r="BX27" i="16" s="1"/>
  <c r="BX23" i="16" s="1"/>
  <c r="BW13" i="16"/>
  <c r="BV68" i="16"/>
  <c r="BV56" i="16"/>
  <c r="BT88" i="16"/>
  <c r="BT94" i="16" s="1"/>
  <c r="BL138" i="16" l="1"/>
  <c r="BL29" i="34" s="1"/>
  <c r="BP30" i="16"/>
  <c r="BQ29" i="16" s="1"/>
  <c r="BQ25" i="16" s="1"/>
  <c r="BP15" i="16"/>
  <c r="BP16" i="16" s="1"/>
  <c r="BN81" i="16"/>
  <c r="BN90" i="16"/>
  <c r="BN96" i="16" s="1"/>
  <c r="BN82" i="16"/>
  <c r="BO64" i="16"/>
  <c r="BO52" i="16"/>
  <c r="BO58" i="16"/>
  <c r="BM83" i="16"/>
  <c r="BM84" i="16" s="1"/>
  <c r="BO70" i="16"/>
  <c r="BP31" i="16"/>
  <c r="BX28" i="16"/>
  <c r="BY27" i="16" s="1"/>
  <c r="BY23" i="16" s="1"/>
  <c r="BX13" i="16"/>
  <c r="BU88" i="16"/>
  <c r="BU94" i="16" s="1"/>
  <c r="BW56" i="16"/>
  <c r="BW68" i="16"/>
  <c r="BW50" i="16"/>
  <c r="BV78" i="16"/>
  <c r="BW62" i="16"/>
  <c r="BQ30" i="16" l="1"/>
  <c r="BR29" i="16" s="1"/>
  <c r="BR25" i="16" s="1"/>
  <c r="BR15" i="16" s="1"/>
  <c r="BQ15" i="16"/>
  <c r="BQ16" i="16" s="1"/>
  <c r="BM136" i="16"/>
  <c r="BM23" i="34" s="1"/>
  <c r="BP58" i="16"/>
  <c r="BO72" i="16"/>
  <c r="BP64" i="16"/>
  <c r="BO73" i="16"/>
  <c r="BP70" i="16"/>
  <c r="BQ31" i="16"/>
  <c r="BN83" i="16"/>
  <c r="BN84" i="16" s="1"/>
  <c r="BP52" i="16"/>
  <c r="BO80" i="16"/>
  <c r="BO71" i="16"/>
  <c r="BY28" i="16"/>
  <c r="BZ27" i="16" s="1"/>
  <c r="BZ23" i="16" s="1"/>
  <c r="BY13" i="16"/>
  <c r="BX62" i="16"/>
  <c r="BX68" i="16"/>
  <c r="BV88" i="16"/>
  <c r="BV94" i="16" s="1"/>
  <c r="BX50" i="16"/>
  <c r="BW78" i="16"/>
  <c r="BX56" i="16"/>
  <c r="BM138" i="16" l="1"/>
  <c r="BM29" i="34" s="1"/>
  <c r="BO81" i="16"/>
  <c r="BR30" i="16"/>
  <c r="BS29" i="16" s="1"/>
  <c r="BS25" i="16" s="1"/>
  <c r="BO90" i="16"/>
  <c r="BO96" i="16" s="1"/>
  <c r="BO82" i="16"/>
  <c r="BQ52" i="16"/>
  <c r="BP80" i="16"/>
  <c r="BP71" i="16"/>
  <c r="BQ70" i="16"/>
  <c r="BQ58" i="16"/>
  <c r="BP72" i="16"/>
  <c r="BN136" i="16"/>
  <c r="BN23" i="34" s="1"/>
  <c r="BR16" i="16"/>
  <c r="BR31" i="16"/>
  <c r="BQ64" i="16"/>
  <c r="BP73" i="16"/>
  <c r="BX78" i="16"/>
  <c r="BY50" i="16"/>
  <c r="BY62" i="16"/>
  <c r="BZ28" i="16"/>
  <c r="CA27" i="16" s="1"/>
  <c r="BZ13" i="16"/>
  <c r="BY56" i="16"/>
  <c r="BW88" i="16"/>
  <c r="BW94" i="16" s="1"/>
  <c r="BY68" i="16"/>
  <c r="BN138" i="16" l="1"/>
  <c r="BN29" i="34" s="1"/>
  <c r="BS30" i="16"/>
  <c r="BT29" i="16" s="1"/>
  <c r="BT25" i="16" s="1"/>
  <c r="BT15" i="16" s="1"/>
  <c r="BS15" i="16"/>
  <c r="BS16" i="16" s="1"/>
  <c r="BP81" i="16"/>
  <c r="BR64" i="16"/>
  <c r="BQ73" i="16"/>
  <c r="BR52" i="16"/>
  <c r="BQ80" i="16"/>
  <c r="BQ71" i="16"/>
  <c r="BS31" i="16"/>
  <c r="BR70" i="16"/>
  <c r="BO83" i="16"/>
  <c r="BO84" i="16" s="1"/>
  <c r="BR58" i="16"/>
  <c r="BQ72" i="16"/>
  <c r="BP90" i="16"/>
  <c r="BP96" i="16" s="1"/>
  <c r="BP82" i="16"/>
  <c r="BZ68" i="16"/>
  <c r="BZ56" i="16"/>
  <c r="BZ62" i="16"/>
  <c r="BZ50" i="16"/>
  <c r="BY78" i="16"/>
  <c r="BX88" i="16"/>
  <c r="BX94" i="16" s="1"/>
  <c r="CA23" i="16"/>
  <c r="BQ81" i="16" l="1"/>
  <c r="BT30" i="16"/>
  <c r="BU29" i="16" s="1"/>
  <c r="BU25" i="16" s="1"/>
  <c r="BS64" i="16"/>
  <c r="BR73" i="16"/>
  <c r="BS58" i="16"/>
  <c r="BR72" i="16"/>
  <c r="BS70" i="16"/>
  <c r="BQ90" i="16"/>
  <c r="BQ96" i="16" s="1"/>
  <c r="BQ82" i="16"/>
  <c r="BP83" i="16"/>
  <c r="BP84" i="16" s="1"/>
  <c r="BO136" i="16"/>
  <c r="BO23" i="34" s="1"/>
  <c r="BS52" i="16"/>
  <c r="BR80" i="16"/>
  <c r="BR71" i="16"/>
  <c r="BT16" i="16"/>
  <c r="BT31" i="16"/>
  <c r="CA28" i="16"/>
  <c r="CB27" i="16" s="1"/>
  <c r="CA13" i="16"/>
  <c r="BY88" i="16"/>
  <c r="BY94" i="16" s="1"/>
  <c r="BZ78" i="16"/>
  <c r="BO138" i="16" l="1"/>
  <c r="BO29" i="34" s="1"/>
  <c r="BU30" i="16"/>
  <c r="BV29" i="16" s="1"/>
  <c r="BV25" i="16" s="1"/>
  <c r="BU15" i="16"/>
  <c r="BU16" i="16" s="1"/>
  <c r="BR81" i="16"/>
  <c r="BT52" i="16"/>
  <c r="BS80" i="16"/>
  <c r="BS71" i="16"/>
  <c r="BQ83" i="16"/>
  <c r="BQ84" i="16" s="1"/>
  <c r="BU31" i="16"/>
  <c r="BT58" i="16"/>
  <c r="BS72" i="16"/>
  <c r="BR90" i="16"/>
  <c r="BR96" i="16" s="1"/>
  <c r="BR82" i="16"/>
  <c r="BP136" i="16"/>
  <c r="BP23" i="34" s="1"/>
  <c r="BT70" i="16"/>
  <c r="BT64" i="16"/>
  <c r="BS73" i="16"/>
  <c r="BZ88" i="16"/>
  <c r="BZ94" i="16" s="1"/>
  <c r="CA50" i="16"/>
  <c r="CA56" i="16"/>
  <c r="CA62" i="16"/>
  <c r="CA68" i="16"/>
  <c r="CB23" i="16"/>
  <c r="BP138" i="16" l="1"/>
  <c r="BP29" i="34" s="1"/>
  <c r="BS81" i="16"/>
  <c r="BV30" i="16"/>
  <c r="BW29" i="16" s="1"/>
  <c r="BW25" i="16" s="1"/>
  <c r="BW15" i="16" s="1"/>
  <c r="BV15" i="16"/>
  <c r="BV16" i="16" s="1"/>
  <c r="BS90" i="16"/>
  <c r="BS96" i="16" s="1"/>
  <c r="BS82" i="16"/>
  <c r="BU70" i="16"/>
  <c r="BQ136" i="16"/>
  <c r="BQ23" i="34" s="1"/>
  <c r="BU52" i="16"/>
  <c r="BT80" i="16"/>
  <c r="BT71" i="16"/>
  <c r="BU64" i="16"/>
  <c r="BT73" i="16"/>
  <c r="BR83" i="16"/>
  <c r="BR84" i="16" s="1"/>
  <c r="BU58" i="16"/>
  <c r="BT72" i="16"/>
  <c r="BV31" i="16"/>
  <c r="CA78" i="16"/>
  <c r="CB28" i="16"/>
  <c r="CC27" i="16" s="1"/>
  <c r="CB13" i="16"/>
  <c r="BQ138" i="16" l="1"/>
  <c r="BQ29" i="34" s="1"/>
  <c r="BW30" i="16"/>
  <c r="BX29" i="16" s="1"/>
  <c r="BX25" i="16" s="1"/>
  <c r="BX15" i="16" s="1"/>
  <c r="BT81" i="16"/>
  <c r="BV52" i="16"/>
  <c r="BU80" i="16"/>
  <c r="BU71" i="16"/>
  <c r="BS83" i="16"/>
  <c r="BS84" i="16" s="1"/>
  <c r="BV58" i="16"/>
  <c r="BU72" i="16"/>
  <c r="BV64" i="16"/>
  <c r="BU73" i="16"/>
  <c r="BR136" i="16"/>
  <c r="BR23" i="34" s="1"/>
  <c r="BT90" i="16"/>
  <c r="BT96" i="16" s="1"/>
  <c r="BT82" i="16"/>
  <c r="BT83" i="16" s="1"/>
  <c r="BT84" i="16" s="1"/>
  <c r="BV70" i="16"/>
  <c r="BW31" i="16"/>
  <c r="BW16" i="16"/>
  <c r="CB50" i="16"/>
  <c r="CB56" i="16"/>
  <c r="CA88" i="16"/>
  <c r="CA94" i="16" s="1"/>
  <c r="CB62" i="16"/>
  <c r="CB68" i="16"/>
  <c r="CC23" i="16"/>
  <c r="BR138" i="16" l="1"/>
  <c r="BR29" i="34" s="1"/>
  <c r="BT136" i="16"/>
  <c r="BT23" i="34" s="1"/>
  <c r="BU81" i="16"/>
  <c r="BX31" i="16"/>
  <c r="BX16" i="16"/>
  <c r="BW70" i="16"/>
  <c r="BX30" i="16"/>
  <c r="BY29" i="16" s="1"/>
  <c r="BW58" i="16"/>
  <c r="BV72" i="16"/>
  <c r="BU90" i="16"/>
  <c r="BU96" i="16" s="1"/>
  <c r="BU82" i="16"/>
  <c r="BW64" i="16"/>
  <c r="BV73" i="16"/>
  <c r="BS136" i="16"/>
  <c r="BS23" i="34" s="1"/>
  <c r="BW52" i="16"/>
  <c r="BV80" i="16"/>
  <c r="BV71" i="16"/>
  <c r="CC28" i="16"/>
  <c r="CD27" i="16" s="1"/>
  <c r="CC13" i="16"/>
  <c r="CB78" i="16"/>
  <c r="BS138" i="16" l="1"/>
  <c r="BS29" i="34" s="1"/>
  <c r="BT138" i="16"/>
  <c r="BT29" i="34" s="1"/>
  <c r="BV81" i="16"/>
  <c r="BV90" i="16"/>
  <c r="BV96" i="16" s="1"/>
  <c r="BV82" i="16"/>
  <c r="BX70" i="16"/>
  <c r="BX64" i="16"/>
  <c r="BW73" i="16"/>
  <c r="BX58" i="16"/>
  <c r="BW72" i="16"/>
  <c r="BX52" i="16"/>
  <c r="BW80" i="16"/>
  <c r="BW71" i="16"/>
  <c r="BU83" i="16"/>
  <c r="BU84" i="16" s="1"/>
  <c r="BY25" i="16"/>
  <c r="BY15" i="16" s="1"/>
  <c r="CC56" i="16"/>
  <c r="CB88" i="16"/>
  <c r="CB94" i="16" s="1"/>
  <c r="CC62" i="16"/>
  <c r="CC68" i="16"/>
  <c r="CC50" i="16"/>
  <c r="CD23" i="16"/>
  <c r="BU136" i="16" l="1"/>
  <c r="BU23" i="34" s="1"/>
  <c r="BW81" i="16"/>
  <c r="BY16" i="16"/>
  <c r="BY31" i="16"/>
  <c r="BY30" i="16"/>
  <c r="BZ29" i="16" s="1"/>
  <c r="BX72" i="16"/>
  <c r="BV83" i="16"/>
  <c r="BV84" i="16" s="1"/>
  <c r="BW90" i="16"/>
  <c r="BW96" i="16" s="1"/>
  <c r="BW82" i="16"/>
  <c r="BX80" i="16"/>
  <c r="BX71" i="16"/>
  <c r="BY64" i="16"/>
  <c r="BX73" i="16"/>
  <c r="CD28" i="16"/>
  <c r="CE27" i="16" s="1"/>
  <c r="CD13" i="16"/>
  <c r="CC78" i="16"/>
  <c r="BU138" i="16" l="1"/>
  <c r="BU29" i="34" s="1"/>
  <c r="BV136" i="16"/>
  <c r="BV23" i="34" s="1"/>
  <c r="BX81" i="16"/>
  <c r="BY52" i="16"/>
  <c r="BY71" i="16" s="1"/>
  <c r="BY73" i="16"/>
  <c r="BY58" i="16"/>
  <c r="BW83" i="16"/>
  <c r="BW84" i="16" s="1"/>
  <c r="BZ25" i="16"/>
  <c r="BY70" i="16"/>
  <c r="BX90" i="16"/>
  <c r="BX96" i="16" s="1"/>
  <c r="BX82" i="16"/>
  <c r="BX83" i="16" s="1"/>
  <c r="BX84" i="16" s="1"/>
  <c r="CD68" i="16"/>
  <c r="CC88" i="16"/>
  <c r="CC94" i="16" s="1"/>
  <c r="CD56" i="16"/>
  <c r="CD50" i="16"/>
  <c r="CD62" i="16"/>
  <c r="CE23" i="16"/>
  <c r="BV138" i="16" l="1"/>
  <c r="BV29" i="34" s="1"/>
  <c r="BY80" i="16"/>
  <c r="BY82" i="16" s="1"/>
  <c r="BZ30" i="16"/>
  <c r="CA29" i="16" s="1"/>
  <c r="CA25" i="16" s="1"/>
  <c r="BZ15" i="16"/>
  <c r="BX136" i="16"/>
  <c r="BX23" i="34" s="1"/>
  <c r="BW136" i="16"/>
  <c r="BW23" i="34" s="1"/>
  <c r="BY72" i="16"/>
  <c r="BY81" i="16" s="1"/>
  <c r="BZ31" i="16"/>
  <c r="CE28" i="16"/>
  <c r="CF27" i="16" s="1"/>
  <c r="CE13" i="16"/>
  <c r="CD78" i="16"/>
  <c r="BW138" i="16" l="1"/>
  <c r="BW29" i="34" s="1"/>
  <c r="BX138" i="16"/>
  <c r="BX29" i="34" s="1"/>
  <c r="BY90" i="16"/>
  <c r="BY96" i="16" s="1"/>
  <c r="CA30" i="16"/>
  <c r="CB29" i="16" s="1"/>
  <c r="CB25" i="16" s="1"/>
  <c r="CB15" i="16" s="1"/>
  <c r="CA15" i="16"/>
  <c r="CA16" i="16" s="1"/>
  <c r="BZ16" i="16"/>
  <c r="BZ64" i="16"/>
  <c r="BZ52" i="16"/>
  <c r="CA31" i="16"/>
  <c r="BY83" i="16"/>
  <c r="BY84" i="16" s="1"/>
  <c r="BZ58" i="16"/>
  <c r="BZ70" i="16"/>
  <c r="CE68" i="16"/>
  <c r="CE50" i="16"/>
  <c r="CE56" i="16"/>
  <c r="CE62" i="16"/>
  <c r="CD88" i="16"/>
  <c r="CD94" i="16" s="1"/>
  <c r="CF23" i="16"/>
  <c r="CB30" i="16" l="1"/>
  <c r="CC29" i="16" s="1"/>
  <c r="CC25" i="16" s="1"/>
  <c r="BY136" i="16"/>
  <c r="BY23" i="34" s="1"/>
  <c r="CA58" i="16"/>
  <c r="BZ72" i="16"/>
  <c r="CA64" i="16"/>
  <c r="BZ73" i="16"/>
  <c r="CA70" i="16"/>
  <c r="CA52" i="16"/>
  <c r="BZ80" i="16"/>
  <c r="BZ71" i="16"/>
  <c r="CB16" i="16"/>
  <c r="CB31" i="16"/>
  <c r="CE78" i="16"/>
  <c r="CF28" i="16"/>
  <c r="CF13" i="16"/>
  <c r="BY138" i="16" l="1"/>
  <c r="BY29" i="34" s="1"/>
  <c r="BZ81" i="16"/>
  <c r="CC30" i="16"/>
  <c r="CD29" i="16" s="1"/>
  <c r="CD25" i="16" s="1"/>
  <c r="CC15" i="16"/>
  <c r="CC16" i="16" s="1"/>
  <c r="CC31" i="16"/>
  <c r="CB64" i="16"/>
  <c r="CA73" i="16"/>
  <c r="BZ90" i="16"/>
  <c r="BZ96" i="16" s="1"/>
  <c r="BZ82" i="16"/>
  <c r="BZ83" i="16" s="1"/>
  <c r="BZ84" i="16" s="1"/>
  <c r="CB52" i="16"/>
  <c r="CA80" i="16"/>
  <c r="CA71" i="16"/>
  <c r="CB70" i="16"/>
  <c r="CB58" i="16"/>
  <c r="CA72" i="16"/>
  <c r="CE88" i="16"/>
  <c r="CE94" i="16" s="1"/>
  <c r="CF62" i="16"/>
  <c r="CF50" i="16"/>
  <c r="CF68" i="16"/>
  <c r="CF56" i="16"/>
  <c r="BZ136" i="16" l="1"/>
  <c r="BZ23" i="34" s="1"/>
  <c r="CD30" i="16"/>
  <c r="CE29" i="16" s="1"/>
  <c r="CE25" i="16" s="1"/>
  <c r="CE15" i="16" s="1"/>
  <c r="CD15" i="16"/>
  <c r="CD16" i="16" s="1"/>
  <c r="CA81" i="16"/>
  <c r="CC58" i="16"/>
  <c r="CB72" i="16"/>
  <c r="CC52" i="16"/>
  <c r="CB80" i="16"/>
  <c r="CB71" i="16"/>
  <c r="CA90" i="16"/>
  <c r="CA96" i="16" s="1"/>
  <c r="CA82" i="16"/>
  <c r="CC70" i="16"/>
  <c r="CC64" i="16"/>
  <c r="CB73" i="16"/>
  <c r="CD31" i="16"/>
  <c r="CF78" i="16"/>
  <c r="BZ138" i="16" l="1"/>
  <c r="BZ29" i="34" s="1"/>
  <c r="CB81" i="16"/>
  <c r="CE30" i="16"/>
  <c r="CF29" i="16" s="1"/>
  <c r="CF25" i="16" s="1"/>
  <c r="CF15" i="16" s="1"/>
  <c r="CD70" i="16"/>
  <c r="CB90" i="16"/>
  <c r="CB96" i="16" s="1"/>
  <c r="CB82" i="16"/>
  <c r="CD58" i="16"/>
  <c r="CC72" i="16"/>
  <c r="CA83" i="16"/>
  <c r="CA84" i="16" s="1"/>
  <c r="CD52" i="16"/>
  <c r="CC80" i="16"/>
  <c r="CC71" i="16"/>
  <c r="CD64" i="16"/>
  <c r="CC73" i="16"/>
  <c r="CE16" i="16"/>
  <c r="CE31" i="16"/>
  <c r="CF88" i="16"/>
  <c r="CF94" i="16" s="1"/>
  <c r="CA136" i="16" l="1"/>
  <c r="CA23" i="34" s="1"/>
  <c r="CF30" i="16"/>
  <c r="CC81" i="16"/>
  <c r="CB83" i="16"/>
  <c r="CB84" i="16" s="1"/>
  <c r="CE64" i="16"/>
  <c r="CD73" i="16"/>
  <c r="CF16" i="16"/>
  <c r="CF31" i="16"/>
  <c r="CC90" i="16"/>
  <c r="CC96" i="16" s="1"/>
  <c r="CC82" i="16"/>
  <c r="CC83" i="16" s="1"/>
  <c r="CC84" i="16" s="1"/>
  <c r="CE52" i="16"/>
  <c r="CD80" i="16"/>
  <c r="CD71" i="16"/>
  <c r="CE58" i="16"/>
  <c r="CD72" i="16"/>
  <c r="CE70" i="16"/>
  <c r="CA138" i="16" l="1"/>
  <c r="CA29" i="34" s="1"/>
  <c r="CC136" i="16"/>
  <c r="CC23" i="34" s="1"/>
  <c r="CD81" i="16"/>
  <c r="CF64" i="16"/>
  <c r="CF73" i="16" s="1"/>
  <c r="CE73" i="16"/>
  <c r="CF52" i="16"/>
  <c r="CE80" i="16"/>
  <c r="CE71" i="16"/>
  <c r="CF58" i="16"/>
  <c r="CF72" i="16" s="1"/>
  <c r="CE72" i="16"/>
  <c r="CF70" i="16"/>
  <c r="CD90" i="16"/>
  <c r="CD96" i="16" s="1"/>
  <c r="CD82" i="16"/>
  <c r="CB136" i="16"/>
  <c r="CB23" i="34" s="1"/>
  <c r="CB138" i="16" l="1"/>
  <c r="CB29" i="34" s="1"/>
  <c r="CC138" i="16"/>
  <c r="CC29" i="34" s="1"/>
  <c r="CE81" i="16"/>
  <c r="CE90" i="16"/>
  <c r="CE96" i="16" s="1"/>
  <c r="CE82" i="16"/>
  <c r="CE83" i="16" s="1"/>
  <c r="CE84" i="16" s="1"/>
  <c r="CD83" i="16"/>
  <c r="CD84" i="16" s="1"/>
  <c r="CD136" i="16" s="1"/>
  <c r="CD23" i="34" s="1"/>
  <c r="CF80" i="16"/>
  <c r="CF71" i="16"/>
  <c r="CF81" i="16" s="1"/>
  <c r="CD138" i="16" l="1"/>
  <c r="CD29" i="34" s="1"/>
  <c r="CE136" i="16"/>
  <c r="CE23" i="34" s="1"/>
  <c r="CF90" i="16"/>
  <c r="CF96" i="16" s="1"/>
  <c r="CF82" i="16"/>
  <c r="CE138" i="16" l="1"/>
  <c r="CE29" i="34" s="1"/>
  <c r="CF83" i="16"/>
  <c r="CF84" i="16" s="1"/>
  <c r="CF136" i="16" l="1"/>
  <c r="CF23" i="34" s="1"/>
  <c r="CF138" i="16" l="1"/>
  <c r="CF29" i="34" s="1"/>
  <c r="CG136" i="16"/>
  <c r="CG23" i="34" s="1"/>
  <c r="CF137" i="16" l="1"/>
  <c r="C141" i="16" s="1"/>
  <c r="E37" i="34" s="1"/>
  <c r="CH23" i="34"/>
  <c r="CI23" i="34" s="1"/>
  <c r="CJ23" i="34" s="1"/>
  <c r="CK23" i="34" s="1"/>
  <c r="CL23" i="34" s="1"/>
  <c r="CM23" i="34" s="1"/>
  <c r="CN23" i="34" s="1"/>
  <c r="CO23" i="34" s="1"/>
  <c r="CP23" i="34" s="1"/>
  <c r="CQ23" i="34" s="1"/>
  <c r="CR23" i="34" s="1"/>
  <c r="CS23" i="34" s="1"/>
  <c r="CT23" i="34" s="1"/>
  <c r="CU23" i="34" s="1"/>
  <c r="CV23" i="34" s="1"/>
  <c r="CW23" i="34" s="1"/>
  <c r="CX23" i="34" s="1"/>
  <c r="CY23" i="34" s="1"/>
  <c r="CZ23" i="34" s="1"/>
  <c r="DA23" i="34" s="1"/>
  <c r="DB23" i="34" s="1"/>
  <c r="DC23" i="34" s="1"/>
  <c r="DD23" i="34" s="1"/>
  <c r="DE23" i="34" s="1"/>
  <c r="DF23" i="34" s="1"/>
  <c r="DG23" i="34" s="1"/>
  <c r="DH23" i="34" s="1"/>
  <c r="DI23" i="34" s="1"/>
  <c r="DJ23" i="34" s="1"/>
  <c r="DK23" i="34" s="1"/>
  <c r="DL23" i="34" s="1"/>
  <c r="DM23" i="34" s="1"/>
  <c r="DN23" i="34" s="1"/>
  <c r="DO23" i="34" s="1"/>
  <c r="DP23" i="34" s="1"/>
  <c r="DQ23" i="34" s="1"/>
  <c r="DR23" i="34" s="1"/>
  <c r="DS23" i="34" s="1"/>
  <c r="DT23" i="34" s="1"/>
  <c r="DU23" i="34" s="1"/>
  <c r="DV23" i="34" s="1"/>
  <c r="DW23" i="34" s="1"/>
  <c r="DX23" i="34" s="1"/>
  <c r="DY23" i="34" s="1"/>
  <c r="DZ23" i="34" s="1"/>
  <c r="EA23" i="34" s="1"/>
  <c r="EB23" i="34" s="1"/>
  <c r="EC23" i="34" s="1"/>
  <c r="ED23" i="34" s="1"/>
  <c r="C140" i="16" l="1"/>
  <c r="C142" i="16" s="1"/>
  <c r="D37" i="34" s="1"/>
  <c r="F36"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48" authorId="0" shapeId="0" xr:uid="{ECFEBD5C-E98B-6844-A08F-36654EE8D4C7}">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49" authorId="0" shapeId="0" xr:uid="{CEC35BE2-7D5A-8441-908F-630B5D879486}">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 ref="B62" authorId="0" shapeId="0" xr:uid="{64064B73-5816-8A45-B151-067A22419CFC}">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63" authorId="0" shapeId="0" xr:uid="{2D27B663-44A3-0243-9FB6-3294A807408C}">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10" authorId="0" shapeId="0" xr:uid="{E51186D4-0D87-0340-BB73-3BC6DAEF0DF8}">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11" authorId="0" shapeId="0" xr:uid="{9DAC4EB0-0617-E147-A06D-3664B4D53B92}">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29" authorId="0" shapeId="0" xr:uid="{B321A840-FFB8-434A-A1DE-E0465D0807EC}">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30" authorId="0" shapeId="0" xr:uid="{CB08BFAA-D0D8-594D-850F-44E6DDF00D61}">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48" authorId="0" shapeId="0" xr:uid="{23DDB6D7-F58F-624B-A648-0709A8FD5986}">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49" authorId="0" shapeId="0" xr:uid="{DBFAAD4A-D3AF-8F45-82A4-DD29085160C9}">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 ref="B62" authorId="0" shapeId="0" xr:uid="{1A58A4BB-8D42-BF46-8BB0-826C567FEEBD}">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63" authorId="0" shapeId="0" xr:uid="{C2AF3C37-5460-4E44-A6E7-86268D191C87}">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10" authorId="0" shapeId="0" xr:uid="{7C0D8199-61B7-BB47-9014-42D9A9D64786}">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11" authorId="0" shapeId="0" xr:uid="{88A41939-ADF0-E848-BEF3-AB2D665A4547}">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29" authorId="0" shapeId="0" xr:uid="{0A5CD7FA-3F9E-CA4E-A5ED-7E7A393CAEEE}">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30" authorId="0" shapeId="0" xr:uid="{D07E9EB0-8795-004D-B458-AE33B55D86B8}">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48" authorId="0" shapeId="0" xr:uid="{0EB5D2F0-5B2E-1C42-91E9-BDB6B935A427}">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49" authorId="0" shapeId="0" xr:uid="{E7B2E936-0427-244B-8ADC-D7D5D214F4C2}">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 ref="B62" authorId="0" shapeId="0" xr:uid="{8BAA220C-EC1A-874E-BDBF-0C3D4062CF88}">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63" authorId="0" shapeId="0" xr:uid="{221C53B0-A54D-E24D-AA82-4F25C0579F13}">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10" authorId="0" shapeId="0" xr:uid="{2421664C-FF15-FC49-AF3D-58645A057132}">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11" authorId="0" shapeId="0" xr:uid="{A78A96F9-4122-9249-A38D-7644F5D15F4D}">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29" authorId="0" shapeId="0" xr:uid="{14235D93-385F-5A4A-AA8F-706FE6B0BC98}">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30" authorId="0" shapeId="0" xr:uid="{CD9E4DCB-7A46-8842-9581-3E415F2358F2}">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48" authorId="0" shapeId="0" xr:uid="{0D165334-C3BC-6C4B-8324-460F9750A4A4}">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49" authorId="0" shapeId="0" xr:uid="{6B2BA2A0-F346-1F46-838F-3A82EE58D862}">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 ref="B62" authorId="0" shapeId="0" xr:uid="{793E27D5-E31C-6D4E-88ED-5EFFC79BF98B}">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63" authorId="0" shapeId="0" xr:uid="{72C784C6-6953-614C-85E5-BE5D57E5BA84}">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10" authorId="0" shapeId="0" xr:uid="{D5F8589D-0FD6-6B42-8084-C86CF7B07A2A}">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11" authorId="0" shapeId="0" xr:uid="{F62BA6FF-276F-B94F-9094-1855639A4718}">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Jenny Zhang</author>
  </authors>
  <commentList>
    <comment ref="B129" authorId="0" shapeId="0" xr:uid="{23F1D750-7E67-3946-9F34-BDEE228832C6}">
      <text>
        <r>
          <rPr>
            <b/>
            <sz val="10"/>
            <color rgb="FF000000"/>
            <rFont val="Tahoma"/>
            <family val="2"/>
          </rPr>
          <t>Jenny Zhang:</t>
        </r>
        <r>
          <rPr>
            <sz val="10"/>
            <color rgb="FF000000"/>
            <rFont val="Tahoma"/>
            <family val="2"/>
          </rPr>
          <t xml:space="preserve">
</t>
        </r>
        <r>
          <rPr>
            <sz val="10"/>
            <color rgb="FF000000"/>
            <rFont val="Tahoma"/>
            <family val="2"/>
          </rPr>
          <t>Attracting talent</t>
        </r>
      </text>
    </comment>
    <comment ref="B130" authorId="0" shapeId="0" xr:uid="{63E7F1EE-6107-E747-A7F0-CB426C61F6FD}">
      <text>
        <r>
          <rPr>
            <b/>
            <sz val="10"/>
            <color rgb="FF000000"/>
            <rFont val="Tahoma"/>
            <family val="2"/>
          </rPr>
          <t>Jenny Zhang:</t>
        </r>
        <r>
          <rPr>
            <sz val="10"/>
            <color rgb="FF000000"/>
            <rFont val="Tahoma"/>
            <family val="2"/>
          </rPr>
          <t xml:space="preserve">
</t>
        </r>
        <r>
          <rPr>
            <sz val="10"/>
            <color rgb="FF000000"/>
            <rFont val="Tahoma"/>
            <family val="2"/>
          </rPr>
          <t>Attracting business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<sst xmlns="http://schemas.openxmlformats.org/spreadsheetml/2006/main" count="5288" uniqueCount="532">
  <si>
    <t>Historical Storslysia Data</t>
  </si>
  <si>
    <t>Table of Contents</t>
  </si>
  <si>
    <t>All data in this workbook is fictitious and was developed by the Society of Actuaries Research Institute for the sole purpose of the 2023 Student Research Case Study Challenge.</t>
  </si>
  <si>
    <t>Tab Name</t>
  </si>
  <si>
    <t>Title</t>
  </si>
  <si>
    <t>Demographic-Economic</t>
  </si>
  <si>
    <t>Historical Storslysia Census and Economic Data by Region</t>
  </si>
  <si>
    <t>Inflation-Interest</t>
  </si>
  <si>
    <t>Historical Storslysia Inflation and Interest Rates</t>
  </si>
  <si>
    <t>SSP Scenarios</t>
  </si>
  <si>
    <t>Four of the IPCC's SSP Scenarios for Future Atmospheric CO2 Concentrations, Worldwide Population, and GDP</t>
  </si>
  <si>
    <t>Model</t>
  </si>
  <si>
    <t>Frequency Projection Model of Minor, Medium, and Major Hazard Events Per Year, as a Function of SSP Scenario</t>
  </si>
  <si>
    <t>Hazard Events</t>
  </si>
  <si>
    <t>Historical Storslysia Hazard Events Including Property Damage in Pecunias by Region</t>
  </si>
  <si>
    <t>Case Sensitivity</t>
  </si>
  <si>
    <t>Comparison of the cash flows between different cases</t>
  </si>
  <si>
    <t>Frequency &amp; Severity Prediction</t>
  </si>
  <si>
    <t>R Outputs for Event Frequency and Severity</t>
  </si>
  <si>
    <t>For each Case 1, 2, 3 and 5, there also exists 3 tabs:</t>
  </si>
  <si>
    <t>Case Assumptions</t>
  </si>
  <si>
    <t>All assumptions dependant on case e.g. GDP, Population Growth</t>
  </si>
  <si>
    <t>Base Case - Forecasts</t>
  </si>
  <si>
    <t>Forecasting without the program</t>
  </si>
  <si>
    <t>Program Case - Forecasts</t>
  </si>
  <si>
    <t>Forecasting with the program</t>
  </si>
  <si>
    <t>Copyright © 2023 by the Society of Actuaries Research Institute. All rights reserved.</t>
  </si>
  <si>
    <t>Legend</t>
  </si>
  <si>
    <t>Not applicable</t>
  </si>
  <si>
    <t>Number from R model</t>
  </si>
  <si>
    <t>Storslysia Social Insurance Program Assumptions</t>
  </si>
  <si>
    <t>Region 1</t>
  </si>
  <si>
    <t>Region 2</t>
  </si>
  <si>
    <t>Region 3</t>
  </si>
  <si>
    <t>Region 4</t>
  </si>
  <si>
    <t>Region 5</t>
  </si>
  <si>
    <t>Region 6</t>
  </si>
  <si>
    <t>Median House Price</t>
  </si>
  <si>
    <t>Impact Scaling</t>
  </si>
  <si>
    <t>Property Value Scaling Region 1</t>
  </si>
  <si>
    <t>Property Value Scaling Region 2</t>
  </si>
  <si>
    <t>Property Value Scaling Region 3</t>
  </si>
  <si>
    <t>Property Value Scaling Region 4</t>
  </si>
  <si>
    <t>Property Value Scaling Region 5</t>
  </si>
  <si>
    <t>Property Value Scaling Region 6</t>
  </si>
  <si>
    <t>Scaling</t>
  </si>
  <si>
    <t>Scaled Region 1</t>
  </si>
  <si>
    <t>Scaled Region 2</t>
  </si>
  <si>
    <t>Scaled Region 3</t>
  </si>
  <si>
    <t>Scaled Region 4</t>
  </si>
  <si>
    <t>Scaled Region 5</t>
  </si>
  <si>
    <t>Scaled Region 6</t>
  </si>
  <si>
    <t>Property Value distribution &lt;Ꝕ50K</t>
  </si>
  <si>
    <t>Property Value distribution Ꝕ50K-Ꝕ99K</t>
  </si>
  <si>
    <t>Property Value distribution Ꝕ100K-Ꝕ149K</t>
  </si>
  <si>
    <t>Property Value distribution Ꝕ150K-Ꝕ199K</t>
  </si>
  <si>
    <t>Property Value distribution Ꝕ200K-Ꝕ249K</t>
  </si>
  <si>
    <t>Property Value distribution Ꝕ250K-Ꝕ299K</t>
  </si>
  <si>
    <t>Property Value distribution Ꝕ300K-Ꝕ399K</t>
  </si>
  <si>
    <t>Property Value distribution Ꝕ400K-Ꝕ499K</t>
  </si>
  <si>
    <t>Property Value distribution Ꝕ500K-Ꝕ749K</t>
  </si>
  <si>
    <t>Property Value distribution Ꝕ750K-Ꝕ999K</t>
  </si>
  <si>
    <t>Property Value distribution Ꝕ1M-Ꝕ1.499K</t>
  </si>
  <si>
    <t>Property Value distribution Ꝕ1.5M-Ꝕ1.99M</t>
  </si>
  <si>
    <t>Property Value distribution &gt;=Ꝕ2M</t>
  </si>
  <si>
    <t xml:space="preserve">Proportion of Total Loss </t>
  </si>
  <si>
    <t>Region</t>
  </si>
  <si>
    <t>Minor Events Proportion</t>
  </si>
  <si>
    <t>Medium Events Proportion</t>
  </si>
  <si>
    <t>Major Events Proportion</t>
  </si>
  <si>
    <t>Mean Property Value of Impacted Household</t>
  </si>
  <si>
    <t>Check</t>
  </si>
  <si>
    <t>Persons per Household</t>
  </si>
  <si>
    <t>Frequency of Extreme Events</t>
  </si>
  <si>
    <t>% Dist</t>
  </si>
  <si>
    <t>Housing ppp month</t>
  </si>
  <si>
    <t>Number of months to find permanent housing</t>
  </si>
  <si>
    <t>Average Cost of Extreme Event</t>
  </si>
  <si>
    <t>=F73*'Case 2 Assumptions'!$C$173*</t>
  </si>
  <si>
    <t>Assumption</t>
  </si>
  <si>
    <t>Comments</t>
  </si>
  <si>
    <t>Source</t>
  </si>
  <si>
    <t>Population Growth - Case 1</t>
  </si>
  <si>
    <t>2020 - 2030</t>
  </si>
  <si>
    <t>Based on world population</t>
  </si>
  <si>
    <t>2030 - 2040</t>
  </si>
  <si>
    <t>2040 - 2050</t>
  </si>
  <si>
    <t>2050 - 2060</t>
  </si>
  <si>
    <t>2060 - 2070</t>
  </si>
  <si>
    <t>2070 - 2080</t>
  </si>
  <si>
    <t>2080 - 2090</t>
  </si>
  <si>
    <t>2090 - 2100</t>
  </si>
  <si>
    <t>GDP Growth - Case 1</t>
  </si>
  <si>
    <t>Based on world GDP</t>
  </si>
  <si>
    <t>Economic Growth</t>
  </si>
  <si>
    <t>Inflation</t>
  </si>
  <si>
    <t xml:space="preserve">Average global inflation </t>
  </si>
  <si>
    <t>Housing units growth</t>
  </si>
  <si>
    <t>global housing industry and construction of new housing units expected to grow 2.0% annually</t>
  </si>
  <si>
    <t>https://www.freedoniagroup.com/industry-study/global-housing-4331.htm#:~:text=This%20Freedonia%20industry%20study%20analyzes,60.4%20million%20units%20in%202026.</t>
  </si>
  <si>
    <t>Households</t>
  </si>
  <si>
    <t>One household = one housing unit</t>
  </si>
  <si>
    <t>Population Movement to Region 6 (Incentivised)</t>
  </si>
  <si>
    <t xml:space="preserve">scheme only applies to 2 and 5 to </t>
  </si>
  <si>
    <t>move region 2 and 5 to region 4 and 6</t>
  </si>
  <si>
    <t>region 1 and 3 stays</t>
  </si>
  <si>
    <t>Population Movement to Region 6 Cause (Incentivised)</t>
  </si>
  <si>
    <t>Cash-based compensation schemes</t>
  </si>
  <si>
    <t>Buy out properties</t>
  </si>
  <si>
    <t>Relocation home buyers grant</t>
  </si>
  <si>
    <t>Create more employment opportunities in newer areas</t>
  </si>
  <si>
    <t>Individual Employment Grants</t>
  </si>
  <si>
    <t>Business grants</t>
  </si>
  <si>
    <t>In-kind compensation schemes</t>
  </si>
  <si>
    <t>Increase supply of houses in region 6</t>
  </si>
  <si>
    <t xml:space="preserve">Total </t>
  </si>
  <si>
    <t>Expenses</t>
  </si>
  <si>
    <t>Insurance policy</t>
  </si>
  <si>
    <t>Damage claims</t>
  </si>
  <si>
    <t>n.a.</t>
  </si>
  <si>
    <t>Involuntary relocation</t>
  </si>
  <si>
    <t>Voluntary relocation</t>
  </si>
  <si>
    <t>$7,000 grant to people who move to region 6</t>
  </si>
  <si>
    <t>https://www.revenue.nsw.gov.au/grants-schemes/previous-schemes/regional-relocation-grant#:~:text=The%20Skilled%20Regional%20Relocation%20Incentive,least%2012%20months%20between%20payments.</t>
  </si>
  <si>
    <t>$240,000 from the program to expand its production line and create 12 full-time jobs</t>
  </si>
  <si>
    <t>https://www.nsw.gov.au/media-releases/100-million-jobs-boost-for-regional-nsw#:~:text=%E2%80%9CThe%20Regional%20Job%20Creation%20Fund,regions%2C%E2%80%9D%20Mr%20Toole%20said.</t>
  </si>
  <si>
    <t>$10,000 grant if you started a new job</t>
  </si>
  <si>
    <t>$10,000 grant assists businesses in identified industries move to region 6, whilst attracting skilled and specialised employees</t>
  </si>
  <si>
    <t>https://business.gov.au/grants-and-programs/Regional-Skills-Relocation-Grant-NSW</t>
  </si>
  <si>
    <t>Increase supply of houses in safer areas</t>
  </si>
  <si>
    <t>20% premium up-sell</t>
  </si>
  <si>
    <t>Other</t>
  </si>
  <si>
    <t>Upgrading safety standatds for existing houses</t>
  </si>
  <si>
    <r>
      <rPr>
        <b/>
        <sz val="11"/>
        <color theme="1"/>
        <rFont val="Calibri Light"/>
        <family val="2"/>
      </rPr>
      <t>0.02% GDP</t>
    </r>
    <r>
      <rPr>
        <sz val="11"/>
        <color theme="1"/>
        <rFont val="Calibri Light"/>
        <family val="2"/>
      </rPr>
      <t xml:space="preserve"> spent on infrastructure upgrades. Adaptation spending for new assets 1% of total infrastructure spending a year, which is assumed at 2% of total GDP for major countries</t>
    </r>
  </si>
  <si>
    <t>https://www.mckinsey.com/capabilities/sustainability/our-insights/will-infrastructure-bend-or-break-under-climate-stress, https://www.statista.com/statistics/566787/average-yearly-expenditure-on-economic-infrastructure-as-percent-of-gdp-worldwide-by-country/</t>
  </si>
  <si>
    <t>Conservation programs</t>
  </si>
  <si>
    <t>Property value distribution (Ꝕ)</t>
  </si>
  <si>
    <t>Median property value</t>
  </si>
  <si>
    <t>Buyout rate</t>
  </si>
  <si>
    <t>Multiplier &gt;&gt;&gt;</t>
  </si>
  <si>
    <t>Provided Data - Minor</t>
  </si>
  <si>
    <t>Minor</t>
  </si>
  <si>
    <t>Provided Data - Medium</t>
  </si>
  <si>
    <t>Medium</t>
  </si>
  <si>
    <t>Provided Data - Major</t>
  </si>
  <si>
    <t>Major</t>
  </si>
  <si>
    <t>Reduction in Involuntary Cost</t>
  </si>
  <si>
    <t>Decay</t>
  </si>
  <si>
    <t>Expense Growth</t>
  </si>
  <si>
    <t>Base Case</t>
  </si>
  <si>
    <t>Program Case</t>
  </si>
  <si>
    <t>Housing Growth</t>
  </si>
  <si>
    <t>Storslysia Social Insurance Program - Base Case Forecasts</t>
  </si>
  <si>
    <t>CASE</t>
  </si>
  <si>
    <t>Population Forecasts</t>
  </si>
  <si>
    <t>Households Forecast</t>
  </si>
  <si>
    <t>GDP Forecast</t>
  </si>
  <si>
    <t>Expense Forecast</t>
  </si>
  <si>
    <t>Minor Claim Frequency</t>
  </si>
  <si>
    <t>Medium Claim Frequency</t>
  </si>
  <si>
    <t>Major Claim Frequency</t>
  </si>
  <si>
    <t>Minor Claims Region 1</t>
  </si>
  <si>
    <t>Minor Claims Region 2</t>
  </si>
  <si>
    <t>Minor Claims Region 3</t>
  </si>
  <si>
    <t>Minor Claims Region 4</t>
  </si>
  <si>
    <t>Minor Claims Region 5</t>
  </si>
  <si>
    <t>Minor Claims Region 6</t>
  </si>
  <si>
    <t>Medium Claims Region 1</t>
  </si>
  <si>
    <t>Medium Claims Region 2</t>
  </si>
  <si>
    <t>Medium Claims Region 3</t>
  </si>
  <si>
    <t>Medium Claims Region 4</t>
  </si>
  <si>
    <t>Medium Claims Region 5</t>
  </si>
  <si>
    <t>Medium Claims Region 6</t>
  </si>
  <si>
    <t>Major Claims Region 1</t>
  </si>
  <si>
    <t>Major Claims Region 2</t>
  </si>
  <si>
    <t>Major Claims Region 3</t>
  </si>
  <si>
    <t>Major Claims Region 4</t>
  </si>
  <si>
    <t>Major Claims Region 5</t>
  </si>
  <si>
    <t>Major Claims Region 6</t>
  </si>
  <si>
    <t>Extreme Claims Region 1</t>
  </si>
  <si>
    <t>Extreme Claims Region 2</t>
  </si>
  <si>
    <t>Extreme Claims Region 3</t>
  </si>
  <si>
    <t>Extreme Claims Region 4</t>
  </si>
  <si>
    <t>Extreme Claims Region 5</t>
  </si>
  <si>
    <t>Extreme Claims Region 6</t>
  </si>
  <si>
    <t>Minor claim cost</t>
  </si>
  <si>
    <t>Medium claims cost</t>
  </si>
  <si>
    <t>Major claims cost</t>
  </si>
  <si>
    <t>Extreme events</t>
  </si>
  <si>
    <t>Claims Cost Region 1</t>
  </si>
  <si>
    <t>Claims Cost Region 2</t>
  </si>
  <si>
    <t>Claims Cost Region 3</t>
  </si>
  <si>
    <t>Claims Cost Region 4</t>
  </si>
  <si>
    <t>Claims Cost Region 5</t>
  </si>
  <si>
    <t>Claims Cost Region 6</t>
  </si>
  <si>
    <t>Total Damage claims</t>
  </si>
  <si>
    <t>Total Loss Claims (Involuntary Relocation Claims Cost)</t>
  </si>
  <si>
    <t>Increase in demand for material and labour costs</t>
  </si>
  <si>
    <t>Replacement of Household Goods</t>
  </si>
  <si>
    <t>Households Impacted Region 1</t>
  </si>
  <si>
    <t>Households Impacted Region 2</t>
  </si>
  <si>
    <t>Households Impacted Region 3</t>
  </si>
  <si>
    <t>Households Impacted Region 4</t>
  </si>
  <si>
    <t>Households Impacted Region 5</t>
  </si>
  <si>
    <t>Households Impacted Region 6</t>
  </si>
  <si>
    <t>Cost Of Temporary Housing Region 1</t>
  </si>
  <si>
    <t>Cost Of Temporary Housing Region 2</t>
  </si>
  <si>
    <t>Cost Of Temporary Housing Region 3</t>
  </si>
  <si>
    <t>Cost Of Temporary Housing Region 4</t>
  </si>
  <si>
    <t>Cost Of Temporary Housing Region 5</t>
  </si>
  <si>
    <t>Cost Of Temporary Housing Region 6</t>
  </si>
  <si>
    <t>Buy out properties (Ꝕ)</t>
  </si>
  <si>
    <t>Conservation Programs</t>
  </si>
  <si>
    <t>Total expenses</t>
  </si>
  <si>
    <t>Expense / GDP</t>
  </si>
  <si>
    <t>NPV</t>
  </si>
  <si>
    <t>Present value of cash flows past 2100 (into perpetuity)</t>
  </si>
  <si>
    <t>Present value of cash flows from 2022-2100</t>
  </si>
  <si>
    <t>Present value of cash flows from 2040-2100</t>
  </si>
  <si>
    <t>Present value of cash flows from 2022-2040</t>
  </si>
  <si>
    <t>Relocated</t>
  </si>
  <si>
    <t>Relocation of Households Forecast</t>
  </si>
  <si>
    <t>Delta Region 1</t>
  </si>
  <si>
    <t>Delta Region 2</t>
  </si>
  <si>
    <t>Delta Region 3</t>
  </si>
  <si>
    <t>Delta Region 4</t>
  </si>
  <si>
    <t>Delta Region 5</t>
  </si>
  <si>
    <t>Delta Region 6</t>
  </si>
  <si>
    <t>Region 4 Empty Houses</t>
  </si>
  <si>
    <t>end of year Region 4 Empty Houses</t>
  </si>
  <si>
    <t>Region 6 Empty Houses</t>
  </si>
  <si>
    <t>end of year Region 6 Empty Houses</t>
  </si>
  <si>
    <t>Houses to be built</t>
  </si>
  <si>
    <t>Individuals Requiring Temporary Housing Region 1</t>
  </si>
  <si>
    <t>Individuals Requiring Temporary Housing Region 2</t>
  </si>
  <si>
    <t>Individuals Requiring Temporary Housing Region 3</t>
  </si>
  <si>
    <t>Individuals Requiring Temporary Housing Region 4</t>
  </si>
  <si>
    <t>Individuals Requiring Temporary Housing Region 5</t>
  </si>
  <si>
    <t>Individuals Requiring Temporary Housing Region 6</t>
  </si>
  <si>
    <t>Region 2 Buy out properties (Ꝕ)</t>
  </si>
  <si>
    <t>Region 5 Buy out properties (Ꝕ)</t>
  </si>
  <si>
    <t>Increase supply of houses in safer areas (region 6)</t>
  </si>
  <si>
    <t>Population Growth - Case 2</t>
  </si>
  <si>
    <t>GDP Growth - Case 2</t>
  </si>
  <si>
    <t>$93 billion in investments saved/created nearly 1 million American jobs
$240,000 from the program to expand its production line and create 12 full-time jobs</t>
  </si>
  <si>
    <t>https://www.americanprogress.org/article/government-spending-can-create-jobs-and-it-has/
https://www.nsw.gov.au/media-releases/100-million-jobs-boost-for-regional-nsw#:~:text=%E2%80%9CThe%20Regional%20Job%20Creation%20Fund,regions%2C%E2%80%9D%20Mr%20Toole%20said.</t>
  </si>
  <si>
    <t>15% premium up-sell</t>
  </si>
  <si>
    <t>Population Growth - Case 3</t>
  </si>
  <si>
    <t>GDP Growth - Case 3</t>
  </si>
  <si>
    <t>Population Growth - Case 5</t>
  </si>
  <si>
    <t>GDP Growth - Case 5</t>
  </si>
  <si>
    <t>Total Expenses - Base Case</t>
  </si>
  <si>
    <t>Case 1</t>
  </si>
  <si>
    <t>Case 2</t>
  </si>
  <si>
    <t>Case 3</t>
  </si>
  <si>
    <t>Case 5</t>
  </si>
  <si>
    <t>Total Expenses / GDP - Base Case</t>
  </si>
  <si>
    <t>Total Expenses - Program Case</t>
  </si>
  <si>
    <t>Total Expenses / GDP - Program Case</t>
  </si>
  <si>
    <t>2022-2100</t>
  </si>
  <si>
    <t>2100 to perpetuity</t>
  </si>
  <si>
    <t>Without Program</t>
  </si>
  <si>
    <t>With Program</t>
  </si>
  <si>
    <t xml:space="preserve">   </t>
  </si>
  <si>
    <t>Year</t>
  </si>
  <si>
    <t>Census, July 1, 2021</t>
  </si>
  <si>
    <t>Census, July 1, 2020</t>
  </si>
  <si>
    <t>Census, July 1, 2019</t>
  </si>
  <si>
    <t xml:space="preserve">Percent over age 18  </t>
  </si>
  <si>
    <t>Percent age 65 and older</t>
  </si>
  <si>
    <t>Empty houses</t>
  </si>
  <si>
    <t>Housing Units</t>
  </si>
  <si>
    <t>Owner-Occupied Housing Units</t>
  </si>
  <si>
    <t>Median Value of Owner-Occupied Housing Units</t>
  </si>
  <si>
    <t xml:space="preserve">Ꝕ 260,765 </t>
  </si>
  <si>
    <t xml:space="preserve"> Ꝕ 248,083 </t>
  </si>
  <si>
    <t xml:space="preserve"> Ꝕ 221,267 </t>
  </si>
  <si>
    <t xml:space="preserve"> Ꝕ 121,135 </t>
  </si>
  <si>
    <t xml:space="preserve"> Ꝕ 158,255 </t>
  </si>
  <si>
    <t xml:space="preserve"> Ꝕ 175,164 </t>
  </si>
  <si>
    <t>Median Monthly Homeowner Housing Costs</t>
  </si>
  <si>
    <t xml:space="preserve">Ꝕ 1,726 </t>
  </si>
  <si>
    <t xml:space="preserve"> Ꝕ 1,644 </t>
  </si>
  <si>
    <t xml:space="preserve"> Ꝕ 1,731 </t>
  </si>
  <si>
    <t xml:space="preserve"> Ꝕ 1,474 </t>
  </si>
  <si>
    <t xml:space="preserve"> Ꝕ 1,438 </t>
  </si>
  <si>
    <t xml:space="preserve"> Ꝕ 1,486 </t>
  </si>
  <si>
    <t>Median Rent</t>
  </si>
  <si>
    <t xml:space="preserve">Ꝕ 1,260 </t>
  </si>
  <si>
    <t xml:space="preserve"> Ꝕ 1,287 </t>
  </si>
  <si>
    <t xml:space="preserve"> Ꝕ 1,318 </t>
  </si>
  <si>
    <t xml:space="preserve"> Ꝕ 923 </t>
  </si>
  <si>
    <t xml:space="preserve"> Ꝕ 1,068 </t>
  </si>
  <si>
    <t xml:space="preserve"> Ꝕ 882 </t>
  </si>
  <si>
    <t>Building Permits, 2021</t>
  </si>
  <si>
    <t>Labor Force (percent over age 16 and older), 2016-2020</t>
  </si>
  <si>
    <t>Total accommodation and food services sales, 2017 (Ꝕ1,000)</t>
  </si>
  <si>
    <t>Total health care and social assistance receipts/revenue, 2017 (Ꝕ1,000)</t>
  </si>
  <si>
    <t>Total transportation and warehousing receipts/revenue, 2017 (Ꝕ1,000)</t>
  </si>
  <si>
    <t>Total retail sales, 2017 (Ꝕ1,000)</t>
  </si>
  <si>
    <t>Total retail sales per capita, 2017</t>
  </si>
  <si>
    <t xml:space="preserve">Ꝕ 19,811 </t>
  </si>
  <si>
    <t xml:space="preserve"> Ꝕ 26,171 </t>
  </si>
  <si>
    <t xml:space="preserve"> Ꝕ 17,558 </t>
  </si>
  <si>
    <t xml:space="preserve"> Ꝕ 15,350 </t>
  </si>
  <si>
    <t xml:space="preserve"> Ꝕ 13,758 </t>
  </si>
  <si>
    <t xml:space="preserve"> Ꝕ 6,959 </t>
  </si>
  <si>
    <t>Households, 2016-2020</t>
  </si>
  <si>
    <t>Persons per Household, 2016-2020</t>
  </si>
  <si>
    <t>Median Household Income</t>
  </si>
  <si>
    <t xml:space="preserve">Ꝕ 82,459 </t>
  </si>
  <si>
    <t xml:space="preserve"> Ꝕ 68,123 </t>
  </si>
  <si>
    <t xml:space="preserve"> Ꝕ 71,916 </t>
  </si>
  <si>
    <t xml:space="preserve"> Ꝕ 48,615 </t>
  </si>
  <si>
    <t xml:space="preserve"> Ꝕ 61,518 </t>
  </si>
  <si>
    <t xml:space="preserve"> Ꝕ 69,340 </t>
  </si>
  <si>
    <t>Prior Year Per Capita Income</t>
  </si>
  <si>
    <t xml:space="preserve">Ꝕ 45,482 </t>
  </si>
  <si>
    <t xml:space="preserve"> Ꝕ 38,381 </t>
  </si>
  <si>
    <t xml:space="preserve"> Ꝕ 40,937 </t>
  </si>
  <si>
    <t xml:space="preserve"> Ꝕ 28,186 </t>
  </si>
  <si>
    <t xml:space="preserve"> Ꝕ 32,418 </t>
  </si>
  <si>
    <t xml:space="preserve"> Ꝕ 35,948 </t>
  </si>
  <si>
    <t>Persons in poverty, percent</t>
  </si>
  <si>
    <t>Total Number of Employers, 2020</t>
  </si>
  <si>
    <t>Total Employment, 2020</t>
  </si>
  <si>
    <t>Total Annual Payroll (Ꝕ1,000)</t>
  </si>
  <si>
    <t>Population per hectare</t>
  </si>
  <si>
    <t>Land area in hectares</t>
  </si>
  <si>
    <t>GDP, 2020 (Ꝕ1,000 )</t>
  </si>
  <si>
    <t>GDP, 2019 (Ꝕ1,000 )</t>
  </si>
  <si>
    <t>Temporary housing cost with disaster (per person per month) (Ꝕ)</t>
  </si>
  <si>
    <t>Sum of Property Value Region 1</t>
  </si>
  <si>
    <t>% vulnerability to natural disasters</t>
  </si>
  <si>
    <t>n.o. of households vulnerable to total loss</t>
  </si>
  <si>
    <t>Government Overnight Bank Lending Rate</t>
  </si>
  <si>
    <t>1-yr risk free rate</t>
  </si>
  <si>
    <t>10-yr risk free rate</t>
  </si>
  <si>
    <t>Average annual rate for the year</t>
  </si>
  <si>
    <t>Government overnight bank lending rate</t>
  </si>
  <si>
    <t>Average 10-year (last 5 years)</t>
  </si>
  <si>
    <t>The scenarios produced by the Intergovernmental Panel on Climate Change (IPCC) are referred to as Shared Socioeconomic Pathways (SSPs). The SSPs reflect assumptions about population growth, economic growth, the use of sustainable energy sources versus fossil fuels, as well as other factors which, collectively, lead to a prediction for the trajectory of Green House Gas (GHG) emissions and the resulting atmospheric Carbon Dioxide (CO2) concentrations.</t>
  </si>
  <si>
    <t>https://ourworldindata.org/explorers/ipcc-scenarios</t>
  </si>
  <si>
    <t>Scenarios</t>
  </si>
  <si>
    <t>SSP1‒2.6</t>
  </si>
  <si>
    <t>Low Emissions</t>
  </si>
  <si>
    <t>SSP2‒3.4</t>
  </si>
  <si>
    <t>Medium Emissions</t>
  </si>
  <si>
    <t>SSP3‒6.0</t>
  </si>
  <si>
    <t>High Emissions</t>
  </si>
  <si>
    <t>SSP5‒Baseline</t>
  </si>
  <si>
    <t>Very High Emissions</t>
  </si>
  <si>
    <t>Atmospheric CO2 in Parts per Million</t>
  </si>
  <si>
    <t>World Population (Billions)</t>
  </si>
  <si>
    <t>Worldwide GDP (Trillions $US)</t>
  </si>
  <si>
    <t>GDP Per Capita ($US)</t>
  </si>
  <si>
    <t>SSP1‒
2.6</t>
  </si>
  <si>
    <t>SSP2‒
3.4</t>
  </si>
  <si>
    <t>SSP3‒
6.0</t>
  </si>
  <si>
    <t>SSP5‒ Baseline</t>
  </si>
  <si>
    <t>Note: The IPCC's SSP dataset shows projections through 2100. The amounts for 2110 through 2150 were developed by the Society of Actuaries Research Institute solely for the 2023 Student Research Case Study Challenge.</t>
  </si>
  <si>
    <t>For your information, the explanations below have been copied from the website https://ourworldindata.org/explorers/ipcc-scenarios</t>
  </si>
  <si>
    <t>What are the Shared Socioeconomic Pathways (SSPs)?</t>
  </si>
  <si>
    <t>The Shared Socioeconomic Pathways are a set of scenarios which are central to the work of the UN climate reports produced by the Intergovernmental Panel on Climate Change (IPCC).</t>
  </si>
  <si>
    <t>Why are these scenarios so important for the IPCC report?</t>
  </si>
  <si>
    <t>• How much greenhouse gas emissions the world emits in the coming decades is unknown. It is up to us. It will depend on what people around the world will do now and in the future.</t>
  </si>
  <si>
    <t>• In this situation, it’s helpful to create scenarios that cover a range of possible futures. This is what the ‘Shared Socioeconomic Pathways’ (SSPs) are. SSPs are the possible futures that climate</t>
  </si>
  <si>
    <t xml:space="preserve">   researchers in the IPCC consider in their models.</t>
  </si>
  <si>
    <r>
      <rPr>
        <sz val="11"/>
        <color rgb="FF000000"/>
        <rFont val="Calibri Light"/>
        <family val="2"/>
      </rPr>
      <t>• SSPs </t>
    </r>
    <r>
      <rPr>
        <i/>
        <sz val="11"/>
        <color rgb="FF000000"/>
        <rFont val="Calibri Light"/>
        <family val="2"/>
      </rPr>
      <t>do not</t>
    </r>
    <r>
      <rPr>
        <sz val="11"/>
        <color rgb="FF000000"/>
        <rFont val="Calibri Light"/>
        <family val="2"/>
      </rPr>
      <t> tell us what the world </t>
    </r>
    <r>
      <rPr>
        <i/>
        <sz val="11"/>
        <color rgb="FF000000"/>
        <rFont val="Calibri Light"/>
        <family val="2"/>
      </rPr>
      <t>will</t>
    </r>
    <r>
      <rPr>
        <sz val="11"/>
        <color rgb="FF000000"/>
        <rFont val="Calibri Light"/>
        <family val="2"/>
      </rPr>
      <t> look like. Instead, they tell us what the world </t>
    </r>
    <r>
      <rPr>
        <i/>
        <sz val="11"/>
        <color rgb="FF000000"/>
        <rFont val="Calibri Light"/>
        <family val="2"/>
      </rPr>
      <t>could</t>
    </r>
    <r>
      <rPr>
        <sz val="11"/>
        <color rgb="FF000000"/>
        <rFont val="Calibri Light"/>
        <family val="2"/>
      </rPr>
      <t> look like.</t>
    </r>
  </si>
  <si>
    <t>• The key aspect of these scenarios is the emissions of greenhouse gases that result. This is the key aspect because that what will determine the future of the climate.</t>
  </si>
  <si>
    <t>• To understand how our emissions might evolve we need to know how the world might change from a socioeconomic and technological perspective. These scenarios therefore differ in their</t>
  </si>
  <si>
    <t xml:space="preserve">    assumptions about socioeconomic and technological development in the coming decades.</t>
  </si>
  <si>
    <t>• The socioeconomic and technological factors that the SSPs include are: population growth, economic growth, urbanization, trade, energy, and agricultural systems. You find all them in the</t>
  </si>
  <si>
    <t xml:space="preserve">    Data Explorer above.</t>
  </si>
  <si>
    <t>• For more details on how SSPs are constructed, Zeke Hausfather has written (https://www.carbonbrief.org/explainer-how-shared-socioeconomic-pathways-explore-future-climate-change/)</t>
  </si>
  <si>
    <t>   an excellent explainer for Carbon Brief on this topic.</t>
  </si>
  <si>
    <t>Summaries of the five Shared Socioeconomic Pathways</t>
  </si>
  <si>
    <r>
      <rPr>
        <sz val="11"/>
        <color rgb="FF000000"/>
        <rFont val="Calibri Light"/>
        <family val="2"/>
      </rPr>
      <t>There are five key SSPs that are used in the research, and adopted by the IPCC. Below we provide the full description – as given by the IPCC – of these futures. In summary, </t>
    </r>
    <r>
      <rPr>
        <b/>
        <sz val="11"/>
        <color rgb="FF000000"/>
        <rFont val="Calibri Light"/>
        <family val="2"/>
      </rPr>
      <t>SSP1</t>
    </r>
    <r>
      <rPr>
        <sz val="11"/>
        <color rgb="FF000000"/>
        <rFont val="Calibri Light"/>
        <family val="2"/>
      </rPr>
      <t> provides the most positive scenario for both human development and environmental action. We continue to see improvements in education (https://ourworldindata.org/children-not-in-school) and health (https://ourworldindata.org/life-expectancy-globally) across the world; large reductions in poverty; and a shrinking in global inequalities. This is a scenario in which the researchers at the same time envision that the world is moving into a much more sustainable direction. </t>
    </r>
    <r>
      <rPr>
        <b/>
        <sz val="11"/>
        <color rgb="FF000000"/>
        <rFont val="Calibri Light"/>
        <family val="2"/>
      </rPr>
      <t>SSP5</t>
    </r>
    <r>
      <rPr>
        <sz val="11"/>
        <color rgb="FF000000"/>
        <rFont val="Calibri Light"/>
        <family val="2"/>
      </rPr>
      <t xml:space="preserve"> is similarly optimistic in terms of human development, but achieves this through a large growth in fossil fuels. This is therefore leading to continued large negative effects on the environment. </t>
    </r>
    <r>
      <rPr>
        <b/>
        <sz val="11"/>
        <color rgb="FF000000"/>
        <rFont val="Calibri Light"/>
        <family val="2"/>
      </rPr>
      <t>SSP3</t>
    </r>
    <r>
      <rPr>
        <sz val="11"/>
        <color rgb="FF000000"/>
        <rFont val="Calibri Light"/>
        <family val="2"/>
      </rPr>
      <t> and </t>
    </r>
    <r>
      <rPr>
        <b/>
        <sz val="11"/>
        <color rgb="FF000000"/>
        <rFont val="Calibri Light"/>
        <family val="2"/>
      </rPr>
      <t>SSP4</t>
    </r>
    <r>
      <rPr>
        <sz val="11"/>
        <color rgb="FF000000"/>
        <rFont val="Calibri Light"/>
        <family val="2"/>
      </rPr>
      <t> are pessimistic about development: they envision a divided future with high levels of nationalism and large persistent global inequalities as a result. </t>
    </r>
    <r>
      <rPr>
        <b/>
        <sz val="11"/>
        <color rgb="FF000000"/>
        <rFont val="Calibri Light"/>
        <family val="2"/>
      </rPr>
      <t>SSP2</t>
    </r>
    <r>
      <rPr>
        <sz val="11"/>
        <color rgb="FF000000"/>
        <rFont val="Calibri Light"/>
        <family val="2"/>
      </rPr>
      <t> sits in the middle of these scenarios: development is not as slow or divided as in SSP3 and SSP4, but progress is slow and unequal.</t>
    </r>
  </si>
  <si>
    <t>Complete descriptions of the five Shared Socioeconomic Pathways</t>
  </si>
  <si>
    <t>These are the full descriptions of the SSP narratives, as described by the IPCC:</t>
  </si>
  <si>
    <t>SSP1: Sustainability – Taking the Green Road (Low challenges to mitigation and adaptation)</t>
  </si>
  <si>
    <t>“The world shifts gradually, but pervasively, toward a more sustainable path, emphasizing more inclusive development that respects perceived environmental boundaries. Management of the global commons slowly improves, educational and health investments accelerate the demographic transition, and the emphasis on economic growth shifts toward a broader emphasis on human well-being. Driven by an increasing commitment to achieving development goals, inequality is reduced both across and within countries. Consumption is oriented toward low material growth and lower resource and energy intensity.”</t>
  </si>
  <si>
    <t>SSP2: Middle of the Road (Medium challenges to mitigation and adaptation)</t>
  </si>
  <si>
    <t>“The world follows a path in which social, economic, and technological trends do not shift markedly from historical patterns. Development and income growth proceeds unevenly, with some countries making relatively good progress while others fall short of expectations. Global and national institutions work toward but make slow progress in achieving sustainable development goals. Environmental systems experience degradation, although there are some improvements and overall the intensity of resource and energy use declines. Global population growth is moderate and levels off in the second half of the century. Income inequality persists or improves only slowly and challenges to reducing vulnerability to societal and environmental changes remain.”</t>
  </si>
  <si>
    <t>SSP3: Regional Rivalry – A Rocky Road (High challenges to mitigation and adaptation)</t>
  </si>
  <si>
    <t>“A resurgent nationalism, concerns about competitiveness and security, and regional conflicts push countries to increasingly focus on domestic or, at most, regional issues. Policies shift over time to become increasingly oriented toward national and regional security issues. Countries focus on achieving energy and food security goals within their own regions at the expense of broader-based development. Investments in education and technological development decline. Economic development is slow, consumption is material-intensive, and inequalities persist or worsen over time. Population growth is low in industrialized and high in developing countries. A low international priority for addressing environmental concerns leads to strong environmental degradation in some regions.”</t>
  </si>
  <si>
    <t>SSP4 Inequality – A Road Divided (Low challenges to mitigation, high challenges to adaptation)</t>
  </si>
  <si>
    <t>“Highly unequal investments in human capital, combined with increasing disparities in economic opportunity and political power, lead to increasing inequalities and stratification both across and within countries. Over time, a gap widens between an internationally-connected society that contributes to knowledge- and capital-intensive sectors of the global economy, and a fragmented collection of lower-income, poorly educated societies that work in a labor-intensive, low-tech economy. Social cohesion degrades and conflict and unrest become increasingly common. Technology development is high in the high-tech economy and sectors. The globally connected energy sector diversifies, with investments in both carbon-intensive fuels like coal and unconventional oil, but also low-carbon energy sources. Environmental policies focus on local issues around middle and high-income areas.”</t>
  </si>
  <si>
    <t>SSP5 Fossil-Fueled Development – Taking the Highway (High challenges to mitigation, low challenges to adaptation)</t>
  </si>
  <si>
    <t>“This world places increasing faith in competitive markets, innovation and participatory societies to produce rapid technological progress and development of human capital as the path to sustainable development. Global markets are increasingly integrated. There are also strong investments in health, education, and institutions to enhance human and social capital. At the same time, the push for economic and social development is coupled with the exploitation of abundant fossil fuel resources and the adoption of resource and energy-intensive lifestyles around the world. All these factors lead to rapid growth of the global economy, while global population peaks and declines in the 21st century. Local environmental problems like air pollution are successfully managed. There is faith in the ability to effectively manage social and ecological systems, including by geo-engineering if necessary.”</t>
  </si>
  <si>
    <t>How are SSPs modeled to fit specific climate scenario outcomes?</t>
  </si>
  <si>
    <t>• Each of the five SSPs also have variations of each scenario that would deliver a particular climate target. These variations correspond to the level of radiative forcing that they would lead to. </t>
  </si>
  <si>
    <t>• Let’s take “SSP1 – 2.6” as an example.  You can do this for yourself by selecting “SSP1 – 2.6” in our explorer, and changing the metrics.</t>
  </si>
  <si>
    <t>• It is a scenario with the socioeconomic development pathway of SSP1 (the same scenario in terms of population and economic growth) that would lead to a forcing of 2.6 watts per meter squared. </t>
  </si>
  <si>
    <t>• To achieve that under these socioeconomic conditions would mean that something else would have to change to reduce emissions. For example, it lays out a future in which the world implements</t>
  </si>
  <si>
    <t xml:space="preserve">   a carbon price globally; or total energy consumption is lower because we improve efficiency; or we have more nuclear energy; or we have much more carbon capture and storage.</t>
  </si>
  <si>
    <t>• For some SSPs, the changes would have to be extreme to meet these climate pathways. For example, in SSP5 – the fossil-fuel-heavy development path – we would need a very high carbon price,</t>
  </si>
  <si>
    <t xml:space="preserve">    and lots of carbon capture and storage.</t>
  </si>
  <si>
    <t>What is the source of this data?</t>
  </si>
  <si>
    <t>• The data presented is sourced from the work of  Keywan Riahi et a. (2017), which brings together the results of independent researchers that have mapped out a range of socioeconomic scenarios</t>
  </si>
  <si>
    <t xml:space="preserve">   for how the world could change in the coming decades. Full citation below.</t>
  </si>
  <si>
    <t>• The underlying data from these scenarios – that we presented in our Explorer – is accessible from the SSP Database (https://tntcat.iiasa.ac.at/SspDb/dsd?Action=htmlpage&amp;page=welcome),</t>
  </si>
  <si>
    <t xml:space="preserve">   published and maintained by the International Institute for Applied Systems Analysis (IIASA).</t>
  </si>
  <si>
    <r>
      <rPr>
        <b/>
        <sz val="10"/>
        <color rgb="FF000000"/>
        <rFont val="Calibri Light"/>
        <family val="2"/>
      </rPr>
      <t>Full citation:</t>
    </r>
    <r>
      <rPr>
        <sz val="10"/>
        <color rgb="FF000000"/>
        <rFont val="Calibri Light"/>
        <family val="2"/>
      </rPr>
      <t xml:space="preserve"> Keywan Riahi, Detlef P. van Vuuren, Elmar Kriegler, Jae Edmonds, Brian C. O’Neill, Shinichiro Fujimori, Nico Bauer, Katherine Calvin, Rob Dellink, Oliver Fricko, Wolfgang Lutz, Alexander Popp, Jesus Crespo Cuaresma, Samir KC, Marian Leimbach, Leiwen Jiang, Tom Kram, Shilpa Rao, Johannes Emmerling, Kristie Ebi, Tomoko Hasegawa, Petr Havlík, Florian Humpenöder, Lara Aleluia Da Silva, Steve Smith, Elke Stehfest, Valentina Bosetti, Jiyong Eom, David Gernaat, Toshihiko Masui, Joeri Rogelj, Jessica Strefler, Laurent Drouet, Volker Krey, Gunnar Luderer, Mathijs Harmsen, Kiyoshi Takahashi, Lavinia Baumstark, Jonathan C. Doelman, Mikiko Kainuma, Zbigniew Klimont, Giacomo Marangoni, Hermann Lotze-Campen, Michael Obersteiner, Andrzej Tabeau, Massimo Tavoni. </t>
    </r>
    <r>
      <rPr>
        <i/>
        <sz val="10"/>
        <color rgb="FF000000"/>
        <rFont val="Calibri Light"/>
        <family val="2"/>
      </rPr>
      <t>The Shared Socioeconomic Pathways and Their Energy, Land Use, and Greenhouse Gas Emissions Implications: An overview, Global Environmental Change</t>
    </r>
    <r>
      <rPr>
        <sz val="10"/>
        <color rgb="FF000000"/>
        <rFont val="Calibri Light"/>
        <family val="2"/>
      </rPr>
      <t>, Volume 42, Pages 153-168 (2017). (https://www.sciencedirect.com/science/article/pii/S0959378016300681)</t>
    </r>
  </si>
  <si>
    <t>Illustrative Example</t>
  </si>
  <si>
    <t>One can view the values below either as the expected number of events per year, or as 1 divided by the "return period". An expectation of 0.25 implies a return period of 4 years (on average, an event occurs every 4 years).</t>
  </si>
  <si>
    <t>The purpose of this example is a simplified demonstration</t>
  </si>
  <si>
    <t>An expected value that exceeds 1.00 indicates a return period of less than one year. For example, an expectation of 3 events per year equates to a return period of 4 months.</t>
  </si>
  <si>
    <t>of how the projected number of future hazard events might</t>
  </si>
  <si>
    <r>
      <t xml:space="preserve">be developed from historical hazard event data. </t>
    </r>
    <r>
      <rPr>
        <i/>
        <sz val="11"/>
        <rFont val="Calibri Light"/>
        <family val="2"/>
      </rPr>
      <t>This example</t>
    </r>
  </si>
  <si>
    <t>INPUT</t>
  </si>
  <si>
    <t>is NOT PRESCRIPTIVE and is purposely very simple. Each team</t>
  </si>
  <si>
    <t>Enter the Expected Number</t>
  </si>
  <si>
    <t>may consider or use other approaches, methods, and/or</t>
  </si>
  <si>
    <t>Hazard Events in 2020</t>
  </si>
  <si>
    <t>assumptions.</t>
  </si>
  <si>
    <t>The risk amplification factor (RAF) ties the change in risk</t>
  </si>
  <si>
    <t>to the change in atmospheric CO2. The RAF is equal to</t>
  </si>
  <si>
    <t>Using the Historical Hazard Data, a user can define</t>
  </si>
  <si>
    <t>the square of A / B, where "A" is the projected future level</t>
  </si>
  <si>
    <t>breakpoints for Minor/Medium/Major hazard events.</t>
  </si>
  <si>
    <t>of CO2 and "B" is the level of CO2 in 2020.</t>
  </si>
  <si>
    <t>The following illustrative example projects an expected</t>
  </si>
  <si>
    <t>SSP1‒ 2.6</t>
  </si>
  <si>
    <t>number of hazard events in 2020 for Region 1 using:</t>
  </si>
  <si>
    <t>Risk Amplification Factor (RAF)</t>
  </si>
  <si>
    <t>• Per-event property damage cost breakpoints of</t>
  </si>
  <si>
    <t xml:space="preserve">   500,000 and 5,000,000</t>
  </si>
  <si>
    <t>• Simple average between 1990 and 2020</t>
  </si>
  <si>
    <t>• Ignores duration, fatalities, injuries and type of hazard event</t>
  </si>
  <si>
    <t>The result is a simple approximation that may be entered as</t>
  </si>
  <si>
    <t>starting inputs in model to the left.</t>
  </si>
  <si>
    <t>Average</t>
  </si>
  <si>
    <t>Rounded</t>
  </si>
  <si>
    <t>Historical Hazard Data</t>
  </si>
  <si>
    <t>Source of SSP scenarios for 2020 through 2100: Keywan Riahi, Detlef P. van Vuuren, Elmar Kriegler, Jae Edmonds, Brian C. O’Neill, Shinichiro Fujimori, Nico Bauer, Katherine Calvin, Rob Dellink, Oliver Fricko, Wolfgang Lutz, Alexander Popp, Jesus Crespo Cuaresma, Samir KC, Marian Leimbach, Leiwen Jiang, Tom Kram, Shilpa Rao, Johannes Emmerling, Kristie Ebi, Tomoko Hasegawa, Petr Havlík, Florian Humpenöder, Lara Aleluia Da Silva, Steve Smith, Elke Stehfest, Valentina Bosetti, Jiyong Eom, David Gernaat, Toshihiko Masui, Joeri Rogelj, Jessica Strefler, Laurent Drouet, Volker Krey, Gunnar Luderer, Mathijs Harmsen, Kiyoshi Takahashi, Lavinia Baumstark, Jonathan C. Doelman, Mikiko Kainuma, Zbigniew Klimont, Giacomo Marangoni, Hermann Lotze-Campen, Michael Obersteiner, Andrzej Tabeau, Massimo Tavoni. The Shared Socioeconomic Pathways and their energy, land use, and greenhouse gas emissions implications: An overview, Global Environmental Change, Volume 42, Pages 153-168 (2017).</t>
  </si>
  <si>
    <t>SSP scenarios for 2110 through 2150 were developed by the Society of Actuaries Research Institute solely for the 2023 Student Research Case Study Challenge.</t>
  </si>
  <si>
    <t>The Society of Actuaries Research Institute developed fictitious data for this case study based on selected data elements from the Spatial Hazard Events</t>
  </si>
  <si>
    <r>
      <t>and Losses Database for the United States (SHELDUS</t>
    </r>
    <r>
      <rPr>
        <vertAlign val="superscript"/>
        <sz val="11"/>
        <rFont val="Calibri Light"/>
        <family val="2"/>
      </rPr>
      <t>TM</t>
    </r>
    <r>
      <rPr>
        <sz val="11"/>
        <rFont val="Calibri Light"/>
        <family val="2"/>
      </rPr>
      <t>). The SOA Research Institute is grateful to the faculty at the Arizona State University Center for</t>
    </r>
  </si>
  <si>
    <t>Emergency Management and Homeland Security who permitted access to the selected data for the sole purpose of the SOA Research Institute 2023</t>
  </si>
  <si>
    <t>Student Research Case Study Challenge.</t>
  </si>
  <si>
    <t>Hazard Event</t>
  </si>
  <si>
    <t>Quarter</t>
  </si>
  <si>
    <t>Duration</t>
  </si>
  <si>
    <t>Fatalities</t>
  </si>
  <si>
    <t>Injuries</t>
  </si>
  <si>
    <t>Property Damage</t>
  </si>
  <si>
    <t>Winter Weather</t>
  </si>
  <si>
    <t>Region where the hazard event occurred</t>
  </si>
  <si>
    <t>Severe Storm/Thunder Storm/ Wind</t>
  </si>
  <si>
    <t>The type of the hazard event</t>
  </si>
  <si>
    <t>Lightning</t>
  </si>
  <si>
    <t>The quarter of the hazard event's occurence</t>
  </si>
  <si>
    <t>The year of the hazard event's occurence</t>
  </si>
  <si>
    <t>Length of the hazard event expressed in number of days</t>
  </si>
  <si>
    <t>Hail</t>
  </si>
  <si>
    <t>Count of people killed due to the hazard event</t>
  </si>
  <si>
    <t>Flooding</t>
  </si>
  <si>
    <t>Count of people injured due to the hazard event</t>
  </si>
  <si>
    <t>Property damage in Ꝕ in the region as a result of the hazard event</t>
  </si>
  <si>
    <t>Heat</t>
  </si>
  <si>
    <t>Wind</t>
  </si>
  <si>
    <t>Hurricane/Tropical Storm</t>
  </si>
  <si>
    <t>Severe Storm/Thunder Storm</t>
  </si>
  <si>
    <t>Drought/ Heat</t>
  </si>
  <si>
    <t>Hail/ Severe Storm/Thunder Storm/ Wind</t>
  </si>
  <si>
    <t>Lightning/ Severe Storm/Thunder Storm</t>
  </si>
  <si>
    <t>Drought</t>
  </si>
  <si>
    <t>Hail/ Lightning/ Severe Storm/Thunder Storm/ Wind</t>
  </si>
  <si>
    <t>Flooding/ Severe Storm/Thunder Storm</t>
  </si>
  <si>
    <t>Flooding/ Severe Storm/Thunder Storm/ Wind</t>
  </si>
  <si>
    <t>Tornado</t>
  </si>
  <si>
    <t>Hail/ Tornado</t>
  </si>
  <si>
    <t>Hail/ Wind</t>
  </si>
  <si>
    <t>Coastal/ Wind</t>
  </si>
  <si>
    <t>Wildfire</t>
  </si>
  <si>
    <t>Severe Storm/Thunder Storm/ Winter Weather</t>
  </si>
  <si>
    <t>Wind/ Winter Weather</t>
  </si>
  <si>
    <t>Coastal/ Hurricane/Tropical Storm/ Wind</t>
  </si>
  <si>
    <t>Severe Storm/Thunder Storm/ Wind/ Winter Weather</t>
  </si>
  <si>
    <t>Lightning/ Severe Storm/Thunder Storm/ Wind</t>
  </si>
  <si>
    <t>Lightning/ Wind</t>
  </si>
  <si>
    <t>Hail/ Lightning/ Wind</t>
  </si>
  <si>
    <t>Flooding/ Wind</t>
  </si>
  <si>
    <t>Hurricane/Tropical Storm/ Severe Storm/Thunder Storm</t>
  </si>
  <si>
    <t>Coastal/ Flooding</t>
  </si>
  <si>
    <t>Flooding/ Lightning/ Severe Storm/Thunder Storm</t>
  </si>
  <si>
    <t>Flooding/ Lightning/ Wind</t>
  </si>
  <si>
    <t>Hail/ Severe Storm/Thunder Storm/ Wind/ Winter Weather</t>
  </si>
  <si>
    <t>Coastal/ Hurricane/Tropical Storm/ Severe Storm/Thunder Storm/ Wind</t>
  </si>
  <si>
    <t>Coastal</t>
  </si>
  <si>
    <t>Hail/ Severe Storm/Thunder Storm</t>
  </si>
  <si>
    <t>Coastal/ Severe Storm/Thunder Storm/ Wind</t>
  </si>
  <si>
    <t>Coastal/ Severe Storm/Thunder Storm</t>
  </si>
  <si>
    <t>Coastal/ Flooding/ Severe Storm/Thunder Storm/ Wind</t>
  </si>
  <si>
    <t>Landslide</t>
  </si>
  <si>
    <t>Hail/ Lightning/ Severe Storm/Thunder Storm</t>
  </si>
  <si>
    <t>Tornado/ Wind</t>
  </si>
  <si>
    <t>Hail/ Tornado/ Wind</t>
  </si>
  <si>
    <t>Hail/ Lightning</t>
  </si>
  <si>
    <t>Flooding/ Lightning</t>
  </si>
  <si>
    <t>Lightning/ Tornado/ Wind</t>
  </si>
  <si>
    <t>Flooding/ Hail</t>
  </si>
  <si>
    <t>Flooding/ Hail/ Wind</t>
  </si>
  <si>
    <t>Severe Storm/Thunder Storm - Wind</t>
  </si>
  <si>
    <t>Fog</t>
  </si>
  <si>
    <t>Group</t>
  </si>
  <si>
    <t>MinorCountRegion</t>
  </si>
  <si>
    <t>MediumCountRegion</t>
  </si>
  <si>
    <t>MajorCountRegion</t>
  </si>
  <si>
    <t>MinorCountPeril</t>
  </si>
  <si>
    <t>MediumCountPeril</t>
  </si>
  <si>
    <t>MajorCountPeril</t>
  </si>
  <si>
    <t>Minorpct</t>
  </si>
  <si>
    <t>Mediumpct</t>
  </si>
  <si>
    <t>Majorpct</t>
  </si>
  <si>
    <t>MinorEvents</t>
  </si>
  <si>
    <t>MediumEvents</t>
  </si>
  <si>
    <t>MajorEvents</t>
  </si>
  <si>
    <t>MinorFreq</t>
  </si>
  <si>
    <t>MediumFreq</t>
  </si>
  <si>
    <t>MajorFreq</t>
  </si>
  <si>
    <t>MinorSev</t>
  </si>
  <si>
    <t>MediumSev</t>
  </si>
  <si>
    <t>MajorSev</t>
  </si>
  <si>
    <t>Population</t>
  </si>
  <si>
    <t>minorsevpp</t>
  </si>
  <si>
    <t>mediumsevpp</t>
  </si>
  <si>
    <t>majorsevpp</t>
  </si>
  <si>
    <t>Minor Cost</t>
  </si>
  <si>
    <t>Medium Cost</t>
  </si>
  <si>
    <t>Major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</si>
</sst>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_(* #,##0_);_(* \(#,##0\);_(* &quot;-&quot;??_);_(@_)"/>
    <numFmt numFmtId="166" formatCode="0.000"/>
    <numFmt numFmtId="167" formatCode="0.00000"/>
    <numFmt numFmtId="168" formatCode="0.000%"/>
    <numFmt numFmtId="169" formatCode="_-* #,##0_-;\-* #,##0_-;_-* &quot;-&quot;??_-;_-@_-"/>
    <numFmt numFmtId="170" formatCode="0.0000%"/>
  </numFmts>
  <fonts count="55" x14ac:knownFonts="1">
    <font>
      <sz val="10"/>
      <color theme="1"/>
      <name val="Calibri Light"/>
      <family val="2"/>
    </font>
    <font>
      <sz val="12"/>
      <color theme="1"/>
      <name val="Calibri Light"/>
      <family val="2"/>
      <scheme val="minor"/>
    </font>
    <font>
      <sz val="11"/>
      <color rgb="FF000000"/>
      <name val="Calibri Light"/>
      <family val="2"/>
    </font>
    <font>
      <b/>
      <sz val="11"/>
      <color rgb="FF000000"/>
      <name val="Calibri Light"/>
      <family val="2"/>
    </font>
    <font>
      <sz val="11"/>
      <color theme="1"/>
      <name val="Calibri Light"/>
      <family val="2"/>
    </font>
    <font>
      <b/>
      <sz val="14"/>
      <color theme="4"/>
      <name val="Calibri Light"/>
      <family val="2"/>
    </font>
    <font>
      <b/>
      <sz val="11"/>
      <color theme="0"/>
      <name val="Calibri"/>
      <family val="2"/>
    </font>
    <font>
      <sz val="8"/>
      <color theme="1" tint="0.499984740745262"/>
      <name val="Calibri Light"/>
      <family val="2"/>
    </font>
    <font>
      <sz val="11"/>
      <color rgb="FF444444"/>
      <name val="Calibri Light"/>
      <family val="2"/>
    </font>
    <font>
      <sz val="11"/>
      <color theme="0"/>
      <name val="Calibri"/>
      <family val="2"/>
    </font>
    <font>
      <sz val="10"/>
      <color theme="1"/>
      <name val="Calibri Light"/>
      <family val="2"/>
    </font>
    <font>
      <b/>
      <sz val="11"/>
      <color theme="1"/>
      <name val="Calibri Light"/>
      <family val="2"/>
    </font>
    <font>
      <u/>
      <sz val="10"/>
      <color theme="10"/>
      <name val="Calibri Light"/>
      <family val="2"/>
    </font>
    <font>
      <sz val="11"/>
      <name val="Calibri Light"/>
      <family val="2"/>
    </font>
    <font>
      <u/>
      <sz val="11"/>
      <color theme="10"/>
      <name val="Calibri Light"/>
      <family val="2"/>
    </font>
    <font>
      <b/>
      <sz val="11"/>
      <color theme="4"/>
      <name val="Calibri"/>
      <family val="2"/>
    </font>
    <font>
      <sz val="8"/>
      <color rgb="FF000000"/>
      <name val="Calibri Light"/>
      <family val="2"/>
    </font>
    <font>
      <b/>
      <sz val="11"/>
      <color rgb="FFC00000"/>
      <name val="Calibri Light"/>
      <family val="2"/>
    </font>
    <font>
      <b/>
      <sz val="12"/>
      <color theme="4"/>
      <name val="Calibri"/>
      <family val="2"/>
    </font>
    <font>
      <i/>
      <sz val="11"/>
      <color rgb="FF000000"/>
      <name val="Calibri Light"/>
      <family val="2"/>
    </font>
    <font>
      <b/>
      <sz val="10"/>
      <color rgb="FF000000"/>
      <name val="Calibri Light"/>
      <family val="2"/>
    </font>
    <font>
      <sz val="10"/>
      <color rgb="FF000000"/>
      <name val="Calibri Light"/>
      <family val="2"/>
    </font>
    <font>
      <i/>
      <sz val="10"/>
      <color rgb="FF000000"/>
      <name val="Calibri Light"/>
      <family val="2"/>
    </font>
    <font>
      <sz val="10"/>
      <name val="Calibri Light"/>
      <family val="2"/>
    </font>
    <font>
      <b/>
      <sz val="14"/>
      <color theme="1"/>
      <name val="Calibri Light"/>
      <family val="2"/>
    </font>
    <font>
      <i/>
      <sz val="11"/>
      <name val="Calibri Light"/>
      <family val="2"/>
    </font>
    <font>
      <b/>
      <sz val="11"/>
      <color rgb="FF0070C0"/>
      <name val="Calibri Light"/>
      <family val="2"/>
    </font>
    <font>
      <b/>
      <sz val="11"/>
      <name val="Calibri"/>
      <family val="2"/>
    </font>
    <font>
      <b/>
      <sz val="11"/>
      <name val="Calibri Light"/>
      <family val="2"/>
    </font>
    <font>
      <sz val="11"/>
      <color theme="0"/>
      <name val="Calibri Light"/>
      <family val="2"/>
    </font>
    <font>
      <b/>
      <sz val="11"/>
      <color theme="4"/>
      <name val="Calibri Light"/>
      <family val="2"/>
    </font>
    <font>
      <vertAlign val="superscript"/>
      <sz val="11"/>
      <name val="Calibri Light"/>
      <family val="2"/>
    </font>
    <font>
      <sz val="11"/>
      <color rgb="FF4472C4"/>
      <name val="Calibri Light"/>
      <family val="2"/>
    </font>
    <font>
      <sz val="10"/>
      <color rgb="FF000000"/>
      <name val="Tahoma"/>
      <family val="2"/>
    </font>
    <font>
      <b/>
      <sz val="10"/>
      <color rgb="FF000000"/>
      <name val="Tahoma"/>
      <family val="2"/>
    </font>
    <font>
      <b/>
      <sz val="11"/>
      <color theme="1"/>
      <name val="Calibri"/>
      <family val="2"/>
    </font>
    <font>
      <sz val="11"/>
      <color theme="1"/>
      <name val="Calibri"/>
      <family val="2"/>
    </font>
    <font>
      <i/>
      <sz val="11"/>
      <color theme="0" tint="-0.14999847407452621"/>
      <name val="Calibri Light"/>
      <family val="2"/>
    </font>
    <font>
      <sz val="11"/>
      <color rgb="FF00B050"/>
      <name val="Calibri Light"/>
      <family val="2"/>
    </font>
    <font>
      <sz val="8"/>
      <name val="Calibri Light"/>
      <family val="2"/>
    </font>
    <font>
      <b/>
      <sz val="11"/>
      <color rgb="FFFFFFFF"/>
      <name val="Calibri"/>
      <family val="2"/>
    </font>
    <font>
      <i/>
      <sz val="11"/>
      <color theme="0" tint="-0.34998626667073579"/>
      <name val="Calibri Light"/>
      <family val="2"/>
    </font>
    <font>
      <b/>
      <sz val="10"/>
      <color theme="1"/>
      <name val="Calibri Light"/>
      <family val="2"/>
    </font>
    <font>
      <sz val="11"/>
      <color theme="6"/>
      <name val="Calibri Light"/>
      <family val="2"/>
    </font>
    <font>
      <b/>
      <sz val="11"/>
      <color theme="0"/>
      <name val="Calibri Light"/>
      <family val="2"/>
    </font>
    <font>
      <sz val="11"/>
      <color rgb="FF005FE2"/>
      <name val="Calibri Light"/>
      <family val="2"/>
    </font>
    <font>
      <b/>
      <sz val="11"/>
      <color theme="1"/>
      <name val="Calibri"/>
    </font>
    <font>
      <sz val="11"/>
      <color theme="1"/>
      <name val="Calibri"/>
    </font>
    <font>
      <sz val="11"/>
      <color rgb="FF000000"/>
      <name val="Calibri Light"/>
      <family val="2"/>
      <scheme val="minor"/>
    </font>
    <font>
      <sz val="11"/>
      <color theme="1"/>
      <name val="Calibri Light"/>
      <family val="2"/>
      <scheme val="minor"/>
    </font>
    <font>
      <b/>
      <sz val="11"/>
      <color rgb="FF000000"/>
      <name val="Calibri Light"/>
      <family val="2"/>
      <scheme val="minor"/>
    </font>
    <font>
      <b/>
      <sz val="11"/>
      <color theme="0"/>
      <name val="Calibri Light"/>
      <family val="2"/>
      <scheme val="minor"/>
    </font>
    <font>
      <sz val="11"/>
      <color theme="1" tint="0.499984740745262"/>
      <name val="Calibri Light"/>
      <family val="2"/>
      <scheme val="minor"/>
    </font>
    <font>
      <b/>
      <sz val="11"/>
      <color theme="4"/>
      <name val="Calibri Light"/>
      <family val="2"/>
      <scheme val="minor"/>
    </font>
    <font>
      <b/>
      <sz val="11"/>
      <color theme="1"/>
      <name val="Calibri Light"/>
      <family val="2"/>
      <scheme val="minor"/>
    </font>
  </fonts>
  <fills count="20">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theme="0" tint="-4.9989318521683403E-2"/>
        <bgColor rgb="FF000000"/>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bgColor rgb="FF000000"/>
      </patternFill>
    </fill>
    <fill>
      <patternFill patternType="solid">
        <fgColor theme="4" tint="0.79998168889431442"/>
        <bgColor indexed="64"/>
      </patternFill>
    </fill>
    <fill>
      <patternFill patternType="solid">
        <fgColor theme="5"/>
        <bgColor indexed="64"/>
      </patternFill>
    </fill>
    <fill>
      <patternFill patternType="solid">
        <fgColor theme="8" tint="0.79998168889431442"/>
        <bgColor indexed="64"/>
      </patternFill>
    </fill>
    <fill>
      <patternFill patternType="solid">
        <fgColor theme="7"/>
        <bgColor indexed="64"/>
      </patternFill>
    </fill>
    <fill>
      <patternFill patternType="solid">
        <fgColor rgb="FFFFFFFF"/>
        <bgColor indexed="64"/>
      </patternFill>
    </fill>
    <fill>
      <patternFill patternType="solid">
        <fgColor rgb="FFFFFF00"/>
        <bgColor indexed="64"/>
      </patternFill>
    </fill>
    <fill>
      <patternFill patternType="solid">
        <fgColor rgb="FF024D7C"/>
        <bgColor rgb="FF000000"/>
      </patternFill>
    </fill>
    <fill>
      <patternFill patternType="solid">
        <fgColor rgb="FFE7E6E6"/>
        <bgColor indexed="64"/>
      </patternFill>
    </fill>
    <fill>
      <patternFill patternType="solid">
        <fgColor theme="0" tint="-0.499984740745262"/>
        <bgColor indexed="64"/>
      </patternFill>
    </fill>
    <fill>
      <patternFill patternType="solid">
        <fgColor rgb="FF92D050"/>
        <bgColor indexed="64"/>
      </patternFill>
    </fill>
  </fills>
  <borders count="24">
    <border>
      <left/>
      <right/>
      <top/>
      <bottom/>
      <diagonal/>
    </border>
    <border>
      <left/>
      <right/>
      <top/>
      <bottom style="dashed">
        <color theme="0" tint="-0.2499465926084170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hair">
        <color rgb="FF0070C0"/>
      </left>
      <right style="hair">
        <color rgb="FF0070C0"/>
      </right>
      <top style="hair">
        <color rgb="FF0070C0"/>
      </top>
      <bottom style="hair">
        <color rgb="FF0070C0"/>
      </bottom>
      <diagonal/>
    </border>
    <border>
      <left style="thin">
        <color indexed="64"/>
      </left>
      <right/>
      <top/>
      <bottom/>
      <diagonal/>
    </border>
    <border>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hair">
        <color indexed="64"/>
      </bottom>
      <diagonal/>
    </border>
    <border>
      <left/>
      <right/>
      <top style="hair">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43" fontId="10" fillId="0" borderId="0" applyFont="0" applyFill="0" applyBorder="0" applyAlignment="0" applyProtection="0"/>
    <xf numFmtId="9" fontId="10" fillId="0" borderId="0" applyFont="0" applyFill="0" applyBorder="0" applyAlignment="0" applyProtection="0"/>
    <xf numFmtId="0" fontId="12" fillId="0" borderId="0" applyNumberFormat="0" applyFill="0" applyBorder="0" applyAlignment="0" applyProtection="0"/>
    <xf numFmtId="0" fontId="1" fillId="0" borderId="0"/>
  </cellStyleXfs>
  <cellXfs count="327">
    <xf numFmtId="0" fontId="0" fillId="0" borderId="0" xfId="0"/>
    <xf numFmtId="0" fontId="2" fillId="3" borderId="0" xfId="0" applyFont="1" applyFill="1"/>
    <xf numFmtId="0" fontId="2" fillId="3" borderId="0" xfId="0" applyFont="1" applyFill="1" applyAlignment="1">
      <alignment vertical="top" wrapText="1"/>
    </xf>
    <xf numFmtId="0" fontId="4" fillId="3" borderId="0" xfId="0" applyFont="1" applyFill="1"/>
    <xf numFmtId="0" fontId="2" fillId="3" borderId="0" xfId="0" applyFont="1" applyFill="1" applyAlignment="1">
      <alignment horizontal="left" vertical="top"/>
    </xf>
    <xf numFmtId="0" fontId="5" fillId="3" borderId="0" xfId="0" applyFont="1" applyFill="1" applyAlignment="1">
      <alignment horizontal="left" vertical="top"/>
    </xf>
    <xf numFmtId="0" fontId="3" fillId="3" borderId="0" xfId="0" applyFont="1" applyFill="1" applyAlignment="1">
      <alignment horizontal="left" vertical="top" wrapText="1"/>
    </xf>
    <xf numFmtId="0" fontId="6" fillId="2" borderId="0" xfId="0" applyFont="1" applyFill="1" applyAlignment="1">
      <alignment horizontal="center" wrapText="1"/>
    </xf>
    <xf numFmtId="0" fontId="2" fillId="3" borderId="0" xfId="0" applyFont="1" applyFill="1" applyAlignment="1">
      <alignment vertical="top"/>
    </xf>
    <xf numFmtId="0" fontId="6" fillId="2" borderId="0" xfId="0" applyFont="1" applyFill="1" applyAlignment="1">
      <alignment horizontal="left" vertical="top"/>
    </xf>
    <xf numFmtId="0" fontId="6" fillId="2" borderId="0" xfId="0" applyFont="1" applyFill="1" applyAlignment="1">
      <alignment horizontal="left"/>
    </xf>
    <xf numFmtId="0" fontId="9" fillId="2" borderId="0" xfId="0" applyFont="1" applyFill="1" applyAlignment="1">
      <alignment horizontal="right"/>
    </xf>
    <xf numFmtId="0" fontId="7" fillId="3" borderId="0" xfId="0" applyFont="1" applyFill="1"/>
    <xf numFmtId="0" fontId="5" fillId="3" borderId="0" xfId="0" applyFont="1" applyFill="1" applyAlignment="1">
      <alignment vertical="top"/>
    </xf>
    <xf numFmtId="0" fontId="8" fillId="3" borderId="0" xfId="0" applyFont="1" applyFill="1" applyAlignment="1">
      <alignment horizontal="left" vertical="top"/>
    </xf>
    <xf numFmtId="0" fontId="7" fillId="3" borderId="0" xfId="0" applyFont="1" applyFill="1" applyAlignment="1">
      <alignment horizontal="right"/>
    </xf>
    <xf numFmtId="0" fontId="2" fillId="3" borderId="0" xfId="0" applyFont="1" applyFill="1" applyAlignment="1">
      <alignment horizontal="right" vertical="top"/>
    </xf>
    <xf numFmtId="0" fontId="7" fillId="3" borderId="0" xfId="0" applyFont="1" applyFill="1" applyAlignment="1">
      <alignment horizontal="left"/>
    </xf>
    <xf numFmtId="0" fontId="3" fillId="3" borderId="0" xfId="0" applyFont="1" applyFill="1" applyAlignment="1">
      <alignment horizontal="left" vertical="top"/>
    </xf>
    <xf numFmtId="3" fontId="2" fillId="3" borderId="0" xfId="0" applyNumberFormat="1" applyFont="1" applyFill="1" applyAlignment="1">
      <alignment horizontal="right" vertical="top"/>
    </xf>
    <xf numFmtId="10" fontId="2" fillId="3" borderId="0" xfId="0" applyNumberFormat="1" applyFont="1" applyFill="1" applyAlignment="1">
      <alignment horizontal="right" vertical="top"/>
    </xf>
    <xf numFmtId="0" fontId="2" fillId="3" borderId="0" xfId="0" applyFont="1" applyFill="1" applyAlignment="1">
      <alignment horizontal="center" vertical="top"/>
    </xf>
    <xf numFmtId="0" fontId="3" fillId="3" borderId="0" xfId="0" applyFont="1" applyFill="1" applyAlignment="1">
      <alignment horizontal="left"/>
    </xf>
    <xf numFmtId="10" fontId="2" fillId="3" borderId="0" xfId="0" applyNumberFormat="1" applyFont="1" applyFill="1" applyAlignment="1">
      <alignment horizontal="center" vertical="top"/>
    </xf>
    <xf numFmtId="164" fontId="2" fillId="3" borderId="0" xfId="0" applyNumberFormat="1" applyFont="1" applyFill="1" applyAlignment="1">
      <alignment horizontal="right" vertical="top"/>
    </xf>
    <xf numFmtId="2" fontId="2" fillId="3" borderId="0" xfId="0" applyNumberFormat="1" applyFont="1" applyFill="1" applyAlignment="1">
      <alignment horizontal="right" vertical="top"/>
    </xf>
    <xf numFmtId="0" fontId="0" fillId="0" borderId="0" xfId="0" applyAlignment="1">
      <alignment horizontal="left" vertical="top"/>
    </xf>
    <xf numFmtId="0" fontId="11" fillId="3" borderId="0" xfId="0" applyFont="1" applyFill="1"/>
    <xf numFmtId="0" fontId="13" fillId="3" borderId="0" xfId="0" applyFont="1" applyFill="1" applyAlignment="1">
      <alignment vertical="top" wrapText="1"/>
    </xf>
    <xf numFmtId="0" fontId="0" fillId="3" borderId="0" xfId="0" applyFill="1"/>
    <xf numFmtId="0" fontId="14" fillId="3" borderId="0" xfId="3" applyFont="1" applyFill="1" applyAlignment="1">
      <alignment vertical="top" wrapText="1"/>
    </xf>
    <xf numFmtId="0" fontId="15" fillId="3" borderId="0" xfId="0" applyFont="1" applyFill="1" applyAlignment="1">
      <alignment vertical="top"/>
    </xf>
    <xf numFmtId="0" fontId="2" fillId="3" borderId="0" xfId="0" applyFont="1" applyFill="1" applyAlignment="1">
      <alignment horizontal="left" vertical="top" wrapText="1"/>
    </xf>
    <xf numFmtId="0" fontId="13" fillId="3" borderId="0" xfId="0" applyFont="1" applyFill="1"/>
    <xf numFmtId="0" fontId="13" fillId="3" borderId="0" xfId="0" applyFont="1" applyFill="1" applyAlignment="1">
      <alignment vertical="top"/>
    </xf>
    <xf numFmtId="0" fontId="6" fillId="2" borderId="0" xfId="0" applyFont="1" applyFill="1"/>
    <xf numFmtId="0" fontId="6" fillId="2" borderId="0" xfId="0" applyFont="1" applyFill="1" applyAlignment="1">
      <alignment vertical="top" wrapText="1"/>
    </xf>
    <xf numFmtId="0" fontId="6" fillId="2" borderId="0" xfId="0" applyFont="1" applyFill="1" applyAlignment="1">
      <alignment horizontal="right" wrapText="1"/>
    </xf>
    <xf numFmtId="0" fontId="6" fillId="2" borderId="0" xfId="0" applyFont="1" applyFill="1" applyAlignment="1">
      <alignment horizontal="right" vertical="top" wrapText="1"/>
    </xf>
    <xf numFmtId="0" fontId="2" fillId="3" borderId="0" xfId="0" applyFont="1" applyFill="1" applyAlignment="1">
      <alignment horizontal="right"/>
    </xf>
    <xf numFmtId="0" fontId="3" fillId="3" borderId="0" xfId="0" applyFont="1" applyFill="1" applyAlignment="1">
      <alignment horizontal="center"/>
    </xf>
    <xf numFmtId="4" fontId="13" fillId="3" borderId="0" xfId="0" applyNumberFormat="1" applyFont="1" applyFill="1" applyAlignment="1">
      <alignment horizontal="right"/>
    </xf>
    <xf numFmtId="3" fontId="13" fillId="3" borderId="0" xfId="0" applyNumberFormat="1" applyFont="1" applyFill="1" applyAlignment="1">
      <alignment horizontal="right"/>
    </xf>
    <xf numFmtId="0" fontId="3" fillId="5" borderId="0" xfId="0" applyFont="1" applyFill="1" applyAlignment="1">
      <alignment horizontal="center"/>
    </xf>
    <xf numFmtId="4" fontId="13" fillId="5" borderId="0" xfId="0" applyNumberFormat="1" applyFont="1" applyFill="1" applyAlignment="1">
      <alignment horizontal="right"/>
    </xf>
    <xf numFmtId="3" fontId="13" fillId="5" borderId="0" xfId="0" applyNumberFormat="1" applyFont="1" applyFill="1" applyAlignment="1">
      <alignment horizontal="right"/>
    </xf>
    <xf numFmtId="4" fontId="2" fillId="5" borderId="0" xfId="0" applyNumberFormat="1" applyFont="1" applyFill="1" applyAlignment="1">
      <alignment horizontal="right"/>
    </xf>
    <xf numFmtId="4" fontId="2" fillId="3" borderId="0" xfId="0" applyNumberFormat="1" applyFont="1" applyFill="1"/>
    <xf numFmtId="4" fontId="2" fillId="3" borderId="0" xfId="0" applyNumberFormat="1" applyFont="1" applyFill="1" applyAlignment="1">
      <alignment horizontal="right"/>
    </xf>
    <xf numFmtId="0" fontId="16" fillId="3" borderId="0" xfId="0" applyFont="1" applyFill="1" applyAlignment="1">
      <alignment horizontal="left"/>
    </xf>
    <xf numFmtId="0" fontId="17" fillId="3" borderId="0" xfId="0" applyFont="1" applyFill="1" applyAlignment="1">
      <alignment vertical="top"/>
    </xf>
    <xf numFmtId="0" fontId="18" fillId="3" borderId="0" xfId="0" applyFont="1" applyFill="1" applyAlignment="1">
      <alignment vertical="top"/>
    </xf>
    <xf numFmtId="0" fontId="3" fillId="3" borderId="0" xfId="0" applyFont="1" applyFill="1" applyAlignment="1">
      <alignment vertical="top"/>
    </xf>
    <xf numFmtId="0" fontId="19" fillId="3" borderId="0" xfId="0" applyFont="1" applyFill="1" applyAlignment="1">
      <alignment vertical="top"/>
    </xf>
    <xf numFmtId="0" fontId="20" fillId="3" borderId="0" xfId="0" applyFont="1" applyFill="1" applyAlignment="1">
      <alignment vertical="top" wrapText="1"/>
    </xf>
    <xf numFmtId="0" fontId="13" fillId="0" borderId="0" xfId="0" applyFont="1"/>
    <xf numFmtId="0" fontId="23" fillId="3" borderId="0" xfId="0" applyFont="1" applyFill="1"/>
    <xf numFmtId="0" fontId="13" fillId="4" borderId="0" xfId="0" applyFont="1" applyFill="1"/>
    <xf numFmtId="0" fontId="5" fillId="4" borderId="0" xfId="0" applyFont="1" applyFill="1"/>
    <xf numFmtId="0" fontId="24" fillId="4" borderId="0" xfId="0" applyFont="1" applyFill="1"/>
    <xf numFmtId="0" fontId="13" fillId="6" borderId="0" xfId="0" applyFont="1" applyFill="1"/>
    <xf numFmtId="0" fontId="13" fillId="4" borderId="0" xfId="0" applyFont="1" applyFill="1" applyAlignment="1">
      <alignment vertical="top"/>
    </xf>
    <xf numFmtId="0" fontId="26" fillId="7" borderId="2" xfId="0" applyFont="1" applyFill="1" applyBorder="1"/>
    <xf numFmtId="0" fontId="13" fillId="7" borderId="3" xfId="0" applyFont="1" applyFill="1" applyBorder="1"/>
    <xf numFmtId="0" fontId="13" fillId="7" borderId="4" xfId="0" applyFont="1" applyFill="1" applyBorder="1"/>
    <xf numFmtId="0" fontId="25" fillId="4" borderId="0" xfId="0" quotePrefix="1" applyFont="1" applyFill="1" applyAlignment="1">
      <alignment vertical="top"/>
    </xf>
    <xf numFmtId="0" fontId="25" fillId="4" borderId="0" xfId="0" applyFont="1" applyFill="1" applyAlignment="1">
      <alignment vertical="top"/>
    </xf>
    <xf numFmtId="0" fontId="27" fillId="7" borderId="5" xfId="0" applyFont="1" applyFill="1" applyBorder="1" applyAlignment="1">
      <alignment horizontal="left" indent="1"/>
    </xf>
    <xf numFmtId="0" fontId="28" fillId="7" borderId="0" xfId="0" applyFont="1" applyFill="1"/>
    <xf numFmtId="0" fontId="13" fillId="7" borderId="0" xfId="0" applyFont="1" applyFill="1"/>
    <xf numFmtId="0" fontId="13" fillId="7" borderId="6" xfId="0" applyFont="1" applyFill="1" applyBorder="1"/>
    <xf numFmtId="0" fontId="13" fillId="8" borderId="7" xfId="0" applyFont="1" applyFill="1" applyBorder="1"/>
    <xf numFmtId="0" fontId="23" fillId="8" borderId="8" xfId="0" applyFont="1" applyFill="1" applyBorder="1"/>
    <xf numFmtId="0" fontId="13" fillId="8" borderId="9" xfId="0" applyFont="1" applyFill="1" applyBorder="1"/>
    <xf numFmtId="0" fontId="13" fillId="7" borderId="5" xfId="0" applyFont="1" applyFill="1" applyBorder="1" applyAlignment="1">
      <alignment horizontal="left" indent="1"/>
    </xf>
    <xf numFmtId="0" fontId="13" fillId="8" borderId="11" xfId="0" applyFont="1" applyFill="1" applyBorder="1"/>
    <xf numFmtId="0" fontId="23" fillId="8" borderId="0" xfId="0" applyFont="1" applyFill="1"/>
    <xf numFmtId="0" fontId="13" fillId="8" borderId="12" xfId="0" applyFont="1" applyFill="1" applyBorder="1"/>
    <xf numFmtId="0" fontId="25" fillId="6" borderId="0" xfId="0" applyFont="1" applyFill="1" applyAlignment="1">
      <alignment vertical="top" wrapText="1"/>
    </xf>
    <xf numFmtId="0" fontId="4" fillId="4" borderId="0" xfId="0" applyFont="1" applyFill="1"/>
    <xf numFmtId="0" fontId="13" fillId="7" borderId="13" xfId="0" applyFont="1" applyFill="1" applyBorder="1"/>
    <xf numFmtId="0" fontId="13" fillId="7" borderId="14" xfId="0" applyFont="1" applyFill="1" applyBorder="1"/>
    <xf numFmtId="0" fontId="13" fillId="7" borderId="15" xfId="0" applyFont="1" applyFill="1" applyBorder="1"/>
    <xf numFmtId="0" fontId="13" fillId="8" borderId="0" xfId="0" applyFont="1" applyFill="1"/>
    <xf numFmtId="0" fontId="13" fillId="6" borderId="0" xfId="0" applyFont="1" applyFill="1" applyAlignment="1">
      <alignment horizontal="left" vertical="top"/>
    </xf>
    <xf numFmtId="0" fontId="29" fillId="2" borderId="0" xfId="0" applyFont="1" applyFill="1"/>
    <xf numFmtId="0" fontId="6" fillId="2" borderId="0" xfId="0" applyFont="1" applyFill="1" applyAlignment="1">
      <alignment horizontal="center"/>
    </xf>
    <xf numFmtId="0" fontId="27" fillId="8" borderId="11" xfId="0" applyFont="1" applyFill="1" applyBorder="1"/>
    <xf numFmtId="0" fontId="27" fillId="2" borderId="0" xfId="0" applyFont="1" applyFill="1"/>
    <xf numFmtId="0" fontId="6" fillId="2" borderId="17" xfId="0" applyFont="1" applyFill="1" applyBorder="1" applyAlignment="1">
      <alignment horizontal="center"/>
    </xf>
    <xf numFmtId="0" fontId="27" fillId="8" borderId="11" xfId="0" applyFont="1" applyFill="1" applyBorder="1" applyAlignment="1">
      <alignment horizontal="center"/>
    </xf>
    <xf numFmtId="166" fontId="13" fillId="3" borderId="0" xfId="2" applyNumberFormat="1" applyFont="1" applyFill="1" applyAlignment="1">
      <alignment horizontal="center"/>
    </xf>
    <xf numFmtId="166" fontId="13" fillId="3" borderId="0" xfId="0" applyNumberFormat="1" applyFont="1" applyFill="1" applyAlignment="1">
      <alignment horizontal="center"/>
    </xf>
    <xf numFmtId="167" fontId="13" fillId="8" borderId="0" xfId="0" applyNumberFormat="1" applyFont="1" applyFill="1" applyAlignment="1">
      <alignment horizontal="center"/>
    </xf>
    <xf numFmtId="166" fontId="13" fillId="4" borderId="0" xfId="2" applyNumberFormat="1" applyFont="1" applyFill="1" applyAlignment="1">
      <alignment horizontal="center"/>
    </xf>
    <xf numFmtId="166" fontId="13" fillId="4" borderId="0" xfId="0" applyNumberFormat="1" applyFont="1" applyFill="1" applyAlignment="1">
      <alignment horizontal="center"/>
    </xf>
    <xf numFmtId="167" fontId="13" fillId="3" borderId="0" xfId="0" applyNumberFormat="1" applyFont="1" applyFill="1" applyAlignment="1">
      <alignment horizontal="center"/>
    </xf>
    <xf numFmtId="0" fontId="6" fillId="9" borderId="0" xfId="0" applyFont="1" applyFill="1" applyAlignment="1">
      <alignment horizontal="center"/>
    </xf>
    <xf numFmtId="0" fontId="13" fillId="6" borderId="0" xfId="0" applyFont="1" applyFill="1" applyAlignment="1">
      <alignment horizontal="right"/>
    </xf>
    <xf numFmtId="166" fontId="13" fillId="6" borderId="0" xfId="0" applyNumberFormat="1" applyFont="1" applyFill="1" applyAlignment="1">
      <alignment horizontal="center"/>
    </xf>
    <xf numFmtId="2" fontId="13" fillId="6" borderId="0" xfId="0" applyNumberFormat="1" applyFont="1" applyFill="1" applyAlignment="1">
      <alignment horizontal="center"/>
    </xf>
    <xf numFmtId="0" fontId="28" fillId="6" borderId="0" xfId="0" applyFont="1" applyFill="1"/>
    <xf numFmtId="0" fontId="13" fillId="6" borderId="0" xfId="0" applyFont="1" applyFill="1" applyAlignment="1">
      <alignment horizontal="center"/>
    </xf>
    <xf numFmtId="0" fontId="30" fillId="6" borderId="0" xfId="0" applyFont="1" applyFill="1" applyAlignment="1">
      <alignment vertical="center"/>
    </xf>
    <xf numFmtId="0" fontId="13" fillId="6" borderId="0" xfId="0" applyFont="1" applyFill="1" applyAlignment="1">
      <alignment vertical="center"/>
    </xf>
    <xf numFmtId="0" fontId="13" fillId="8" borderId="18" xfId="0" applyFont="1" applyFill="1" applyBorder="1" applyAlignment="1">
      <alignment horizontal="center"/>
    </xf>
    <xf numFmtId="2" fontId="13" fillId="8" borderId="19" xfId="0" applyNumberFormat="1" applyFont="1" applyFill="1" applyBorder="1" applyAlignment="1">
      <alignment horizontal="center"/>
    </xf>
    <xf numFmtId="0" fontId="13" fillId="8" borderId="20" xfId="0" applyFont="1" applyFill="1" applyBorder="1"/>
    <xf numFmtId="0" fontId="23" fillId="3" borderId="0" xfId="0" applyFont="1" applyFill="1" applyAlignment="1">
      <alignment vertical="top" wrapText="1"/>
    </xf>
    <xf numFmtId="0" fontId="2" fillId="3" borderId="0" xfId="0" applyFont="1" applyFill="1" applyAlignment="1">
      <alignment horizontal="center"/>
    </xf>
    <xf numFmtId="0" fontId="7" fillId="3" borderId="0" xfId="0" applyFont="1" applyFill="1" applyAlignment="1">
      <alignment horizontal="right" indent="1"/>
    </xf>
    <xf numFmtId="0" fontId="3" fillId="3" borderId="0" xfId="0" applyFont="1" applyFill="1" applyAlignment="1">
      <alignment vertical="top" wrapText="1"/>
    </xf>
    <xf numFmtId="0" fontId="13" fillId="3" borderId="0" xfId="0" applyFont="1" applyFill="1" applyAlignment="1">
      <alignment horizontal="left" vertical="top"/>
    </xf>
    <xf numFmtId="0" fontId="6" fillId="2" borderId="0" xfId="0" applyFont="1" applyFill="1" applyAlignment="1">
      <alignment horizontal="left" wrapText="1"/>
    </xf>
    <xf numFmtId="0" fontId="3" fillId="3" borderId="0" xfId="0" applyFont="1" applyFill="1"/>
    <xf numFmtId="0" fontId="13" fillId="3" borderId="0" xfId="0" applyFont="1" applyFill="1" applyAlignment="1">
      <alignment horizontal="center"/>
    </xf>
    <xf numFmtId="3" fontId="13" fillId="3" borderId="0" xfId="0" applyNumberFormat="1" applyFont="1" applyFill="1"/>
    <xf numFmtId="0" fontId="32" fillId="3" borderId="0" xfId="0" applyFont="1" applyFill="1"/>
    <xf numFmtId="0" fontId="2" fillId="0" borderId="0" xfId="0" applyFont="1" applyAlignment="1">
      <alignment horizontal="left" vertical="top"/>
    </xf>
    <xf numFmtId="165" fontId="2" fillId="0" borderId="0" xfId="1" applyNumberFormat="1" applyFont="1" applyFill="1" applyAlignment="1">
      <alignment horizontal="left" vertical="top"/>
    </xf>
    <xf numFmtId="0" fontId="4" fillId="0" borderId="0" xfId="0" applyFont="1"/>
    <xf numFmtId="0" fontId="7" fillId="0" borderId="0" xfId="0" applyFont="1"/>
    <xf numFmtId="0" fontId="4" fillId="0" borderId="0" xfId="0" applyFont="1" applyAlignment="1">
      <alignment horizontal="left"/>
    </xf>
    <xf numFmtId="0" fontId="7" fillId="0" borderId="0" xfId="0" applyFont="1" applyAlignment="1">
      <alignment horizontal="left"/>
    </xf>
    <xf numFmtId="0" fontId="5"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horizontal="left" vertical="top"/>
    </xf>
    <xf numFmtId="0" fontId="2" fillId="0" borderId="0" xfId="0" applyFont="1" applyAlignment="1">
      <alignment horizontal="left" vertical="top" indent="1"/>
    </xf>
    <xf numFmtId="0" fontId="35" fillId="10" borderId="0" xfId="0" applyFont="1" applyFill="1" applyAlignment="1">
      <alignment horizontal="left"/>
    </xf>
    <xf numFmtId="0" fontId="36" fillId="10" borderId="0" xfId="0" applyFont="1" applyFill="1" applyAlignment="1">
      <alignment horizontal="left"/>
    </xf>
    <xf numFmtId="0" fontId="4" fillId="0" borderId="0" xfId="0" applyFont="1" applyAlignment="1">
      <alignment horizontal="left" wrapText="1" indent="2"/>
    </xf>
    <xf numFmtId="0" fontId="11" fillId="0" borderId="0" xfId="0" applyFont="1" applyAlignment="1">
      <alignment horizontal="left" wrapText="1" indent="1"/>
    </xf>
    <xf numFmtId="0" fontId="3" fillId="0" borderId="0" xfId="0" applyFont="1" applyAlignment="1">
      <alignment horizontal="left" vertical="top" indent="1"/>
    </xf>
    <xf numFmtId="3" fontId="2" fillId="0" borderId="0" xfId="0" applyNumberFormat="1" applyFont="1" applyAlignment="1">
      <alignment horizontal="left" vertical="top"/>
    </xf>
    <xf numFmtId="3" fontId="3" fillId="0" borderId="0" xfId="0" applyNumberFormat="1" applyFont="1" applyAlignment="1">
      <alignment horizontal="left" vertical="top"/>
    </xf>
    <xf numFmtId="0" fontId="13" fillId="11" borderId="0" xfId="0" applyFont="1" applyFill="1"/>
    <xf numFmtId="0" fontId="36" fillId="0" borderId="0" xfId="0" applyFont="1" applyAlignment="1">
      <alignment horizontal="left"/>
    </xf>
    <xf numFmtId="164" fontId="36" fillId="0" borderId="0" xfId="2" applyNumberFormat="1" applyFont="1" applyFill="1" applyAlignment="1">
      <alignment horizontal="center"/>
    </xf>
    <xf numFmtId="168" fontId="2" fillId="0" borderId="0" xfId="2" applyNumberFormat="1" applyFont="1" applyAlignment="1">
      <alignment horizontal="center" vertical="top"/>
    </xf>
    <xf numFmtId="9" fontId="2" fillId="0" borderId="0" xfId="2" applyFont="1" applyAlignment="1">
      <alignment horizontal="center" vertical="top"/>
    </xf>
    <xf numFmtId="0" fontId="7" fillId="0" borderId="0" xfId="0" applyFont="1" applyAlignment="1">
      <alignment horizontal="center"/>
    </xf>
    <xf numFmtId="0" fontId="2" fillId="0" borderId="0" xfId="0" applyFont="1" applyAlignment="1">
      <alignment horizontal="center" vertical="top"/>
    </xf>
    <xf numFmtId="0" fontId="5" fillId="0" borderId="0" xfId="0" applyFont="1" applyAlignment="1">
      <alignment horizontal="center" vertical="top"/>
    </xf>
    <xf numFmtId="0" fontId="3" fillId="0" borderId="0" xfId="0" applyFont="1" applyAlignment="1">
      <alignment horizontal="center" vertical="top"/>
    </xf>
    <xf numFmtId="0" fontId="36" fillId="10" borderId="0" xfId="0" applyFont="1" applyFill="1" applyAlignment="1">
      <alignment horizontal="center"/>
    </xf>
    <xf numFmtId="0" fontId="4" fillId="0" borderId="0" xfId="0" applyFont="1" applyAlignment="1">
      <alignment horizontal="center"/>
    </xf>
    <xf numFmtId="0" fontId="11" fillId="0" borderId="0" xfId="0" applyFont="1" applyAlignment="1">
      <alignment horizontal="center"/>
    </xf>
    <xf numFmtId="3" fontId="4" fillId="0" borderId="0" xfId="0" applyNumberFormat="1" applyFont="1" applyAlignment="1">
      <alignment horizontal="center"/>
    </xf>
    <xf numFmtId="3" fontId="11" fillId="0" borderId="0" xfId="0" applyNumberFormat="1" applyFont="1" applyAlignment="1">
      <alignment horizontal="left"/>
    </xf>
    <xf numFmtId="0" fontId="2" fillId="12" borderId="0" xfId="0" applyFont="1" applyFill="1" applyAlignment="1">
      <alignment horizontal="left" vertical="top" indent="1"/>
    </xf>
    <xf numFmtId="0" fontId="6" fillId="4" borderId="0" xfId="0" applyFont="1" applyFill="1" applyAlignment="1">
      <alignment horizontal="left" vertical="top"/>
    </xf>
    <xf numFmtId="0" fontId="36" fillId="0" borderId="0" xfId="0" applyFont="1" applyAlignment="1">
      <alignment horizontal="left" vertical="top"/>
    </xf>
    <xf numFmtId="0" fontId="4" fillId="4" borderId="0" xfId="0" applyFont="1" applyFill="1" applyAlignment="1">
      <alignment horizontal="left" wrapText="1" indent="2"/>
    </xf>
    <xf numFmtId="0" fontId="4" fillId="4" borderId="0" xfId="0" applyFont="1" applyFill="1" applyAlignment="1">
      <alignment horizontal="left"/>
    </xf>
    <xf numFmtId="0" fontId="11" fillId="4" borderId="0" xfId="0" applyFont="1" applyFill="1" applyAlignment="1">
      <alignment horizontal="left" wrapText="1" indent="1"/>
    </xf>
    <xf numFmtId="0" fontId="19" fillId="0" borderId="0" xfId="0" applyFont="1" applyAlignment="1">
      <alignment horizontal="left" vertical="top"/>
    </xf>
    <xf numFmtId="0" fontId="37" fillId="0" borderId="0" xfId="0" applyFont="1" applyAlignment="1">
      <alignment horizontal="left" vertical="top"/>
    </xf>
    <xf numFmtId="9" fontId="37" fillId="0" borderId="0" xfId="2" applyFont="1" applyAlignment="1">
      <alignment horizontal="center" vertical="top"/>
    </xf>
    <xf numFmtId="0" fontId="37" fillId="0" borderId="0" xfId="0" applyFont="1"/>
    <xf numFmtId="0" fontId="37" fillId="3" borderId="0" xfId="0" applyFont="1" applyFill="1" applyAlignment="1">
      <alignment horizontal="left" vertical="top"/>
    </xf>
    <xf numFmtId="3" fontId="38" fillId="0" borderId="0" xfId="0" applyNumberFormat="1" applyFont="1" applyAlignment="1">
      <alignment horizontal="left" vertical="top"/>
    </xf>
    <xf numFmtId="3" fontId="4" fillId="0" borderId="0" xfId="0" applyNumberFormat="1" applyFont="1" applyAlignment="1">
      <alignment horizontal="left" vertical="top"/>
    </xf>
    <xf numFmtId="3" fontId="37" fillId="0" borderId="0" xfId="0" applyNumberFormat="1" applyFont="1" applyAlignment="1">
      <alignment horizontal="left" vertical="top"/>
    </xf>
    <xf numFmtId="164" fontId="36" fillId="4" borderId="0" xfId="2" applyNumberFormat="1" applyFont="1" applyFill="1" applyAlignment="1">
      <alignment horizontal="center"/>
    </xf>
    <xf numFmtId="3" fontId="38" fillId="4" borderId="0" xfId="0" applyNumberFormat="1" applyFont="1" applyFill="1" applyAlignment="1">
      <alignment horizontal="left" vertical="top"/>
    </xf>
    <xf numFmtId="3" fontId="3" fillId="4" borderId="0" xfId="0" applyNumberFormat="1" applyFont="1" applyFill="1" applyAlignment="1">
      <alignment horizontal="left" vertical="top"/>
    </xf>
    <xf numFmtId="3" fontId="4" fillId="0" borderId="0" xfId="0" applyNumberFormat="1" applyFont="1" applyAlignment="1">
      <alignment horizontal="left"/>
    </xf>
    <xf numFmtId="3" fontId="4" fillId="0" borderId="0" xfId="0" applyNumberFormat="1" applyFont="1"/>
    <xf numFmtId="3" fontId="4" fillId="0" borderId="0" xfId="0" applyNumberFormat="1" applyFont="1" applyAlignment="1">
      <alignment horizontal="left" wrapText="1" indent="2"/>
    </xf>
    <xf numFmtId="3" fontId="4" fillId="4" borderId="0" xfId="0" applyNumberFormat="1" applyFont="1" applyFill="1" applyAlignment="1">
      <alignment horizontal="left" wrapText="1" indent="2"/>
    </xf>
    <xf numFmtId="3" fontId="4" fillId="4" borderId="0" xfId="0" applyNumberFormat="1" applyFont="1" applyFill="1" applyAlignment="1">
      <alignment horizontal="left"/>
    </xf>
    <xf numFmtId="3" fontId="4" fillId="4" borderId="0" xfId="0" applyNumberFormat="1" applyFont="1" applyFill="1"/>
    <xf numFmtId="0" fontId="4" fillId="0" borderId="0" xfId="0" applyFont="1" applyAlignment="1">
      <alignment horizontal="left" indent="2"/>
    </xf>
    <xf numFmtId="10" fontId="4" fillId="0" borderId="0" xfId="2" applyNumberFormat="1" applyFont="1" applyFill="1" applyAlignment="1">
      <alignment horizontal="center"/>
    </xf>
    <xf numFmtId="0" fontId="12" fillId="0" borderId="0" xfId="3" applyAlignment="1">
      <alignment horizontal="left"/>
    </xf>
    <xf numFmtId="0" fontId="2" fillId="13" borderId="0" xfId="0" applyFont="1" applyFill="1" applyAlignment="1">
      <alignment horizontal="left" vertical="top"/>
    </xf>
    <xf numFmtId="3" fontId="4" fillId="13" borderId="0" xfId="0" applyNumberFormat="1" applyFont="1" applyFill="1" applyAlignment="1">
      <alignment horizontal="left"/>
    </xf>
    <xf numFmtId="0" fontId="11" fillId="0" borderId="0" xfId="0" applyFont="1" applyAlignment="1">
      <alignment horizontal="left" wrapText="1"/>
    </xf>
    <xf numFmtId="3" fontId="11" fillId="0" borderId="0" xfId="0" applyNumberFormat="1" applyFont="1" applyAlignment="1">
      <alignment horizontal="left" wrapText="1"/>
    </xf>
    <xf numFmtId="2" fontId="4" fillId="0" borderId="0" xfId="2" applyNumberFormat="1" applyFont="1" applyBorder="1" applyAlignment="1">
      <alignment horizontal="left"/>
    </xf>
    <xf numFmtId="3" fontId="2" fillId="0" borderId="0" xfId="0" applyNumberFormat="1" applyFont="1" applyAlignment="1">
      <alignment horizontal="left" vertical="top" indent="3"/>
    </xf>
    <xf numFmtId="3" fontId="2" fillId="3" borderId="0" xfId="0" applyNumberFormat="1" applyFont="1" applyFill="1" applyAlignment="1">
      <alignment horizontal="left" vertical="top"/>
    </xf>
    <xf numFmtId="9" fontId="2" fillId="3" borderId="0" xfId="2" applyFont="1" applyFill="1" applyAlignment="1">
      <alignment horizontal="center" vertical="top"/>
    </xf>
    <xf numFmtId="0" fontId="36" fillId="2" borderId="0" xfId="0" applyFont="1" applyFill="1" applyAlignment="1">
      <alignment horizontal="left"/>
    </xf>
    <xf numFmtId="0" fontId="36" fillId="2" borderId="0" xfId="0" applyFont="1" applyFill="1" applyAlignment="1">
      <alignment horizontal="center"/>
    </xf>
    <xf numFmtId="0" fontId="4" fillId="3" borderId="0" xfId="0" applyFont="1" applyFill="1" applyAlignment="1">
      <alignment horizontal="left"/>
    </xf>
    <xf numFmtId="0" fontId="11" fillId="3" borderId="0" xfId="0" applyFont="1" applyFill="1" applyAlignment="1">
      <alignment horizontal="center"/>
    </xf>
    <xf numFmtId="3" fontId="4" fillId="3" borderId="0" xfId="0" applyNumberFormat="1" applyFont="1" applyFill="1" applyAlignment="1">
      <alignment horizontal="left"/>
    </xf>
    <xf numFmtId="9" fontId="4" fillId="0" borderId="0" xfId="2" applyFont="1" applyFill="1" applyAlignment="1">
      <alignment horizontal="center"/>
    </xf>
    <xf numFmtId="0" fontId="38" fillId="0" borderId="0" xfId="0" applyFont="1"/>
    <xf numFmtId="0" fontId="3" fillId="0" borderId="0" xfId="0" applyFont="1" applyAlignment="1">
      <alignment horizontal="center"/>
    </xf>
    <xf numFmtId="0" fontId="2" fillId="0" borderId="0" xfId="0" applyFont="1" applyAlignment="1">
      <alignment horizontal="left"/>
    </xf>
    <xf numFmtId="164" fontId="4" fillId="0" borderId="0" xfId="2" applyNumberFormat="1" applyFont="1" applyAlignment="1">
      <alignment horizontal="center" vertical="top"/>
    </xf>
    <xf numFmtId="3" fontId="4" fillId="14" borderId="0" xfId="0" applyNumberFormat="1" applyFont="1" applyFill="1" applyAlignment="1">
      <alignment horizontal="center"/>
    </xf>
    <xf numFmtId="0" fontId="4" fillId="14" borderId="0" xfId="0" applyFont="1" applyFill="1" applyAlignment="1">
      <alignment wrapText="1"/>
    </xf>
    <xf numFmtId="9" fontId="19" fillId="0" borderId="0" xfId="2" applyFont="1" applyFill="1" applyAlignment="1">
      <alignment horizontal="center" vertical="top"/>
    </xf>
    <xf numFmtId="0" fontId="1" fillId="0" borderId="0" xfId="4"/>
    <xf numFmtId="0" fontId="36" fillId="0" borderId="0" xfId="2" applyNumberFormat="1" applyFont="1" applyFill="1" applyAlignment="1">
      <alignment horizontal="center"/>
    </xf>
    <xf numFmtId="166" fontId="26" fillId="7" borderId="10" xfId="0" applyNumberFormat="1" applyFont="1" applyFill="1" applyBorder="1" applyAlignment="1">
      <alignment horizontal="center"/>
    </xf>
    <xf numFmtId="0" fontId="40" fillId="16" borderId="0" xfId="0" applyFont="1" applyFill="1" applyAlignment="1">
      <alignment horizontal="center"/>
    </xf>
    <xf numFmtId="0" fontId="5" fillId="0" borderId="21" xfId="0" applyFont="1" applyBorder="1" applyAlignment="1">
      <alignment horizontal="left" vertical="top"/>
    </xf>
    <xf numFmtId="0" fontId="24" fillId="15" borderId="21" xfId="0" applyFont="1" applyFill="1" applyBorder="1" applyAlignment="1">
      <alignment horizontal="left" vertical="top"/>
    </xf>
    <xf numFmtId="0" fontId="41" fillId="0" borderId="0" xfId="0" applyFont="1"/>
    <xf numFmtId="43" fontId="2" fillId="0" borderId="0" xfId="1" applyFont="1" applyAlignment="1">
      <alignment horizontal="left" vertical="top"/>
    </xf>
    <xf numFmtId="165" fontId="2" fillId="0" borderId="0" xfId="1" applyNumberFormat="1" applyFont="1" applyAlignment="1">
      <alignment horizontal="left" vertical="top"/>
    </xf>
    <xf numFmtId="165" fontId="2" fillId="12" borderId="0" xfId="0" applyNumberFormat="1" applyFont="1" applyFill="1" applyAlignment="1">
      <alignment horizontal="left" vertical="top" indent="1"/>
    </xf>
    <xf numFmtId="165" fontId="2" fillId="15" borderId="0" xfId="1" applyNumberFormat="1" applyFont="1" applyFill="1" applyAlignment="1">
      <alignment horizontal="left" vertical="top"/>
    </xf>
    <xf numFmtId="165" fontId="4" fillId="3" borderId="0" xfId="0" applyNumberFormat="1" applyFont="1" applyFill="1"/>
    <xf numFmtId="165" fontId="2" fillId="3" borderId="0" xfId="1" applyNumberFormat="1" applyFont="1" applyFill="1" applyAlignment="1">
      <alignment horizontal="right" vertical="top"/>
    </xf>
    <xf numFmtId="9" fontId="4" fillId="3" borderId="0" xfId="0" applyNumberFormat="1" applyFont="1" applyFill="1" applyAlignment="1">
      <alignment horizontal="right"/>
    </xf>
    <xf numFmtId="10" fontId="4" fillId="3" borderId="0" xfId="0" applyNumberFormat="1" applyFont="1" applyFill="1"/>
    <xf numFmtId="10" fontId="0" fillId="0" borderId="0" xfId="0" applyNumberFormat="1"/>
    <xf numFmtId="0" fontId="2" fillId="17" borderId="0" xfId="0" applyFont="1" applyFill="1" applyAlignment="1">
      <alignment horizontal="left" vertical="top"/>
    </xf>
    <xf numFmtId="0" fontId="2" fillId="17" borderId="0" xfId="0" applyFont="1" applyFill="1" applyAlignment="1">
      <alignment horizontal="left" vertical="top" indent="1"/>
    </xf>
    <xf numFmtId="0" fontId="2" fillId="14" borderId="0" xfId="0" applyFont="1" applyFill="1" applyAlignment="1">
      <alignment horizontal="left" vertical="top"/>
    </xf>
    <xf numFmtId="0" fontId="3" fillId="12" borderId="0" xfId="0" applyFont="1" applyFill="1" applyAlignment="1">
      <alignment horizontal="left" vertical="top" indent="1"/>
    </xf>
    <xf numFmtId="165" fontId="0" fillId="0" borderId="0" xfId="0" applyNumberFormat="1"/>
    <xf numFmtId="0" fontId="4" fillId="14" borderId="0" xfId="0" applyFont="1" applyFill="1"/>
    <xf numFmtId="0" fontId="2" fillId="14" borderId="0" xfId="0" applyFont="1" applyFill="1" applyAlignment="1">
      <alignment horizontal="left" vertical="top" indent="1"/>
    </xf>
    <xf numFmtId="10" fontId="35" fillId="10" borderId="0" xfId="2" applyNumberFormat="1" applyFont="1" applyFill="1" applyAlignment="1">
      <alignment horizontal="left"/>
    </xf>
    <xf numFmtId="169" fontId="11" fillId="0" borderId="0" xfId="0" applyNumberFormat="1" applyFont="1" applyAlignment="1">
      <alignment horizontal="left" wrapText="1"/>
    </xf>
    <xf numFmtId="0" fontId="42" fillId="0" borderId="0" xfId="0" applyFont="1"/>
    <xf numFmtId="165" fontId="3" fillId="12" borderId="0" xfId="0" applyNumberFormat="1" applyFont="1" applyFill="1" applyAlignment="1">
      <alignment horizontal="left" vertical="top" indent="1"/>
    </xf>
    <xf numFmtId="165" fontId="2" fillId="14" borderId="0" xfId="0" applyNumberFormat="1" applyFont="1" applyFill="1" applyAlignment="1">
      <alignment horizontal="left" vertical="top" indent="1"/>
    </xf>
    <xf numFmtId="165" fontId="3" fillId="14" borderId="0" xfId="0" applyNumberFormat="1" applyFont="1" applyFill="1" applyAlignment="1">
      <alignment horizontal="left" vertical="top" indent="1"/>
    </xf>
    <xf numFmtId="169" fontId="4" fillId="3" borderId="0" xfId="0" applyNumberFormat="1" applyFont="1" applyFill="1"/>
    <xf numFmtId="9" fontId="4" fillId="0" borderId="0" xfId="0" applyNumberFormat="1" applyFont="1" applyAlignment="1">
      <alignment horizontal="center"/>
    </xf>
    <xf numFmtId="0" fontId="43" fillId="0" borderId="0" xfId="0" applyFont="1" applyAlignment="1">
      <alignment horizontal="left" vertical="top"/>
    </xf>
    <xf numFmtId="3" fontId="4" fillId="15" borderId="0" xfId="0" applyNumberFormat="1" applyFont="1" applyFill="1" applyAlignment="1">
      <alignment horizontal="left"/>
    </xf>
    <xf numFmtId="165" fontId="35" fillId="10" borderId="0" xfId="1" applyNumberFormat="1" applyFont="1" applyFill="1" applyAlignment="1">
      <alignment horizontal="left"/>
    </xf>
    <xf numFmtId="0" fontId="11" fillId="0" borderId="0" xfId="0" applyFont="1" applyAlignment="1">
      <alignment horizontal="left"/>
    </xf>
    <xf numFmtId="43" fontId="4" fillId="0" borderId="0" xfId="0" applyNumberFormat="1" applyFont="1" applyAlignment="1">
      <alignment horizontal="left"/>
    </xf>
    <xf numFmtId="43" fontId="11" fillId="0" borderId="0" xfId="0" applyNumberFormat="1" applyFont="1" applyAlignment="1">
      <alignment horizontal="left"/>
    </xf>
    <xf numFmtId="165" fontId="4" fillId="0" borderId="0" xfId="0" applyNumberFormat="1" applyFont="1"/>
    <xf numFmtId="9" fontId="4" fillId="0" borderId="0" xfId="2" applyFont="1"/>
    <xf numFmtId="0" fontId="44" fillId="2" borderId="0" xfId="0" applyFont="1" applyFill="1" applyAlignment="1">
      <alignment horizontal="left" vertical="top"/>
    </xf>
    <xf numFmtId="0" fontId="44" fillId="2" borderId="0" xfId="0" applyFont="1" applyFill="1"/>
    <xf numFmtId="3" fontId="45" fillId="0" borderId="0" xfId="0" applyNumberFormat="1" applyFont="1" applyAlignment="1">
      <alignment horizontal="left" vertical="top"/>
    </xf>
    <xf numFmtId="3" fontId="2" fillId="4" borderId="0" xfId="0" applyNumberFormat="1" applyFont="1" applyFill="1" applyAlignment="1">
      <alignment horizontal="left" vertical="top"/>
    </xf>
    <xf numFmtId="165" fontId="36" fillId="0" borderId="0" xfId="1" applyNumberFormat="1" applyFont="1" applyFill="1" applyAlignment="1">
      <alignment horizontal="left"/>
    </xf>
    <xf numFmtId="10" fontId="38" fillId="4" borderId="0" xfId="0" applyNumberFormat="1" applyFont="1" applyFill="1" applyAlignment="1">
      <alignment horizontal="left" vertical="top"/>
    </xf>
    <xf numFmtId="10" fontId="0" fillId="0" borderId="0" xfId="2" applyNumberFormat="1" applyFont="1"/>
    <xf numFmtId="165" fontId="0" fillId="0" borderId="0" xfId="1" applyNumberFormat="1" applyFont="1"/>
    <xf numFmtId="0" fontId="46" fillId="10" borderId="0" xfId="0" applyFont="1" applyFill="1" applyAlignment="1">
      <alignment horizontal="left"/>
    </xf>
    <xf numFmtId="165" fontId="46" fillId="10" borderId="0" xfId="1" applyNumberFormat="1" applyFont="1" applyFill="1" applyAlignment="1">
      <alignment horizontal="left"/>
    </xf>
    <xf numFmtId="165" fontId="47" fillId="0" borderId="0" xfId="1" applyNumberFormat="1" applyFont="1" applyAlignment="1">
      <alignment horizontal="left"/>
    </xf>
    <xf numFmtId="10" fontId="4" fillId="0" borderId="0" xfId="0" applyNumberFormat="1" applyFont="1" applyAlignment="1">
      <alignment horizontal="center"/>
    </xf>
    <xf numFmtId="165" fontId="4" fillId="0" borderId="0" xfId="0" applyNumberFormat="1" applyFont="1" applyAlignment="1">
      <alignment horizontal="left"/>
    </xf>
    <xf numFmtId="0" fontId="0" fillId="18" borderId="0" xfId="0" applyFill="1"/>
    <xf numFmtId="0" fontId="48" fillId="0" borderId="0" xfId="0" applyFont="1" applyAlignment="1">
      <alignment horizontal="left" vertical="top"/>
    </xf>
    <xf numFmtId="0" fontId="49" fillId="0" borderId="0" xfId="0" applyFont="1"/>
    <xf numFmtId="0" fontId="48" fillId="0" borderId="0" xfId="0" applyFont="1" applyAlignment="1">
      <alignment horizontal="center" vertical="top"/>
    </xf>
    <xf numFmtId="0" fontId="50" fillId="0" borderId="0" xfId="0" applyFont="1" applyAlignment="1">
      <alignment horizontal="left" vertical="top"/>
    </xf>
    <xf numFmtId="0" fontId="50" fillId="0" borderId="0" xfId="0" applyFont="1" applyAlignment="1">
      <alignment horizontal="center" vertical="top"/>
    </xf>
    <xf numFmtId="0" fontId="49" fillId="3" borderId="0" xfId="0" applyFont="1" applyFill="1"/>
    <xf numFmtId="0" fontId="52" fillId="0" borderId="0" xfId="0" applyFont="1"/>
    <xf numFmtId="0" fontId="52" fillId="0" borderId="0" xfId="0" applyFont="1" applyAlignment="1">
      <alignment horizontal="center"/>
    </xf>
    <xf numFmtId="0" fontId="52" fillId="0" borderId="0" xfId="0" applyFont="1" applyAlignment="1">
      <alignment horizontal="left"/>
    </xf>
    <xf numFmtId="0" fontId="53" fillId="0" borderId="0" xfId="0" applyFont="1" applyAlignment="1">
      <alignment horizontal="left" vertical="top"/>
    </xf>
    <xf numFmtId="0" fontId="53" fillId="0" borderId="0" xfId="0" applyFont="1" applyAlignment="1">
      <alignment horizontal="center" vertical="top"/>
    </xf>
    <xf numFmtId="165" fontId="49" fillId="0" borderId="0" xfId="0" applyNumberFormat="1" applyFont="1"/>
    <xf numFmtId="43" fontId="49" fillId="0" borderId="0" xfId="0" applyNumberFormat="1" applyFont="1"/>
    <xf numFmtId="0" fontId="54" fillId="0" borderId="0" xfId="0" applyFont="1"/>
    <xf numFmtId="0" fontId="49" fillId="0" borderId="0" xfId="0" applyFont="1" applyAlignment="1">
      <alignment vertical="center"/>
    </xf>
    <xf numFmtId="0" fontId="51" fillId="2" borderId="22" xfId="0" applyFont="1" applyFill="1" applyBorder="1" applyAlignment="1">
      <alignment horizontal="center" vertical="center"/>
    </xf>
    <xf numFmtId="0" fontId="49" fillId="0" borderId="23" xfId="0" applyFont="1" applyBorder="1"/>
    <xf numFmtId="165" fontId="49" fillId="0" borderId="23" xfId="1" applyNumberFormat="1" applyFont="1" applyBorder="1"/>
    <xf numFmtId="0" fontId="51" fillId="2" borderId="7" xfId="0" applyFont="1" applyFill="1" applyBorder="1" applyAlignment="1">
      <alignment horizontal="center" vertical="center"/>
    </xf>
    <xf numFmtId="0" fontId="51" fillId="2" borderId="8" xfId="0" applyFont="1" applyFill="1" applyBorder="1" applyAlignment="1">
      <alignment horizontal="center" vertical="center"/>
    </xf>
    <xf numFmtId="0" fontId="51" fillId="2" borderId="9" xfId="0" applyFont="1" applyFill="1" applyBorder="1" applyAlignment="1">
      <alignment horizontal="center" vertical="center"/>
    </xf>
    <xf numFmtId="0" fontId="49" fillId="0" borderId="11" xfId="0" applyFont="1" applyBorder="1"/>
    <xf numFmtId="2" fontId="49" fillId="0" borderId="0" xfId="0" applyNumberFormat="1" applyFont="1"/>
    <xf numFmtId="0" fontId="49" fillId="0" borderId="12" xfId="0" applyFont="1" applyBorder="1"/>
    <xf numFmtId="0" fontId="49" fillId="0" borderId="18" xfId="0" applyFont="1" applyBorder="1"/>
    <xf numFmtId="2" fontId="49" fillId="0" borderId="19" xfId="0" applyNumberFormat="1" applyFont="1" applyBorder="1"/>
    <xf numFmtId="0" fontId="49" fillId="0" borderId="20" xfId="0" applyFont="1" applyBorder="1"/>
    <xf numFmtId="0" fontId="51" fillId="2" borderId="7" xfId="0" applyFont="1" applyFill="1" applyBorder="1" applyAlignment="1">
      <alignment horizontal="center" vertical="center" wrapText="1"/>
    </xf>
    <xf numFmtId="0" fontId="51" fillId="2" borderId="9" xfId="0" applyFont="1" applyFill="1" applyBorder="1" applyAlignment="1">
      <alignment horizontal="center" vertical="center" wrapText="1"/>
    </xf>
    <xf numFmtId="0" fontId="51" fillId="2" borderId="8" xfId="0" applyFont="1" applyFill="1" applyBorder="1" applyAlignment="1">
      <alignment horizontal="center" vertical="center" wrapText="1"/>
    </xf>
    <xf numFmtId="164" fontId="49" fillId="0" borderId="12" xfId="2" applyNumberFormat="1" applyFont="1" applyBorder="1"/>
    <xf numFmtId="0" fontId="49" fillId="0" borderId="19" xfId="0" applyFont="1" applyBorder="1"/>
    <xf numFmtId="164" fontId="49" fillId="0" borderId="20" xfId="2" applyNumberFormat="1" applyFont="1" applyBorder="1"/>
    <xf numFmtId="10" fontId="49" fillId="0" borderId="0" xfId="0" applyNumberFormat="1" applyFont="1"/>
    <xf numFmtId="10" fontId="49" fillId="0" borderId="12" xfId="0" applyNumberFormat="1" applyFont="1" applyBorder="1"/>
    <xf numFmtId="10" fontId="49" fillId="0" borderId="19" xfId="0" applyNumberFormat="1" applyFont="1" applyBorder="1"/>
    <xf numFmtId="10" fontId="49" fillId="0" borderId="20" xfId="0" applyNumberFormat="1" applyFont="1" applyBorder="1"/>
    <xf numFmtId="165" fontId="49" fillId="3" borderId="0" xfId="0" applyNumberFormat="1" applyFont="1" applyFill="1"/>
    <xf numFmtId="165" fontId="49" fillId="3" borderId="12" xfId="0" applyNumberFormat="1" applyFont="1" applyFill="1" applyBorder="1"/>
    <xf numFmtId="165" fontId="49" fillId="0" borderId="19" xfId="0" applyNumberFormat="1" applyFont="1" applyBorder="1"/>
    <xf numFmtId="0" fontId="49" fillId="3" borderId="19" xfId="0" applyFont="1" applyFill="1" applyBorder="1"/>
    <xf numFmtId="0" fontId="49" fillId="3" borderId="20" xfId="0" applyFont="1" applyFill="1" applyBorder="1"/>
    <xf numFmtId="0" fontId="49" fillId="3" borderId="11" xfId="0" applyFont="1" applyFill="1" applyBorder="1" applyAlignment="1">
      <alignment horizontal="left" vertical="top"/>
    </xf>
    <xf numFmtId="10" fontId="49" fillId="3" borderId="0" xfId="0" applyNumberFormat="1" applyFont="1" applyFill="1" applyAlignment="1">
      <alignment horizontal="left" vertical="top"/>
    </xf>
    <xf numFmtId="10" fontId="49" fillId="3" borderId="0" xfId="0" applyNumberFormat="1" applyFont="1" applyFill="1" applyAlignment="1">
      <alignment horizontal="right" vertical="top"/>
    </xf>
    <xf numFmtId="0" fontId="49" fillId="3" borderId="0" xfId="0" applyFont="1" applyFill="1" applyAlignment="1">
      <alignment horizontal="left" vertical="top"/>
    </xf>
    <xf numFmtId="0" fontId="49" fillId="3" borderId="0" xfId="0" applyFont="1" applyFill="1" applyAlignment="1">
      <alignment horizontal="left" vertical="top" wrapText="1"/>
    </xf>
    <xf numFmtId="165" fontId="49" fillId="3" borderId="0" xfId="1" applyNumberFormat="1" applyFont="1" applyFill="1" applyBorder="1" applyAlignment="1">
      <alignment horizontal="right" vertical="top"/>
    </xf>
    <xf numFmtId="9" fontId="49" fillId="3" borderId="0" xfId="0" applyNumberFormat="1" applyFont="1" applyFill="1" applyAlignment="1">
      <alignment horizontal="right"/>
    </xf>
    <xf numFmtId="0" fontId="51" fillId="2" borderId="7" xfId="0" applyFont="1" applyFill="1" applyBorder="1" applyAlignment="1">
      <alignment horizontal="left" wrapText="1"/>
    </xf>
    <xf numFmtId="0" fontId="51" fillId="2" borderId="8" xfId="0" applyFont="1" applyFill="1" applyBorder="1" applyAlignment="1">
      <alignment horizontal="center" wrapText="1"/>
    </xf>
    <xf numFmtId="0" fontId="51" fillId="2" borderId="9" xfId="0" applyFont="1" applyFill="1" applyBorder="1" applyAlignment="1">
      <alignment horizontal="center" wrapText="1"/>
    </xf>
    <xf numFmtId="0" fontId="54" fillId="3" borderId="19" xfId="0" applyFont="1" applyFill="1" applyBorder="1"/>
    <xf numFmtId="0" fontId="4" fillId="0" borderId="0" xfId="0" applyFont="1" applyAlignment="1">
      <alignment wrapText="1"/>
    </xf>
    <xf numFmtId="165" fontId="2" fillId="19" borderId="0" xfId="1" applyNumberFormat="1" applyFont="1" applyFill="1" applyAlignment="1">
      <alignment horizontal="left" vertical="top"/>
    </xf>
    <xf numFmtId="43" fontId="2" fillId="0" borderId="0" xfId="1" applyFont="1" applyFill="1" applyAlignment="1">
      <alignment horizontal="left" vertical="top"/>
    </xf>
    <xf numFmtId="0" fontId="24" fillId="0" borderId="0" xfId="0" applyFont="1" applyAlignment="1">
      <alignment horizontal="left" vertical="top"/>
    </xf>
    <xf numFmtId="0" fontId="2" fillId="0" borderId="0" xfId="0" applyFont="1"/>
    <xf numFmtId="0" fontId="44" fillId="2" borderId="0" xfId="0" applyFont="1" applyFill="1" applyAlignment="1">
      <alignment horizontal="right" vertical="top"/>
    </xf>
    <xf numFmtId="165" fontId="3" fillId="0" borderId="0" xfId="1" applyNumberFormat="1" applyFont="1" applyAlignment="1">
      <alignment horizontal="left" vertical="top" indent="1"/>
    </xf>
    <xf numFmtId="165" fontId="4" fillId="0" borderId="0" xfId="1" applyNumberFormat="1" applyFont="1"/>
    <xf numFmtId="10" fontId="4" fillId="0" borderId="0" xfId="2" applyNumberFormat="1" applyFont="1"/>
    <xf numFmtId="0" fontId="12" fillId="0" borderId="0" xfId="3"/>
    <xf numFmtId="0" fontId="12" fillId="14" borderId="0" xfId="3" applyFill="1"/>
    <xf numFmtId="168" fontId="35" fillId="10" borderId="0" xfId="2" applyNumberFormat="1" applyFont="1" applyFill="1" applyAlignment="1">
      <alignment horizontal="left"/>
    </xf>
    <xf numFmtId="170" fontId="35" fillId="10" borderId="0" xfId="2" applyNumberFormat="1" applyFont="1" applyFill="1" applyAlignment="1">
      <alignment horizontal="left"/>
    </xf>
    <xf numFmtId="0" fontId="2" fillId="3" borderId="0" xfId="0" applyFont="1" applyFill="1" applyAlignment="1">
      <alignment horizontal="left" wrapText="1"/>
    </xf>
    <xf numFmtId="0" fontId="2" fillId="3" borderId="0" xfId="0" applyFont="1" applyFill="1"/>
    <xf numFmtId="0" fontId="13" fillId="3" borderId="0" xfId="0" applyFont="1" applyFill="1" applyAlignment="1">
      <alignment horizontal="left" vertical="top" wrapText="1"/>
    </xf>
    <xf numFmtId="0" fontId="13" fillId="3" borderId="0" xfId="0" applyFont="1" applyFill="1"/>
    <xf numFmtId="0" fontId="12" fillId="3" borderId="0" xfId="3" applyFill="1" applyAlignment="1">
      <alignment horizontal="left" vertical="top" wrapText="1"/>
    </xf>
    <xf numFmtId="0" fontId="2" fillId="3" borderId="0" xfId="0" applyFont="1" applyFill="1" applyAlignment="1">
      <alignment horizontal="left" vertical="top" wrapText="1"/>
    </xf>
    <xf numFmtId="0" fontId="6" fillId="2" borderId="1" xfId="0" applyFont="1" applyFill="1" applyBorder="1" applyAlignment="1">
      <alignment horizontal="center"/>
    </xf>
    <xf numFmtId="0" fontId="20" fillId="3" borderId="0" xfId="0" applyFont="1" applyFill="1" applyAlignment="1">
      <alignment horizontal="left" vertical="top" wrapText="1"/>
    </xf>
    <xf numFmtId="0" fontId="6" fillId="2" borderId="16" xfId="0" applyFont="1" applyFill="1" applyBorder="1" applyAlignment="1">
      <alignment horizontal="center"/>
    </xf>
    <xf numFmtId="0" fontId="23" fillId="3" borderId="0" xfId="0" applyFont="1" applyFill="1" applyAlignment="1">
      <alignment horizontal="left" vertical="top" wrapText="1"/>
    </xf>
    <xf numFmtId="0" fontId="23" fillId="3" borderId="0" xfId="0" applyFont="1" applyFill="1" applyAlignment="1">
      <alignment horizontal="left" vertical="top"/>
    </xf>
    <xf numFmtId="0" fontId="6" fillId="2" borderId="0" xfId="0" applyFont="1" applyFill="1" applyAlignment="1">
      <alignment horizontal="center"/>
    </xf>
  </cellXfs>
  <cellStyles count="5">
    <cellStyle name="Comma" xfId="1" builtinId="3"/>
    <cellStyle name="Hyperlink" xfId="3" builtinId="8"/>
    <cellStyle name="Normal" xfId="0" builtinId="0"/>
    <cellStyle name="Normal 2" xfId="4" xr:uid="{DCC624BC-06AF-7848-91D6-28BF3724011E}"/>
    <cellStyle name="Per cent" xfId="2" builtinId="5"/>
  </cellStyles>
  <dxfs count="16">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005FE2"/>
      <color rgb="FF3F5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b="1"/>
              <a:t>Total Expenses - Base Case</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'Case Sensitivity'!$B$10</c:f>
              <c:strCache>
                <c:ptCount val="1"/>
                <c:pt idx="0">
                  <c:v>Case 1</c:v>
                </c:pt>
              </c:strCache>
            </c:strRef>
          </c:tx>
          <c:spPr>
            <a:ln w="28575" cap="rnd">
              <a:solidFill>
                <a:schemeClr val="accent1"/>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Sensitivity'!$D$10:$ED$10</c:f>
              <c:numCache>
                <c:formatCode>_(* #,##0_);_(* \(#,##0\);_(* "-"??_);_(@_)</c:formatCode>
                <c:ptCount val="131"/>
                <c:pt idx="0">
                  <c:v>8097.4123709091327</c:v>
                </c:pt>
                <c:pt idx="1">
                  <c:v>8341.2834809344895</c:v>
                </c:pt>
                <c:pt idx="2">
                  <c:v>8485.4067473355954</c:v>
                </c:pt>
                <c:pt idx="3">
                  <c:v>8631.0391225111853</c:v>
                </c:pt>
                <c:pt idx="4">
                  <c:v>8778.1940583970336</c:v>
                </c:pt>
                <c:pt idx="5">
                  <c:v>8926.8851175497548</c:v>
                </c:pt>
                <c:pt idx="6">
                  <c:v>9077.1259740133682</c:v>
                </c:pt>
                <c:pt idx="7">
                  <c:v>9228.9304141924349</c:v>
                </c:pt>
                <c:pt idx="8">
                  <c:v>9382.3123377318043</c:v>
                </c:pt>
                <c:pt idx="9">
                  <c:v>9537.2857584030517</c:v>
                </c:pt>
                <c:pt idx="10">
                  <c:v>9672.9825934017299</c:v>
                </c:pt>
                <c:pt idx="11">
                  <c:v>9785.6027769400862</c:v>
                </c:pt>
                <c:pt idx="12">
                  <c:v>9899.007661325666</c:v>
                </c:pt>
                <c:pt idx="13">
                  <c:v>10013.20189148903</c:v>
                </c:pt>
                <c:pt idx="14">
                  <c:v>10128.190137708192</c:v>
                </c:pt>
                <c:pt idx="15">
                  <c:v>10243.977095740354</c:v>
                </c:pt>
                <c:pt idx="16">
                  <c:v>10360.567486954254</c:v>
                </c:pt>
                <c:pt idx="17">
                  <c:v>10477.966058463257</c:v>
                </c:pt>
                <c:pt idx="18">
                  <c:v>10596.177583259045</c:v>
                </c:pt>
                <c:pt idx="19">
                  <c:v>10715.206860346039</c:v>
                </c:pt>
                <c:pt idx="20">
                  <c:v>10811.942533114994</c:v>
                </c:pt>
                <c:pt idx="21">
                  <c:v>10875.424718955373</c:v>
                </c:pt>
                <c:pt idx="22">
                  <c:v>10939.12767637574</c:v>
                </c:pt>
                <c:pt idx="23">
                  <c:v>11003.052056558647</c:v>
                </c:pt>
                <c:pt idx="24">
                  <c:v>11067.198512456333</c:v>
                </c:pt>
                <c:pt idx="25">
                  <c:v>11131.567698795296</c:v>
                </c:pt>
                <c:pt idx="26">
                  <c:v>11196.160272080884</c:v>
                </c:pt>
                <c:pt idx="27">
                  <c:v>11260.976890601894</c:v>
                </c:pt>
                <c:pt idx="28">
                  <c:v>11326.018214435193</c:v>
                </c:pt>
                <c:pt idx="29">
                  <c:v>11391.28490545034</c:v>
                </c:pt>
                <c:pt idx="30">
                  <c:v>11433.84422466379</c:v>
                </c:pt>
                <c:pt idx="31">
                  <c:v>11446.287477781712</c:v>
                </c:pt>
                <c:pt idx="32">
                  <c:v>11458.733474750921</c:v>
                </c:pt>
                <c:pt idx="33">
                  <c:v>11471.182216041831</c:v>
                </c:pt>
                <c:pt idx="34">
                  <c:v>11483.633702124911</c:v>
                </c:pt>
                <c:pt idx="35">
                  <c:v>11496.087933470719</c:v>
                </c:pt>
                <c:pt idx="36">
                  <c:v>11508.544910549877</c:v>
                </c:pt>
                <c:pt idx="37">
                  <c:v>11521.004633833079</c:v>
                </c:pt>
                <c:pt idx="38">
                  <c:v>11533.467103791096</c:v>
                </c:pt>
                <c:pt idx="39">
                  <c:v>11545.932320894764</c:v>
                </c:pt>
                <c:pt idx="40">
                  <c:v>11539.443445033223</c:v>
                </c:pt>
                <c:pt idx="41">
                  <c:v>11510.52544370312</c:v>
                </c:pt>
                <c:pt idx="42">
                  <c:v>11481.66877853933</c:v>
                </c:pt>
                <c:pt idx="43">
                  <c:v>11452.873329760574</c:v>
                </c:pt>
                <c:pt idx="44">
                  <c:v>11424.138977808216</c:v>
                </c:pt>
                <c:pt idx="45">
                  <c:v>11395.465603345832</c:v>
                </c:pt>
                <c:pt idx="46">
                  <c:v>11366.853087258834</c:v>
                </c:pt>
                <c:pt idx="47">
                  <c:v>11338.301310654047</c:v>
                </c:pt>
                <c:pt idx="48">
                  <c:v>11309.810154859335</c:v>
                </c:pt>
                <c:pt idx="49">
                  <c:v>11281.379501423182</c:v>
                </c:pt>
                <c:pt idx="50">
                  <c:v>11235.057622742112</c:v>
                </c:pt>
                <c:pt idx="51">
                  <c:v>11167.385025618369</c:v>
                </c:pt>
                <c:pt idx="52">
                  <c:v>11100.025119308577</c:v>
                </c:pt>
                <c:pt idx="53">
                  <c:v>11032.976612058383</c:v>
                </c:pt>
                <c:pt idx="54">
                  <c:v>10966.238217127977</c:v>
                </c:pt>
                <c:pt idx="55">
                  <c:v>10899.80865277341</c:v>
                </c:pt>
                <c:pt idx="56">
                  <c:v>10833.68664222794</c:v>
                </c:pt>
                <c:pt idx="57">
                  <c:v>10767.87091368345</c:v>
                </c:pt>
                <c:pt idx="58">
                  <c:v>10702.36020027196</c:v>
                </c:pt>
                <c:pt idx="59">
                  <c:v>10637.153240047164</c:v>
                </c:pt>
                <c:pt idx="60">
                  <c:v>10556.448079216489</c:v>
                </c:pt>
                <c:pt idx="61">
                  <c:v>10458.495017839003</c:v>
                </c:pt>
                <c:pt idx="62">
                  <c:v>10361.22039399461</c:v>
                </c:pt>
                <c:pt idx="63">
                  <c:v>10264.62003577697</c:v>
                </c:pt>
                <c:pt idx="64">
                  <c:v>10168.689795319209</c:v>
                </c:pt>
                <c:pt idx="65">
                  <c:v>10073.425548661009</c:v>
                </c:pt>
                <c:pt idx="66">
                  <c:v>9978.8231956163181</c:v>
                </c:pt>
                <c:pt idx="67">
                  <c:v>9884.8786596418868</c:v>
                </c:pt>
                <c:pt idx="68">
                  <c:v>9791.5878877064097</c:v>
                </c:pt>
                <c:pt idx="69">
                  <c:v>9698.946850160437</c:v>
                </c:pt>
                <c:pt idx="70">
                  <c:v>9594.4540894634556</c:v>
                </c:pt>
                <c:pt idx="71">
                  <c:v>9491.4132284251209</c:v>
                </c:pt>
                <c:pt idx="72">
                  <c:v>9389.2543970628722</c:v>
                </c:pt>
                <c:pt idx="73">
                  <c:v>9287.9707735088941</c:v>
                </c:pt>
                <c:pt idx="74">
                  <c:v>9187.5555856945102</c:v>
                </c:pt>
                <c:pt idx="75">
                  <c:v>9088.0021109999834</c:v>
                </c:pt>
                <c:pt idx="76">
                  <c:v>8989.3036759067381</c:v>
                </c:pt>
                <c:pt idx="77">
                  <c:v>8891.4536556519506</c:v>
                </c:pt>
                <c:pt idx="78">
                  <c:v>8794.445473885502</c:v>
                </c:pt>
                <c:pt idx="79">
                  <c:v>8698.272602329298</c:v>
                </c:pt>
                <c:pt idx="80">
                  <c:v>8602.9285604389152</c:v>
                </c:pt>
                <c:pt idx="81">
                  <c:v>8774.9871316476929</c:v>
                </c:pt>
                <c:pt idx="82">
                  <c:v>8950.4868742806466</c:v>
                </c:pt>
                <c:pt idx="83">
                  <c:v>9129.4966117662589</c:v>
                </c:pt>
                <c:pt idx="84">
                  <c:v>9312.0865440015841</c:v>
                </c:pt>
                <c:pt idx="85">
                  <c:v>9498.3282748816164</c:v>
                </c:pt>
                <c:pt idx="86">
                  <c:v>9688.2948403792489</c:v>
                </c:pt>
                <c:pt idx="87">
                  <c:v>9882.0607371868336</c:v>
                </c:pt>
                <c:pt idx="88">
                  <c:v>10079.70195193057</c:v>
                </c:pt>
                <c:pt idx="89">
                  <c:v>10281.295990969182</c:v>
                </c:pt>
                <c:pt idx="90">
                  <c:v>10486.921910788566</c:v>
                </c:pt>
                <c:pt idx="91">
                  <c:v>10696.660349004336</c:v>
                </c:pt>
                <c:pt idx="92">
                  <c:v>10910.593555984424</c:v>
                </c:pt>
                <c:pt idx="93">
                  <c:v>11128.805427104113</c:v>
                </c:pt>
                <c:pt idx="94">
                  <c:v>11351.381535646195</c:v>
                </c:pt>
                <c:pt idx="95">
                  <c:v>11578.409166359119</c:v>
                </c:pt>
                <c:pt idx="96">
                  <c:v>11809.977349686302</c:v>
                </c:pt>
                <c:pt idx="97">
                  <c:v>12046.176896680028</c:v>
                </c:pt>
                <c:pt idx="98">
                  <c:v>12287.100434613629</c:v>
                </c:pt>
                <c:pt idx="99">
                  <c:v>12532.842443305901</c:v>
                </c:pt>
                <c:pt idx="100">
                  <c:v>12783.499292172019</c:v>
                </c:pt>
                <c:pt idx="101">
                  <c:v>13039.169278015459</c:v>
                </c:pt>
                <c:pt idx="102">
                  <c:v>13299.952663575768</c:v>
                </c:pt>
                <c:pt idx="103">
                  <c:v>13565.951716847285</c:v>
                </c:pt>
                <c:pt idx="104">
                  <c:v>13837.270751184231</c:v>
                </c:pt>
                <c:pt idx="105">
                  <c:v>14114.016166207915</c:v>
                </c:pt>
                <c:pt idx="106">
                  <c:v>14396.296489532075</c:v>
                </c:pt>
                <c:pt idx="107">
                  <c:v>14684.222419322716</c:v>
                </c:pt>
                <c:pt idx="108">
                  <c:v>14977.906867709171</c:v>
                </c:pt>
                <c:pt idx="109">
                  <c:v>15277.465005063355</c:v>
                </c:pt>
                <c:pt idx="110">
                  <c:v>15583.014305164623</c:v>
                </c:pt>
                <c:pt idx="111">
                  <c:v>15894.674591267916</c:v>
                </c:pt>
                <c:pt idx="112">
                  <c:v>16212.568083093274</c:v>
                </c:pt>
                <c:pt idx="113">
                  <c:v>16536.81944475514</c:v>
                </c:pt>
                <c:pt idx="114">
                  <c:v>16867.555833650244</c:v>
                </c:pt>
                <c:pt idx="115">
                  <c:v>17204.906950323249</c:v>
                </c:pt>
                <c:pt idx="116">
                  <c:v>17549.005089329716</c:v>
                </c:pt>
                <c:pt idx="117">
                  <c:v>17899.98519111631</c:v>
                </c:pt>
                <c:pt idx="118">
                  <c:v>18257.984894938636</c:v>
                </c:pt>
                <c:pt idx="119">
                  <c:v>18623.144592837409</c:v>
                </c:pt>
                <c:pt idx="120">
                  <c:v>18995.607484694156</c:v>
                </c:pt>
                <c:pt idx="121">
                  <c:v>19375.519634388038</c:v>
                </c:pt>
                <c:pt idx="122">
                  <c:v>19763.030027075798</c:v>
                </c:pt>
                <c:pt idx="123">
                  <c:v>20158.290627617313</c:v>
                </c:pt>
                <c:pt idx="124">
                  <c:v>20561.456440169659</c:v>
                </c:pt>
                <c:pt idx="125">
                  <c:v>20972.685568973051</c:v>
                </c:pt>
                <c:pt idx="126">
                  <c:v>21392.139280352512</c:v>
                </c:pt>
                <c:pt idx="127">
                  <c:v>21819.982065959564</c:v>
                </c:pt>
                <c:pt idx="128">
                  <c:v>22256.381707278757</c:v>
                </c:pt>
                <c:pt idx="129">
                  <c:v>22701.509341424331</c:v>
                </c:pt>
                <c:pt idx="130">
                  <c:v>23155.539528252819</c:v>
                </c:pt>
              </c:numCache>
            </c:numRef>
          </c:val>
          <c:smooth val="0"/>
          <c:extLst>
            <c:ext xmlns:c16="http://schemas.microsoft.com/office/drawing/2014/chart" uri="{C3380CC4-5D6E-409C-BE32-E72D297353CC}">
              <c16:uniqueId val="{00000000-5A90-E543-BF0B-C52EC75C5ADC}"/>
            </c:ext>
          </c:extLst>
        </c:ser>
        <c:ser>
          <c:idx val="1"/>
          <c:order val="1"/>
          <c:tx>
            <c:strRef>
              <c:f>'Case Sensitivity'!$B$11</c:f>
              <c:strCache>
                <c:ptCount val="1"/>
                <c:pt idx="0">
                  <c:v>Case 2</c:v>
                </c:pt>
              </c:strCache>
            </c:strRef>
          </c:tx>
          <c:spPr>
            <a:ln w="28575" cap="rnd">
              <a:solidFill>
                <a:schemeClr val="accent2"/>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Sensitivity'!$D$11:$ED$11</c:f>
              <c:numCache>
                <c:formatCode>_(* #,##0_);_(* \(#,##0\);_(* "-"??_);_(@_)</c:formatCode>
                <c:ptCount val="131"/>
                <c:pt idx="0">
                  <c:v>8097.4123709091327</c:v>
                </c:pt>
                <c:pt idx="1">
                  <c:v>8353.2756016673811</c:v>
                </c:pt>
                <c:pt idx="2">
                  <c:v>8524.737205765703</c:v>
                </c:pt>
                <c:pt idx="3">
                  <c:v>8698.4552396968847</c:v>
                </c:pt>
                <c:pt idx="4">
                  <c:v>8874.4552304031677</c:v>
                </c:pt>
                <c:pt idx="5">
                  <c:v>9052.7629721632456</c:v>
                </c:pt>
                <c:pt idx="6">
                  <c:v>9233.4045292635983</c:v>
                </c:pt>
                <c:pt idx="7">
                  <c:v>9416.4062386956612</c:v>
                </c:pt>
                <c:pt idx="8">
                  <c:v>9601.794712879142</c:v>
                </c:pt>
                <c:pt idx="9">
                  <c:v>9789.5968424116381</c:v>
                </c:pt>
                <c:pt idx="10">
                  <c:v>9960.1278596172306</c:v>
                </c:pt>
                <c:pt idx="11">
                  <c:v>10133.713848484649</c:v>
                </c:pt>
                <c:pt idx="12">
                  <c:v>10309.078008311924</c:v>
                </c:pt>
                <c:pt idx="13">
                  <c:v>10486.235769413372</c:v>
                </c:pt>
                <c:pt idx="14">
                  <c:v>10665.202685421962</c:v>
                </c:pt>
                <c:pt idx="15">
                  <c:v>10845.994434227439</c:v>
                </c:pt>
                <c:pt idx="16">
                  <c:v>11028.626818921324</c:v>
                </c:pt>
                <c:pt idx="17">
                  <c:v>11213.115768748885</c:v>
                </c:pt>
                <c:pt idx="18">
                  <c:v>11399.477340068135</c:v>
                </c:pt>
                <c:pt idx="19">
                  <c:v>11587.727717315833</c:v>
                </c:pt>
                <c:pt idx="20">
                  <c:v>11754.506675511495</c:v>
                </c:pt>
                <c:pt idx="21">
                  <c:v>11909.506571844779</c:v>
                </c:pt>
                <c:pt idx="22">
                  <c:v>12065.609807338802</c:v>
                </c:pt>
                <c:pt idx="23">
                  <c:v>12222.82295287731</c:v>
                </c:pt>
                <c:pt idx="24">
                  <c:v>12381.152615234387</c:v>
                </c:pt>
                <c:pt idx="25">
                  <c:v>12540.605437260703</c:v>
                </c:pt>
                <c:pt idx="26">
                  <c:v>12701.188098070701</c:v>
                </c:pt>
                <c:pt idx="27">
                  <c:v>12862.90731323068</c:v>
                </c:pt>
                <c:pt idx="28">
                  <c:v>13025.769834947878</c:v>
                </c:pt>
                <c:pt idx="29">
                  <c:v>13189.782452260464</c:v>
                </c:pt>
                <c:pt idx="30">
                  <c:v>13328.695160394091</c:v>
                </c:pt>
                <c:pt idx="31">
                  <c:v>13438.824061169102</c:v>
                </c:pt>
                <c:pt idx="32">
                  <c:v>13549.383756479103</c:v>
                </c:pt>
                <c:pt idx="33">
                  <c:v>13660.375633494526</c:v>
                </c:pt>
                <c:pt idx="34">
                  <c:v>13771.801083461098</c:v>
                </c:pt>
                <c:pt idx="35">
                  <c:v>13883.661501711198</c:v>
                </c:pt>
                <c:pt idx="36">
                  <c:v>13995.958287675236</c:v>
                </c:pt>
                <c:pt idx="37">
                  <c:v>14108.69284489305</c:v>
                </c:pt>
                <c:pt idx="38">
                  <c:v>14221.866581025366</c:v>
                </c:pt>
                <c:pt idx="39">
                  <c:v>14335.480907865238</c:v>
                </c:pt>
                <c:pt idx="40">
                  <c:v>14429.105811708043</c:v>
                </c:pt>
                <c:pt idx="41">
                  <c:v>14481.053077149267</c:v>
                </c:pt>
                <c:pt idx="42">
                  <c:v>14533.078197968654</c:v>
                </c:pt>
                <c:pt idx="43">
                  <c:v>14585.181268963024</c:v>
                </c:pt>
                <c:pt idx="44">
                  <c:v>14637.362385034061</c:v>
                </c:pt>
                <c:pt idx="45">
                  <c:v>14689.621641188438</c:v>
                </c:pt>
                <c:pt idx="46">
                  <c:v>14741.959132537955</c:v>
                </c:pt>
                <c:pt idx="47">
                  <c:v>14794.374954299601</c:v>
                </c:pt>
                <c:pt idx="48">
                  <c:v>14846.869201795696</c:v>
                </c:pt>
                <c:pt idx="49">
                  <c:v>14899.441970453989</c:v>
                </c:pt>
                <c:pt idx="50">
                  <c:v>14931.485569067854</c:v>
                </c:pt>
                <c:pt idx="51">
                  <c:v>14926.531451246048</c:v>
                </c:pt>
                <c:pt idx="52">
                  <c:v>14921.578391702971</c:v>
                </c:pt>
                <c:pt idx="53">
                  <c:v>14916.626390707852</c:v>
                </c:pt>
                <c:pt idx="54">
                  <c:v>14911.675448529317</c:v>
                </c:pt>
                <c:pt idx="55">
                  <c:v>14906.725565435429</c:v>
                </c:pt>
                <c:pt idx="56">
                  <c:v>14901.776741693653</c:v>
                </c:pt>
                <c:pt idx="57">
                  <c:v>14896.828977570884</c:v>
                </c:pt>
                <c:pt idx="58">
                  <c:v>14891.882273333433</c:v>
                </c:pt>
                <c:pt idx="59">
                  <c:v>14886.936629247029</c:v>
                </c:pt>
                <c:pt idx="60">
                  <c:v>14864.367370428165</c:v>
                </c:pt>
                <c:pt idx="61">
                  <c:v>14815.024576697086</c:v>
                </c:pt>
                <c:pt idx="62">
                  <c:v>14765.807236308226</c:v>
                </c:pt>
                <c:pt idx="63">
                  <c:v>14716.715064209886</c:v>
                </c:pt>
                <c:pt idx="64">
                  <c:v>14667.747775958898</c:v>
                </c:pt>
                <c:pt idx="65">
                  <c:v>14618.905087719379</c:v>
                </c:pt>
                <c:pt idx="66">
                  <c:v>14570.186716261482</c:v>
                </c:pt>
                <c:pt idx="67">
                  <c:v>14521.592378960129</c:v>
                </c:pt>
                <c:pt idx="68">
                  <c:v>14473.1217937938</c:v>
                </c:pt>
                <c:pt idx="69">
                  <c:v>14424.774679343291</c:v>
                </c:pt>
                <c:pt idx="70">
                  <c:v>14366.603062919388</c:v>
                </c:pt>
                <c:pt idx="71">
                  <c:v>14294.749692271256</c:v>
                </c:pt>
                <c:pt idx="72">
                  <c:v>14223.158781615672</c:v>
                </c:pt>
                <c:pt idx="73">
                  <c:v>14151.829484261014</c:v>
                </c:pt>
                <c:pt idx="74">
                  <c:v>14080.760956069827</c:v>
                </c:pt>
                <c:pt idx="75">
                  <c:v>14009.952355451465</c:v>
                </c:pt>
                <c:pt idx="76">
                  <c:v>13939.402843354703</c:v>
                </c:pt>
                <c:pt idx="77">
                  <c:v>13869.111583260372</c:v>
                </c:pt>
                <c:pt idx="78">
                  <c:v>13799.077741174073</c:v>
                </c:pt>
                <c:pt idx="79">
                  <c:v>13729.300485618856</c:v>
                </c:pt>
                <c:pt idx="80">
                  <c:v>13659.778987627917</c:v>
                </c:pt>
                <c:pt idx="81">
                  <c:v>13932.974567380474</c:v>
                </c:pt>
                <c:pt idx="82">
                  <c:v>14211.634058728083</c:v>
                </c:pt>
                <c:pt idx="83">
                  <c:v>14495.866739902645</c:v>
                </c:pt>
                <c:pt idx="84">
                  <c:v>14785.784074700699</c:v>
                </c:pt>
                <c:pt idx="85">
                  <c:v>15081.499756194713</c:v>
                </c:pt>
                <c:pt idx="86">
                  <c:v>15383.129751318607</c:v>
                </c:pt>
                <c:pt idx="87">
                  <c:v>15690.792346344981</c:v>
                </c:pt>
                <c:pt idx="88">
                  <c:v>16004.608193271881</c:v>
                </c:pt>
                <c:pt idx="89">
                  <c:v>16324.700357137319</c:v>
                </c:pt>
                <c:pt idx="90">
                  <c:v>16651.194364280065</c:v>
                </c:pt>
                <c:pt idx="91">
                  <c:v>16984.218251565668</c:v>
                </c:pt>
                <c:pt idx="92">
                  <c:v>17323.902616596981</c:v>
                </c:pt>
                <c:pt idx="93">
                  <c:v>17670.380668928919</c:v>
                </c:pt>
                <c:pt idx="94">
                  <c:v>18023.788282307498</c:v>
                </c:pt>
                <c:pt idx="95">
                  <c:v>18384.264047953649</c:v>
                </c:pt>
                <c:pt idx="96">
                  <c:v>18751.949328912724</c:v>
                </c:pt>
                <c:pt idx="97">
                  <c:v>19126.98831549098</c:v>
                </c:pt>
                <c:pt idx="98">
                  <c:v>19509.5280818008</c:v>
                </c:pt>
                <c:pt idx="99">
                  <c:v>19899.718643436816</c:v>
                </c:pt>
                <c:pt idx="100">
                  <c:v>20297.713016305552</c:v>
                </c:pt>
                <c:pt idx="101">
                  <c:v>20703.667276631662</c:v>
                </c:pt>
                <c:pt idx="102">
                  <c:v>21117.740622164296</c:v>
                </c:pt>
                <c:pt idx="103">
                  <c:v>21540.095434607581</c:v>
                </c:pt>
                <c:pt idx="104">
                  <c:v>21970.897343299734</c:v>
                </c:pt>
                <c:pt idx="105">
                  <c:v>22410.31529016573</c:v>
                </c:pt>
                <c:pt idx="106">
                  <c:v>22858.521595969047</c:v>
                </c:pt>
                <c:pt idx="107">
                  <c:v>23315.692027888428</c:v>
                </c:pt>
                <c:pt idx="108">
                  <c:v>23782.005868446198</c:v>
                </c:pt>
                <c:pt idx="109">
                  <c:v>24257.645985815121</c:v>
                </c:pt>
                <c:pt idx="110">
                  <c:v>24742.798905531425</c:v>
                </c:pt>
                <c:pt idx="111">
                  <c:v>25237.654883642055</c:v>
                </c:pt>
                <c:pt idx="112">
                  <c:v>25742.407981314896</c:v>
                </c:pt>
                <c:pt idx="113">
                  <c:v>26257.256140941194</c:v>
                </c:pt>
                <c:pt idx="114">
                  <c:v>26782.401263760017</c:v>
                </c:pt>
                <c:pt idx="115">
                  <c:v>27318.049289035218</c:v>
                </c:pt>
                <c:pt idx="116">
                  <c:v>27864.410274815924</c:v>
                </c:pt>
                <c:pt idx="117">
                  <c:v>28421.698480312243</c:v>
                </c:pt>
                <c:pt idx="118">
                  <c:v>28990.132449918488</c:v>
                </c:pt>
                <c:pt idx="119">
                  <c:v>29569.93509891686</c:v>
                </c:pt>
                <c:pt idx="120">
                  <c:v>30161.333800895198</c:v>
                </c:pt>
                <c:pt idx="121">
                  <c:v>30764.560476913102</c:v>
                </c:pt>
                <c:pt idx="122">
                  <c:v>31379.851686451366</c:v>
                </c:pt>
                <c:pt idx="123">
                  <c:v>32007.448720180393</c:v>
                </c:pt>
                <c:pt idx="124">
                  <c:v>32647.597694584001</c:v>
                </c:pt>
                <c:pt idx="125">
                  <c:v>33300.54964847568</c:v>
                </c:pt>
                <c:pt idx="126">
                  <c:v>33966.560641445198</c:v>
                </c:pt>
                <c:pt idx="127">
                  <c:v>34645.891854274101</c:v>
                </c:pt>
                <c:pt idx="128">
                  <c:v>35338.809691359587</c:v>
                </c:pt>
                <c:pt idx="129">
                  <c:v>36045.585885186782</c:v>
                </c:pt>
                <c:pt idx="130">
                  <c:v>36766.497602890515</c:v>
                </c:pt>
              </c:numCache>
            </c:numRef>
          </c:val>
          <c:smooth val="0"/>
          <c:extLst>
            <c:ext xmlns:c16="http://schemas.microsoft.com/office/drawing/2014/chart" uri="{C3380CC4-5D6E-409C-BE32-E72D297353CC}">
              <c16:uniqueId val="{00000001-5A90-E543-BF0B-C52EC75C5ADC}"/>
            </c:ext>
          </c:extLst>
        </c:ser>
        <c:ser>
          <c:idx val="2"/>
          <c:order val="2"/>
          <c:tx>
            <c:strRef>
              <c:f>'Case Sensitivity'!$B$12</c:f>
              <c:strCache>
                <c:ptCount val="1"/>
                <c:pt idx="0">
                  <c:v>Case 3</c:v>
                </c:pt>
              </c:strCache>
            </c:strRef>
          </c:tx>
          <c:spPr>
            <a:ln w="28575" cap="rnd">
              <a:solidFill>
                <a:schemeClr val="accent3"/>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Sensitivity'!$D$12:$ED$12</c:f>
              <c:numCache>
                <c:formatCode>_(* #,##0_);_(* \(#,##0\);_(* "-"??_);_(@_)</c:formatCode>
                <c:ptCount val="131"/>
                <c:pt idx="0">
                  <c:v>8097.4123709091327</c:v>
                </c:pt>
                <c:pt idx="1">
                  <c:v>8380.6701497318936</c:v>
                </c:pt>
                <c:pt idx="2">
                  <c:v>8595.4868162881576</c:v>
                </c:pt>
                <c:pt idx="3">
                  <c:v>8813.7754429838333</c:v>
                </c:pt>
                <c:pt idx="4">
                  <c:v>9035.5841253679919</c:v>
                </c:pt>
                <c:pt idx="5">
                  <c:v>9260.9615750956327</c:v>
                </c:pt>
                <c:pt idx="6">
                  <c:v>9489.9571274542432</c:v>
                </c:pt>
                <c:pt idx="7">
                  <c:v>9722.6207489794724</c:v>
                </c:pt>
                <c:pt idx="8">
                  <c:v>9959.0030451608418</c:v>
                </c:pt>
                <c:pt idx="9">
                  <c:v>10199.155268238623</c:v>
                </c:pt>
                <c:pt idx="10">
                  <c:v>10426.892964791845</c:v>
                </c:pt>
                <c:pt idx="11">
                  <c:v>10671.094154734463</c:v>
                </c:pt>
                <c:pt idx="12">
                  <c:v>10918.687811816548</c:v>
                </c:pt>
                <c:pt idx="13">
                  <c:v>11169.713916909539</c:v>
                </c:pt>
                <c:pt idx="14">
                  <c:v>11424.212885051193</c:v>
                </c:pt>
                <c:pt idx="15">
                  <c:v>11682.22556993438</c:v>
                </c:pt>
                <c:pt idx="16">
                  <c:v>11943.793268440775</c:v>
                </c:pt>
                <c:pt idx="17">
                  <c:v>12208.957725219932</c:v>
                </c:pt>
                <c:pt idx="18">
                  <c:v>12477.76113731415</c:v>
                </c:pt>
                <c:pt idx="19">
                  <c:v>12750.246158829523</c:v>
                </c:pt>
                <c:pt idx="20">
                  <c:v>13011.368181942958</c:v>
                </c:pt>
                <c:pt idx="21">
                  <c:v>13279.969757517032</c:v>
                </c:pt>
                <c:pt idx="22">
                  <c:v>13551.804371060645</c:v>
                </c:pt>
                <c:pt idx="23">
                  <c:v>13826.904946515699</c:v>
                </c:pt>
                <c:pt idx="24">
                  <c:v>14105.30471648397</c:v>
                </c:pt>
                <c:pt idx="25">
                  <c:v>14387.037224980902</c:v>
                </c:pt>
                <c:pt idx="26">
                  <c:v>14672.136330213199</c:v>
                </c:pt>
                <c:pt idx="27">
                  <c:v>14960.636207380405</c:v>
                </c:pt>
                <c:pt idx="28">
                  <c:v>15252.571351500565</c:v>
                </c:pt>
                <c:pt idx="29">
                  <c:v>15547.976580260414</c:v>
                </c:pt>
                <c:pt idx="30">
                  <c:v>15825.618486008678</c:v>
                </c:pt>
                <c:pt idx="31">
                  <c:v>16122.111736274517</c:v>
                </c:pt>
                <c:pt idx="32">
                  <c:v>16421.577833344767</c:v>
                </c:pt>
                <c:pt idx="33">
                  <c:v>16724.041686400433</c:v>
                </c:pt>
                <c:pt idx="34">
                  <c:v>17029.528395968067</c:v>
                </c:pt>
                <c:pt idx="35">
                  <c:v>17338.063255315967</c:v>
                </c:pt>
                <c:pt idx="36">
                  <c:v>17649.671751860245</c:v>
                </c:pt>
                <c:pt idx="37">
                  <c:v>17964.379568580738</c:v>
                </c:pt>
                <c:pt idx="38">
                  <c:v>18282.212585446974</c:v>
                </c:pt>
                <c:pt idx="39">
                  <c:v>18603.196880854171</c:v>
                </c:pt>
                <c:pt idx="40">
                  <c:v>18910.866490829696</c:v>
                </c:pt>
                <c:pt idx="41">
                  <c:v>19227.015241377929</c:v>
                </c:pt>
                <c:pt idx="42">
                  <c:v>19545.890434037025</c:v>
                </c:pt>
                <c:pt idx="43">
                  <c:v>19867.511622969556</c:v>
                </c:pt>
                <c:pt idx="44">
                  <c:v>20191.898490710642</c:v>
                </c:pt>
                <c:pt idx="45">
                  <c:v>20519.070848967938</c:v>
                </c:pt>
                <c:pt idx="46">
                  <c:v>20849.048639426415</c:v>
                </c:pt>
                <c:pt idx="47">
                  <c:v>21181.851934557933</c:v>
                </c:pt>
                <c:pt idx="48">
                  <c:v>21517.500938435773</c:v>
                </c:pt>
                <c:pt idx="49">
                  <c:v>21856.015987554041</c:v>
                </c:pt>
                <c:pt idx="50">
                  <c:v>22184.36307015119</c:v>
                </c:pt>
                <c:pt idx="51">
                  <c:v>22494.320508116973</c:v>
                </c:pt>
                <c:pt idx="52">
                  <c:v>22806.615949114366</c:v>
                </c:pt>
                <c:pt idx="53">
                  <c:v>23121.264147840247</c:v>
                </c:pt>
                <c:pt idx="54">
                  <c:v>23438.279944391183</c:v>
                </c:pt>
                <c:pt idx="55">
                  <c:v>23757.678264733018</c:v>
                </c:pt>
                <c:pt idx="56">
                  <c:v>24079.474121172996</c:v>
                </c:pt>
                <c:pt idx="57">
                  <c:v>24403.682612834313</c:v>
                </c:pt>
                <c:pt idx="58">
                  <c:v>24730.318926133295</c:v>
                </c:pt>
                <c:pt idx="59">
                  <c:v>25059.398335259044</c:v>
                </c:pt>
                <c:pt idx="60">
                  <c:v>25383.957393417797</c:v>
                </c:pt>
                <c:pt idx="61">
                  <c:v>25691.919264648623</c:v>
                </c:pt>
                <c:pt idx="62">
                  <c:v>26002.027582381404</c:v>
                </c:pt>
                <c:pt idx="63">
                  <c:v>26314.294975347308</c:v>
                </c:pt>
                <c:pt idx="64">
                  <c:v>26628.734140626671</c:v>
                </c:pt>
                <c:pt idx="65">
                  <c:v>26945.357844000937</c:v>
                </c:pt>
                <c:pt idx="66">
                  <c:v>27264.17892030636</c:v>
                </c:pt>
                <c:pt idx="67">
                  <c:v>27585.210273789369</c:v>
                </c:pt>
                <c:pt idx="68">
                  <c:v>27908.464878463819</c:v>
                </c:pt>
                <c:pt idx="69">
                  <c:v>28233.955778469946</c:v>
                </c:pt>
                <c:pt idx="70">
                  <c:v>28554.577623685218</c:v>
                </c:pt>
                <c:pt idx="71">
                  <c:v>28873.190319781035</c:v>
                </c:pt>
                <c:pt idx="72">
                  <c:v>29193.881919362077</c:v>
                </c:pt>
                <c:pt idx="73">
                  <c:v>29516.663903984878</c:v>
                </c:pt>
                <c:pt idx="74">
                  <c:v>29841.547813590987</c:v>
                </c:pt>
                <c:pt idx="75">
                  <c:v>30168.545246789523</c:v>
                </c:pt>
                <c:pt idx="76">
                  <c:v>30497.667861141141</c:v>
                </c:pt>
                <c:pt idx="77">
                  <c:v>30828.927373443101</c:v>
                </c:pt>
                <c:pt idx="78">
                  <c:v>31162.335560015978</c:v>
                </c:pt>
                <c:pt idx="79">
                  <c:v>31497.904256991431</c:v>
                </c:pt>
                <c:pt idx="80">
                  <c:v>31835.645360601568</c:v>
                </c:pt>
                <c:pt idx="81">
                  <c:v>32472.358267813597</c:v>
                </c:pt>
                <c:pt idx="82">
                  <c:v>33121.805433169873</c:v>
                </c:pt>
                <c:pt idx="83">
                  <c:v>33784.241541833275</c:v>
                </c:pt>
                <c:pt idx="84">
                  <c:v>34459.926372669943</c:v>
                </c:pt>
                <c:pt idx="85">
                  <c:v>35149.124900123345</c:v>
                </c:pt>
                <c:pt idx="86">
                  <c:v>35852.107398125809</c:v>
                </c:pt>
                <c:pt idx="87">
                  <c:v>36569.149546088323</c:v>
                </c:pt>
                <c:pt idx="88">
                  <c:v>37300.532537010091</c:v>
                </c:pt>
                <c:pt idx="89">
                  <c:v>38046.543187750292</c:v>
                </c:pt>
                <c:pt idx="90">
                  <c:v>38807.474051505298</c:v>
                </c:pt>
                <c:pt idx="91">
                  <c:v>39583.623532535406</c:v>
                </c:pt>
                <c:pt idx="92">
                  <c:v>40375.296003186115</c:v>
                </c:pt>
                <c:pt idx="93">
                  <c:v>41182.801923249841</c:v>
                </c:pt>
                <c:pt idx="94">
                  <c:v>42006.457961714841</c:v>
                </c:pt>
                <c:pt idx="95">
                  <c:v>42846.587120949138</c:v>
                </c:pt>
                <c:pt idx="96">
                  <c:v>43703.518863368125</c:v>
                </c:pt>
                <c:pt idx="97">
                  <c:v>44577.589240635491</c:v>
                </c:pt>
                <c:pt idx="98">
                  <c:v>45469.141025448203</c:v>
                </c:pt>
                <c:pt idx="99">
                  <c:v>46378.52384595717</c:v>
                </c:pt>
                <c:pt idx="100">
                  <c:v>47306.094322876314</c:v>
                </c:pt>
                <c:pt idx="101">
                  <c:v>48252.216209333841</c:v>
                </c:pt>
                <c:pt idx="102">
                  <c:v>49217.260533520515</c:v>
                </c:pt>
                <c:pt idx="103">
                  <c:v>50201.605744190929</c:v>
                </c:pt>
                <c:pt idx="104">
                  <c:v>51205.637859074748</c:v>
                </c:pt>
                <c:pt idx="105">
                  <c:v>52229.750616256242</c:v>
                </c:pt>
                <c:pt idx="106">
                  <c:v>53274.345628581366</c:v>
                </c:pt>
                <c:pt idx="107">
                  <c:v>54339.832541152995</c:v>
                </c:pt>
                <c:pt idx="108">
                  <c:v>55426.629191976055</c:v>
                </c:pt>
                <c:pt idx="109">
                  <c:v>56535.161775815577</c:v>
                </c:pt>
                <c:pt idx="110">
                  <c:v>57665.865011331887</c:v>
                </c:pt>
                <c:pt idx="111">
                  <c:v>58819.182311558528</c:v>
                </c:pt>
                <c:pt idx="112">
                  <c:v>59995.565957789702</c:v>
                </c:pt>
                <c:pt idx="113">
                  <c:v>61195.477276945494</c:v>
                </c:pt>
                <c:pt idx="114">
                  <c:v>62419.386822484405</c:v>
                </c:pt>
                <c:pt idx="115">
                  <c:v>63667.774558934092</c:v>
                </c:pt>
                <c:pt idx="116">
                  <c:v>64941.130050112777</c:v>
                </c:pt>
                <c:pt idx="117">
                  <c:v>66239.952651115032</c:v>
                </c:pt>
                <c:pt idx="118">
                  <c:v>67564.751704137336</c:v>
                </c:pt>
                <c:pt idx="119">
                  <c:v>68916.046738220088</c:v>
                </c:pt>
                <c:pt idx="120">
                  <c:v>70294.367672984488</c:v>
                </c:pt>
                <c:pt idx="121">
                  <c:v>71700.255026444182</c:v>
                </c:pt>
                <c:pt idx="122">
                  <c:v>73134.260126973066</c:v>
                </c:pt>
                <c:pt idx="123">
                  <c:v>74596.945329512528</c:v>
                </c:pt>
                <c:pt idx="124">
                  <c:v>76088.884236102778</c:v>
                </c:pt>
                <c:pt idx="125">
                  <c:v>77610.66192082483</c:v>
                </c:pt>
                <c:pt idx="126">
                  <c:v>79162.875159241332</c:v>
                </c:pt>
                <c:pt idx="127">
                  <c:v>80746.132662426156</c:v>
                </c:pt>
                <c:pt idx="128">
                  <c:v>82361.055315674676</c:v>
                </c:pt>
                <c:pt idx="129">
                  <c:v>84008.276421988165</c:v>
                </c:pt>
                <c:pt idx="130">
                  <c:v>85688.441950427936</c:v>
                </c:pt>
              </c:numCache>
            </c:numRef>
          </c:val>
          <c:smooth val="0"/>
          <c:extLst>
            <c:ext xmlns:c16="http://schemas.microsoft.com/office/drawing/2014/chart" uri="{C3380CC4-5D6E-409C-BE32-E72D297353CC}">
              <c16:uniqueId val="{00000002-5A90-E543-BF0B-C52EC75C5ADC}"/>
            </c:ext>
          </c:extLst>
        </c:ser>
        <c:ser>
          <c:idx val="3"/>
          <c:order val="3"/>
          <c:tx>
            <c:strRef>
              <c:f>'Case Sensitivity'!$B$13</c:f>
              <c:strCache>
                <c:ptCount val="1"/>
                <c:pt idx="0">
                  <c:v>Case 5</c:v>
                </c:pt>
              </c:strCache>
            </c:strRef>
          </c:tx>
          <c:spPr>
            <a:ln w="28575" cap="rnd">
              <a:solidFill>
                <a:schemeClr val="accent4"/>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Sensitivity'!$D$13:$ED$13</c:f>
              <c:numCache>
                <c:formatCode>_(* #,##0_);_(* \(#,##0\);_(* "-"??_);_(@_)</c:formatCode>
                <c:ptCount val="131"/>
                <c:pt idx="0">
                  <c:v>8097.4123709091327</c:v>
                </c:pt>
                <c:pt idx="1">
                  <c:v>8397.8334148870963</c:v>
                </c:pt>
                <c:pt idx="2">
                  <c:v>8599.2341930935381</c:v>
                </c:pt>
                <c:pt idx="3">
                  <c:v>8802.8786787514746</c:v>
                </c:pt>
                <c:pt idx="4">
                  <c:v>9008.7874048414233</c:v>
                </c:pt>
                <c:pt idx="5">
                  <c:v>9216.9810756694842</c:v>
                </c:pt>
                <c:pt idx="6">
                  <c:v>9427.4805682218903</c:v>
                </c:pt>
                <c:pt idx="7">
                  <c:v>9640.3069335298733</c:v>
                </c:pt>
                <c:pt idx="8">
                  <c:v>9855.4813980450126</c:v>
                </c:pt>
                <c:pt idx="9">
                  <c:v>10073.025365024998</c:v>
                </c:pt>
                <c:pt idx="10">
                  <c:v>10270.787651849107</c:v>
                </c:pt>
                <c:pt idx="11">
                  <c:v>10539.432308715408</c:v>
                </c:pt>
                <c:pt idx="12">
                  <c:v>10810.181690464991</c:v>
                </c:pt>
                <c:pt idx="13">
                  <c:v>11083.048863753631</c:v>
                </c:pt>
                <c:pt idx="14">
                  <c:v>11358.046968410516</c:v>
                </c:pt>
                <c:pt idx="15">
                  <c:v>11635.189217824725</c:v>
                </c:pt>
                <c:pt idx="16">
                  <c:v>11914.488899333677</c:v>
                </c:pt>
                <c:pt idx="17">
                  <c:v>12195.959374613563</c:v>
                </c:pt>
                <c:pt idx="18">
                  <c:v>12479.614080071757</c:v>
                </c:pt>
                <c:pt idx="19">
                  <c:v>12765.466527241208</c:v>
                </c:pt>
                <c:pt idx="20">
                  <c:v>13025.681097458932</c:v>
                </c:pt>
                <c:pt idx="21">
                  <c:v>13385.728699729227</c:v>
                </c:pt>
                <c:pt idx="22">
                  <c:v>13747.246003367294</c:v>
                </c:pt>
                <c:pt idx="23">
                  <c:v>14110.237625196442</c:v>
                </c:pt>
                <c:pt idx="24">
                  <c:v>14474.708195017289</c:v>
                </c:pt>
                <c:pt idx="25">
                  <c:v>14840.66235564206</c:v>
                </c:pt>
                <c:pt idx="26">
                  <c:v>15208.10476292895</c:v>
                </c:pt>
                <c:pt idx="27">
                  <c:v>15577.040085816601</c:v>
                </c:pt>
                <c:pt idx="28">
                  <c:v>15947.473006358647</c:v>
                </c:pt>
                <c:pt idx="29">
                  <c:v>16319.408219758361</c:v>
                </c:pt>
                <c:pt idx="30">
                  <c:v>16659.435815315133</c:v>
                </c:pt>
                <c:pt idx="31">
                  <c:v>17145.229368238764</c:v>
                </c:pt>
                <c:pt idx="32">
                  <c:v>17631.135874342293</c:v>
                </c:pt>
                <c:pt idx="33">
                  <c:v>18117.155353349266</c:v>
                </c:pt>
                <c:pt idx="34">
                  <c:v>18603.287824986273</c:v>
                </c:pt>
                <c:pt idx="35">
                  <c:v>19089.533308982995</c:v>
                </c:pt>
                <c:pt idx="36">
                  <c:v>19575.891825072165</c:v>
                </c:pt>
                <c:pt idx="37">
                  <c:v>20062.363392989573</c:v>
                </c:pt>
                <c:pt idx="38">
                  <c:v>20548.948032474087</c:v>
                </c:pt>
                <c:pt idx="39">
                  <c:v>21035.645763267614</c:v>
                </c:pt>
                <c:pt idx="40">
                  <c:v>21487.157794837822</c:v>
                </c:pt>
                <c:pt idx="41">
                  <c:v>22137.571424040441</c:v>
                </c:pt>
                <c:pt idx="42">
                  <c:v>22785.952968292062</c:v>
                </c:pt>
                <c:pt idx="43">
                  <c:v>23432.30711032384</c:v>
                </c:pt>
                <c:pt idx="44">
                  <c:v>24076.638523314312</c:v>
                </c:pt>
                <c:pt idx="45">
                  <c:v>24718.951870907586</c:v>
                </c:pt>
                <c:pt idx="46">
                  <c:v>25359.251807231587</c:v>
                </c:pt>
                <c:pt idx="47">
                  <c:v>25997.542976916207</c:v>
                </c:pt>
                <c:pt idx="48">
                  <c:v>26633.830015111489</c:v>
                </c:pt>
                <c:pt idx="49">
                  <c:v>27268.11754750567</c:v>
                </c:pt>
                <c:pt idx="50">
                  <c:v>27855.901450082762</c:v>
                </c:pt>
                <c:pt idx="51">
                  <c:v>28682.021189591051</c:v>
                </c:pt>
                <c:pt idx="52">
                  <c:v>29502.720925609137</c:v>
                </c:pt>
                <c:pt idx="53">
                  <c:v>30318.026418040005</c:v>
                </c:pt>
                <c:pt idx="54">
                  <c:v>31127.963318864939</c:v>
                </c:pt>
                <c:pt idx="55">
                  <c:v>31932.557172566012</c:v>
                </c:pt>
                <c:pt idx="56">
                  <c:v>32731.833416547037</c:v>
                </c:pt>
                <c:pt idx="57">
                  <c:v>33525.817381552748</c:v>
                </c:pt>
                <c:pt idx="58">
                  <c:v>34314.534292086755</c:v>
                </c:pt>
                <c:pt idx="59">
                  <c:v>35098.009266827554</c:v>
                </c:pt>
                <c:pt idx="60">
                  <c:v>35822.648639382169</c:v>
                </c:pt>
                <c:pt idx="61">
                  <c:v>36769.543085937345</c:v>
                </c:pt>
                <c:pt idx="62">
                  <c:v>37706.953594726081</c:v>
                </c:pt>
                <c:pt idx="63">
                  <c:v>38634.947448538645</c:v>
                </c:pt>
                <c:pt idx="64">
                  <c:v>39553.591511535538</c:v>
                </c:pt>
                <c:pt idx="65">
                  <c:v>40462.952231676747</c:v>
                </c:pt>
                <c:pt idx="66">
                  <c:v>41363.095643137211</c:v>
                </c:pt>
                <c:pt idx="67">
                  <c:v>42254.087368709079</c:v>
                </c:pt>
                <c:pt idx="68">
                  <c:v>43135.992622190599</c:v>
                </c:pt>
                <c:pt idx="69">
                  <c:v>44008.876210761584</c:v>
                </c:pt>
                <c:pt idx="70">
                  <c:v>44814.428592706689</c:v>
                </c:pt>
                <c:pt idx="71">
                  <c:v>45781.819120198466</c:v>
                </c:pt>
                <c:pt idx="72">
                  <c:v>46736.230987685813</c:v>
                </c:pt>
                <c:pt idx="73">
                  <c:v>47677.783688922806</c:v>
                </c:pt>
                <c:pt idx="74">
                  <c:v>48606.595759303767</c:v>
                </c:pt>
                <c:pt idx="75">
                  <c:v>49522.784783013056</c:v>
                </c:pt>
                <c:pt idx="76">
                  <c:v>50426.467400123925</c:v>
                </c:pt>
                <c:pt idx="77">
                  <c:v>51317.759313646486</c:v>
                </c:pt>
                <c:pt idx="78">
                  <c:v>52196.775296525637</c:v>
                </c:pt>
                <c:pt idx="79">
                  <c:v>53063.629198588802</c:v>
                </c:pt>
                <c:pt idx="80">
                  <c:v>53918.433953444262</c:v>
                </c:pt>
                <c:pt idx="81">
                  <c:v>54996.802632513143</c:v>
                </c:pt>
                <c:pt idx="82">
                  <c:v>56096.738685163407</c:v>
                </c:pt>
                <c:pt idx="83">
                  <c:v>57218.673458866673</c:v>
                </c:pt>
                <c:pt idx="84">
                  <c:v>58363.046928044008</c:v>
                </c:pt>
                <c:pt idx="85">
                  <c:v>59530.30786660489</c:v>
                </c:pt>
                <c:pt idx="86">
                  <c:v>60720.914023936988</c:v>
                </c:pt>
                <c:pt idx="87">
                  <c:v>61935.33230441573</c:v>
                </c:pt>
                <c:pt idx="88">
                  <c:v>63174.038950504044</c:v>
                </c:pt>
                <c:pt idx="89">
                  <c:v>64437.519729514126</c:v>
                </c:pt>
                <c:pt idx="90">
                  <c:v>65726.270124104412</c:v>
                </c:pt>
                <c:pt idx="91">
                  <c:v>67040.795526586502</c:v>
                </c:pt>
                <c:pt idx="92">
                  <c:v>68381.611437118234</c:v>
                </c:pt>
                <c:pt idx="93">
                  <c:v>69749.243665860602</c:v>
                </c:pt>
                <c:pt idx="94">
                  <c:v>71144.228539177813</c:v>
                </c:pt>
                <c:pt idx="95">
                  <c:v>72567.11310996137</c:v>
                </c:pt>
                <c:pt idx="96">
                  <c:v>74018.455372160606</c:v>
                </c:pt>
                <c:pt idx="97">
                  <c:v>75498.82447960382</c:v>
                </c:pt>
                <c:pt idx="98">
                  <c:v>77008.800969195901</c:v>
                </c:pt>
                <c:pt idx="99">
                  <c:v>78548.976988579816</c:v>
                </c:pt>
                <c:pt idx="100">
                  <c:v>80119.956528351409</c:v>
                </c:pt>
                <c:pt idx="101">
                  <c:v>81722.355658918445</c:v>
                </c:pt>
                <c:pt idx="102">
                  <c:v>83356.802772096809</c:v>
                </c:pt>
                <c:pt idx="103">
                  <c:v>85023.938827538746</c:v>
                </c:pt>
                <c:pt idx="104">
                  <c:v>86724.417604089525</c:v>
                </c:pt>
                <c:pt idx="105">
                  <c:v>88458.905956171322</c:v>
                </c:pt>
                <c:pt idx="106">
                  <c:v>90228.084075294755</c:v>
                </c:pt>
                <c:pt idx="107">
                  <c:v>92032.645756800659</c:v>
                </c:pt>
                <c:pt idx="108">
                  <c:v>93873.298671936675</c:v>
                </c:pt>
                <c:pt idx="109">
                  <c:v>95750.764645375413</c:v>
                </c:pt>
                <c:pt idx="110">
                  <c:v>97665.779938282925</c:v>
                </c:pt>
                <c:pt idx="111">
                  <c:v>99619.09553704859</c:v>
                </c:pt>
                <c:pt idx="112">
                  <c:v>101611.47744778957</c:v>
                </c:pt>
                <c:pt idx="113">
                  <c:v>103643.70699674536</c:v>
                </c:pt>
                <c:pt idx="114">
                  <c:v>105716.58113668027</c:v>
                </c:pt>
                <c:pt idx="115">
                  <c:v>107830.91275941387</c:v>
                </c:pt>
                <c:pt idx="116">
                  <c:v>109987.53101460215</c:v>
                </c:pt>
                <c:pt idx="117">
                  <c:v>112187.2816348942</c:v>
                </c:pt>
                <c:pt idx="118">
                  <c:v>114431.02726759209</c:v>
                </c:pt>
                <c:pt idx="119">
                  <c:v>116719.64781294393</c:v>
                </c:pt>
                <c:pt idx="120">
                  <c:v>119054.04076920281</c:v>
                </c:pt>
                <c:pt idx="121">
                  <c:v>121435.12158458687</c:v>
                </c:pt>
                <c:pt idx="122">
                  <c:v>123863.82401627861</c:v>
                </c:pt>
                <c:pt idx="123">
                  <c:v>126341.10049660418</c:v>
                </c:pt>
                <c:pt idx="124">
                  <c:v>128867.92250653627</c:v>
                </c:pt>
                <c:pt idx="125">
                  <c:v>131445.280956667</c:v>
                </c:pt>
                <c:pt idx="126">
                  <c:v>134074.18657580036</c:v>
                </c:pt>
                <c:pt idx="127">
                  <c:v>136755.67030731635</c:v>
                </c:pt>
                <c:pt idx="128">
                  <c:v>139490.78371346268</c:v>
                </c:pt>
                <c:pt idx="129">
                  <c:v>142280.59938773193</c:v>
                </c:pt>
                <c:pt idx="130">
                  <c:v>145126.21137548657</c:v>
                </c:pt>
              </c:numCache>
            </c:numRef>
          </c:val>
          <c:smooth val="0"/>
          <c:extLst>
            <c:ext xmlns:c16="http://schemas.microsoft.com/office/drawing/2014/chart" uri="{C3380CC4-5D6E-409C-BE32-E72D297353CC}">
              <c16:uniqueId val="{00000003-5A90-E543-BF0B-C52EC75C5ADC}"/>
            </c:ext>
          </c:extLst>
        </c:ser>
        <c:dLbls>
          <c:showLegendKey val="0"/>
          <c:showVal val="0"/>
          <c:showCatName val="0"/>
          <c:showSerName val="0"/>
          <c:showPercent val="0"/>
          <c:showBubbleSize val="0"/>
        </c:dLbls>
        <c:smooth val="0"/>
        <c:axId val="578603503"/>
        <c:axId val="578605231"/>
      </c:lineChart>
      <c:catAx>
        <c:axId val="57860350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b="1"/>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78605231"/>
        <c:crosses val="autoZero"/>
        <c:auto val="1"/>
        <c:lblAlgn val="ctr"/>
        <c:lblOffset val="100"/>
        <c:tickLblSkip val="25"/>
        <c:tickMarkSkip val="1"/>
        <c:noMultiLvlLbl val="0"/>
      </c:catAx>
      <c:valAx>
        <c:axId val="578605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600" b="1" i="0" u="none" strike="noStrike" baseline="0">
                    <a:effectLst/>
                  </a:rPr>
                  <a:t>(1,000,000s Ꝕ )</a:t>
                </a:r>
                <a:r>
                  <a:rPr lang="en-GB" sz="1600" b="0" i="0" u="none" strike="noStrike" baseline="0"/>
                  <a:t> </a:t>
                </a:r>
                <a:endParaRPr lang="en-GB"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7860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b="1"/>
              <a:t>Total Expenses -  Program Case</a:t>
            </a:r>
          </a:p>
        </c:rich>
      </c:tx>
      <c:overlay val="0"/>
      <c:spPr>
        <a:noFill/>
        <a:ln>
          <a:noFill/>
        </a:ln>
        <a:effectLst/>
      </c:spPr>
    </c:title>
    <c:autoTitleDeleted val="0"/>
    <c:plotArea>
      <c:layout/>
      <c:lineChart>
        <c:grouping val="standard"/>
        <c:varyColors val="0"/>
        <c:ser>
          <c:idx val="0"/>
          <c:order val="0"/>
          <c:tx>
            <c:strRef>
              <c:f>'Case Sensitivity'!$B$22</c:f>
              <c:strCache>
                <c:ptCount val="1"/>
                <c:pt idx="0">
                  <c:v>Case 1</c:v>
                </c:pt>
              </c:strCache>
            </c:strRef>
          </c:tx>
          <c:spPr>
            <a:ln w="28575" cap="rnd">
              <a:solidFill>
                <a:schemeClr val="accent1"/>
              </a:solidFill>
              <a:round/>
            </a:ln>
            <a:effectLst/>
          </c:spPr>
          <c:marker>
            <c:symbol val="none"/>
          </c:marker>
          <c:cat>
            <c:numRef>
              <c:f>'Case Sensitivity'!$D$8:$CF$8</c:f>
              <c:numCache>
                <c:formatCode>General</c:formatCode>
                <c:ptCount val="8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numCache>
            </c:numRef>
          </c:cat>
          <c:val>
            <c:numRef>
              <c:f>'Case Sensitivity'!$D$22:$CF$22</c:f>
              <c:numCache>
                <c:formatCode>_(* #,##0_);_(* \(#,##0\);_(* "-"??_);_(@_)</c:formatCode>
                <c:ptCount val="81"/>
                <c:pt idx="0">
                  <c:v>8097.4123709091336</c:v>
                </c:pt>
                <c:pt idx="1">
                  <c:v>8341.2834809344895</c:v>
                </c:pt>
                <c:pt idx="2">
                  <c:v>8447.2021893243364</c:v>
                </c:pt>
                <c:pt idx="3">
                  <c:v>8509.1428318838152</c:v>
                </c:pt>
                <c:pt idx="4">
                  <c:v>9761.3650341807861</c:v>
                </c:pt>
                <c:pt idx="5">
                  <c:v>9679.5011413663724</c:v>
                </c:pt>
                <c:pt idx="6">
                  <c:v>9758.752522988405</c:v>
                </c:pt>
                <c:pt idx="7">
                  <c:v>9841.8830296829019</c:v>
                </c:pt>
                <c:pt idx="8">
                  <c:v>9928.7373764062959</c:v>
                </c:pt>
                <c:pt idx="9">
                  <c:v>10019.174500011297</c:v>
                </c:pt>
                <c:pt idx="10">
                  <c:v>10091.280873595402</c:v>
                </c:pt>
                <c:pt idx="11">
                  <c:v>10144.534802646953</c:v>
                </c:pt>
                <c:pt idx="12">
                  <c:v>10200.697139725746</c:v>
                </c:pt>
                <c:pt idx="13">
                  <c:v>10259.630729689205</c:v>
                </c:pt>
                <c:pt idx="14">
                  <c:v>10321.209550869859</c:v>
                </c:pt>
                <c:pt idx="15">
                  <c:v>10385.317654049923</c:v>
                </c:pt>
                <c:pt idx="16">
                  <c:v>10451.848218087462</c:v>
                </c:pt>
                <c:pt idx="17">
                  <c:v>10520.702707907058</c:v>
                </c:pt>
                <c:pt idx="18">
                  <c:v>10591.790122480648</c:v>
                </c:pt>
                <c:pt idx="19">
                  <c:v>10665.026322069923</c:v>
                </c:pt>
                <c:pt idx="20">
                  <c:v>10717.419336407869</c:v>
                </c:pt>
                <c:pt idx="21">
                  <c:v>9455.0312754431707</c:v>
                </c:pt>
                <c:pt idx="22">
                  <c:v>9510.4142716679344</c:v>
                </c:pt>
                <c:pt idx="23">
                  <c:v>9565.9897716193736</c:v>
                </c:pt>
                <c:pt idx="24">
                  <c:v>9621.7583429705755</c:v>
                </c:pt>
                <c:pt idx="25">
                  <c:v>9677.7205549371592</c:v>
                </c:pt>
                <c:pt idx="26">
                  <c:v>9733.8769782812542</c:v>
                </c:pt>
                <c:pt idx="27">
                  <c:v>9790.2281853155218</c:v>
                </c:pt>
                <c:pt idx="28">
                  <c:v>9846.7747499071556</c:v>
                </c:pt>
                <c:pt idx="29">
                  <c:v>9903.5172474819137</c:v>
                </c:pt>
                <c:pt idx="30">
                  <c:v>9940.5180873068712</c:v>
                </c:pt>
                <c:pt idx="31">
                  <c:v>9951.3361667546033</c:v>
                </c:pt>
                <c:pt idx="32">
                  <c:v>9962.1566316877852</c:v>
                </c:pt>
                <c:pt idx="33">
                  <c:v>9972.9794825153822</c:v>
                </c:pt>
                <c:pt idx="34">
                  <c:v>9983.8047196464286</c:v>
                </c:pt>
                <c:pt idx="35">
                  <c:v>9994.6323434900169</c:v>
                </c:pt>
                <c:pt idx="36">
                  <c:v>10005.462354455301</c:v>
                </c:pt>
                <c:pt idx="37">
                  <c:v>10016.294752951506</c:v>
                </c:pt>
                <c:pt idx="38">
                  <c:v>10027.129539387901</c:v>
                </c:pt>
                <c:pt idx="39">
                  <c:v>10037.966714173848</c:v>
                </c:pt>
                <c:pt idx="40">
                  <c:v>10032.325310289285</c:v>
                </c:pt>
                <c:pt idx="41">
                  <c:v>10007.184178996547</c:v>
                </c:pt>
                <c:pt idx="42">
                  <c:v>9982.0963729762352</c:v>
                </c:pt>
                <c:pt idx="43">
                  <c:v>9957.0617880912941</c:v>
                </c:pt>
                <c:pt idx="44">
                  <c:v>9932.0803203982086</c:v>
                </c:pt>
                <c:pt idx="45">
                  <c:v>9907.1518661466707</c:v>
                </c:pt>
                <c:pt idx="46">
                  <c:v>9882.2763217792235</c:v>
                </c:pt>
                <c:pt idx="47">
                  <c:v>9857.4535839309101</c:v>
                </c:pt>
                <c:pt idx="48">
                  <c:v>9832.6835494289426</c:v>
                </c:pt>
                <c:pt idx="49">
                  <c:v>9807.9661152923418</c:v>
                </c:pt>
                <c:pt idx="50">
                  <c:v>9767.6941533121208</c:v>
                </c:pt>
                <c:pt idx="51">
                  <c:v>9708.8599779158176</c:v>
                </c:pt>
                <c:pt idx="52">
                  <c:v>9650.2976541719636</c:v>
                </c:pt>
                <c:pt idx="53">
                  <c:v>9592.0060590364774</c:v>
                </c:pt>
                <c:pt idx="54">
                  <c:v>9533.9840738249059</c:v>
                </c:pt>
                <c:pt idx="55">
                  <c:v>9476.2305841961515</c:v>
                </c:pt>
                <c:pt idx="56">
                  <c:v>9418.7444801362926</c:v>
                </c:pt>
                <c:pt idx="57">
                  <c:v>9361.5246559423904</c:v>
                </c:pt>
                <c:pt idx="58">
                  <c:v>9304.5700102064438</c:v>
                </c:pt>
                <c:pt idx="59">
                  <c:v>9247.8794457993336</c:v>
                </c:pt>
                <c:pt idx="60">
                  <c:v>9177.7148355907484</c:v>
                </c:pt>
                <c:pt idx="61">
                  <c:v>9092.5550196701588</c:v>
                </c:pt>
                <c:pt idx="62">
                  <c:v>9007.9850333345021</c:v>
                </c:pt>
                <c:pt idx="63">
                  <c:v>8924.0012495530973</c:v>
                </c:pt>
                <c:pt idx="64">
                  <c:v>8840.6000621950388</c:v>
                </c:pt>
                <c:pt idx="65">
                  <c:v>8757.7778859136342</c:v>
                </c:pt>
                <c:pt idx="66">
                  <c:v>8675.5311560314058</c:v>
                </c:pt>
                <c:pt idx="67">
                  <c:v>8593.856328425778</c:v>
                </c:pt>
                <c:pt idx="68">
                  <c:v>8512.7498794153289</c:v>
                </c:pt>
                <c:pt idx="69">
                  <c:v>8432.2083056466745</c:v>
                </c:pt>
                <c:pt idx="70">
                  <c:v>8341.3629122155089</c:v>
                </c:pt>
                <c:pt idx="71">
                  <c:v>8251.7797839470859</c:v>
                </c:pt>
                <c:pt idx="72">
                  <c:v>8162.9634871727603</c:v>
                </c:pt>
                <c:pt idx="73">
                  <c:v>8074.9080910001558</c:v>
                </c:pt>
                <c:pt idx="74">
                  <c:v>7987.607707831974</c:v>
                </c:pt>
                <c:pt idx="75">
                  <c:v>7901.0564930615465</c:v>
                </c:pt>
                <c:pt idx="76">
                  <c:v>7815.2486447704659</c:v>
                </c:pt>
                <c:pt idx="77">
                  <c:v>7730.1784034282873</c:v>
                </c:pt>
                <c:pt idx="78">
                  <c:v>7645.8400515942985</c:v>
                </c:pt>
                <c:pt idx="79">
                  <c:v>7562.2279136213283</c:v>
                </c:pt>
                <c:pt idx="80">
                  <c:v>7479.3363553615736</c:v>
                </c:pt>
              </c:numCache>
            </c:numRef>
          </c:val>
          <c:smooth val="0"/>
          <c:extLst>
            <c:ext xmlns:c16="http://schemas.microsoft.com/office/drawing/2014/chart" uri="{C3380CC4-5D6E-409C-BE32-E72D297353CC}">
              <c16:uniqueId val="{00000001-C47E-034F-B571-996B46666C5E}"/>
            </c:ext>
          </c:extLst>
        </c:ser>
        <c:ser>
          <c:idx val="1"/>
          <c:order val="1"/>
          <c:tx>
            <c:strRef>
              <c:f>'Case Sensitivity'!$B$23</c:f>
              <c:strCache>
                <c:ptCount val="1"/>
                <c:pt idx="0">
                  <c:v>Case 2</c:v>
                </c:pt>
              </c:strCache>
            </c:strRef>
          </c:tx>
          <c:spPr>
            <a:ln w="28575" cap="rnd">
              <a:solidFill>
                <a:schemeClr val="accent2"/>
              </a:solidFill>
              <a:round/>
            </a:ln>
            <a:effectLst/>
          </c:spPr>
          <c:marker>
            <c:symbol val="none"/>
          </c:marker>
          <c:cat>
            <c:numRef>
              <c:f>'Case Sensitivity'!$D$8:$CF$8</c:f>
              <c:numCache>
                <c:formatCode>General</c:formatCode>
                <c:ptCount val="8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numCache>
            </c:numRef>
          </c:cat>
          <c:val>
            <c:numRef>
              <c:f>'Case Sensitivity'!$D$23:$CF$23</c:f>
              <c:numCache>
                <c:formatCode>_(* #,##0_);_(* \(#,##0\);_(* "-"??_);_(@_)</c:formatCode>
                <c:ptCount val="81"/>
                <c:pt idx="0">
                  <c:v>8097.4123709091336</c:v>
                </c:pt>
                <c:pt idx="1">
                  <c:v>8353.2756016673811</c:v>
                </c:pt>
                <c:pt idx="2">
                  <c:v>8486.3555699988556</c:v>
                </c:pt>
                <c:pt idx="3">
                  <c:v>8575.6068356205924</c:v>
                </c:pt>
                <c:pt idx="4">
                  <c:v>9859.6895127152493</c:v>
                </c:pt>
                <c:pt idx="5">
                  <c:v>9807.4677521406884</c:v>
                </c:pt>
                <c:pt idx="6">
                  <c:v>9916.5590947565979</c:v>
                </c:pt>
                <c:pt idx="7">
                  <c:v>10029.925247845842</c:v>
                </c:pt>
                <c:pt idx="8">
                  <c:v>10147.444874351033</c:v>
                </c:pt>
                <c:pt idx="9">
                  <c:v>10269.008897586093</c:v>
                </c:pt>
                <c:pt idx="10">
                  <c:v>10373.988278659543</c:v>
                </c:pt>
                <c:pt idx="11">
                  <c:v>10483.542325732538</c:v>
                </c:pt>
                <c:pt idx="12">
                  <c:v>10596.385637757723</c:v>
                </c:pt>
                <c:pt idx="13">
                  <c:v>10712.428205506096</c:v>
                </c:pt>
                <c:pt idx="14">
                  <c:v>10831.587905852148</c:v>
                </c:pt>
                <c:pt idx="15">
                  <c:v>10953.789772813028</c:v>
                </c:pt>
                <c:pt idx="16">
                  <c:v>11078.96534732285</c:v>
                </c:pt>
                <c:pt idx="17">
                  <c:v>11207.052096304878</c:v>
                </c:pt>
                <c:pt idx="18">
                  <c:v>11337.992892848186</c:v>
                </c:pt>
                <c:pt idx="19">
                  <c:v>11471.735550354613</c:v>
                </c:pt>
                <c:pt idx="20">
                  <c:v>11585.192585955305</c:v>
                </c:pt>
                <c:pt idx="21">
                  <c:v>10354.056039468507</c:v>
                </c:pt>
                <c:pt idx="22">
                  <c:v>10489.771294946529</c:v>
                </c:pt>
                <c:pt idx="23">
                  <c:v>10626.451499845265</c:v>
                </c:pt>
                <c:pt idx="24">
                  <c:v>10764.102398056204</c:v>
                </c:pt>
                <c:pt idx="25">
                  <c:v>10902.729764835593</c:v>
                </c:pt>
                <c:pt idx="26">
                  <c:v>11042.339406967216</c:v>
                </c:pt>
                <c:pt idx="27">
                  <c:v>11182.93716292588</c:v>
                </c:pt>
                <c:pt idx="28">
                  <c:v>11324.528903041823</c:v>
                </c:pt>
                <c:pt idx="29">
                  <c:v>11467.12052966587</c:v>
                </c:pt>
                <c:pt idx="30">
                  <c:v>11587.890440553832</c:v>
                </c:pt>
                <c:pt idx="31">
                  <c:v>11683.635877110319</c:v>
                </c:pt>
                <c:pt idx="32">
                  <c:v>11779.755843976691</c:v>
                </c:pt>
                <c:pt idx="33">
                  <c:v>11876.251547151003</c:v>
                </c:pt>
                <c:pt idx="34">
                  <c:v>11973.124196174367</c:v>
                </c:pt>
                <c:pt idx="35">
                  <c:v>12070.375004140791</c:v>
                </c:pt>
                <c:pt idx="36">
                  <c:v>12168.00518770708</c:v>
                </c:pt>
                <c:pt idx="37">
                  <c:v>12266.015967102789</c:v>
                </c:pt>
                <c:pt idx="38">
                  <c:v>12364.408566140102</c:v>
                </c:pt>
                <c:pt idx="39">
                  <c:v>12463.184212223861</c:v>
                </c:pt>
                <c:pt idx="40">
                  <c:v>12544.581169557285</c:v>
                </c:pt>
                <c:pt idx="41">
                  <c:v>12589.743819828996</c:v>
                </c:pt>
                <c:pt idx="42">
                  <c:v>12634.97415711302</c:v>
                </c:pt>
                <c:pt idx="43">
                  <c:v>12680.272263825151</c:v>
                </c:pt>
                <c:pt idx="44">
                  <c:v>12725.638222472362</c:v>
                </c:pt>
                <c:pt idx="45">
                  <c:v>12771.072115652907</c:v>
                </c:pt>
                <c:pt idx="46">
                  <c:v>12816.574026056422</c:v>
                </c:pt>
                <c:pt idx="47">
                  <c:v>12862.144036464009</c:v>
                </c:pt>
                <c:pt idx="48">
                  <c:v>12907.782229748336</c:v>
                </c:pt>
                <c:pt idx="49">
                  <c:v>12953.488688873731</c:v>
                </c:pt>
                <c:pt idx="50">
                  <c:v>12981.34720627762</c:v>
                </c:pt>
                <c:pt idx="51">
                  <c:v>12977.040120604726</c:v>
                </c:pt>
                <c:pt idx="52">
                  <c:v>12972.733954997797</c:v>
                </c:pt>
                <c:pt idx="53">
                  <c:v>12968.428709690874</c:v>
                </c:pt>
                <c:pt idx="54">
                  <c:v>12964.124384917504</c:v>
                </c:pt>
                <c:pt idx="55">
                  <c:v>12959.820980910732</c:v>
                </c:pt>
                <c:pt idx="56">
                  <c:v>12955.518497903093</c:v>
                </c:pt>
                <c:pt idx="57">
                  <c:v>12951.216936126615</c:v>
                </c:pt>
                <c:pt idx="58">
                  <c:v>12946.916295812822</c:v>
                </c:pt>
                <c:pt idx="59">
                  <c:v>12942.616577192741</c:v>
                </c:pt>
                <c:pt idx="60">
                  <c:v>12922.994989895127</c:v>
                </c:pt>
                <c:pt idx="61">
                  <c:v>12880.0966616436</c:v>
                </c:pt>
                <c:pt idx="62">
                  <c:v>12837.307401763799</c:v>
                </c:pt>
                <c:pt idx="63">
                  <c:v>12794.626962433544</c:v>
                </c:pt>
                <c:pt idx="64">
                  <c:v>12752.055096359669</c:v>
                </c:pt>
                <c:pt idx="65">
                  <c:v>12709.591556777004</c:v>
                </c:pt>
                <c:pt idx="66">
                  <c:v>12667.236097447247</c:v>
                </c:pt>
                <c:pt idx="67">
                  <c:v>12624.988472657898</c:v>
                </c:pt>
                <c:pt idx="68">
                  <c:v>12582.848437221177</c:v>
                </c:pt>
                <c:pt idx="69">
                  <c:v>12540.815746472947</c:v>
                </c:pt>
                <c:pt idx="70">
                  <c:v>12490.241690438233</c:v>
                </c:pt>
                <c:pt idx="71">
                  <c:v>12427.772785416102</c:v>
                </c:pt>
                <c:pt idx="72">
                  <c:v>12365.532061593802</c:v>
                </c:pt>
                <c:pt idx="73">
                  <c:v>12303.518782862531</c:v>
                </c:pt>
                <c:pt idx="74">
                  <c:v>12241.732215334079</c:v>
                </c:pt>
                <c:pt idx="75">
                  <c:v>12180.171627334399</c:v>
                </c:pt>
                <c:pt idx="76">
                  <c:v>12118.836289397212</c:v>
                </c:pt>
                <c:pt idx="77">
                  <c:v>12057.725474257586</c:v>
                </c:pt>
                <c:pt idx="78">
                  <c:v>11996.83845684562</c:v>
                </c:pt>
                <c:pt idx="79">
                  <c:v>11936.17451428005</c:v>
                </c:pt>
                <c:pt idx="80">
                  <c:v>11875.732925861937</c:v>
                </c:pt>
              </c:numCache>
            </c:numRef>
          </c:val>
          <c:smooth val="0"/>
          <c:extLst>
            <c:ext xmlns:c16="http://schemas.microsoft.com/office/drawing/2014/chart" uri="{C3380CC4-5D6E-409C-BE32-E72D297353CC}">
              <c16:uniqueId val="{00000003-C47E-034F-B571-996B46666C5E}"/>
            </c:ext>
          </c:extLst>
        </c:ser>
        <c:ser>
          <c:idx val="2"/>
          <c:order val="2"/>
          <c:tx>
            <c:strRef>
              <c:f>'Case Sensitivity'!$B$24</c:f>
              <c:strCache>
                <c:ptCount val="1"/>
                <c:pt idx="0">
                  <c:v>Case 3</c:v>
                </c:pt>
              </c:strCache>
            </c:strRef>
          </c:tx>
          <c:spPr>
            <a:ln w="28575" cap="rnd">
              <a:solidFill>
                <a:srgbClr val="E9D53F"/>
              </a:solidFill>
              <a:round/>
            </a:ln>
            <a:effectLst/>
          </c:spPr>
          <c:marker>
            <c:symbol val="none"/>
          </c:marker>
          <c:cat>
            <c:numRef>
              <c:f>'Case Sensitivity'!$D$8:$CF$8</c:f>
              <c:numCache>
                <c:formatCode>General</c:formatCode>
                <c:ptCount val="8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numCache>
            </c:numRef>
          </c:cat>
          <c:val>
            <c:numRef>
              <c:f>'Case Sensitivity'!$D$24:$CF$24</c:f>
              <c:numCache>
                <c:formatCode>_(* #,##0_);_(* \(#,##0\);_(* "-"??_);_(@_)</c:formatCode>
                <c:ptCount val="81"/>
                <c:pt idx="0">
                  <c:v>8097.4123709091336</c:v>
                </c:pt>
                <c:pt idx="1">
                  <c:v>8380.6701497318918</c:v>
                </c:pt>
                <c:pt idx="2">
                  <c:v>8556.7866354744565</c:v>
                </c:pt>
                <c:pt idx="3">
                  <c:v>8689.2983646007197</c:v>
                </c:pt>
                <c:pt idx="4">
                  <c:v>10021.168095370407</c:v>
                </c:pt>
                <c:pt idx="5">
                  <c:v>10013.544609471024</c:v>
                </c:pt>
                <c:pt idx="6">
                  <c:v>10168.755295886258</c:v>
                </c:pt>
                <c:pt idx="7">
                  <c:v>10328.90207439344</c:v>
                </c:pt>
                <c:pt idx="8">
                  <c:v>10493.919942141798</c:v>
                </c:pt>
                <c:pt idx="9">
                  <c:v>10663.753176160126</c:v>
                </c:pt>
                <c:pt idx="10">
                  <c:v>10821.503638581244</c:v>
                </c:pt>
                <c:pt idx="11">
                  <c:v>10995.542972211306</c:v>
                </c:pt>
                <c:pt idx="12">
                  <c:v>11173.790026528068</c:v>
                </c:pt>
                <c:pt idx="13">
                  <c:v>11356.210265623524</c:v>
                </c:pt>
                <c:pt idx="14">
                  <c:v>11542.774346278024</c:v>
                </c:pt>
                <c:pt idx="15">
                  <c:v>11733.457681916107</c:v>
                </c:pt>
                <c:pt idx="16">
                  <c:v>11928.240052263296</c:v>
                </c:pt>
                <c:pt idx="17">
                  <c:v>12127.105253485581</c:v>
                </c:pt>
                <c:pt idx="18">
                  <c:v>12330.04078424722</c:v>
                </c:pt>
                <c:pt idx="19">
                  <c:v>12537.037563686728</c:v>
                </c:pt>
                <c:pt idx="20">
                  <c:v>12733.324368162645</c:v>
                </c:pt>
                <c:pt idx="21">
                  <c:v>11545.528882535989</c:v>
                </c:pt>
                <c:pt idx="22">
                  <c:v>11781.860310698419</c:v>
                </c:pt>
                <c:pt idx="23">
                  <c:v>12021.031147073309</c:v>
                </c:pt>
                <c:pt idx="24">
                  <c:v>12263.070283890409</c:v>
                </c:pt>
                <c:pt idx="25">
                  <c:v>12508.006884120705</c:v>
                </c:pt>
                <c:pt idx="26">
                  <c:v>12755.870383891241</c:v>
                </c:pt>
                <c:pt idx="27">
                  <c:v>13006.690494920742</c:v>
                </c:pt>
                <c:pt idx="28">
                  <c:v>13260.497206976308</c:v>
                </c:pt>
                <c:pt idx="29">
                  <c:v>13517.320790351296</c:v>
                </c:pt>
                <c:pt idx="30">
                  <c:v>13758.70104342424</c:v>
                </c:pt>
                <c:pt idx="31">
                  <c:v>14016.470586960184</c:v>
                </c:pt>
                <c:pt idx="32">
                  <c:v>14276.824706635693</c:v>
                </c:pt>
                <c:pt idx="33">
                  <c:v>14539.785058351561</c:v>
                </c:pt>
                <c:pt idx="34">
                  <c:v>14805.373464363305</c:v>
                </c:pt>
                <c:pt idx="35">
                  <c:v>15073.611914495055</c:v>
                </c:pt>
                <c:pt idx="36">
                  <c:v>15344.522567361917</c:v>
                </c:pt>
                <c:pt idx="37">
                  <c:v>15618.127751601</c:v>
                </c:pt>
                <c:pt idx="38">
                  <c:v>15894.449967111152</c:v>
                </c:pt>
                <c:pt idx="39">
                  <c:v>16173.51188630137</c:v>
                </c:pt>
                <c:pt idx="40">
                  <c:v>16440.998095206523</c:v>
                </c:pt>
                <c:pt idx="41">
                  <c:v>16715.85597907659</c:v>
                </c:pt>
                <c:pt idx="42">
                  <c:v>16993.084215829826</c:v>
                </c:pt>
                <c:pt idx="43">
                  <c:v>17272.699805741144</c:v>
                </c:pt>
                <c:pt idx="44">
                  <c:v>17554.719860691817</c:v>
                </c:pt>
                <c:pt idx="45">
                  <c:v>17839.16160486497</c:v>
                </c:pt>
                <c:pt idx="46">
                  <c:v>18126.042375445231</c:v>
                </c:pt>
                <c:pt idx="47">
                  <c:v>18415.379623322606</c:v>
                </c:pt>
                <c:pt idx="48">
                  <c:v>18707.190913800609</c:v>
                </c:pt>
                <c:pt idx="49">
                  <c:v>19001.493927308624</c:v>
                </c:pt>
                <c:pt idx="50">
                  <c:v>19286.956969390965</c:v>
                </c:pt>
                <c:pt idx="51">
                  <c:v>19556.432163711339</c:v>
                </c:pt>
                <c:pt idx="52">
                  <c:v>19827.940004258784</c:v>
                </c:pt>
                <c:pt idx="53">
                  <c:v>20101.493318680863</c:v>
                </c:pt>
                <c:pt idx="54">
                  <c:v>20377.105008871116</c:v>
                </c:pt>
                <c:pt idx="55">
                  <c:v>20654.788051377323</c:v>
                </c:pt>
                <c:pt idx="56">
                  <c:v>20934.555497811976</c:v>
                </c:pt>
                <c:pt idx="57">
                  <c:v>21216.420475264862</c:v>
                </c:pt>
                <c:pt idx="58">
                  <c:v>21500.39618671791</c:v>
                </c:pt>
                <c:pt idx="59">
                  <c:v>21786.495911462167</c:v>
                </c:pt>
                <c:pt idx="60">
                  <c:v>22068.665669149766</c:v>
                </c:pt>
                <c:pt idx="61">
                  <c:v>22336.405932229358</c:v>
                </c:pt>
                <c:pt idx="62">
                  <c:v>22606.012303428928</c:v>
                </c:pt>
                <c:pt idx="63">
                  <c:v>22877.495762093964</c:v>
                </c:pt>
                <c:pt idx="64">
                  <c:v>23150.867346992349</c:v>
                </c:pt>
                <c:pt idx="65">
                  <c:v>23426.138156620273</c:v>
                </c:pt>
                <c:pt idx="66">
                  <c:v>23703.319349509813</c:v>
                </c:pt>
                <c:pt idx="67">
                  <c:v>23982.422144537824</c:v>
                </c:pt>
                <c:pt idx="68">
                  <c:v>24263.457821236556</c:v>
                </c:pt>
                <c:pt idx="69">
                  <c:v>24546.437720105743</c:v>
                </c:pt>
                <c:pt idx="70">
                  <c:v>24825.184490879612</c:v>
                </c:pt>
                <c:pt idx="71">
                  <c:v>25102.184537251949</c:v>
                </c:pt>
                <c:pt idx="72">
                  <c:v>25380.991970381314</c:v>
                </c:pt>
                <c:pt idx="73">
                  <c:v>25661.616772267091</c:v>
                </c:pt>
                <c:pt idx="74">
                  <c:v>25944.068975668273</c:v>
                </c:pt>
                <c:pt idx="75">
                  <c:v>26228.358664349114</c:v>
                </c:pt>
                <c:pt idx="76">
                  <c:v>26514.495973325935</c:v>
                </c:pt>
                <c:pt idx="77">
                  <c:v>26802.491089115108</c:v>
                </c:pt>
                <c:pt idx="78">
                  <c:v>27092.354249982156</c:v>
                </c:pt>
                <c:pt idx="79">
                  <c:v>27384.09574619207</c:v>
                </c:pt>
                <c:pt idx="80">
                  <c:v>27677.725920260789</c:v>
                </c:pt>
              </c:numCache>
            </c:numRef>
          </c:val>
          <c:smooth val="0"/>
          <c:extLst>
            <c:ext xmlns:c16="http://schemas.microsoft.com/office/drawing/2014/chart" uri="{C3380CC4-5D6E-409C-BE32-E72D297353CC}">
              <c16:uniqueId val="{00000005-C47E-034F-B571-996B46666C5E}"/>
            </c:ext>
          </c:extLst>
        </c:ser>
        <c:ser>
          <c:idx val="3"/>
          <c:order val="3"/>
          <c:tx>
            <c:strRef>
              <c:f>'Case Sensitivity'!$B$25</c:f>
              <c:strCache>
                <c:ptCount val="1"/>
                <c:pt idx="0">
                  <c:v>Case 5</c:v>
                </c:pt>
              </c:strCache>
            </c:strRef>
          </c:tx>
          <c:spPr>
            <a:ln w="28575" cap="rnd">
              <a:solidFill>
                <a:srgbClr val="20A980"/>
              </a:solidFill>
              <a:round/>
            </a:ln>
            <a:effectLst/>
          </c:spPr>
          <c:marker>
            <c:symbol val="none"/>
          </c:marker>
          <c:cat>
            <c:numRef>
              <c:f>'Case Sensitivity'!$D$8:$CF$8</c:f>
              <c:numCache>
                <c:formatCode>General</c:formatCode>
                <c:ptCount val="8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numCache>
            </c:numRef>
          </c:cat>
          <c:val>
            <c:numRef>
              <c:f>'Case Sensitivity'!$D$25:$CF$25</c:f>
              <c:numCache>
                <c:formatCode>_(* #,##0_);_(* \(#,##0\);_(* "-"??_);_(@_)</c:formatCode>
                <c:ptCount val="81"/>
                <c:pt idx="0">
                  <c:v>8097.4123709091336</c:v>
                </c:pt>
                <c:pt idx="1">
                  <c:v>8397.8334148870945</c:v>
                </c:pt>
                <c:pt idx="2">
                  <c:v>8560.5171522070286</c:v>
                </c:pt>
                <c:pt idx="3">
                  <c:v>8678.5555163779227</c:v>
                </c:pt>
                <c:pt idx="4">
                  <c:v>9985.7306723161983</c:v>
                </c:pt>
                <c:pt idx="5">
                  <c:v>9954.1454505080983</c:v>
                </c:pt>
                <c:pt idx="6">
                  <c:v>10087.709780616251</c:v>
                </c:pt>
                <c:pt idx="7">
                  <c:v>10225.133122418825</c:v>
                </c:pt>
                <c:pt idx="8">
                  <c:v>10366.32534848682</c:v>
                </c:pt>
                <c:pt idx="9">
                  <c:v>10511.204881442143</c:v>
                </c:pt>
                <c:pt idx="10">
                  <c:v>10636.735100486936</c:v>
                </c:pt>
                <c:pt idx="11">
                  <c:v>10828.120891959743</c:v>
                </c:pt>
                <c:pt idx="12">
                  <c:v>11022.170814573014</c:v>
                </c:pt>
                <c:pt idx="13">
                  <c:v>11218.872125547519</c:v>
                </c:pt>
                <c:pt idx="14">
                  <c:v>11418.212589662535</c:v>
                </c:pt>
                <c:pt idx="15">
                  <c:v>11620.180498910551</c:v>
                </c:pt>
                <c:pt idx="16">
                  <c:v>11824.7646843435</c:v>
                </c:pt>
                <c:pt idx="17">
                  <c:v>12031.954521837539</c:v>
                </c:pt>
                <c:pt idx="18">
                  <c:v>12241.739933162642</c:v>
                </c:pt>
                <c:pt idx="19">
                  <c:v>12454.111383477419</c:v>
                </c:pt>
                <c:pt idx="20">
                  <c:v>12642.030923320952</c:v>
                </c:pt>
                <c:pt idx="21">
                  <c:v>11637.475101863432</c:v>
                </c:pt>
                <c:pt idx="22">
                  <c:v>11951.776149851419</c:v>
                </c:pt>
                <c:pt idx="23">
                  <c:v>12267.358961527023</c:v>
                </c:pt>
                <c:pt idx="24">
                  <c:v>12584.227562012054</c:v>
                </c:pt>
                <c:pt idx="25">
                  <c:v>12902.385987740543</c:v>
                </c:pt>
                <c:pt idx="26">
                  <c:v>13221.838286488603</c:v>
                </c:pt>
                <c:pt idx="27">
                  <c:v>13542.588517404436</c:v>
                </c:pt>
                <c:pt idx="28">
                  <c:v>13864.640751038305</c:v>
                </c:pt>
                <c:pt idx="29">
                  <c:v>14187.999069372727</c:v>
                </c:pt>
                <c:pt idx="30">
                  <c:v>14483.617089388275</c:v>
                </c:pt>
                <c:pt idx="31">
                  <c:v>14905.963197078392</c:v>
                </c:pt>
                <c:pt idx="32">
                  <c:v>15328.407505610401</c:v>
                </c:pt>
                <c:pt idx="33">
                  <c:v>15750.950032131828</c:v>
                </c:pt>
                <c:pt idx="34">
                  <c:v>16173.590793792882</c:v>
                </c:pt>
                <c:pt idx="35">
                  <c:v>16596.329807746406</c:v>
                </c:pt>
                <c:pt idx="36">
                  <c:v>17019.167091147941</c:v>
                </c:pt>
                <c:pt idx="37">
                  <c:v>17442.102661155663</c:v>
                </c:pt>
                <c:pt idx="38">
                  <c:v>17865.136534930421</c:v>
                </c:pt>
                <c:pt idx="39">
                  <c:v>18288.268729635722</c:v>
                </c:pt>
                <c:pt idx="40">
                  <c:v>18680.810680990602</c:v>
                </c:pt>
                <c:pt idx="41">
                  <c:v>19246.276525035337</c:v>
                </c:pt>
                <c:pt idx="42">
                  <c:v>19809.975686187041</c:v>
                </c:pt>
                <c:pt idx="43">
                  <c:v>20371.91223558507</c:v>
                </c:pt>
                <c:pt idx="44">
                  <c:v>20932.090236063785</c:v>
                </c:pt>
                <c:pt idx="45">
                  <c:v>21490.513742168387</c:v>
                </c:pt>
                <c:pt idx="46">
                  <c:v>22047.186800170744</c:v>
                </c:pt>
                <c:pt idx="47">
                  <c:v>22602.113448085209</c:v>
                </c:pt>
                <c:pt idx="48">
                  <c:v>23155.297715684384</c:v>
                </c:pt>
                <c:pt idx="49">
                  <c:v>23706.743624514838</c:v>
                </c:pt>
                <c:pt idx="50">
                  <c:v>24217.759546657628</c:v>
                </c:pt>
                <c:pt idx="51">
                  <c:v>24935.98327123222</c:v>
                </c:pt>
                <c:pt idx="52">
                  <c:v>25649.494876114022</c:v>
                </c:pt>
                <c:pt idx="53">
                  <c:v>26358.316756813736</c:v>
                </c:pt>
                <c:pt idx="54">
                  <c:v>27062.47121501555</c:v>
                </c:pt>
                <c:pt idx="55">
                  <c:v>27761.980458944472</c:v>
                </c:pt>
                <c:pt idx="56">
                  <c:v>28456.866603732247</c:v>
                </c:pt>
                <c:pt idx="57">
                  <c:v>29147.151671781929</c:v>
                </c:pt>
                <c:pt idx="58">
                  <c:v>29832.857593131037</c:v>
                </c:pt>
                <c:pt idx="59">
                  <c:v>30514.006205813428</c:v>
                </c:pt>
                <c:pt idx="60">
                  <c:v>31144.003486316564</c:v>
                </c:pt>
                <c:pt idx="61">
                  <c:v>31967.228043655559</c:v>
                </c:pt>
                <c:pt idx="62">
                  <c:v>32782.207320334855</c:v>
                </c:pt>
                <c:pt idx="63">
                  <c:v>33588.99981162326</c:v>
                </c:pt>
                <c:pt idx="64">
                  <c:v>34387.663648835332</c:v>
                </c:pt>
                <c:pt idx="65">
                  <c:v>35178.256601443274</c:v>
                </c:pt>
                <c:pt idx="66">
                  <c:v>35960.836079176974</c:v>
                </c:pt>
                <c:pt idx="67">
                  <c:v>36735.459134112505</c:v>
                </c:pt>
                <c:pt idx="68">
                  <c:v>37502.18246274902</c:v>
                </c:pt>
                <c:pt idx="69">
                  <c:v>38261.062408073907</c:v>
                </c:pt>
                <c:pt idx="70">
                  <c:v>38961.404991808507</c:v>
                </c:pt>
                <c:pt idx="71">
                  <c:v>39802.448716720559</c:v>
                </c:pt>
                <c:pt idx="72">
                  <c:v>40632.208869744791</c:v>
                </c:pt>
                <c:pt idx="73">
                  <c:v>41450.789338059389</c:v>
                </c:pt>
                <c:pt idx="74">
                  <c:v>42258.293175650135</c:v>
                </c:pt>
                <c:pt idx="75">
                  <c:v>43054.822609526374</c:v>
                </c:pt>
                <c:pt idx="76">
                  <c:v>43840.479045892665</c:v>
                </c:pt>
                <c:pt idx="77">
                  <c:v>44615.36307627632</c:v>
                </c:pt>
                <c:pt idx="78">
                  <c:v>45379.574483611374</c:v>
                </c:pt>
                <c:pt idx="79">
                  <c:v>46133.21224827884</c:v>
                </c:pt>
                <c:pt idx="80">
                  <c:v>46876.374554104113</c:v>
                </c:pt>
              </c:numCache>
            </c:numRef>
          </c:val>
          <c:smooth val="0"/>
          <c:extLst>
            <c:ext xmlns:c16="http://schemas.microsoft.com/office/drawing/2014/chart" uri="{C3380CC4-5D6E-409C-BE32-E72D297353CC}">
              <c16:uniqueId val="{00000007-C47E-034F-B571-996B46666C5E}"/>
            </c:ext>
          </c:extLst>
        </c:ser>
        <c:dLbls>
          <c:showLegendKey val="0"/>
          <c:showVal val="0"/>
          <c:showCatName val="0"/>
          <c:showSerName val="0"/>
          <c:showPercent val="0"/>
          <c:showBubbleSize val="0"/>
        </c:dLbls>
        <c:smooth val="0"/>
        <c:axId val="578603503"/>
        <c:axId val="578605231"/>
      </c:lineChart>
      <c:catAx>
        <c:axId val="57860350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b="1"/>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78605231"/>
        <c:crosses val="autoZero"/>
        <c:auto val="1"/>
        <c:lblAlgn val="ctr"/>
        <c:lblOffset val="100"/>
        <c:tickLblSkip val="25"/>
        <c:tickMarkSkip val="1"/>
        <c:noMultiLvlLbl val="0"/>
      </c:catAx>
      <c:valAx>
        <c:axId val="578605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600" b="1" i="0" u="none" strike="noStrike" baseline="0">
                    <a:effectLst/>
                  </a:rPr>
                  <a:t>(1,000,000s Ꝕ )</a:t>
                </a:r>
                <a:r>
                  <a:rPr lang="en-GB" sz="1600" b="0" i="0" u="none" strike="noStrike" baseline="0"/>
                  <a:t> </a:t>
                </a:r>
                <a:endParaRPr lang="en-GB" sz="1600"/>
              </a:p>
            </c:rich>
          </c:tx>
          <c:overlay val="0"/>
          <c:spPr>
            <a:noFill/>
            <a:ln>
              <a:noFill/>
            </a:ln>
            <a:effectLst/>
          </c:sp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78603503"/>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ln>
      <a:noFill/>
    </a:ln>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Climate</a:t>
            </a:r>
            <a:r>
              <a:rPr lang="en-GB" baseline="0"/>
              <a:t> Scenarios - </a:t>
            </a:r>
            <a:r>
              <a:rPr lang="en-GB"/>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Without Program</c:v>
          </c:tx>
          <c:spPr>
            <a:ln w="28575" cap="rnd">
              <a:solidFill>
                <a:schemeClr val="accent1"/>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Sensitivity'!$D$10:$ED$10</c:f>
              <c:numCache>
                <c:formatCode>_(* #,##0_);_(* \(#,##0\);_(* "-"??_);_(@_)</c:formatCode>
                <c:ptCount val="131"/>
                <c:pt idx="0">
                  <c:v>8097.4123709091327</c:v>
                </c:pt>
                <c:pt idx="1">
                  <c:v>8341.2834809344895</c:v>
                </c:pt>
                <c:pt idx="2">
                  <c:v>8485.4067473355954</c:v>
                </c:pt>
                <c:pt idx="3">
                  <c:v>8631.0391225111853</c:v>
                </c:pt>
                <c:pt idx="4">
                  <c:v>8778.1940583970336</c:v>
                </c:pt>
                <c:pt idx="5">
                  <c:v>8926.8851175497548</c:v>
                </c:pt>
                <c:pt idx="6">
                  <c:v>9077.1259740133682</c:v>
                </c:pt>
                <c:pt idx="7">
                  <c:v>9228.9304141924349</c:v>
                </c:pt>
                <c:pt idx="8">
                  <c:v>9382.3123377318043</c:v>
                </c:pt>
                <c:pt idx="9">
                  <c:v>9537.2857584030517</c:v>
                </c:pt>
                <c:pt idx="10">
                  <c:v>9672.9825934017299</c:v>
                </c:pt>
                <c:pt idx="11">
                  <c:v>9785.6027769400862</c:v>
                </c:pt>
                <c:pt idx="12">
                  <c:v>9899.007661325666</c:v>
                </c:pt>
                <c:pt idx="13">
                  <c:v>10013.20189148903</c:v>
                </c:pt>
                <c:pt idx="14">
                  <c:v>10128.190137708192</c:v>
                </c:pt>
                <c:pt idx="15">
                  <c:v>10243.977095740354</c:v>
                </c:pt>
                <c:pt idx="16">
                  <c:v>10360.567486954254</c:v>
                </c:pt>
                <c:pt idx="17">
                  <c:v>10477.966058463257</c:v>
                </c:pt>
                <c:pt idx="18">
                  <c:v>10596.177583259045</c:v>
                </c:pt>
                <c:pt idx="19">
                  <c:v>10715.206860346039</c:v>
                </c:pt>
                <c:pt idx="20">
                  <c:v>10811.942533114994</c:v>
                </c:pt>
                <c:pt idx="21">
                  <c:v>10875.424718955373</c:v>
                </c:pt>
                <c:pt idx="22">
                  <c:v>10939.12767637574</c:v>
                </c:pt>
                <c:pt idx="23">
                  <c:v>11003.052056558647</c:v>
                </c:pt>
                <c:pt idx="24">
                  <c:v>11067.198512456333</c:v>
                </c:pt>
                <c:pt idx="25">
                  <c:v>11131.567698795296</c:v>
                </c:pt>
                <c:pt idx="26">
                  <c:v>11196.160272080884</c:v>
                </c:pt>
                <c:pt idx="27">
                  <c:v>11260.976890601894</c:v>
                </c:pt>
                <c:pt idx="28">
                  <c:v>11326.018214435193</c:v>
                </c:pt>
                <c:pt idx="29">
                  <c:v>11391.28490545034</c:v>
                </c:pt>
                <c:pt idx="30">
                  <c:v>11433.84422466379</c:v>
                </c:pt>
                <c:pt idx="31">
                  <c:v>11446.287477781712</c:v>
                </c:pt>
                <c:pt idx="32">
                  <c:v>11458.733474750921</c:v>
                </c:pt>
                <c:pt idx="33">
                  <c:v>11471.182216041831</c:v>
                </c:pt>
                <c:pt idx="34">
                  <c:v>11483.633702124911</c:v>
                </c:pt>
                <c:pt idx="35">
                  <c:v>11496.087933470719</c:v>
                </c:pt>
                <c:pt idx="36">
                  <c:v>11508.544910549877</c:v>
                </c:pt>
                <c:pt idx="37">
                  <c:v>11521.004633833079</c:v>
                </c:pt>
                <c:pt idx="38">
                  <c:v>11533.467103791096</c:v>
                </c:pt>
                <c:pt idx="39">
                  <c:v>11545.932320894764</c:v>
                </c:pt>
                <c:pt idx="40">
                  <c:v>11539.443445033223</c:v>
                </c:pt>
                <c:pt idx="41">
                  <c:v>11510.52544370312</c:v>
                </c:pt>
                <c:pt idx="42">
                  <c:v>11481.66877853933</c:v>
                </c:pt>
                <c:pt idx="43">
                  <c:v>11452.873329760574</c:v>
                </c:pt>
                <c:pt idx="44">
                  <c:v>11424.138977808216</c:v>
                </c:pt>
                <c:pt idx="45">
                  <c:v>11395.465603345832</c:v>
                </c:pt>
                <c:pt idx="46">
                  <c:v>11366.853087258834</c:v>
                </c:pt>
                <c:pt idx="47">
                  <c:v>11338.301310654047</c:v>
                </c:pt>
                <c:pt idx="48">
                  <c:v>11309.810154859335</c:v>
                </c:pt>
                <c:pt idx="49">
                  <c:v>11281.379501423182</c:v>
                </c:pt>
                <c:pt idx="50">
                  <c:v>11235.057622742112</c:v>
                </c:pt>
                <c:pt idx="51">
                  <c:v>11167.385025618369</c:v>
                </c:pt>
                <c:pt idx="52">
                  <c:v>11100.025119308577</c:v>
                </c:pt>
                <c:pt idx="53">
                  <c:v>11032.976612058383</c:v>
                </c:pt>
                <c:pt idx="54">
                  <c:v>10966.238217127977</c:v>
                </c:pt>
                <c:pt idx="55">
                  <c:v>10899.80865277341</c:v>
                </c:pt>
                <c:pt idx="56">
                  <c:v>10833.68664222794</c:v>
                </c:pt>
                <c:pt idx="57">
                  <c:v>10767.87091368345</c:v>
                </c:pt>
                <c:pt idx="58">
                  <c:v>10702.36020027196</c:v>
                </c:pt>
                <c:pt idx="59">
                  <c:v>10637.153240047164</c:v>
                </c:pt>
                <c:pt idx="60">
                  <c:v>10556.448079216489</c:v>
                </c:pt>
                <c:pt idx="61">
                  <c:v>10458.495017839003</c:v>
                </c:pt>
                <c:pt idx="62">
                  <c:v>10361.22039399461</c:v>
                </c:pt>
                <c:pt idx="63">
                  <c:v>10264.62003577697</c:v>
                </c:pt>
                <c:pt idx="64">
                  <c:v>10168.689795319209</c:v>
                </c:pt>
                <c:pt idx="65">
                  <c:v>10073.425548661009</c:v>
                </c:pt>
                <c:pt idx="66">
                  <c:v>9978.8231956163181</c:v>
                </c:pt>
                <c:pt idx="67">
                  <c:v>9884.8786596418868</c:v>
                </c:pt>
                <c:pt idx="68">
                  <c:v>9791.5878877064097</c:v>
                </c:pt>
                <c:pt idx="69">
                  <c:v>9698.946850160437</c:v>
                </c:pt>
                <c:pt idx="70">
                  <c:v>9594.4540894634556</c:v>
                </c:pt>
                <c:pt idx="71">
                  <c:v>9491.4132284251209</c:v>
                </c:pt>
                <c:pt idx="72">
                  <c:v>9389.2543970628722</c:v>
                </c:pt>
                <c:pt idx="73">
                  <c:v>9287.9707735088941</c:v>
                </c:pt>
                <c:pt idx="74">
                  <c:v>9187.5555856945102</c:v>
                </c:pt>
                <c:pt idx="75">
                  <c:v>9088.0021109999834</c:v>
                </c:pt>
                <c:pt idx="76">
                  <c:v>8989.3036759067381</c:v>
                </c:pt>
                <c:pt idx="77">
                  <c:v>8891.4536556519506</c:v>
                </c:pt>
                <c:pt idx="78">
                  <c:v>8794.445473885502</c:v>
                </c:pt>
                <c:pt idx="79">
                  <c:v>8698.272602329298</c:v>
                </c:pt>
                <c:pt idx="80">
                  <c:v>8602.9285604389152</c:v>
                </c:pt>
                <c:pt idx="81">
                  <c:v>8774.9871316476929</c:v>
                </c:pt>
                <c:pt idx="82">
                  <c:v>8950.4868742806466</c:v>
                </c:pt>
                <c:pt idx="83">
                  <c:v>9129.4966117662589</c:v>
                </c:pt>
                <c:pt idx="84">
                  <c:v>9312.0865440015841</c:v>
                </c:pt>
                <c:pt idx="85">
                  <c:v>9498.3282748816164</c:v>
                </c:pt>
                <c:pt idx="86">
                  <c:v>9688.2948403792489</c:v>
                </c:pt>
                <c:pt idx="87">
                  <c:v>9882.0607371868336</c:v>
                </c:pt>
                <c:pt idx="88">
                  <c:v>10079.70195193057</c:v>
                </c:pt>
                <c:pt idx="89">
                  <c:v>10281.295990969182</c:v>
                </c:pt>
                <c:pt idx="90">
                  <c:v>10486.921910788566</c:v>
                </c:pt>
                <c:pt idx="91">
                  <c:v>10696.660349004336</c:v>
                </c:pt>
                <c:pt idx="92">
                  <c:v>10910.593555984424</c:v>
                </c:pt>
                <c:pt idx="93">
                  <c:v>11128.805427104113</c:v>
                </c:pt>
                <c:pt idx="94">
                  <c:v>11351.381535646195</c:v>
                </c:pt>
                <c:pt idx="95">
                  <c:v>11578.409166359119</c:v>
                </c:pt>
                <c:pt idx="96">
                  <c:v>11809.977349686302</c:v>
                </c:pt>
                <c:pt idx="97">
                  <c:v>12046.176896680028</c:v>
                </c:pt>
                <c:pt idx="98">
                  <c:v>12287.100434613629</c:v>
                </c:pt>
                <c:pt idx="99">
                  <c:v>12532.842443305901</c:v>
                </c:pt>
                <c:pt idx="100">
                  <c:v>12783.499292172019</c:v>
                </c:pt>
                <c:pt idx="101">
                  <c:v>13039.169278015459</c:v>
                </c:pt>
                <c:pt idx="102">
                  <c:v>13299.952663575768</c:v>
                </c:pt>
                <c:pt idx="103">
                  <c:v>13565.951716847285</c:v>
                </c:pt>
                <c:pt idx="104">
                  <c:v>13837.270751184231</c:v>
                </c:pt>
                <c:pt idx="105">
                  <c:v>14114.016166207915</c:v>
                </c:pt>
                <c:pt idx="106">
                  <c:v>14396.296489532075</c:v>
                </c:pt>
                <c:pt idx="107">
                  <c:v>14684.222419322716</c:v>
                </c:pt>
                <c:pt idx="108">
                  <c:v>14977.906867709171</c:v>
                </c:pt>
                <c:pt idx="109">
                  <c:v>15277.465005063355</c:v>
                </c:pt>
                <c:pt idx="110">
                  <c:v>15583.014305164623</c:v>
                </c:pt>
                <c:pt idx="111">
                  <c:v>15894.674591267916</c:v>
                </c:pt>
                <c:pt idx="112">
                  <c:v>16212.568083093274</c:v>
                </c:pt>
                <c:pt idx="113">
                  <c:v>16536.81944475514</c:v>
                </c:pt>
                <c:pt idx="114">
                  <c:v>16867.555833650244</c:v>
                </c:pt>
                <c:pt idx="115">
                  <c:v>17204.906950323249</c:v>
                </c:pt>
                <c:pt idx="116">
                  <c:v>17549.005089329716</c:v>
                </c:pt>
                <c:pt idx="117">
                  <c:v>17899.98519111631</c:v>
                </c:pt>
                <c:pt idx="118">
                  <c:v>18257.984894938636</c:v>
                </c:pt>
                <c:pt idx="119">
                  <c:v>18623.144592837409</c:v>
                </c:pt>
                <c:pt idx="120">
                  <c:v>18995.607484694156</c:v>
                </c:pt>
                <c:pt idx="121">
                  <c:v>19375.519634388038</c:v>
                </c:pt>
                <c:pt idx="122">
                  <c:v>19763.030027075798</c:v>
                </c:pt>
                <c:pt idx="123">
                  <c:v>20158.290627617313</c:v>
                </c:pt>
                <c:pt idx="124">
                  <c:v>20561.456440169659</c:v>
                </c:pt>
                <c:pt idx="125">
                  <c:v>20972.685568973051</c:v>
                </c:pt>
                <c:pt idx="126">
                  <c:v>21392.139280352512</c:v>
                </c:pt>
                <c:pt idx="127">
                  <c:v>21819.982065959564</c:v>
                </c:pt>
                <c:pt idx="128">
                  <c:v>22256.381707278757</c:v>
                </c:pt>
                <c:pt idx="129">
                  <c:v>22701.509341424331</c:v>
                </c:pt>
                <c:pt idx="130">
                  <c:v>23155.539528252819</c:v>
                </c:pt>
              </c:numCache>
            </c:numRef>
          </c:val>
          <c:smooth val="0"/>
          <c:extLst>
            <c:ext xmlns:c16="http://schemas.microsoft.com/office/drawing/2014/chart" uri="{C3380CC4-5D6E-409C-BE32-E72D297353CC}">
              <c16:uniqueId val="{00000000-2140-9845-BFC3-0C1DC6C42B00}"/>
            </c:ext>
          </c:extLst>
        </c:ser>
        <c:ser>
          <c:idx val="1"/>
          <c:order val="1"/>
          <c:tx>
            <c:v>With Program</c:v>
          </c:tx>
          <c:spPr>
            <a:ln w="28575" cap="rnd">
              <a:solidFill>
                <a:schemeClr val="accent2"/>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Sensitivity'!$D$22:$ED$22</c:f>
              <c:numCache>
                <c:formatCode>_(* #,##0_);_(* \(#,##0\);_(* "-"??_);_(@_)</c:formatCode>
                <c:ptCount val="131"/>
                <c:pt idx="0">
                  <c:v>8097.4123709091336</c:v>
                </c:pt>
                <c:pt idx="1">
                  <c:v>8341.2834809344895</c:v>
                </c:pt>
                <c:pt idx="2">
                  <c:v>8447.2021893243364</c:v>
                </c:pt>
                <c:pt idx="3">
                  <c:v>8509.1428318838152</c:v>
                </c:pt>
                <c:pt idx="4">
                  <c:v>9761.3650341807861</c:v>
                </c:pt>
                <c:pt idx="5">
                  <c:v>9679.5011413663724</c:v>
                </c:pt>
                <c:pt idx="6">
                  <c:v>9758.752522988405</c:v>
                </c:pt>
                <c:pt idx="7">
                  <c:v>9841.8830296829019</c:v>
                </c:pt>
                <c:pt idx="8">
                  <c:v>9928.7373764062959</c:v>
                </c:pt>
                <c:pt idx="9">
                  <c:v>10019.174500011297</c:v>
                </c:pt>
                <c:pt idx="10">
                  <c:v>10091.280873595402</c:v>
                </c:pt>
                <c:pt idx="11">
                  <c:v>10144.534802646953</c:v>
                </c:pt>
                <c:pt idx="12">
                  <c:v>10200.697139725746</c:v>
                </c:pt>
                <c:pt idx="13">
                  <c:v>10259.630729689205</c:v>
                </c:pt>
                <c:pt idx="14">
                  <c:v>10321.209550869859</c:v>
                </c:pt>
                <c:pt idx="15">
                  <c:v>10385.317654049923</c:v>
                </c:pt>
                <c:pt idx="16">
                  <c:v>10451.848218087462</c:v>
                </c:pt>
                <c:pt idx="17">
                  <c:v>10520.702707907058</c:v>
                </c:pt>
                <c:pt idx="18">
                  <c:v>10591.790122480648</c:v>
                </c:pt>
                <c:pt idx="19">
                  <c:v>10665.026322069923</c:v>
                </c:pt>
                <c:pt idx="20">
                  <c:v>10717.419336407869</c:v>
                </c:pt>
                <c:pt idx="21">
                  <c:v>9455.0312754431707</c:v>
                </c:pt>
                <c:pt idx="22">
                  <c:v>9510.4142716679344</c:v>
                </c:pt>
                <c:pt idx="23">
                  <c:v>9565.9897716193736</c:v>
                </c:pt>
                <c:pt idx="24">
                  <c:v>9621.7583429705755</c:v>
                </c:pt>
                <c:pt idx="25">
                  <c:v>9677.7205549371592</c:v>
                </c:pt>
                <c:pt idx="26">
                  <c:v>9733.8769782812542</c:v>
                </c:pt>
                <c:pt idx="27">
                  <c:v>9790.2281853155218</c:v>
                </c:pt>
                <c:pt idx="28">
                  <c:v>9846.7747499071556</c:v>
                </c:pt>
                <c:pt idx="29">
                  <c:v>9903.5172474819137</c:v>
                </c:pt>
                <c:pt idx="30">
                  <c:v>9940.5180873068712</c:v>
                </c:pt>
                <c:pt idx="31">
                  <c:v>9951.3361667546033</c:v>
                </c:pt>
                <c:pt idx="32">
                  <c:v>9962.1566316877852</c:v>
                </c:pt>
                <c:pt idx="33">
                  <c:v>9972.9794825153822</c:v>
                </c:pt>
                <c:pt idx="34">
                  <c:v>9983.8047196464286</c:v>
                </c:pt>
                <c:pt idx="35">
                  <c:v>9994.6323434900169</c:v>
                </c:pt>
                <c:pt idx="36">
                  <c:v>10005.462354455301</c:v>
                </c:pt>
                <c:pt idx="37">
                  <c:v>10016.294752951506</c:v>
                </c:pt>
                <c:pt idx="38">
                  <c:v>10027.129539387901</c:v>
                </c:pt>
                <c:pt idx="39">
                  <c:v>10037.966714173848</c:v>
                </c:pt>
                <c:pt idx="40">
                  <c:v>10032.325310289285</c:v>
                </c:pt>
                <c:pt idx="41">
                  <c:v>10007.184178996547</c:v>
                </c:pt>
                <c:pt idx="42">
                  <c:v>9982.0963729762352</c:v>
                </c:pt>
                <c:pt idx="43">
                  <c:v>9957.0617880912941</c:v>
                </c:pt>
                <c:pt idx="44">
                  <c:v>9932.0803203982086</c:v>
                </c:pt>
                <c:pt idx="45">
                  <c:v>9907.1518661466707</c:v>
                </c:pt>
                <c:pt idx="46">
                  <c:v>9882.2763217792235</c:v>
                </c:pt>
                <c:pt idx="47">
                  <c:v>9857.4535839309101</c:v>
                </c:pt>
                <c:pt idx="48">
                  <c:v>9832.6835494289426</c:v>
                </c:pt>
                <c:pt idx="49">
                  <c:v>9807.9661152923418</c:v>
                </c:pt>
                <c:pt idx="50">
                  <c:v>9767.6941533121208</c:v>
                </c:pt>
                <c:pt idx="51">
                  <c:v>9708.8599779158176</c:v>
                </c:pt>
                <c:pt idx="52">
                  <c:v>9650.2976541719636</c:v>
                </c:pt>
                <c:pt idx="53">
                  <c:v>9592.0060590364774</c:v>
                </c:pt>
                <c:pt idx="54">
                  <c:v>9533.9840738249059</c:v>
                </c:pt>
                <c:pt idx="55">
                  <c:v>9476.2305841961515</c:v>
                </c:pt>
                <c:pt idx="56">
                  <c:v>9418.7444801362926</c:v>
                </c:pt>
                <c:pt idx="57">
                  <c:v>9361.5246559423904</c:v>
                </c:pt>
                <c:pt idx="58">
                  <c:v>9304.5700102064438</c:v>
                </c:pt>
                <c:pt idx="59">
                  <c:v>9247.8794457993336</c:v>
                </c:pt>
                <c:pt idx="60">
                  <c:v>9177.7148355907484</c:v>
                </c:pt>
                <c:pt idx="61">
                  <c:v>9092.5550196701588</c:v>
                </c:pt>
                <c:pt idx="62">
                  <c:v>9007.9850333345021</c:v>
                </c:pt>
                <c:pt idx="63">
                  <c:v>8924.0012495530973</c:v>
                </c:pt>
                <c:pt idx="64">
                  <c:v>8840.6000621950388</c:v>
                </c:pt>
                <c:pt idx="65">
                  <c:v>8757.7778859136342</c:v>
                </c:pt>
                <c:pt idx="66">
                  <c:v>8675.5311560314058</c:v>
                </c:pt>
                <c:pt idx="67">
                  <c:v>8593.856328425778</c:v>
                </c:pt>
                <c:pt idx="68">
                  <c:v>8512.7498794153289</c:v>
                </c:pt>
                <c:pt idx="69">
                  <c:v>8432.2083056466745</c:v>
                </c:pt>
                <c:pt idx="70">
                  <c:v>8341.3629122155089</c:v>
                </c:pt>
                <c:pt idx="71">
                  <c:v>8251.7797839470859</c:v>
                </c:pt>
                <c:pt idx="72">
                  <c:v>8162.9634871727603</c:v>
                </c:pt>
                <c:pt idx="73">
                  <c:v>8074.9080910001558</c:v>
                </c:pt>
                <c:pt idx="74">
                  <c:v>7987.607707831974</c:v>
                </c:pt>
                <c:pt idx="75">
                  <c:v>7901.0564930615465</c:v>
                </c:pt>
                <c:pt idx="76">
                  <c:v>7815.2486447704659</c:v>
                </c:pt>
                <c:pt idx="77">
                  <c:v>7730.1784034282873</c:v>
                </c:pt>
                <c:pt idx="78">
                  <c:v>7645.8400515942985</c:v>
                </c:pt>
                <c:pt idx="79">
                  <c:v>7562.2279136213283</c:v>
                </c:pt>
                <c:pt idx="80">
                  <c:v>7479.3363553615736</c:v>
                </c:pt>
                <c:pt idx="81">
                  <c:v>7610.2247415804013</c:v>
                </c:pt>
                <c:pt idx="82">
                  <c:v>7743.4036745580588</c:v>
                </c:pt>
                <c:pt idx="83">
                  <c:v>7878.913238862825</c:v>
                </c:pt>
                <c:pt idx="84">
                  <c:v>8016.7942205429254</c:v>
                </c:pt>
                <c:pt idx="85">
                  <c:v>8157.0881194024269</c:v>
                </c:pt>
                <c:pt idx="86">
                  <c:v>8299.8371614919706</c:v>
                </c:pt>
                <c:pt idx="87">
                  <c:v>8445.0843118180801</c:v>
                </c:pt>
                <c:pt idx="88">
                  <c:v>8592.8732872748969</c:v>
                </c:pt>
                <c:pt idx="89">
                  <c:v>8743.2485698022083</c:v>
                </c:pt>
                <c:pt idx="90">
                  <c:v>8896.2554197737481</c:v>
                </c:pt>
                <c:pt idx="91">
                  <c:v>9051.939889619789</c:v>
                </c:pt>
                <c:pt idx="92">
                  <c:v>9210.348837688136</c:v>
                </c:pt>
                <c:pt idx="93">
                  <c:v>9371.529942347679</c:v>
                </c:pt>
                <c:pt idx="94">
                  <c:v>9535.5317163387645</c:v>
                </c:pt>
                <c:pt idx="95">
                  <c:v>9702.4035213746938</c:v>
                </c:pt>
                <c:pt idx="96">
                  <c:v>9872.195582998751</c:v>
                </c:pt>
                <c:pt idx="97">
                  <c:v>10044.95900570123</c:v>
                </c:pt>
                <c:pt idx="98">
                  <c:v>10220.745788301003</c:v>
                </c:pt>
                <c:pt idx="99">
                  <c:v>10399.608839596271</c:v>
                </c:pt>
                <c:pt idx="100">
                  <c:v>10581.601994289205</c:v>
                </c:pt>
                <c:pt idx="101">
                  <c:v>10766.780029189267</c:v>
                </c:pt>
                <c:pt idx="102">
                  <c:v>10955.198679700081</c:v>
                </c:pt>
                <c:pt idx="103">
                  <c:v>11146.914656594832</c:v>
                </c:pt>
                <c:pt idx="104">
                  <c:v>11341.985663085243</c:v>
                </c:pt>
                <c:pt idx="105">
                  <c:v>11540.470412189236</c:v>
                </c:pt>
                <c:pt idx="106">
                  <c:v>11742.428644402547</c:v>
                </c:pt>
                <c:pt idx="107">
                  <c:v>11947.921145679593</c:v>
                </c:pt>
                <c:pt idx="108">
                  <c:v>12157.009765728986</c:v>
                </c:pt>
                <c:pt idx="109">
                  <c:v>12369.757436629245</c:v>
                </c:pt>
                <c:pt idx="110">
                  <c:v>12586.228191770257</c:v>
                </c:pt>
                <c:pt idx="111">
                  <c:v>12806.487185126238</c:v>
                </c:pt>
                <c:pt idx="112">
                  <c:v>13030.600710865949</c:v>
                </c:pt>
                <c:pt idx="113">
                  <c:v>13258.636223306105</c:v>
                </c:pt>
                <c:pt idx="114">
                  <c:v>13490.662357213962</c:v>
                </c:pt>
                <c:pt idx="115">
                  <c:v>13726.748948465207</c:v>
                </c:pt>
                <c:pt idx="116">
                  <c:v>13966.967055063349</c:v>
                </c:pt>
                <c:pt idx="117">
                  <c:v>14211.388978526958</c:v>
                </c:pt>
                <c:pt idx="118">
                  <c:v>14460.088285651182</c:v>
                </c:pt>
                <c:pt idx="119">
                  <c:v>14713.139830650078</c:v>
                </c:pt>
                <c:pt idx="120">
                  <c:v>14970.619777686456</c:v>
                </c:pt>
                <c:pt idx="121">
                  <c:v>15232.605623795969</c:v>
                </c:pt>
                <c:pt idx="122">
                  <c:v>15499.1762222124</c:v>
                </c:pt>
                <c:pt idx="123">
                  <c:v>15770.411806101118</c:v>
                </c:pt>
                <c:pt idx="124">
                  <c:v>16046.394012707888</c:v>
                </c:pt>
                <c:pt idx="125">
                  <c:v>16327.205907930276</c:v>
                </c:pt>
                <c:pt idx="126">
                  <c:v>16612.932011319059</c:v>
                </c:pt>
                <c:pt idx="127">
                  <c:v>16903.658321517145</c:v>
                </c:pt>
                <c:pt idx="128">
                  <c:v>17199.472342143697</c:v>
                </c:pt>
                <c:pt idx="129">
                  <c:v>17500.463108131215</c:v>
                </c:pt>
                <c:pt idx="130">
                  <c:v>17806.721212523513</c:v>
                </c:pt>
              </c:numCache>
            </c:numRef>
          </c:val>
          <c:smooth val="0"/>
          <c:extLst>
            <c:ext xmlns:c16="http://schemas.microsoft.com/office/drawing/2014/chart" uri="{C3380CC4-5D6E-409C-BE32-E72D297353CC}">
              <c16:uniqueId val="{00000001-2140-9845-BFC3-0C1DC6C42B00}"/>
            </c:ext>
          </c:extLst>
        </c:ser>
        <c:dLbls>
          <c:showLegendKey val="0"/>
          <c:showVal val="0"/>
          <c:showCatName val="0"/>
          <c:showSerName val="0"/>
          <c:showPercent val="0"/>
          <c:showBubbleSize val="0"/>
        </c:dLbls>
        <c:smooth val="0"/>
        <c:axId val="444847215"/>
        <c:axId val="1522971519"/>
      </c:lineChart>
      <c:catAx>
        <c:axId val="4448472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971519"/>
        <c:crosses val="autoZero"/>
        <c:auto val="1"/>
        <c:lblAlgn val="ctr"/>
        <c:lblOffset val="100"/>
        <c:tickLblSkip val="25"/>
        <c:noMultiLvlLbl val="0"/>
      </c:catAx>
      <c:valAx>
        <c:axId val="1522971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i="0" baseline="0">
                    <a:effectLst/>
                  </a:rPr>
                  <a:t>(1,000,000s Ꝕ )</a:t>
                </a:r>
                <a:r>
                  <a:rPr lang="en-GB" sz="1100" b="0" i="0" baseline="0">
                    <a:effectLst/>
                  </a:rPr>
                  <a:t> </a:t>
                </a:r>
                <a:endParaRPr lang="en-AU" sz="6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47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Climate Scenarios - Case 2</a:t>
            </a:r>
          </a:p>
        </c:rich>
      </c:tx>
      <c:overlay val="0"/>
      <c:spPr>
        <a:noFill/>
        <a:ln>
          <a:noFill/>
        </a:ln>
        <a:effectLst/>
      </c:spPr>
    </c:title>
    <c:autoTitleDeleted val="0"/>
    <c:plotArea>
      <c:layout/>
      <c:lineChart>
        <c:grouping val="standard"/>
        <c:varyColors val="0"/>
        <c:ser>
          <c:idx val="0"/>
          <c:order val="0"/>
          <c:tx>
            <c:v>Without Program</c:v>
          </c:tx>
          <c:spPr>
            <a:ln w="28575" cap="rnd">
              <a:solidFill>
                <a:schemeClr val="accent1"/>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Sensitivity'!$D$11:$ED$11</c:f>
              <c:numCache>
                <c:formatCode>_(* #,##0_);_(* \(#,##0\);_(* "-"??_);_(@_)</c:formatCode>
                <c:ptCount val="131"/>
                <c:pt idx="0">
                  <c:v>8097.4123709091327</c:v>
                </c:pt>
                <c:pt idx="1">
                  <c:v>8353.2756016673811</c:v>
                </c:pt>
                <c:pt idx="2">
                  <c:v>8524.737205765703</c:v>
                </c:pt>
                <c:pt idx="3">
                  <c:v>8698.4552396968847</c:v>
                </c:pt>
                <c:pt idx="4">
                  <c:v>8874.4552304031677</c:v>
                </c:pt>
                <c:pt idx="5">
                  <c:v>9052.7629721632456</c:v>
                </c:pt>
                <c:pt idx="6">
                  <c:v>9233.4045292635983</c:v>
                </c:pt>
                <c:pt idx="7">
                  <c:v>9416.4062386956612</c:v>
                </c:pt>
                <c:pt idx="8">
                  <c:v>9601.794712879142</c:v>
                </c:pt>
                <c:pt idx="9">
                  <c:v>9789.5968424116381</c:v>
                </c:pt>
                <c:pt idx="10">
                  <c:v>9960.1278596172306</c:v>
                </c:pt>
                <c:pt idx="11">
                  <c:v>10133.713848484649</c:v>
                </c:pt>
                <c:pt idx="12">
                  <c:v>10309.078008311924</c:v>
                </c:pt>
                <c:pt idx="13">
                  <c:v>10486.235769413372</c:v>
                </c:pt>
                <c:pt idx="14">
                  <c:v>10665.202685421962</c:v>
                </c:pt>
                <c:pt idx="15">
                  <c:v>10845.994434227439</c:v>
                </c:pt>
                <c:pt idx="16">
                  <c:v>11028.626818921324</c:v>
                </c:pt>
                <c:pt idx="17">
                  <c:v>11213.115768748885</c:v>
                </c:pt>
                <c:pt idx="18">
                  <c:v>11399.477340068135</c:v>
                </c:pt>
                <c:pt idx="19">
                  <c:v>11587.727717315833</c:v>
                </c:pt>
                <c:pt idx="20">
                  <c:v>11754.506675511495</c:v>
                </c:pt>
                <c:pt idx="21">
                  <c:v>11909.506571844779</c:v>
                </c:pt>
                <c:pt idx="22">
                  <c:v>12065.609807338802</c:v>
                </c:pt>
                <c:pt idx="23">
                  <c:v>12222.82295287731</c:v>
                </c:pt>
                <c:pt idx="24">
                  <c:v>12381.152615234387</c:v>
                </c:pt>
                <c:pt idx="25">
                  <c:v>12540.605437260703</c:v>
                </c:pt>
                <c:pt idx="26">
                  <c:v>12701.188098070701</c:v>
                </c:pt>
                <c:pt idx="27">
                  <c:v>12862.90731323068</c:v>
                </c:pt>
                <c:pt idx="28">
                  <c:v>13025.769834947878</c:v>
                </c:pt>
                <c:pt idx="29">
                  <c:v>13189.782452260464</c:v>
                </c:pt>
                <c:pt idx="30">
                  <c:v>13328.695160394091</c:v>
                </c:pt>
                <c:pt idx="31">
                  <c:v>13438.824061169102</c:v>
                </c:pt>
                <c:pt idx="32">
                  <c:v>13549.383756479103</c:v>
                </c:pt>
                <c:pt idx="33">
                  <c:v>13660.375633494526</c:v>
                </c:pt>
                <c:pt idx="34">
                  <c:v>13771.801083461098</c:v>
                </c:pt>
                <c:pt idx="35">
                  <c:v>13883.661501711198</c:v>
                </c:pt>
                <c:pt idx="36">
                  <c:v>13995.958287675236</c:v>
                </c:pt>
                <c:pt idx="37">
                  <c:v>14108.69284489305</c:v>
                </c:pt>
                <c:pt idx="38">
                  <c:v>14221.866581025366</c:v>
                </c:pt>
                <c:pt idx="39">
                  <c:v>14335.480907865238</c:v>
                </c:pt>
                <c:pt idx="40">
                  <c:v>14429.105811708043</c:v>
                </c:pt>
                <c:pt idx="41">
                  <c:v>14481.053077149267</c:v>
                </c:pt>
                <c:pt idx="42">
                  <c:v>14533.078197968654</c:v>
                </c:pt>
                <c:pt idx="43">
                  <c:v>14585.181268963024</c:v>
                </c:pt>
                <c:pt idx="44">
                  <c:v>14637.362385034061</c:v>
                </c:pt>
                <c:pt idx="45">
                  <c:v>14689.621641188438</c:v>
                </c:pt>
                <c:pt idx="46">
                  <c:v>14741.959132537955</c:v>
                </c:pt>
                <c:pt idx="47">
                  <c:v>14794.374954299601</c:v>
                </c:pt>
                <c:pt idx="48">
                  <c:v>14846.869201795696</c:v>
                </c:pt>
                <c:pt idx="49">
                  <c:v>14899.441970453989</c:v>
                </c:pt>
                <c:pt idx="50">
                  <c:v>14931.485569067854</c:v>
                </c:pt>
                <c:pt idx="51">
                  <c:v>14926.531451246048</c:v>
                </c:pt>
                <c:pt idx="52">
                  <c:v>14921.578391702971</c:v>
                </c:pt>
                <c:pt idx="53">
                  <c:v>14916.626390707852</c:v>
                </c:pt>
                <c:pt idx="54">
                  <c:v>14911.675448529317</c:v>
                </c:pt>
                <c:pt idx="55">
                  <c:v>14906.725565435429</c:v>
                </c:pt>
                <c:pt idx="56">
                  <c:v>14901.776741693653</c:v>
                </c:pt>
                <c:pt idx="57">
                  <c:v>14896.828977570884</c:v>
                </c:pt>
                <c:pt idx="58">
                  <c:v>14891.882273333433</c:v>
                </c:pt>
                <c:pt idx="59">
                  <c:v>14886.936629247029</c:v>
                </c:pt>
                <c:pt idx="60">
                  <c:v>14864.367370428165</c:v>
                </c:pt>
                <c:pt idx="61">
                  <c:v>14815.024576697086</c:v>
                </c:pt>
                <c:pt idx="62">
                  <c:v>14765.807236308226</c:v>
                </c:pt>
                <c:pt idx="63">
                  <c:v>14716.715064209886</c:v>
                </c:pt>
                <c:pt idx="64">
                  <c:v>14667.747775958898</c:v>
                </c:pt>
                <c:pt idx="65">
                  <c:v>14618.905087719379</c:v>
                </c:pt>
                <c:pt idx="66">
                  <c:v>14570.186716261482</c:v>
                </c:pt>
                <c:pt idx="67">
                  <c:v>14521.592378960129</c:v>
                </c:pt>
                <c:pt idx="68">
                  <c:v>14473.1217937938</c:v>
                </c:pt>
                <c:pt idx="69">
                  <c:v>14424.774679343291</c:v>
                </c:pt>
                <c:pt idx="70">
                  <c:v>14366.603062919388</c:v>
                </c:pt>
                <c:pt idx="71">
                  <c:v>14294.749692271256</c:v>
                </c:pt>
                <c:pt idx="72">
                  <c:v>14223.158781615672</c:v>
                </c:pt>
                <c:pt idx="73">
                  <c:v>14151.829484261014</c:v>
                </c:pt>
                <c:pt idx="74">
                  <c:v>14080.760956069827</c:v>
                </c:pt>
                <c:pt idx="75">
                  <c:v>14009.952355451465</c:v>
                </c:pt>
                <c:pt idx="76">
                  <c:v>13939.402843354703</c:v>
                </c:pt>
                <c:pt idx="77">
                  <c:v>13869.111583260372</c:v>
                </c:pt>
                <c:pt idx="78">
                  <c:v>13799.077741174073</c:v>
                </c:pt>
                <c:pt idx="79">
                  <c:v>13729.300485618856</c:v>
                </c:pt>
                <c:pt idx="80">
                  <c:v>13659.778987627917</c:v>
                </c:pt>
                <c:pt idx="81">
                  <c:v>13932.974567380474</c:v>
                </c:pt>
                <c:pt idx="82">
                  <c:v>14211.634058728083</c:v>
                </c:pt>
                <c:pt idx="83">
                  <c:v>14495.866739902645</c:v>
                </c:pt>
                <c:pt idx="84">
                  <c:v>14785.784074700699</c:v>
                </c:pt>
                <c:pt idx="85">
                  <c:v>15081.499756194713</c:v>
                </c:pt>
                <c:pt idx="86">
                  <c:v>15383.129751318607</c:v>
                </c:pt>
                <c:pt idx="87">
                  <c:v>15690.792346344981</c:v>
                </c:pt>
                <c:pt idx="88">
                  <c:v>16004.608193271881</c:v>
                </c:pt>
                <c:pt idx="89">
                  <c:v>16324.700357137319</c:v>
                </c:pt>
                <c:pt idx="90">
                  <c:v>16651.194364280065</c:v>
                </c:pt>
                <c:pt idx="91">
                  <c:v>16984.218251565668</c:v>
                </c:pt>
                <c:pt idx="92">
                  <c:v>17323.902616596981</c:v>
                </c:pt>
                <c:pt idx="93">
                  <c:v>17670.380668928919</c:v>
                </c:pt>
                <c:pt idx="94">
                  <c:v>18023.788282307498</c:v>
                </c:pt>
                <c:pt idx="95">
                  <c:v>18384.264047953649</c:v>
                </c:pt>
                <c:pt idx="96">
                  <c:v>18751.949328912724</c:v>
                </c:pt>
                <c:pt idx="97">
                  <c:v>19126.98831549098</c:v>
                </c:pt>
                <c:pt idx="98">
                  <c:v>19509.5280818008</c:v>
                </c:pt>
                <c:pt idx="99">
                  <c:v>19899.718643436816</c:v>
                </c:pt>
                <c:pt idx="100">
                  <c:v>20297.713016305552</c:v>
                </c:pt>
                <c:pt idx="101">
                  <c:v>20703.667276631662</c:v>
                </c:pt>
                <c:pt idx="102">
                  <c:v>21117.740622164296</c:v>
                </c:pt>
                <c:pt idx="103">
                  <c:v>21540.095434607581</c:v>
                </c:pt>
                <c:pt idx="104">
                  <c:v>21970.897343299734</c:v>
                </c:pt>
                <c:pt idx="105">
                  <c:v>22410.31529016573</c:v>
                </c:pt>
                <c:pt idx="106">
                  <c:v>22858.521595969047</c:v>
                </c:pt>
                <c:pt idx="107">
                  <c:v>23315.692027888428</c:v>
                </c:pt>
                <c:pt idx="108">
                  <c:v>23782.005868446198</c:v>
                </c:pt>
                <c:pt idx="109">
                  <c:v>24257.645985815121</c:v>
                </c:pt>
                <c:pt idx="110">
                  <c:v>24742.798905531425</c:v>
                </c:pt>
                <c:pt idx="111">
                  <c:v>25237.654883642055</c:v>
                </c:pt>
                <c:pt idx="112">
                  <c:v>25742.407981314896</c:v>
                </c:pt>
                <c:pt idx="113">
                  <c:v>26257.256140941194</c:v>
                </c:pt>
                <c:pt idx="114">
                  <c:v>26782.401263760017</c:v>
                </c:pt>
                <c:pt idx="115">
                  <c:v>27318.049289035218</c:v>
                </c:pt>
                <c:pt idx="116">
                  <c:v>27864.410274815924</c:v>
                </c:pt>
                <c:pt idx="117">
                  <c:v>28421.698480312243</c:v>
                </c:pt>
                <c:pt idx="118">
                  <c:v>28990.132449918488</c:v>
                </c:pt>
                <c:pt idx="119">
                  <c:v>29569.93509891686</c:v>
                </c:pt>
                <c:pt idx="120">
                  <c:v>30161.333800895198</c:v>
                </c:pt>
                <c:pt idx="121">
                  <c:v>30764.560476913102</c:v>
                </c:pt>
                <c:pt idx="122">
                  <c:v>31379.851686451366</c:v>
                </c:pt>
                <c:pt idx="123">
                  <c:v>32007.448720180393</c:v>
                </c:pt>
                <c:pt idx="124">
                  <c:v>32647.597694584001</c:v>
                </c:pt>
                <c:pt idx="125">
                  <c:v>33300.54964847568</c:v>
                </c:pt>
                <c:pt idx="126">
                  <c:v>33966.560641445198</c:v>
                </c:pt>
                <c:pt idx="127">
                  <c:v>34645.891854274101</c:v>
                </c:pt>
                <c:pt idx="128">
                  <c:v>35338.809691359587</c:v>
                </c:pt>
                <c:pt idx="129">
                  <c:v>36045.585885186782</c:v>
                </c:pt>
                <c:pt idx="130">
                  <c:v>36766.497602890515</c:v>
                </c:pt>
              </c:numCache>
            </c:numRef>
          </c:val>
          <c:smooth val="0"/>
          <c:extLst>
            <c:ext xmlns:c16="http://schemas.microsoft.com/office/drawing/2014/chart" uri="{C3380CC4-5D6E-409C-BE32-E72D297353CC}">
              <c16:uniqueId val="{00000005-31FD-AB41-9749-580FE4C5CAFC}"/>
            </c:ext>
          </c:extLst>
        </c:ser>
        <c:ser>
          <c:idx val="1"/>
          <c:order val="1"/>
          <c:tx>
            <c:v>With Program</c:v>
          </c:tx>
          <c:spPr>
            <a:ln w="28575" cap="rnd">
              <a:solidFill>
                <a:schemeClr val="accent2"/>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Sensitivity'!$D$23:$ED$23</c:f>
              <c:numCache>
                <c:formatCode>_(* #,##0_);_(* \(#,##0\);_(* "-"??_);_(@_)</c:formatCode>
                <c:ptCount val="131"/>
                <c:pt idx="0">
                  <c:v>8097.4123709091336</c:v>
                </c:pt>
                <c:pt idx="1">
                  <c:v>8353.2756016673811</c:v>
                </c:pt>
                <c:pt idx="2">
                  <c:v>8486.3555699988556</c:v>
                </c:pt>
                <c:pt idx="3">
                  <c:v>8575.6068356205924</c:v>
                </c:pt>
                <c:pt idx="4">
                  <c:v>9859.6895127152493</c:v>
                </c:pt>
                <c:pt idx="5">
                  <c:v>9807.4677521406884</c:v>
                </c:pt>
                <c:pt idx="6">
                  <c:v>9916.5590947565979</c:v>
                </c:pt>
                <c:pt idx="7">
                  <c:v>10029.925247845842</c:v>
                </c:pt>
                <c:pt idx="8">
                  <c:v>10147.444874351033</c:v>
                </c:pt>
                <c:pt idx="9">
                  <c:v>10269.008897586093</c:v>
                </c:pt>
                <c:pt idx="10">
                  <c:v>10373.988278659543</c:v>
                </c:pt>
                <c:pt idx="11">
                  <c:v>10483.542325732538</c:v>
                </c:pt>
                <c:pt idx="12">
                  <c:v>10596.385637757723</c:v>
                </c:pt>
                <c:pt idx="13">
                  <c:v>10712.428205506096</c:v>
                </c:pt>
                <c:pt idx="14">
                  <c:v>10831.587905852148</c:v>
                </c:pt>
                <c:pt idx="15">
                  <c:v>10953.789772813028</c:v>
                </c:pt>
                <c:pt idx="16">
                  <c:v>11078.96534732285</c:v>
                </c:pt>
                <c:pt idx="17">
                  <c:v>11207.052096304878</c:v>
                </c:pt>
                <c:pt idx="18">
                  <c:v>11337.992892848186</c:v>
                </c:pt>
                <c:pt idx="19">
                  <c:v>11471.735550354613</c:v>
                </c:pt>
                <c:pt idx="20">
                  <c:v>11585.192585955305</c:v>
                </c:pt>
                <c:pt idx="21">
                  <c:v>10354.056039468507</c:v>
                </c:pt>
                <c:pt idx="22">
                  <c:v>10489.771294946529</c:v>
                </c:pt>
                <c:pt idx="23">
                  <c:v>10626.451499845265</c:v>
                </c:pt>
                <c:pt idx="24">
                  <c:v>10764.102398056204</c:v>
                </c:pt>
                <c:pt idx="25">
                  <c:v>10902.729764835593</c:v>
                </c:pt>
                <c:pt idx="26">
                  <c:v>11042.339406967216</c:v>
                </c:pt>
                <c:pt idx="27">
                  <c:v>11182.93716292588</c:v>
                </c:pt>
                <c:pt idx="28">
                  <c:v>11324.528903041823</c:v>
                </c:pt>
                <c:pt idx="29">
                  <c:v>11467.12052966587</c:v>
                </c:pt>
                <c:pt idx="30">
                  <c:v>11587.890440553832</c:v>
                </c:pt>
                <c:pt idx="31">
                  <c:v>11683.635877110319</c:v>
                </c:pt>
                <c:pt idx="32">
                  <c:v>11779.755843976691</c:v>
                </c:pt>
                <c:pt idx="33">
                  <c:v>11876.251547151003</c:v>
                </c:pt>
                <c:pt idx="34">
                  <c:v>11973.124196174367</c:v>
                </c:pt>
                <c:pt idx="35">
                  <c:v>12070.375004140791</c:v>
                </c:pt>
                <c:pt idx="36">
                  <c:v>12168.00518770708</c:v>
                </c:pt>
                <c:pt idx="37">
                  <c:v>12266.015967102789</c:v>
                </c:pt>
                <c:pt idx="38">
                  <c:v>12364.408566140102</c:v>
                </c:pt>
                <c:pt idx="39">
                  <c:v>12463.184212223861</c:v>
                </c:pt>
                <c:pt idx="40">
                  <c:v>12544.581169557285</c:v>
                </c:pt>
                <c:pt idx="41">
                  <c:v>12589.743819828996</c:v>
                </c:pt>
                <c:pt idx="42">
                  <c:v>12634.97415711302</c:v>
                </c:pt>
                <c:pt idx="43">
                  <c:v>12680.272263825151</c:v>
                </c:pt>
                <c:pt idx="44">
                  <c:v>12725.638222472362</c:v>
                </c:pt>
                <c:pt idx="45">
                  <c:v>12771.072115652907</c:v>
                </c:pt>
                <c:pt idx="46">
                  <c:v>12816.574026056422</c:v>
                </c:pt>
                <c:pt idx="47">
                  <c:v>12862.144036464009</c:v>
                </c:pt>
                <c:pt idx="48">
                  <c:v>12907.782229748336</c:v>
                </c:pt>
                <c:pt idx="49">
                  <c:v>12953.488688873731</c:v>
                </c:pt>
                <c:pt idx="50">
                  <c:v>12981.34720627762</c:v>
                </c:pt>
                <c:pt idx="51">
                  <c:v>12977.040120604726</c:v>
                </c:pt>
                <c:pt idx="52">
                  <c:v>12972.733954997797</c:v>
                </c:pt>
                <c:pt idx="53">
                  <c:v>12968.428709690874</c:v>
                </c:pt>
                <c:pt idx="54">
                  <c:v>12964.124384917504</c:v>
                </c:pt>
                <c:pt idx="55">
                  <c:v>12959.820980910732</c:v>
                </c:pt>
                <c:pt idx="56">
                  <c:v>12955.518497903093</c:v>
                </c:pt>
                <c:pt idx="57">
                  <c:v>12951.216936126615</c:v>
                </c:pt>
                <c:pt idx="58">
                  <c:v>12946.916295812822</c:v>
                </c:pt>
                <c:pt idx="59">
                  <c:v>12942.616577192741</c:v>
                </c:pt>
                <c:pt idx="60">
                  <c:v>12922.994989895127</c:v>
                </c:pt>
                <c:pt idx="61">
                  <c:v>12880.0966616436</c:v>
                </c:pt>
                <c:pt idx="62">
                  <c:v>12837.307401763799</c:v>
                </c:pt>
                <c:pt idx="63">
                  <c:v>12794.626962433544</c:v>
                </c:pt>
                <c:pt idx="64">
                  <c:v>12752.055096359669</c:v>
                </c:pt>
                <c:pt idx="65">
                  <c:v>12709.591556777004</c:v>
                </c:pt>
                <c:pt idx="66">
                  <c:v>12667.236097447247</c:v>
                </c:pt>
                <c:pt idx="67">
                  <c:v>12624.988472657898</c:v>
                </c:pt>
                <c:pt idx="68">
                  <c:v>12582.848437221177</c:v>
                </c:pt>
                <c:pt idx="69">
                  <c:v>12540.815746472947</c:v>
                </c:pt>
                <c:pt idx="70">
                  <c:v>12490.241690438233</c:v>
                </c:pt>
                <c:pt idx="71">
                  <c:v>12427.772785416102</c:v>
                </c:pt>
                <c:pt idx="72">
                  <c:v>12365.532061593802</c:v>
                </c:pt>
                <c:pt idx="73">
                  <c:v>12303.518782862531</c:v>
                </c:pt>
                <c:pt idx="74">
                  <c:v>12241.732215334079</c:v>
                </c:pt>
                <c:pt idx="75">
                  <c:v>12180.171627334399</c:v>
                </c:pt>
                <c:pt idx="76">
                  <c:v>12118.836289397212</c:v>
                </c:pt>
                <c:pt idx="77">
                  <c:v>12057.725474257586</c:v>
                </c:pt>
                <c:pt idx="78">
                  <c:v>11996.83845684562</c:v>
                </c:pt>
                <c:pt idx="79">
                  <c:v>11936.17451428005</c:v>
                </c:pt>
                <c:pt idx="80">
                  <c:v>11875.732925861937</c:v>
                </c:pt>
                <c:pt idx="81">
                  <c:v>12083.558252064522</c:v>
                </c:pt>
                <c:pt idx="82">
                  <c:v>12295.020521475652</c:v>
                </c:pt>
                <c:pt idx="83">
                  <c:v>12510.183380601477</c:v>
                </c:pt>
                <c:pt idx="84">
                  <c:v>12729.111589762004</c:v>
                </c:pt>
                <c:pt idx="85">
                  <c:v>12951.871042582839</c:v>
                </c:pt>
                <c:pt idx="86">
                  <c:v>13178.528785828041</c:v>
                </c:pt>
                <c:pt idx="87">
                  <c:v>13409.153039580033</c:v>
                </c:pt>
                <c:pt idx="88">
                  <c:v>13643.813217772684</c:v>
                </c:pt>
                <c:pt idx="89">
                  <c:v>13882.579949083707</c:v>
                </c:pt>
                <c:pt idx="90">
                  <c:v>14125.525098192673</c:v>
                </c:pt>
                <c:pt idx="91">
                  <c:v>14372.721787411047</c:v>
                </c:pt>
                <c:pt idx="92">
                  <c:v>14624.244418690741</c:v>
                </c:pt>
                <c:pt idx="93">
                  <c:v>14880.16869601783</c:v>
                </c:pt>
                <c:pt idx="94">
                  <c:v>15140.571648198144</c:v>
                </c:pt>
                <c:pt idx="95">
                  <c:v>15405.531652041613</c:v>
                </c:pt>
                <c:pt idx="96">
                  <c:v>15675.128455952343</c:v>
                </c:pt>
                <c:pt idx="97">
                  <c:v>15949.443203931511</c:v>
                </c:pt>
                <c:pt idx="98">
                  <c:v>16228.558460000313</c:v>
                </c:pt>
                <c:pt idx="99">
                  <c:v>16512.55823305032</c:v>
                </c:pt>
                <c:pt idx="100">
                  <c:v>16801.528002128704</c:v>
                </c:pt>
                <c:pt idx="101">
                  <c:v>17095.554742165958</c:v>
                </c:pt>
                <c:pt idx="102">
                  <c:v>17394.726950153861</c:v>
                </c:pt>
                <c:pt idx="103">
                  <c:v>17699.134671781554</c:v>
                </c:pt>
                <c:pt idx="104">
                  <c:v>18008.869528537733</c:v>
                </c:pt>
                <c:pt idx="105">
                  <c:v>18324.024745287144</c:v>
                </c:pt>
                <c:pt idx="106">
                  <c:v>18644.695178329672</c:v>
                </c:pt>
                <c:pt idx="107">
                  <c:v>18970.977343950442</c:v>
                </c:pt>
                <c:pt idx="108">
                  <c:v>19302.969447469575</c:v>
                </c:pt>
                <c:pt idx="109">
                  <c:v>19640.771412800295</c:v>
                </c:pt>
                <c:pt idx="110">
                  <c:v>19984.484912524302</c:v>
                </c:pt>
                <c:pt idx="111">
                  <c:v>20334.213398493477</c:v>
                </c:pt>
                <c:pt idx="112">
                  <c:v>20690.062132967116</c:v>
                </c:pt>
                <c:pt idx="113">
                  <c:v>21052.13822029404</c:v>
                </c:pt>
                <c:pt idx="114">
                  <c:v>21420.550639149187</c:v>
                </c:pt>
                <c:pt idx="115">
                  <c:v>21795.4102753343</c:v>
                </c:pt>
                <c:pt idx="116">
                  <c:v>22176.829955152651</c:v>
                </c:pt>
                <c:pt idx="117">
                  <c:v>22564.924479367823</c:v>
                </c:pt>
                <c:pt idx="118">
                  <c:v>22959.81065775676</c:v>
                </c:pt>
                <c:pt idx="119">
                  <c:v>23361.607344267504</c:v>
                </c:pt>
                <c:pt idx="120">
                  <c:v>23770.435472792185</c:v>
                </c:pt>
                <c:pt idx="121">
                  <c:v>24186.418093566052</c:v>
                </c:pt>
                <c:pt idx="122">
                  <c:v>24609.680410203458</c:v>
                </c:pt>
                <c:pt idx="123">
                  <c:v>25040.349817382019</c:v>
                </c:pt>
                <c:pt idx="124">
                  <c:v>25478.555939186204</c:v>
                </c:pt>
                <c:pt idx="125">
                  <c:v>25924.430668121964</c:v>
                </c:pt>
                <c:pt idx="126">
                  <c:v>26378.1082048141</c:v>
                </c:pt>
                <c:pt idx="127">
                  <c:v>26839.725098398347</c:v>
                </c:pt>
                <c:pt idx="128">
                  <c:v>27309.42028762032</c:v>
                </c:pt>
                <c:pt idx="129">
                  <c:v>27787.335142653679</c:v>
                </c:pt>
                <c:pt idx="130">
                  <c:v>28273.61350765012</c:v>
                </c:pt>
              </c:numCache>
            </c:numRef>
          </c:val>
          <c:smooth val="0"/>
          <c:extLst>
            <c:ext xmlns:c16="http://schemas.microsoft.com/office/drawing/2014/chart" uri="{C3380CC4-5D6E-409C-BE32-E72D297353CC}">
              <c16:uniqueId val="{00000007-31FD-AB41-9749-580FE4C5CAFC}"/>
            </c:ext>
          </c:extLst>
        </c:ser>
        <c:dLbls>
          <c:showLegendKey val="0"/>
          <c:showVal val="0"/>
          <c:showCatName val="0"/>
          <c:showSerName val="0"/>
          <c:showPercent val="0"/>
          <c:showBubbleSize val="0"/>
        </c:dLbls>
        <c:smooth val="0"/>
        <c:axId val="444847215"/>
        <c:axId val="1522971519"/>
      </c:lineChart>
      <c:catAx>
        <c:axId val="4448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971519"/>
        <c:crosses val="autoZero"/>
        <c:auto val="1"/>
        <c:lblAlgn val="ctr"/>
        <c:lblOffset val="100"/>
        <c:tickLblSkip val="25"/>
        <c:noMultiLvlLbl val="0"/>
      </c:catAx>
      <c:valAx>
        <c:axId val="1522971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100"/>
                </a:pPr>
                <a:r>
                  <a:rPr lang="en-GB" sz="1100" b="1" i="0" baseline="0">
                    <a:effectLst/>
                  </a:rPr>
                  <a:t>(1,000,000s Ꝕ )</a:t>
                </a:r>
                <a:r>
                  <a:rPr lang="en-GB" sz="1100" b="0" i="0" baseline="0">
                    <a:effectLst/>
                  </a:rPr>
                  <a:t> </a:t>
                </a:r>
                <a:endParaRPr lang="en-AU" sz="1100">
                  <a:effectLst/>
                </a:endParaRPr>
              </a:p>
            </c:rich>
          </c:tx>
          <c:overlay val="0"/>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47215"/>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Climate Scenarios - </a:t>
            </a:r>
            <a:r>
              <a:rPr lang="en-GB"/>
              <a:t>Case 3</a:t>
            </a:r>
          </a:p>
        </c:rich>
      </c:tx>
      <c:overlay val="0"/>
      <c:spPr>
        <a:noFill/>
        <a:ln>
          <a:noFill/>
        </a:ln>
        <a:effectLst/>
      </c:spPr>
    </c:title>
    <c:autoTitleDeleted val="0"/>
    <c:plotArea>
      <c:layout/>
      <c:lineChart>
        <c:grouping val="standard"/>
        <c:varyColors val="0"/>
        <c:ser>
          <c:idx val="0"/>
          <c:order val="0"/>
          <c:tx>
            <c:v>Without Program</c:v>
          </c:tx>
          <c:spPr>
            <a:ln w="28575" cap="rnd">
              <a:solidFill>
                <a:schemeClr val="accent1"/>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Sensitivity'!$D$12:$ED$12</c:f>
              <c:numCache>
                <c:formatCode>_(* #,##0_);_(* \(#,##0\);_(* "-"??_);_(@_)</c:formatCode>
                <c:ptCount val="131"/>
                <c:pt idx="0">
                  <c:v>8097.4123709091327</c:v>
                </c:pt>
                <c:pt idx="1">
                  <c:v>8380.6701497318936</c:v>
                </c:pt>
                <c:pt idx="2">
                  <c:v>8595.4868162881576</c:v>
                </c:pt>
                <c:pt idx="3">
                  <c:v>8813.7754429838333</c:v>
                </c:pt>
                <c:pt idx="4">
                  <c:v>9035.5841253679919</c:v>
                </c:pt>
                <c:pt idx="5">
                  <c:v>9260.9615750956327</c:v>
                </c:pt>
                <c:pt idx="6">
                  <c:v>9489.9571274542432</c:v>
                </c:pt>
                <c:pt idx="7">
                  <c:v>9722.6207489794724</c:v>
                </c:pt>
                <c:pt idx="8">
                  <c:v>9959.0030451608418</c:v>
                </c:pt>
                <c:pt idx="9">
                  <c:v>10199.155268238623</c:v>
                </c:pt>
                <c:pt idx="10">
                  <c:v>10426.892964791845</c:v>
                </c:pt>
                <c:pt idx="11">
                  <c:v>10671.094154734463</c:v>
                </c:pt>
                <c:pt idx="12">
                  <c:v>10918.687811816548</c:v>
                </c:pt>
                <c:pt idx="13">
                  <c:v>11169.713916909539</c:v>
                </c:pt>
                <c:pt idx="14">
                  <c:v>11424.212885051193</c:v>
                </c:pt>
                <c:pt idx="15">
                  <c:v>11682.22556993438</c:v>
                </c:pt>
                <c:pt idx="16">
                  <c:v>11943.793268440775</c:v>
                </c:pt>
                <c:pt idx="17">
                  <c:v>12208.957725219932</c:v>
                </c:pt>
                <c:pt idx="18">
                  <c:v>12477.76113731415</c:v>
                </c:pt>
                <c:pt idx="19">
                  <c:v>12750.246158829523</c:v>
                </c:pt>
                <c:pt idx="20">
                  <c:v>13011.368181942958</c:v>
                </c:pt>
                <c:pt idx="21">
                  <c:v>13279.969757517032</c:v>
                </c:pt>
                <c:pt idx="22">
                  <c:v>13551.804371060645</c:v>
                </c:pt>
                <c:pt idx="23">
                  <c:v>13826.904946515699</c:v>
                </c:pt>
                <c:pt idx="24">
                  <c:v>14105.30471648397</c:v>
                </c:pt>
                <c:pt idx="25">
                  <c:v>14387.037224980902</c:v>
                </c:pt>
                <c:pt idx="26">
                  <c:v>14672.136330213199</c:v>
                </c:pt>
                <c:pt idx="27">
                  <c:v>14960.636207380405</c:v>
                </c:pt>
                <c:pt idx="28">
                  <c:v>15252.571351500565</c:v>
                </c:pt>
                <c:pt idx="29">
                  <c:v>15547.976580260414</c:v>
                </c:pt>
                <c:pt idx="30">
                  <c:v>15825.618486008678</c:v>
                </c:pt>
                <c:pt idx="31">
                  <c:v>16122.111736274517</c:v>
                </c:pt>
                <c:pt idx="32">
                  <c:v>16421.577833344767</c:v>
                </c:pt>
                <c:pt idx="33">
                  <c:v>16724.041686400433</c:v>
                </c:pt>
                <c:pt idx="34">
                  <c:v>17029.528395968067</c:v>
                </c:pt>
                <c:pt idx="35">
                  <c:v>17338.063255315967</c:v>
                </c:pt>
                <c:pt idx="36">
                  <c:v>17649.671751860245</c:v>
                </c:pt>
                <c:pt idx="37">
                  <c:v>17964.379568580738</c:v>
                </c:pt>
                <c:pt idx="38">
                  <c:v>18282.212585446974</c:v>
                </c:pt>
                <c:pt idx="39">
                  <c:v>18603.196880854171</c:v>
                </c:pt>
                <c:pt idx="40">
                  <c:v>18910.866490829696</c:v>
                </c:pt>
                <c:pt idx="41">
                  <c:v>19227.015241377929</c:v>
                </c:pt>
                <c:pt idx="42">
                  <c:v>19545.890434037025</c:v>
                </c:pt>
                <c:pt idx="43">
                  <c:v>19867.511622969556</c:v>
                </c:pt>
                <c:pt idx="44">
                  <c:v>20191.898490710642</c:v>
                </c:pt>
                <c:pt idx="45">
                  <c:v>20519.070848967938</c:v>
                </c:pt>
                <c:pt idx="46">
                  <c:v>20849.048639426415</c:v>
                </c:pt>
                <c:pt idx="47">
                  <c:v>21181.851934557933</c:v>
                </c:pt>
                <c:pt idx="48">
                  <c:v>21517.500938435773</c:v>
                </c:pt>
                <c:pt idx="49">
                  <c:v>21856.015987554041</c:v>
                </c:pt>
                <c:pt idx="50">
                  <c:v>22184.36307015119</c:v>
                </c:pt>
                <c:pt idx="51">
                  <c:v>22494.320508116973</c:v>
                </c:pt>
                <c:pt idx="52">
                  <c:v>22806.615949114366</c:v>
                </c:pt>
                <c:pt idx="53">
                  <c:v>23121.264147840247</c:v>
                </c:pt>
                <c:pt idx="54">
                  <c:v>23438.279944391183</c:v>
                </c:pt>
                <c:pt idx="55">
                  <c:v>23757.678264733018</c:v>
                </c:pt>
                <c:pt idx="56">
                  <c:v>24079.474121172996</c:v>
                </c:pt>
                <c:pt idx="57">
                  <c:v>24403.682612834313</c:v>
                </c:pt>
                <c:pt idx="58">
                  <c:v>24730.318926133295</c:v>
                </c:pt>
                <c:pt idx="59">
                  <c:v>25059.398335259044</c:v>
                </c:pt>
                <c:pt idx="60">
                  <c:v>25383.957393417797</c:v>
                </c:pt>
                <c:pt idx="61">
                  <c:v>25691.919264648623</c:v>
                </c:pt>
                <c:pt idx="62">
                  <c:v>26002.027582381404</c:v>
                </c:pt>
                <c:pt idx="63">
                  <c:v>26314.294975347308</c:v>
                </c:pt>
                <c:pt idx="64">
                  <c:v>26628.734140626671</c:v>
                </c:pt>
                <c:pt idx="65">
                  <c:v>26945.357844000937</c:v>
                </c:pt>
                <c:pt idx="66">
                  <c:v>27264.17892030636</c:v>
                </c:pt>
                <c:pt idx="67">
                  <c:v>27585.210273789369</c:v>
                </c:pt>
                <c:pt idx="68">
                  <c:v>27908.464878463819</c:v>
                </c:pt>
                <c:pt idx="69">
                  <c:v>28233.955778469946</c:v>
                </c:pt>
                <c:pt idx="70">
                  <c:v>28554.577623685218</c:v>
                </c:pt>
                <c:pt idx="71">
                  <c:v>28873.190319781035</c:v>
                </c:pt>
                <c:pt idx="72">
                  <c:v>29193.881919362077</c:v>
                </c:pt>
                <c:pt idx="73">
                  <c:v>29516.663903984878</c:v>
                </c:pt>
                <c:pt idx="74">
                  <c:v>29841.547813590987</c:v>
                </c:pt>
                <c:pt idx="75">
                  <c:v>30168.545246789523</c:v>
                </c:pt>
                <c:pt idx="76">
                  <c:v>30497.667861141141</c:v>
                </c:pt>
                <c:pt idx="77">
                  <c:v>30828.927373443101</c:v>
                </c:pt>
                <c:pt idx="78">
                  <c:v>31162.335560015978</c:v>
                </c:pt>
                <c:pt idx="79">
                  <c:v>31497.904256991431</c:v>
                </c:pt>
                <c:pt idx="80">
                  <c:v>31835.645360601568</c:v>
                </c:pt>
                <c:pt idx="81">
                  <c:v>32472.358267813597</c:v>
                </c:pt>
                <c:pt idx="82">
                  <c:v>33121.805433169873</c:v>
                </c:pt>
                <c:pt idx="83">
                  <c:v>33784.241541833275</c:v>
                </c:pt>
                <c:pt idx="84">
                  <c:v>34459.926372669943</c:v>
                </c:pt>
                <c:pt idx="85">
                  <c:v>35149.124900123345</c:v>
                </c:pt>
                <c:pt idx="86">
                  <c:v>35852.107398125809</c:v>
                </c:pt>
                <c:pt idx="87">
                  <c:v>36569.149546088323</c:v>
                </c:pt>
                <c:pt idx="88">
                  <c:v>37300.532537010091</c:v>
                </c:pt>
                <c:pt idx="89">
                  <c:v>38046.543187750292</c:v>
                </c:pt>
                <c:pt idx="90">
                  <c:v>38807.474051505298</c:v>
                </c:pt>
                <c:pt idx="91">
                  <c:v>39583.623532535406</c:v>
                </c:pt>
                <c:pt idx="92">
                  <c:v>40375.296003186115</c:v>
                </c:pt>
                <c:pt idx="93">
                  <c:v>41182.801923249841</c:v>
                </c:pt>
                <c:pt idx="94">
                  <c:v>42006.457961714841</c:v>
                </c:pt>
                <c:pt idx="95">
                  <c:v>42846.587120949138</c:v>
                </c:pt>
                <c:pt idx="96">
                  <c:v>43703.518863368125</c:v>
                </c:pt>
                <c:pt idx="97">
                  <c:v>44577.589240635491</c:v>
                </c:pt>
                <c:pt idx="98">
                  <c:v>45469.141025448203</c:v>
                </c:pt>
                <c:pt idx="99">
                  <c:v>46378.52384595717</c:v>
                </c:pt>
                <c:pt idx="100">
                  <c:v>47306.094322876314</c:v>
                </c:pt>
                <c:pt idx="101">
                  <c:v>48252.216209333841</c:v>
                </c:pt>
                <c:pt idx="102">
                  <c:v>49217.260533520515</c:v>
                </c:pt>
                <c:pt idx="103">
                  <c:v>50201.605744190929</c:v>
                </c:pt>
                <c:pt idx="104">
                  <c:v>51205.637859074748</c:v>
                </c:pt>
                <c:pt idx="105">
                  <c:v>52229.750616256242</c:v>
                </c:pt>
                <c:pt idx="106">
                  <c:v>53274.345628581366</c:v>
                </c:pt>
                <c:pt idx="107">
                  <c:v>54339.832541152995</c:v>
                </c:pt>
                <c:pt idx="108">
                  <c:v>55426.629191976055</c:v>
                </c:pt>
                <c:pt idx="109">
                  <c:v>56535.161775815577</c:v>
                </c:pt>
                <c:pt idx="110">
                  <c:v>57665.865011331887</c:v>
                </c:pt>
                <c:pt idx="111">
                  <c:v>58819.182311558528</c:v>
                </c:pt>
                <c:pt idx="112">
                  <c:v>59995.565957789702</c:v>
                </c:pt>
                <c:pt idx="113">
                  <c:v>61195.477276945494</c:v>
                </c:pt>
                <c:pt idx="114">
                  <c:v>62419.386822484405</c:v>
                </c:pt>
                <c:pt idx="115">
                  <c:v>63667.774558934092</c:v>
                </c:pt>
                <c:pt idx="116">
                  <c:v>64941.130050112777</c:v>
                </c:pt>
                <c:pt idx="117">
                  <c:v>66239.952651115032</c:v>
                </c:pt>
                <c:pt idx="118">
                  <c:v>67564.751704137336</c:v>
                </c:pt>
                <c:pt idx="119">
                  <c:v>68916.046738220088</c:v>
                </c:pt>
                <c:pt idx="120">
                  <c:v>70294.367672984488</c:v>
                </c:pt>
                <c:pt idx="121">
                  <c:v>71700.255026444182</c:v>
                </c:pt>
                <c:pt idx="122">
                  <c:v>73134.260126973066</c:v>
                </c:pt>
                <c:pt idx="123">
                  <c:v>74596.945329512528</c:v>
                </c:pt>
                <c:pt idx="124">
                  <c:v>76088.884236102778</c:v>
                </c:pt>
                <c:pt idx="125">
                  <c:v>77610.66192082483</c:v>
                </c:pt>
                <c:pt idx="126">
                  <c:v>79162.875159241332</c:v>
                </c:pt>
                <c:pt idx="127">
                  <c:v>80746.132662426156</c:v>
                </c:pt>
                <c:pt idx="128">
                  <c:v>82361.055315674676</c:v>
                </c:pt>
                <c:pt idx="129">
                  <c:v>84008.276421988165</c:v>
                </c:pt>
                <c:pt idx="130">
                  <c:v>85688.441950427936</c:v>
                </c:pt>
              </c:numCache>
            </c:numRef>
          </c:val>
          <c:smooth val="0"/>
          <c:extLst>
            <c:ext xmlns:c16="http://schemas.microsoft.com/office/drawing/2014/chart" uri="{C3380CC4-5D6E-409C-BE32-E72D297353CC}">
              <c16:uniqueId val="{00000001-9DEA-9143-ADE9-B1B5603D9A94}"/>
            </c:ext>
          </c:extLst>
        </c:ser>
        <c:ser>
          <c:idx val="1"/>
          <c:order val="1"/>
          <c:tx>
            <c:v>With Program</c:v>
          </c:tx>
          <c:spPr>
            <a:ln w="28575" cap="rnd">
              <a:solidFill>
                <a:schemeClr val="accent2"/>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Sensitivity'!$D$24:$ED$24</c:f>
              <c:numCache>
                <c:formatCode>_(* #,##0_);_(* \(#,##0\);_(* "-"??_);_(@_)</c:formatCode>
                <c:ptCount val="131"/>
                <c:pt idx="0">
                  <c:v>8097.4123709091336</c:v>
                </c:pt>
                <c:pt idx="1">
                  <c:v>8380.6701497318918</c:v>
                </c:pt>
                <c:pt idx="2">
                  <c:v>8556.7866354744565</c:v>
                </c:pt>
                <c:pt idx="3">
                  <c:v>8689.2983646007197</c:v>
                </c:pt>
                <c:pt idx="4">
                  <c:v>10021.168095370407</c:v>
                </c:pt>
                <c:pt idx="5">
                  <c:v>10013.544609471024</c:v>
                </c:pt>
                <c:pt idx="6">
                  <c:v>10168.755295886258</c:v>
                </c:pt>
                <c:pt idx="7">
                  <c:v>10328.90207439344</c:v>
                </c:pt>
                <c:pt idx="8">
                  <c:v>10493.919942141798</c:v>
                </c:pt>
                <c:pt idx="9">
                  <c:v>10663.753176160126</c:v>
                </c:pt>
                <c:pt idx="10">
                  <c:v>10821.503638581244</c:v>
                </c:pt>
                <c:pt idx="11">
                  <c:v>10995.542972211306</c:v>
                </c:pt>
                <c:pt idx="12">
                  <c:v>11173.790026528068</c:v>
                </c:pt>
                <c:pt idx="13">
                  <c:v>11356.210265623524</c:v>
                </c:pt>
                <c:pt idx="14">
                  <c:v>11542.774346278024</c:v>
                </c:pt>
                <c:pt idx="15">
                  <c:v>11733.457681916107</c:v>
                </c:pt>
                <c:pt idx="16">
                  <c:v>11928.240052263296</c:v>
                </c:pt>
                <c:pt idx="17">
                  <c:v>12127.105253485581</c:v>
                </c:pt>
                <c:pt idx="18">
                  <c:v>12330.04078424722</c:v>
                </c:pt>
                <c:pt idx="19">
                  <c:v>12537.037563686728</c:v>
                </c:pt>
                <c:pt idx="20">
                  <c:v>12733.324368162645</c:v>
                </c:pt>
                <c:pt idx="21">
                  <c:v>11545.528882535989</c:v>
                </c:pt>
                <c:pt idx="22">
                  <c:v>11781.860310698419</c:v>
                </c:pt>
                <c:pt idx="23">
                  <c:v>12021.031147073309</c:v>
                </c:pt>
                <c:pt idx="24">
                  <c:v>12263.070283890409</c:v>
                </c:pt>
                <c:pt idx="25">
                  <c:v>12508.006884120705</c:v>
                </c:pt>
                <c:pt idx="26">
                  <c:v>12755.870383891241</c:v>
                </c:pt>
                <c:pt idx="27">
                  <c:v>13006.690494920742</c:v>
                </c:pt>
                <c:pt idx="28">
                  <c:v>13260.497206976308</c:v>
                </c:pt>
                <c:pt idx="29">
                  <c:v>13517.320790351296</c:v>
                </c:pt>
                <c:pt idx="30">
                  <c:v>13758.70104342424</c:v>
                </c:pt>
                <c:pt idx="31">
                  <c:v>14016.470586960184</c:v>
                </c:pt>
                <c:pt idx="32">
                  <c:v>14276.824706635693</c:v>
                </c:pt>
                <c:pt idx="33">
                  <c:v>14539.785058351561</c:v>
                </c:pt>
                <c:pt idx="34">
                  <c:v>14805.373464363305</c:v>
                </c:pt>
                <c:pt idx="35">
                  <c:v>15073.611914495055</c:v>
                </c:pt>
                <c:pt idx="36">
                  <c:v>15344.522567361917</c:v>
                </c:pt>
                <c:pt idx="37">
                  <c:v>15618.127751601</c:v>
                </c:pt>
                <c:pt idx="38">
                  <c:v>15894.449967111152</c:v>
                </c:pt>
                <c:pt idx="39">
                  <c:v>16173.51188630137</c:v>
                </c:pt>
                <c:pt idx="40">
                  <c:v>16440.998095206523</c:v>
                </c:pt>
                <c:pt idx="41">
                  <c:v>16715.85597907659</c:v>
                </c:pt>
                <c:pt idx="42">
                  <c:v>16993.084215829826</c:v>
                </c:pt>
                <c:pt idx="43">
                  <c:v>17272.699805741144</c:v>
                </c:pt>
                <c:pt idx="44">
                  <c:v>17554.719860691817</c:v>
                </c:pt>
                <c:pt idx="45">
                  <c:v>17839.16160486497</c:v>
                </c:pt>
                <c:pt idx="46">
                  <c:v>18126.042375445231</c:v>
                </c:pt>
                <c:pt idx="47">
                  <c:v>18415.379623322606</c:v>
                </c:pt>
                <c:pt idx="48">
                  <c:v>18707.190913800609</c:v>
                </c:pt>
                <c:pt idx="49">
                  <c:v>19001.493927308624</c:v>
                </c:pt>
                <c:pt idx="50">
                  <c:v>19286.956969390965</c:v>
                </c:pt>
                <c:pt idx="51">
                  <c:v>19556.432163711339</c:v>
                </c:pt>
                <c:pt idx="52">
                  <c:v>19827.940004258784</c:v>
                </c:pt>
                <c:pt idx="53">
                  <c:v>20101.493318680863</c:v>
                </c:pt>
                <c:pt idx="54">
                  <c:v>20377.105008871116</c:v>
                </c:pt>
                <c:pt idx="55">
                  <c:v>20654.788051377323</c:v>
                </c:pt>
                <c:pt idx="56">
                  <c:v>20934.555497811976</c:v>
                </c:pt>
                <c:pt idx="57">
                  <c:v>21216.420475264862</c:v>
                </c:pt>
                <c:pt idx="58">
                  <c:v>21500.39618671791</c:v>
                </c:pt>
                <c:pt idx="59">
                  <c:v>21786.495911462167</c:v>
                </c:pt>
                <c:pt idx="60">
                  <c:v>22068.665669149766</c:v>
                </c:pt>
                <c:pt idx="61">
                  <c:v>22336.405932229358</c:v>
                </c:pt>
                <c:pt idx="62">
                  <c:v>22606.012303428928</c:v>
                </c:pt>
                <c:pt idx="63">
                  <c:v>22877.495762093964</c:v>
                </c:pt>
                <c:pt idx="64">
                  <c:v>23150.867346992349</c:v>
                </c:pt>
                <c:pt idx="65">
                  <c:v>23426.138156620273</c:v>
                </c:pt>
                <c:pt idx="66">
                  <c:v>23703.319349509813</c:v>
                </c:pt>
                <c:pt idx="67">
                  <c:v>23982.422144537824</c:v>
                </c:pt>
                <c:pt idx="68">
                  <c:v>24263.457821236556</c:v>
                </c:pt>
                <c:pt idx="69">
                  <c:v>24546.437720105743</c:v>
                </c:pt>
                <c:pt idx="70">
                  <c:v>24825.184490879612</c:v>
                </c:pt>
                <c:pt idx="71">
                  <c:v>25102.184537251949</c:v>
                </c:pt>
                <c:pt idx="72">
                  <c:v>25380.991970381314</c:v>
                </c:pt>
                <c:pt idx="73">
                  <c:v>25661.616772267091</c:v>
                </c:pt>
                <c:pt idx="74">
                  <c:v>25944.068975668273</c:v>
                </c:pt>
                <c:pt idx="75">
                  <c:v>26228.358664349114</c:v>
                </c:pt>
                <c:pt idx="76">
                  <c:v>26514.495973325935</c:v>
                </c:pt>
                <c:pt idx="77">
                  <c:v>26802.491089115108</c:v>
                </c:pt>
                <c:pt idx="78">
                  <c:v>27092.354249982156</c:v>
                </c:pt>
                <c:pt idx="79">
                  <c:v>27384.09574619207</c:v>
                </c:pt>
                <c:pt idx="80">
                  <c:v>27677.725920260789</c:v>
                </c:pt>
                <c:pt idx="81">
                  <c:v>28162.086123865352</c:v>
                </c:pt>
                <c:pt idx="82">
                  <c:v>28654.922631032998</c:v>
                </c:pt>
                <c:pt idx="83">
                  <c:v>29156.383777076077</c:v>
                </c:pt>
                <c:pt idx="84">
                  <c:v>29666.620493174909</c:v>
                </c:pt>
                <c:pt idx="85">
                  <c:v>30185.786351805473</c:v>
                </c:pt>
                <c:pt idx="86">
                  <c:v>30714.037612962071</c:v>
                </c:pt>
                <c:pt idx="87">
                  <c:v>31251.53327118891</c:v>
                </c:pt>
                <c:pt idx="88">
                  <c:v>31798.435103434716</c:v>
                </c:pt>
                <c:pt idx="89">
                  <c:v>32354.907717744827</c:v>
                </c:pt>
                <c:pt idx="90">
                  <c:v>32921.118602805363</c:v>
                </c:pt>
                <c:pt idx="91">
                  <c:v>33497.238178354462</c:v>
                </c:pt>
                <c:pt idx="92">
                  <c:v>34083.439846475667</c:v>
                </c:pt>
                <c:pt idx="93">
                  <c:v>34679.900043788992</c:v>
                </c:pt>
                <c:pt idx="94">
                  <c:v>35286.798294555301</c:v>
                </c:pt>
                <c:pt idx="95">
                  <c:v>35904.317264710022</c:v>
                </c:pt>
                <c:pt idx="96">
                  <c:v>36532.642816842446</c:v>
                </c:pt>
                <c:pt idx="97">
                  <c:v>37171.964066137189</c:v>
                </c:pt>
                <c:pt idx="98">
                  <c:v>37822.47343729459</c:v>
                </c:pt>
                <c:pt idx="99">
                  <c:v>38484.366722447245</c:v>
                </c:pt>
                <c:pt idx="100">
                  <c:v>39157.843140090074</c:v>
                </c:pt>
                <c:pt idx="101">
                  <c:v>39843.105395041654</c:v>
                </c:pt>
                <c:pt idx="102">
                  <c:v>40540.359739454885</c:v>
                </c:pt>
                <c:pt idx="103">
                  <c:v>41249.816034895346</c:v>
                </c:pt>
                <c:pt idx="104">
                  <c:v>41971.687815506019</c:v>
                </c:pt>
                <c:pt idx="105">
                  <c:v>42706.19235227738</c:v>
                </c:pt>
                <c:pt idx="106">
                  <c:v>43453.550718442239</c:v>
                </c:pt>
                <c:pt idx="107">
                  <c:v>44213.987856014981</c:v>
                </c:pt>
                <c:pt idx="108">
                  <c:v>44987.732643495248</c:v>
                </c:pt>
                <c:pt idx="109">
                  <c:v>45775.017964756422</c:v>
                </c:pt>
                <c:pt idx="110">
                  <c:v>46576.080779139666</c:v>
                </c:pt>
                <c:pt idx="111">
                  <c:v>47391.162192774616</c:v>
                </c:pt>
                <c:pt idx="112">
                  <c:v>48220.507531148178</c:v>
                </c:pt>
                <c:pt idx="113">
                  <c:v>49064.366412943273</c:v>
                </c:pt>
                <c:pt idx="114">
                  <c:v>49922.992825169786</c:v>
                </c:pt>
                <c:pt idx="115">
                  <c:v>50796.645199610262</c:v>
                </c:pt>
                <c:pt idx="116">
                  <c:v>51685.586490603448</c:v>
                </c:pt>
                <c:pt idx="117">
                  <c:v>52590.084254189009</c:v>
                </c:pt>
                <c:pt idx="118">
                  <c:v>53510.410728637318</c:v>
                </c:pt>
                <c:pt idx="119">
                  <c:v>54446.842916388472</c:v>
                </c:pt>
                <c:pt idx="120">
                  <c:v>55399.662667425277</c:v>
                </c:pt>
                <c:pt idx="121">
                  <c:v>56369.156764105224</c:v>
                </c:pt>
                <c:pt idx="122">
                  <c:v>57355.617007477071</c:v>
                </c:pt>
                <c:pt idx="123">
                  <c:v>58359.340305107922</c:v>
                </c:pt>
                <c:pt idx="124">
                  <c:v>59380.628760447318</c:v>
                </c:pt>
                <c:pt idx="125">
                  <c:v>60419.78976375515</c:v>
                </c:pt>
                <c:pt idx="126">
                  <c:v>61477.13608462087</c:v>
                </c:pt>
                <c:pt idx="127">
                  <c:v>62552.98596610174</c:v>
                </c:pt>
                <c:pt idx="128">
                  <c:v>63647.663220508526</c:v>
                </c:pt>
                <c:pt idx="129">
                  <c:v>64761.497326867429</c:v>
                </c:pt>
                <c:pt idx="130">
                  <c:v>65894.823530087611</c:v>
                </c:pt>
              </c:numCache>
            </c:numRef>
          </c:val>
          <c:smooth val="0"/>
          <c:extLst>
            <c:ext xmlns:c16="http://schemas.microsoft.com/office/drawing/2014/chart" uri="{C3380CC4-5D6E-409C-BE32-E72D297353CC}">
              <c16:uniqueId val="{00000003-9DEA-9143-ADE9-B1B5603D9A94}"/>
            </c:ext>
          </c:extLst>
        </c:ser>
        <c:dLbls>
          <c:showLegendKey val="0"/>
          <c:showVal val="0"/>
          <c:showCatName val="0"/>
          <c:showSerName val="0"/>
          <c:showPercent val="0"/>
          <c:showBubbleSize val="0"/>
        </c:dLbls>
        <c:smooth val="0"/>
        <c:axId val="444847215"/>
        <c:axId val="1522971519"/>
      </c:lineChart>
      <c:catAx>
        <c:axId val="4448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971519"/>
        <c:crosses val="autoZero"/>
        <c:auto val="1"/>
        <c:lblAlgn val="ctr"/>
        <c:lblOffset val="100"/>
        <c:tickLblSkip val="25"/>
        <c:noMultiLvlLbl val="0"/>
      </c:catAx>
      <c:valAx>
        <c:axId val="1522971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100"/>
                </a:pPr>
                <a:r>
                  <a:rPr lang="en-GB" sz="1100" b="1" i="0" baseline="0">
                    <a:effectLst/>
                  </a:rPr>
                  <a:t>(1,000,000s Ꝕ )</a:t>
                </a:r>
                <a:r>
                  <a:rPr lang="en-GB" sz="1100" b="0" i="0" baseline="0">
                    <a:effectLst/>
                  </a:rPr>
                  <a:t> </a:t>
                </a:r>
                <a:endParaRPr lang="en-AU" sz="1100">
                  <a:effectLst/>
                </a:endParaRPr>
              </a:p>
            </c:rich>
          </c:tx>
          <c:overlay val="0"/>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47215"/>
        <c:crosses val="autoZero"/>
        <c:crossBetween val="between"/>
      </c:valAx>
      <c:spPr>
        <a:ln>
          <a:noFill/>
        </a:ln>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a:noFill/>
    </a:ln>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Climate Scenarios - </a:t>
            </a:r>
            <a:r>
              <a:rPr lang="en-GB"/>
              <a:t>Case 5</a:t>
            </a:r>
          </a:p>
        </c:rich>
      </c:tx>
      <c:overlay val="0"/>
      <c:spPr>
        <a:noFill/>
        <a:ln>
          <a:noFill/>
        </a:ln>
        <a:effectLst/>
      </c:spPr>
    </c:title>
    <c:autoTitleDeleted val="0"/>
    <c:plotArea>
      <c:layout/>
      <c:lineChart>
        <c:grouping val="standard"/>
        <c:varyColors val="0"/>
        <c:ser>
          <c:idx val="0"/>
          <c:order val="0"/>
          <c:tx>
            <c:v>Without Program</c:v>
          </c:tx>
          <c:spPr>
            <a:ln w="28575" cap="rnd">
              <a:solidFill>
                <a:schemeClr val="accent1"/>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Sensitivity'!$D$13:$ED$13</c:f>
              <c:numCache>
                <c:formatCode>_(* #,##0_);_(* \(#,##0\);_(* "-"??_);_(@_)</c:formatCode>
                <c:ptCount val="131"/>
                <c:pt idx="0">
                  <c:v>8097.4123709091327</c:v>
                </c:pt>
                <c:pt idx="1">
                  <c:v>8397.8334148870963</c:v>
                </c:pt>
                <c:pt idx="2">
                  <c:v>8599.2341930935381</c:v>
                </c:pt>
                <c:pt idx="3">
                  <c:v>8802.8786787514746</c:v>
                </c:pt>
                <c:pt idx="4">
                  <c:v>9008.7874048414233</c:v>
                </c:pt>
                <c:pt idx="5">
                  <c:v>9216.9810756694842</c:v>
                </c:pt>
                <c:pt idx="6">
                  <c:v>9427.4805682218903</c:v>
                </c:pt>
                <c:pt idx="7">
                  <c:v>9640.3069335298733</c:v>
                </c:pt>
                <c:pt idx="8">
                  <c:v>9855.4813980450126</c:v>
                </c:pt>
                <c:pt idx="9">
                  <c:v>10073.025365024998</c:v>
                </c:pt>
                <c:pt idx="10">
                  <c:v>10270.787651849107</c:v>
                </c:pt>
                <c:pt idx="11">
                  <c:v>10539.432308715408</c:v>
                </c:pt>
                <c:pt idx="12">
                  <c:v>10810.181690464991</c:v>
                </c:pt>
                <c:pt idx="13">
                  <c:v>11083.048863753631</c:v>
                </c:pt>
                <c:pt idx="14">
                  <c:v>11358.046968410516</c:v>
                </c:pt>
                <c:pt idx="15">
                  <c:v>11635.189217824725</c:v>
                </c:pt>
                <c:pt idx="16">
                  <c:v>11914.488899333677</c:v>
                </c:pt>
                <c:pt idx="17">
                  <c:v>12195.959374613563</c:v>
                </c:pt>
                <c:pt idx="18">
                  <c:v>12479.614080071757</c:v>
                </c:pt>
                <c:pt idx="19">
                  <c:v>12765.466527241208</c:v>
                </c:pt>
                <c:pt idx="20">
                  <c:v>13025.681097458932</c:v>
                </c:pt>
                <c:pt idx="21">
                  <c:v>13385.728699729227</c:v>
                </c:pt>
                <c:pt idx="22">
                  <c:v>13747.246003367294</c:v>
                </c:pt>
                <c:pt idx="23">
                  <c:v>14110.237625196442</c:v>
                </c:pt>
                <c:pt idx="24">
                  <c:v>14474.708195017289</c:v>
                </c:pt>
                <c:pt idx="25">
                  <c:v>14840.66235564206</c:v>
                </c:pt>
                <c:pt idx="26">
                  <c:v>15208.10476292895</c:v>
                </c:pt>
                <c:pt idx="27">
                  <c:v>15577.040085816601</c:v>
                </c:pt>
                <c:pt idx="28">
                  <c:v>15947.473006358647</c:v>
                </c:pt>
                <c:pt idx="29">
                  <c:v>16319.408219758361</c:v>
                </c:pt>
                <c:pt idx="30">
                  <c:v>16659.435815315133</c:v>
                </c:pt>
                <c:pt idx="31">
                  <c:v>17145.229368238764</c:v>
                </c:pt>
                <c:pt idx="32">
                  <c:v>17631.135874342293</c:v>
                </c:pt>
                <c:pt idx="33">
                  <c:v>18117.155353349266</c:v>
                </c:pt>
                <c:pt idx="34">
                  <c:v>18603.287824986273</c:v>
                </c:pt>
                <c:pt idx="35">
                  <c:v>19089.533308982995</c:v>
                </c:pt>
                <c:pt idx="36">
                  <c:v>19575.891825072165</c:v>
                </c:pt>
                <c:pt idx="37">
                  <c:v>20062.363392989573</c:v>
                </c:pt>
                <c:pt idx="38">
                  <c:v>20548.948032474087</c:v>
                </c:pt>
                <c:pt idx="39">
                  <c:v>21035.645763267614</c:v>
                </c:pt>
                <c:pt idx="40">
                  <c:v>21487.157794837822</c:v>
                </c:pt>
                <c:pt idx="41">
                  <c:v>22137.571424040441</c:v>
                </c:pt>
                <c:pt idx="42">
                  <c:v>22785.952968292062</c:v>
                </c:pt>
                <c:pt idx="43">
                  <c:v>23432.30711032384</c:v>
                </c:pt>
                <c:pt idx="44">
                  <c:v>24076.638523314312</c:v>
                </c:pt>
                <c:pt idx="45">
                  <c:v>24718.951870907586</c:v>
                </c:pt>
                <c:pt idx="46">
                  <c:v>25359.251807231587</c:v>
                </c:pt>
                <c:pt idx="47">
                  <c:v>25997.542976916207</c:v>
                </c:pt>
                <c:pt idx="48">
                  <c:v>26633.830015111489</c:v>
                </c:pt>
                <c:pt idx="49">
                  <c:v>27268.11754750567</c:v>
                </c:pt>
                <c:pt idx="50">
                  <c:v>27855.901450082762</c:v>
                </c:pt>
                <c:pt idx="51">
                  <c:v>28682.021189591051</c:v>
                </c:pt>
                <c:pt idx="52">
                  <c:v>29502.720925609137</c:v>
                </c:pt>
                <c:pt idx="53">
                  <c:v>30318.026418040005</c:v>
                </c:pt>
                <c:pt idx="54">
                  <c:v>31127.963318864939</c:v>
                </c:pt>
                <c:pt idx="55">
                  <c:v>31932.557172566012</c:v>
                </c:pt>
                <c:pt idx="56">
                  <c:v>32731.833416547037</c:v>
                </c:pt>
                <c:pt idx="57">
                  <c:v>33525.817381552748</c:v>
                </c:pt>
                <c:pt idx="58">
                  <c:v>34314.534292086755</c:v>
                </c:pt>
                <c:pt idx="59">
                  <c:v>35098.009266827554</c:v>
                </c:pt>
                <c:pt idx="60">
                  <c:v>35822.648639382169</c:v>
                </c:pt>
                <c:pt idx="61">
                  <c:v>36769.543085937345</c:v>
                </c:pt>
                <c:pt idx="62">
                  <c:v>37706.953594726081</c:v>
                </c:pt>
                <c:pt idx="63">
                  <c:v>38634.947448538645</c:v>
                </c:pt>
                <c:pt idx="64">
                  <c:v>39553.591511535538</c:v>
                </c:pt>
                <c:pt idx="65">
                  <c:v>40462.952231676747</c:v>
                </c:pt>
                <c:pt idx="66">
                  <c:v>41363.095643137211</c:v>
                </c:pt>
                <c:pt idx="67">
                  <c:v>42254.087368709079</c:v>
                </c:pt>
                <c:pt idx="68">
                  <c:v>43135.992622190599</c:v>
                </c:pt>
                <c:pt idx="69">
                  <c:v>44008.876210761584</c:v>
                </c:pt>
                <c:pt idx="70">
                  <c:v>44814.428592706689</c:v>
                </c:pt>
                <c:pt idx="71">
                  <c:v>45781.819120198466</c:v>
                </c:pt>
                <c:pt idx="72">
                  <c:v>46736.230987685813</c:v>
                </c:pt>
                <c:pt idx="73">
                  <c:v>47677.783688922806</c:v>
                </c:pt>
                <c:pt idx="74">
                  <c:v>48606.595759303767</c:v>
                </c:pt>
                <c:pt idx="75">
                  <c:v>49522.784783013056</c:v>
                </c:pt>
                <c:pt idx="76">
                  <c:v>50426.467400123925</c:v>
                </c:pt>
                <c:pt idx="77">
                  <c:v>51317.759313646486</c:v>
                </c:pt>
                <c:pt idx="78">
                  <c:v>52196.775296525637</c:v>
                </c:pt>
                <c:pt idx="79">
                  <c:v>53063.629198588802</c:v>
                </c:pt>
                <c:pt idx="80">
                  <c:v>53918.433953444262</c:v>
                </c:pt>
                <c:pt idx="81">
                  <c:v>54996.802632513143</c:v>
                </c:pt>
                <c:pt idx="82">
                  <c:v>56096.738685163407</c:v>
                </c:pt>
                <c:pt idx="83">
                  <c:v>57218.673458866673</c:v>
                </c:pt>
                <c:pt idx="84">
                  <c:v>58363.046928044008</c:v>
                </c:pt>
                <c:pt idx="85">
                  <c:v>59530.30786660489</c:v>
                </c:pt>
                <c:pt idx="86">
                  <c:v>60720.914023936988</c:v>
                </c:pt>
                <c:pt idx="87">
                  <c:v>61935.33230441573</c:v>
                </c:pt>
                <c:pt idx="88">
                  <c:v>63174.038950504044</c:v>
                </c:pt>
                <c:pt idx="89">
                  <c:v>64437.519729514126</c:v>
                </c:pt>
                <c:pt idx="90">
                  <c:v>65726.270124104412</c:v>
                </c:pt>
                <c:pt idx="91">
                  <c:v>67040.795526586502</c:v>
                </c:pt>
                <c:pt idx="92">
                  <c:v>68381.611437118234</c:v>
                </c:pt>
                <c:pt idx="93">
                  <c:v>69749.243665860602</c:v>
                </c:pt>
                <c:pt idx="94">
                  <c:v>71144.228539177813</c:v>
                </c:pt>
                <c:pt idx="95">
                  <c:v>72567.11310996137</c:v>
                </c:pt>
                <c:pt idx="96">
                  <c:v>74018.455372160606</c:v>
                </c:pt>
                <c:pt idx="97">
                  <c:v>75498.82447960382</c:v>
                </c:pt>
                <c:pt idx="98">
                  <c:v>77008.800969195901</c:v>
                </c:pt>
                <c:pt idx="99">
                  <c:v>78548.976988579816</c:v>
                </c:pt>
                <c:pt idx="100">
                  <c:v>80119.956528351409</c:v>
                </c:pt>
                <c:pt idx="101">
                  <c:v>81722.355658918445</c:v>
                </c:pt>
                <c:pt idx="102">
                  <c:v>83356.802772096809</c:v>
                </c:pt>
                <c:pt idx="103">
                  <c:v>85023.938827538746</c:v>
                </c:pt>
                <c:pt idx="104">
                  <c:v>86724.417604089525</c:v>
                </c:pt>
                <c:pt idx="105">
                  <c:v>88458.905956171322</c:v>
                </c:pt>
                <c:pt idx="106">
                  <c:v>90228.084075294755</c:v>
                </c:pt>
                <c:pt idx="107">
                  <c:v>92032.645756800659</c:v>
                </c:pt>
                <c:pt idx="108">
                  <c:v>93873.298671936675</c:v>
                </c:pt>
                <c:pt idx="109">
                  <c:v>95750.764645375413</c:v>
                </c:pt>
                <c:pt idx="110">
                  <c:v>97665.779938282925</c:v>
                </c:pt>
                <c:pt idx="111">
                  <c:v>99619.09553704859</c:v>
                </c:pt>
                <c:pt idx="112">
                  <c:v>101611.47744778957</c:v>
                </c:pt>
                <c:pt idx="113">
                  <c:v>103643.70699674536</c:v>
                </c:pt>
                <c:pt idx="114">
                  <c:v>105716.58113668027</c:v>
                </c:pt>
                <c:pt idx="115">
                  <c:v>107830.91275941387</c:v>
                </c:pt>
                <c:pt idx="116">
                  <c:v>109987.53101460215</c:v>
                </c:pt>
                <c:pt idx="117">
                  <c:v>112187.2816348942</c:v>
                </c:pt>
                <c:pt idx="118">
                  <c:v>114431.02726759209</c:v>
                </c:pt>
                <c:pt idx="119">
                  <c:v>116719.64781294393</c:v>
                </c:pt>
                <c:pt idx="120">
                  <c:v>119054.04076920281</c:v>
                </c:pt>
                <c:pt idx="121">
                  <c:v>121435.12158458687</c:v>
                </c:pt>
                <c:pt idx="122">
                  <c:v>123863.82401627861</c:v>
                </c:pt>
                <c:pt idx="123">
                  <c:v>126341.10049660418</c:v>
                </c:pt>
                <c:pt idx="124">
                  <c:v>128867.92250653627</c:v>
                </c:pt>
                <c:pt idx="125">
                  <c:v>131445.280956667</c:v>
                </c:pt>
                <c:pt idx="126">
                  <c:v>134074.18657580036</c:v>
                </c:pt>
                <c:pt idx="127">
                  <c:v>136755.67030731635</c:v>
                </c:pt>
                <c:pt idx="128">
                  <c:v>139490.78371346268</c:v>
                </c:pt>
                <c:pt idx="129">
                  <c:v>142280.59938773193</c:v>
                </c:pt>
                <c:pt idx="130">
                  <c:v>145126.21137548657</c:v>
                </c:pt>
              </c:numCache>
            </c:numRef>
          </c:val>
          <c:smooth val="0"/>
          <c:extLst>
            <c:ext xmlns:c16="http://schemas.microsoft.com/office/drawing/2014/chart" uri="{C3380CC4-5D6E-409C-BE32-E72D297353CC}">
              <c16:uniqueId val="{00000001-F781-524E-8466-A4FCB9455A13}"/>
            </c:ext>
          </c:extLst>
        </c:ser>
        <c:ser>
          <c:idx val="1"/>
          <c:order val="1"/>
          <c:tx>
            <c:v>With Program</c:v>
          </c:tx>
          <c:spPr>
            <a:ln w="28575" cap="rnd">
              <a:solidFill>
                <a:schemeClr val="accent2"/>
              </a:solidFill>
              <a:round/>
            </a:ln>
            <a:effectLst/>
          </c:spPr>
          <c:marker>
            <c:symbol val="none"/>
          </c:marker>
          <c:cat>
            <c:numRef>
              <c:f>'Case Sensitivity'!$D$8:$ED$8</c:f>
              <c:numCache>
                <c:formatCode>General</c:formatCode>
                <c:ptCount val="1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pt idx="41">
                  <c:v>2061</c:v>
                </c:pt>
                <c:pt idx="42">
                  <c:v>2062</c:v>
                </c:pt>
                <c:pt idx="43">
                  <c:v>2063</c:v>
                </c:pt>
                <c:pt idx="44">
                  <c:v>2064</c:v>
                </c:pt>
                <c:pt idx="45">
                  <c:v>2065</c:v>
                </c:pt>
                <c:pt idx="46">
                  <c:v>2066</c:v>
                </c:pt>
                <c:pt idx="47">
                  <c:v>2067</c:v>
                </c:pt>
                <c:pt idx="48">
                  <c:v>2068</c:v>
                </c:pt>
                <c:pt idx="49">
                  <c:v>2069</c:v>
                </c:pt>
                <c:pt idx="50">
                  <c:v>2070</c:v>
                </c:pt>
                <c:pt idx="51">
                  <c:v>2071</c:v>
                </c:pt>
                <c:pt idx="52">
                  <c:v>2072</c:v>
                </c:pt>
                <c:pt idx="53">
                  <c:v>2073</c:v>
                </c:pt>
                <c:pt idx="54">
                  <c:v>2074</c:v>
                </c:pt>
                <c:pt idx="55">
                  <c:v>2075</c:v>
                </c:pt>
                <c:pt idx="56">
                  <c:v>2076</c:v>
                </c:pt>
                <c:pt idx="57">
                  <c:v>2077</c:v>
                </c:pt>
                <c:pt idx="58">
                  <c:v>2078</c:v>
                </c:pt>
                <c:pt idx="59">
                  <c:v>2079</c:v>
                </c:pt>
                <c:pt idx="60">
                  <c:v>2080</c:v>
                </c:pt>
                <c:pt idx="61">
                  <c:v>2081</c:v>
                </c:pt>
                <c:pt idx="62">
                  <c:v>2082</c:v>
                </c:pt>
                <c:pt idx="63">
                  <c:v>2083</c:v>
                </c:pt>
                <c:pt idx="64">
                  <c:v>2084</c:v>
                </c:pt>
                <c:pt idx="65">
                  <c:v>2085</c:v>
                </c:pt>
                <c:pt idx="66">
                  <c:v>2086</c:v>
                </c:pt>
                <c:pt idx="67">
                  <c:v>2087</c:v>
                </c:pt>
                <c:pt idx="68">
                  <c:v>2088</c:v>
                </c:pt>
                <c:pt idx="69">
                  <c:v>2089</c:v>
                </c:pt>
                <c:pt idx="70">
                  <c:v>2090</c:v>
                </c:pt>
                <c:pt idx="71">
                  <c:v>2091</c:v>
                </c:pt>
                <c:pt idx="72">
                  <c:v>2092</c:v>
                </c:pt>
                <c:pt idx="73">
                  <c:v>2093</c:v>
                </c:pt>
                <c:pt idx="74">
                  <c:v>2094</c:v>
                </c:pt>
                <c:pt idx="75">
                  <c:v>2095</c:v>
                </c:pt>
                <c:pt idx="76">
                  <c:v>2096</c:v>
                </c:pt>
                <c:pt idx="77">
                  <c:v>2097</c:v>
                </c:pt>
                <c:pt idx="78">
                  <c:v>2098</c:v>
                </c:pt>
                <c:pt idx="79">
                  <c:v>2099</c:v>
                </c:pt>
                <c:pt idx="80">
                  <c:v>2100</c:v>
                </c:pt>
                <c:pt idx="81">
                  <c:v>2101</c:v>
                </c:pt>
                <c:pt idx="82">
                  <c:v>2102</c:v>
                </c:pt>
                <c:pt idx="83">
                  <c:v>2103</c:v>
                </c:pt>
                <c:pt idx="84">
                  <c:v>2104</c:v>
                </c:pt>
                <c:pt idx="85">
                  <c:v>2105</c:v>
                </c:pt>
                <c:pt idx="86">
                  <c:v>2106</c:v>
                </c:pt>
                <c:pt idx="87">
                  <c:v>2107</c:v>
                </c:pt>
                <c:pt idx="88">
                  <c:v>2108</c:v>
                </c:pt>
                <c:pt idx="89">
                  <c:v>2109</c:v>
                </c:pt>
                <c:pt idx="90">
                  <c:v>2110</c:v>
                </c:pt>
                <c:pt idx="91">
                  <c:v>2111</c:v>
                </c:pt>
                <c:pt idx="92">
                  <c:v>2112</c:v>
                </c:pt>
                <c:pt idx="93">
                  <c:v>2113</c:v>
                </c:pt>
                <c:pt idx="94">
                  <c:v>2114</c:v>
                </c:pt>
                <c:pt idx="95">
                  <c:v>2115</c:v>
                </c:pt>
                <c:pt idx="96">
                  <c:v>2116</c:v>
                </c:pt>
                <c:pt idx="97">
                  <c:v>2117</c:v>
                </c:pt>
                <c:pt idx="98">
                  <c:v>2118</c:v>
                </c:pt>
                <c:pt idx="99">
                  <c:v>2119</c:v>
                </c:pt>
                <c:pt idx="100">
                  <c:v>2120</c:v>
                </c:pt>
                <c:pt idx="101">
                  <c:v>2121</c:v>
                </c:pt>
                <c:pt idx="102">
                  <c:v>2122</c:v>
                </c:pt>
                <c:pt idx="103">
                  <c:v>2123</c:v>
                </c:pt>
                <c:pt idx="104">
                  <c:v>2124</c:v>
                </c:pt>
                <c:pt idx="105">
                  <c:v>2125</c:v>
                </c:pt>
                <c:pt idx="106">
                  <c:v>2126</c:v>
                </c:pt>
                <c:pt idx="107">
                  <c:v>2127</c:v>
                </c:pt>
                <c:pt idx="108">
                  <c:v>2128</c:v>
                </c:pt>
                <c:pt idx="109">
                  <c:v>2129</c:v>
                </c:pt>
                <c:pt idx="110">
                  <c:v>2130</c:v>
                </c:pt>
                <c:pt idx="111">
                  <c:v>2131</c:v>
                </c:pt>
                <c:pt idx="112">
                  <c:v>2132</c:v>
                </c:pt>
                <c:pt idx="113">
                  <c:v>2133</c:v>
                </c:pt>
                <c:pt idx="114">
                  <c:v>2134</c:v>
                </c:pt>
                <c:pt idx="115">
                  <c:v>2135</c:v>
                </c:pt>
                <c:pt idx="116">
                  <c:v>2136</c:v>
                </c:pt>
                <c:pt idx="117">
                  <c:v>2137</c:v>
                </c:pt>
                <c:pt idx="118">
                  <c:v>2138</c:v>
                </c:pt>
                <c:pt idx="119">
                  <c:v>2139</c:v>
                </c:pt>
                <c:pt idx="120">
                  <c:v>2140</c:v>
                </c:pt>
                <c:pt idx="121">
                  <c:v>2141</c:v>
                </c:pt>
                <c:pt idx="122">
                  <c:v>2142</c:v>
                </c:pt>
                <c:pt idx="123">
                  <c:v>2143</c:v>
                </c:pt>
                <c:pt idx="124">
                  <c:v>2144</c:v>
                </c:pt>
                <c:pt idx="125">
                  <c:v>2145</c:v>
                </c:pt>
                <c:pt idx="126">
                  <c:v>2146</c:v>
                </c:pt>
                <c:pt idx="127">
                  <c:v>2147</c:v>
                </c:pt>
                <c:pt idx="128">
                  <c:v>2148</c:v>
                </c:pt>
                <c:pt idx="129">
                  <c:v>2149</c:v>
                </c:pt>
                <c:pt idx="130">
                  <c:v>2150</c:v>
                </c:pt>
              </c:numCache>
            </c:numRef>
          </c:cat>
          <c:val>
            <c:numRef>
              <c:f>'Case Sensitivity'!$D$25:$ED$25</c:f>
              <c:numCache>
                <c:formatCode>_(* #,##0_);_(* \(#,##0\);_(* "-"??_);_(@_)</c:formatCode>
                <c:ptCount val="131"/>
                <c:pt idx="0">
                  <c:v>8097.4123709091336</c:v>
                </c:pt>
                <c:pt idx="1">
                  <c:v>8397.8334148870945</c:v>
                </c:pt>
                <c:pt idx="2">
                  <c:v>8560.5171522070286</c:v>
                </c:pt>
                <c:pt idx="3">
                  <c:v>8678.5555163779227</c:v>
                </c:pt>
                <c:pt idx="4">
                  <c:v>9985.7306723161983</c:v>
                </c:pt>
                <c:pt idx="5">
                  <c:v>9954.1454505080983</c:v>
                </c:pt>
                <c:pt idx="6">
                  <c:v>10087.709780616251</c:v>
                </c:pt>
                <c:pt idx="7">
                  <c:v>10225.133122418825</c:v>
                </c:pt>
                <c:pt idx="8">
                  <c:v>10366.32534848682</c:v>
                </c:pt>
                <c:pt idx="9">
                  <c:v>10511.204881442143</c:v>
                </c:pt>
                <c:pt idx="10">
                  <c:v>10636.735100486936</c:v>
                </c:pt>
                <c:pt idx="11">
                  <c:v>10828.120891959743</c:v>
                </c:pt>
                <c:pt idx="12">
                  <c:v>11022.170814573014</c:v>
                </c:pt>
                <c:pt idx="13">
                  <c:v>11218.872125547519</c:v>
                </c:pt>
                <c:pt idx="14">
                  <c:v>11418.212589662535</c:v>
                </c:pt>
                <c:pt idx="15">
                  <c:v>11620.180498910551</c:v>
                </c:pt>
                <c:pt idx="16">
                  <c:v>11824.7646843435</c:v>
                </c:pt>
                <c:pt idx="17">
                  <c:v>12031.954521837539</c:v>
                </c:pt>
                <c:pt idx="18">
                  <c:v>12241.739933162642</c:v>
                </c:pt>
                <c:pt idx="19">
                  <c:v>12454.111383477419</c:v>
                </c:pt>
                <c:pt idx="20">
                  <c:v>12642.030923320952</c:v>
                </c:pt>
                <c:pt idx="21">
                  <c:v>11637.475101863432</c:v>
                </c:pt>
                <c:pt idx="22">
                  <c:v>11951.776149851419</c:v>
                </c:pt>
                <c:pt idx="23">
                  <c:v>12267.358961527023</c:v>
                </c:pt>
                <c:pt idx="24">
                  <c:v>12584.227562012054</c:v>
                </c:pt>
                <c:pt idx="25">
                  <c:v>12902.385987740543</c:v>
                </c:pt>
                <c:pt idx="26">
                  <c:v>13221.838286488603</c:v>
                </c:pt>
                <c:pt idx="27">
                  <c:v>13542.588517404436</c:v>
                </c:pt>
                <c:pt idx="28">
                  <c:v>13864.640751038305</c:v>
                </c:pt>
                <c:pt idx="29">
                  <c:v>14187.999069372727</c:v>
                </c:pt>
                <c:pt idx="30">
                  <c:v>14483.617089388275</c:v>
                </c:pt>
                <c:pt idx="31">
                  <c:v>14905.963197078392</c:v>
                </c:pt>
                <c:pt idx="32">
                  <c:v>15328.407505610401</c:v>
                </c:pt>
                <c:pt idx="33">
                  <c:v>15750.950032131828</c:v>
                </c:pt>
                <c:pt idx="34">
                  <c:v>16173.590793792882</c:v>
                </c:pt>
                <c:pt idx="35">
                  <c:v>16596.329807746406</c:v>
                </c:pt>
                <c:pt idx="36">
                  <c:v>17019.167091147941</c:v>
                </c:pt>
                <c:pt idx="37">
                  <c:v>17442.102661155663</c:v>
                </c:pt>
                <c:pt idx="38">
                  <c:v>17865.136534930421</c:v>
                </c:pt>
                <c:pt idx="39">
                  <c:v>18288.268729635722</c:v>
                </c:pt>
                <c:pt idx="40">
                  <c:v>18680.810680990602</c:v>
                </c:pt>
                <c:pt idx="41">
                  <c:v>19246.276525035337</c:v>
                </c:pt>
                <c:pt idx="42">
                  <c:v>19809.975686187041</c:v>
                </c:pt>
                <c:pt idx="43">
                  <c:v>20371.91223558507</c:v>
                </c:pt>
                <c:pt idx="44">
                  <c:v>20932.090236063785</c:v>
                </c:pt>
                <c:pt idx="45">
                  <c:v>21490.513742168387</c:v>
                </c:pt>
                <c:pt idx="46">
                  <c:v>22047.186800170744</c:v>
                </c:pt>
                <c:pt idx="47">
                  <c:v>22602.113448085209</c:v>
                </c:pt>
                <c:pt idx="48">
                  <c:v>23155.297715684384</c:v>
                </c:pt>
                <c:pt idx="49">
                  <c:v>23706.743624514838</c:v>
                </c:pt>
                <c:pt idx="50">
                  <c:v>24217.759546657628</c:v>
                </c:pt>
                <c:pt idx="51">
                  <c:v>24935.98327123222</c:v>
                </c:pt>
                <c:pt idx="52">
                  <c:v>25649.494876114022</c:v>
                </c:pt>
                <c:pt idx="53">
                  <c:v>26358.316756813736</c:v>
                </c:pt>
                <c:pt idx="54">
                  <c:v>27062.47121501555</c:v>
                </c:pt>
                <c:pt idx="55">
                  <c:v>27761.980458944472</c:v>
                </c:pt>
                <c:pt idx="56">
                  <c:v>28456.866603732247</c:v>
                </c:pt>
                <c:pt idx="57">
                  <c:v>29147.151671781929</c:v>
                </c:pt>
                <c:pt idx="58">
                  <c:v>29832.857593131037</c:v>
                </c:pt>
                <c:pt idx="59">
                  <c:v>30514.006205813428</c:v>
                </c:pt>
                <c:pt idx="60">
                  <c:v>31144.003486316564</c:v>
                </c:pt>
                <c:pt idx="61">
                  <c:v>31967.228043655559</c:v>
                </c:pt>
                <c:pt idx="62">
                  <c:v>32782.207320334855</c:v>
                </c:pt>
                <c:pt idx="63">
                  <c:v>33588.99981162326</c:v>
                </c:pt>
                <c:pt idx="64">
                  <c:v>34387.663648835332</c:v>
                </c:pt>
                <c:pt idx="65">
                  <c:v>35178.256601443274</c:v>
                </c:pt>
                <c:pt idx="66">
                  <c:v>35960.836079176974</c:v>
                </c:pt>
                <c:pt idx="67">
                  <c:v>36735.459134112505</c:v>
                </c:pt>
                <c:pt idx="68">
                  <c:v>37502.18246274902</c:v>
                </c:pt>
                <c:pt idx="69">
                  <c:v>38261.062408073907</c:v>
                </c:pt>
                <c:pt idx="70">
                  <c:v>38961.404991808507</c:v>
                </c:pt>
                <c:pt idx="71">
                  <c:v>39802.448716720559</c:v>
                </c:pt>
                <c:pt idx="72">
                  <c:v>40632.208869744791</c:v>
                </c:pt>
                <c:pt idx="73">
                  <c:v>41450.789338059389</c:v>
                </c:pt>
                <c:pt idx="74">
                  <c:v>42258.293175650135</c:v>
                </c:pt>
                <c:pt idx="75">
                  <c:v>43054.822609526374</c:v>
                </c:pt>
                <c:pt idx="76">
                  <c:v>43840.479045892665</c:v>
                </c:pt>
                <c:pt idx="77">
                  <c:v>44615.36307627632</c:v>
                </c:pt>
                <c:pt idx="78">
                  <c:v>45379.574483611374</c:v>
                </c:pt>
                <c:pt idx="79">
                  <c:v>46133.21224827884</c:v>
                </c:pt>
                <c:pt idx="80">
                  <c:v>46876.374554104113</c:v>
                </c:pt>
                <c:pt idx="81">
                  <c:v>47696.711108800933</c:v>
                </c:pt>
                <c:pt idx="82">
                  <c:v>48531.403553204953</c:v>
                </c:pt>
                <c:pt idx="83">
                  <c:v>49380.703115386044</c:v>
                </c:pt>
                <c:pt idx="84">
                  <c:v>50244.865419905305</c:v>
                </c:pt>
                <c:pt idx="85">
                  <c:v>51124.150564753654</c:v>
                </c:pt>
                <c:pt idx="86">
                  <c:v>52018.823199636849</c:v>
                </c:pt>
                <c:pt idx="87">
                  <c:v>52929.152605630494</c:v>
                </c:pt>
                <c:pt idx="88">
                  <c:v>53855.41277622903</c:v>
                </c:pt>
                <c:pt idx="89">
                  <c:v>54797.882499813044</c:v>
                </c:pt>
                <c:pt idx="90">
                  <c:v>55756.845443559774</c:v>
                </c:pt>
                <c:pt idx="91">
                  <c:v>56732.590238822071</c:v>
                </c:pt>
                <c:pt idx="92">
                  <c:v>57725.410568001462</c:v>
                </c:pt>
                <c:pt idx="93">
                  <c:v>58735.605252941488</c:v>
                </c:pt>
                <c:pt idx="94">
                  <c:v>59763.478344867966</c:v>
                </c:pt>
                <c:pt idx="95">
                  <c:v>60809.339215903157</c:v>
                </c:pt>
                <c:pt idx="96">
                  <c:v>61873.502652181465</c:v>
                </c:pt>
                <c:pt idx="97">
                  <c:v>62956.288948594643</c:v>
                </c:pt>
                <c:pt idx="98">
                  <c:v>64058.024005195053</c:v>
                </c:pt>
                <c:pt idx="99">
                  <c:v>65179.03942528597</c:v>
                </c:pt>
                <c:pt idx="100">
                  <c:v>66319.672615228483</c:v>
                </c:pt>
                <c:pt idx="101">
                  <c:v>67480.266885994992</c:v>
                </c:pt>
                <c:pt idx="102">
                  <c:v>68661.171556499903</c:v>
                </c:pt>
                <c:pt idx="103">
                  <c:v>69862.742058738659</c:v>
                </c:pt>
                <c:pt idx="104">
                  <c:v>71085.340044766592</c:v>
                </c:pt>
                <c:pt idx="105">
                  <c:v>72329.333495550018</c:v>
                </c:pt>
                <c:pt idx="106">
                  <c:v>73595.096831722141</c:v>
                </c:pt>
                <c:pt idx="107">
                  <c:v>74883.01102627728</c:v>
                </c:pt>
                <c:pt idx="108">
                  <c:v>76193.46371923713</c:v>
                </c:pt>
                <c:pt idx="109">
                  <c:v>77526.849334323779</c:v>
                </c:pt>
                <c:pt idx="110">
                  <c:v>78883.569197674457</c:v>
                </c:pt>
                <c:pt idx="111">
                  <c:v>80264.031658633772</c:v>
                </c:pt>
                <c:pt idx="112">
                  <c:v>81668.652212659872</c:v>
                </c:pt>
                <c:pt idx="113">
                  <c:v>83097.853626381431</c:v>
                </c:pt>
                <c:pt idx="114">
                  <c:v>84552.066064843108</c:v>
                </c:pt>
                <c:pt idx="115">
                  <c:v>86031.727220977875</c:v>
                </c:pt>
                <c:pt idx="116">
                  <c:v>87537.282447344987</c:v>
                </c:pt>
                <c:pt idx="117">
                  <c:v>89069.184890173536</c:v>
                </c:pt>
                <c:pt idx="118">
                  <c:v>90627.895625751582</c:v>
                </c:pt>
                <c:pt idx="119">
                  <c:v>92213.883799202245</c:v>
                </c:pt>
                <c:pt idx="120">
                  <c:v>93827.626765688285</c:v>
                </c:pt>
                <c:pt idx="121">
                  <c:v>95469.610234087842</c:v>
                </c:pt>
                <c:pt idx="122">
                  <c:v>97140.328413184383</c:v>
                </c:pt>
                <c:pt idx="123">
                  <c:v>98840.284160415118</c:v>
                </c:pt>
                <c:pt idx="124">
                  <c:v>100569.98913322239</c:v>
                </c:pt>
                <c:pt idx="125">
                  <c:v>102329.96394305379</c:v>
                </c:pt>
                <c:pt idx="126">
                  <c:v>104120.73831205725</c:v>
                </c:pt>
                <c:pt idx="127">
                  <c:v>105942.85123251825</c:v>
                </c:pt>
                <c:pt idx="128">
                  <c:v>107796.85112908733</c:v>
                </c:pt>
                <c:pt idx="129">
                  <c:v>109683.29602384637</c:v>
                </c:pt>
                <c:pt idx="130">
                  <c:v>111602.75370426368</c:v>
                </c:pt>
              </c:numCache>
            </c:numRef>
          </c:val>
          <c:smooth val="0"/>
          <c:extLst>
            <c:ext xmlns:c16="http://schemas.microsoft.com/office/drawing/2014/chart" uri="{C3380CC4-5D6E-409C-BE32-E72D297353CC}">
              <c16:uniqueId val="{00000003-F781-524E-8466-A4FCB9455A13}"/>
            </c:ext>
          </c:extLst>
        </c:ser>
        <c:dLbls>
          <c:showLegendKey val="0"/>
          <c:showVal val="0"/>
          <c:showCatName val="0"/>
          <c:showSerName val="0"/>
          <c:showPercent val="0"/>
          <c:showBubbleSize val="0"/>
        </c:dLbls>
        <c:smooth val="0"/>
        <c:axId val="444847215"/>
        <c:axId val="1522971519"/>
      </c:lineChart>
      <c:catAx>
        <c:axId val="4448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971519"/>
        <c:crosses val="autoZero"/>
        <c:auto val="1"/>
        <c:lblAlgn val="ctr"/>
        <c:lblOffset val="100"/>
        <c:tickLblSkip val="25"/>
        <c:noMultiLvlLbl val="0"/>
      </c:catAx>
      <c:valAx>
        <c:axId val="1522971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100"/>
                </a:pPr>
                <a:r>
                  <a:rPr lang="en-GB" sz="1100" b="1" i="0" baseline="0">
                    <a:effectLst/>
                  </a:rPr>
                  <a:t>(1,000,000s Ꝕ )</a:t>
                </a:r>
                <a:r>
                  <a:rPr lang="en-GB" sz="1100" b="0" i="0" baseline="0">
                    <a:effectLst/>
                  </a:rPr>
                  <a:t> </a:t>
                </a:r>
                <a:endParaRPr lang="en-AU" sz="1100">
                  <a:effectLst/>
                </a:endParaRPr>
              </a:p>
            </c:rich>
          </c:tx>
          <c:overlay val="0"/>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47215"/>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a:noFill/>
    </a:ln>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400" b="1"/>
              <a:t>NPV across Climate Scenarios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'Case Sensitivity'!$D$33</c:f>
              <c:strCache>
                <c:ptCount val="1"/>
                <c:pt idx="0">
                  <c:v>2022-2100</c:v>
                </c:pt>
              </c:strCache>
            </c:strRef>
          </c:tx>
          <c:spPr>
            <a:solidFill>
              <a:schemeClr val="accent1"/>
            </a:solidFill>
            <a:ln>
              <a:noFill/>
            </a:ln>
            <a:effectLst/>
          </c:spPr>
          <c:invertIfNegative val="0"/>
          <c:cat>
            <c:multiLvlStrRef>
              <c:f>'Case Sensitivity'!$B$34:$C$41</c:f>
              <c:multiLvlStrCache>
                <c:ptCount val="8"/>
                <c:lvl>
                  <c:pt idx="0">
                    <c:v>Without Program</c:v>
                  </c:pt>
                  <c:pt idx="1">
                    <c:v>With Program</c:v>
                  </c:pt>
                  <c:pt idx="2">
                    <c:v>Without Program</c:v>
                  </c:pt>
                  <c:pt idx="3">
                    <c:v>With Program</c:v>
                  </c:pt>
                  <c:pt idx="4">
                    <c:v>Without Program</c:v>
                  </c:pt>
                  <c:pt idx="5">
                    <c:v>With Program</c:v>
                  </c:pt>
                  <c:pt idx="6">
                    <c:v>Without Program</c:v>
                  </c:pt>
                  <c:pt idx="7">
                    <c:v>With Program</c:v>
                  </c:pt>
                </c:lvl>
                <c:lvl>
                  <c:pt idx="0">
                    <c:v>Case 1</c:v>
                  </c:pt>
                  <c:pt idx="2">
                    <c:v>Case 2</c:v>
                  </c:pt>
                  <c:pt idx="4">
                    <c:v>Case 3</c:v>
                  </c:pt>
                  <c:pt idx="6">
                    <c:v>Case 5</c:v>
                  </c:pt>
                </c:lvl>
              </c:multiLvlStrCache>
            </c:multiLvlStrRef>
          </c:cat>
          <c:val>
            <c:numRef>
              <c:f>'Case Sensitivity'!$D$34:$D$41</c:f>
              <c:numCache>
                <c:formatCode>_(* #,##0_);_(* \(#,##0\);_(* "-"??_);_(@_)</c:formatCode>
                <c:ptCount val="8"/>
                <c:pt idx="0">
                  <c:v>385565.12785703404</c:v>
                </c:pt>
                <c:pt idx="1">
                  <c:v>359335.11853286339</c:v>
                </c:pt>
                <c:pt idx="2">
                  <c:v>456675.49557660182</c:v>
                </c:pt>
                <c:pt idx="3">
                  <c:v>421640.91151565971</c:v>
                </c:pt>
                <c:pt idx="4">
                  <c:v>604469.41289259784</c:v>
                </c:pt>
                <c:pt idx="5">
                  <c:v>550725.36547193094</c:v>
                </c:pt>
                <c:pt idx="6">
                  <c:v>727372.67654292192</c:v>
                </c:pt>
                <c:pt idx="7">
                  <c:v>656835.50636566069</c:v>
                </c:pt>
              </c:numCache>
            </c:numRef>
          </c:val>
          <c:extLst>
            <c:ext xmlns:c16="http://schemas.microsoft.com/office/drawing/2014/chart" uri="{C3380CC4-5D6E-409C-BE32-E72D297353CC}">
              <c16:uniqueId val="{00000000-E380-CE41-989C-ACD657F7C4D8}"/>
            </c:ext>
          </c:extLst>
        </c:ser>
        <c:ser>
          <c:idx val="1"/>
          <c:order val="1"/>
          <c:tx>
            <c:strRef>
              <c:f>'Case Sensitivity'!$E$33</c:f>
              <c:strCache>
                <c:ptCount val="1"/>
                <c:pt idx="0">
                  <c:v>2100 to perpetuity</c:v>
                </c:pt>
              </c:strCache>
            </c:strRef>
          </c:tx>
          <c:spPr>
            <a:solidFill>
              <a:schemeClr val="accent2"/>
            </a:solidFill>
            <a:ln>
              <a:noFill/>
            </a:ln>
            <a:effectLst/>
          </c:spPr>
          <c:invertIfNegative val="0"/>
          <c:cat>
            <c:multiLvlStrRef>
              <c:f>'Case Sensitivity'!$B$34:$C$41</c:f>
              <c:multiLvlStrCache>
                <c:ptCount val="8"/>
                <c:lvl>
                  <c:pt idx="0">
                    <c:v>Without Program</c:v>
                  </c:pt>
                  <c:pt idx="1">
                    <c:v>With Program</c:v>
                  </c:pt>
                  <c:pt idx="2">
                    <c:v>Without Program</c:v>
                  </c:pt>
                  <c:pt idx="3">
                    <c:v>With Program</c:v>
                  </c:pt>
                  <c:pt idx="4">
                    <c:v>Without Program</c:v>
                  </c:pt>
                  <c:pt idx="5">
                    <c:v>With Program</c:v>
                  </c:pt>
                  <c:pt idx="6">
                    <c:v>Without Program</c:v>
                  </c:pt>
                  <c:pt idx="7">
                    <c:v>With Program</c:v>
                  </c:pt>
                </c:lvl>
                <c:lvl>
                  <c:pt idx="0">
                    <c:v>Case 1</c:v>
                  </c:pt>
                  <c:pt idx="2">
                    <c:v>Case 2</c:v>
                  </c:pt>
                  <c:pt idx="4">
                    <c:v>Case 3</c:v>
                  </c:pt>
                  <c:pt idx="6">
                    <c:v>Case 5</c:v>
                  </c:pt>
                </c:lvl>
              </c:multiLvlStrCache>
            </c:multiLvlStrRef>
          </c:cat>
          <c:val>
            <c:numRef>
              <c:f>'Case Sensitivity'!$E$34:$E$41</c:f>
              <c:numCache>
                <c:formatCode>_(* #,##0_);_(* \(#,##0\);_(* "-"??_);_(@_)</c:formatCode>
                <c:ptCount val="8"/>
                <c:pt idx="0">
                  <c:v>727200.90448722395</c:v>
                </c:pt>
                <c:pt idx="1">
                  <c:v>181306.63630723913</c:v>
                </c:pt>
                <c:pt idx="2">
                  <c:v>712605.91389036202</c:v>
                </c:pt>
                <c:pt idx="3">
                  <c:v>287879.71126979293</c:v>
                </c:pt>
                <c:pt idx="4">
                  <c:v>1660807.9220775536</c:v>
                </c:pt>
                <c:pt idx="5">
                  <c:v>670935.91581008327</c:v>
                </c:pt>
                <c:pt idx="6">
                  <c:v>2812826.9818810248</c:v>
                </c:pt>
                <c:pt idx="7">
                  <c:v>1136330.4695596895</c:v>
                </c:pt>
              </c:numCache>
            </c:numRef>
          </c:val>
          <c:extLst>
            <c:ext xmlns:c16="http://schemas.microsoft.com/office/drawing/2014/chart" uri="{C3380CC4-5D6E-409C-BE32-E72D297353CC}">
              <c16:uniqueId val="{00000001-E380-CE41-989C-ACD657F7C4D8}"/>
            </c:ext>
          </c:extLst>
        </c:ser>
        <c:dLbls>
          <c:showLegendKey val="0"/>
          <c:showVal val="0"/>
          <c:showCatName val="0"/>
          <c:showSerName val="0"/>
          <c:showPercent val="0"/>
          <c:showBubbleSize val="0"/>
        </c:dLbls>
        <c:gapWidth val="29"/>
        <c:overlap val="100"/>
        <c:axId val="1847887151"/>
        <c:axId val="1848482959"/>
      </c:barChart>
      <c:catAx>
        <c:axId val="184788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48482959"/>
        <c:crosses val="autoZero"/>
        <c:auto val="1"/>
        <c:lblAlgn val="ctr"/>
        <c:lblOffset val="100"/>
        <c:noMultiLvlLbl val="0"/>
      </c:catAx>
      <c:valAx>
        <c:axId val="1848482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800" b="1"/>
                  <a:t>NPV (1,000,000s </a:t>
                </a:r>
                <a:r>
                  <a:rPr lang="en-US" sz="1800" b="1" i="0" u="none" strike="noStrike" baseline="0">
                    <a:effectLst/>
                  </a:rPr>
                  <a:t>Ꝕ</a:t>
                </a:r>
                <a:r>
                  <a:rPr lang="en-AU" sz="1800" b="1" i="0" u="none" strike="noStrike" baseline="0">
                    <a:effectLst/>
                  </a:rPr>
                  <a:t> </a:t>
                </a:r>
                <a:r>
                  <a:rPr lang="en-GB" sz="1800" b="1"/>
                  <a:t>)</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47887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2.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1351656</xdr:colOff>
      <xdr:row>4</xdr:row>
      <xdr:rowOff>59055</xdr:rowOff>
    </xdr:to>
    <xdr:pic>
      <xdr:nvPicPr>
        <xdr:cNvPr id="2" name="Picture 1">
          <a:extLst>
            <a:ext uri="{FF2B5EF4-FFF2-40B4-BE49-F238E27FC236}">
              <a16:creationId xmlns:a16="http://schemas.microsoft.com/office/drawing/2014/main" id="{337ABF13-AED6-4488-87F9-9075E5B126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180975"/>
          <a:ext cx="1351656" cy="6362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141113</xdr:colOff>
      <xdr:row>1</xdr:row>
      <xdr:rowOff>0</xdr:rowOff>
    </xdr:from>
    <xdr:to>
      <xdr:col>0</xdr:col>
      <xdr:colOff>1496579</xdr:colOff>
      <xdr:row>4</xdr:row>
      <xdr:rowOff>100755</xdr:rowOff>
    </xdr:to>
    <xdr:pic>
      <xdr:nvPicPr>
        <xdr:cNvPr id="2" name="Picture 1">
          <a:extLst>
            <a:ext uri="{FF2B5EF4-FFF2-40B4-BE49-F238E27FC236}">
              <a16:creationId xmlns:a16="http://schemas.microsoft.com/office/drawing/2014/main" id="{8596A3ED-D0BB-A543-8161-038A1C4E1A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113" y="188148"/>
          <a:ext cx="1355466" cy="665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E57B310F-455C-EE47-AAC4-838720D471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600B6710-762F-A449-8E93-B0242B4DCE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CD0386B0-CE5D-6E42-8EF0-A1A445368D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8A5FBB21-E6A9-C345-B90E-7A72CAFCF0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CCDA3B0D-CC21-294A-ADC1-8205EB8D1F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9A369EFF-DE59-CC45-80E8-CCD4136534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414ADF1E-1A6A-4646-A0A0-C0BC903A12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39468FDF-2692-6649-84A8-38498562B5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E91D657C-0226-A940-99B7-CD0C1956AD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DCCDA8F1-CA17-C446-A833-A5F355B732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BF59C4FB-E084-A24F-9860-40450B553F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62655</xdr:rowOff>
    </xdr:to>
    <xdr:pic>
      <xdr:nvPicPr>
        <xdr:cNvPr id="2" name="Picture 1">
          <a:extLst>
            <a:ext uri="{FF2B5EF4-FFF2-40B4-BE49-F238E27FC236}">
              <a16:creationId xmlns:a16="http://schemas.microsoft.com/office/drawing/2014/main" id="{1549FB28-FAC1-7944-8378-FCB07B3292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100755</xdr:rowOff>
    </xdr:to>
    <xdr:pic>
      <xdr:nvPicPr>
        <xdr:cNvPr id="2" name="Picture 1">
          <a:extLst>
            <a:ext uri="{FF2B5EF4-FFF2-40B4-BE49-F238E27FC236}">
              <a16:creationId xmlns:a16="http://schemas.microsoft.com/office/drawing/2014/main" id="{C413B1DE-23C4-E646-9663-9499811E0C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355466" cy="634155"/>
        </a:xfrm>
        <a:prstGeom prst="rect">
          <a:avLst/>
        </a:prstGeom>
      </xdr:spPr>
    </xdr:pic>
    <xdr:clientData/>
  </xdr:twoCellAnchor>
  <xdr:twoCellAnchor>
    <xdr:from>
      <xdr:col>13</xdr:col>
      <xdr:colOff>228929</xdr:colOff>
      <xdr:row>86</xdr:row>
      <xdr:rowOff>47030</xdr:rowOff>
    </xdr:from>
    <xdr:to>
      <xdr:col>19</xdr:col>
      <xdr:colOff>278330</xdr:colOff>
      <xdr:row>108</xdr:row>
      <xdr:rowOff>47030</xdr:rowOff>
    </xdr:to>
    <xdr:graphicFrame macro="">
      <xdr:nvGraphicFramePr>
        <xdr:cNvPr id="62" name="Chart 2">
          <a:extLst>
            <a:ext uri="{FF2B5EF4-FFF2-40B4-BE49-F238E27FC236}">
              <a16:creationId xmlns:a16="http://schemas.microsoft.com/office/drawing/2014/main" id="{6052B4F5-6575-122E-E64C-A696E7805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158145</xdr:colOff>
      <xdr:row>82</xdr:row>
      <xdr:rowOff>29608</xdr:rowOff>
    </xdr:from>
    <xdr:to>
      <xdr:col>12</xdr:col>
      <xdr:colOff>349250</xdr:colOff>
      <xdr:row>109</xdr:row>
      <xdr:rowOff>67523</xdr:rowOff>
    </xdr:to>
    <xdr:graphicFrame macro="">
      <xdr:nvGraphicFramePr>
        <xdr:cNvPr id="61" name="Chart 3">
          <a:extLst>
            <a:ext uri="{FF2B5EF4-FFF2-40B4-BE49-F238E27FC236}">
              <a16:creationId xmlns:a16="http://schemas.microsoft.com/office/drawing/2014/main" id="{2E1451FB-6745-3D49-AE20-C54C2493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774365</xdr:colOff>
      <xdr:row>35</xdr:row>
      <xdr:rowOff>163941</xdr:rowOff>
    </xdr:from>
    <xdr:to>
      <xdr:col>24</xdr:col>
      <xdr:colOff>574772</xdr:colOff>
      <xdr:row>51</xdr:row>
      <xdr:rowOff>132231</xdr:rowOff>
    </xdr:to>
    <xdr:graphicFrame macro="">
      <xdr:nvGraphicFramePr>
        <xdr:cNvPr id="65" name="Chart 5">
          <a:extLst>
            <a:ext uri="{FF2B5EF4-FFF2-40B4-BE49-F238E27FC236}">
              <a16:creationId xmlns:a16="http://schemas.microsoft.com/office/drawing/2014/main" id="{7EB51096-814F-8A6B-5F2E-C487AEA49F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450281</xdr:colOff>
      <xdr:row>35</xdr:row>
      <xdr:rowOff>135248</xdr:rowOff>
    </xdr:from>
    <xdr:to>
      <xdr:col>30</xdr:col>
      <xdr:colOff>222622</xdr:colOff>
      <xdr:row>51</xdr:row>
      <xdr:rowOff>113611</xdr:rowOff>
    </xdr:to>
    <xdr:graphicFrame macro="">
      <xdr:nvGraphicFramePr>
        <xdr:cNvPr id="66" name="Chart 6">
          <a:extLst>
            <a:ext uri="{FF2B5EF4-FFF2-40B4-BE49-F238E27FC236}">
              <a16:creationId xmlns:a16="http://schemas.microsoft.com/office/drawing/2014/main" id="{C1F272E4-0733-BF4A-89C2-6806FACB0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802587</xdr:colOff>
      <xdr:row>55</xdr:row>
      <xdr:rowOff>140236</xdr:rowOff>
    </xdr:from>
    <xdr:to>
      <xdr:col>24</xdr:col>
      <xdr:colOff>602994</xdr:colOff>
      <xdr:row>71</xdr:row>
      <xdr:rowOff>121939</xdr:rowOff>
    </xdr:to>
    <xdr:graphicFrame macro="">
      <xdr:nvGraphicFramePr>
        <xdr:cNvPr id="64" name="Chart 7">
          <a:extLst>
            <a:ext uri="{FF2B5EF4-FFF2-40B4-BE49-F238E27FC236}">
              <a16:creationId xmlns:a16="http://schemas.microsoft.com/office/drawing/2014/main" id="{DA9F1AB8-ACA0-F042-9320-47A3950BF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402924</xdr:colOff>
      <xdr:row>55</xdr:row>
      <xdr:rowOff>129608</xdr:rowOff>
    </xdr:from>
    <xdr:to>
      <xdr:col>30</xdr:col>
      <xdr:colOff>146758</xdr:colOff>
      <xdr:row>71</xdr:row>
      <xdr:rowOff>110675</xdr:rowOff>
    </xdr:to>
    <xdr:graphicFrame macro="">
      <xdr:nvGraphicFramePr>
        <xdr:cNvPr id="63" name="Chart 8">
          <a:extLst>
            <a:ext uri="{FF2B5EF4-FFF2-40B4-BE49-F238E27FC236}">
              <a16:creationId xmlns:a16="http://schemas.microsoft.com/office/drawing/2014/main" id="{C66A0F5B-A42E-3640-92C8-8DFA7815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607542</xdr:colOff>
      <xdr:row>44</xdr:row>
      <xdr:rowOff>79526</xdr:rowOff>
    </xdr:from>
    <xdr:to>
      <xdr:col>13</xdr:col>
      <xdr:colOff>924238</xdr:colOff>
      <xdr:row>92</xdr:row>
      <xdr:rowOff>29497</xdr:rowOff>
    </xdr:to>
    <xdr:graphicFrame macro="">
      <xdr:nvGraphicFramePr>
        <xdr:cNvPr id="67" name="Chart 11">
          <a:extLst>
            <a:ext uri="{FF2B5EF4-FFF2-40B4-BE49-F238E27FC236}">
              <a16:creationId xmlns:a16="http://schemas.microsoft.com/office/drawing/2014/main" id="{C08418AE-5B4A-F863-D045-82F00B50C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1355466</xdr:colOff>
      <xdr:row>4</xdr:row>
      <xdr:rowOff>63914</xdr:rowOff>
    </xdr:to>
    <xdr:pic>
      <xdr:nvPicPr>
        <xdr:cNvPr id="3" name="Picture 2">
          <a:extLst>
            <a:ext uri="{FF2B5EF4-FFF2-40B4-BE49-F238E27FC236}">
              <a16:creationId xmlns:a16="http://schemas.microsoft.com/office/drawing/2014/main" id="{F08B704E-9E7F-43EF-BABB-0A363AB3AF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180975"/>
          <a:ext cx="1351656" cy="63627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98166</xdr:colOff>
      <xdr:row>4</xdr:row>
      <xdr:rowOff>59055</xdr:rowOff>
    </xdr:to>
    <xdr:pic>
      <xdr:nvPicPr>
        <xdr:cNvPr id="4" name="Picture 3">
          <a:extLst>
            <a:ext uri="{FF2B5EF4-FFF2-40B4-BE49-F238E27FC236}">
              <a16:creationId xmlns:a16="http://schemas.microsoft.com/office/drawing/2014/main" id="{28ABCF4A-4CF0-4C8B-9AC9-E92631DBF6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180975"/>
          <a:ext cx="1336416" cy="6019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606166</xdr:colOff>
      <xdr:row>4</xdr:row>
      <xdr:rowOff>55245</xdr:rowOff>
    </xdr:to>
    <xdr:pic>
      <xdr:nvPicPr>
        <xdr:cNvPr id="2" name="Picture 1">
          <a:extLst>
            <a:ext uri="{FF2B5EF4-FFF2-40B4-BE49-F238E27FC236}">
              <a16:creationId xmlns:a16="http://schemas.microsoft.com/office/drawing/2014/main" id="{EDFAEB9F-6A56-7147-84F7-2742DA9705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266566" cy="62674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745866</xdr:colOff>
      <xdr:row>4</xdr:row>
      <xdr:rowOff>59055</xdr:rowOff>
    </xdr:to>
    <xdr:pic>
      <xdr:nvPicPr>
        <xdr:cNvPr id="2" name="Picture 1">
          <a:extLst>
            <a:ext uri="{FF2B5EF4-FFF2-40B4-BE49-F238E27FC236}">
              <a16:creationId xmlns:a16="http://schemas.microsoft.com/office/drawing/2014/main" id="{809A6737-1F50-A44F-B3BC-008F8DDD2C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1291966" cy="630555"/>
        </a:xfrm>
        <a:prstGeom prst="rect">
          <a:avLst/>
        </a:prstGeom>
      </xdr:spPr>
    </xdr:pic>
    <xdr:clientData/>
  </xdr:twoCellAnchor>
</xdr:wsDr>
</file>

<file path=xl/theme/theme1.xml><?xml version="1.0" encoding="utf-8"?>
<a:theme xmlns:a="http://schemas.openxmlformats.org/drawingml/2006/main" name="SOA-Excel">
  <a:themeElements>
    <a:clrScheme name="SOA Blue hyperlink">
      <a:dk1>
        <a:srgbClr val="000000"/>
      </a:dk1>
      <a:lt1>
        <a:sysClr val="window" lastClr="FFFFFF"/>
      </a:lt1>
      <a:dk2>
        <a:srgbClr val="44546A"/>
      </a:dk2>
      <a:lt2>
        <a:srgbClr val="E7E6E6"/>
      </a:lt2>
      <a:accent1>
        <a:srgbClr val="024D7C"/>
      </a:accent1>
      <a:accent2>
        <a:srgbClr val="77C4D5"/>
      </a:accent2>
      <a:accent3>
        <a:srgbClr val="D23138"/>
      </a:accent3>
      <a:accent4>
        <a:srgbClr val="FDCE07"/>
      </a:accent4>
      <a:accent5>
        <a:srgbClr val="BABF33"/>
      </a:accent5>
      <a:accent6>
        <a:srgbClr val="E27F26"/>
      </a:accent6>
      <a:hlink>
        <a:srgbClr val="4E82A3"/>
      </a:hlink>
      <a:folHlink>
        <a:srgbClr val="024D7C"/>
      </a:folHlink>
    </a:clrScheme>
    <a:fontScheme name="SOA">
      <a:majorFont>
        <a:latin typeface="Calibri"/>
        <a:ea typeface=""/>
        <a:cs typeface=""/>
      </a:majorFont>
      <a:minorFont>
        <a:latin typeface="Calibri 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www.revenue.nsw.gov.au/grants-schemes/previous-schemes/regional-relocation-grant" TargetMode="External"/><Relationship Id="rId7" Type="http://schemas.openxmlformats.org/officeDocument/2006/relationships/vmlDrawing" Target="../drawings/vmlDrawing1.vml"/><Relationship Id="rId2" Type="http://schemas.openxmlformats.org/officeDocument/2006/relationships/hyperlink" Target="https://business.gov.au/grants-and-programs/Regional-Skills-Relocation-Grant-NSW" TargetMode="External"/><Relationship Id="rId1" Type="http://schemas.openxmlformats.org/officeDocument/2006/relationships/hyperlink" Target="https://www.mckinsey.com/capabilities/sustainability/our-insights/will-infrastructure-bend-or-break-under-climate-stress" TargetMode="External"/><Relationship Id="rId6" Type="http://schemas.openxmlformats.org/officeDocument/2006/relationships/drawing" Target="../drawings/drawing3.xml"/><Relationship Id="rId5" Type="http://schemas.openxmlformats.org/officeDocument/2006/relationships/hyperlink" Target="https://www.revenue.nsw.gov.au/grants-schemes/previous-schemes/regional-relocation-grant" TargetMode="External"/><Relationship Id="rId4" Type="http://schemas.openxmlformats.org/officeDocument/2006/relationships/hyperlink" Target="https://www.nsw.gov.au/media-releases/100-million-jobs-boost-for-regional-nsw"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hyperlink" Target="https://www.mckinsey.com/capabilities/sustainability/our-insights/will-infrastructure-bend-or-break-under-climate-stress" TargetMode="Externa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www.mckinsey.com/capabilities/sustainability/our-insights/will-infrastructure-bend-or-break-under-climate-stress" TargetMode="Externa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hyperlink" Target="https://www.mckinsey.com/capabilities/sustainability/our-insights/will-infrastructure-bend-or-break-under-climate-stress" TargetMode="External"/><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urworldindata.org/explorers/ipcc-scenarios"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1353-FA4D-4D14-BE6A-F01A8F2485C5}">
  <sheetPr>
    <tabColor theme="7"/>
  </sheetPr>
  <dimension ref="B2:V32"/>
  <sheetViews>
    <sheetView showGridLines="0" zoomScale="114" workbookViewId="0">
      <selection activeCell="F23" sqref="F23"/>
    </sheetView>
  </sheetViews>
  <sheetFormatPr baseColWidth="10" defaultColWidth="8.796875" defaultRowHeight="15" x14ac:dyDescent="0.2"/>
  <cols>
    <col min="1" max="1" width="3.59765625" style="3" customWidth="1"/>
    <col min="2" max="2" width="33.59765625" style="3" bestFit="1" customWidth="1"/>
    <col min="3" max="3" width="73.59765625" style="3" bestFit="1" customWidth="1"/>
    <col min="4" max="4" width="3.59765625" style="3" customWidth="1"/>
    <col min="5" max="16384" width="8.796875" style="3"/>
  </cols>
  <sheetData>
    <row r="2" spans="2:22" x14ac:dyDescent="0.2">
      <c r="C2" s="12"/>
    </row>
    <row r="8" spans="2:22" ht="19" x14ac:dyDescent="0.2">
      <c r="B8" s="13" t="s">
        <v>0</v>
      </c>
      <c r="C8" s="13"/>
      <c r="D8" s="2"/>
      <c r="E8" s="2"/>
      <c r="F8" s="2"/>
      <c r="G8" s="2"/>
      <c r="H8" s="2"/>
      <c r="I8" s="2"/>
      <c r="J8" s="2"/>
      <c r="K8" s="2"/>
      <c r="L8" s="2"/>
      <c r="M8" s="2"/>
      <c r="N8" s="2"/>
      <c r="O8" s="2"/>
      <c r="P8" s="2"/>
      <c r="Q8" s="2"/>
      <c r="R8" s="2"/>
      <c r="S8" s="2"/>
      <c r="T8" s="2"/>
      <c r="U8" s="2"/>
      <c r="V8" s="2"/>
    </row>
    <row r="9" spans="2:22" ht="19" x14ac:dyDescent="0.2">
      <c r="B9" s="13" t="s">
        <v>1</v>
      </c>
      <c r="C9" s="13"/>
      <c r="D9" s="2"/>
      <c r="E9" s="2"/>
      <c r="F9" s="2"/>
      <c r="G9" s="2"/>
      <c r="H9" s="2"/>
      <c r="I9" s="2"/>
      <c r="J9" s="2"/>
      <c r="K9" s="2"/>
      <c r="L9" s="2"/>
      <c r="M9" s="2"/>
      <c r="N9" s="2"/>
      <c r="O9" s="2"/>
      <c r="P9" s="2"/>
      <c r="Q9" s="2"/>
      <c r="R9" s="2"/>
      <c r="S9" s="2"/>
      <c r="T9" s="2"/>
      <c r="U9" s="2"/>
      <c r="V9" s="2"/>
    </row>
    <row r="10" spans="2:22" x14ac:dyDescent="0.2">
      <c r="B10" s="315" t="s">
        <v>2</v>
      </c>
      <c r="C10" s="315"/>
      <c r="D10" s="1"/>
      <c r="E10" s="1"/>
      <c r="F10" s="1"/>
      <c r="G10" s="1"/>
      <c r="H10" s="1"/>
      <c r="I10" s="1"/>
      <c r="J10" s="1"/>
      <c r="K10" s="1"/>
      <c r="L10" s="1"/>
      <c r="M10" s="1"/>
      <c r="N10" s="1"/>
      <c r="O10" s="1"/>
      <c r="P10" s="1"/>
      <c r="Q10" s="1"/>
      <c r="R10" s="1"/>
      <c r="S10" s="1"/>
      <c r="T10" s="1"/>
      <c r="U10" s="1"/>
      <c r="V10" s="1"/>
    </row>
    <row r="11" spans="2:22" x14ac:dyDescent="0.2">
      <c r="B11" s="315"/>
      <c r="C11" s="315"/>
      <c r="D11" s="1"/>
      <c r="E11" s="1"/>
      <c r="F11" s="1"/>
      <c r="G11" s="1"/>
      <c r="H11" s="1"/>
      <c r="I11" s="1"/>
      <c r="J11" s="1"/>
      <c r="K11" s="1"/>
      <c r="L11" s="1"/>
      <c r="M11" s="1"/>
      <c r="N11" s="1"/>
      <c r="O11" s="1"/>
      <c r="P11" s="1"/>
      <c r="Q11" s="1"/>
      <c r="R11" s="1"/>
      <c r="S11" s="1"/>
      <c r="T11" s="1"/>
      <c r="U11" s="1"/>
      <c r="V11" s="1"/>
    </row>
    <row r="12" spans="2:22" x14ac:dyDescent="0.2">
      <c r="B12" s="315"/>
      <c r="C12" s="315"/>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9" t="s">
        <v>3</v>
      </c>
      <c r="C14" s="9" t="s">
        <v>4</v>
      </c>
      <c r="D14" s="1"/>
      <c r="E14" s="1"/>
      <c r="F14" s="1"/>
      <c r="G14" s="1"/>
      <c r="H14" s="1"/>
      <c r="I14" s="1"/>
      <c r="J14" s="1"/>
      <c r="K14" s="1"/>
      <c r="L14" s="1"/>
      <c r="M14" s="1"/>
      <c r="N14" s="1"/>
      <c r="O14" s="1"/>
      <c r="P14" s="1"/>
      <c r="Q14" s="1"/>
      <c r="R14" s="1"/>
      <c r="S14" s="1"/>
      <c r="T14" s="1"/>
      <c r="U14" s="1"/>
      <c r="V14" s="1"/>
    </row>
    <row r="15" spans="2:22" x14ac:dyDescent="0.2">
      <c r="B15" s="4" t="s">
        <v>5</v>
      </c>
      <c r="C15" s="14" t="s">
        <v>6</v>
      </c>
      <c r="D15" s="1"/>
      <c r="E15" s="1"/>
      <c r="F15" s="1"/>
      <c r="G15" s="1"/>
      <c r="H15" s="1"/>
      <c r="I15" s="1"/>
      <c r="J15" s="1"/>
      <c r="K15" s="1"/>
      <c r="L15" s="1"/>
      <c r="M15" s="1"/>
      <c r="N15" s="1"/>
      <c r="O15" s="1"/>
      <c r="P15" s="1"/>
      <c r="Q15" s="1"/>
      <c r="R15" s="1"/>
      <c r="S15" s="1"/>
      <c r="T15" s="1"/>
      <c r="U15" s="1"/>
      <c r="V15" s="1"/>
    </row>
    <row r="16" spans="2:22" x14ac:dyDescent="0.2">
      <c r="B16" s="4" t="s">
        <v>7</v>
      </c>
      <c r="C16" s="14" t="s">
        <v>8</v>
      </c>
      <c r="D16" s="1"/>
      <c r="E16" s="1"/>
      <c r="F16" s="1"/>
      <c r="G16" s="1"/>
      <c r="H16" s="1"/>
      <c r="I16" s="1"/>
      <c r="J16" s="1"/>
      <c r="K16" s="1"/>
      <c r="L16" s="1"/>
      <c r="M16" s="1"/>
      <c r="N16" s="1"/>
      <c r="O16" s="1"/>
      <c r="P16" s="1"/>
      <c r="Q16" s="1"/>
      <c r="R16" s="1"/>
      <c r="S16" s="1"/>
      <c r="T16" s="1"/>
      <c r="U16" s="1"/>
      <c r="V16" s="1"/>
    </row>
    <row r="17" spans="2:3" x14ac:dyDescent="0.2">
      <c r="B17" s="3" t="s">
        <v>9</v>
      </c>
      <c r="C17" s="3" t="s">
        <v>10</v>
      </c>
    </row>
    <row r="18" spans="2:3" x14ac:dyDescent="0.2">
      <c r="B18" s="3" t="s">
        <v>11</v>
      </c>
      <c r="C18" s="3" t="s">
        <v>12</v>
      </c>
    </row>
    <row r="19" spans="2:3" x14ac:dyDescent="0.2">
      <c r="B19" s="3" t="s">
        <v>13</v>
      </c>
      <c r="C19" s="3" t="s">
        <v>14</v>
      </c>
    </row>
    <row r="20" spans="2:3" x14ac:dyDescent="0.2">
      <c r="B20" s="3" t="s">
        <v>15</v>
      </c>
      <c r="C20" s="3" t="s">
        <v>16</v>
      </c>
    </row>
    <row r="21" spans="2:3" x14ac:dyDescent="0.2">
      <c r="B21" s="3" t="s">
        <v>17</v>
      </c>
      <c r="C21" s="3" t="s">
        <v>18</v>
      </c>
    </row>
    <row r="23" spans="2:3" x14ac:dyDescent="0.2">
      <c r="B23" s="3" t="s">
        <v>19</v>
      </c>
    </row>
    <row r="24" spans="2:3" x14ac:dyDescent="0.2">
      <c r="B24" s="3" t="s">
        <v>20</v>
      </c>
      <c r="C24" s="3" t="s">
        <v>21</v>
      </c>
    </row>
    <row r="25" spans="2:3" x14ac:dyDescent="0.2">
      <c r="B25" s="3" t="s">
        <v>22</v>
      </c>
      <c r="C25" s="3" t="s">
        <v>23</v>
      </c>
    </row>
    <row r="26" spans="2:3" x14ac:dyDescent="0.2">
      <c r="B26" s="3" t="s">
        <v>24</v>
      </c>
      <c r="C26" s="3" t="s">
        <v>25</v>
      </c>
    </row>
    <row r="27" spans="2:3" x14ac:dyDescent="0.2">
      <c r="C27" s="15" t="s">
        <v>26</v>
      </c>
    </row>
    <row r="29" spans="2:3" x14ac:dyDescent="0.2">
      <c r="B29" s="1"/>
      <c r="C29" s="1"/>
    </row>
    <row r="30" spans="2:3" x14ac:dyDescent="0.2">
      <c r="B30" s="9" t="s">
        <v>27</v>
      </c>
      <c r="C30" s="9"/>
    </row>
    <row r="31" spans="2:3" s="120" customFormat="1" x14ac:dyDescent="0.2">
      <c r="B31" s="150"/>
      <c r="C31" s="151" t="s">
        <v>28</v>
      </c>
    </row>
    <row r="32" spans="2:3" x14ac:dyDescent="0.2">
      <c r="B32" s="149"/>
      <c r="C32" s="3" t="s">
        <v>29</v>
      </c>
    </row>
  </sheetData>
  <mergeCells count="1">
    <mergeCell ref="B10:C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6AB08-3A20-4051-A622-1C108FDF446A}">
  <sheetPr>
    <tabColor rgb="FF000000"/>
  </sheetPr>
  <dimension ref="A1:Y87"/>
  <sheetViews>
    <sheetView showGridLines="0" zoomScale="67" workbookViewId="0">
      <selection activeCell="G43" sqref="G43"/>
    </sheetView>
  </sheetViews>
  <sheetFormatPr baseColWidth="10" defaultColWidth="11.3984375" defaultRowHeight="15" x14ac:dyDescent="0.2"/>
  <cols>
    <col min="1" max="1" width="41.796875" style="250" customWidth="1"/>
    <col min="2" max="2" width="19" style="250" customWidth="1"/>
    <col min="3" max="3" width="17.796875" style="250" customWidth="1"/>
    <col min="4" max="4" width="17.59765625" style="250" customWidth="1"/>
    <col min="5" max="5" width="15.59765625" style="250" customWidth="1"/>
    <col min="6" max="6" width="16.3984375" style="250" customWidth="1"/>
    <col min="7" max="8" width="14.3984375" style="250" customWidth="1"/>
    <col min="9" max="9" width="20" style="250" customWidth="1"/>
    <col min="10" max="10" width="19.796875" style="250" customWidth="1"/>
    <col min="11" max="11" width="23.3984375" style="250" customWidth="1"/>
    <col min="12" max="16" width="21.19921875" style="250" customWidth="1"/>
    <col min="17" max="17" width="23.3984375" style="250" bestFit="1" customWidth="1"/>
    <col min="18" max="18" width="11" style="250" customWidth="1"/>
    <col min="19" max="16383" width="11.3984375" style="250"/>
    <col min="16384" max="16384" width="11.3984375" style="250" bestFit="1" customWidth="1"/>
  </cols>
  <sheetData>
    <row r="1" spans="1:25" x14ac:dyDescent="0.2">
      <c r="A1" s="249"/>
      <c r="B1" s="255"/>
      <c r="C1" s="256"/>
    </row>
    <row r="2" spans="1:25" x14ac:dyDescent="0.2">
      <c r="A2" s="249"/>
      <c r="B2" s="257"/>
      <c r="C2" s="256"/>
    </row>
    <row r="3" spans="1:25" x14ac:dyDescent="0.2">
      <c r="A3" s="249"/>
      <c r="B3" s="249"/>
      <c r="C3" s="251"/>
    </row>
    <row r="4" spans="1:25" x14ac:dyDescent="0.2">
      <c r="A4" s="249"/>
      <c r="B4" s="249"/>
      <c r="C4" s="251"/>
    </row>
    <row r="5" spans="1:25" x14ac:dyDescent="0.2">
      <c r="A5" s="249"/>
      <c r="B5" s="249"/>
      <c r="C5" s="251"/>
    </row>
    <row r="6" spans="1:25" x14ac:dyDescent="0.2">
      <c r="A6" s="258" t="s">
        <v>30</v>
      </c>
      <c r="C6" s="259"/>
    </row>
    <row r="7" spans="1:25" x14ac:dyDescent="0.2">
      <c r="A7" s="249"/>
      <c r="B7" s="252"/>
      <c r="C7" s="253"/>
    </row>
    <row r="9" spans="1:25" ht="44" customHeight="1" x14ac:dyDescent="0.2">
      <c r="A9" s="298"/>
      <c r="B9" s="299"/>
      <c r="C9" s="299" t="s">
        <v>31</v>
      </c>
      <c r="D9" s="299" t="s">
        <v>32</v>
      </c>
      <c r="E9" s="299" t="s">
        <v>33</v>
      </c>
      <c r="F9" s="299" t="s">
        <v>34</v>
      </c>
      <c r="G9" s="299" t="s">
        <v>35</v>
      </c>
      <c r="H9" s="299" t="s">
        <v>36</v>
      </c>
      <c r="I9" s="299" t="s">
        <v>37</v>
      </c>
      <c r="J9" s="299" t="s">
        <v>38</v>
      </c>
      <c r="K9" s="299" t="s">
        <v>39</v>
      </c>
      <c r="L9" s="299" t="s">
        <v>40</v>
      </c>
      <c r="M9" s="299" t="s">
        <v>41</v>
      </c>
      <c r="N9" s="299" t="s">
        <v>42</v>
      </c>
      <c r="O9" s="299" t="s">
        <v>43</v>
      </c>
      <c r="P9" s="299" t="s">
        <v>44</v>
      </c>
      <c r="Q9" s="299" t="s">
        <v>45</v>
      </c>
      <c r="R9" s="299" t="s">
        <v>46</v>
      </c>
      <c r="S9" s="299" t="s">
        <v>47</v>
      </c>
      <c r="T9" s="299" t="s">
        <v>48</v>
      </c>
      <c r="U9" s="299" t="s">
        <v>49</v>
      </c>
      <c r="V9" s="299" t="s">
        <v>50</v>
      </c>
      <c r="W9" s="300" t="s">
        <v>51</v>
      </c>
    </row>
    <row r="10" spans="1:25" x14ac:dyDescent="0.2">
      <c r="A10" s="291" t="s">
        <v>52</v>
      </c>
      <c r="B10" s="292"/>
      <c r="C10" s="293">
        <v>4.2999999999999997E-2</v>
      </c>
      <c r="D10" s="293">
        <v>6.3299999999999995E-2</v>
      </c>
      <c r="E10" s="293">
        <v>3.56E-2</v>
      </c>
      <c r="F10" s="293">
        <v>0.18820000000000001</v>
      </c>
      <c r="G10" s="293">
        <v>9.9599999999999994E-2</v>
      </c>
      <c r="H10" s="293">
        <v>7.5899999999999995E-2</v>
      </c>
      <c r="I10" s="294">
        <v>25000</v>
      </c>
      <c r="J10" s="295">
        <v>1.5</v>
      </c>
      <c r="K10" s="296">
        <f>C10*$I10</f>
        <v>1075</v>
      </c>
      <c r="L10" s="296">
        <f t="shared" ref="L10:L22" si="0">D10*$I10</f>
        <v>1582.4999999999998</v>
      </c>
      <c r="M10" s="296">
        <f t="shared" ref="M10:M22" si="1">E10*$I10</f>
        <v>890</v>
      </c>
      <c r="N10" s="296">
        <f t="shared" ref="N10:N22" si="2">F10*$I10</f>
        <v>4705</v>
      </c>
      <c r="O10" s="296">
        <f t="shared" ref="O10:O22" si="3">G10*$I10</f>
        <v>2490</v>
      </c>
      <c r="P10" s="296">
        <f t="shared" ref="P10:P22" si="4">H10*$I10</f>
        <v>1897.4999999999998</v>
      </c>
      <c r="Q10" s="297">
        <v>0.85</v>
      </c>
      <c r="R10" s="286">
        <f t="shared" ref="R10:R22" si="5">$Q10*K10</f>
        <v>913.75</v>
      </c>
      <c r="S10" s="286">
        <f t="shared" ref="S10:S22" si="6">$Q10*L10</f>
        <v>1345.1249999999998</v>
      </c>
      <c r="T10" s="286">
        <f t="shared" ref="T10:T22" si="7">$Q10*M10</f>
        <v>756.5</v>
      </c>
      <c r="U10" s="286">
        <f t="shared" ref="U10:U22" si="8">$Q10*N10</f>
        <v>3999.25</v>
      </c>
      <c r="V10" s="286">
        <f t="shared" ref="V10:V22" si="9">$Q10*O10</f>
        <v>2116.5</v>
      </c>
      <c r="W10" s="287">
        <f t="shared" ref="W10:W22" si="10">$Q10*P10</f>
        <v>1612.8749999999998</v>
      </c>
    </row>
    <row r="11" spans="1:25" x14ac:dyDescent="0.2">
      <c r="A11" s="291" t="s">
        <v>53</v>
      </c>
      <c r="B11" s="292"/>
      <c r="C11" s="293">
        <v>4.5900000000000003E-2</v>
      </c>
      <c r="D11" s="293">
        <v>5.3699999999999998E-2</v>
      </c>
      <c r="E11" s="293">
        <v>6.2300000000000001E-2</v>
      </c>
      <c r="F11" s="293">
        <v>0.1888</v>
      </c>
      <c r="G11" s="293">
        <v>0.13969999999999999</v>
      </c>
      <c r="H11" s="293">
        <v>0.15790000000000001</v>
      </c>
      <c r="I11" s="294">
        <v>75000</v>
      </c>
      <c r="J11" s="295">
        <v>1.3</v>
      </c>
      <c r="K11" s="296">
        <f t="shared" ref="K11:K22" si="11">C11*$I11</f>
        <v>3442.5000000000005</v>
      </c>
      <c r="L11" s="296">
        <f t="shared" si="0"/>
        <v>4027.5</v>
      </c>
      <c r="M11" s="296">
        <f t="shared" si="1"/>
        <v>4672.5</v>
      </c>
      <c r="N11" s="296">
        <f t="shared" si="2"/>
        <v>14160</v>
      </c>
      <c r="O11" s="296">
        <f t="shared" si="3"/>
        <v>10477.5</v>
      </c>
      <c r="P11" s="296">
        <f t="shared" si="4"/>
        <v>11842.500000000002</v>
      </c>
      <c r="Q11" s="297">
        <v>0.75</v>
      </c>
      <c r="R11" s="286">
        <f t="shared" si="5"/>
        <v>2581.8750000000005</v>
      </c>
      <c r="S11" s="286">
        <f t="shared" si="6"/>
        <v>3020.625</v>
      </c>
      <c r="T11" s="286">
        <f t="shared" si="7"/>
        <v>3504.375</v>
      </c>
      <c r="U11" s="286">
        <f t="shared" si="8"/>
        <v>10620</v>
      </c>
      <c r="V11" s="286">
        <f t="shared" si="9"/>
        <v>7858.125</v>
      </c>
      <c r="W11" s="287">
        <f t="shared" si="10"/>
        <v>8881.8750000000018</v>
      </c>
      <c r="Y11" s="250" cm="1">
        <f t="array" ref="Y11:Y16">TRANSPOSE(R23:W23)</f>
        <v>0.23670230874516265</v>
      </c>
    </row>
    <row r="12" spans="1:25" x14ac:dyDescent="0.2">
      <c r="A12" s="291" t="s">
        <v>54</v>
      </c>
      <c r="B12" s="292"/>
      <c r="C12" s="293">
        <v>6.9500000000000006E-2</v>
      </c>
      <c r="D12" s="293">
        <v>6.93E-2</v>
      </c>
      <c r="E12" s="293">
        <v>0.1123</v>
      </c>
      <c r="F12" s="293">
        <v>0.1578</v>
      </c>
      <c r="G12" s="293">
        <v>0.18909999999999999</v>
      </c>
      <c r="H12" s="293">
        <v>0.1336</v>
      </c>
      <c r="I12" s="294">
        <v>125000</v>
      </c>
      <c r="J12" s="295">
        <v>1.2</v>
      </c>
      <c r="K12" s="296">
        <f t="shared" si="11"/>
        <v>8687.5</v>
      </c>
      <c r="L12" s="296">
        <f t="shared" si="0"/>
        <v>8662.5</v>
      </c>
      <c r="M12" s="296">
        <f t="shared" si="1"/>
        <v>14037.5</v>
      </c>
      <c r="N12" s="296">
        <f t="shared" si="2"/>
        <v>19725</v>
      </c>
      <c r="O12" s="296">
        <f t="shared" si="3"/>
        <v>23637.5</v>
      </c>
      <c r="P12" s="296">
        <f t="shared" si="4"/>
        <v>16700</v>
      </c>
      <c r="Q12" s="297">
        <f t="shared" ref="Q12:Q17" si="12">Q11-10%</f>
        <v>0.65</v>
      </c>
      <c r="R12" s="286">
        <f t="shared" si="5"/>
        <v>5646.875</v>
      </c>
      <c r="S12" s="286">
        <f t="shared" si="6"/>
        <v>5630.625</v>
      </c>
      <c r="T12" s="286">
        <f t="shared" si="7"/>
        <v>9124.375</v>
      </c>
      <c r="U12" s="286">
        <f t="shared" si="8"/>
        <v>12821.25</v>
      </c>
      <c r="V12" s="286">
        <f t="shared" si="9"/>
        <v>15364.375</v>
      </c>
      <c r="W12" s="287">
        <f t="shared" si="10"/>
        <v>10855</v>
      </c>
      <c r="Y12" s="250">
        <v>0.26385059902463948</v>
      </c>
    </row>
    <row r="13" spans="1:25" x14ac:dyDescent="0.2">
      <c r="A13" s="291" t="s">
        <v>55</v>
      </c>
      <c r="B13" s="292"/>
      <c r="C13" s="293">
        <v>0.16039999999999999</v>
      </c>
      <c r="D13" s="293">
        <v>0.15310000000000001</v>
      </c>
      <c r="E13" s="293">
        <v>0.21609999999999999</v>
      </c>
      <c r="F13" s="293">
        <v>0.1726</v>
      </c>
      <c r="G13" s="293">
        <v>0.1867</v>
      </c>
      <c r="H13" s="293">
        <v>0.1605</v>
      </c>
      <c r="I13" s="294">
        <v>175000</v>
      </c>
      <c r="J13" s="295">
        <v>1</v>
      </c>
      <c r="K13" s="296">
        <f t="shared" si="11"/>
        <v>28069.999999999996</v>
      </c>
      <c r="L13" s="296">
        <f t="shared" si="0"/>
        <v>26792.500000000004</v>
      </c>
      <c r="M13" s="296">
        <f t="shared" si="1"/>
        <v>37817.5</v>
      </c>
      <c r="N13" s="296">
        <f t="shared" si="2"/>
        <v>30205</v>
      </c>
      <c r="O13" s="296">
        <f t="shared" si="3"/>
        <v>32672.5</v>
      </c>
      <c r="P13" s="296">
        <f t="shared" si="4"/>
        <v>28087.5</v>
      </c>
      <c r="Q13" s="297">
        <f t="shared" si="12"/>
        <v>0.55000000000000004</v>
      </c>
      <c r="R13" s="286">
        <f t="shared" si="5"/>
        <v>15438.5</v>
      </c>
      <c r="S13" s="286">
        <f t="shared" si="6"/>
        <v>14735.875000000004</v>
      </c>
      <c r="T13" s="286">
        <f t="shared" si="7"/>
        <v>20799.625</v>
      </c>
      <c r="U13" s="286">
        <f t="shared" si="8"/>
        <v>16612.75</v>
      </c>
      <c r="V13" s="286">
        <f t="shared" si="9"/>
        <v>17969.875</v>
      </c>
      <c r="W13" s="287">
        <f t="shared" si="10"/>
        <v>15448.125000000002</v>
      </c>
      <c r="Y13" s="250">
        <v>0.27888934747616495</v>
      </c>
    </row>
    <row r="14" spans="1:25" x14ac:dyDescent="0.2">
      <c r="A14" s="291" t="s">
        <v>56</v>
      </c>
      <c r="B14" s="292"/>
      <c r="C14" s="293">
        <v>0.10780000000000001</v>
      </c>
      <c r="D14" s="293">
        <v>0.112</v>
      </c>
      <c r="E14" s="293">
        <v>0.1053</v>
      </c>
      <c r="F14" s="293">
        <v>8.7599999999999997E-2</v>
      </c>
      <c r="G14" s="293">
        <v>0.1192</v>
      </c>
      <c r="H14" s="293">
        <v>0.10249999999999999</v>
      </c>
      <c r="I14" s="294">
        <v>225000</v>
      </c>
      <c r="J14" s="295">
        <v>0.7</v>
      </c>
      <c r="K14" s="296">
        <f>C14*$I14</f>
        <v>24255</v>
      </c>
      <c r="L14" s="296">
        <f t="shared" si="0"/>
        <v>25200</v>
      </c>
      <c r="M14" s="296">
        <f t="shared" si="1"/>
        <v>23692.5</v>
      </c>
      <c r="N14" s="296">
        <f t="shared" si="2"/>
        <v>19710</v>
      </c>
      <c r="O14" s="296">
        <f t="shared" si="3"/>
        <v>26820</v>
      </c>
      <c r="P14" s="296">
        <f t="shared" si="4"/>
        <v>23062.5</v>
      </c>
      <c r="Q14" s="297">
        <f t="shared" si="12"/>
        <v>0.45000000000000007</v>
      </c>
      <c r="R14" s="286">
        <f t="shared" si="5"/>
        <v>10914.750000000002</v>
      </c>
      <c r="S14" s="286">
        <f t="shared" si="6"/>
        <v>11340.000000000002</v>
      </c>
      <c r="T14" s="286">
        <f t="shared" si="7"/>
        <v>10661.625000000002</v>
      </c>
      <c r="U14" s="286">
        <f t="shared" si="8"/>
        <v>8869.5000000000018</v>
      </c>
      <c r="V14" s="286">
        <f t="shared" si="9"/>
        <v>12069.000000000002</v>
      </c>
      <c r="W14" s="287">
        <f t="shared" si="10"/>
        <v>10378.125000000002</v>
      </c>
      <c r="Y14" s="250">
        <v>0.3794733400939368</v>
      </c>
    </row>
    <row r="15" spans="1:25" x14ac:dyDescent="0.2">
      <c r="A15" s="291" t="s">
        <v>57</v>
      </c>
      <c r="B15" s="292"/>
      <c r="C15" s="293">
        <v>8.1799999999999998E-2</v>
      </c>
      <c r="D15" s="293">
        <v>9.4700000000000006E-2</v>
      </c>
      <c r="E15" s="293">
        <v>7.6100000000000001E-2</v>
      </c>
      <c r="F15" s="293">
        <v>3.3700000000000001E-2</v>
      </c>
      <c r="G15" s="293">
        <v>6.7900000000000002E-2</v>
      </c>
      <c r="H15" s="293">
        <v>5.8200000000000002E-2</v>
      </c>
      <c r="I15" s="294">
        <v>275000</v>
      </c>
      <c r="J15" s="295">
        <v>0.6</v>
      </c>
      <c r="K15" s="296">
        <f t="shared" si="11"/>
        <v>22495</v>
      </c>
      <c r="L15" s="296">
        <f t="shared" si="0"/>
        <v>26042.5</v>
      </c>
      <c r="M15" s="296">
        <f t="shared" si="1"/>
        <v>20927.5</v>
      </c>
      <c r="N15" s="296">
        <f t="shared" si="2"/>
        <v>9267.5</v>
      </c>
      <c r="O15" s="296">
        <f t="shared" si="3"/>
        <v>18672.5</v>
      </c>
      <c r="P15" s="296">
        <f t="shared" si="4"/>
        <v>16005</v>
      </c>
      <c r="Q15" s="297">
        <f t="shared" si="12"/>
        <v>0.35000000000000009</v>
      </c>
      <c r="R15" s="286">
        <f t="shared" si="5"/>
        <v>7873.2500000000018</v>
      </c>
      <c r="S15" s="286">
        <f t="shared" si="6"/>
        <v>9114.8750000000018</v>
      </c>
      <c r="T15" s="286">
        <f t="shared" si="7"/>
        <v>7324.6250000000018</v>
      </c>
      <c r="U15" s="286">
        <f t="shared" si="8"/>
        <v>3243.6250000000009</v>
      </c>
      <c r="V15" s="286">
        <f t="shared" si="9"/>
        <v>6535.3750000000018</v>
      </c>
      <c r="W15" s="287">
        <f t="shared" si="10"/>
        <v>5601.7500000000018</v>
      </c>
      <c r="Y15" s="250">
        <v>0.38035047434890323</v>
      </c>
    </row>
    <row r="16" spans="1:25" x14ac:dyDescent="0.2">
      <c r="A16" s="291" t="s">
        <v>58</v>
      </c>
      <c r="B16" s="292"/>
      <c r="C16" s="293">
        <v>0.22919999999999999</v>
      </c>
      <c r="D16" s="293">
        <v>0.24440000000000001</v>
      </c>
      <c r="E16" s="293">
        <v>0.18940000000000001</v>
      </c>
      <c r="F16" s="293">
        <v>0.1013</v>
      </c>
      <c r="G16" s="293">
        <v>0.126</v>
      </c>
      <c r="H16" s="293">
        <v>0.17019999999999999</v>
      </c>
      <c r="I16" s="294">
        <v>350000</v>
      </c>
      <c r="J16" s="295">
        <v>0.5</v>
      </c>
      <c r="K16" s="296">
        <f t="shared" si="11"/>
        <v>80220</v>
      </c>
      <c r="L16" s="296">
        <f t="shared" si="0"/>
        <v>85540</v>
      </c>
      <c r="M16" s="296">
        <f t="shared" si="1"/>
        <v>66290</v>
      </c>
      <c r="N16" s="296">
        <f t="shared" si="2"/>
        <v>35455</v>
      </c>
      <c r="O16" s="296">
        <f t="shared" si="3"/>
        <v>44100</v>
      </c>
      <c r="P16" s="296">
        <f t="shared" si="4"/>
        <v>59570</v>
      </c>
      <c r="Q16" s="297">
        <f t="shared" si="12"/>
        <v>0.25000000000000011</v>
      </c>
      <c r="R16" s="286">
        <f t="shared" si="5"/>
        <v>20055.000000000007</v>
      </c>
      <c r="S16" s="286">
        <f t="shared" si="6"/>
        <v>21385.000000000011</v>
      </c>
      <c r="T16" s="286">
        <f t="shared" si="7"/>
        <v>16572.500000000007</v>
      </c>
      <c r="U16" s="286">
        <f t="shared" si="8"/>
        <v>8863.7500000000036</v>
      </c>
      <c r="V16" s="286">
        <f t="shared" si="9"/>
        <v>11025.000000000005</v>
      </c>
      <c r="W16" s="287">
        <f t="shared" si="10"/>
        <v>14892.500000000007</v>
      </c>
      <c r="Y16" s="250">
        <v>0.31711043124425731</v>
      </c>
    </row>
    <row r="17" spans="1:23" x14ac:dyDescent="0.2">
      <c r="A17" s="291" t="s">
        <v>59</v>
      </c>
      <c r="B17" s="292"/>
      <c r="C17" s="293">
        <v>0.11509999999999999</v>
      </c>
      <c r="D17" s="293">
        <v>0.11260000000000001</v>
      </c>
      <c r="E17" s="293">
        <v>0.1008</v>
      </c>
      <c r="F17" s="293">
        <v>2.9100000000000001E-2</v>
      </c>
      <c r="G17" s="293">
        <v>4.19E-2</v>
      </c>
      <c r="H17" s="293">
        <v>8.0100000000000005E-2</v>
      </c>
      <c r="I17" s="294">
        <v>450000</v>
      </c>
      <c r="J17" s="295">
        <v>0.3</v>
      </c>
      <c r="K17" s="296">
        <f t="shared" si="11"/>
        <v>51795</v>
      </c>
      <c r="L17" s="296">
        <f t="shared" si="0"/>
        <v>50670</v>
      </c>
      <c r="M17" s="296">
        <f t="shared" si="1"/>
        <v>45360</v>
      </c>
      <c r="N17" s="296">
        <f t="shared" si="2"/>
        <v>13095</v>
      </c>
      <c r="O17" s="296">
        <f t="shared" si="3"/>
        <v>18855</v>
      </c>
      <c r="P17" s="296">
        <f t="shared" si="4"/>
        <v>36045</v>
      </c>
      <c r="Q17" s="297">
        <f t="shared" si="12"/>
        <v>0.15000000000000011</v>
      </c>
      <c r="R17" s="286">
        <f t="shared" si="5"/>
        <v>7769.2500000000055</v>
      </c>
      <c r="S17" s="286">
        <f t="shared" si="6"/>
        <v>7600.5000000000055</v>
      </c>
      <c r="T17" s="286">
        <f t="shared" si="7"/>
        <v>6804.0000000000045</v>
      </c>
      <c r="U17" s="286">
        <f t="shared" si="8"/>
        <v>1964.2500000000014</v>
      </c>
      <c r="V17" s="286">
        <f t="shared" si="9"/>
        <v>2828.2500000000018</v>
      </c>
      <c r="W17" s="287">
        <f t="shared" si="10"/>
        <v>5406.7500000000036</v>
      </c>
    </row>
    <row r="18" spans="1:23" x14ac:dyDescent="0.2">
      <c r="A18" s="291" t="s">
        <v>60</v>
      </c>
      <c r="B18" s="292"/>
      <c r="C18" s="293">
        <v>5.28E-2</v>
      </c>
      <c r="D18" s="293">
        <v>4.8599999999999997E-2</v>
      </c>
      <c r="E18" s="293">
        <v>4.3400000000000001E-2</v>
      </c>
      <c r="F18" s="293">
        <v>1.83E-2</v>
      </c>
      <c r="G18" s="293">
        <v>1.3899999999999999E-2</v>
      </c>
      <c r="H18" s="293">
        <v>3.0499999999999999E-2</v>
      </c>
      <c r="I18" s="294">
        <v>625000</v>
      </c>
      <c r="J18" s="295">
        <v>0.2</v>
      </c>
      <c r="K18" s="296">
        <f t="shared" si="11"/>
        <v>33000</v>
      </c>
      <c r="L18" s="296">
        <f t="shared" si="0"/>
        <v>30375</v>
      </c>
      <c r="M18" s="296">
        <f t="shared" si="1"/>
        <v>27125</v>
      </c>
      <c r="N18" s="296">
        <f t="shared" si="2"/>
        <v>11437.5</v>
      </c>
      <c r="O18" s="296">
        <f t="shared" si="3"/>
        <v>8687.5</v>
      </c>
      <c r="P18" s="296">
        <f t="shared" si="4"/>
        <v>19062.5</v>
      </c>
      <c r="Q18" s="297">
        <v>0.1</v>
      </c>
      <c r="R18" s="286">
        <f t="shared" si="5"/>
        <v>3300</v>
      </c>
      <c r="S18" s="286">
        <f t="shared" si="6"/>
        <v>3037.5</v>
      </c>
      <c r="T18" s="286">
        <f t="shared" si="7"/>
        <v>2712.5</v>
      </c>
      <c r="U18" s="286">
        <f t="shared" si="8"/>
        <v>1143.75</v>
      </c>
      <c r="V18" s="286">
        <f t="shared" si="9"/>
        <v>868.75</v>
      </c>
      <c r="W18" s="287">
        <f t="shared" si="10"/>
        <v>1906.25</v>
      </c>
    </row>
    <row r="19" spans="1:23" x14ac:dyDescent="0.2">
      <c r="A19" s="291" t="s">
        <v>61</v>
      </c>
      <c r="B19" s="292"/>
      <c r="C19" s="293">
        <v>5.7299999999999997E-2</v>
      </c>
      <c r="D19" s="293">
        <v>3.1E-2</v>
      </c>
      <c r="E19" s="293">
        <v>4.2599999999999999E-2</v>
      </c>
      <c r="F19" s="293">
        <v>1.0800000000000001E-2</v>
      </c>
      <c r="G19" s="293">
        <v>8.9999999999999993E-3</v>
      </c>
      <c r="H19" s="293">
        <v>1.5800000000000002E-2</v>
      </c>
      <c r="I19" s="294">
        <v>875000</v>
      </c>
      <c r="J19" s="295">
        <v>0.1</v>
      </c>
      <c r="K19" s="296">
        <f t="shared" si="11"/>
        <v>50137.5</v>
      </c>
      <c r="L19" s="296">
        <f t="shared" si="0"/>
        <v>27125</v>
      </c>
      <c r="M19" s="296">
        <f t="shared" si="1"/>
        <v>37275</v>
      </c>
      <c r="N19" s="296">
        <f t="shared" si="2"/>
        <v>9450</v>
      </c>
      <c r="O19" s="296">
        <f t="shared" si="3"/>
        <v>7874.9999999999991</v>
      </c>
      <c r="P19" s="296">
        <f t="shared" si="4"/>
        <v>13825.000000000002</v>
      </c>
      <c r="Q19" s="297">
        <v>0.1</v>
      </c>
      <c r="R19" s="286">
        <f t="shared" si="5"/>
        <v>5013.75</v>
      </c>
      <c r="S19" s="286">
        <f t="shared" si="6"/>
        <v>2712.5</v>
      </c>
      <c r="T19" s="286">
        <f t="shared" si="7"/>
        <v>3727.5</v>
      </c>
      <c r="U19" s="286">
        <f t="shared" si="8"/>
        <v>945</v>
      </c>
      <c r="V19" s="286">
        <f t="shared" si="9"/>
        <v>787.5</v>
      </c>
      <c r="W19" s="287">
        <f t="shared" si="10"/>
        <v>1382.5000000000002</v>
      </c>
    </row>
    <row r="20" spans="1:23" x14ac:dyDescent="0.2">
      <c r="A20" s="291" t="s">
        <v>62</v>
      </c>
      <c r="B20" s="292"/>
      <c r="C20" s="293">
        <v>1.9900000000000001E-2</v>
      </c>
      <c r="D20" s="293">
        <v>8.0000000000000002E-3</v>
      </c>
      <c r="E20" s="293">
        <v>8.6999999999999994E-3</v>
      </c>
      <c r="F20" s="293">
        <v>2.5999999999999999E-3</v>
      </c>
      <c r="G20" s="293">
        <v>1.8E-3</v>
      </c>
      <c r="H20" s="293">
        <v>1.0800000000000001E-2</v>
      </c>
      <c r="I20" s="294">
        <v>1250000</v>
      </c>
      <c r="J20" s="295">
        <v>0.1</v>
      </c>
      <c r="K20" s="296">
        <f t="shared" si="11"/>
        <v>24875</v>
      </c>
      <c r="L20" s="296">
        <f t="shared" si="0"/>
        <v>10000</v>
      </c>
      <c r="M20" s="296">
        <f t="shared" si="1"/>
        <v>10875</v>
      </c>
      <c r="N20" s="296">
        <f t="shared" si="2"/>
        <v>3250</v>
      </c>
      <c r="O20" s="296">
        <f t="shared" si="3"/>
        <v>2250</v>
      </c>
      <c r="P20" s="296">
        <f t="shared" si="4"/>
        <v>13500</v>
      </c>
      <c r="Q20" s="297">
        <v>0.1</v>
      </c>
      <c r="R20" s="286">
        <f t="shared" si="5"/>
        <v>2487.5</v>
      </c>
      <c r="S20" s="286">
        <f t="shared" si="6"/>
        <v>1000</v>
      </c>
      <c r="T20" s="286">
        <f t="shared" si="7"/>
        <v>1087.5</v>
      </c>
      <c r="U20" s="286">
        <f t="shared" si="8"/>
        <v>325</v>
      </c>
      <c r="V20" s="286">
        <f t="shared" si="9"/>
        <v>225</v>
      </c>
      <c r="W20" s="287">
        <f t="shared" si="10"/>
        <v>1350</v>
      </c>
    </row>
    <row r="21" spans="1:23" x14ac:dyDescent="0.2">
      <c r="A21" s="291" t="s">
        <v>63</v>
      </c>
      <c r="B21" s="292"/>
      <c r="C21" s="293">
        <v>1.1299999999999999E-2</v>
      </c>
      <c r="D21" s="293">
        <v>5.5999999999999999E-3</v>
      </c>
      <c r="E21" s="293">
        <v>3.5999999999999999E-3</v>
      </c>
      <c r="F21" s="293">
        <v>6.0000000000000001E-3</v>
      </c>
      <c r="G21" s="293">
        <v>2.9999999999999997E-4</v>
      </c>
      <c r="H21" s="293">
        <v>0</v>
      </c>
      <c r="I21" s="294">
        <v>1750000</v>
      </c>
      <c r="J21" s="295">
        <v>0.1</v>
      </c>
      <c r="K21" s="296">
        <f t="shared" si="11"/>
        <v>19775</v>
      </c>
      <c r="L21" s="296">
        <f t="shared" si="0"/>
        <v>9800</v>
      </c>
      <c r="M21" s="296">
        <f t="shared" si="1"/>
        <v>6300</v>
      </c>
      <c r="N21" s="296">
        <f t="shared" si="2"/>
        <v>10500</v>
      </c>
      <c r="O21" s="296">
        <f t="shared" si="3"/>
        <v>525</v>
      </c>
      <c r="P21" s="296">
        <f t="shared" si="4"/>
        <v>0</v>
      </c>
      <c r="Q21" s="297">
        <v>0.1</v>
      </c>
      <c r="R21" s="286">
        <f t="shared" si="5"/>
        <v>1977.5</v>
      </c>
      <c r="S21" s="286">
        <f t="shared" si="6"/>
        <v>980</v>
      </c>
      <c r="T21" s="286">
        <f t="shared" si="7"/>
        <v>630</v>
      </c>
      <c r="U21" s="286">
        <f t="shared" si="8"/>
        <v>1050</v>
      </c>
      <c r="V21" s="286">
        <f t="shared" si="9"/>
        <v>52.5</v>
      </c>
      <c r="W21" s="287">
        <f t="shared" si="10"/>
        <v>0</v>
      </c>
    </row>
    <row r="22" spans="1:23" x14ac:dyDescent="0.2">
      <c r="A22" s="291" t="s">
        <v>64</v>
      </c>
      <c r="B22" s="292"/>
      <c r="C22" s="293">
        <v>6.0000000000000001E-3</v>
      </c>
      <c r="D22" s="293">
        <v>3.7000000000000002E-3</v>
      </c>
      <c r="E22" s="293">
        <v>3.8E-3</v>
      </c>
      <c r="F22" s="293">
        <v>3.2000000000000002E-3</v>
      </c>
      <c r="G22" s="293">
        <v>4.8999999999999998E-3</v>
      </c>
      <c r="H22" s="293">
        <v>4.0000000000000001E-3</v>
      </c>
      <c r="I22" s="294">
        <v>2000000</v>
      </c>
      <c r="J22" s="295">
        <v>0.1</v>
      </c>
      <c r="K22" s="296">
        <f t="shared" si="11"/>
        <v>12000</v>
      </c>
      <c r="L22" s="296">
        <f t="shared" si="0"/>
        <v>7400</v>
      </c>
      <c r="M22" s="296">
        <f t="shared" si="1"/>
        <v>7600</v>
      </c>
      <c r="N22" s="296">
        <f t="shared" si="2"/>
        <v>6400</v>
      </c>
      <c r="O22" s="296">
        <f t="shared" si="3"/>
        <v>9800</v>
      </c>
      <c r="P22" s="296">
        <f t="shared" si="4"/>
        <v>8000</v>
      </c>
      <c r="Q22" s="297">
        <v>0.1</v>
      </c>
      <c r="R22" s="286">
        <f t="shared" si="5"/>
        <v>1200</v>
      </c>
      <c r="S22" s="286">
        <f t="shared" si="6"/>
        <v>740</v>
      </c>
      <c r="T22" s="286">
        <f t="shared" si="7"/>
        <v>760</v>
      </c>
      <c r="U22" s="286">
        <f t="shared" si="8"/>
        <v>640</v>
      </c>
      <c r="V22" s="286">
        <f t="shared" si="9"/>
        <v>980</v>
      </c>
      <c r="W22" s="287">
        <f t="shared" si="10"/>
        <v>800</v>
      </c>
    </row>
    <row r="23" spans="1:23" x14ac:dyDescent="0.2">
      <c r="A23" s="273"/>
      <c r="B23" s="280"/>
      <c r="C23" s="280">
        <f t="shared" ref="C23:H23" si="13">SUMPRODUCT($B$10:$B$22,C10:C22,$Q$10:$Q$22)</f>
        <v>0</v>
      </c>
      <c r="D23" s="280">
        <f t="shared" si="13"/>
        <v>0</v>
      </c>
      <c r="E23" s="280">
        <f t="shared" si="13"/>
        <v>0</v>
      </c>
      <c r="F23" s="280">
        <f t="shared" si="13"/>
        <v>0</v>
      </c>
      <c r="G23" s="280">
        <f t="shared" si="13"/>
        <v>0</v>
      </c>
      <c r="H23" s="280">
        <f t="shared" si="13"/>
        <v>0</v>
      </c>
      <c r="I23" s="280"/>
      <c r="J23" s="280"/>
      <c r="K23" s="288">
        <f>SUM(K10:K22)</f>
        <v>359827.5</v>
      </c>
      <c r="L23" s="288">
        <f t="shared" ref="L23:P23" si="14">SUM(L10:L22)</f>
        <v>313217.5</v>
      </c>
      <c r="M23" s="288">
        <f t="shared" si="14"/>
        <v>302862.5</v>
      </c>
      <c r="N23" s="288">
        <f t="shared" si="14"/>
        <v>187360</v>
      </c>
      <c r="O23" s="288">
        <f t="shared" si="14"/>
        <v>206862.5</v>
      </c>
      <c r="P23" s="288">
        <f t="shared" si="14"/>
        <v>247597.5</v>
      </c>
      <c r="Q23" s="301" t="s">
        <v>65</v>
      </c>
      <c r="R23" s="289">
        <f t="shared" ref="R23:W23" si="15">SUM(R10:R22)/SUM(K10:K22)</f>
        <v>0.23670230874516265</v>
      </c>
      <c r="S23" s="289">
        <f t="shared" si="15"/>
        <v>0.26385059902463948</v>
      </c>
      <c r="T23" s="289">
        <f t="shared" si="15"/>
        <v>0.27888934747616495</v>
      </c>
      <c r="U23" s="289">
        <f t="shared" si="15"/>
        <v>0.3794733400939368</v>
      </c>
      <c r="V23" s="289">
        <f t="shared" si="15"/>
        <v>0.38035047434890323</v>
      </c>
      <c r="W23" s="290">
        <f t="shared" si="15"/>
        <v>0.31711043124425731</v>
      </c>
    </row>
    <row r="24" spans="1:23" x14ac:dyDescent="0.2">
      <c r="K24" s="260"/>
      <c r="L24" s="260"/>
      <c r="M24" s="260"/>
      <c r="N24" s="260"/>
      <c r="O24" s="260"/>
      <c r="P24" s="260"/>
      <c r="Q24" s="254"/>
      <c r="R24" s="254"/>
      <c r="S24" s="254"/>
      <c r="T24" s="254"/>
      <c r="U24" s="254"/>
      <c r="V24" s="254"/>
      <c r="W24" s="254"/>
    </row>
    <row r="25" spans="1:23" ht="51" customHeight="1" x14ac:dyDescent="0.2">
      <c r="A25" s="267" t="s">
        <v>66</v>
      </c>
      <c r="B25" s="278" t="s">
        <v>67</v>
      </c>
      <c r="C25" s="278" t="s">
        <v>68</v>
      </c>
      <c r="D25" s="277" t="s">
        <v>69</v>
      </c>
      <c r="E25" s="263"/>
      <c r="F25" s="263"/>
      <c r="G25" s="263"/>
      <c r="H25" s="263"/>
      <c r="I25" s="263"/>
      <c r="J25" s="276" t="s">
        <v>66</v>
      </c>
      <c r="K25" s="277" t="s">
        <v>70</v>
      </c>
    </row>
    <row r="26" spans="1:23" x14ac:dyDescent="0.2">
      <c r="A26" s="270">
        <v>1</v>
      </c>
      <c r="B26" s="282">
        <f>SUMIF('Frequency &amp; Severity Prediction'!$C$2:$C$61, $A26, 'Frequency &amp; Severity Prediction'!P$2:P$61)/SUM('Frequency &amp; Severity Prediction'!P$2:P$61)</f>
        <v>0.16881233545609003</v>
      </c>
      <c r="C26" s="282">
        <f>SUMIF('Frequency &amp; Severity Prediction'!$C$2:$C$61, $A26, 'Frequency &amp; Severity Prediction'!Q$2:Q$61)/SUM('Frequency &amp; Severity Prediction'!Q$2:Q$61)</f>
        <v>0.22886933148393626</v>
      </c>
      <c r="D26" s="283">
        <f>SUMIF('Frequency &amp; Severity Prediction'!$C$2:$C$61, $A26, 'Frequency &amp; Severity Prediction'!R$2:R$61)/SUM('Frequency &amp; Severity Prediction'!R$2:R$61)</f>
        <v>0.22141244376538505</v>
      </c>
      <c r="J26" s="270" t="s">
        <v>31</v>
      </c>
      <c r="K26" s="272">
        <f>SUMPRODUCT($J$10:$J$22,C$10:C$22,$I$10:$I$22)</f>
        <v>147985.5</v>
      </c>
      <c r="L26" s="261"/>
    </row>
    <row r="27" spans="1:23" x14ac:dyDescent="0.2">
      <c r="A27" s="270">
        <v>2</v>
      </c>
      <c r="B27" s="282">
        <f>SUMIF('Frequency &amp; Severity Prediction'!$C$2:$C$61, $A27, 'Frequency &amp; Severity Prediction'!P$2:P$61)/SUM('Frequency &amp; Severity Prediction'!P$2:P$61)</f>
        <v>0.22665886832317386</v>
      </c>
      <c r="C27" s="282">
        <f>SUMIF('Frequency &amp; Severity Prediction'!$C$2:$C$61, $A27, 'Frequency &amp; Severity Prediction'!Q$2:Q$61)/SUM('Frequency &amp; Severity Prediction'!Q$2:Q$61)</f>
        <v>0.27990616659310941</v>
      </c>
      <c r="D27" s="283">
        <f>SUMIF('Frequency &amp; Severity Prediction'!$C$2:$C$61, $A27, 'Frequency &amp; Severity Prediction'!R$2:R$61)/SUM('Frequency &amp; Severity Prediction'!R$2:R$61)</f>
        <v>0.29717681011798658</v>
      </c>
      <c r="J27" s="270" t="s">
        <v>32</v>
      </c>
      <c r="K27" s="272">
        <f>SUMPRODUCT($J$10:$J$22,D$10:D$22,$I$10:$I$22)</f>
        <v>147541</v>
      </c>
    </row>
    <row r="28" spans="1:23" x14ac:dyDescent="0.2">
      <c r="A28" s="270">
        <v>3</v>
      </c>
      <c r="B28" s="282">
        <f>SUMIF('Frequency &amp; Severity Prediction'!$C$2:$C$61, $A28, 'Frequency &amp; Severity Prediction'!P$2:P$61)/SUM('Frequency &amp; Severity Prediction'!P$2:P$61)</f>
        <v>0.24050993009117239</v>
      </c>
      <c r="C28" s="282">
        <f>SUMIF('Frequency &amp; Severity Prediction'!$C$2:$C$61, $A28, 'Frequency &amp; Severity Prediction'!Q$2:Q$61)/SUM('Frequency &amp; Severity Prediction'!Q$2:Q$61)</f>
        <v>0.18570430368953025</v>
      </c>
      <c r="D28" s="283">
        <f>SUMIF('Frequency &amp; Severity Prediction'!$C$2:$C$61, $A28, 'Frequency &amp; Severity Prediction'!R$2:R$61)/SUM('Frequency &amp; Severity Prediction'!R$2:R$61)</f>
        <v>0.22343943638061284</v>
      </c>
      <c r="J28" s="270" t="s">
        <v>33</v>
      </c>
      <c r="K28" s="272">
        <f>SUMPRODUCT($J$10:$J$22,E$10:E$22,$I$10:$I$22)</f>
        <v>149596</v>
      </c>
    </row>
    <row r="29" spans="1:23" x14ac:dyDescent="0.2">
      <c r="A29" s="270">
        <v>4</v>
      </c>
      <c r="B29" s="282">
        <f>SUMIF('Frequency &amp; Severity Prediction'!$C$2:$C$61, $A29, 'Frequency &amp; Severity Prediction'!P$2:P$61)/SUM('Frequency &amp; Severity Prediction'!P$2:P$61)</f>
        <v>0.15762480387983904</v>
      </c>
      <c r="C29" s="282">
        <f>SUMIF('Frequency &amp; Severity Prediction'!$C$2:$C$61, $A29, 'Frequency &amp; Severity Prediction'!Q$2:Q$61)/SUM('Frequency &amp; Severity Prediction'!Q$2:Q$61)</f>
        <v>0.14146538728329902</v>
      </c>
      <c r="D29" s="283">
        <f>SUMIF('Frequency &amp; Severity Prediction'!$C$2:$C$61, $A29, 'Frequency &amp; Severity Prediction'!R$2:R$61)/SUM('Frequency &amp; Severity Prediction'!R$2:R$61)</f>
        <v>0.10589932942874132</v>
      </c>
      <c r="J29" s="270" t="s">
        <v>34</v>
      </c>
      <c r="K29" s="272">
        <f>SUMPRODUCT($J$10:$J$22,F$10:F$22,$I$10:$I$22)</f>
        <v>125601.5</v>
      </c>
    </row>
    <row r="30" spans="1:23" x14ac:dyDescent="0.2">
      <c r="A30" s="270">
        <v>5</v>
      </c>
      <c r="B30" s="282">
        <f>SUMIF('Frequency &amp; Severity Prediction'!$C$2:$C$61, $A30, 'Frequency &amp; Severity Prediction'!P$2:P$61)/SUM('Frequency &amp; Severity Prediction'!P$2:P$61)</f>
        <v>0.13090306894298792</v>
      </c>
      <c r="C30" s="282">
        <f>SUMIF('Frequency &amp; Severity Prediction'!$C$2:$C$61, $A30, 'Frequency &amp; Severity Prediction'!Q$2:Q$61)/SUM('Frequency &amp; Severity Prediction'!Q$2:Q$61)</f>
        <v>0.11751227880364895</v>
      </c>
      <c r="D30" s="283">
        <f>SUMIF('Frequency &amp; Severity Prediction'!$C$2:$C$61, $A30, 'Frequency &amp; Severity Prediction'!R$2:R$61)/SUM('Frequency &amp; Severity Prediction'!R$2:R$61)</f>
        <v>7.2803666921314E-2</v>
      </c>
      <c r="J30" s="270" t="s">
        <v>35</v>
      </c>
      <c r="K30" s="272">
        <f>SUMPRODUCT($J$10:$J$22,G$10:G$22,I10:I22)</f>
        <v>139859.75</v>
      </c>
    </row>
    <row r="31" spans="1:23" x14ac:dyDescent="0.2">
      <c r="A31" s="273">
        <v>6</v>
      </c>
      <c r="B31" s="284">
        <f>SUMIF('Frequency &amp; Severity Prediction'!$C$2:$C$61, $A31, 'Frequency &amp; Severity Prediction'!P$2:P$61)/SUM('Frequency &amp; Severity Prediction'!P$2:P$61)</f>
        <v>7.5490993306736684E-2</v>
      </c>
      <c r="C31" s="284">
        <f>SUMIF('Frequency &amp; Severity Prediction'!$C$2:$C$61, $A31, 'Frequency &amp; Severity Prediction'!Q$2:Q$61)/SUM('Frequency &amp; Severity Prediction'!Q$2:Q$61)</f>
        <v>4.6542532146476391E-2</v>
      </c>
      <c r="D31" s="285">
        <f>SUMIF('Frequency &amp; Severity Prediction'!$C$2:$C$61, $A31, 'Frequency &amp; Severity Prediction'!R$2:R$61)/SUM('Frequency &amp; Severity Prediction'!R$2:R$61)</f>
        <v>7.9268313385960451E-2</v>
      </c>
      <c r="J31" s="273" t="s">
        <v>36</v>
      </c>
      <c r="K31" s="275">
        <f>SUMPRODUCT($J$10:$J$22,H$10:H$22,$I$10:$I$22)</f>
        <v>140059.25</v>
      </c>
    </row>
    <row r="32" spans="1:23" x14ac:dyDescent="0.2">
      <c r="A32" s="262" t="s">
        <v>71</v>
      </c>
      <c r="B32" s="250">
        <f>SUM(B26:B31)</f>
        <v>1</v>
      </c>
      <c r="C32" s="250">
        <f>SUM(C26:C31)</f>
        <v>1.0000000000000002</v>
      </c>
      <c r="D32" s="250">
        <f>SUM(D26:D31)</f>
        <v>1.0000000000000002</v>
      </c>
    </row>
    <row r="33" spans="1:12" x14ac:dyDescent="0.2">
      <c r="J33" s="267" t="s">
        <v>72</v>
      </c>
      <c r="K33" s="269"/>
    </row>
    <row r="34" spans="1:12" ht="33" customHeight="1" x14ac:dyDescent="0.2">
      <c r="A34" s="267" t="s">
        <v>66</v>
      </c>
      <c r="B34" s="278" t="s">
        <v>73</v>
      </c>
      <c r="C34" s="269" t="s">
        <v>74</v>
      </c>
      <c r="J34" s="270" t="s">
        <v>31</v>
      </c>
      <c r="K34" s="272" cm="1">
        <f t="array" ref="K34:K39">TRANSPOSE('Demographic-Economic'!D27:I27)</f>
        <v>2.5499999999999998</v>
      </c>
    </row>
    <row r="35" spans="1:12" x14ac:dyDescent="0.2">
      <c r="A35" s="270">
        <v>1</v>
      </c>
      <c r="B35" s="250">
        <v>8</v>
      </c>
      <c r="C35" s="279">
        <f>B35/SUM($B$35:$B$40)</f>
        <v>0.1951219512195122</v>
      </c>
      <c r="J35" s="270" t="s">
        <v>32</v>
      </c>
      <c r="K35" s="272">
        <v>2.4900000000000002</v>
      </c>
    </row>
    <row r="36" spans="1:12" x14ac:dyDescent="0.2">
      <c r="A36" s="270">
        <v>2</v>
      </c>
      <c r="B36" s="250">
        <v>19</v>
      </c>
      <c r="C36" s="279">
        <f t="shared" ref="C36:C40" si="16">B36/SUM($B$35:$B$40)</f>
        <v>0.46341463414634149</v>
      </c>
      <c r="J36" s="270" t="s">
        <v>33</v>
      </c>
      <c r="K36" s="272">
        <v>2.4700000000000002</v>
      </c>
    </row>
    <row r="37" spans="1:12" x14ac:dyDescent="0.2">
      <c r="A37" s="270">
        <v>3</v>
      </c>
      <c r="B37" s="250">
        <v>6</v>
      </c>
      <c r="C37" s="279">
        <f t="shared" si="16"/>
        <v>0.14634146341463414</v>
      </c>
      <c r="J37" s="270" t="s">
        <v>34</v>
      </c>
      <c r="K37" s="272">
        <v>2.5</v>
      </c>
    </row>
    <row r="38" spans="1:12" x14ac:dyDescent="0.2">
      <c r="A38" s="270">
        <v>4</v>
      </c>
      <c r="B38" s="250">
        <v>4</v>
      </c>
      <c r="C38" s="279">
        <f t="shared" si="16"/>
        <v>9.7560975609756101E-2</v>
      </c>
      <c r="J38" s="270" t="s">
        <v>35</v>
      </c>
      <c r="K38" s="272">
        <v>2.5</v>
      </c>
    </row>
    <row r="39" spans="1:12" x14ac:dyDescent="0.2">
      <c r="A39" s="270">
        <v>5</v>
      </c>
      <c r="B39" s="250">
        <v>3</v>
      </c>
      <c r="C39" s="279">
        <f t="shared" si="16"/>
        <v>7.3170731707317069E-2</v>
      </c>
      <c r="J39" s="273" t="s">
        <v>36</v>
      </c>
      <c r="K39" s="275">
        <v>2.65</v>
      </c>
    </row>
    <row r="40" spans="1:12" x14ac:dyDescent="0.2">
      <c r="A40" s="273">
        <v>6</v>
      </c>
      <c r="B40" s="280">
        <v>1</v>
      </c>
      <c r="C40" s="281">
        <f t="shared" si="16"/>
        <v>2.4390243902439025E-2</v>
      </c>
    </row>
    <row r="41" spans="1:12" x14ac:dyDescent="0.2">
      <c r="J41" s="267" t="s">
        <v>75</v>
      </c>
      <c r="K41" s="268"/>
      <c r="L41" s="269"/>
    </row>
    <row r="42" spans="1:12" x14ac:dyDescent="0.2">
      <c r="J42" s="270" t="s">
        <v>31</v>
      </c>
      <c r="K42" s="271" cm="1">
        <f t="array" ref="K42:K47">TRANSPOSE('Demographic-Economic'!D38:I38)</f>
        <v>1920</v>
      </c>
      <c r="L42" s="272">
        <v>1920</v>
      </c>
    </row>
    <row r="43" spans="1:12" x14ac:dyDescent="0.2">
      <c r="A43" s="264" t="s">
        <v>76</v>
      </c>
      <c r="B43" s="265">
        <v>24</v>
      </c>
      <c r="J43" s="270" t="s">
        <v>32</v>
      </c>
      <c r="K43" s="271">
        <v>1829</v>
      </c>
      <c r="L43" s="272">
        <v>1829</v>
      </c>
    </row>
    <row r="44" spans="1:12" x14ac:dyDescent="0.2">
      <c r="J44" s="270" t="s">
        <v>33</v>
      </c>
      <c r="K44" s="271">
        <v>1925</v>
      </c>
      <c r="L44" s="272">
        <v>1925</v>
      </c>
    </row>
    <row r="45" spans="1:12" x14ac:dyDescent="0.2">
      <c r="J45" s="270" t="s">
        <v>34</v>
      </c>
      <c r="K45" s="271">
        <v>1639</v>
      </c>
      <c r="L45" s="272">
        <v>1639</v>
      </c>
    </row>
    <row r="46" spans="1:12" x14ac:dyDescent="0.2">
      <c r="J46" s="270" t="s">
        <v>35</v>
      </c>
      <c r="K46" s="271">
        <v>1599</v>
      </c>
      <c r="L46" s="272">
        <v>1599</v>
      </c>
    </row>
    <row r="47" spans="1:12" x14ac:dyDescent="0.2">
      <c r="A47" s="264" t="s">
        <v>77</v>
      </c>
      <c r="B47" s="266">
        <v>10341142148</v>
      </c>
      <c r="J47" s="273" t="s">
        <v>36</v>
      </c>
      <c r="K47" s="274">
        <v>1653</v>
      </c>
      <c r="L47" s="275">
        <v>1653</v>
      </c>
    </row>
    <row r="87" spans="6:6" x14ac:dyDescent="0.2">
      <c r="F87" s="250" t="s">
        <v>78</v>
      </c>
    </row>
  </sheetData>
  <conditionalFormatting sqref="A10:H22">
    <cfRule type="expression" dxfId="15" priority="1">
      <formula>MOD(ROW(),3)=2</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B05A8-9384-DD44-8F4B-DBCA7F466879}">
  <sheetPr>
    <tabColor theme="9"/>
  </sheetPr>
  <dimension ref="A1"/>
  <sheetViews>
    <sheetView showGridLines="0" workbookViewId="0">
      <selection activeCell="G26" sqref="G26"/>
    </sheetView>
  </sheetViews>
  <sheetFormatPr baseColWidth="10" defaultColWidth="11.3984375" defaultRowHeight="14" x14ac:dyDescent="0.2"/>
  <cols>
    <col min="1" max="16384" width="11.3984375" style="248"/>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315C2-74D9-A047-A0F8-F7A637005214}">
  <dimension ref="A1:K243"/>
  <sheetViews>
    <sheetView showGridLines="0" zoomScale="69" workbookViewId="0">
      <selection activeCell="B176" sqref="B176"/>
    </sheetView>
  </sheetViews>
  <sheetFormatPr baseColWidth="10" defaultColWidth="8.796875" defaultRowHeight="15" x14ac:dyDescent="0.2"/>
  <cols>
    <col min="1" max="1" width="3.59765625" style="120" customWidth="1"/>
    <col min="2" max="2" width="55.19921875" style="120" customWidth="1"/>
    <col min="3" max="3" width="21.796875" style="145" customWidth="1"/>
    <col min="4" max="4" width="72.796875" style="120" customWidth="1"/>
    <col min="5" max="5" width="37.796875" style="120" customWidth="1"/>
    <col min="6" max="6" width="35.59765625" style="120" customWidth="1"/>
    <col min="7" max="7" width="29.59765625" style="120" customWidth="1"/>
    <col min="8" max="8" width="29.3984375" style="120" customWidth="1"/>
    <col min="9" max="10" width="16" style="120" customWidth="1"/>
    <col min="11" max="16384" width="8.796875" style="120"/>
  </cols>
  <sheetData>
    <row r="1" spans="1:10" x14ac:dyDescent="0.2">
      <c r="A1" s="118"/>
      <c r="B1" s="121"/>
      <c r="C1" s="140"/>
    </row>
    <row r="2" spans="1:10" x14ac:dyDescent="0.2">
      <c r="A2" s="118"/>
      <c r="B2" s="123"/>
      <c r="C2" s="140"/>
    </row>
    <row r="3" spans="1:10" x14ac:dyDescent="0.2">
      <c r="A3" s="118"/>
      <c r="B3" s="118"/>
      <c r="C3" s="141"/>
    </row>
    <row r="4" spans="1:10" x14ac:dyDescent="0.2">
      <c r="A4" s="118"/>
      <c r="B4" s="118"/>
      <c r="C4" s="141"/>
    </row>
    <row r="5" spans="1:10" x14ac:dyDescent="0.2">
      <c r="A5" s="118"/>
      <c r="B5" s="118"/>
      <c r="C5" s="141"/>
    </row>
    <row r="6" spans="1:10" ht="19" x14ac:dyDescent="0.2">
      <c r="A6" s="118"/>
      <c r="B6" s="124" t="s">
        <v>30</v>
      </c>
      <c r="C6" s="142"/>
    </row>
    <row r="7" spans="1:10" x14ac:dyDescent="0.2">
      <c r="A7" s="118"/>
      <c r="B7" s="126"/>
      <c r="C7" s="143"/>
    </row>
    <row r="8" spans="1:10" x14ac:dyDescent="0.2">
      <c r="A8" s="118"/>
      <c r="B8" s="10"/>
      <c r="C8" s="86" t="s">
        <v>79</v>
      </c>
      <c r="D8" s="86" t="s">
        <v>80</v>
      </c>
      <c r="E8" s="86" t="s">
        <v>81</v>
      </c>
      <c r="F8" s="86"/>
      <c r="G8" s="86"/>
      <c r="H8" s="86"/>
      <c r="I8" s="86"/>
      <c r="J8" s="86"/>
    </row>
    <row r="9" spans="1:10" x14ac:dyDescent="0.2">
      <c r="A9" s="118"/>
      <c r="B9" s="129" t="s">
        <v>82</v>
      </c>
      <c r="C9" s="144"/>
      <c r="D9" s="129"/>
      <c r="E9" s="129"/>
      <c r="F9" s="129"/>
      <c r="G9" s="129"/>
      <c r="H9" s="129"/>
      <c r="I9" s="129"/>
      <c r="J9" s="129"/>
    </row>
    <row r="10" spans="1:10" x14ac:dyDescent="0.2">
      <c r="A10" s="118"/>
      <c r="B10" s="191" t="s">
        <v>83</v>
      </c>
      <c r="C10" s="137">
        <f>('SSP Scenarios'!L20/'SSP Scenarios'!L19)^0.1-1</f>
        <v>6.4330566092567487E-3</v>
      </c>
      <c r="D10" s="136" t="s">
        <v>84</v>
      </c>
      <c r="E10" s="136" t="s">
        <v>9</v>
      </c>
      <c r="F10" s="136"/>
      <c r="G10" s="136"/>
      <c r="H10" s="136"/>
      <c r="I10" s="136"/>
      <c r="J10" s="136"/>
    </row>
    <row r="11" spans="1:10" x14ac:dyDescent="0.2">
      <c r="A11" s="118"/>
      <c r="B11" s="191" t="s">
        <v>85</v>
      </c>
      <c r="C11" s="137">
        <f>('SSP Scenarios'!L21/'SSP Scenarios'!L20)^0.1-1</f>
        <v>4.2650309076446291E-3</v>
      </c>
      <c r="D11" s="136" t="s">
        <v>84</v>
      </c>
      <c r="E11" s="136" t="s">
        <v>9</v>
      </c>
      <c r="F11" s="136"/>
      <c r="G11" s="136"/>
      <c r="H11" s="136"/>
      <c r="I11" s="136"/>
      <c r="J11" s="136"/>
    </row>
    <row r="12" spans="1:10" s="158" customFormat="1" x14ac:dyDescent="0.2">
      <c r="A12" s="156"/>
      <c r="B12" s="191" t="s">
        <v>86</v>
      </c>
      <c r="C12" s="137">
        <f>('SSP Scenarios'!L22/'SSP Scenarios'!L21)^0.1-1</f>
        <v>2.1224700224664605E-3</v>
      </c>
      <c r="D12" s="136" t="s">
        <v>84</v>
      </c>
      <c r="E12" s="136" t="s">
        <v>9</v>
      </c>
    </row>
    <row r="13" spans="1:10" s="158" customFormat="1" x14ac:dyDescent="0.2">
      <c r="A13" s="156"/>
      <c r="B13" s="191" t="s">
        <v>87</v>
      </c>
      <c r="C13" s="137">
        <f>('SSP Scenarios'!L23/'SSP Scenarios'!L22)^0.1-1</f>
        <v>1.1648903395000687E-4</v>
      </c>
      <c r="D13" s="136" t="s">
        <v>84</v>
      </c>
      <c r="E13" s="136" t="s">
        <v>9</v>
      </c>
    </row>
    <row r="14" spans="1:10" s="158" customFormat="1" x14ac:dyDescent="0.2">
      <c r="A14" s="156"/>
      <c r="B14" s="191" t="s">
        <v>88</v>
      </c>
      <c r="C14" s="137">
        <f>('SSP Scenarios'!L24/'SSP Scenarios'!L23)^0.1-1</f>
        <v>-1.5237940828598528E-3</v>
      </c>
      <c r="D14" s="136" t="s">
        <v>84</v>
      </c>
      <c r="E14" s="136" t="s">
        <v>9</v>
      </c>
    </row>
    <row r="15" spans="1:10" s="158" customFormat="1" x14ac:dyDescent="0.2">
      <c r="A15" s="156"/>
      <c r="B15" s="191" t="s">
        <v>89</v>
      </c>
      <c r="C15" s="137">
        <f>('SSP Scenarios'!L25/'SSP Scenarios'!L24)^0.1-1</f>
        <v>-3.1166351128762981E-3</v>
      </c>
      <c r="D15" s="136" t="s">
        <v>84</v>
      </c>
      <c r="E15" s="136" t="s">
        <v>9</v>
      </c>
    </row>
    <row r="16" spans="1:10" s="158" customFormat="1" x14ac:dyDescent="0.2">
      <c r="A16" s="156"/>
      <c r="B16" s="191" t="s">
        <v>90</v>
      </c>
      <c r="C16" s="137">
        <f>('SSP Scenarios'!L26/'SSP Scenarios'!L25)^0.1-1</f>
        <v>-4.6065217091039168E-3</v>
      </c>
      <c r="D16" s="136" t="s">
        <v>84</v>
      </c>
      <c r="E16" s="136" t="s">
        <v>9</v>
      </c>
    </row>
    <row r="17" spans="1:11" s="158" customFormat="1" x14ac:dyDescent="0.2">
      <c r="A17" s="156"/>
      <c r="B17" s="191" t="s">
        <v>91</v>
      </c>
      <c r="C17" s="137">
        <f>('SSP Scenarios'!L27/'SSP Scenarios'!L26)^0.1-1</f>
        <v>-5.9014050350900682E-3</v>
      </c>
      <c r="D17" s="136" t="s">
        <v>84</v>
      </c>
      <c r="E17" s="136" t="s">
        <v>9</v>
      </c>
    </row>
    <row r="18" spans="1:11" s="158" customFormat="1" x14ac:dyDescent="0.2">
      <c r="A18" s="156"/>
      <c r="B18" s="190"/>
      <c r="C18" s="157"/>
      <c r="E18" s="159"/>
    </row>
    <row r="19" spans="1:11" x14ac:dyDescent="0.2">
      <c r="A19" s="118"/>
      <c r="B19" s="129" t="s">
        <v>92</v>
      </c>
      <c r="C19" s="144"/>
      <c r="D19" s="129"/>
      <c r="E19" s="129"/>
      <c r="F19" s="129"/>
      <c r="G19" s="129"/>
      <c r="H19" s="129"/>
      <c r="I19" s="129"/>
      <c r="J19" s="129"/>
    </row>
    <row r="20" spans="1:11" x14ac:dyDescent="0.2">
      <c r="A20" s="118"/>
      <c r="B20" s="191" t="s">
        <v>83</v>
      </c>
      <c r="C20" s="137">
        <f>('SSP Scenarios'!Q20/'SSP Scenarios'!Q19)^0.1-1</f>
        <v>4.9883315865613342E-2</v>
      </c>
      <c r="D20" s="136" t="s">
        <v>93</v>
      </c>
      <c r="E20" s="136" t="s">
        <v>9</v>
      </c>
      <c r="F20" s="136"/>
      <c r="G20" s="136"/>
      <c r="H20" s="136"/>
      <c r="I20" s="136"/>
      <c r="J20" s="136"/>
    </row>
    <row r="21" spans="1:11" x14ac:dyDescent="0.2">
      <c r="A21" s="118"/>
      <c r="B21" s="191" t="s">
        <v>85</v>
      </c>
      <c r="C21" s="137">
        <f>('SSP Scenarios'!Q21/'SSP Scenarios'!Q20)^0.1-1</f>
        <v>4.6097770732041798E-2</v>
      </c>
      <c r="D21" s="136" t="s">
        <v>93</v>
      </c>
      <c r="E21" s="136" t="s">
        <v>9</v>
      </c>
      <c r="F21" s="136"/>
      <c r="G21" s="136"/>
      <c r="H21" s="136"/>
      <c r="I21" s="136"/>
      <c r="J21" s="136"/>
    </row>
    <row r="22" spans="1:11" x14ac:dyDescent="0.2">
      <c r="A22" s="118"/>
      <c r="B22" s="191" t="s">
        <v>86</v>
      </c>
      <c r="C22" s="137">
        <f>('SSP Scenarios'!Q22/'SSP Scenarios'!Q21)^0.1-1</f>
        <v>3.4338873625885835E-2</v>
      </c>
      <c r="D22" s="136" t="s">
        <v>93</v>
      </c>
      <c r="E22" s="136" t="s">
        <v>9</v>
      </c>
      <c r="F22" s="136"/>
      <c r="G22" s="136"/>
      <c r="H22" s="136"/>
      <c r="I22" s="136"/>
      <c r="J22" s="136"/>
    </row>
    <row r="23" spans="1:11" x14ac:dyDescent="0.2">
      <c r="A23" s="118"/>
      <c r="B23" s="191" t="s">
        <v>87</v>
      </c>
      <c r="C23" s="137">
        <f>('SSP Scenarios'!Q23/'SSP Scenarios'!Q22)^0.1-1</f>
        <v>2.7487298019640782E-2</v>
      </c>
      <c r="D23" s="136" t="s">
        <v>93</v>
      </c>
      <c r="E23" s="136" t="s">
        <v>9</v>
      </c>
      <c r="F23" s="136"/>
      <c r="G23" s="136"/>
      <c r="H23" s="136"/>
      <c r="I23" s="136"/>
      <c r="J23" s="136"/>
    </row>
    <row r="24" spans="1:11" x14ac:dyDescent="0.2">
      <c r="A24" s="118"/>
      <c r="B24" s="191" t="s">
        <v>88</v>
      </c>
      <c r="C24" s="137">
        <f>('SSP Scenarios'!Q24/'SSP Scenarios'!Q23)^0.1-1</f>
        <v>2.3912603459313786E-2</v>
      </c>
      <c r="D24" s="136" t="s">
        <v>93</v>
      </c>
      <c r="E24" s="136" t="s">
        <v>9</v>
      </c>
      <c r="F24" s="136"/>
      <c r="G24" s="136"/>
      <c r="H24" s="136"/>
      <c r="I24" s="136"/>
      <c r="J24" s="136"/>
    </row>
    <row r="25" spans="1:11" x14ac:dyDescent="0.2">
      <c r="A25" s="118"/>
      <c r="B25" s="191" t="s">
        <v>89</v>
      </c>
      <c r="C25" s="137">
        <f>('SSP Scenarios'!Q25/'SSP Scenarios'!Q24)^0.1-1</f>
        <v>2.0294261124031987E-2</v>
      </c>
      <c r="D25" s="136" t="s">
        <v>93</v>
      </c>
      <c r="E25" s="136" t="s">
        <v>9</v>
      </c>
      <c r="F25" s="136"/>
      <c r="G25" s="136"/>
      <c r="H25" s="136"/>
      <c r="I25" s="136"/>
      <c r="J25" s="136"/>
    </row>
    <row r="26" spans="1:11" x14ac:dyDescent="0.2">
      <c r="A26" s="118"/>
      <c r="B26" s="191" t="s">
        <v>90</v>
      </c>
      <c r="C26" s="137">
        <f>('SSP Scenarios'!Q26/'SSP Scenarios'!Q25)^0.1-1</f>
        <v>1.7661294917394876E-2</v>
      </c>
      <c r="D26" s="136" t="s">
        <v>93</v>
      </c>
      <c r="E26" s="136" t="s">
        <v>9</v>
      </c>
      <c r="F26" s="136"/>
      <c r="G26" s="136"/>
      <c r="H26" s="136"/>
      <c r="I26" s="136"/>
      <c r="J26" s="136"/>
    </row>
    <row r="27" spans="1:11" x14ac:dyDescent="0.2">
      <c r="A27" s="118"/>
      <c r="B27" s="191" t="s">
        <v>91</v>
      </c>
      <c r="C27" s="137">
        <f>('SSP Scenarios'!Q27/'SSP Scenarios'!Q26)^0.1-1</f>
        <v>1.5697161138283455E-2</v>
      </c>
      <c r="D27" s="136" t="s">
        <v>93</v>
      </c>
      <c r="E27" s="136" t="s">
        <v>9</v>
      </c>
      <c r="F27" s="136"/>
      <c r="G27" s="136"/>
      <c r="H27" s="136"/>
      <c r="I27" s="136"/>
      <c r="J27" s="136"/>
    </row>
    <row r="28" spans="1:11" s="158" customFormat="1" x14ac:dyDescent="0.2">
      <c r="A28" s="156"/>
    </row>
    <row r="29" spans="1:11" s="158" customFormat="1" x14ac:dyDescent="0.2">
      <c r="A29" s="156"/>
      <c r="B29" s="191"/>
      <c r="C29" s="192"/>
      <c r="D29" s="136"/>
      <c r="E29" s="136"/>
    </row>
    <row r="30" spans="1:11" x14ac:dyDescent="0.2">
      <c r="A30" s="118"/>
      <c r="B30" s="129" t="s">
        <v>94</v>
      </c>
      <c r="C30" s="144"/>
      <c r="D30" s="129"/>
      <c r="E30" s="129"/>
      <c r="F30" s="129"/>
      <c r="G30" s="129"/>
      <c r="H30" s="129"/>
      <c r="I30" s="129"/>
      <c r="J30" s="129"/>
      <c r="K30" s="158"/>
    </row>
    <row r="31" spans="1:11" x14ac:dyDescent="0.2">
      <c r="A31" s="118"/>
      <c r="B31" s="175" t="s">
        <v>95</v>
      </c>
      <c r="C31" s="139">
        <v>0.02</v>
      </c>
      <c r="D31" s="120" t="s">
        <v>96</v>
      </c>
      <c r="E31" s="4"/>
    </row>
    <row r="32" spans="1:11" x14ac:dyDescent="0.2">
      <c r="A32" s="118"/>
      <c r="B32" s="118" t="s">
        <v>97</v>
      </c>
      <c r="C32" s="139">
        <v>0.02</v>
      </c>
      <c r="D32" s="120" t="s">
        <v>98</v>
      </c>
      <c r="E32" s="4" t="s">
        <v>99</v>
      </c>
    </row>
    <row r="33" spans="1:10" x14ac:dyDescent="0.2">
      <c r="A33" s="118"/>
      <c r="B33" s="118" t="s">
        <v>100</v>
      </c>
      <c r="C33" s="139"/>
      <c r="D33" s="120" t="s">
        <v>101</v>
      </c>
      <c r="E33" s="4"/>
    </row>
    <row r="34" spans="1:10" x14ac:dyDescent="0.2">
      <c r="A34" s="118"/>
      <c r="B34" s="118"/>
      <c r="C34" s="138"/>
      <c r="E34" s="4"/>
    </row>
    <row r="35" spans="1:10" x14ac:dyDescent="0.2">
      <c r="A35" s="118"/>
      <c r="B35" s="129" t="s">
        <v>102</v>
      </c>
      <c r="C35" s="144"/>
      <c r="D35" s="129"/>
      <c r="E35" s="129"/>
      <c r="F35" s="129"/>
      <c r="G35" s="129"/>
      <c r="H35" s="129"/>
      <c r="I35" s="129"/>
      <c r="J35" s="129"/>
    </row>
    <row r="36" spans="1:10" x14ac:dyDescent="0.2">
      <c r="A36" s="118"/>
      <c r="B36" s="118" t="s">
        <v>31</v>
      </c>
      <c r="C36" s="163"/>
      <c r="D36" s="136"/>
      <c r="E36" s="136"/>
    </row>
    <row r="37" spans="1:10" x14ac:dyDescent="0.2">
      <c r="A37" s="118"/>
      <c r="B37" s="118" t="s">
        <v>32</v>
      </c>
      <c r="C37" s="137">
        <v>-0.03</v>
      </c>
      <c r="D37" s="136"/>
      <c r="E37" s="4"/>
      <c r="F37" s="4" t="s">
        <v>103</v>
      </c>
    </row>
    <row r="38" spans="1:10" x14ac:dyDescent="0.2">
      <c r="A38" s="118"/>
      <c r="B38" s="118" t="s">
        <v>33</v>
      </c>
      <c r="C38" s="163"/>
      <c r="E38" s="4"/>
      <c r="F38" s="4" t="s">
        <v>104</v>
      </c>
    </row>
    <row r="39" spans="1:10" x14ac:dyDescent="0.2">
      <c r="A39" s="118"/>
      <c r="B39" s="118" t="s">
        <v>34</v>
      </c>
      <c r="C39" s="163"/>
      <c r="D39" s="234">
        <v>0.75</v>
      </c>
      <c r="E39" s="4"/>
      <c r="F39" s="4" t="s">
        <v>105</v>
      </c>
    </row>
    <row r="40" spans="1:10" x14ac:dyDescent="0.2">
      <c r="A40" s="118"/>
      <c r="B40" s="118" t="s">
        <v>35</v>
      </c>
      <c r="C40" s="137">
        <v>-0.03</v>
      </c>
      <c r="E40" s="4"/>
    </row>
    <row r="41" spans="1:10" x14ac:dyDescent="0.2">
      <c r="A41" s="118"/>
      <c r="B41" s="118" t="s">
        <v>36</v>
      </c>
      <c r="C41" s="163"/>
      <c r="D41" s="234">
        <v>0.25</v>
      </c>
      <c r="E41" s="4"/>
    </row>
    <row r="42" spans="1:10" x14ac:dyDescent="0.2">
      <c r="A42" s="118"/>
      <c r="B42" s="126"/>
      <c r="C42" s="138"/>
      <c r="E42" s="4"/>
    </row>
    <row r="43" spans="1:10" x14ac:dyDescent="0.2">
      <c r="A43" s="118"/>
      <c r="B43" s="129" t="s">
        <v>106</v>
      </c>
      <c r="C43" s="144"/>
      <c r="D43" s="129"/>
      <c r="E43" s="129"/>
      <c r="F43" s="129"/>
      <c r="G43" s="129"/>
      <c r="H43" s="129"/>
      <c r="I43" s="129"/>
      <c r="J43" s="129"/>
    </row>
    <row r="44" spans="1:10" x14ac:dyDescent="0.2">
      <c r="A44" s="118"/>
      <c r="B44" s="132" t="s">
        <v>107</v>
      </c>
      <c r="C44" s="138"/>
      <c r="E44" s="4"/>
    </row>
    <row r="45" spans="1:10" ht="16" x14ac:dyDescent="0.2">
      <c r="A45" s="118"/>
      <c r="B45" s="130" t="s">
        <v>108</v>
      </c>
      <c r="C45" s="139">
        <v>0.2</v>
      </c>
      <c r="E45" s="4"/>
    </row>
    <row r="46" spans="1:10" ht="16" x14ac:dyDescent="0.2">
      <c r="A46" s="118"/>
      <c r="B46" s="130" t="s">
        <v>109</v>
      </c>
      <c r="C46" s="139">
        <v>0.15</v>
      </c>
      <c r="E46" s="4"/>
    </row>
    <row r="47" spans="1:10" ht="16" x14ac:dyDescent="0.2">
      <c r="A47" s="118"/>
      <c r="B47" s="130" t="s">
        <v>110</v>
      </c>
      <c r="C47" s="139">
        <v>0.2</v>
      </c>
      <c r="E47" s="4"/>
    </row>
    <row r="48" spans="1:10" ht="16" x14ac:dyDescent="0.2">
      <c r="A48" s="118"/>
      <c r="B48" s="130" t="s">
        <v>111</v>
      </c>
      <c r="C48" s="139">
        <v>0.2</v>
      </c>
      <c r="E48" s="4"/>
    </row>
    <row r="49" spans="1:10" ht="16" x14ac:dyDescent="0.2">
      <c r="A49" s="118"/>
      <c r="B49" s="130" t="s">
        <v>112</v>
      </c>
      <c r="C49" s="139">
        <v>0.05</v>
      </c>
      <c r="E49" s="4"/>
    </row>
    <row r="50" spans="1:10" ht="16" x14ac:dyDescent="0.2">
      <c r="A50" s="118"/>
      <c r="B50" s="131" t="s">
        <v>113</v>
      </c>
      <c r="C50" s="139"/>
      <c r="E50" s="4"/>
    </row>
    <row r="51" spans="1:10" ht="16" x14ac:dyDescent="0.2">
      <c r="A51" s="118"/>
      <c r="B51" s="130" t="s">
        <v>114</v>
      </c>
      <c r="C51" s="139">
        <v>0.2</v>
      </c>
      <c r="E51" s="4"/>
    </row>
    <row r="52" spans="1:10" x14ac:dyDescent="0.2">
      <c r="A52" s="118"/>
      <c r="B52" s="155" t="s">
        <v>115</v>
      </c>
      <c r="C52" s="195">
        <f>SUM(C45:C51)</f>
        <v>1</v>
      </c>
      <c r="E52" s="4"/>
    </row>
    <row r="53" spans="1:10" x14ac:dyDescent="0.2">
      <c r="A53" s="118"/>
      <c r="B53" s="126"/>
      <c r="C53" s="138"/>
      <c r="E53" s="4"/>
    </row>
    <row r="54" spans="1:10" x14ac:dyDescent="0.2">
      <c r="B54" s="129" t="s">
        <v>116</v>
      </c>
      <c r="C54" s="144"/>
      <c r="D54" s="129"/>
      <c r="E54" s="129"/>
      <c r="F54" s="129"/>
      <c r="G54" s="129"/>
      <c r="H54" s="129"/>
      <c r="I54" s="129"/>
      <c r="J54" s="129"/>
    </row>
    <row r="55" spans="1:10" x14ac:dyDescent="0.2">
      <c r="B55" s="126" t="s">
        <v>117</v>
      </c>
      <c r="C55" s="143"/>
    </row>
    <row r="56" spans="1:10" x14ac:dyDescent="0.2">
      <c r="B56" s="127" t="s">
        <v>118</v>
      </c>
      <c r="C56" s="141" t="s">
        <v>119</v>
      </c>
    </row>
    <row r="57" spans="1:10" x14ac:dyDescent="0.2">
      <c r="B57" s="127" t="s">
        <v>120</v>
      </c>
      <c r="C57" s="141" t="s">
        <v>119</v>
      </c>
    </row>
    <row r="58" spans="1:10" x14ac:dyDescent="0.2">
      <c r="B58" s="126" t="s">
        <v>121</v>
      </c>
      <c r="C58" s="143"/>
    </row>
    <row r="59" spans="1:10" s="122" customFormat="1" x14ac:dyDescent="0.2">
      <c r="A59" s="120"/>
      <c r="B59" s="132" t="s">
        <v>107</v>
      </c>
      <c r="C59" s="143"/>
      <c r="D59" s="120"/>
      <c r="E59" s="120"/>
    </row>
    <row r="60" spans="1:10" s="122" customFormat="1" ht="16" x14ac:dyDescent="0.2">
      <c r="A60" s="120"/>
      <c r="B60" s="130" t="s">
        <v>109</v>
      </c>
      <c r="C60" s="147">
        <v>7000</v>
      </c>
      <c r="D60" s="120" t="s">
        <v>122</v>
      </c>
      <c r="E60" s="311" t="s">
        <v>123</v>
      </c>
    </row>
    <row r="61" spans="1:10" s="122" customFormat="1" ht="16" x14ac:dyDescent="0.2">
      <c r="A61" s="120"/>
      <c r="B61" s="130" t="s">
        <v>110</v>
      </c>
      <c r="C61" s="193">
        <f>240000/12</f>
        <v>20000</v>
      </c>
      <c r="D61" s="120" t="s">
        <v>124</v>
      </c>
      <c r="E61" s="312" t="s">
        <v>125</v>
      </c>
    </row>
    <row r="62" spans="1:10" s="122" customFormat="1" ht="16" x14ac:dyDescent="0.2">
      <c r="A62" s="120"/>
      <c r="B62" s="130" t="s">
        <v>111</v>
      </c>
      <c r="C62" s="147">
        <v>10000</v>
      </c>
      <c r="D62" s="120" t="s">
        <v>126</v>
      </c>
      <c r="E62" s="311" t="s">
        <v>123</v>
      </c>
    </row>
    <row r="63" spans="1:10" s="122" customFormat="1" ht="16" x14ac:dyDescent="0.2">
      <c r="A63" s="120"/>
      <c r="B63" s="130" t="s">
        <v>112</v>
      </c>
      <c r="C63" s="147">
        <v>10000</v>
      </c>
      <c r="D63" s="120" t="s">
        <v>127</v>
      </c>
      <c r="E63" s="311" t="s">
        <v>128</v>
      </c>
    </row>
    <row r="64" spans="1:10" s="122" customFormat="1" ht="16" x14ac:dyDescent="0.2">
      <c r="A64" s="120"/>
      <c r="B64" s="131" t="s">
        <v>113</v>
      </c>
      <c r="C64" s="146"/>
    </row>
    <row r="65" spans="1:10" s="122" customFormat="1" ht="16" x14ac:dyDescent="0.2">
      <c r="A65" s="120"/>
      <c r="B65" s="130" t="s">
        <v>129</v>
      </c>
      <c r="C65" s="188">
        <v>0.15</v>
      </c>
      <c r="D65" s="122" t="s">
        <v>130</v>
      </c>
    </row>
    <row r="66" spans="1:10" s="122" customFormat="1" ht="16" x14ac:dyDescent="0.2">
      <c r="A66" s="120"/>
      <c r="B66" s="131" t="s">
        <v>131</v>
      </c>
      <c r="C66" s="145"/>
    </row>
    <row r="67" spans="1:10" s="122" customFormat="1" ht="16" x14ac:dyDescent="0.2">
      <c r="A67" s="120"/>
      <c r="B67" s="130" t="s">
        <v>132</v>
      </c>
      <c r="C67" s="173">
        <f>0.01*0.02</f>
        <v>2.0000000000000001E-4</v>
      </c>
      <c r="D67" s="122" t="s">
        <v>133</v>
      </c>
      <c r="E67" s="174" t="s">
        <v>134</v>
      </c>
    </row>
    <row r="68" spans="1:10" x14ac:dyDescent="0.2">
      <c r="B68" s="172" t="s">
        <v>135</v>
      </c>
    </row>
    <row r="70" spans="1:10" x14ac:dyDescent="0.2">
      <c r="B70" s="10" t="s">
        <v>136</v>
      </c>
      <c r="C70" s="184"/>
      <c r="D70" s="183"/>
      <c r="E70" s="183"/>
      <c r="F70" s="183"/>
      <c r="G70" s="183"/>
      <c r="H70" s="183"/>
      <c r="I70" s="183"/>
      <c r="J70" s="183"/>
    </row>
    <row r="72" spans="1:10" x14ac:dyDescent="0.2">
      <c r="B72" s="27" t="s">
        <v>137</v>
      </c>
      <c r="C72" s="186" t="s">
        <v>138</v>
      </c>
      <c r="D72" s="27" t="s">
        <v>139</v>
      </c>
      <c r="E72" s="27" t="s">
        <v>31</v>
      </c>
      <c r="F72" s="27" t="s">
        <v>32</v>
      </c>
      <c r="G72" s="27" t="s">
        <v>33</v>
      </c>
      <c r="H72" s="27" t="s">
        <v>34</v>
      </c>
      <c r="I72" s="27" t="s">
        <v>35</v>
      </c>
      <c r="J72" s="27" t="s">
        <v>36</v>
      </c>
    </row>
    <row r="73" spans="1:10" x14ac:dyDescent="0.2">
      <c r="B73" s="181">
        <v>25000</v>
      </c>
      <c r="C73" s="182">
        <v>0.05</v>
      </c>
      <c r="E73" s="187">
        <f>'Demographic-Economic'!D39*$B73*$C73</f>
        <v>53.75</v>
      </c>
      <c r="F73" s="187">
        <f>'Demographic-Economic'!E39*$B73*$C73</f>
        <v>79.125</v>
      </c>
      <c r="G73" s="187">
        <f>'Demographic-Economic'!F39*$B73*$C73</f>
        <v>44.5</v>
      </c>
      <c r="H73" s="187">
        <f>'Demographic-Economic'!G39*$B73*$C73</f>
        <v>235.25</v>
      </c>
      <c r="I73" s="187">
        <f>'Demographic-Economic'!H39*$B73*$C73</f>
        <v>124.5</v>
      </c>
      <c r="J73" s="187">
        <f>'Demographic-Economic'!I39*$B73*$C73</f>
        <v>94.875</v>
      </c>
    </row>
    <row r="74" spans="1:10" x14ac:dyDescent="0.2">
      <c r="B74" s="181">
        <f t="shared" ref="B74:B85" si="0">B73+50000</f>
        <v>75000</v>
      </c>
      <c r="C74" s="182">
        <v>0.04</v>
      </c>
      <c r="E74" s="187">
        <f>'Demographic-Economic'!D40*$B74*$C74</f>
        <v>137.70000000000002</v>
      </c>
      <c r="F74" s="187">
        <f>'Demographic-Economic'!E40*$B74*$C74</f>
        <v>161.1</v>
      </c>
      <c r="G74" s="187">
        <f>'Demographic-Economic'!F40*$B74*$C74</f>
        <v>186.9</v>
      </c>
      <c r="H74" s="187">
        <f>'Demographic-Economic'!G40*$B74*$C74</f>
        <v>566.4</v>
      </c>
      <c r="I74" s="187">
        <f>'Demographic-Economic'!H40*$B74*$C74</f>
        <v>419.1</v>
      </c>
      <c r="J74" s="187">
        <f>'Demographic-Economic'!I40*$B74*$C74</f>
        <v>473.7000000000001</v>
      </c>
    </row>
    <row r="75" spans="1:10" x14ac:dyDescent="0.2">
      <c r="B75" s="181">
        <f t="shared" si="0"/>
        <v>125000</v>
      </c>
      <c r="C75" s="182">
        <v>0.03</v>
      </c>
      <c r="E75" s="187">
        <f>'Demographic-Economic'!D41*$B75*$C75</f>
        <v>260.625</v>
      </c>
      <c r="F75" s="187">
        <f>'Demographic-Economic'!E41*$B75*$C75</f>
        <v>259.875</v>
      </c>
      <c r="G75" s="187">
        <f>'Demographic-Economic'!F41*$B75*$C75</f>
        <v>421.125</v>
      </c>
      <c r="H75" s="187">
        <f>'Demographic-Economic'!G41*$B75*$C75</f>
        <v>591.75</v>
      </c>
      <c r="I75" s="187">
        <f>'Demographic-Economic'!H41*$B75*$C75</f>
        <v>709.125</v>
      </c>
      <c r="J75" s="187">
        <f>'Demographic-Economic'!I41*$B75*$C75</f>
        <v>501</v>
      </c>
    </row>
    <row r="76" spans="1:10" x14ac:dyDescent="0.2">
      <c r="B76" s="181">
        <f t="shared" si="0"/>
        <v>175000</v>
      </c>
      <c r="C76" s="182">
        <v>0.02</v>
      </c>
      <c r="E76" s="187">
        <f>'Demographic-Economic'!D42*$B76*$C76</f>
        <v>561.4</v>
      </c>
      <c r="F76" s="187">
        <f>'Demographic-Economic'!E42*$B76*$C76</f>
        <v>535.85000000000014</v>
      </c>
      <c r="G76" s="187">
        <f>'Demographic-Economic'!F42*$B76*$C76</f>
        <v>756.35</v>
      </c>
      <c r="H76" s="187">
        <f>'Demographic-Economic'!G42*$B76*$C76</f>
        <v>604.1</v>
      </c>
      <c r="I76" s="187">
        <f>'Demographic-Economic'!H42*$B76*$C76</f>
        <v>653.45000000000005</v>
      </c>
      <c r="J76" s="187">
        <f>'Demographic-Economic'!I42*$B76*$C76</f>
        <v>561.75</v>
      </c>
    </row>
    <row r="77" spans="1:10" x14ac:dyDescent="0.2">
      <c r="B77" s="181">
        <f t="shared" si="0"/>
        <v>225000</v>
      </c>
      <c r="C77" s="182">
        <v>0.01</v>
      </c>
      <c r="E77" s="187">
        <f>'Demographic-Economic'!D43*$B77*$C77</f>
        <v>242.55</v>
      </c>
      <c r="F77" s="187">
        <f>'Demographic-Economic'!E43*$B77*$C77</f>
        <v>252</v>
      </c>
      <c r="G77" s="187">
        <f>'Demographic-Economic'!F43*$B77*$C77</f>
        <v>236.92500000000001</v>
      </c>
      <c r="H77" s="187">
        <f>'Demographic-Economic'!G43*$B77*$C77</f>
        <v>197.1</v>
      </c>
      <c r="I77" s="187">
        <f>'Demographic-Economic'!H43*$B77*$C77</f>
        <v>268.2</v>
      </c>
      <c r="J77" s="187">
        <f>'Demographic-Economic'!I43*$B77*$C77</f>
        <v>230.625</v>
      </c>
    </row>
    <row r="78" spans="1:10" x14ac:dyDescent="0.2">
      <c r="B78" s="181">
        <f t="shared" si="0"/>
        <v>275000</v>
      </c>
      <c r="C78" s="182">
        <v>0</v>
      </c>
      <c r="E78" s="185">
        <f>'Demographic-Economic'!D44*B78*C78</f>
        <v>0</v>
      </c>
      <c r="F78" s="185">
        <f>'Demographic-Economic'!E44*C78*E78</f>
        <v>0</v>
      </c>
      <c r="G78" s="185">
        <f>'Demographic-Economic'!F44*E78*F78</f>
        <v>0</v>
      </c>
      <c r="H78" s="185">
        <f>'Demographic-Economic'!G44*F78*G78</f>
        <v>0</v>
      </c>
      <c r="I78" s="185">
        <f>'Demographic-Economic'!H44*G78*H78</f>
        <v>0</v>
      </c>
      <c r="J78" s="185">
        <f>'Demographic-Economic'!I44*H78*I78</f>
        <v>0</v>
      </c>
    </row>
    <row r="79" spans="1:10" x14ac:dyDescent="0.2">
      <c r="B79" s="181">
        <f t="shared" si="0"/>
        <v>325000</v>
      </c>
      <c r="C79" s="182">
        <v>0</v>
      </c>
      <c r="E79" s="185">
        <f>'Demographic-Economic'!D45*B79*C79</f>
        <v>0</v>
      </c>
      <c r="F79" s="185">
        <f>'Demographic-Economic'!E45*C79*E79</f>
        <v>0</v>
      </c>
      <c r="G79" s="185">
        <f>'Demographic-Economic'!F45*E79*F79</f>
        <v>0</v>
      </c>
      <c r="H79" s="185">
        <f>'Demographic-Economic'!G45*F79*G79</f>
        <v>0</v>
      </c>
      <c r="I79" s="185">
        <f>'Demographic-Economic'!H45*G79*H79</f>
        <v>0</v>
      </c>
      <c r="J79" s="185">
        <f>'Demographic-Economic'!I45*H79*I79</f>
        <v>0</v>
      </c>
    </row>
    <row r="80" spans="1:10" x14ac:dyDescent="0.2">
      <c r="B80" s="181">
        <f t="shared" si="0"/>
        <v>375000</v>
      </c>
      <c r="C80" s="182">
        <v>0</v>
      </c>
      <c r="E80" s="185">
        <f>'Demographic-Economic'!D46*B80*C80</f>
        <v>0</v>
      </c>
      <c r="F80" s="185">
        <f>'Demographic-Economic'!E46*C80*E80</f>
        <v>0</v>
      </c>
      <c r="G80" s="185">
        <f>'Demographic-Economic'!F46*E80*F80</f>
        <v>0</v>
      </c>
      <c r="H80" s="185">
        <f>'Demographic-Economic'!G46*F80*G80</f>
        <v>0</v>
      </c>
      <c r="I80" s="185">
        <f>'Demographic-Economic'!H46*G80*H80</f>
        <v>0</v>
      </c>
      <c r="J80" s="185">
        <f>'Demographic-Economic'!I46*H80*I80</f>
        <v>0</v>
      </c>
    </row>
    <row r="81" spans="2:10" x14ac:dyDescent="0.2">
      <c r="B81" s="181">
        <f t="shared" si="0"/>
        <v>425000</v>
      </c>
      <c r="C81" s="182">
        <v>0</v>
      </c>
      <c r="E81" s="185">
        <f>'Demographic-Economic'!D47*B81*C81</f>
        <v>0</v>
      </c>
      <c r="F81" s="185">
        <f>'Demographic-Economic'!E47*C81*E81</f>
        <v>0</v>
      </c>
      <c r="G81" s="185">
        <f>'Demographic-Economic'!F47*E81*F81</f>
        <v>0</v>
      </c>
      <c r="H81" s="185">
        <f>'Demographic-Economic'!G47*F81*G81</f>
        <v>0</v>
      </c>
      <c r="I81" s="185">
        <f>'Demographic-Economic'!H47*G81*H81</f>
        <v>0</v>
      </c>
      <c r="J81" s="185">
        <f>'Demographic-Economic'!I47*H81*I81</f>
        <v>0</v>
      </c>
    </row>
    <row r="82" spans="2:10" x14ac:dyDescent="0.2">
      <c r="B82" s="181">
        <f t="shared" si="0"/>
        <v>475000</v>
      </c>
      <c r="C82" s="182">
        <v>0</v>
      </c>
      <c r="E82" s="185">
        <f>'Demographic-Economic'!D48*B82*C82</f>
        <v>0</v>
      </c>
      <c r="F82" s="185">
        <f>'Demographic-Economic'!E48*C82*E82</f>
        <v>0</v>
      </c>
      <c r="G82" s="185">
        <f>'Demographic-Economic'!F48*E82*F82</f>
        <v>0</v>
      </c>
      <c r="H82" s="185">
        <f>'Demographic-Economic'!G48*F82*G82</f>
        <v>0</v>
      </c>
      <c r="I82" s="185">
        <f>'Demographic-Economic'!H48*G82*H82</f>
        <v>0</v>
      </c>
      <c r="J82" s="185">
        <f>'Demographic-Economic'!I48*H82*I82</f>
        <v>0</v>
      </c>
    </row>
    <row r="83" spans="2:10" x14ac:dyDescent="0.2">
      <c r="B83" s="181">
        <f t="shared" si="0"/>
        <v>525000</v>
      </c>
      <c r="C83" s="182">
        <v>0</v>
      </c>
      <c r="E83" s="185">
        <f>'Demographic-Economic'!D49*B83*C83</f>
        <v>0</v>
      </c>
      <c r="F83" s="185">
        <f>'Demographic-Economic'!E49*C83*E83</f>
        <v>0</v>
      </c>
      <c r="G83" s="185">
        <f>'Demographic-Economic'!F49*E83*F83</f>
        <v>0</v>
      </c>
      <c r="H83" s="185">
        <f>'Demographic-Economic'!G49*F83*G83</f>
        <v>0</v>
      </c>
      <c r="I83" s="185">
        <f>'Demographic-Economic'!H49*G83*H83</f>
        <v>0</v>
      </c>
      <c r="J83" s="185">
        <f>'Demographic-Economic'!I49*H83*I83</f>
        <v>0</v>
      </c>
    </row>
    <row r="84" spans="2:10" x14ac:dyDescent="0.2">
      <c r="B84" s="181">
        <f t="shared" si="0"/>
        <v>575000</v>
      </c>
      <c r="C84" s="182">
        <v>0</v>
      </c>
      <c r="E84" s="185">
        <f>'Demographic-Economic'!D50*B84*C84</f>
        <v>0</v>
      </c>
      <c r="F84" s="185">
        <f>'Demographic-Economic'!E50*C84*E84</f>
        <v>0</v>
      </c>
      <c r="G84" s="185">
        <f>'Demographic-Economic'!F50*E84*F84</f>
        <v>0</v>
      </c>
      <c r="H84" s="185">
        <f>'Demographic-Economic'!G50*F84*G84</f>
        <v>0</v>
      </c>
      <c r="I84" s="185">
        <f>'Demographic-Economic'!H50*G84*H84</f>
        <v>0</v>
      </c>
      <c r="J84" s="185">
        <f>'Demographic-Economic'!I50*H84*I84</f>
        <v>0</v>
      </c>
    </row>
    <row r="85" spans="2:10" x14ac:dyDescent="0.2">
      <c r="B85" s="181">
        <f t="shared" si="0"/>
        <v>625000</v>
      </c>
      <c r="C85" s="182">
        <v>0</v>
      </c>
      <c r="E85" s="185">
        <f>'Demographic-Economic'!D51*B85*C85</f>
        <v>0</v>
      </c>
      <c r="F85" s="185">
        <f>'Demographic-Economic'!E51*C85*E85</f>
        <v>0</v>
      </c>
      <c r="G85" s="185">
        <f>'Demographic-Economic'!F51*E85*F85</f>
        <v>0</v>
      </c>
      <c r="H85" s="185">
        <f>'Demographic-Economic'!G51*F85*G85</f>
        <v>0</v>
      </c>
      <c r="I85" s="185">
        <f>'Demographic-Economic'!H51*G85*H85</f>
        <v>0</v>
      </c>
      <c r="J85" s="185">
        <f>'Demographic-Economic'!I51*H85*I85</f>
        <v>0</v>
      </c>
    </row>
    <row r="87" spans="2:10" x14ac:dyDescent="0.2">
      <c r="B87" s="10"/>
      <c r="C87" s="86" t="s">
        <v>140</v>
      </c>
      <c r="D87" s="86" t="s">
        <v>141</v>
      </c>
      <c r="E87" s="86" t="s">
        <v>142</v>
      </c>
      <c r="F87" s="86" t="s">
        <v>143</v>
      </c>
      <c r="G87" s="199" t="s">
        <v>144</v>
      </c>
      <c r="H87" s="86" t="s">
        <v>145</v>
      </c>
      <c r="I87" s="86"/>
      <c r="J87" s="86"/>
    </row>
    <row r="88" spans="2:10" x14ac:dyDescent="0.2">
      <c r="B88" s="129" t="s">
        <v>82</v>
      </c>
      <c r="C88" s="144"/>
      <c r="D88" s="129"/>
      <c r="E88" s="129"/>
      <c r="F88" s="129"/>
      <c r="G88" s="129"/>
      <c r="H88" s="129"/>
      <c r="I88" s="129"/>
      <c r="J88" s="129"/>
    </row>
    <row r="89" spans="2:10" x14ac:dyDescent="0.2">
      <c r="B89" s="191"/>
      <c r="C89" s="197"/>
      <c r="D89" s="136"/>
      <c r="E89" s="136"/>
      <c r="F89" s="136"/>
      <c r="G89" s="136"/>
      <c r="H89" s="136"/>
      <c r="I89" s="136"/>
      <c r="J89" s="136"/>
    </row>
    <row r="90" spans="2:10" x14ac:dyDescent="0.2">
      <c r="B90" s="191">
        <v>2020</v>
      </c>
      <c r="C90" s="197">
        <f>_xlfn.IFNA(INDEX(Model!$D$21:$D$34, MATCH('Case 1 Assumptions'!$B90, Model!$B$21:$B$34, 0)), "-")</f>
        <v>67</v>
      </c>
      <c r="D90" s="136">
        <f>C$90</f>
        <v>67</v>
      </c>
      <c r="E90" s="197">
        <f>_xlfn.IFNA(INDEX(Model!$E$21:$E$34, MATCH('Case 1 Assumptions'!$B90, Model!$B$21:$B$34, 0)), "-")</f>
        <v>14.5</v>
      </c>
      <c r="F90" s="136">
        <f>E$90</f>
        <v>14.5</v>
      </c>
      <c r="G90" s="197">
        <f>_xlfn.IFNA(INDEX(Model!$F$21:$F$34, MATCH('Case 1 Assumptions'!$B90, Model!$B$21:$B$34, 0)), "-")</f>
        <v>7.5</v>
      </c>
      <c r="H90" s="136">
        <f>G$90</f>
        <v>7.5</v>
      </c>
      <c r="I90" s="136"/>
      <c r="J90" s="136"/>
    </row>
    <row r="91" spans="2:10" x14ac:dyDescent="0.2">
      <c r="B91" s="191">
        <f>B90+1</f>
        <v>2021</v>
      </c>
      <c r="C91" s="197" t="str">
        <f>_xlfn.IFNA(INDEX(Model!$D$21:$D$34, MATCH('Case 1 Assumptions'!$B91, Model!$B$21:$B$34, 0)), "-")</f>
        <v>-</v>
      </c>
      <c r="D91" s="136">
        <f>D90+0.1*(C$100-C$90)</f>
        <v>67.729600000000005</v>
      </c>
      <c r="E91" s="197" t="str">
        <f>_xlfn.IFNA(INDEX(Model!$E$21:$E$34, MATCH('Case 1 Assumptions'!$B91, Model!$B$21:$B$34, 0)), "-")</f>
        <v>-</v>
      </c>
      <c r="F91" s="136">
        <f>F90+0.1*(E$100-E$90)</f>
        <v>14.6579</v>
      </c>
      <c r="G91" s="197" t="str">
        <f>_xlfn.IFNA(INDEX(Model!$F$21:$F$34, MATCH('Case 1 Assumptions'!$B91, Model!$B$21:$B$34, 0)), "-")</f>
        <v>-</v>
      </c>
      <c r="H91" s="136">
        <f>H90+0.1*(G$100-G$90)</f>
        <v>7.5816999999999997</v>
      </c>
      <c r="I91" s="158"/>
      <c r="J91" s="158"/>
    </row>
    <row r="92" spans="2:10" x14ac:dyDescent="0.2">
      <c r="B92" s="191">
        <f t="shared" ref="B92:B155" si="1">B91+1</f>
        <v>2022</v>
      </c>
      <c r="C92" s="197" t="str">
        <f>_xlfn.IFNA(INDEX(Model!$D$21:$D$34, MATCH('Case 1 Assumptions'!$B92, Model!$B$21:$B$34, 0)), "-")</f>
        <v>-</v>
      </c>
      <c r="D92" s="136">
        <f t="shared" ref="D92:H100" si="2">D91+0.1*(C$100-C$90)</f>
        <v>68.45920000000001</v>
      </c>
      <c r="E92" s="197" t="str">
        <f>_xlfn.IFNA(INDEX(Model!$E$21:$E$34, MATCH('Case 1 Assumptions'!$B92, Model!$B$21:$B$34, 0)), "-")</f>
        <v>-</v>
      </c>
      <c r="F92" s="136">
        <f t="shared" si="2"/>
        <v>14.815799999999999</v>
      </c>
      <c r="G92" s="197" t="str">
        <f>_xlfn.IFNA(INDEX(Model!$F$21:$F$34, MATCH('Case 1 Assumptions'!$B92, Model!$B$21:$B$34, 0)), "-")</f>
        <v>-</v>
      </c>
      <c r="H92" s="136">
        <f t="shared" si="2"/>
        <v>7.6633999999999993</v>
      </c>
    </row>
    <row r="93" spans="2:10" x14ac:dyDescent="0.2">
      <c r="B93" s="191">
        <f t="shared" si="1"/>
        <v>2023</v>
      </c>
      <c r="C93" s="197" t="str">
        <f>_xlfn.IFNA(INDEX(Model!$D$21:$D$34, MATCH('Case 1 Assumptions'!$B93, Model!$B$21:$B$34, 0)), "-")</f>
        <v>-</v>
      </c>
      <c r="D93" s="136">
        <f t="shared" si="2"/>
        <v>69.188800000000015</v>
      </c>
      <c r="E93" s="197" t="str">
        <f>_xlfn.IFNA(INDEX(Model!$E$21:$E$34, MATCH('Case 1 Assumptions'!$B93, Model!$B$21:$B$34, 0)), "-")</f>
        <v>-</v>
      </c>
      <c r="F93" s="136">
        <f t="shared" si="2"/>
        <v>14.973699999999999</v>
      </c>
      <c r="G93" s="197" t="str">
        <f>_xlfn.IFNA(INDEX(Model!$F$21:$F$34, MATCH('Case 1 Assumptions'!$B93, Model!$B$21:$B$34, 0)), "-")</f>
        <v>-</v>
      </c>
      <c r="H93" s="136">
        <f t="shared" si="2"/>
        <v>7.745099999999999</v>
      </c>
    </row>
    <row r="94" spans="2:10" x14ac:dyDescent="0.2">
      <c r="B94" s="191">
        <f t="shared" si="1"/>
        <v>2024</v>
      </c>
      <c r="C94" s="197" t="str">
        <f>_xlfn.IFNA(INDEX(Model!$D$21:$D$34, MATCH('Case 1 Assumptions'!$B94, Model!$B$21:$B$34, 0)), "-")</f>
        <v>-</v>
      </c>
      <c r="D94" s="136">
        <f t="shared" si="2"/>
        <v>69.91840000000002</v>
      </c>
      <c r="E94" s="197" t="str">
        <f>_xlfn.IFNA(INDEX(Model!$E$21:$E$34, MATCH('Case 1 Assumptions'!$B94, Model!$B$21:$B$34, 0)), "-")</f>
        <v>-</v>
      </c>
      <c r="F94" s="136">
        <f t="shared" si="2"/>
        <v>15.131599999999999</v>
      </c>
      <c r="G94" s="197" t="str">
        <f>_xlfn.IFNA(INDEX(Model!$F$21:$F$34, MATCH('Case 1 Assumptions'!$B94, Model!$B$21:$B$34, 0)), "-")</f>
        <v>-</v>
      </c>
      <c r="H94" s="136">
        <f t="shared" si="2"/>
        <v>7.8267999999999986</v>
      </c>
    </row>
    <row r="95" spans="2:10" x14ac:dyDescent="0.2">
      <c r="B95" s="191">
        <f t="shared" si="1"/>
        <v>2025</v>
      </c>
      <c r="C95" s="197" t="str">
        <f>_xlfn.IFNA(INDEX(Model!$D$21:$D$34, MATCH('Case 1 Assumptions'!$B95, Model!$B$21:$B$34, 0)), "-")</f>
        <v>-</v>
      </c>
      <c r="D95" s="136">
        <f t="shared" si="2"/>
        <v>70.648000000000025</v>
      </c>
      <c r="E95" s="197" t="str">
        <f>_xlfn.IFNA(INDEX(Model!$E$21:$E$34, MATCH('Case 1 Assumptions'!$B95, Model!$B$21:$B$34, 0)), "-")</f>
        <v>-</v>
      </c>
      <c r="F95" s="136">
        <f t="shared" si="2"/>
        <v>15.289499999999999</v>
      </c>
      <c r="G95" s="197" t="str">
        <f>_xlfn.IFNA(INDEX(Model!$F$21:$F$34, MATCH('Case 1 Assumptions'!$B95, Model!$B$21:$B$34, 0)), "-")</f>
        <v>-</v>
      </c>
      <c r="H95" s="136">
        <f t="shared" si="2"/>
        <v>7.9084999999999983</v>
      </c>
    </row>
    <row r="96" spans="2:10" x14ac:dyDescent="0.2">
      <c r="B96" s="191">
        <f t="shared" si="1"/>
        <v>2026</v>
      </c>
      <c r="C96" s="197" t="str">
        <f>_xlfn.IFNA(INDEX(Model!$D$21:$D$34, MATCH('Case 1 Assumptions'!$B96, Model!$B$21:$B$34, 0)), "-")</f>
        <v>-</v>
      </c>
      <c r="D96" s="136">
        <f t="shared" si="2"/>
        <v>71.377600000000029</v>
      </c>
      <c r="E96" s="197" t="str">
        <f>_xlfn.IFNA(INDEX(Model!$E$21:$E$34, MATCH('Case 1 Assumptions'!$B96, Model!$B$21:$B$34, 0)), "-")</f>
        <v>-</v>
      </c>
      <c r="F96" s="136">
        <f t="shared" si="2"/>
        <v>15.447399999999998</v>
      </c>
      <c r="G96" s="197" t="str">
        <f>_xlfn.IFNA(INDEX(Model!$F$21:$F$34, MATCH('Case 1 Assumptions'!$B96, Model!$B$21:$B$34, 0)), "-")</f>
        <v>-</v>
      </c>
      <c r="H96" s="136">
        <f t="shared" si="2"/>
        <v>7.990199999999998</v>
      </c>
    </row>
    <row r="97" spans="2:8" x14ac:dyDescent="0.2">
      <c r="B97" s="191">
        <f t="shared" si="1"/>
        <v>2027</v>
      </c>
      <c r="C97" s="197" t="str">
        <f>_xlfn.IFNA(INDEX(Model!$D$21:$D$34, MATCH('Case 1 Assumptions'!$B97, Model!$B$21:$B$34, 0)), "-")</f>
        <v>-</v>
      </c>
      <c r="D97" s="136">
        <f t="shared" si="2"/>
        <v>72.107200000000034</v>
      </c>
      <c r="E97" s="197" t="str">
        <f>_xlfn.IFNA(INDEX(Model!$E$21:$E$34, MATCH('Case 1 Assumptions'!$B97, Model!$B$21:$B$34, 0)), "-")</f>
        <v>-</v>
      </c>
      <c r="F97" s="136">
        <f t="shared" si="2"/>
        <v>15.605299999999998</v>
      </c>
      <c r="G97" s="197" t="str">
        <f>_xlfn.IFNA(INDEX(Model!$F$21:$F$34, MATCH('Case 1 Assumptions'!$B97, Model!$B$21:$B$34, 0)), "-")</f>
        <v>-</v>
      </c>
      <c r="H97" s="136">
        <f t="shared" si="2"/>
        <v>8.0718999999999976</v>
      </c>
    </row>
    <row r="98" spans="2:8" x14ac:dyDescent="0.2">
      <c r="B98" s="191">
        <f t="shared" si="1"/>
        <v>2028</v>
      </c>
      <c r="C98" s="197" t="str">
        <f>_xlfn.IFNA(INDEX(Model!$D$21:$D$34, MATCH('Case 1 Assumptions'!$B98, Model!$B$21:$B$34, 0)), "-")</f>
        <v>-</v>
      </c>
      <c r="D98" s="136">
        <f t="shared" si="2"/>
        <v>72.836800000000039</v>
      </c>
      <c r="E98" s="197" t="str">
        <f>_xlfn.IFNA(INDEX(Model!$E$21:$E$34, MATCH('Case 1 Assumptions'!$B98, Model!$B$21:$B$34, 0)), "-")</f>
        <v>-</v>
      </c>
      <c r="F98" s="136">
        <f t="shared" si="2"/>
        <v>15.763199999999998</v>
      </c>
      <c r="G98" s="197" t="str">
        <f>_xlfn.IFNA(INDEX(Model!$F$21:$F$34, MATCH('Case 1 Assumptions'!$B98, Model!$B$21:$B$34, 0)), "-")</f>
        <v>-</v>
      </c>
      <c r="H98" s="136">
        <f t="shared" si="2"/>
        <v>8.1535999999999973</v>
      </c>
    </row>
    <row r="99" spans="2:8" x14ac:dyDescent="0.2">
      <c r="B99" s="191">
        <f t="shared" si="1"/>
        <v>2029</v>
      </c>
      <c r="C99" s="197" t="str">
        <f>_xlfn.IFNA(INDEX(Model!$D$21:$D$34, MATCH('Case 1 Assumptions'!$B99, Model!$B$21:$B$34, 0)), "-")</f>
        <v>-</v>
      </c>
      <c r="D99" s="136">
        <f t="shared" si="2"/>
        <v>73.566400000000044</v>
      </c>
      <c r="E99" s="197" t="str">
        <f>_xlfn.IFNA(INDEX(Model!$E$21:$E$34, MATCH('Case 1 Assumptions'!$B99, Model!$B$21:$B$34, 0)), "-")</f>
        <v>-</v>
      </c>
      <c r="F99" s="136">
        <f t="shared" si="2"/>
        <v>15.921099999999997</v>
      </c>
      <c r="G99" s="197" t="str">
        <f>_xlfn.IFNA(INDEX(Model!$F$21:$F$34, MATCH('Case 1 Assumptions'!$B99, Model!$B$21:$B$34, 0)), "-")</f>
        <v>-</v>
      </c>
      <c r="H99" s="136">
        <f t="shared" si="2"/>
        <v>8.235299999999997</v>
      </c>
    </row>
    <row r="100" spans="2:8" x14ac:dyDescent="0.2">
      <c r="B100" s="191">
        <f t="shared" si="1"/>
        <v>2030</v>
      </c>
      <c r="C100" s="197">
        <f>_xlfn.IFNA(INDEX(Model!$D$21:$D$34, MATCH('Case 1 Assumptions'!$B100, Model!$B$21:$B$34, 0)), "-")</f>
        <v>74.296000000000006</v>
      </c>
      <c r="D100" s="136">
        <f t="shared" si="2"/>
        <v>74.296000000000049</v>
      </c>
      <c r="E100" s="197">
        <f>_xlfn.IFNA(INDEX(Model!$E$21:$E$34, MATCH('Case 1 Assumptions'!$B100, Model!$B$21:$B$34, 0)), "-")</f>
        <v>16.079000000000001</v>
      </c>
      <c r="F100" s="136">
        <f t="shared" si="2"/>
        <v>16.078999999999997</v>
      </c>
      <c r="G100" s="197">
        <f>_xlfn.IFNA(INDEX(Model!$F$21:$F$34, MATCH('Case 1 Assumptions'!$B100, Model!$B$21:$B$34, 0)), "-")</f>
        <v>8.3170000000000002</v>
      </c>
      <c r="H100" s="136">
        <f t="shared" si="2"/>
        <v>8.3169999999999966</v>
      </c>
    </row>
    <row r="101" spans="2:8" x14ac:dyDescent="0.2">
      <c r="B101" s="191">
        <f t="shared" si="1"/>
        <v>2031</v>
      </c>
      <c r="C101" s="197" t="str">
        <f>_xlfn.IFNA(INDEX(Model!$D$21:$D$34, MATCH('Case 1 Assumptions'!$B101, Model!$B$21:$B$34, 0)), "-")</f>
        <v>-</v>
      </c>
      <c r="D101" s="136">
        <f>D100+0.1*(C$110-C$100)</f>
        <v>74.841800000000049</v>
      </c>
      <c r="E101" s="197" t="str">
        <f>_xlfn.IFNA(INDEX(Model!$E$21:$E$34, MATCH('Case 1 Assumptions'!$B101, Model!$B$21:$B$34, 0)), "-")</f>
        <v>-</v>
      </c>
      <c r="F101" s="136">
        <f>F100+0.1*(E$110-E$100)</f>
        <v>16.197099999999999</v>
      </c>
      <c r="G101" s="197" t="str">
        <f>_xlfn.IFNA(INDEX(Model!$F$21:$F$34, MATCH('Case 1 Assumptions'!$B101, Model!$B$21:$B$34, 0)), "-")</f>
        <v>-</v>
      </c>
      <c r="H101" s="136">
        <f>H100+0.1*(G$110-G$100)</f>
        <v>8.3780999999999963</v>
      </c>
    </row>
    <row r="102" spans="2:8" x14ac:dyDescent="0.2">
      <c r="B102" s="191">
        <f t="shared" si="1"/>
        <v>2032</v>
      </c>
      <c r="C102" s="197" t="str">
        <f>_xlfn.IFNA(INDEX(Model!$D$21:$D$34, MATCH('Case 1 Assumptions'!$B102, Model!$B$21:$B$34, 0)), "-")</f>
        <v>-</v>
      </c>
      <c r="D102" s="136">
        <f t="shared" ref="D102:H110" si="3">D101+0.1*(C$110-C$100)</f>
        <v>75.387600000000049</v>
      </c>
      <c r="E102" s="197" t="str">
        <f>_xlfn.IFNA(INDEX(Model!$E$21:$E$34, MATCH('Case 1 Assumptions'!$B102, Model!$B$21:$B$34, 0)), "-")</f>
        <v>-</v>
      </c>
      <c r="F102" s="136">
        <f t="shared" si="3"/>
        <v>16.315199999999997</v>
      </c>
      <c r="G102" s="197" t="str">
        <f>_xlfn.IFNA(INDEX(Model!$F$21:$F$34, MATCH('Case 1 Assumptions'!$B102, Model!$B$21:$B$34, 0)), "-")</f>
        <v>-</v>
      </c>
      <c r="H102" s="136">
        <f t="shared" si="3"/>
        <v>8.439199999999996</v>
      </c>
    </row>
    <row r="103" spans="2:8" x14ac:dyDescent="0.2">
      <c r="B103" s="191">
        <f t="shared" si="1"/>
        <v>2033</v>
      </c>
      <c r="C103" s="197" t="str">
        <f>_xlfn.IFNA(INDEX(Model!$D$21:$D$34, MATCH('Case 1 Assumptions'!$B103, Model!$B$21:$B$34, 0)), "-")</f>
        <v>-</v>
      </c>
      <c r="D103" s="136">
        <f t="shared" si="3"/>
        <v>75.933400000000049</v>
      </c>
      <c r="E103" s="197" t="str">
        <f>_xlfn.IFNA(INDEX(Model!$E$21:$E$34, MATCH('Case 1 Assumptions'!$B103, Model!$B$21:$B$34, 0)), "-")</f>
        <v>-</v>
      </c>
      <c r="F103" s="136">
        <f t="shared" si="3"/>
        <v>16.433299999999996</v>
      </c>
      <c r="G103" s="197" t="str">
        <f>_xlfn.IFNA(INDEX(Model!$F$21:$F$34, MATCH('Case 1 Assumptions'!$B103, Model!$B$21:$B$34, 0)), "-")</f>
        <v>-</v>
      </c>
      <c r="H103" s="136">
        <f t="shared" si="3"/>
        <v>8.5002999999999957</v>
      </c>
    </row>
    <row r="104" spans="2:8" x14ac:dyDescent="0.2">
      <c r="B104" s="191">
        <f t="shared" si="1"/>
        <v>2034</v>
      </c>
      <c r="C104" s="197" t="str">
        <f>_xlfn.IFNA(INDEX(Model!$D$21:$D$34, MATCH('Case 1 Assumptions'!$B104, Model!$B$21:$B$34, 0)), "-")</f>
        <v>-</v>
      </c>
      <c r="D104" s="136">
        <f t="shared" si="3"/>
        <v>76.479200000000048</v>
      </c>
      <c r="E104" s="197" t="str">
        <f>_xlfn.IFNA(INDEX(Model!$E$21:$E$34, MATCH('Case 1 Assumptions'!$B104, Model!$B$21:$B$34, 0)), "-")</f>
        <v>-</v>
      </c>
      <c r="F104" s="136">
        <f t="shared" si="3"/>
        <v>16.551399999999994</v>
      </c>
      <c r="G104" s="197" t="str">
        <f>_xlfn.IFNA(INDEX(Model!$F$21:$F$34, MATCH('Case 1 Assumptions'!$B104, Model!$B$21:$B$34, 0)), "-")</f>
        <v>-</v>
      </c>
      <c r="H104" s="136">
        <f t="shared" si="3"/>
        <v>8.5613999999999955</v>
      </c>
    </row>
    <row r="105" spans="2:8" x14ac:dyDescent="0.2">
      <c r="B105" s="191">
        <f t="shared" si="1"/>
        <v>2035</v>
      </c>
      <c r="C105" s="197" t="str">
        <f>_xlfn.IFNA(INDEX(Model!$D$21:$D$34, MATCH('Case 1 Assumptions'!$B105, Model!$B$21:$B$34, 0)), "-")</f>
        <v>-</v>
      </c>
      <c r="D105" s="136">
        <f t="shared" si="3"/>
        <v>77.025000000000048</v>
      </c>
      <c r="E105" s="197" t="str">
        <f>_xlfn.IFNA(INDEX(Model!$E$21:$E$34, MATCH('Case 1 Assumptions'!$B105, Model!$B$21:$B$34, 0)), "-")</f>
        <v>-</v>
      </c>
      <c r="F105" s="136">
        <f t="shared" si="3"/>
        <v>16.669499999999992</v>
      </c>
      <c r="G105" s="197" t="str">
        <f>_xlfn.IFNA(INDEX(Model!$F$21:$F$34, MATCH('Case 1 Assumptions'!$B105, Model!$B$21:$B$34, 0)), "-")</f>
        <v>-</v>
      </c>
      <c r="H105" s="136">
        <f t="shared" si="3"/>
        <v>8.6224999999999952</v>
      </c>
    </row>
    <row r="106" spans="2:8" x14ac:dyDescent="0.2">
      <c r="B106" s="191">
        <f t="shared" si="1"/>
        <v>2036</v>
      </c>
      <c r="C106" s="197" t="str">
        <f>_xlfn.IFNA(INDEX(Model!$D$21:$D$34, MATCH('Case 1 Assumptions'!$B106, Model!$B$21:$B$34, 0)), "-")</f>
        <v>-</v>
      </c>
      <c r="D106" s="136">
        <f t="shared" si="3"/>
        <v>77.570800000000048</v>
      </c>
      <c r="E106" s="197" t="str">
        <f>_xlfn.IFNA(INDEX(Model!$E$21:$E$34, MATCH('Case 1 Assumptions'!$B106, Model!$B$21:$B$34, 0)), "-")</f>
        <v>-</v>
      </c>
      <c r="F106" s="136">
        <f t="shared" si="3"/>
        <v>16.787599999999991</v>
      </c>
      <c r="G106" s="197" t="str">
        <f>_xlfn.IFNA(INDEX(Model!$F$21:$F$34, MATCH('Case 1 Assumptions'!$B106, Model!$B$21:$B$34, 0)), "-")</f>
        <v>-</v>
      </c>
      <c r="H106" s="136">
        <f t="shared" si="3"/>
        <v>8.6835999999999949</v>
      </c>
    </row>
    <row r="107" spans="2:8" x14ac:dyDescent="0.2">
      <c r="B107" s="191">
        <f t="shared" si="1"/>
        <v>2037</v>
      </c>
      <c r="C107" s="197" t="str">
        <f>_xlfn.IFNA(INDEX(Model!$D$21:$D$34, MATCH('Case 1 Assumptions'!$B107, Model!$B$21:$B$34, 0)), "-")</f>
        <v>-</v>
      </c>
      <c r="D107" s="136">
        <f t="shared" si="3"/>
        <v>78.116600000000048</v>
      </c>
      <c r="E107" s="197" t="str">
        <f>_xlfn.IFNA(INDEX(Model!$E$21:$E$34, MATCH('Case 1 Assumptions'!$B107, Model!$B$21:$B$34, 0)), "-")</f>
        <v>-</v>
      </c>
      <c r="F107" s="136">
        <f t="shared" si="3"/>
        <v>16.905699999999989</v>
      </c>
      <c r="G107" s="197" t="str">
        <f>_xlfn.IFNA(INDEX(Model!$F$21:$F$34, MATCH('Case 1 Assumptions'!$B107, Model!$B$21:$B$34, 0)), "-")</f>
        <v>-</v>
      </c>
      <c r="H107" s="136">
        <f t="shared" si="3"/>
        <v>8.7446999999999946</v>
      </c>
    </row>
    <row r="108" spans="2:8" x14ac:dyDescent="0.2">
      <c r="B108" s="191">
        <f t="shared" si="1"/>
        <v>2038</v>
      </c>
      <c r="C108" s="197" t="str">
        <f>_xlfn.IFNA(INDEX(Model!$D$21:$D$34, MATCH('Case 1 Assumptions'!$B108, Model!$B$21:$B$34, 0)), "-")</f>
        <v>-</v>
      </c>
      <c r="D108" s="136">
        <f t="shared" si="3"/>
        <v>78.662400000000048</v>
      </c>
      <c r="E108" s="197" t="str">
        <f>_xlfn.IFNA(INDEX(Model!$E$21:$E$34, MATCH('Case 1 Assumptions'!$B108, Model!$B$21:$B$34, 0)), "-")</f>
        <v>-</v>
      </c>
      <c r="F108" s="136">
        <f t="shared" si="3"/>
        <v>17.023799999999987</v>
      </c>
      <c r="G108" s="197" t="str">
        <f>_xlfn.IFNA(INDEX(Model!$F$21:$F$34, MATCH('Case 1 Assumptions'!$B108, Model!$B$21:$B$34, 0)), "-")</f>
        <v>-</v>
      </c>
      <c r="H108" s="136">
        <f t="shared" si="3"/>
        <v>8.8057999999999943</v>
      </c>
    </row>
    <row r="109" spans="2:8" x14ac:dyDescent="0.2">
      <c r="B109" s="191">
        <f t="shared" si="1"/>
        <v>2039</v>
      </c>
      <c r="C109" s="197" t="str">
        <f>_xlfn.IFNA(INDEX(Model!$D$21:$D$34, MATCH('Case 1 Assumptions'!$B109, Model!$B$21:$B$34, 0)), "-")</f>
        <v>-</v>
      </c>
      <c r="D109" s="136">
        <f t="shared" si="3"/>
        <v>79.208200000000048</v>
      </c>
      <c r="E109" s="197" t="str">
        <f>_xlfn.IFNA(INDEX(Model!$E$21:$E$34, MATCH('Case 1 Assumptions'!$B109, Model!$B$21:$B$34, 0)), "-")</f>
        <v>-</v>
      </c>
      <c r="F109" s="136">
        <f t="shared" si="3"/>
        <v>17.141899999999985</v>
      </c>
      <c r="G109" s="197" t="str">
        <f>_xlfn.IFNA(INDEX(Model!$F$21:$F$34, MATCH('Case 1 Assumptions'!$B109, Model!$B$21:$B$34, 0)), "-")</f>
        <v>-</v>
      </c>
      <c r="H109" s="136">
        <f t="shared" si="3"/>
        <v>8.866899999999994</v>
      </c>
    </row>
    <row r="110" spans="2:8" x14ac:dyDescent="0.2">
      <c r="B110" s="191">
        <f t="shared" si="1"/>
        <v>2040</v>
      </c>
      <c r="C110" s="197">
        <f>_xlfn.IFNA(INDEX(Model!$D$21:$D$34, MATCH('Case 1 Assumptions'!$B110, Model!$B$21:$B$34, 0)), "-")</f>
        <v>79.754000000000005</v>
      </c>
      <c r="D110" s="136">
        <f t="shared" si="3"/>
        <v>79.754000000000048</v>
      </c>
      <c r="E110" s="197">
        <f>_xlfn.IFNA(INDEX(Model!$E$21:$E$34, MATCH('Case 1 Assumptions'!$B110, Model!$B$21:$B$34, 0)), "-")</f>
        <v>17.260000000000002</v>
      </c>
      <c r="F110" s="136">
        <f t="shared" si="3"/>
        <v>17.259999999999984</v>
      </c>
      <c r="G110" s="197">
        <f>_xlfn.IFNA(INDEX(Model!$F$21:$F$34, MATCH('Case 1 Assumptions'!$B110, Model!$B$21:$B$34, 0)), "-")</f>
        <v>8.9280000000000008</v>
      </c>
      <c r="H110" s="136">
        <f t="shared" si="3"/>
        <v>8.9279999999999937</v>
      </c>
    </row>
    <row r="111" spans="2:8" x14ac:dyDescent="0.2">
      <c r="B111" s="191">
        <f t="shared" si="1"/>
        <v>2041</v>
      </c>
      <c r="C111" s="197" t="str">
        <f>_xlfn.IFNA(INDEX(Model!$D$21:$D$34, MATCH('Case 1 Assumptions'!$B111, Model!$B$21:$B$34, 0)), "-")</f>
        <v>-</v>
      </c>
      <c r="D111" s="136">
        <f>D110+0.1*(C$120-C$110)</f>
        <v>80.053000000000054</v>
      </c>
      <c r="E111" s="197" t="str">
        <f>_xlfn.IFNA(INDEX(Model!$E$21:$E$34, MATCH('Case 1 Assumptions'!$B111, Model!$B$21:$B$34, 0)), "-")</f>
        <v>-</v>
      </c>
      <c r="F111" s="136">
        <f>F110+0.1*(E$120-E$110)</f>
        <v>17.324699999999982</v>
      </c>
      <c r="G111" s="197" t="str">
        <f>_xlfn.IFNA(INDEX(Model!$F$21:$F$34, MATCH('Case 1 Assumptions'!$B111, Model!$B$21:$B$34, 0)), "-")</f>
        <v>-</v>
      </c>
      <c r="H111" s="136">
        <f>H110+0.1*(G$120-G$110)</f>
        <v>8.961399999999994</v>
      </c>
    </row>
    <row r="112" spans="2:8" x14ac:dyDescent="0.2">
      <c r="B112" s="191">
        <f t="shared" si="1"/>
        <v>2042</v>
      </c>
      <c r="C112" s="197" t="str">
        <f>_xlfn.IFNA(INDEX(Model!$D$21:$D$34, MATCH('Case 1 Assumptions'!$B112, Model!$B$21:$B$34, 0)), "-")</f>
        <v>-</v>
      </c>
      <c r="D112" s="136">
        <f t="shared" ref="D112:H120" si="4">D111+0.1*(C$120-C$110)</f>
        <v>80.352000000000061</v>
      </c>
      <c r="E112" s="197" t="str">
        <f>_xlfn.IFNA(INDEX(Model!$E$21:$E$34, MATCH('Case 1 Assumptions'!$B112, Model!$B$21:$B$34, 0)), "-")</f>
        <v>-</v>
      </c>
      <c r="F112" s="136">
        <f t="shared" si="4"/>
        <v>17.389399999999981</v>
      </c>
      <c r="G112" s="197" t="str">
        <f>_xlfn.IFNA(INDEX(Model!$F$21:$F$34, MATCH('Case 1 Assumptions'!$B112, Model!$B$21:$B$34, 0)), "-")</f>
        <v>-</v>
      </c>
      <c r="H112" s="136">
        <f t="shared" si="4"/>
        <v>8.9947999999999944</v>
      </c>
    </row>
    <row r="113" spans="2:8" x14ac:dyDescent="0.2">
      <c r="B113" s="191">
        <f t="shared" si="1"/>
        <v>2043</v>
      </c>
      <c r="C113" s="197" t="str">
        <f>_xlfn.IFNA(INDEX(Model!$D$21:$D$34, MATCH('Case 1 Assumptions'!$B113, Model!$B$21:$B$34, 0)), "-")</f>
        <v>-</v>
      </c>
      <c r="D113" s="136">
        <f t="shared" si="4"/>
        <v>80.651000000000067</v>
      </c>
      <c r="E113" s="197" t="str">
        <f>_xlfn.IFNA(INDEX(Model!$E$21:$E$34, MATCH('Case 1 Assumptions'!$B113, Model!$B$21:$B$34, 0)), "-")</f>
        <v>-</v>
      </c>
      <c r="F113" s="136">
        <f t="shared" si="4"/>
        <v>17.454099999999979</v>
      </c>
      <c r="G113" s="197" t="str">
        <f>_xlfn.IFNA(INDEX(Model!$F$21:$F$34, MATCH('Case 1 Assumptions'!$B113, Model!$B$21:$B$34, 0)), "-")</f>
        <v>-</v>
      </c>
      <c r="H113" s="136">
        <f t="shared" si="4"/>
        <v>9.0281999999999947</v>
      </c>
    </row>
    <row r="114" spans="2:8" x14ac:dyDescent="0.2">
      <c r="B114" s="191">
        <f t="shared" si="1"/>
        <v>2044</v>
      </c>
      <c r="C114" s="197" t="str">
        <f>_xlfn.IFNA(INDEX(Model!$D$21:$D$34, MATCH('Case 1 Assumptions'!$B114, Model!$B$21:$B$34, 0)), "-")</f>
        <v>-</v>
      </c>
      <c r="D114" s="136">
        <f t="shared" si="4"/>
        <v>80.950000000000074</v>
      </c>
      <c r="E114" s="197" t="str">
        <f>_xlfn.IFNA(INDEX(Model!$E$21:$E$34, MATCH('Case 1 Assumptions'!$B114, Model!$B$21:$B$34, 0)), "-")</f>
        <v>-</v>
      </c>
      <c r="F114" s="136">
        <f t="shared" si="4"/>
        <v>17.518799999999978</v>
      </c>
      <c r="G114" s="197" t="str">
        <f>_xlfn.IFNA(INDEX(Model!$F$21:$F$34, MATCH('Case 1 Assumptions'!$B114, Model!$B$21:$B$34, 0)), "-")</f>
        <v>-</v>
      </c>
      <c r="H114" s="136">
        <f t="shared" si="4"/>
        <v>9.061599999999995</v>
      </c>
    </row>
    <row r="115" spans="2:8" x14ac:dyDescent="0.2">
      <c r="B115" s="191">
        <f t="shared" si="1"/>
        <v>2045</v>
      </c>
      <c r="C115" s="197" t="str">
        <f>_xlfn.IFNA(INDEX(Model!$D$21:$D$34, MATCH('Case 1 Assumptions'!$B115, Model!$B$21:$B$34, 0)), "-")</f>
        <v>-</v>
      </c>
      <c r="D115" s="136">
        <f t="shared" si="4"/>
        <v>81.24900000000008</v>
      </c>
      <c r="E115" s="197" t="str">
        <f>_xlfn.IFNA(INDEX(Model!$E$21:$E$34, MATCH('Case 1 Assumptions'!$B115, Model!$B$21:$B$34, 0)), "-")</f>
        <v>-</v>
      </c>
      <c r="F115" s="136">
        <f t="shared" si="4"/>
        <v>17.583499999999976</v>
      </c>
      <c r="G115" s="197" t="str">
        <f>_xlfn.IFNA(INDEX(Model!$F$21:$F$34, MATCH('Case 1 Assumptions'!$B115, Model!$B$21:$B$34, 0)), "-")</f>
        <v>-</v>
      </c>
      <c r="H115" s="136">
        <f t="shared" si="4"/>
        <v>9.0949999999999953</v>
      </c>
    </row>
    <row r="116" spans="2:8" x14ac:dyDescent="0.2">
      <c r="B116" s="191">
        <f t="shared" si="1"/>
        <v>2046</v>
      </c>
      <c r="C116" s="197" t="str">
        <f>_xlfn.IFNA(INDEX(Model!$D$21:$D$34, MATCH('Case 1 Assumptions'!$B116, Model!$B$21:$B$34, 0)), "-")</f>
        <v>-</v>
      </c>
      <c r="D116" s="136">
        <f t="shared" si="4"/>
        <v>81.548000000000087</v>
      </c>
      <c r="E116" s="197" t="str">
        <f>_xlfn.IFNA(INDEX(Model!$E$21:$E$34, MATCH('Case 1 Assumptions'!$B116, Model!$B$21:$B$34, 0)), "-")</f>
        <v>-</v>
      </c>
      <c r="F116" s="136">
        <f t="shared" si="4"/>
        <v>17.648199999999974</v>
      </c>
      <c r="G116" s="197" t="str">
        <f>_xlfn.IFNA(INDEX(Model!$F$21:$F$34, MATCH('Case 1 Assumptions'!$B116, Model!$B$21:$B$34, 0)), "-")</f>
        <v>-</v>
      </c>
      <c r="H116" s="136">
        <f t="shared" si="4"/>
        <v>9.1283999999999956</v>
      </c>
    </row>
    <row r="117" spans="2:8" x14ac:dyDescent="0.2">
      <c r="B117" s="191">
        <f t="shared" si="1"/>
        <v>2047</v>
      </c>
      <c r="C117" s="197" t="str">
        <f>_xlfn.IFNA(INDEX(Model!$D$21:$D$34, MATCH('Case 1 Assumptions'!$B117, Model!$B$21:$B$34, 0)), "-")</f>
        <v>-</v>
      </c>
      <c r="D117" s="136">
        <f t="shared" si="4"/>
        <v>81.847000000000094</v>
      </c>
      <c r="E117" s="197" t="str">
        <f>_xlfn.IFNA(INDEX(Model!$E$21:$E$34, MATCH('Case 1 Assumptions'!$B117, Model!$B$21:$B$34, 0)), "-")</f>
        <v>-</v>
      </c>
      <c r="F117" s="136">
        <f t="shared" si="4"/>
        <v>17.712899999999973</v>
      </c>
      <c r="G117" s="197" t="str">
        <f>_xlfn.IFNA(INDEX(Model!$F$21:$F$34, MATCH('Case 1 Assumptions'!$B117, Model!$B$21:$B$34, 0)), "-")</f>
        <v>-</v>
      </c>
      <c r="H117" s="136">
        <f t="shared" si="4"/>
        <v>9.1617999999999959</v>
      </c>
    </row>
    <row r="118" spans="2:8" x14ac:dyDescent="0.2">
      <c r="B118" s="191">
        <f t="shared" si="1"/>
        <v>2048</v>
      </c>
      <c r="C118" s="197" t="str">
        <f>_xlfn.IFNA(INDEX(Model!$D$21:$D$34, MATCH('Case 1 Assumptions'!$B118, Model!$B$21:$B$34, 0)), "-")</f>
        <v>-</v>
      </c>
      <c r="D118" s="136">
        <f t="shared" si="4"/>
        <v>82.1460000000001</v>
      </c>
      <c r="E118" s="197" t="str">
        <f>_xlfn.IFNA(INDEX(Model!$E$21:$E$34, MATCH('Case 1 Assumptions'!$B118, Model!$B$21:$B$34, 0)), "-")</f>
        <v>-</v>
      </c>
      <c r="F118" s="136">
        <f t="shared" si="4"/>
        <v>17.777599999999971</v>
      </c>
      <c r="G118" s="197" t="str">
        <f>_xlfn.IFNA(INDEX(Model!$F$21:$F$34, MATCH('Case 1 Assumptions'!$B118, Model!$B$21:$B$34, 0)), "-")</f>
        <v>-</v>
      </c>
      <c r="H118" s="136">
        <f t="shared" si="4"/>
        <v>9.1951999999999963</v>
      </c>
    </row>
    <row r="119" spans="2:8" x14ac:dyDescent="0.2">
      <c r="B119" s="191">
        <f t="shared" si="1"/>
        <v>2049</v>
      </c>
      <c r="C119" s="197" t="str">
        <f>_xlfn.IFNA(INDEX(Model!$D$21:$D$34, MATCH('Case 1 Assumptions'!$B119, Model!$B$21:$B$34, 0)), "-")</f>
        <v>-</v>
      </c>
      <c r="D119" s="136">
        <f t="shared" si="4"/>
        <v>82.445000000000107</v>
      </c>
      <c r="E119" s="197" t="str">
        <f>_xlfn.IFNA(INDEX(Model!$E$21:$E$34, MATCH('Case 1 Assumptions'!$B119, Model!$B$21:$B$34, 0)), "-")</f>
        <v>-</v>
      </c>
      <c r="F119" s="136">
        <f t="shared" si="4"/>
        <v>17.84229999999997</v>
      </c>
      <c r="G119" s="197" t="str">
        <f>_xlfn.IFNA(INDEX(Model!$F$21:$F$34, MATCH('Case 1 Assumptions'!$B119, Model!$B$21:$B$34, 0)), "-")</f>
        <v>-</v>
      </c>
      <c r="H119" s="136">
        <f t="shared" si="4"/>
        <v>9.2285999999999966</v>
      </c>
    </row>
    <row r="120" spans="2:8" x14ac:dyDescent="0.2">
      <c r="B120" s="191">
        <f t="shared" si="1"/>
        <v>2050</v>
      </c>
      <c r="C120" s="197">
        <f>_xlfn.IFNA(INDEX(Model!$D$21:$D$34, MATCH('Case 1 Assumptions'!$B120, Model!$B$21:$B$34, 0)), "-")</f>
        <v>82.744</v>
      </c>
      <c r="D120" s="136">
        <f t="shared" si="4"/>
        <v>82.744000000000113</v>
      </c>
      <c r="E120" s="197">
        <f>_xlfn.IFNA(INDEX(Model!$E$21:$E$34, MATCH('Case 1 Assumptions'!$B120, Model!$B$21:$B$34, 0)), "-")</f>
        <v>17.907</v>
      </c>
      <c r="F120" s="136">
        <f t="shared" si="4"/>
        <v>17.906999999999968</v>
      </c>
      <c r="G120" s="197">
        <f>_xlfn.IFNA(INDEX(Model!$F$21:$F$34, MATCH('Case 1 Assumptions'!$B120, Model!$B$21:$B$34, 0)), "-")</f>
        <v>9.2620000000000005</v>
      </c>
      <c r="H120" s="136">
        <f t="shared" si="4"/>
        <v>9.2619999999999969</v>
      </c>
    </row>
    <row r="121" spans="2:8" x14ac:dyDescent="0.2">
      <c r="B121" s="191">
        <f t="shared" si="1"/>
        <v>2051</v>
      </c>
      <c r="C121" s="197" t="str">
        <f>_xlfn.IFNA(INDEX(Model!$D$21:$D$34, MATCH('Case 1 Assumptions'!$B121, Model!$B$21:$B$34, 0)), "-")</f>
        <v>-</v>
      </c>
      <c r="D121" s="136">
        <f>D120+0.1*(C$130-C$120)</f>
        <v>82.823600000000113</v>
      </c>
      <c r="E121" s="197" t="str">
        <f>_xlfn.IFNA(INDEX(Model!$E$21:$E$34, MATCH('Case 1 Assumptions'!$B121, Model!$B$21:$B$34, 0)), "-")</f>
        <v>-</v>
      </c>
      <c r="F121" s="136">
        <f>F120+0.1*(E$130-E$120)</f>
        <v>17.924299999999967</v>
      </c>
      <c r="G121" s="197" t="str">
        <f>_xlfn.IFNA(INDEX(Model!$F$21:$F$34, MATCH('Case 1 Assumptions'!$B121, Model!$B$21:$B$34, 0)), "-")</f>
        <v>-</v>
      </c>
      <c r="H121" s="136">
        <f>H120+0.1*(G$130-G$120)</f>
        <v>9.2709999999999972</v>
      </c>
    </row>
    <row r="122" spans="2:8" x14ac:dyDescent="0.2">
      <c r="B122" s="191">
        <f t="shared" si="1"/>
        <v>2052</v>
      </c>
      <c r="C122" s="197" t="str">
        <f>_xlfn.IFNA(INDEX(Model!$D$21:$D$34, MATCH('Case 1 Assumptions'!$B122, Model!$B$21:$B$34, 0)), "-")</f>
        <v>-</v>
      </c>
      <c r="D122" s="136">
        <f t="shared" ref="D122:H130" si="5">D121+0.1*(C$130-C$120)</f>
        <v>82.903200000000112</v>
      </c>
      <c r="E122" s="197" t="str">
        <f>_xlfn.IFNA(INDEX(Model!$E$21:$E$34, MATCH('Case 1 Assumptions'!$B122, Model!$B$21:$B$34, 0)), "-")</f>
        <v>-</v>
      </c>
      <c r="F122" s="136">
        <f t="shared" si="5"/>
        <v>17.941599999999966</v>
      </c>
      <c r="G122" s="197" t="str">
        <f>_xlfn.IFNA(INDEX(Model!$F$21:$F$34, MATCH('Case 1 Assumptions'!$B122, Model!$B$21:$B$34, 0)), "-")</f>
        <v>-</v>
      </c>
      <c r="H122" s="136">
        <f t="shared" si="5"/>
        <v>9.2799999999999976</v>
      </c>
    </row>
    <row r="123" spans="2:8" x14ac:dyDescent="0.2">
      <c r="B123" s="191">
        <f t="shared" si="1"/>
        <v>2053</v>
      </c>
      <c r="C123" s="197" t="str">
        <f>_xlfn.IFNA(INDEX(Model!$D$21:$D$34, MATCH('Case 1 Assumptions'!$B123, Model!$B$21:$B$34, 0)), "-")</f>
        <v>-</v>
      </c>
      <c r="D123" s="136">
        <f t="shared" si="5"/>
        <v>82.982800000000111</v>
      </c>
      <c r="E123" s="197" t="str">
        <f>_xlfn.IFNA(INDEX(Model!$E$21:$E$34, MATCH('Case 1 Assumptions'!$B123, Model!$B$21:$B$34, 0)), "-")</f>
        <v>-</v>
      </c>
      <c r="F123" s="136">
        <f t="shared" si="5"/>
        <v>17.958899999999964</v>
      </c>
      <c r="G123" s="197" t="str">
        <f>_xlfn.IFNA(INDEX(Model!$F$21:$F$34, MATCH('Case 1 Assumptions'!$B123, Model!$B$21:$B$34, 0)), "-")</f>
        <v>-</v>
      </c>
      <c r="H123" s="136">
        <f t="shared" si="5"/>
        <v>9.2889999999999979</v>
      </c>
    </row>
    <row r="124" spans="2:8" x14ac:dyDescent="0.2">
      <c r="B124" s="191">
        <f t="shared" si="1"/>
        <v>2054</v>
      </c>
      <c r="C124" s="197" t="str">
        <f>_xlfn.IFNA(INDEX(Model!$D$21:$D$34, MATCH('Case 1 Assumptions'!$B124, Model!$B$21:$B$34, 0)), "-")</f>
        <v>-</v>
      </c>
      <c r="D124" s="136">
        <f t="shared" si="5"/>
        <v>83.06240000000011</v>
      </c>
      <c r="E124" s="197" t="str">
        <f>_xlfn.IFNA(INDEX(Model!$E$21:$E$34, MATCH('Case 1 Assumptions'!$B124, Model!$B$21:$B$34, 0)), "-")</f>
        <v>-</v>
      </c>
      <c r="F124" s="136">
        <f t="shared" si="5"/>
        <v>17.976199999999963</v>
      </c>
      <c r="G124" s="197" t="str">
        <f>_xlfn.IFNA(INDEX(Model!$F$21:$F$34, MATCH('Case 1 Assumptions'!$B124, Model!$B$21:$B$34, 0)), "-")</f>
        <v>-</v>
      </c>
      <c r="H124" s="136">
        <f t="shared" si="5"/>
        <v>9.2979999999999983</v>
      </c>
    </row>
    <row r="125" spans="2:8" x14ac:dyDescent="0.2">
      <c r="B125" s="191">
        <f t="shared" si="1"/>
        <v>2055</v>
      </c>
      <c r="C125" s="197" t="str">
        <f>_xlfn.IFNA(INDEX(Model!$D$21:$D$34, MATCH('Case 1 Assumptions'!$B125, Model!$B$21:$B$34, 0)), "-")</f>
        <v>-</v>
      </c>
      <c r="D125" s="136">
        <f t="shared" si="5"/>
        <v>83.14200000000011</v>
      </c>
      <c r="E125" s="197" t="str">
        <f>_xlfn.IFNA(INDEX(Model!$E$21:$E$34, MATCH('Case 1 Assumptions'!$B125, Model!$B$21:$B$34, 0)), "-")</f>
        <v>-</v>
      </c>
      <c r="F125" s="136">
        <f t="shared" si="5"/>
        <v>17.993499999999962</v>
      </c>
      <c r="G125" s="197" t="str">
        <f>_xlfn.IFNA(INDEX(Model!$F$21:$F$34, MATCH('Case 1 Assumptions'!$B125, Model!$B$21:$B$34, 0)), "-")</f>
        <v>-</v>
      </c>
      <c r="H125" s="136">
        <f t="shared" si="5"/>
        <v>9.3069999999999986</v>
      </c>
    </row>
    <row r="126" spans="2:8" x14ac:dyDescent="0.2">
      <c r="B126" s="191">
        <f t="shared" si="1"/>
        <v>2056</v>
      </c>
      <c r="C126" s="197" t="str">
        <f>_xlfn.IFNA(INDEX(Model!$D$21:$D$34, MATCH('Case 1 Assumptions'!$B126, Model!$B$21:$B$34, 0)), "-")</f>
        <v>-</v>
      </c>
      <c r="D126" s="136">
        <f t="shared" si="5"/>
        <v>83.221600000000109</v>
      </c>
      <c r="E126" s="197" t="str">
        <f>_xlfn.IFNA(INDEX(Model!$E$21:$E$34, MATCH('Case 1 Assumptions'!$B126, Model!$B$21:$B$34, 0)), "-")</f>
        <v>-</v>
      </c>
      <c r="F126" s="136">
        <f t="shared" si="5"/>
        <v>18.010799999999961</v>
      </c>
      <c r="G126" s="197" t="str">
        <f>_xlfn.IFNA(INDEX(Model!$F$21:$F$34, MATCH('Case 1 Assumptions'!$B126, Model!$B$21:$B$34, 0)), "-")</f>
        <v>-</v>
      </c>
      <c r="H126" s="136">
        <f t="shared" si="5"/>
        <v>9.3159999999999989</v>
      </c>
    </row>
    <row r="127" spans="2:8" x14ac:dyDescent="0.2">
      <c r="B127" s="191">
        <f t="shared" si="1"/>
        <v>2057</v>
      </c>
      <c r="C127" s="197" t="str">
        <f>_xlfn.IFNA(INDEX(Model!$D$21:$D$34, MATCH('Case 1 Assumptions'!$B127, Model!$B$21:$B$34, 0)), "-")</f>
        <v>-</v>
      </c>
      <c r="D127" s="136">
        <f t="shared" si="5"/>
        <v>83.301200000000108</v>
      </c>
      <c r="E127" s="197" t="str">
        <f>_xlfn.IFNA(INDEX(Model!$E$21:$E$34, MATCH('Case 1 Assumptions'!$B127, Model!$B$21:$B$34, 0)), "-")</f>
        <v>-</v>
      </c>
      <c r="F127" s="136">
        <f t="shared" si="5"/>
        <v>18.028099999999959</v>
      </c>
      <c r="G127" s="197" t="str">
        <f>_xlfn.IFNA(INDEX(Model!$F$21:$F$34, MATCH('Case 1 Assumptions'!$B127, Model!$B$21:$B$34, 0)), "-")</f>
        <v>-</v>
      </c>
      <c r="H127" s="136">
        <f t="shared" si="5"/>
        <v>9.3249999999999993</v>
      </c>
    </row>
    <row r="128" spans="2:8" x14ac:dyDescent="0.2">
      <c r="B128" s="191">
        <f t="shared" si="1"/>
        <v>2058</v>
      </c>
      <c r="C128" s="197" t="str">
        <f>_xlfn.IFNA(INDEX(Model!$D$21:$D$34, MATCH('Case 1 Assumptions'!$B128, Model!$B$21:$B$34, 0)), "-")</f>
        <v>-</v>
      </c>
      <c r="D128" s="136">
        <f t="shared" si="5"/>
        <v>83.380800000000107</v>
      </c>
      <c r="E128" s="197" t="str">
        <f>_xlfn.IFNA(INDEX(Model!$E$21:$E$34, MATCH('Case 1 Assumptions'!$B128, Model!$B$21:$B$34, 0)), "-")</f>
        <v>-</v>
      </c>
      <c r="F128" s="136">
        <f t="shared" si="5"/>
        <v>18.045399999999958</v>
      </c>
      <c r="G128" s="197" t="str">
        <f>_xlfn.IFNA(INDEX(Model!$F$21:$F$34, MATCH('Case 1 Assumptions'!$B128, Model!$B$21:$B$34, 0)), "-")</f>
        <v>-</v>
      </c>
      <c r="H128" s="136">
        <f t="shared" si="5"/>
        <v>9.3339999999999996</v>
      </c>
    </row>
    <row r="129" spans="2:8" x14ac:dyDescent="0.2">
      <c r="B129" s="191">
        <f t="shared" si="1"/>
        <v>2059</v>
      </c>
      <c r="C129" s="197" t="str">
        <f>_xlfn.IFNA(INDEX(Model!$D$21:$D$34, MATCH('Case 1 Assumptions'!$B129, Model!$B$21:$B$34, 0)), "-")</f>
        <v>-</v>
      </c>
      <c r="D129" s="136">
        <f t="shared" si="5"/>
        <v>83.460400000000107</v>
      </c>
      <c r="E129" s="197" t="str">
        <f>_xlfn.IFNA(INDEX(Model!$E$21:$E$34, MATCH('Case 1 Assumptions'!$B129, Model!$B$21:$B$34, 0)), "-")</f>
        <v>-</v>
      </c>
      <c r="F129" s="136">
        <f t="shared" si="5"/>
        <v>18.062699999999957</v>
      </c>
      <c r="G129" s="197" t="str">
        <f>_xlfn.IFNA(INDEX(Model!$F$21:$F$34, MATCH('Case 1 Assumptions'!$B129, Model!$B$21:$B$34, 0)), "-")</f>
        <v>-</v>
      </c>
      <c r="H129" s="136">
        <f t="shared" si="5"/>
        <v>9.343</v>
      </c>
    </row>
    <row r="130" spans="2:8" x14ac:dyDescent="0.2">
      <c r="B130" s="191">
        <f t="shared" si="1"/>
        <v>2060</v>
      </c>
      <c r="C130" s="197">
        <f>_xlfn.IFNA(INDEX(Model!$D$21:$D$34, MATCH('Case 1 Assumptions'!$B130, Model!$B$21:$B$34, 0)), "-")</f>
        <v>83.54</v>
      </c>
      <c r="D130" s="136">
        <f t="shared" si="5"/>
        <v>83.540000000000106</v>
      </c>
      <c r="E130" s="197">
        <f>_xlfn.IFNA(INDEX(Model!$E$21:$E$34, MATCH('Case 1 Assumptions'!$B130, Model!$B$21:$B$34, 0)), "-")</f>
        <v>18.079999999999998</v>
      </c>
      <c r="F130" s="136">
        <f t="shared" si="5"/>
        <v>18.079999999999956</v>
      </c>
      <c r="G130" s="197">
        <f>_xlfn.IFNA(INDEX(Model!$F$21:$F$34, MATCH('Case 1 Assumptions'!$B130, Model!$B$21:$B$34, 0)), "-")</f>
        <v>9.3520000000000003</v>
      </c>
      <c r="H130" s="136">
        <f t="shared" si="5"/>
        <v>9.3520000000000003</v>
      </c>
    </row>
    <row r="131" spans="2:8" x14ac:dyDescent="0.2">
      <c r="B131" s="191">
        <f t="shared" si="1"/>
        <v>2061</v>
      </c>
      <c r="C131" s="197" t="str">
        <f>_xlfn.IFNA(INDEX(Model!$D$21:$D$34, MATCH('Case 1 Assumptions'!$B131, Model!$B$21:$B$34, 0)), "-")</f>
        <v>-</v>
      </c>
      <c r="D131" s="136">
        <f>D130+0.1*(C$140-C$130)</f>
        <v>83.458600000000104</v>
      </c>
      <c r="E131" s="197" t="str">
        <f>_xlfn.IFNA(INDEX(Model!$E$21:$E$34, MATCH('Case 1 Assumptions'!$B131, Model!$B$21:$B$34, 0)), "-")</f>
        <v>-</v>
      </c>
      <c r="F131" s="136">
        <f>F130+0.1*(E$140-E$130)</f>
        <v>18.062299999999954</v>
      </c>
      <c r="G131" s="197" t="str">
        <f>_xlfn.IFNA(INDEX(Model!$F$21:$F$34, MATCH('Case 1 Assumptions'!$B131, Model!$B$21:$B$34, 0)), "-")</f>
        <v>-</v>
      </c>
      <c r="H131" s="136">
        <f>H130+0.1*(G$140-G$130)</f>
        <v>9.3428000000000004</v>
      </c>
    </row>
    <row r="132" spans="2:8" x14ac:dyDescent="0.2">
      <c r="B132" s="191">
        <f t="shared" si="1"/>
        <v>2062</v>
      </c>
      <c r="C132" s="197" t="str">
        <f>_xlfn.IFNA(INDEX(Model!$D$21:$D$34, MATCH('Case 1 Assumptions'!$B132, Model!$B$21:$B$34, 0)), "-")</f>
        <v>-</v>
      </c>
      <c r="D132" s="136">
        <f t="shared" ref="D132:H140" si="6">D131+0.1*(C$140-C$130)</f>
        <v>83.377200000000101</v>
      </c>
      <c r="E132" s="197" t="str">
        <f>_xlfn.IFNA(INDEX(Model!$E$21:$E$34, MATCH('Case 1 Assumptions'!$B132, Model!$B$21:$B$34, 0)), "-")</f>
        <v>-</v>
      </c>
      <c r="F132" s="136">
        <f t="shared" si="6"/>
        <v>18.044599999999953</v>
      </c>
      <c r="G132" s="197" t="str">
        <f>_xlfn.IFNA(INDEX(Model!$F$21:$F$34, MATCH('Case 1 Assumptions'!$B132, Model!$B$21:$B$34, 0)), "-")</f>
        <v>-</v>
      </c>
      <c r="H132" s="136">
        <f t="shared" si="6"/>
        <v>9.3336000000000006</v>
      </c>
    </row>
    <row r="133" spans="2:8" x14ac:dyDescent="0.2">
      <c r="B133" s="191">
        <f t="shared" si="1"/>
        <v>2063</v>
      </c>
      <c r="C133" s="197" t="str">
        <f>_xlfn.IFNA(INDEX(Model!$D$21:$D$34, MATCH('Case 1 Assumptions'!$B133, Model!$B$21:$B$34, 0)), "-")</f>
        <v>-</v>
      </c>
      <c r="D133" s="136">
        <f t="shared" si="6"/>
        <v>83.295800000000099</v>
      </c>
      <c r="E133" s="197" t="str">
        <f>_xlfn.IFNA(INDEX(Model!$E$21:$E$34, MATCH('Case 1 Assumptions'!$B133, Model!$B$21:$B$34, 0)), "-")</f>
        <v>-</v>
      </c>
      <c r="F133" s="136">
        <f t="shared" si="6"/>
        <v>18.026899999999952</v>
      </c>
      <c r="G133" s="197" t="str">
        <f>_xlfn.IFNA(INDEX(Model!$F$21:$F$34, MATCH('Case 1 Assumptions'!$B133, Model!$B$21:$B$34, 0)), "-")</f>
        <v>-</v>
      </c>
      <c r="H133" s="136">
        <f t="shared" si="6"/>
        <v>9.3244000000000007</v>
      </c>
    </row>
    <row r="134" spans="2:8" x14ac:dyDescent="0.2">
      <c r="B134" s="191">
        <f t="shared" si="1"/>
        <v>2064</v>
      </c>
      <c r="C134" s="197" t="str">
        <f>_xlfn.IFNA(INDEX(Model!$D$21:$D$34, MATCH('Case 1 Assumptions'!$B134, Model!$B$21:$B$34, 0)), "-")</f>
        <v>-</v>
      </c>
      <c r="D134" s="136">
        <f t="shared" si="6"/>
        <v>83.214400000000097</v>
      </c>
      <c r="E134" s="197" t="str">
        <f>_xlfn.IFNA(INDEX(Model!$E$21:$E$34, MATCH('Case 1 Assumptions'!$B134, Model!$B$21:$B$34, 0)), "-")</f>
        <v>-</v>
      </c>
      <c r="F134" s="136">
        <f t="shared" si="6"/>
        <v>18.00919999999995</v>
      </c>
      <c r="G134" s="197" t="str">
        <f>_xlfn.IFNA(INDEX(Model!$F$21:$F$34, MATCH('Case 1 Assumptions'!$B134, Model!$B$21:$B$34, 0)), "-")</f>
        <v>-</v>
      </c>
      <c r="H134" s="136">
        <f t="shared" si="6"/>
        <v>9.3152000000000008</v>
      </c>
    </row>
    <row r="135" spans="2:8" x14ac:dyDescent="0.2">
      <c r="B135" s="191">
        <f t="shared" si="1"/>
        <v>2065</v>
      </c>
      <c r="C135" s="197" t="str">
        <f>_xlfn.IFNA(INDEX(Model!$D$21:$D$34, MATCH('Case 1 Assumptions'!$B135, Model!$B$21:$B$34, 0)), "-")</f>
        <v>-</v>
      </c>
      <c r="D135" s="136">
        <f t="shared" si="6"/>
        <v>83.133000000000095</v>
      </c>
      <c r="E135" s="197" t="str">
        <f>_xlfn.IFNA(INDEX(Model!$E$21:$E$34, MATCH('Case 1 Assumptions'!$B135, Model!$B$21:$B$34, 0)), "-")</f>
        <v>-</v>
      </c>
      <c r="F135" s="136">
        <f t="shared" si="6"/>
        <v>17.991499999999949</v>
      </c>
      <c r="G135" s="197" t="str">
        <f>_xlfn.IFNA(INDEX(Model!$F$21:$F$34, MATCH('Case 1 Assumptions'!$B135, Model!$B$21:$B$34, 0)), "-")</f>
        <v>-</v>
      </c>
      <c r="H135" s="136">
        <f t="shared" si="6"/>
        <v>9.3060000000000009</v>
      </c>
    </row>
    <row r="136" spans="2:8" x14ac:dyDescent="0.2">
      <c r="B136" s="191">
        <f t="shared" si="1"/>
        <v>2066</v>
      </c>
      <c r="C136" s="197" t="str">
        <f>_xlfn.IFNA(INDEX(Model!$D$21:$D$34, MATCH('Case 1 Assumptions'!$B136, Model!$B$21:$B$34, 0)), "-")</f>
        <v>-</v>
      </c>
      <c r="D136" s="136">
        <f t="shared" si="6"/>
        <v>83.051600000000093</v>
      </c>
      <c r="E136" s="197" t="str">
        <f>_xlfn.IFNA(INDEX(Model!$E$21:$E$34, MATCH('Case 1 Assumptions'!$B136, Model!$B$21:$B$34, 0)), "-")</f>
        <v>-</v>
      </c>
      <c r="F136" s="136">
        <f t="shared" si="6"/>
        <v>17.973799999999947</v>
      </c>
      <c r="G136" s="197" t="str">
        <f>_xlfn.IFNA(INDEX(Model!$F$21:$F$34, MATCH('Case 1 Assumptions'!$B136, Model!$B$21:$B$34, 0)), "-")</f>
        <v>-</v>
      </c>
      <c r="H136" s="136">
        <f t="shared" si="6"/>
        <v>9.2968000000000011</v>
      </c>
    </row>
    <row r="137" spans="2:8" x14ac:dyDescent="0.2">
      <c r="B137" s="191">
        <f t="shared" si="1"/>
        <v>2067</v>
      </c>
      <c r="C137" s="197" t="str">
        <f>_xlfn.IFNA(INDEX(Model!$D$21:$D$34, MATCH('Case 1 Assumptions'!$B137, Model!$B$21:$B$34, 0)), "-")</f>
        <v>-</v>
      </c>
      <c r="D137" s="136">
        <f t="shared" si="6"/>
        <v>82.970200000000091</v>
      </c>
      <c r="E137" s="197" t="str">
        <f>_xlfn.IFNA(INDEX(Model!$E$21:$E$34, MATCH('Case 1 Assumptions'!$B137, Model!$B$21:$B$34, 0)), "-")</f>
        <v>-</v>
      </c>
      <c r="F137" s="136">
        <f t="shared" si="6"/>
        <v>17.956099999999946</v>
      </c>
      <c r="G137" s="197" t="str">
        <f>_xlfn.IFNA(INDEX(Model!$F$21:$F$34, MATCH('Case 1 Assumptions'!$B137, Model!$B$21:$B$34, 0)), "-")</f>
        <v>-</v>
      </c>
      <c r="H137" s="136">
        <f t="shared" si="6"/>
        <v>9.2876000000000012</v>
      </c>
    </row>
    <row r="138" spans="2:8" x14ac:dyDescent="0.2">
      <c r="B138" s="191">
        <f t="shared" si="1"/>
        <v>2068</v>
      </c>
      <c r="C138" s="197" t="str">
        <f>_xlfn.IFNA(INDEX(Model!$D$21:$D$34, MATCH('Case 1 Assumptions'!$B138, Model!$B$21:$B$34, 0)), "-")</f>
        <v>-</v>
      </c>
      <c r="D138" s="136">
        <f t="shared" si="6"/>
        <v>82.888800000000089</v>
      </c>
      <c r="E138" s="197" t="str">
        <f>_xlfn.IFNA(INDEX(Model!$E$21:$E$34, MATCH('Case 1 Assumptions'!$B138, Model!$B$21:$B$34, 0)), "-")</f>
        <v>-</v>
      </c>
      <c r="F138" s="136">
        <f t="shared" si="6"/>
        <v>17.938399999999945</v>
      </c>
      <c r="G138" s="197" t="str">
        <f>_xlfn.IFNA(INDEX(Model!$F$21:$F$34, MATCH('Case 1 Assumptions'!$B138, Model!$B$21:$B$34, 0)), "-")</f>
        <v>-</v>
      </c>
      <c r="H138" s="136">
        <f t="shared" si="6"/>
        <v>9.2784000000000013</v>
      </c>
    </row>
    <row r="139" spans="2:8" x14ac:dyDescent="0.2">
      <c r="B139" s="191">
        <f t="shared" si="1"/>
        <v>2069</v>
      </c>
      <c r="C139" s="197" t="str">
        <f>_xlfn.IFNA(INDEX(Model!$D$21:$D$34, MATCH('Case 1 Assumptions'!$B139, Model!$B$21:$B$34, 0)), "-")</f>
        <v>-</v>
      </c>
      <c r="D139" s="136">
        <f t="shared" si="6"/>
        <v>82.807400000000086</v>
      </c>
      <c r="E139" s="197" t="str">
        <f>_xlfn.IFNA(INDEX(Model!$E$21:$E$34, MATCH('Case 1 Assumptions'!$B139, Model!$B$21:$B$34, 0)), "-")</f>
        <v>-</v>
      </c>
      <c r="F139" s="136">
        <f t="shared" si="6"/>
        <v>17.920699999999943</v>
      </c>
      <c r="G139" s="197" t="str">
        <f>_xlfn.IFNA(INDEX(Model!$F$21:$F$34, MATCH('Case 1 Assumptions'!$B139, Model!$B$21:$B$34, 0)), "-")</f>
        <v>-</v>
      </c>
      <c r="H139" s="136">
        <f t="shared" si="6"/>
        <v>9.2692000000000014</v>
      </c>
    </row>
    <row r="140" spans="2:8" x14ac:dyDescent="0.2">
      <c r="B140" s="191">
        <f t="shared" si="1"/>
        <v>2070</v>
      </c>
      <c r="C140" s="197">
        <f>_xlfn.IFNA(INDEX(Model!$D$21:$D$34, MATCH('Case 1 Assumptions'!$B140, Model!$B$21:$B$34, 0)), "-")</f>
        <v>82.725999999999999</v>
      </c>
      <c r="D140" s="136">
        <f t="shared" si="6"/>
        <v>82.726000000000084</v>
      </c>
      <c r="E140" s="197">
        <f>_xlfn.IFNA(INDEX(Model!$E$21:$E$34, MATCH('Case 1 Assumptions'!$B140, Model!$B$21:$B$34, 0)), "-")</f>
        <v>17.902999999999999</v>
      </c>
      <c r="F140" s="136">
        <f t="shared" si="6"/>
        <v>17.902999999999942</v>
      </c>
      <c r="G140" s="197">
        <f>_xlfn.IFNA(INDEX(Model!$F$21:$F$34, MATCH('Case 1 Assumptions'!$B140, Model!$B$21:$B$34, 0)), "-")</f>
        <v>9.26</v>
      </c>
      <c r="H140" s="136">
        <f t="shared" si="6"/>
        <v>9.2600000000000016</v>
      </c>
    </row>
    <row r="141" spans="2:8" x14ac:dyDescent="0.2">
      <c r="B141" s="191">
        <f t="shared" si="1"/>
        <v>2071</v>
      </c>
      <c r="C141" s="197" t="str">
        <f>_xlfn.IFNA(INDEX(Model!$D$21:$D$34, MATCH('Case 1 Assumptions'!$B141, Model!$B$21:$B$34, 0)), "-")</f>
        <v>-</v>
      </c>
      <c r="D141" s="136">
        <f>D140+0.1*(C$150-C$140)</f>
        <v>82.48430000000009</v>
      </c>
      <c r="E141" s="197" t="str">
        <f>_xlfn.IFNA(INDEX(Model!$E$21:$E$34, MATCH('Case 1 Assumptions'!$B141, Model!$B$21:$B$34, 0)), "-")</f>
        <v>-</v>
      </c>
      <c r="F141" s="136">
        <f>F140+0.1*(E$150-E$140)</f>
        <v>17.850699999999943</v>
      </c>
      <c r="G141" s="197" t="str">
        <f>_xlfn.IFNA(INDEX(Model!$F$21:$F$34, MATCH('Case 1 Assumptions'!$B141, Model!$B$21:$B$34, 0)), "-")</f>
        <v>-</v>
      </c>
      <c r="H141" s="136">
        <f>H140+0.1*(G$150-G$140)</f>
        <v>9.2330000000000023</v>
      </c>
    </row>
    <row r="142" spans="2:8" x14ac:dyDescent="0.2">
      <c r="B142" s="191">
        <f t="shared" si="1"/>
        <v>2072</v>
      </c>
      <c r="C142" s="197" t="str">
        <f>_xlfn.IFNA(INDEX(Model!$D$21:$D$34, MATCH('Case 1 Assumptions'!$B142, Model!$B$21:$B$34, 0)), "-")</f>
        <v>-</v>
      </c>
      <c r="D142" s="136">
        <f t="shared" ref="D142:H150" si="7">D141+0.1*(C$150-C$140)</f>
        <v>82.242600000000095</v>
      </c>
      <c r="E142" s="197" t="str">
        <f>_xlfn.IFNA(INDEX(Model!$E$21:$E$34, MATCH('Case 1 Assumptions'!$B142, Model!$B$21:$B$34, 0)), "-")</f>
        <v>-</v>
      </c>
      <c r="F142" s="136">
        <f t="shared" si="7"/>
        <v>17.798399999999944</v>
      </c>
      <c r="G142" s="197" t="str">
        <f>_xlfn.IFNA(INDEX(Model!$F$21:$F$34, MATCH('Case 1 Assumptions'!$B142, Model!$B$21:$B$34, 0)), "-")</f>
        <v>-</v>
      </c>
      <c r="H142" s="136">
        <f t="shared" si="7"/>
        <v>9.2060000000000031</v>
      </c>
    </row>
    <row r="143" spans="2:8" x14ac:dyDescent="0.2">
      <c r="B143" s="191">
        <f t="shared" si="1"/>
        <v>2073</v>
      </c>
      <c r="C143" s="197" t="str">
        <f>_xlfn.IFNA(INDEX(Model!$D$21:$D$34, MATCH('Case 1 Assumptions'!$B143, Model!$B$21:$B$34, 0)), "-")</f>
        <v>-</v>
      </c>
      <c r="D143" s="136">
        <f t="shared" si="7"/>
        <v>82.000900000000101</v>
      </c>
      <c r="E143" s="197" t="str">
        <f>_xlfn.IFNA(INDEX(Model!$E$21:$E$34, MATCH('Case 1 Assumptions'!$B143, Model!$B$21:$B$34, 0)), "-")</f>
        <v>-</v>
      </c>
      <c r="F143" s="136">
        <f t="shared" si="7"/>
        <v>17.746099999999945</v>
      </c>
      <c r="G143" s="197" t="str">
        <f>_xlfn.IFNA(INDEX(Model!$F$21:$F$34, MATCH('Case 1 Assumptions'!$B143, Model!$B$21:$B$34, 0)), "-")</f>
        <v>-</v>
      </c>
      <c r="H143" s="136">
        <f t="shared" si="7"/>
        <v>9.1790000000000038</v>
      </c>
    </row>
    <row r="144" spans="2:8" x14ac:dyDescent="0.2">
      <c r="B144" s="191">
        <f t="shared" si="1"/>
        <v>2074</v>
      </c>
      <c r="C144" s="197" t="str">
        <f>_xlfn.IFNA(INDEX(Model!$D$21:$D$34, MATCH('Case 1 Assumptions'!$B144, Model!$B$21:$B$34, 0)), "-")</f>
        <v>-</v>
      </c>
      <c r="D144" s="136">
        <f t="shared" si="7"/>
        <v>81.759200000000106</v>
      </c>
      <c r="E144" s="197" t="str">
        <f>_xlfn.IFNA(INDEX(Model!$E$21:$E$34, MATCH('Case 1 Assumptions'!$B144, Model!$B$21:$B$34, 0)), "-")</f>
        <v>-</v>
      </c>
      <c r="F144" s="136">
        <f t="shared" si="7"/>
        <v>17.693799999999946</v>
      </c>
      <c r="G144" s="197" t="str">
        <f>_xlfn.IFNA(INDEX(Model!$F$21:$F$34, MATCH('Case 1 Assumptions'!$B144, Model!$B$21:$B$34, 0)), "-")</f>
        <v>-</v>
      </c>
      <c r="H144" s="136">
        <f t="shared" si="7"/>
        <v>9.1520000000000046</v>
      </c>
    </row>
    <row r="145" spans="2:8" x14ac:dyDescent="0.2">
      <c r="B145" s="191">
        <f t="shared" si="1"/>
        <v>2075</v>
      </c>
      <c r="C145" s="197" t="str">
        <f>_xlfn.IFNA(INDEX(Model!$D$21:$D$34, MATCH('Case 1 Assumptions'!$B145, Model!$B$21:$B$34, 0)), "-")</f>
        <v>-</v>
      </c>
      <c r="D145" s="136">
        <f t="shared" si="7"/>
        <v>81.517500000000112</v>
      </c>
      <c r="E145" s="197" t="str">
        <f>_xlfn.IFNA(INDEX(Model!$E$21:$E$34, MATCH('Case 1 Assumptions'!$B145, Model!$B$21:$B$34, 0)), "-")</f>
        <v>-</v>
      </c>
      <c r="F145" s="136">
        <f t="shared" si="7"/>
        <v>17.641499999999947</v>
      </c>
      <c r="G145" s="197" t="str">
        <f>_xlfn.IFNA(INDEX(Model!$F$21:$F$34, MATCH('Case 1 Assumptions'!$B145, Model!$B$21:$B$34, 0)), "-")</f>
        <v>-</v>
      </c>
      <c r="H145" s="136">
        <f t="shared" si="7"/>
        <v>9.1250000000000053</v>
      </c>
    </row>
    <row r="146" spans="2:8" x14ac:dyDescent="0.2">
      <c r="B146" s="191">
        <f t="shared" si="1"/>
        <v>2076</v>
      </c>
      <c r="C146" s="197" t="str">
        <f>_xlfn.IFNA(INDEX(Model!$D$21:$D$34, MATCH('Case 1 Assumptions'!$B146, Model!$B$21:$B$34, 0)), "-")</f>
        <v>-</v>
      </c>
      <c r="D146" s="136">
        <f t="shared" si="7"/>
        <v>81.275800000000118</v>
      </c>
      <c r="E146" s="197" t="str">
        <f>_xlfn.IFNA(INDEX(Model!$E$21:$E$34, MATCH('Case 1 Assumptions'!$B146, Model!$B$21:$B$34, 0)), "-")</f>
        <v>-</v>
      </c>
      <c r="F146" s="136">
        <f t="shared" si="7"/>
        <v>17.589199999999948</v>
      </c>
      <c r="G146" s="197" t="str">
        <f>_xlfn.IFNA(INDEX(Model!$F$21:$F$34, MATCH('Case 1 Assumptions'!$B146, Model!$B$21:$B$34, 0)), "-")</f>
        <v>-</v>
      </c>
      <c r="H146" s="136">
        <f t="shared" si="7"/>
        <v>9.0980000000000061</v>
      </c>
    </row>
    <row r="147" spans="2:8" x14ac:dyDescent="0.2">
      <c r="B147" s="191">
        <f t="shared" si="1"/>
        <v>2077</v>
      </c>
      <c r="C147" s="197" t="str">
        <f>_xlfn.IFNA(INDEX(Model!$D$21:$D$34, MATCH('Case 1 Assumptions'!$B147, Model!$B$21:$B$34, 0)), "-")</f>
        <v>-</v>
      </c>
      <c r="D147" s="136">
        <f t="shared" si="7"/>
        <v>81.034100000000123</v>
      </c>
      <c r="E147" s="197" t="str">
        <f>_xlfn.IFNA(INDEX(Model!$E$21:$E$34, MATCH('Case 1 Assumptions'!$B147, Model!$B$21:$B$34, 0)), "-")</f>
        <v>-</v>
      </c>
      <c r="F147" s="136">
        <f t="shared" si="7"/>
        <v>17.53689999999995</v>
      </c>
      <c r="G147" s="197" t="str">
        <f>_xlfn.IFNA(INDEX(Model!$F$21:$F$34, MATCH('Case 1 Assumptions'!$B147, Model!$B$21:$B$34, 0)), "-")</f>
        <v>-</v>
      </c>
      <c r="H147" s="136">
        <f t="shared" si="7"/>
        <v>9.0710000000000068</v>
      </c>
    </row>
    <row r="148" spans="2:8" x14ac:dyDescent="0.2">
      <c r="B148" s="191">
        <f t="shared" si="1"/>
        <v>2078</v>
      </c>
      <c r="C148" s="197" t="str">
        <f>_xlfn.IFNA(INDEX(Model!$D$21:$D$34, MATCH('Case 1 Assumptions'!$B148, Model!$B$21:$B$34, 0)), "-")</f>
        <v>-</v>
      </c>
      <c r="D148" s="136">
        <f t="shared" si="7"/>
        <v>80.792400000000129</v>
      </c>
      <c r="E148" s="197" t="str">
        <f>_xlfn.IFNA(INDEX(Model!$E$21:$E$34, MATCH('Case 1 Assumptions'!$B148, Model!$B$21:$B$34, 0)), "-")</f>
        <v>-</v>
      </c>
      <c r="F148" s="136">
        <f t="shared" si="7"/>
        <v>17.484599999999951</v>
      </c>
      <c r="G148" s="197" t="str">
        <f>_xlfn.IFNA(INDEX(Model!$F$21:$F$34, MATCH('Case 1 Assumptions'!$B148, Model!$B$21:$B$34, 0)), "-")</f>
        <v>-</v>
      </c>
      <c r="H148" s="136">
        <f t="shared" si="7"/>
        <v>9.0440000000000076</v>
      </c>
    </row>
    <row r="149" spans="2:8" x14ac:dyDescent="0.2">
      <c r="B149" s="191">
        <f t="shared" si="1"/>
        <v>2079</v>
      </c>
      <c r="C149" s="197" t="str">
        <f>_xlfn.IFNA(INDEX(Model!$D$21:$D$34, MATCH('Case 1 Assumptions'!$B149, Model!$B$21:$B$34, 0)), "-")</f>
        <v>-</v>
      </c>
      <c r="D149" s="136">
        <f t="shared" si="7"/>
        <v>80.550700000000134</v>
      </c>
      <c r="E149" s="197" t="str">
        <f>_xlfn.IFNA(INDEX(Model!$E$21:$E$34, MATCH('Case 1 Assumptions'!$B149, Model!$B$21:$B$34, 0)), "-")</f>
        <v>-</v>
      </c>
      <c r="F149" s="136">
        <f t="shared" si="7"/>
        <v>17.432299999999952</v>
      </c>
      <c r="G149" s="197" t="str">
        <f>_xlfn.IFNA(INDEX(Model!$F$21:$F$34, MATCH('Case 1 Assumptions'!$B149, Model!$B$21:$B$34, 0)), "-")</f>
        <v>-</v>
      </c>
      <c r="H149" s="136">
        <f t="shared" si="7"/>
        <v>9.0170000000000083</v>
      </c>
    </row>
    <row r="150" spans="2:8" x14ac:dyDescent="0.2">
      <c r="B150" s="191">
        <f t="shared" si="1"/>
        <v>2080</v>
      </c>
      <c r="C150" s="197">
        <f>_xlfn.IFNA(INDEX(Model!$D$21:$D$34, MATCH('Case 1 Assumptions'!$B150, Model!$B$21:$B$34, 0)), "-")</f>
        <v>80.308999999999997</v>
      </c>
      <c r="D150" s="136">
        <f t="shared" si="7"/>
        <v>80.30900000000014</v>
      </c>
      <c r="E150" s="197">
        <f>_xlfn.IFNA(INDEX(Model!$E$21:$E$34, MATCH('Case 1 Assumptions'!$B150, Model!$B$21:$B$34, 0)), "-")</f>
        <v>17.38</v>
      </c>
      <c r="F150" s="136">
        <f t="shared" si="7"/>
        <v>17.379999999999953</v>
      </c>
      <c r="G150" s="197">
        <f>_xlfn.IFNA(INDEX(Model!$F$21:$F$34, MATCH('Case 1 Assumptions'!$B150, Model!$B$21:$B$34, 0)), "-")</f>
        <v>8.99</v>
      </c>
      <c r="H150" s="136">
        <f t="shared" si="7"/>
        <v>8.9900000000000091</v>
      </c>
    </row>
    <row r="151" spans="2:8" x14ac:dyDescent="0.2">
      <c r="B151" s="191">
        <f t="shared" si="1"/>
        <v>2081</v>
      </c>
      <c r="C151" s="197" t="str">
        <f>_xlfn.IFNA(INDEX(Model!$D$21:$D$34, MATCH('Case 1 Assumptions'!$B151, Model!$B$21:$B$34, 0)), "-")</f>
        <v>-</v>
      </c>
      <c r="D151" s="136">
        <f>D150+0.1*(C$160-C$150)</f>
        <v>79.932400000000143</v>
      </c>
      <c r="E151" s="197" t="str">
        <f>_xlfn.IFNA(INDEX(Model!$E$21:$E$34, MATCH('Case 1 Assumptions'!$B151, Model!$B$21:$B$34, 0)), "-")</f>
        <v>-</v>
      </c>
      <c r="F151" s="136">
        <f>F150+0.1*(E$160-E$150)</f>
        <v>17.298499999999954</v>
      </c>
      <c r="G151" s="197" t="str">
        <f>_xlfn.IFNA(INDEX(Model!$F$21:$F$34, MATCH('Case 1 Assumptions'!$B151, Model!$B$21:$B$34, 0)), "-")</f>
        <v>-</v>
      </c>
      <c r="H151" s="136">
        <f>H150+0.1*(G$160-G$150)</f>
        <v>8.9478000000000097</v>
      </c>
    </row>
    <row r="152" spans="2:8" x14ac:dyDescent="0.2">
      <c r="B152" s="191">
        <f t="shared" si="1"/>
        <v>2082</v>
      </c>
      <c r="C152" s="197" t="str">
        <f>_xlfn.IFNA(INDEX(Model!$D$21:$D$34, MATCH('Case 1 Assumptions'!$B152, Model!$B$21:$B$34, 0)), "-")</f>
        <v>-</v>
      </c>
      <c r="D152" s="136">
        <f t="shared" ref="D152:H160" si="8">D151+0.1*(C$160-C$150)</f>
        <v>79.555800000000147</v>
      </c>
      <c r="E152" s="197" t="str">
        <f>_xlfn.IFNA(INDEX(Model!$E$21:$E$34, MATCH('Case 1 Assumptions'!$B152, Model!$B$21:$B$34, 0)), "-")</f>
        <v>-</v>
      </c>
      <c r="F152" s="136">
        <f t="shared" si="8"/>
        <v>17.216999999999956</v>
      </c>
      <c r="G152" s="197" t="str">
        <f>_xlfn.IFNA(INDEX(Model!$F$21:$F$34, MATCH('Case 1 Assumptions'!$B152, Model!$B$21:$B$34, 0)), "-")</f>
        <v>-</v>
      </c>
      <c r="H152" s="136">
        <f t="shared" si="8"/>
        <v>8.9056000000000104</v>
      </c>
    </row>
    <row r="153" spans="2:8" x14ac:dyDescent="0.2">
      <c r="B153" s="191">
        <f t="shared" si="1"/>
        <v>2083</v>
      </c>
      <c r="C153" s="197" t="str">
        <f>_xlfn.IFNA(INDEX(Model!$D$21:$D$34, MATCH('Case 1 Assumptions'!$B153, Model!$B$21:$B$34, 0)), "-")</f>
        <v>-</v>
      </c>
      <c r="D153" s="136">
        <f t="shared" si="8"/>
        <v>79.179200000000151</v>
      </c>
      <c r="E153" s="197" t="str">
        <f>_xlfn.IFNA(INDEX(Model!$E$21:$E$34, MATCH('Case 1 Assumptions'!$B153, Model!$B$21:$B$34, 0)), "-")</f>
        <v>-</v>
      </c>
      <c r="F153" s="136">
        <f t="shared" si="8"/>
        <v>17.135499999999958</v>
      </c>
      <c r="G153" s="197" t="str">
        <f>_xlfn.IFNA(INDEX(Model!$F$21:$F$34, MATCH('Case 1 Assumptions'!$B153, Model!$B$21:$B$34, 0)), "-")</f>
        <v>-</v>
      </c>
      <c r="H153" s="136">
        <f t="shared" si="8"/>
        <v>8.863400000000011</v>
      </c>
    </row>
    <row r="154" spans="2:8" x14ac:dyDescent="0.2">
      <c r="B154" s="191">
        <f t="shared" si="1"/>
        <v>2084</v>
      </c>
      <c r="C154" s="197" t="str">
        <f>_xlfn.IFNA(INDEX(Model!$D$21:$D$34, MATCH('Case 1 Assumptions'!$B154, Model!$B$21:$B$34, 0)), "-")</f>
        <v>-</v>
      </c>
      <c r="D154" s="136">
        <f t="shared" si="8"/>
        <v>78.802600000000155</v>
      </c>
      <c r="E154" s="197" t="str">
        <f>_xlfn.IFNA(INDEX(Model!$E$21:$E$34, MATCH('Case 1 Assumptions'!$B154, Model!$B$21:$B$34, 0)), "-")</f>
        <v>-</v>
      </c>
      <c r="F154" s="136">
        <f t="shared" si="8"/>
        <v>17.053999999999959</v>
      </c>
      <c r="G154" s="197" t="str">
        <f>_xlfn.IFNA(INDEX(Model!$F$21:$F$34, MATCH('Case 1 Assumptions'!$B154, Model!$B$21:$B$34, 0)), "-")</f>
        <v>-</v>
      </c>
      <c r="H154" s="136">
        <f t="shared" si="8"/>
        <v>8.8212000000000117</v>
      </c>
    </row>
    <row r="155" spans="2:8" x14ac:dyDescent="0.2">
      <c r="B155" s="191">
        <f t="shared" si="1"/>
        <v>2085</v>
      </c>
      <c r="C155" s="197" t="str">
        <f>_xlfn.IFNA(INDEX(Model!$D$21:$D$34, MATCH('Case 1 Assumptions'!$B155, Model!$B$21:$B$34, 0)), "-")</f>
        <v>-</v>
      </c>
      <c r="D155" s="136">
        <f t="shared" si="8"/>
        <v>78.426000000000158</v>
      </c>
      <c r="E155" s="197" t="str">
        <f>_xlfn.IFNA(INDEX(Model!$E$21:$E$34, MATCH('Case 1 Assumptions'!$B155, Model!$B$21:$B$34, 0)), "-")</f>
        <v>-</v>
      </c>
      <c r="F155" s="136">
        <f t="shared" si="8"/>
        <v>16.972499999999961</v>
      </c>
      <c r="G155" s="197" t="str">
        <f>_xlfn.IFNA(INDEX(Model!$F$21:$F$34, MATCH('Case 1 Assumptions'!$B155, Model!$B$21:$B$34, 0)), "-")</f>
        <v>-</v>
      </c>
      <c r="H155" s="136">
        <f t="shared" si="8"/>
        <v>8.7790000000000123</v>
      </c>
    </row>
    <row r="156" spans="2:8" x14ac:dyDescent="0.2">
      <c r="B156" s="191">
        <f t="shared" ref="B156:B170" si="9">B155+1</f>
        <v>2086</v>
      </c>
      <c r="C156" s="197" t="str">
        <f>_xlfn.IFNA(INDEX(Model!$D$21:$D$34, MATCH('Case 1 Assumptions'!$B156, Model!$B$21:$B$34, 0)), "-")</f>
        <v>-</v>
      </c>
      <c r="D156" s="136">
        <f t="shared" si="8"/>
        <v>78.049400000000162</v>
      </c>
      <c r="E156" s="197" t="str">
        <f>_xlfn.IFNA(INDEX(Model!$E$21:$E$34, MATCH('Case 1 Assumptions'!$B156, Model!$B$21:$B$34, 0)), "-")</f>
        <v>-</v>
      </c>
      <c r="F156" s="136">
        <f t="shared" si="8"/>
        <v>16.890999999999963</v>
      </c>
      <c r="G156" s="197" t="str">
        <f>_xlfn.IFNA(INDEX(Model!$F$21:$F$34, MATCH('Case 1 Assumptions'!$B156, Model!$B$21:$B$34, 0)), "-")</f>
        <v>-</v>
      </c>
      <c r="H156" s="136">
        <f t="shared" si="8"/>
        <v>8.736800000000013</v>
      </c>
    </row>
    <row r="157" spans="2:8" x14ac:dyDescent="0.2">
      <c r="B157" s="191">
        <f t="shared" si="9"/>
        <v>2087</v>
      </c>
      <c r="C157" s="197" t="str">
        <f>_xlfn.IFNA(INDEX(Model!$D$21:$D$34, MATCH('Case 1 Assumptions'!$B157, Model!$B$21:$B$34, 0)), "-")</f>
        <v>-</v>
      </c>
      <c r="D157" s="136">
        <f t="shared" si="8"/>
        <v>77.672800000000166</v>
      </c>
      <c r="E157" s="197" t="str">
        <f>_xlfn.IFNA(INDEX(Model!$E$21:$E$34, MATCH('Case 1 Assumptions'!$B157, Model!$B$21:$B$34, 0)), "-")</f>
        <v>-</v>
      </c>
      <c r="F157" s="136">
        <f t="shared" si="8"/>
        <v>16.809499999999964</v>
      </c>
      <c r="G157" s="197" t="str">
        <f>_xlfn.IFNA(INDEX(Model!$F$21:$F$34, MATCH('Case 1 Assumptions'!$B157, Model!$B$21:$B$34, 0)), "-")</f>
        <v>-</v>
      </c>
      <c r="H157" s="136">
        <f t="shared" si="8"/>
        <v>8.6946000000000137</v>
      </c>
    </row>
    <row r="158" spans="2:8" x14ac:dyDescent="0.2">
      <c r="B158" s="191">
        <f t="shared" si="9"/>
        <v>2088</v>
      </c>
      <c r="C158" s="197" t="str">
        <f>_xlfn.IFNA(INDEX(Model!$D$21:$D$34, MATCH('Case 1 Assumptions'!$B158, Model!$B$21:$B$34, 0)), "-")</f>
        <v>-</v>
      </c>
      <c r="D158" s="136">
        <f t="shared" si="8"/>
        <v>77.296200000000169</v>
      </c>
      <c r="E158" s="197" t="str">
        <f>_xlfn.IFNA(INDEX(Model!$E$21:$E$34, MATCH('Case 1 Assumptions'!$B158, Model!$B$21:$B$34, 0)), "-")</f>
        <v>-</v>
      </c>
      <c r="F158" s="136">
        <f t="shared" si="8"/>
        <v>16.727999999999966</v>
      </c>
      <c r="G158" s="197" t="str">
        <f>_xlfn.IFNA(INDEX(Model!$F$21:$F$34, MATCH('Case 1 Assumptions'!$B158, Model!$B$21:$B$34, 0)), "-")</f>
        <v>-</v>
      </c>
      <c r="H158" s="136">
        <f t="shared" si="8"/>
        <v>8.6524000000000143</v>
      </c>
    </row>
    <row r="159" spans="2:8" x14ac:dyDescent="0.2">
      <c r="B159" s="191">
        <f t="shared" si="9"/>
        <v>2089</v>
      </c>
      <c r="C159" s="197" t="str">
        <f>_xlfn.IFNA(INDEX(Model!$D$21:$D$34, MATCH('Case 1 Assumptions'!$B159, Model!$B$21:$B$34, 0)), "-")</f>
        <v>-</v>
      </c>
      <c r="D159" s="136">
        <f t="shared" si="8"/>
        <v>76.919600000000173</v>
      </c>
      <c r="E159" s="197" t="str">
        <f>_xlfn.IFNA(INDEX(Model!$E$21:$E$34, MATCH('Case 1 Assumptions'!$B159, Model!$B$21:$B$34, 0)), "-")</f>
        <v>-</v>
      </c>
      <c r="F159" s="136">
        <f t="shared" si="8"/>
        <v>16.646499999999968</v>
      </c>
      <c r="G159" s="197" t="str">
        <f>_xlfn.IFNA(INDEX(Model!$F$21:$F$34, MATCH('Case 1 Assumptions'!$B159, Model!$B$21:$B$34, 0)), "-")</f>
        <v>-</v>
      </c>
      <c r="H159" s="136">
        <f t="shared" si="8"/>
        <v>8.610200000000015</v>
      </c>
    </row>
    <row r="160" spans="2:8" x14ac:dyDescent="0.2">
      <c r="B160" s="191">
        <f t="shared" si="9"/>
        <v>2090</v>
      </c>
      <c r="C160" s="197">
        <f>_xlfn.IFNA(INDEX(Model!$D$21:$D$34, MATCH('Case 1 Assumptions'!$B160, Model!$B$21:$B$34, 0)), "-")</f>
        <v>76.543000000000006</v>
      </c>
      <c r="D160" s="136">
        <f t="shared" si="8"/>
        <v>76.543000000000177</v>
      </c>
      <c r="E160" s="197">
        <f>_xlfn.IFNA(INDEX(Model!$E$21:$E$34, MATCH('Case 1 Assumptions'!$B160, Model!$B$21:$B$34, 0)), "-")</f>
        <v>16.565000000000001</v>
      </c>
      <c r="F160" s="136">
        <f t="shared" si="8"/>
        <v>16.564999999999969</v>
      </c>
      <c r="G160" s="197">
        <f>_xlfn.IFNA(INDEX(Model!$F$21:$F$34, MATCH('Case 1 Assumptions'!$B160, Model!$B$21:$B$34, 0)), "-")</f>
        <v>8.5679999999999996</v>
      </c>
      <c r="H160" s="136">
        <f t="shared" si="8"/>
        <v>8.5680000000000156</v>
      </c>
    </row>
    <row r="161" spans="2:8" x14ac:dyDescent="0.2">
      <c r="B161" s="191">
        <f t="shared" si="9"/>
        <v>2091</v>
      </c>
      <c r="C161" s="197" t="str">
        <f>_xlfn.IFNA(INDEX(Model!$D$21:$D$34, MATCH('Case 1 Assumptions'!$B161, Model!$B$21:$B$34, 0)), "-")</f>
        <v>-</v>
      </c>
      <c r="D161" s="136">
        <f>D160+0.1*(C$170-C$160)</f>
        <v>76.170300000000182</v>
      </c>
      <c r="E161" s="197" t="str">
        <f>_xlfn.IFNA(INDEX(Model!$E$21:$E$34, MATCH('Case 1 Assumptions'!$B161, Model!$B$21:$B$34, 0)), "-")</f>
        <v>-</v>
      </c>
      <c r="F161" s="136">
        <f>F160+0.1*(E$170-E$160)</f>
        <v>16.484399999999969</v>
      </c>
      <c r="G161" s="197" t="str">
        <f>_xlfn.IFNA(INDEX(Model!$F$21:$F$34, MATCH('Case 1 Assumptions'!$B161, Model!$B$21:$B$34, 0)), "-")</f>
        <v>-</v>
      </c>
      <c r="H161" s="136">
        <f>H160+0.1*(G$170-G$160)</f>
        <v>8.5263000000000151</v>
      </c>
    </row>
    <row r="162" spans="2:8" x14ac:dyDescent="0.2">
      <c r="B162" s="191">
        <f t="shared" si="9"/>
        <v>2092</v>
      </c>
      <c r="C162" s="197" t="str">
        <f>_xlfn.IFNA(INDEX(Model!$D$21:$D$34, MATCH('Case 1 Assumptions'!$B162, Model!$B$21:$B$34, 0)), "-")</f>
        <v>-</v>
      </c>
      <c r="D162" s="136">
        <f t="shared" ref="D162:H170" si="10">D161+0.1*(C$170-C$160)</f>
        <v>75.797600000000187</v>
      </c>
      <c r="E162" s="197" t="str">
        <f>_xlfn.IFNA(INDEX(Model!$E$21:$E$34, MATCH('Case 1 Assumptions'!$B162, Model!$B$21:$B$34, 0)), "-")</f>
        <v>-</v>
      </c>
      <c r="F162" s="136">
        <f t="shared" si="10"/>
        <v>16.403799999999968</v>
      </c>
      <c r="G162" s="197" t="str">
        <f>_xlfn.IFNA(INDEX(Model!$F$21:$F$34, MATCH('Case 1 Assumptions'!$B162, Model!$B$21:$B$34, 0)), "-")</f>
        <v>-</v>
      </c>
      <c r="H162" s="136">
        <f t="shared" si="10"/>
        <v>8.4846000000000146</v>
      </c>
    </row>
    <row r="163" spans="2:8" x14ac:dyDescent="0.2">
      <c r="B163" s="191">
        <f t="shared" si="9"/>
        <v>2093</v>
      </c>
      <c r="C163" s="197" t="str">
        <f>_xlfn.IFNA(INDEX(Model!$D$21:$D$34, MATCH('Case 1 Assumptions'!$B163, Model!$B$21:$B$34, 0)), "-")</f>
        <v>-</v>
      </c>
      <c r="D163" s="136">
        <f t="shared" si="10"/>
        <v>75.424900000000193</v>
      </c>
      <c r="E163" s="197" t="str">
        <f>_xlfn.IFNA(INDEX(Model!$E$21:$E$34, MATCH('Case 1 Assumptions'!$B163, Model!$B$21:$B$34, 0)), "-")</f>
        <v>-</v>
      </c>
      <c r="F163" s="136">
        <f t="shared" si="10"/>
        <v>16.323199999999968</v>
      </c>
      <c r="G163" s="197" t="str">
        <f>_xlfn.IFNA(INDEX(Model!$F$21:$F$34, MATCH('Case 1 Assumptions'!$B163, Model!$B$21:$B$34, 0)), "-")</f>
        <v>-</v>
      </c>
      <c r="H163" s="136">
        <f t="shared" si="10"/>
        <v>8.4429000000000141</v>
      </c>
    </row>
    <row r="164" spans="2:8" x14ac:dyDescent="0.2">
      <c r="B164" s="191">
        <f t="shared" si="9"/>
        <v>2094</v>
      </c>
      <c r="C164" s="197" t="str">
        <f>_xlfn.IFNA(INDEX(Model!$D$21:$D$34, MATCH('Case 1 Assumptions'!$B164, Model!$B$21:$B$34, 0)), "-")</f>
        <v>-</v>
      </c>
      <c r="D164" s="136">
        <f t="shared" si="10"/>
        <v>75.052200000000198</v>
      </c>
      <c r="E164" s="197" t="str">
        <f>_xlfn.IFNA(INDEX(Model!$E$21:$E$34, MATCH('Case 1 Assumptions'!$B164, Model!$B$21:$B$34, 0)), "-")</f>
        <v>-</v>
      </c>
      <c r="F164" s="136">
        <f t="shared" si="10"/>
        <v>16.242599999999968</v>
      </c>
      <c r="G164" s="197" t="str">
        <f>_xlfn.IFNA(INDEX(Model!$F$21:$F$34, MATCH('Case 1 Assumptions'!$B164, Model!$B$21:$B$34, 0)), "-")</f>
        <v>-</v>
      </c>
      <c r="H164" s="136">
        <f t="shared" si="10"/>
        <v>8.4012000000000135</v>
      </c>
    </row>
    <row r="165" spans="2:8" x14ac:dyDescent="0.2">
      <c r="B165" s="191">
        <f t="shared" si="9"/>
        <v>2095</v>
      </c>
      <c r="C165" s="197" t="str">
        <f>_xlfn.IFNA(INDEX(Model!$D$21:$D$34, MATCH('Case 1 Assumptions'!$B165, Model!$B$21:$B$34, 0)), "-")</f>
        <v>-</v>
      </c>
      <c r="D165" s="136">
        <f t="shared" si="10"/>
        <v>74.679500000000203</v>
      </c>
      <c r="E165" s="197" t="str">
        <f>_xlfn.IFNA(INDEX(Model!$E$21:$E$34, MATCH('Case 1 Assumptions'!$B165, Model!$B$21:$B$34, 0)), "-")</f>
        <v>-</v>
      </c>
      <c r="F165" s="136">
        <f t="shared" si="10"/>
        <v>16.161999999999967</v>
      </c>
      <c r="G165" s="197" t="str">
        <f>_xlfn.IFNA(INDEX(Model!$F$21:$F$34, MATCH('Case 1 Assumptions'!$B165, Model!$B$21:$B$34, 0)), "-")</f>
        <v>-</v>
      </c>
      <c r="H165" s="136">
        <f t="shared" si="10"/>
        <v>8.359500000000013</v>
      </c>
    </row>
    <row r="166" spans="2:8" x14ac:dyDescent="0.2">
      <c r="B166" s="191">
        <f t="shared" si="9"/>
        <v>2096</v>
      </c>
      <c r="C166" s="197" t="str">
        <f>_xlfn.IFNA(INDEX(Model!$D$21:$D$34, MATCH('Case 1 Assumptions'!$B166, Model!$B$21:$B$34, 0)), "-")</f>
        <v>-</v>
      </c>
      <c r="D166" s="136">
        <f t="shared" si="10"/>
        <v>74.306800000000209</v>
      </c>
      <c r="E166" s="197" t="str">
        <f>_xlfn.IFNA(INDEX(Model!$E$21:$E$34, MATCH('Case 1 Assumptions'!$B166, Model!$B$21:$B$34, 0)), "-")</f>
        <v>-</v>
      </c>
      <c r="F166" s="136">
        <f t="shared" si="10"/>
        <v>16.081399999999967</v>
      </c>
      <c r="G166" s="197" t="str">
        <f>_xlfn.IFNA(INDEX(Model!$F$21:$F$34, MATCH('Case 1 Assumptions'!$B166, Model!$B$21:$B$34, 0)), "-")</f>
        <v>-</v>
      </c>
      <c r="H166" s="136">
        <f t="shared" si="10"/>
        <v>8.3178000000000125</v>
      </c>
    </row>
    <row r="167" spans="2:8" x14ac:dyDescent="0.2">
      <c r="B167" s="191">
        <f t="shared" si="9"/>
        <v>2097</v>
      </c>
      <c r="C167" s="197" t="str">
        <f>_xlfn.IFNA(INDEX(Model!$D$21:$D$34, MATCH('Case 1 Assumptions'!$B167, Model!$B$21:$B$34, 0)), "-")</f>
        <v>-</v>
      </c>
      <c r="D167" s="136">
        <f t="shared" si="10"/>
        <v>73.934100000000214</v>
      </c>
      <c r="E167" s="197" t="str">
        <f>_xlfn.IFNA(INDEX(Model!$E$21:$E$34, MATCH('Case 1 Assumptions'!$B167, Model!$B$21:$B$34, 0)), "-")</f>
        <v>-</v>
      </c>
      <c r="F167" s="136">
        <f t="shared" si="10"/>
        <v>16.000799999999966</v>
      </c>
      <c r="G167" s="197" t="str">
        <f>_xlfn.IFNA(INDEX(Model!$F$21:$F$34, MATCH('Case 1 Assumptions'!$B167, Model!$B$21:$B$34, 0)), "-")</f>
        <v>-</v>
      </c>
      <c r="H167" s="136">
        <f t="shared" si="10"/>
        <v>8.276100000000012</v>
      </c>
    </row>
    <row r="168" spans="2:8" x14ac:dyDescent="0.2">
      <c r="B168" s="191">
        <f t="shared" si="9"/>
        <v>2098</v>
      </c>
      <c r="C168" s="197" t="str">
        <f>_xlfn.IFNA(INDEX(Model!$D$21:$D$34, MATCH('Case 1 Assumptions'!$B168, Model!$B$21:$B$34, 0)), "-")</f>
        <v>-</v>
      </c>
      <c r="D168" s="136">
        <f t="shared" si="10"/>
        <v>73.561400000000219</v>
      </c>
      <c r="E168" s="197" t="str">
        <f>_xlfn.IFNA(INDEX(Model!$E$21:$E$34, MATCH('Case 1 Assumptions'!$B168, Model!$B$21:$B$34, 0)), "-")</f>
        <v>-</v>
      </c>
      <c r="F168" s="136">
        <f t="shared" si="10"/>
        <v>15.920199999999966</v>
      </c>
      <c r="G168" s="197" t="str">
        <f>_xlfn.IFNA(INDEX(Model!$F$21:$F$34, MATCH('Case 1 Assumptions'!$B168, Model!$B$21:$B$34, 0)), "-")</f>
        <v>-</v>
      </c>
      <c r="H168" s="136">
        <f t="shared" si="10"/>
        <v>8.2344000000000115</v>
      </c>
    </row>
    <row r="169" spans="2:8" x14ac:dyDescent="0.2">
      <c r="B169" s="191">
        <f t="shared" si="9"/>
        <v>2099</v>
      </c>
      <c r="C169" s="197" t="str">
        <f>_xlfn.IFNA(INDEX(Model!$D$21:$D$34, MATCH('Case 1 Assumptions'!$B169, Model!$B$21:$B$34, 0)), "-")</f>
        <v>-</v>
      </c>
      <c r="D169" s="136">
        <f t="shared" si="10"/>
        <v>73.188700000000225</v>
      </c>
      <c r="E169" s="197" t="str">
        <f>_xlfn.IFNA(INDEX(Model!$E$21:$E$34, MATCH('Case 1 Assumptions'!$B169, Model!$B$21:$B$34, 0)), "-")</f>
        <v>-</v>
      </c>
      <c r="F169" s="136">
        <f t="shared" si="10"/>
        <v>15.839599999999965</v>
      </c>
      <c r="G169" s="197" t="str">
        <f>_xlfn.IFNA(INDEX(Model!$F$21:$F$34, MATCH('Case 1 Assumptions'!$B169, Model!$B$21:$B$34, 0)), "-")</f>
        <v>-</v>
      </c>
      <c r="H169" s="136">
        <f t="shared" si="10"/>
        <v>8.192700000000011</v>
      </c>
    </row>
    <row r="170" spans="2:8" x14ac:dyDescent="0.2">
      <c r="B170" s="191">
        <f t="shared" si="9"/>
        <v>2100</v>
      </c>
      <c r="C170" s="197">
        <f>_xlfn.IFNA(INDEX(Model!$D$21:$D$34, MATCH('Case 1 Assumptions'!$B170, Model!$B$21:$B$34, 0)), "-")</f>
        <v>72.816000000000003</v>
      </c>
      <c r="D170" s="136">
        <f t="shared" si="10"/>
        <v>72.81600000000023</v>
      </c>
      <c r="E170" s="197">
        <f>_xlfn.IFNA(INDEX(Model!$E$21:$E$34, MATCH('Case 1 Assumptions'!$B170, Model!$B$21:$B$34, 0)), "-")</f>
        <v>15.759</v>
      </c>
      <c r="F170" s="136">
        <f t="shared" si="10"/>
        <v>15.758999999999965</v>
      </c>
      <c r="G170" s="197">
        <f>_xlfn.IFNA(INDEX(Model!$F$21:$F$34, MATCH('Case 1 Assumptions'!$B170, Model!$B$21:$B$34, 0)), "-")</f>
        <v>8.1509999999999998</v>
      </c>
      <c r="H170" s="136">
        <f t="shared" si="10"/>
        <v>8.1510000000000105</v>
      </c>
    </row>
    <row r="173" spans="2:8" x14ac:dyDescent="0.2">
      <c r="B173" s="120" t="s">
        <v>146</v>
      </c>
      <c r="C173" s="226">
        <v>0.02</v>
      </c>
    </row>
    <row r="174" spans="2:8" x14ac:dyDescent="0.2">
      <c r="B174" s="120" t="s">
        <v>147</v>
      </c>
      <c r="C174" s="226">
        <v>0.95</v>
      </c>
    </row>
    <row r="238" spans="1:11" x14ac:dyDescent="0.2">
      <c r="A238" s="118"/>
      <c r="B238" s="129" t="s">
        <v>148</v>
      </c>
      <c r="C238" s="144"/>
      <c r="D238" s="129"/>
      <c r="E238" s="129"/>
      <c r="F238" s="129"/>
      <c r="G238" s="129"/>
      <c r="H238" s="129"/>
      <c r="I238" s="129"/>
      <c r="J238" s="129"/>
      <c r="K238" s="158"/>
    </row>
    <row r="239" spans="1:11" x14ac:dyDescent="0.2">
      <c r="B239" s="120" t="s">
        <v>149</v>
      </c>
      <c r="C239" s="246">
        <v>0.02</v>
      </c>
    </row>
    <row r="240" spans="1:11" x14ac:dyDescent="0.2">
      <c r="B240" s="120" t="s">
        <v>150</v>
      </c>
      <c r="C240" s="246">
        <v>1.7500000000000002E-2</v>
      </c>
    </row>
    <row r="242" spans="1:11" x14ac:dyDescent="0.2">
      <c r="A242" s="118"/>
      <c r="B242" s="129" t="s">
        <v>151</v>
      </c>
      <c r="C242" s="144"/>
      <c r="D242" s="129"/>
      <c r="E242" s="129"/>
      <c r="F242" s="129"/>
      <c r="G242" s="129"/>
      <c r="H242" s="129"/>
      <c r="I242" s="129"/>
      <c r="J242" s="129"/>
      <c r="K242" s="158"/>
    </row>
    <row r="243" spans="1:11" x14ac:dyDescent="0.2">
      <c r="B243" s="120" t="s">
        <v>31</v>
      </c>
      <c r="C243" s="226">
        <v>0.01</v>
      </c>
    </row>
  </sheetData>
  <conditionalFormatting sqref="B55">
    <cfRule type="expression" dxfId="14" priority="1">
      <formula>MOD(ROW(),3)=2</formula>
    </cfRule>
  </conditionalFormatting>
  <hyperlinks>
    <hyperlink ref="E67" r:id="rId1" display="https://www.mckinsey.com/capabilities/sustainability/our-insights/will-infrastructure-bend-or-break-under-climate-stress" xr:uid="{921931A8-85E1-0C40-BEEC-858602F9F0DB}"/>
    <hyperlink ref="E63" r:id="rId2" xr:uid="{4B498727-FA0D-9A43-B210-3EE83AB9834F}"/>
    <hyperlink ref="E62" r:id="rId3" location=":~:text=The%20Skilled%20Regional%20Relocation%20Incentive,least%2012%20months%20between%20payments." xr:uid="{CC408A4A-4E19-6D4A-A84C-C5B866D31892}"/>
    <hyperlink ref="E61" r:id="rId4" location=":~:text=%E2%80%9CThe%20Regional%20Job%20Creation%20Fund,regions%2C%E2%80%9D%20Mr%20Toole%20said." xr:uid="{9CA22656-D3B7-8344-BC55-1692DB9A870F}"/>
    <hyperlink ref="E60" r:id="rId5" location=":~:text=The%20Skilled%20Regional%20Relocation%20Incentive,least%2012%20months%20between%20payments." xr:uid="{FE6DC9E8-EDDF-A845-A84D-B9E9BAD5C8C9}"/>
  </hyperlinks>
  <pageMargins left="0.7" right="0.7" top="0.75" bottom="0.75" header="0.3" footer="0.3"/>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17B41-25A8-6944-9D10-8512E7C5B550}">
  <dimension ref="A1:CG128"/>
  <sheetViews>
    <sheetView showGridLines="0" zoomScale="75" workbookViewId="0">
      <pane xSplit="2" ySplit="8" topLeftCell="C9" activePane="bottomRight" state="frozen"/>
      <selection pane="topRight" activeCell="G90" sqref="G90:G170"/>
      <selection pane="bottomLeft" activeCell="G90" sqref="G90:G170"/>
      <selection pane="bottomRight" activeCell="E48" sqref="E48"/>
    </sheetView>
  </sheetViews>
  <sheetFormatPr baseColWidth="10" defaultColWidth="8.796875" defaultRowHeight="15" x14ac:dyDescent="0.2"/>
  <cols>
    <col min="1" max="1" width="3.59765625" style="120" customWidth="1"/>
    <col min="2" max="2" width="69.19921875" style="120" bestFit="1" customWidth="1"/>
    <col min="3" max="4" width="20.796875" style="120" bestFit="1" customWidth="1"/>
    <col min="5" max="5" width="19" style="120" customWidth="1"/>
    <col min="6" max="34" width="19" style="122" customWidth="1"/>
    <col min="35" max="35" width="19.59765625" style="120" bestFit="1" customWidth="1"/>
    <col min="36" max="83" width="19.3984375" style="120" customWidth="1"/>
    <col min="84" max="84" width="22.19921875" style="120" bestFit="1" customWidth="1"/>
    <col min="85" max="85" width="17.79687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118"/>
      <c r="G3" s="118"/>
      <c r="H3" s="118"/>
      <c r="I3" s="118"/>
      <c r="J3" s="118"/>
      <c r="K3" s="118"/>
      <c r="L3" s="118"/>
      <c r="M3" s="118"/>
    </row>
    <row r="4" spans="1:84" x14ac:dyDescent="0.2">
      <c r="A4" s="118"/>
      <c r="B4" s="118"/>
      <c r="C4" s="118"/>
      <c r="D4" s="118"/>
      <c r="E4" s="118"/>
      <c r="F4" s="118"/>
      <c r="G4" s="118"/>
      <c r="H4" s="118"/>
      <c r="I4" s="118"/>
      <c r="J4" s="118"/>
      <c r="K4" s="118"/>
      <c r="L4" s="118"/>
      <c r="M4" s="118"/>
    </row>
    <row r="5" spans="1:84" x14ac:dyDescent="0.2">
      <c r="A5" s="118"/>
      <c r="B5" s="118"/>
      <c r="C5" s="118"/>
      <c r="D5" s="118"/>
      <c r="E5" s="118"/>
      <c r="F5" s="118"/>
      <c r="G5" s="118"/>
      <c r="H5" s="118"/>
      <c r="I5" s="118"/>
      <c r="J5" s="118"/>
      <c r="K5" s="118"/>
      <c r="L5" s="118"/>
      <c r="M5" s="118"/>
    </row>
    <row r="6" spans="1:84" ht="19" x14ac:dyDescent="0.2">
      <c r="A6" s="118"/>
      <c r="B6" s="124" t="s">
        <v>152</v>
      </c>
      <c r="C6" s="124"/>
      <c r="D6" s="200" t="s">
        <v>153</v>
      </c>
      <c r="E6" s="201">
        <v>1</v>
      </c>
      <c r="F6" s="124"/>
      <c r="G6" s="124"/>
      <c r="H6" s="124"/>
      <c r="I6" s="124"/>
      <c r="J6" s="124"/>
      <c r="K6" s="124"/>
      <c r="L6" s="125"/>
      <c r="M6" s="118"/>
    </row>
    <row r="7" spans="1:84" x14ac:dyDescent="0.2">
      <c r="A7" s="118"/>
      <c r="B7" s="126"/>
      <c r="C7" s="126"/>
      <c r="D7" s="126"/>
      <c r="E7" s="126"/>
      <c r="F7" s="118"/>
      <c r="G7" s="118"/>
      <c r="H7" s="118"/>
      <c r="I7" s="118"/>
      <c r="J7" s="118"/>
      <c r="K7" s="118"/>
      <c r="L7" s="118"/>
      <c r="M7" s="118"/>
    </row>
    <row r="8" spans="1:84" x14ac:dyDescent="0.2">
      <c r="A8" s="118"/>
      <c r="B8" s="10"/>
      <c r="C8" s="10">
        <v>2019</v>
      </c>
      <c r="D8" s="10">
        <f t="shared" ref="D8:F8" si="0">C8+1</f>
        <v>2020</v>
      </c>
      <c r="E8" s="10">
        <f t="shared" si="0"/>
        <v>2021</v>
      </c>
      <c r="F8" s="10">
        <f t="shared" si="0"/>
        <v>2022</v>
      </c>
      <c r="G8" s="10">
        <f>F8+1</f>
        <v>2023</v>
      </c>
      <c r="H8" s="10">
        <f t="shared" ref="H8:BS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si="1"/>
        <v>2051</v>
      </c>
      <c r="AJ8" s="10">
        <f t="shared" si="1"/>
        <v>2052</v>
      </c>
      <c r="AK8" s="10">
        <f t="shared" si="1"/>
        <v>2053</v>
      </c>
      <c r="AL8" s="10">
        <f t="shared" si="1"/>
        <v>2054</v>
      </c>
      <c r="AM8" s="10">
        <f t="shared" si="1"/>
        <v>2055</v>
      </c>
      <c r="AN8" s="10">
        <f t="shared" si="1"/>
        <v>2056</v>
      </c>
      <c r="AO8" s="10">
        <f t="shared" si="1"/>
        <v>2057</v>
      </c>
      <c r="AP8" s="10">
        <f t="shared" si="1"/>
        <v>2058</v>
      </c>
      <c r="AQ8" s="10">
        <f t="shared" si="1"/>
        <v>2059</v>
      </c>
      <c r="AR8" s="10">
        <f t="shared" si="1"/>
        <v>2060</v>
      </c>
      <c r="AS8" s="10">
        <f t="shared" si="1"/>
        <v>2061</v>
      </c>
      <c r="AT8" s="10">
        <f t="shared" si="1"/>
        <v>2062</v>
      </c>
      <c r="AU8" s="10">
        <f t="shared" si="1"/>
        <v>2063</v>
      </c>
      <c r="AV8" s="10">
        <f t="shared" si="1"/>
        <v>2064</v>
      </c>
      <c r="AW8" s="10">
        <f t="shared" si="1"/>
        <v>2065</v>
      </c>
      <c r="AX8" s="10">
        <f t="shared" si="1"/>
        <v>2066</v>
      </c>
      <c r="AY8" s="10">
        <f t="shared" si="1"/>
        <v>2067</v>
      </c>
      <c r="AZ8" s="10">
        <f t="shared" si="1"/>
        <v>2068</v>
      </c>
      <c r="BA8" s="10">
        <f t="shared" si="1"/>
        <v>2069</v>
      </c>
      <c r="BB8" s="10">
        <f t="shared" si="1"/>
        <v>2070</v>
      </c>
      <c r="BC8" s="10">
        <f t="shared" si="1"/>
        <v>2071</v>
      </c>
      <c r="BD8" s="10">
        <f t="shared" si="1"/>
        <v>2072</v>
      </c>
      <c r="BE8" s="10">
        <f t="shared" si="1"/>
        <v>2073</v>
      </c>
      <c r="BF8" s="10">
        <f t="shared" si="1"/>
        <v>2074</v>
      </c>
      <c r="BG8" s="10">
        <f t="shared" si="1"/>
        <v>2075</v>
      </c>
      <c r="BH8" s="10">
        <f t="shared" si="1"/>
        <v>2076</v>
      </c>
      <c r="BI8" s="10">
        <f t="shared" si="1"/>
        <v>2077</v>
      </c>
      <c r="BJ8" s="10">
        <f t="shared" si="1"/>
        <v>2078</v>
      </c>
      <c r="BK8" s="10">
        <f t="shared" si="1"/>
        <v>2079</v>
      </c>
      <c r="BL8" s="10">
        <f t="shared" si="1"/>
        <v>2080</v>
      </c>
      <c r="BM8" s="10">
        <f t="shared" si="1"/>
        <v>2081</v>
      </c>
      <c r="BN8" s="10">
        <f t="shared" si="1"/>
        <v>2082</v>
      </c>
      <c r="BO8" s="10">
        <f t="shared" si="1"/>
        <v>2083</v>
      </c>
      <c r="BP8" s="10">
        <f t="shared" si="1"/>
        <v>2084</v>
      </c>
      <c r="BQ8" s="10">
        <f t="shared" si="1"/>
        <v>2085</v>
      </c>
      <c r="BR8" s="10">
        <f t="shared" si="1"/>
        <v>2086</v>
      </c>
      <c r="BS8" s="10">
        <f t="shared" si="1"/>
        <v>2087</v>
      </c>
      <c r="BT8" s="10">
        <f t="shared" ref="BT8:CF8" si="2">BS8+1</f>
        <v>2088</v>
      </c>
      <c r="BU8" s="10">
        <f t="shared" si="2"/>
        <v>2089</v>
      </c>
      <c r="BV8" s="10">
        <f t="shared" si="2"/>
        <v>2090</v>
      </c>
      <c r="BW8" s="10">
        <f t="shared" si="2"/>
        <v>2091</v>
      </c>
      <c r="BX8" s="10">
        <f t="shared" si="2"/>
        <v>2092</v>
      </c>
      <c r="BY8" s="10">
        <f t="shared" si="2"/>
        <v>2093</v>
      </c>
      <c r="BZ8" s="10">
        <f t="shared" si="2"/>
        <v>2094</v>
      </c>
      <c r="CA8" s="10">
        <f t="shared" si="2"/>
        <v>2095</v>
      </c>
      <c r="CB8" s="10">
        <f t="shared" si="2"/>
        <v>2096</v>
      </c>
      <c r="CC8" s="10">
        <f t="shared" si="2"/>
        <v>2097</v>
      </c>
      <c r="CD8" s="10">
        <f t="shared" si="2"/>
        <v>2098</v>
      </c>
      <c r="CE8" s="10">
        <f t="shared" si="2"/>
        <v>2099</v>
      </c>
      <c r="CF8" s="10">
        <f t="shared" si="2"/>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INDEX('Demographic-Economic'!$D$9:$I$11,MATCH('Base Case 1 - Forecasts'!C$8,'Demographic-Economic'!$C$9:$C$11,0), MATCH('Base Case 1 - Forecasts'!$B10,'Demographic-Economic'!$D$8:$I$8,0))</f>
        <v>5414700</v>
      </c>
      <c r="D10" s="160">
        <f>INDEX('Demographic-Economic'!$D$9:$I$11,MATCH('Base Case 1 - Forecasts'!D$8,'Demographic-Economic'!$C$9:$C$11,0), MATCH('Base Case 1 - Forecasts'!$B10,'Demographic-Economic'!$D$8:$I$8,0))</f>
        <v>6306408</v>
      </c>
      <c r="E10" s="160">
        <f>INDEX('Demographic-Economic'!$D$9:$I$11,MATCH('Base Case 1 - Forecasts'!E$8,'Demographic-Economic'!$C$9:$C$11,0), MATCH('Base Case 1 - Forecasts'!$B10,'Demographic-Economic'!$D$8:$I$8,0))</f>
        <v>6406008</v>
      </c>
      <c r="F10" s="161" cm="1">
        <f t="array" aca="1" ref="F10" ca="1">(1+INDIRECT("'Case "&amp;$E$6&amp;" Assumptions'!$C$10"))*E10</f>
        <v>6447218.212103352</v>
      </c>
      <c r="G10" s="161" cm="1">
        <f t="array" aca="1" ref="G10" ca="1">(1+INDIRECT("'Case "&amp;$E$6&amp;" Assumptions'!$C$10"))*F10</f>
        <v>6488693.5318340436</v>
      </c>
      <c r="H10" s="161" cm="1">
        <f t="array" aca="1" ref="H10" ca="1">(1+INDIRECT("'Case "&amp;$E$6&amp;" Assumptions'!$C$10"))*G10</f>
        <v>6530435.6646444499</v>
      </c>
      <c r="I10" s="161" cm="1">
        <f t="array" aca="1" ref="I10" ca="1">(1+INDIRECT("'Case "&amp;$E$6&amp;" Assumptions'!$C$10"))*H10</f>
        <v>6572446.3269582167</v>
      </c>
      <c r="J10" s="161" cm="1">
        <f t="array" aca="1" ref="J10" ca="1">(1+INDIRECT("'Case "&amp;$E$6&amp;" Assumptions'!$C$10"))*I10</f>
        <v>6614727.2462408403</v>
      </c>
      <c r="K10" s="161" cm="1">
        <f t="array" aca="1" ref="K10" ca="1">(1+INDIRECT("'Case "&amp;$E$6&amp;" Assumptions'!$C$10"))*J10</f>
        <v>6657280.1610707007</v>
      </c>
      <c r="L10" s="161" cm="1">
        <f t="array" aca="1" ref="L10" ca="1">(1+INDIRECT("'Case "&amp;$E$6&amp;" Assumptions'!$C$10"))*K10</f>
        <v>6700106.8212105501</v>
      </c>
      <c r="M10" s="161" cm="1">
        <f t="array" aca="1" ref="M10" ca="1">(1+INDIRECT("'Case "&amp;$E$6&amp;" Assumptions'!$C$10"))*L10</f>
        <v>6743208.9876794647</v>
      </c>
      <c r="N10" s="161" cm="1">
        <f t="array" aca="1" ref="N10" ca="1">(1+INDIRECT("'Case "&amp;$E$6&amp;" Assumptions'!$C$11"))*M10</f>
        <v>6771968.9824286243</v>
      </c>
      <c r="O10" s="161" cm="1">
        <f t="array" aca="1" ref="O10" ca="1">(1+INDIRECT("'Case "&amp;$E$6&amp;" Assumptions'!$C$11"))*N10</f>
        <v>6800851.6394442935</v>
      </c>
      <c r="P10" s="161" cm="1">
        <f t="array" aca="1" ref="P10" ca="1">(1+INDIRECT("'Case "&amp;$E$6&amp;" Assumptions'!$C$11"))*O10</f>
        <v>6829857.4818848288</v>
      </c>
      <c r="Q10" s="161" cm="1">
        <f t="array" aca="1" ref="Q10" ca="1">(1+INDIRECT("'Case "&amp;$E$6&amp;" Assumptions'!$C$11"))*P10</f>
        <v>6858987.0351398755</v>
      </c>
      <c r="R10" s="161" cm="1">
        <f t="array" aca="1" ref="R10" ca="1">(1+INDIRECT("'Case "&amp;$E$6&amp;" Assumptions'!$C$11"))*Q10</f>
        <v>6888240.826839881</v>
      </c>
      <c r="S10" s="161" cm="1">
        <f t="array" aca="1" ref="S10" ca="1">(1+INDIRECT("'Case "&amp;$E$6&amp;" Assumptions'!$C$11"))*R10</f>
        <v>6917619.3868656531</v>
      </c>
      <c r="T10" s="161" cm="1">
        <f t="array" aca="1" ref="T10" ca="1">(1+INDIRECT("'Case "&amp;$E$6&amp;" Assumptions'!$C$11"))*S10</f>
        <v>6947123.2473579571</v>
      </c>
      <c r="U10" s="161" cm="1">
        <f t="array" aca="1" ref="U10" ca="1">(1+INDIRECT("'Case "&amp;$E$6&amp;" Assumptions'!$C$11"))*T10</f>
        <v>6976752.9427271551</v>
      </c>
      <c r="V10" s="161" cm="1">
        <f t="array" aca="1" ref="V10" ca="1">(1+INDIRECT("'Case "&amp;$E$6&amp;" Assumptions'!$C$11"))*U10</f>
        <v>7006509.0096628871</v>
      </c>
      <c r="W10" s="161" cm="1">
        <f t="array" aca="1" ref="W10" ca="1">(1+INDIRECT("'Case "&amp;$E$6&amp;" Assumptions'!$C$11"))*V10</f>
        <v>7036391.9871437894</v>
      </c>
      <c r="X10" s="161" cm="1">
        <f t="array" aca="1" ref="X10" ca="1">(1+INDIRECT("'Case "&amp;$E$6&amp;" Assumptions'!$C$12"))*W10</f>
        <v>7051326.5182028254</v>
      </c>
      <c r="Y10" s="161" cm="1">
        <f t="array" aca="1" ref="Y10" ca="1">(1+INDIRECT("'Case "&amp;$E$6&amp;" Assumptions'!$C$12"))*X10</f>
        <v>7066292.7473563338</v>
      </c>
      <c r="Z10" s="161" cm="1">
        <f t="array" aca="1" ref="Z10" ca="1">(1+INDIRECT("'Case "&amp;$E$6&amp;" Assumptions'!$C$12"))*Y10</f>
        <v>7081290.7418825701</v>
      </c>
      <c r="AA10" s="161" cm="1">
        <f t="array" aca="1" ref="AA10" ca="1">(1+INDIRECT("'Case "&amp;$E$6&amp;" Assumptions'!$C$12"))*Z10</f>
        <v>7096320.5692025851</v>
      </c>
      <c r="AB10" s="161" cm="1">
        <f t="array" aca="1" ref="AB10" ca="1">(1+INDIRECT("'Case "&amp;$E$6&amp;" Assumptions'!$C$12"))*AA10</f>
        <v>7111382.2968805302</v>
      </c>
      <c r="AC10" s="161" cm="1">
        <f t="array" aca="1" ref="AC10" ca="1">(1+INDIRECT("'Case "&amp;$E$6&amp;" Assumptions'!$C$12"))*AB10</f>
        <v>7126475.9926239578</v>
      </c>
      <c r="AD10" s="161" cm="1">
        <f t="array" aca="1" ref="AD10" ca="1">(1+INDIRECT("'Case "&amp;$E$6&amp;" Assumptions'!$C$12"))*AC10</f>
        <v>7141601.7242841292</v>
      </c>
      <c r="AE10" s="161" cm="1">
        <f t="array" aca="1" ref="AE10" ca="1">(1+INDIRECT("'Case "&amp;$E$6&amp;" Assumptions'!$C$12"))*AD10</f>
        <v>7156759.559856317</v>
      </c>
      <c r="AF10" s="161" cm="1">
        <f t="array" aca="1" ref="AF10" ca="1">(1+INDIRECT("'Case "&amp;$E$6&amp;" Assumptions'!$C$12"))*AE10</f>
        <v>7171949.5674801124</v>
      </c>
      <c r="AG10" s="161" cm="1">
        <f t="array" aca="1" ref="AG10" ca="1">(1+INDIRECT("'Case "&amp;$E$6&amp;" Assumptions'!$C$12"))*AF10</f>
        <v>7187171.81543973</v>
      </c>
      <c r="AH10" s="161" cm="1">
        <f t="array" aca="1" ref="AH10" ca="1">(1+INDIRECT("'Case "&amp;$E$6&amp;" Assumptions'!$C$13"))*AG10</f>
        <v>7188009.0421413435</v>
      </c>
      <c r="AI10" s="161" cm="1">
        <f t="array" aca="1" ref="AI10" ca="1">(1+INDIRECT("'Case "&amp;$E$6&amp;" Assumptions'!$C$13"))*AH10</f>
        <v>7188846.3663706863</v>
      </c>
      <c r="AJ10" s="161" cm="1">
        <f t="array" aca="1" ref="AJ10" ca="1">(1+INDIRECT("'Case "&amp;$E$6&amp;" Assumptions'!$C$13"))*AI10</f>
        <v>7189683.7881391197</v>
      </c>
      <c r="AK10" s="161" cm="1">
        <f t="array" aca="1" ref="AK10" ca="1">(1+INDIRECT("'Case "&amp;$E$6&amp;" Assumptions'!$C$13"))*AJ10</f>
        <v>7190521.3074580058</v>
      </c>
      <c r="AL10" s="161" cm="1">
        <f t="array" aca="1" ref="AL10" ca="1">(1+INDIRECT("'Case "&amp;$E$6&amp;" Assumptions'!$C$13"))*AK10</f>
        <v>7191358.9243387086</v>
      </c>
      <c r="AM10" s="161" cm="1">
        <f t="array" aca="1" ref="AM10" ca="1">(1+INDIRECT("'Case "&amp;$E$6&amp;" Assumptions'!$C$13"))*AL10</f>
        <v>7192196.638792593</v>
      </c>
      <c r="AN10" s="161" cm="1">
        <f t="array" aca="1" ref="AN10" ca="1">(1+INDIRECT("'Case "&amp;$E$6&amp;" Assumptions'!$C$13"))*AM10</f>
        <v>7193034.4508310249</v>
      </c>
      <c r="AO10" s="161" cm="1">
        <f t="array" aca="1" ref="AO10" ca="1">(1+INDIRECT("'Case "&amp;$E$6&amp;" Assumptions'!$C$13"))*AN10</f>
        <v>7193872.360465371</v>
      </c>
      <c r="AP10" s="161" cm="1">
        <f t="array" aca="1" ref="AP10" ca="1">(1+INDIRECT("'Case "&amp;$E$6&amp;" Assumptions'!$C$13"))*AO10</f>
        <v>7194710.367707001</v>
      </c>
      <c r="AQ10" s="161" cm="1">
        <f t="array" aca="1" ref="AQ10" ca="1">(1+INDIRECT("'Case "&amp;$E$6&amp;" Assumptions'!$C$13"))*AP10</f>
        <v>7195548.4725672854</v>
      </c>
      <c r="AR10" s="161" cm="1">
        <f t="array" aca="1" ref="AR10" ca="1">(1+INDIRECT("'Case "&amp;$E$6&amp;" Assumptions'!$C$14"))*AQ10</f>
        <v>7184583.9383818563</v>
      </c>
      <c r="AS10" s="161" cm="1">
        <f t="array" aca="1" ref="AS10" ca="1">(1+INDIRECT("'Case "&amp;$E$6&amp;" Assumptions'!$C$14"))*AR10</f>
        <v>7173636.1118887402</v>
      </c>
      <c r="AT10" s="161" cm="1">
        <f t="array" aca="1" ref="AT10" ca="1">(1+INDIRECT("'Case "&amp;$E$6&amp;" Assumptions'!$C$14"))*AS10</f>
        <v>7162704.9676288543</v>
      </c>
      <c r="AU10" s="161" cm="1">
        <f t="array" aca="1" ref="AU10" ca="1">(1+INDIRECT("'Case "&amp;$E$6&amp;" Assumptions'!$C$14"))*AT10</f>
        <v>7151790.480181911</v>
      </c>
      <c r="AV10" s="161" cm="1">
        <f t="array" aca="1" ref="AV10" ca="1">(1+INDIRECT("'Case "&amp;$E$6&amp;" Assumptions'!$C$14"))*AU10</f>
        <v>7140892.6241663564</v>
      </c>
      <c r="AW10" s="161" cm="1">
        <f t="array" aca="1" ref="AW10" ca="1">(1+INDIRECT("'Case "&amp;$E$6&amp;" Assumptions'!$C$14"))*AV10</f>
        <v>7130011.3742393143</v>
      </c>
      <c r="AX10" s="161" cm="1">
        <f t="array" aca="1" ref="AX10" ca="1">(1+INDIRECT("'Case "&amp;$E$6&amp;" Assumptions'!$C$14"))*AW10</f>
        <v>7119146.7050965251</v>
      </c>
      <c r="AY10" s="161" cm="1">
        <f t="array" aca="1" ref="AY10" ca="1">(1+INDIRECT("'Case "&amp;$E$6&amp;" Assumptions'!$C$14"))*AX10</f>
        <v>7108298.5914722877</v>
      </c>
      <c r="AZ10" s="161" cm="1">
        <f t="array" aca="1" ref="AZ10" ca="1">(1+INDIRECT("'Case "&amp;$E$6&amp;" Assumptions'!$C$14"))*AY10</f>
        <v>7097467.0081394007</v>
      </c>
      <c r="BA10" s="161" cm="1">
        <f t="array" aca="1" ref="BA10" ca="1">(1+INDIRECT("'Case "&amp;$E$6&amp;" Assumptions'!$C$14"))*AZ10</f>
        <v>7086651.9299091045</v>
      </c>
      <c r="BB10" s="161" cm="1">
        <f t="array" aca="1" ref="BB10" ca="1">(1+INDIRECT("'Case "&amp;$E$6&amp;" Assumptions'!$C$15"))*BA10</f>
        <v>7064565.4216716168</v>
      </c>
      <c r="BC10" s="161" cm="1">
        <f t="array" aca="1" ref="BC10" ca="1">(1+INDIRECT("'Case "&amp;$E$6&amp;" Assumptions'!$C$15"))*BB10</f>
        <v>7042547.7490212237</v>
      </c>
      <c r="BD10" s="161" cm="1">
        <f t="array" aca="1" ref="BD10" ca="1">(1+INDIRECT("'Case "&amp;$E$6&amp;" Assumptions'!$C$15"))*BC10</f>
        <v>7020598.6974225165</v>
      </c>
      <c r="BE10" s="161" cm="1">
        <f t="array" aca="1" ref="BE10" ca="1">(1+INDIRECT("'Case "&amp;$E$6&amp;" Assumptions'!$C$15"))*BD10</f>
        <v>6998718.0530087156</v>
      </c>
      <c r="BF10" s="161" cm="1">
        <f t="array" aca="1" ref="BF10" ca="1">(1+INDIRECT("'Case "&amp;$E$6&amp;" Assumptions'!$C$15"))*BE10</f>
        <v>6976905.6025795871</v>
      </c>
      <c r="BG10" s="161" cm="1">
        <f t="array" aca="1" ref="BG10" ca="1">(1+INDIRECT("'Case "&amp;$E$6&amp;" Assumptions'!$C$15"))*BF10</f>
        <v>6955161.1335993642</v>
      </c>
      <c r="BH10" s="161" cm="1">
        <f t="array" aca="1" ref="BH10" ca="1">(1+INDIRECT("'Case "&amp;$E$6&amp;" Assumptions'!$C$15"))*BG10</f>
        <v>6933484.4341946756</v>
      </c>
      <c r="BI10" s="161" cm="1">
        <f t="array" aca="1" ref="BI10" ca="1">(1+INDIRECT("'Case "&amp;$E$6&amp;" Assumptions'!$C$15"))*BH10</f>
        <v>6911875.2931524832</v>
      </c>
      <c r="BJ10" s="161" cm="1">
        <f t="array" aca="1" ref="BJ10" ca="1">(1+INDIRECT("'Case "&amp;$E$6&amp;" Assumptions'!$C$15"))*BI10</f>
        <v>6890333.4999180222</v>
      </c>
      <c r="BK10" s="161" cm="1">
        <f t="array" aca="1" ref="BK10" ca="1">(1+INDIRECT("'Case "&amp;$E$6&amp;" Assumptions'!$C$15"))*BJ10</f>
        <v>6868858.8445927501</v>
      </c>
      <c r="BL10" s="161" cm="1">
        <f t="array" aca="1" ref="BL10" ca="1">(1+INDIRECT("'Case "&amp;$E$6&amp;" Assumptions'!$C$16"))*BK10</f>
        <v>6837217.2972083632</v>
      </c>
      <c r="BM10" s="161" cm="1">
        <f t="array" aca="1" ref="BM10" ca="1">(1+INDIRECT("'Case "&amp;$E$6&amp;" Assumptions'!$C$16"))*BL10</f>
        <v>6805721.5072989119</v>
      </c>
      <c r="BN10" s="161" cm="1">
        <f t="array" aca="1" ref="BN10" ca="1">(1+INDIRECT("'Case "&amp;$E$6&amp;" Assumptions'!$C$16"))*BM10</f>
        <v>6774370.8034294238</v>
      </c>
      <c r="BO10" s="161" cm="1">
        <f t="array" aca="1" ref="BO10" ca="1">(1+INDIRECT("'Case "&amp;$E$6&amp;" Assumptions'!$C$16"))*BN10</f>
        <v>6743164.5172579065</v>
      </c>
      <c r="BP10" s="161" cm="1">
        <f t="array" aca="1" ref="BP10" ca="1">(1+INDIRECT("'Case "&amp;$E$6&amp;" Assumptions'!$C$16"))*BO10</f>
        <v>6712101.9835210983</v>
      </c>
      <c r="BQ10" s="161" cm="1">
        <f t="array" aca="1" ref="BQ10" ca="1">(1+INDIRECT("'Case "&amp;$E$6&amp;" Assumptions'!$C$16"))*BP10</f>
        <v>6681182.5400202889</v>
      </c>
      <c r="BR10" s="161" cm="1">
        <f t="array" aca="1" ref="BR10" ca="1">(1+INDIRECT("'Case "&amp;$E$6&amp;" Assumptions'!$C$16"))*BQ10</f>
        <v>6650405.5276071997</v>
      </c>
      <c r="BS10" s="161" cm="1">
        <f t="array" aca="1" ref="BS10" ca="1">(1+INDIRECT("'Case "&amp;$E$6&amp;" Assumptions'!$C$16"))*BR10</f>
        <v>6619770.2901699329</v>
      </c>
      <c r="BT10" s="161" cm="1">
        <f t="array" aca="1" ref="BT10" ca="1">(1+INDIRECT("'Case "&amp;$E$6&amp;" Assumptions'!$C$16"))*BS10</f>
        <v>6589276.1746189836</v>
      </c>
      <c r="BU10" s="161" cm="1">
        <f t="array" aca="1" ref="BU10" ca="1">(1+INDIRECT("'Case "&amp;$E$6&amp;" Assumptions'!$C$16"))*BT10</f>
        <v>6558922.5308733201</v>
      </c>
      <c r="BV10" s="161" cm="1">
        <f t="array" aca="1" ref="BV10" ca="1">(1+INDIRECT("'Case "&amp;$E$6&amp;" Assumptions'!$C$17"))*BU10</f>
        <v>6520215.6724248584</v>
      </c>
      <c r="BW10" s="161" cm="1">
        <f t="array" aca="1" ref="BW10" ca="1">(1+INDIRECT("'Case "&amp;$E$6&amp;" Assumptions'!$C$17"))*BV10</f>
        <v>6481737.2388257375</v>
      </c>
      <c r="BX10" s="161" cm="1">
        <f t="array" aca="1" ref="BX10" ca="1">(1+INDIRECT("'Case "&amp;$E$6&amp;" Assumptions'!$C$17"))*BW10</f>
        <v>6443485.8820484001</v>
      </c>
      <c r="BY10" s="161" cm="1">
        <f t="array" aca="1" ref="BY10" ca="1">(1+INDIRECT("'Case "&amp;$E$6&amp;" Assumptions'!$C$17"))*BX10</f>
        <v>6405460.2620205479</v>
      </c>
      <c r="BZ10" s="161" cm="1">
        <f t="array" aca="1" ref="BZ10" ca="1">(1+INDIRECT("'Case "&amp;$E$6&amp;" Assumptions'!$C$17"))*BY10</f>
        <v>6367659.0465781903</v>
      </c>
      <c r="CA10" s="161" cm="1">
        <f t="array" aca="1" ref="CA10" ca="1">(1+INDIRECT("'Case "&amp;$E$6&amp;" Assumptions'!$C$17"))*BZ10</f>
        <v>6330080.9114189772</v>
      </c>
      <c r="CB10" s="161" cm="1">
        <f t="array" aca="1" ref="CB10" ca="1">(1+INDIRECT("'Case "&amp;$E$6&amp;" Assumptions'!$C$17"))*CA10</f>
        <v>6292724.5400558021</v>
      </c>
      <c r="CC10" s="161" cm="1">
        <f t="array" aca="1" ref="CC10" ca="1">(1+INDIRECT("'Case "&amp;$E$6&amp;" Assumptions'!$C$17"))*CB10</f>
        <v>6255588.6237706821</v>
      </c>
      <c r="CD10" s="161" cm="1">
        <f t="array" aca="1" ref="CD10" ca="1">(1+INDIRECT("'Case "&amp;$E$6&amp;" Assumptions'!$C$17"))*CC10</f>
        <v>6218671.8615689101</v>
      </c>
      <c r="CE10" s="161" cm="1">
        <f t="array" aca="1" ref="CE10" ca="1">(1+INDIRECT("'Case "&amp;$E$6&amp;" Assumptions'!$C$17"))*CD10</f>
        <v>6181972.9601334743</v>
      </c>
      <c r="CF10" s="161" cm="1">
        <f t="array" aca="1" ref="CF10" ca="1">(1+INDIRECT("'Case "&amp;$E$6&amp;" Assumptions'!$C$17"))*CE10</f>
        <v>6145490.6337797521</v>
      </c>
    </row>
    <row r="11" spans="1:84" x14ac:dyDescent="0.2">
      <c r="A11" s="118"/>
      <c r="B11" s="118" t="s">
        <v>32</v>
      </c>
      <c r="C11" s="160">
        <f>INDEX('Demographic-Economic'!$D$9:$I$11,MATCH('Base Case 1 - Forecasts'!C$8,'Demographic-Economic'!$C$9:$C$11,0), MATCH('Base Case 1 - Forecasts'!$B11,'Demographic-Economic'!$D$8:$I$8,0))</f>
        <v>3231492</v>
      </c>
      <c r="D11" s="160">
        <f>INDEX('Demographic-Economic'!$D$9:$I$11,MATCH('Base Case 1 - Forecasts'!D$8,'Demographic-Economic'!$C$9:$C$11,0), MATCH('Base Case 1 - Forecasts'!$B11,'Demographic-Economic'!$D$8:$I$8,0))</f>
        <v>4212348</v>
      </c>
      <c r="E11" s="160">
        <f>INDEX('Demographic-Economic'!$D$9:$I$11,MATCH('Base Case 1 - Forecasts'!E$8,'Demographic-Economic'!$C$9:$C$11,0), MATCH('Base Case 1 - Forecasts'!$B11,'Demographic-Economic'!$D$8:$I$8,0))</f>
        <v>4386948</v>
      </c>
      <c r="F11" s="161" cm="1">
        <f t="array" aca="1" ref="F11" ca="1">(1+INDIRECT("'Case "&amp;$E$6&amp;" Assumptions'!$C$10"))*E11</f>
        <v>4415169.4848258654</v>
      </c>
      <c r="G11" s="161" cm="1">
        <f t="array" aca="1" ref="G11" ca="1">(1+INDIRECT("'Case "&amp;$E$6&amp;" Assumptions'!$C$10"))*F11</f>
        <v>4443572.5200612135</v>
      </c>
      <c r="H11" s="161" cm="1">
        <f t="array" aca="1" ref="H11" ca="1">(1+INDIRECT("'Case "&amp;$E$6&amp;" Assumptions'!$C$10"))*G11</f>
        <v>4472158.273630105</v>
      </c>
      <c r="I11" s="161" cm="1">
        <f t="array" aca="1" ref="I11" ca="1">(1+INDIRECT("'Case "&amp;$E$6&amp;" Assumptions'!$C$10"))*H11</f>
        <v>4500927.920969923</v>
      </c>
      <c r="J11" s="161" cm="1">
        <f t="array" aca="1" ref="J11" ca="1">(1+INDIRECT("'Case "&amp;$E$6&amp;" Assumptions'!$C$10"))*I11</f>
        <v>4529882.6450797068</v>
      </c>
      <c r="K11" s="161" cm="1">
        <f t="array" aca="1" ref="K11" ca="1">(1+INDIRECT("'Case "&amp;$E$6&amp;" Assumptions'!$C$10"))*J11</f>
        <v>4559023.636568794</v>
      </c>
      <c r="L11" s="161" cm="1">
        <f t="array" aca="1" ref="L11" ca="1">(1+INDIRECT("'Case "&amp;$E$6&amp;" Assumptions'!$C$10"))*K11</f>
        <v>4588352.0937057808</v>
      </c>
      <c r="M11" s="161" cm="1">
        <f t="array" aca="1" ref="M11" ca="1">(1+INDIRECT("'Case "&amp;$E$6&amp;" Assumptions'!$C$10"))*L11</f>
        <v>4617869.2224677922</v>
      </c>
      <c r="N11" s="161" cm="1">
        <f t="array" aca="1" ref="N11" ca="1">(1+INDIRECT("'Case "&amp;$E$6&amp;" Assumptions'!$C$11"))*M11</f>
        <v>4637564.5774290785</v>
      </c>
      <c r="O11" s="161" cm="1">
        <f t="array" aca="1" ref="O11" ca="1">(1+INDIRECT("'Case "&amp;$E$6&amp;" Assumptions'!$C$11"))*N11</f>
        <v>4657343.933688011</v>
      </c>
      <c r="P11" s="161" cm="1">
        <f t="array" aca="1" ref="P11" ca="1">(1+INDIRECT("'Case "&amp;$E$6&amp;" Assumptions'!$C$11"))*O11</f>
        <v>4677207.6495127212</v>
      </c>
      <c r="Q11" s="161" cm="1">
        <f t="array" aca="1" ref="Q11" ca="1">(1+INDIRECT("'Case "&amp;$E$6&amp;" Assumptions'!$C$11"))*P11</f>
        <v>4697156.0846993653</v>
      </c>
      <c r="R11" s="161" cm="1">
        <f t="array" aca="1" ref="R11" ca="1">(1+INDIRECT("'Case "&amp;$E$6&amp;" Assumptions'!$C$11"))*Q11</f>
        <v>4717189.6005786387</v>
      </c>
      <c r="S11" s="161" cm="1">
        <f t="array" aca="1" ref="S11" ca="1">(1+INDIRECT("'Case "&amp;$E$6&amp;" Assumptions'!$C$11"))*R11</f>
        <v>4737308.5600223262</v>
      </c>
      <c r="T11" s="161" cm="1">
        <f t="array" aca="1" ref="T11" ca="1">(1+INDIRECT("'Case "&amp;$E$6&amp;" Assumptions'!$C$11"))*S11</f>
        <v>4757513.3274498712</v>
      </c>
      <c r="U11" s="161" cm="1">
        <f t="array" aca="1" ref="U11" ca="1">(1+INDIRECT("'Case "&amp;$E$6&amp;" Assumptions'!$C$11"))*T11</f>
        <v>4777804.2688349765</v>
      </c>
      <c r="V11" s="161" cm="1">
        <f t="array" aca="1" ref="V11" ca="1">(1+INDIRECT("'Case "&amp;$E$6&amp;" Assumptions'!$C$11"))*U11</f>
        <v>4798181.7517122338</v>
      </c>
      <c r="W11" s="161" cm="1">
        <f t="array" aca="1" ref="W11" ca="1">(1+INDIRECT("'Case "&amp;$E$6&amp;" Assumptions'!$C$11"))*V11</f>
        <v>4818646.145183783</v>
      </c>
      <c r="X11" s="161" cm="1">
        <f t="array" aca="1" ref="X11" ca="1">(1+INDIRECT("'Case "&amp;$E$6&amp;" Assumptions'!$C$12"))*W11</f>
        <v>4828873.5771758091</v>
      </c>
      <c r="Y11" s="161" cm="1">
        <f t="array" aca="1" ref="Y11" ca="1">(1+INDIRECT("'Case "&amp;$E$6&amp;" Assumptions'!$C$12"))*X11</f>
        <v>4839122.7165856455</v>
      </c>
      <c r="Z11" s="161" cm="1">
        <f t="array" aca="1" ref="Z11" ca="1">(1+INDIRECT("'Case "&amp;$E$6&amp;" Assumptions'!$C$12"))*Y11</f>
        <v>4849393.6094866348</v>
      </c>
      <c r="AA11" s="161" cm="1">
        <f t="array" aca="1" ref="AA11" ca="1">(1+INDIRECT("'Case "&amp;$E$6&amp;" Assumptions'!$C$12"))*Z11</f>
        <v>4859686.3020499106</v>
      </c>
      <c r="AB11" s="161" cm="1">
        <f t="array" aca="1" ref="AB11" ca="1">(1+INDIRECT("'Case "&amp;$E$6&amp;" Assumptions'!$C$12"))*AA11</f>
        <v>4870000.8405446028</v>
      </c>
      <c r="AC11" s="161" cm="1">
        <f t="array" aca="1" ref="AC11" ca="1">(1+INDIRECT("'Case "&amp;$E$6&amp;" Assumptions'!$C$12"))*AB11</f>
        <v>4880337.2713380456</v>
      </c>
      <c r="AD11" s="161" cm="1">
        <f t="array" aca="1" ref="AD11" ca="1">(1+INDIRECT("'Case "&amp;$E$6&amp;" Assumptions'!$C$12"))*AC11</f>
        <v>4890695.640895986</v>
      </c>
      <c r="AE11" s="161" cm="1">
        <f t="array" aca="1" ref="AE11" ca="1">(1+INDIRECT("'Case "&amp;$E$6&amp;" Assumptions'!$C$12"))*AD11</f>
        <v>4901075.9957827954</v>
      </c>
      <c r="AF11" s="161" cm="1">
        <f t="array" aca="1" ref="AF11" ca="1">(1+INDIRECT("'Case "&amp;$E$6&amp;" Assumptions'!$C$12"))*AE11</f>
        <v>4911478.3826616742</v>
      </c>
      <c r="AG11" s="161" cm="1">
        <f t="array" aca="1" ref="AG11" ca="1">(1+INDIRECT("'Case "&amp;$E$6&amp;" Assumptions'!$C$12"))*AF11</f>
        <v>4921902.8482948653</v>
      </c>
      <c r="AH11" s="161" cm="1">
        <f t="array" aca="1" ref="AH11" ca="1">(1+INDIRECT("'Case "&amp;$E$6&amp;" Assumptions'!$C$13"))*AG11</f>
        <v>4922476.1960028587</v>
      </c>
      <c r="AI11" s="161" cm="1">
        <f t="array" aca="1" ref="AI11" ca="1">(1+INDIRECT("'Case "&amp;$E$6&amp;" Assumptions'!$C$13"))*AH11</f>
        <v>4923049.6104995729</v>
      </c>
      <c r="AJ11" s="161" cm="1">
        <f t="array" aca="1" ref="AJ11" ca="1">(1+INDIRECT("'Case "&amp;$E$6&amp;" Assumptions'!$C$13"))*AI11</f>
        <v>4923623.0917927884</v>
      </c>
      <c r="AK11" s="161" cm="1">
        <f t="array" aca="1" ref="AK11" ca="1">(1+INDIRECT("'Case "&amp;$E$6&amp;" Assumptions'!$C$13"))*AJ11</f>
        <v>4924196.6398902852</v>
      </c>
      <c r="AL11" s="161" cm="1">
        <f t="array" aca="1" ref="AL11" ca="1">(1+INDIRECT("'Case "&amp;$E$6&amp;" Assumptions'!$C$13"))*AK11</f>
        <v>4924770.2547998456</v>
      </c>
      <c r="AM11" s="161" cm="1">
        <f t="array" aca="1" ref="AM11" ca="1">(1+INDIRECT("'Case "&amp;$E$6&amp;" Assumptions'!$C$13"))*AL11</f>
        <v>4925343.9365292527</v>
      </c>
      <c r="AN11" s="161" cm="1">
        <f t="array" aca="1" ref="AN11" ca="1">(1+INDIRECT("'Case "&amp;$E$6&amp;" Assumptions'!$C$13"))*AM11</f>
        <v>4925917.6850862904</v>
      </c>
      <c r="AO11" s="161" cm="1">
        <f t="array" aca="1" ref="AO11" ca="1">(1+INDIRECT("'Case "&amp;$E$6&amp;" Assumptions'!$C$13"))*AN11</f>
        <v>4926491.5004787436</v>
      </c>
      <c r="AP11" s="161" cm="1">
        <f t="array" aca="1" ref="AP11" ca="1">(1+INDIRECT("'Case "&amp;$E$6&amp;" Assumptions'!$C$13"))*AO11</f>
        <v>4927065.3827143973</v>
      </c>
      <c r="AQ11" s="161" cm="1">
        <f t="array" aca="1" ref="AQ11" ca="1">(1+INDIRECT("'Case "&amp;$E$6&amp;" Assumptions'!$C$13"))*AP11</f>
        <v>4927639.3318010382</v>
      </c>
      <c r="AR11" s="161" cm="1">
        <f t="array" aca="1" ref="AR11" ca="1">(1+INDIRECT("'Case "&amp;$E$6&amp;" Assumptions'!$C$14"))*AQ11</f>
        <v>4920130.6241447721</v>
      </c>
      <c r="AS11" s="161" cm="1">
        <f t="array" aca="1" ref="AS11" ca="1">(1+INDIRECT("'Case "&amp;$E$6&amp;" Assumptions'!$C$14"))*AR11</f>
        <v>4912633.3582128026</v>
      </c>
      <c r="AT11" s="161" cm="1">
        <f t="array" aca="1" ref="AT11" ca="1">(1+INDIRECT("'Case "&amp;$E$6&amp;" Assumptions'!$C$14"))*AS11</f>
        <v>4905147.516570298</v>
      </c>
      <c r="AU11" s="161" cm="1">
        <f t="array" aca="1" ref="AU11" ca="1">(1+INDIRECT("'Case "&amp;$E$6&amp;" Assumptions'!$C$14"))*AT11</f>
        <v>4897673.0818089936</v>
      </c>
      <c r="AV11" s="161" cm="1">
        <f t="array" aca="1" ref="AV11" ca="1">(1+INDIRECT("'Case "&amp;$E$6&amp;" Assumptions'!$C$14"))*AU11</f>
        <v>4890210.0365471514</v>
      </c>
      <c r="AW11" s="161" cm="1">
        <f t="array" aca="1" ref="AW11" ca="1">(1+INDIRECT("'Case "&amp;$E$6&amp;" Assumptions'!$C$14"))*AV11</f>
        <v>4882758.3634295193</v>
      </c>
      <c r="AX11" s="161" cm="1">
        <f t="array" aca="1" ref="AX11" ca="1">(1+INDIRECT("'Case "&amp;$E$6&amp;" Assumptions'!$C$14"))*AW11</f>
        <v>4875318.0451272912</v>
      </c>
      <c r="AY11" s="161" cm="1">
        <f t="array" aca="1" ref="AY11" ca="1">(1+INDIRECT("'Case "&amp;$E$6&amp;" Assumptions'!$C$14"))*AX11</f>
        <v>4867889.0643380666</v>
      </c>
      <c r="AZ11" s="161" cm="1">
        <f t="array" aca="1" ref="AZ11" ca="1">(1+INDIRECT("'Case "&amp;$E$6&amp;" Assumptions'!$C$14"))*AY11</f>
        <v>4860471.4037858099</v>
      </c>
      <c r="BA11" s="161" cm="1">
        <f t="array" aca="1" ref="BA11" ca="1">(1+INDIRECT("'Case "&amp;$E$6&amp;" Assumptions'!$C$14"))*AZ11</f>
        <v>4853065.0462208111</v>
      </c>
      <c r="BB11" s="161" cm="1">
        <f t="array" aca="1" ref="BB11" ca="1">(1+INDIRECT("'Case "&amp;$E$6&amp;" Assumptions'!$C$15"))*BA11</f>
        <v>4837939.8132926868</v>
      </c>
      <c r="BC11" s="161" cm="1">
        <f t="array" aca="1" ref="BC11" ca="1">(1+INDIRECT("'Case "&amp;$E$6&amp;" Assumptions'!$C$15"))*BB11</f>
        <v>4822861.7201965963</v>
      </c>
      <c r="BD11" s="161" cm="1">
        <f t="array" aca="1" ref="BD11" ca="1">(1+INDIRECT("'Case "&amp;$E$6&amp;" Assumptions'!$C$15"))*BC11</f>
        <v>4807830.6200148845</v>
      </c>
      <c r="BE11" s="161" cm="1">
        <f t="array" aca="1" ref="BE11" ca="1">(1+INDIRECT("'Case "&amp;$E$6&amp;" Assumptions'!$C$15"))*BD11</f>
        <v>4792846.3662877847</v>
      </c>
      <c r="BF11" s="161" cm="1">
        <f t="array" aca="1" ref="BF11" ca="1">(1+INDIRECT("'Case "&amp;$E$6&amp;" Assumptions'!$C$15"))*BE11</f>
        <v>4777908.8130119909</v>
      </c>
      <c r="BG11" s="161" cm="1">
        <f t="array" aca="1" ref="BG11" ca="1">(1+INDIRECT("'Case "&amp;$E$6&amp;" Assumptions'!$C$15"))*BF11</f>
        <v>4763017.8146392368</v>
      </c>
      <c r="BH11" s="161" cm="1">
        <f t="array" aca="1" ref="BH11" ca="1">(1+INDIRECT("'Case "&amp;$E$6&amp;" Assumptions'!$C$15"))*BG11</f>
        <v>4748173.2260748772</v>
      </c>
      <c r="BI11" s="161" cm="1">
        <f t="array" aca="1" ref="BI11" ca="1">(1+INDIRECT("'Case "&amp;$E$6&amp;" Assumptions'!$C$15"))*BH11</f>
        <v>4733374.9026764734</v>
      </c>
      <c r="BJ11" s="161" cm="1">
        <f t="array" aca="1" ref="BJ11" ca="1">(1+INDIRECT("'Case "&amp;$E$6&amp;" Assumptions'!$C$15"))*BI11</f>
        <v>4718622.7002523849</v>
      </c>
      <c r="BK11" s="161" cm="1">
        <f t="array" aca="1" ref="BK11" ca="1">(1+INDIRECT("'Case "&amp;$E$6&amp;" Assumptions'!$C$15"))*BJ11</f>
        <v>4703916.4750603633</v>
      </c>
      <c r="BL11" s="161" cm="1">
        <f t="array" aca="1" ref="BL11" ca="1">(1+INDIRECT("'Case "&amp;$E$6&amp;" Assumptions'!$C$16"))*BK11</f>
        <v>4682247.7817001864</v>
      </c>
      <c r="BM11" s="161" cm="1">
        <f t="array" aca="1" ref="BM11" ca="1">(1+INDIRECT("'Case "&amp;$E$6&amp;" Assumptions'!$C$16"))*BL11</f>
        <v>4660678.905646381</v>
      </c>
      <c r="BN11" s="161" cm="1">
        <f t="array" aca="1" ref="BN11" ca="1">(1+INDIRECT("'Case "&amp;$E$6&amp;" Assumptions'!$C$16"))*BM11</f>
        <v>4639209.3870883584</v>
      </c>
      <c r="BO11" s="161" cm="1">
        <f t="array" aca="1" ref="BO11" ca="1">(1+INDIRECT("'Case "&amp;$E$6&amp;" Assumptions'!$C$16"))*BN11</f>
        <v>4617838.7683336576</v>
      </c>
      <c r="BP11" s="161" cm="1">
        <f t="array" aca="1" ref="BP11" ca="1">(1+INDIRECT("'Case "&amp;$E$6&amp;" Assumptions'!$C$16"))*BO11</f>
        <v>4596566.5937981866</v>
      </c>
      <c r="BQ11" s="161" cm="1">
        <f t="array" aca="1" ref="BQ11" ca="1">(1+INDIRECT("'Case "&amp;$E$6&amp;" Assumptions'!$C$16"))*BP11</f>
        <v>4575392.4099965133</v>
      </c>
      <c r="BR11" s="161" cm="1">
        <f t="array" aca="1" ref="BR11" ca="1">(1+INDIRECT("'Case "&amp;$E$6&amp;" Assumptions'!$C$16"))*BQ11</f>
        <v>4554315.7655321946</v>
      </c>
      <c r="BS11" s="161" cm="1">
        <f t="array" aca="1" ref="BS11" ca="1">(1+INDIRECT("'Case "&amp;$E$6&amp;" Assumptions'!$C$16"))*BR11</f>
        <v>4533336.2110881563</v>
      </c>
      <c r="BT11" s="161" cm="1">
        <f t="array" aca="1" ref="BT11" ca="1">(1+INDIRECT("'Case "&amp;$E$6&amp;" Assumptions'!$C$16"))*BS11</f>
        <v>4512453.299417112</v>
      </c>
      <c r="BU11" s="161" cm="1">
        <f t="array" aca="1" ref="BU11" ca="1">(1+INDIRECT("'Case "&amp;$E$6&amp;" Assumptions'!$C$16"))*BT11</f>
        <v>4491666.5853320295</v>
      </c>
      <c r="BV11" s="161" cm="1">
        <f t="array" aca="1" ref="BV11" ca="1">(1+INDIRECT("'Case "&amp;$E$6&amp;" Assumptions'!$C$17"))*BU11</f>
        <v>4465159.4415294053</v>
      </c>
      <c r="BW11" s="161" cm="1">
        <f t="array" aca="1" ref="BW11" ca="1">(1+INDIRECT("'Case "&amp;$E$6&amp;" Assumptions'!$C$17"))*BV11</f>
        <v>4438808.727118684</v>
      </c>
      <c r="BX11" s="161" cm="1">
        <f t="array" aca="1" ref="BX11" ca="1">(1+INDIRECT("'Case "&amp;$E$6&amp;" Assumptions'!$C$17"))*BW11</f>
        <v>4412613.5189466644</v>
      </c>
      <c r="BY11" s="161" cm="1">
        <f t="array" aca="1" ref="BY11" ca="1">(1+INDIRECT("'Case "&amp;$E$6&amp;" Assumptions'!$C$17"))*BX11</f>
        <v>4386572.8993080463</v>
      </c>
      <c r="BZ11" s="161" cm="1">
        <f t="array" aca="1" ref="BZ11" ca="1">(1+INDIRECT("'Case "&amp;$E$6&amp;" Assumptions'!$C$17"))*BY11</f>
        <v>4360685.9559132801</v>
      </c>
      <c r="CA11" s="161" cm="1">
        <f t="array" aca="1" ref="CA11" ca="1">(1+INDIRECT("'Case "&amp;$E$6&amp;" Assumptions'!$C$17"))*BZ11</f>
        <v>4334951.7818566067</v>
      </c>
      <c r="CB11" s="161" cm="1">
        <f t="array" aca="1" ref="CB11" ca="1">(1+INDIRECT("'Case "&amp;$E$6&amp;" Assumptions'!$C$17"))*CA11</f>
        <v>4309369.4755842853</v>
      </c>
      <c r="CC11" s="161" cm="1">
        <f t="array" aca="1" ref="CC11" ca="1">(1+INDIRECT("'Case "&amp;$E$6&amp;" Assumptions'!$C$17"))*CB11</f>
        <v>4283938.1408630088</v>
      </c>
      <c r="CD11" s="161" cm="1">
        <f t="array" aca="1" ref="CD11" ca="1">(1+INDIRECT("'Case "&amp;$E$6&amp;" Assumptions'!$C$17"))*CC11</f>
        <v>4258656.8867485058</v>
      </c>
      <c r="CE11" s="161" cm="1">
        <f t="array" aca="1" ref="CE11" ca="1">(1+INDIRECT("'Case "&amp;$E$6&amp;" Assumptions'!$C$17"))*CD11</f>
        <v>4233524.8275543274</v>
      </c>
      <c r="CF11" s="161" cm="1">
        <f t="array" aca="1" ref="CF11" ca="1">(1+INDIRECT("'Case "&amp;$E$6&amp;" Assumptions'!$C$17"))*CE11</f>
        <v>4208541.0828208197</v>
      </c>
    </row>
    <row r="12" spans="1:84" x14ac:dyDescent="0.2">
      <c r="B12" s="118" t="s">
        <v>33</v>
      </c>
      <c r="C12" s="160">
        <f>INDEX('Demographic-Economic'!$D$9:$I$11,MATCH('Base Case 1 - Forecasts'!C$8,'Demographic-Economic'!$C$9:$C$11,0), MATCH('Base Case 1 - Forecasts'!$B12,'Demographic-Economic'!$D$8:$I$8,0))</f>
        <v>4614048</v>
      </c>
      <c r="D12" s="160">
        <f>INDEX('Demographic-Economic'!$D$9:$I$11,MATCH('Base Case 1 - Forecasts'!D$8,'Demographic-Economic'!$C$9:$C$11,0), MATCH('Base Case 1 - Forecasts'!$B12,'Demographic-Economic'!$D$8:$I$8,0))</f>
        <v>4993764</v>
      </c>
      <c r="E12" s="160">
        <f>INDEX('Demographic-Economic'!$D$9:$I$11,MATCH('Base Case 1 - Forecasts'!E$8,'Demographic-Economic'!$C$9:$C$11,0), MATCH('Base Case 1 - Forecasts'!$B12,'Demographic-Economic'!$D$8:$I$8,0))</f>
        <v>5019684</v>
      </c>
      <c r="F12" s="161" cm="1">
        <f t="array" aca="1" ref="F12" ca="1">(1+INDIRECT("'Case "&amp;$E$6&amp;" Assumptions'!$C$10"))*E12</f>
        <v>5051975.9113325803</v>
      </c>
      <c r="G12" s="161" cm="1">
        <f t="array" aca="1" ref="G12" ca="1">(1+INDIRECT("'Case "&amp;$E$6&amp;" Assumptions'!$C$10"))*F12</f>
        <v>5084475.5583587838</v>
      </c>
      <c r="H12" s="161" cm="1">
        <f t="array" aca="1" ref="H12" ca="1">(1+INDIRECT("'Case "&amp;$E$6&amp;" Assumptions'!$C$10"))*G12</f>
        <v>5117184.2774540884</v>
      </c>
      <c r="I12" s="161" cm="1">
        <f t="array" aca="1" ref="I12" ca="1">(1+INDIRECT("'Case "&amp;$E$6&amp;" Assumptions'!$C$10"))*H12</f>
        <v>5150103.413590949</v>
      </c>
      <c r="J12" s="161" cm="1">
        <f t="array" aca="1" ref="J12" ca="1">(1+INDIRECT("'Case "&amp;$E$6&amp;" Assumptions'!$C$10"))*I12</f>
        <v>5183234.3203941062</v>
      </c>
      <c r="K12" s="161" cm="1">
        <f t="array" aca="1" ref="K12" ca="1">(1+INDIRECT("'Case "&amp;$E$6&amp;" Assumptions'!$C$10"))*J12</f>
        <v>5216578.360196244</v>
      </c>
      <c r="L12" s="161" cm="1">
        <f t="array" aca="1" ref="L12" ca="1">(1+INDIRECT("'Case "&amp;$E$6&amp;" Assumptions'!$C$10"))*K12</f>
        <v>5250136.9040940106</v>
      </c>
      <c r="M12" s="161" cm="1">
        <f t="array" aca="1" ref="M12" ca="1">(1+INDIRECT("'Case "&amp;$E$6&amp;" Assumptions'!$C$10"))*L12</f>
        <v>5283911.3320043953</v>
      </c>
      <c r="N12" s="161" cm="1">
        <f t="array" aca="1" ref="N12" ca="1">(1+INDIRECT("'Case "&amp;$E$6&amp;" Assumptions'!$C$11"))*M12</f>
        <v>5306447.3771486478</v>
      </c>
      <c r="O12" s="161" cm="1">
        <f t="array" aca="1" ref="O12" ca="1">(1+INDIRECT("'Case "&amp;$E$6&amp;" Assumptions'!$C$11"))*N12</f>
        <v>5329079.5392219769</v>
      </c>
      <c r="P12" s="161" cm="1">
        <f t="array" aca="1" ref="P12" ca="1">(1+INDIRECT("'Case "&amp;$E$6&amp;" Assumptions'!$C$11"))*O12</f>
        <v>5351808.2281660549</v>
      </c>
      <c r="Q12" s="161" cm="1">
        <f t="array" aca="1" ref="Q12" ca="1">(1+INDIRECT("'Case "&amp;$E$6&amp;" Assumptions'!$C$11"))*P12</f>
        <v>5374633.8556709699</v>
      </c>
      <c r="R12" s="161" cm="1">
        <f t="array" aca="1" ref="R12" ca="1">(1+INDIRECT("'Case "&amp;$E$6&amp;" Assumptions'!$C$11"))*Q12</f>
        <v>5397556.8351826798</v>
      </c>
      <c r="S12" s="161" cm="1">
        <f t="array" aca="1" ref="S12" ca="1">(1+INDIRECT("'Case "&amp;$E$6&amp;" Assumptions'!$C$11"))*R12</f>
        <v>5420577.5819105022</v>
      </c>
      <c r="T12" s="161" cm="1">
        <f t="array" aca="1" ref="T12" ca="1">(1+INDIRECT("'Case "&amp;$E$6&amp;" Assumptions'!$C$11"))*S12</f>
        <v>5443696.5128346365</v>
      </c>
      <c r="U12" s="161" cm="1">
        <f t="array" aca="1" ref="U12" ca="1">(1+INDIRECT("'Case "&amp;$E$6&amp;" Assumptions'!$C$11"))*T12</f>
        <v>5466914.0467137136</v>
      </c>
      <c r="V12" s="161" cm="1">
        <f t="array" aca="1" ref="V12" ca="1">(1+INDIRECT("'Case "&amp;$E$6&amp;" Assumptions'!$C$11"))*U12</f>
        <v>5490230.6040923838</v>
      </c>
      <c r="W12" s="161" cm="1">
        <f t="array" aca="1" ref="W12" ca="1">(1+INDIRECT("'Case "&amp;$E$6&amp;" Assumptions'!$C$11"))*V12</f>
        <v>5513646.6073089344</v>
      </c>
      <c r="X12" s="161" cm="1">
        <f t="array" aca="1" ref="X12" ca="1">(1+INDIRECT("'Case "&amp;$E$6&amp;" Assumptions'!$C$12"))*W12</f>
        <v>5525349.1569474218</v>
      </c>
      <c r="Y12" s="161" cm="1">
        <f t="array" aca="1" ref="Y12" ca="1">(1+INDIRECT("'Case "&amp;$E$6&amp;" Assumptions'!$C$12"))*X12</f>
        <v>5537076.5448967032</v>
      </c>
      <c r="Z12" s="161" cm="1">
        <f t="array" aca="1" ref="Z12" ca="1">(1+INDIRECT("'Case "&amp;$E$6&amp;" Assumptions'!$C$12"))*Y12</f>
        <v>5548828.823875349</v>
      </c>
      <c r="AA12" s="161" cm="1">
        <f t="array" aca="1" ref="AA12" ca="1">(1+INDIRECT("'Case "&amp;$E$6&amp;" Assumptions'!$C$12"))*Z12</f>
        <v>5560606.0467138225</v>
      </c>
      <c r="AB12" s="161" cm="1">
        <f t="array" aca="1" ref="AB12" ca="1">(1+INDIRECT("'Case "&amp;$E$6&amp;" Assumptions'!$C$12"))*AA12</f>
        <v>5572408.2663547182</v>
      </c>
      <c r="AC12" s="161" cm="1">
        <f t="array" aca="1" ref="AC12" ca="1">(1+INDIRECT("'Case "&amp;$E$6&amp;" Assumptions'!$C$12"))*AB12</f>
        <v>5584235.5358530004</v>
      </c>
      <c r="AD12" s="161" cm="1">
        <f t="array" aca="1" ref="AD12" ca="1">(1+INDIRECT("'Case "&amp;$E$6&amp;" Assumptions'!$C$12"))*AC12</f>
        <v>5596087.9083762402</v>
      </c>
      <c r="AE12" s="161" cm="1">
        <f t="array" aca="1" ref="AE12" ca="1">(1+INDIRECT("'Case "&amp;$E$6&amp;" Assumptions'!$C$12"))*AD12</f>
        <v>5607965.4372048555</v>
      </c>
      <c r="AF12" s="161" cm="1">
        <f t="array" aca="1" ref="AF12" ca="1">(1+INDIRECT("'Case "&amp;$E$6&amp;" Assumptions'!$C$12"))*AE12</f>
        <v>5619868.1757323509</v>
      </c>
      <c r="AG12" s="161" cm="1">
        <f t="array" aca="1" ref="AG12" ca="1">(1+INDIRECT("'Case "&amp;$E$6&amp;" Assumptions'!$C$12"))*AF12</f>
        <v>5631796.1774655562</v>
      </c>
      <c r="AH12" s="161" cm="1">
        <f t="array" aca="1" ref="AH12" ca="1">(1+INDIRECT("'Case "&amp;$E$6&amp;" Assumptions'!$C$13"))*AG12</f>
        <v>5632452.2199616721</v>
      </c>
      <c r="AI12" s="161" cm="1">
        <f t="array" aca="1" ref="AI12" ca="1">(1+INDIRECT("'Case "&amp;$E$6&amp;" Assumptions'!$C$13"))*AH12</f>
        <v>5633108.3388795452</v>
      </c>
      <c r="AJ12" s="161" cm="1">
        <f t="array" aca="1" ref="AJ12" ca="1">(1+INDIRECT("'Case "&amp;$E$6&amp;" Assumptions'!$C$13"))*AI12</f>
        <v>5633764.5342280772</v>
      </c>
      <c r="AK12" s="161" cm="1">
        <f t="array" aca="1" ref="AK12" ca="1">(1+INDIRECT("'Case "&amp;$E$6&amp;" Assumptions'!$C$13"))*AJ12</f>
        <v>5634420.8060161714</v>
      </c>
      <c r="AL12" s="161" cm="1">
        <f t="array" aca="1" ref="AL12" ca="1">(1+INDIRECT("'Case "&amp;$E$6&amp;" Assumptions'!$C$13"))*AK12</f>
        <v>5635077.1542527322</v>
      </c>
      <c r="AM12" s="161" cm="1">
        <f t="array" aca="1" ref="AM12" ca="1">(1+INDIRECT("'Case "&amp;$E$6&amp;" Assumptions'!$C$13"))*AL12</f>
        <v>5635733.5789466649</v>
      </c>
      <c r="AN12" s="161" cm="1">
        <f t="array" aca="1" ref="AN12" ca="1">(1+INDIRECT("'Case "&amp;$E$6&amp;" Assumptions'!$C$13"))*AM12</f>
        <v>5636390.0801068759</v>
      </c>
      <c r="AO12" s="161" cm="1">
        <f t="array" aca="1" ref="AO12" ca="1">(1+INDIRECT("'Case "&amp;$E$6&amp;" Assumptions'!$C$13"))*AN12</f>
        <v>5637046.6577422731</v>
      </c>
      <c r="AP12" s="161" cm="1">
        <f t="array" aca="1" ref="AP12" ca="1">(1+INDIRECT("'Case "&amp;$E$6&amp;" Assumptions'!$C$13"))*AO12</f>
        <v>5637703.3118617646</v>
      </c>
      <c r="AQ12" s="161" cm="1">
        <f t="array" aca="1" ref="AQ12" ca="1">(1+INDIRECT("'Case "&amp;$E$6&amp;" Assumptions'!$C$13"))*AP12</f>
        <v>5638360.0424742606</v>
      </c>
      <c r="AR12" s="161" cm="1">
        <f t="array" aca="1" ref="AR12" ca="1">(1+INDIRECT("'Case "&amp;$E$6&amp;" Assumptions'!$C$14"))*AQ12</f>
        <v>5629768.3428045046</v>
      </c>
      <c r="AS12" s="161" cm="1">
        <f t="array" aca="1" ref="AS12" ca="1">(1+INDIRECT("'Case "&amp;$E$6&amp;" Assumptions'!$C$14"))*AR12</f>
        <v>5621189.7351158671</v>
      </c>
      <c r="AT12" s="161" cm="1">
        <f t="array" aca="1" ref="AT12" ca="1">(1+INDIRECT("'Case "&amp;$E$6&amp;" Assumptions'!$C$14"))*AS12</f>
        <v>5612624.1994588654</v>
      </c>
      <c r="AU12" s="161" cm="1">
        <f t="array" aca="1" ref="AU12" ca="1">(1+INDIRECT("'Case "&amp;$E$6&amp;" Assumptions'!$C$14"))*AT12</f>
        <v>5604071.7159144143</v>
      </c>
      <c r="AV12" s="161" cm="1">
        <f t="array" aca="1" ref="AV12" ca="1">(1+INDIRECT("'Case "&amp;$E$6&amp;" Assumptions'!$C$14"))*AU12</f>
        <v>5595532.2645937819</v>
      </c>
      <c r="AW12" s="161" cm="1">
        <f t="array" aca="1" ref="AW12" ca="1">(1+INDIRECT("'Case "&amp;$E$6&amp;" Assumptions'!$C$14"))*AV12</f>
        <v>5587005.8256385429</v>
      </c>
      <c r="AX12" s="161" cm="1">
        <f t="array" aca="1" ref="AX12" ca="1">(1+INDIRECT("'Case "&amp;$E$6&amp;" Assumptions'!$C$14"))*AW12</f>
        <v>5578492.3792205313</v>
      </c>
      <c r="AY12" s="161" cm="1">
        <f t="array" aca="1" ref="AY12" ca="1">(1+INDIRECT("'Case "&amp;$E$6&amp;" Assumptions'!$C$14"))*AX12</f>
        <v>5569991.9055417962</v>
      </c>
      <c r="AZ12" s="161" cm="1">
        <f t="array" aca="1" ref="AZ12" ca="1">(1+INDIRECT("'Case "&amp;$E$6&amp;" Assumptions'!$C$14"))*AY12</f>
        <v>5561504.384834554</v>
      </c>
      <c r="BA12" s="161" cm="1">
        <f t="array" aca="1" ref="BA12" ca="1">(1+INDIRECT("'Case "&amp;$E$6&amp;" Assumptions'!$C$14"))*AZ12</f>
        <v>5553029.7973611439</v>
      </c>
      <c r="BB12" s="161" cm="1">
        <f t="array" aca="1" ref="BB12" ca="1">(1+INDIRECT("'Case "&amp;$E$6&amp;" Assumptions'!$C$15"))*BA12</f>
        <v>5535723.0297118397</v>
      </c>
      <c r="BC12" s="161" cm="1">
        <f t="array" aca="1" ref="BC12" ca="1">(1+INDIRECT("'Case "&amp;$E$6&amp;" Assumptions'!$C$15"))*BB12</f>
        <v>5518470.2009422816</v>
      </c>
      <c r="BD12" s="161" cm="1">
        <f t="array" aca="1" ref="BD12" ca="1">(1+INDIRECT("'Case "&amp;$E$6&amp;" Assumptions'!$C$15"))*BC12</f>
        <v>5501271.1429446638</v>
      </c>
      <c r="BE12" s="161" cm="1">
        <f t="array" aca="1" ref="BE12" ca="1">(1+INDIRECT("'Case "&amp;$E$6&amp;" Assumptions'!$C$15"))*BD12</f>
        <v>5484125.6881351089</v>
      </c>
      <c r="BF12" s="161" cm="1">
        <f t="array" aca="1" ref="BF12" ca="1">(1+INDIRECT("'Case "&amp;$E$6&amp;" Assumptions'!$C$15"))*BE12</f>
        <v>5467033.6694520405</v>
      </c>
      <c r="BG12" s="161" cm="1">
        <f t="array" aca="1" ref="BG12" ca="1">(1+INDIRECT("'Case "&amp;$E$6&amp;" Assumptions'!$C$15"))*BF12</f>
        <v>5449994.9203545488</v>
      </c>
      <c r="BH12" s="161" cm="1">
        <f t="array" aca="1" ref="BH12" ca="1">(1+INDIRECT("'Case "&amp;$E$6&amp;" Assumptions'!$C$15"))*BG12</f>
        <v>5433009.2748207748</v>
      </c>
      <c r="BI12" s="161" cm="1">
        <f t="array" aca="1" ref="BI12" ca="1">(1+INDIRECT("'Case "&amp;$E$6&amp;" Assumptions'!$C$15"))*BH12</f>
        <v>5416076.567346286</v>
      </c>
      <c r="BJ12" s="161" cm="1">
        <f t="array" aca="1" ref="BJ12" ca="1">(1+INDIRECT("'Case "&amp;$E$6&amp;" Assumptions'!$C$15"))*BI12</f>
        <v>5399196.6329424679</v>
      </c>
      <c r="BK12" s="161" cm="1">
        <f t="array" aca="1" ref="BK12" ca="1">(1+INDIRECT("'Case "&amp;$E$6&amp;" Assumptions'!$C$15"))*BJ12</f>
        <v>5382369.3071349161</v>
      </c>
      <c r="BL12" s="161" cm="1">
        <f t="array" aca="1" ref="BL12" ca="1">(1+INDIRECT("'Case "&amp;$E$6&amp;" Assumptions'!$C$16"))*BK12</f>
        <v>5357575.3060751846</v>
      </c>
      <c r="BM12" s="161" cm="1">
        <f t="array" aca="1" ref="BM12" ca="1">(1+INDIRECT("'Case "&amp;$E$6&amp;" Assumptions'!$C$16"))*BL12</f>
        <v>5332895.5191195905</v>
      </c>
      <c r="BN12" s="161" cm="1">
        <f t="array" aca="1" ref="BN12" ca="1">(1+INDIRECT("'Case "&amp;$E$6&amp;" Assumptions'!$C$16"))*BM12</f>
        <v>5308329.4201383833</v>
      </c>
      <c r="BO12" s="161" cm="1">
        <f t="array" aca="1" ref="BO12" ca="1">(1+INDIRECT("'Case "&amp;$E$6&amp;" Assumptions'!$C$16"))*BN12</f>
        <v>5283876.4854254406</v>
      </c>
      <c r="BP12" s="161" cm="1">
        <f t="array" aca="1" ref="BP12" ca="1">(1+INDIRECT("'Case "&amp;$E$6&amp;" Assumptions'!$C$16"))*BO12</f>
        <v>5259536.1936871046</v>
      </c>
      <c r="BQ12" s="161" cm="1">
        <f t="array" aca="1" ref="BQ12" ca="1">(1+INDIRECT("'Case "&amp;$E$6&amp;" Assumptions'!$C$16"))*BP12</f>
        <v>5235308.0260310676</v>
      </c>
      <c r="BR12" s="161" cm="1">
        <f t="array" aca="1" ref="BR12" ca="1">(1+INDIRECT("'Case "&amp;$E$6&amp;" Assumptions'!$C$16"))*BQ12</f>
        <v>5211191.4659553096</v>
      </c>
      <c r="BS12" s="161" cm="1">
        <f t="array" aca="1" ref="BS12" ca="1">(1+INDIRECT("'Case "&amp;$E$6&amp;" Assumptions'!$C$16"))*BR12</f>
        <v>5187185.9993370892</v>
      </c>
      <c r="BT12" s="161" cm="1">
        <f t="array" aca="1" ref="BT12" ca="1">(1+INDIRECT("'Case "&amp;$E$6&amp;" Assumptions'!$C$16"))*BS12</f>
        <v>5163291.1144219832</v>
      </c>
      <c r="BU12" s="161" cm="1">
        <f t="array" aca="1" ref="BU12" ca="1">(1+INDIRECT("'Case "&amp;$E$6&amp;" Assumptions'!$C$16"))*BT12</f>
        <v>5139506.3018129747</v>
      </c>
      <c r="BV12" s="161" cm="1">
        <f t="array" aca="1" ref="BV12" ca="1">(1+INDIRECT("'Case "&amp;$E$6&amp;" Assumptions'!$C$17"))*BU12</f>
        <v>5109175.993445579</v>
      </c>
      <c r="BW12" s="161" cm="1">
        <f t="array" aca="1" ref="BW12" ca="1">(1+INDIRECT("'Case "&amp;$E$6&amp;" Assumptions'!$C$17"))*BV12</f>
        <v>5079024.6765126977</v>
      </c>
      <c r="BX12" s="161" cm="1">
        <f t="array" aca="1" ref="BX12" ca="1">(1+INDIRECT("'Case "&amp;$E$6&amp;" Assumptions'!$C$17"))*BW12</f>
        <v>5049051.2947133789</v>
      </c>
      <c r="BY12" s="161" cm="1">
        <f t="array" aca="1" ref="BY12" ca="1">(1+INDIRECT("'Case "&amp;$E$6&amp;" Assumptions'!$C$17"))*BX12</f>
        <v>5019254.797980329</v>
      </c>
      <c r="BZ12" s="161" cm="1">
        <f t="array" aca="1" ref="BZ12" ca="1">(1+INDIRECT("'Case "&amp;$E$6&amp;" Assumptions'!$C$17"))*BY12</f>
        <v>4989634.1424431279</v>
      </c>
      <c r="CA12" s="161" cm="1">
        <f t="array" aca="1" ref="CA12" ca="1">(1+INDIRECT("'Case "&amp;$E$6&amp;" Assumptions'!$C$17"))*BZ12</f>
        <v>4960188.2903916566</v>
      </c>
      <c r="CB12" s="161" cm="1">
        <f t="array" aca="1" ref="CB12" ca="1">(1+INDIRECT("'Case "&amp;$E$6&amp;" Assumptions'!$C$17"))*CA12</f>
        <v>4930916.2102397447</v>
      </c>
      <c r="CC12" s="161" cm="1">
        <f t="array" aca="1" ref="CC12" ca="1">(1+INDIRECT("'Case "&amp;$E$6&amp;" Assumptions'!$C$17"))*CB12</f>
        <v>4901816.8764890283</v>
      </c>
      <c r="CD12" s="161" cm="1">
        <f t="array" aca="1" ref="CD12" ca="1">(1+INDIRECT("'Case "&amp;$E$6&amp;" Assumptions'!$C$17"))*CC12</f>
        <v>4872889.2696930263</v>
      </c>
      <c r="CE12" s="161" cm="1">
        <f t="array" aca="1" ref="CE12" ca="1">(1+INDIRECT("'Case "&amp;$E$6&amp;" Assumptions'!$C$17"))*CD12</f>
        <v>4844132.3764214236</v>
      </c>
      <c r="CF12" s="161" cm="1">
        <f t="array" aca="1" ref="CF12" ca="1">(1+INDIRECT("'Case "&amp;$E$6&amp;" Assumptions'!$C$17"))*CE12</f>
        <v>4815545.1892245673</v>
      </c>
    </row>
    <row r="13" spans="1:84" x14ac:dyDescent="0.2">
      <c r="B13" s="118" t="s">
        <v>34</v>
      </c>
      <c r="C13" s="160">
        <f>INDEX('Demographic-Economic'!$D$9:$I$11,MATCH('Base Case 1 - Forecasts'!C$8,'Demographic-Economic'!$C$9:$C$11,0), MATCH('Base Case 1 - Forecasts'!$B13,'Demographic-Economic'!$D$8:$I$8,0))</f>
        <v>1110012</v>
      </c>
      <c r="D13" s="160">
        <f>INDEX('Demographic-Economic'!$D$9:$I$11,MATCH('Base Case 1 - Forecasts'!D$8,'Demographic-Economic'!$C$9:$C$11,0), MATCH('Base Case 1 - Forecasts'!$B13,'Demographic-Economic'!$D$8:$I$8,0))</f>
        <v>1010676</v>
      </c>
      <c r="E13" s="160">
        <f>INDEX('Demographic-Economic'!$D$9:$I$11,MATCH('Base Case 1 - Forecasts'!E$8,'Demographic-Economic'!$C$9:$C$11,0), MATCH('Base Case 1 - Forecasts'!$B13,'Demographic-Economic'!$D$8:$I$8,0))</f>
        <v>995544</v>
      </c>
      <c r="F13" s="161" cm="1">
        <f t="array" aca="1" ref="F13" ca="1">(1+INDIRECT("'Case "&amp;$E$6&amp;" Assumptions'!$C$10"))*E13</f>
        <v>1001948.3909090059</v>
      </c>
      <c r="G13" s="161" cm="1">
        <f t="array" aca="1" ref="G13" ca="1">(1+INDIRECT("'Case "&amp;$E$6&amp;" Assumptions'!$C$10"))*F13</f>
        <v>1008393.9816272772</v>
      </c>
      <c r="H13" s="161" cm="1">
        <f t="array" aca="1" ref="H13" ca="1">(1+INDIRECT("'Case "&amp;$E$6&amp;" Assumptions'!$C$10"))*G13</f>
        <v>1014881.0371955193</v>
      </c>
      <c r="I13" s="161" cm="1">
        <f t="array" aca="1" ref="I13" ca="1">(1+INDIRECT("'Case "&amp;$E$6&amp;" Assumptions'!$C$10"))*H13</f>
        <v>1021409.8243594593</v>
      </c>
      <c r="J13" s="161" cm="1">
        <f t="array" aca="1" ref="J13" ca="1">(1+INDIRECT("'Case "&amp;$E$6&amp;" Assumptions'!$C$10"))*I13</f>
        <v>1027980.6115808147</v>
      </c>
      <c r="K13" s="161" cm="1">
        <f t="array" aca="1" ref="K13" ca="1">(1+INDIRECT("'Case "&amp;$E$6&amp;" Assumptions'!$C$10"))*J13</f>
        <v>1034593.6690483325</v>
      </c>
      <c r="L13" s="161" cm="1">
        <f t="array" aca="1" ref="L13" ca="1">(1+INDIRECT("'Case "&amp;$E$6&amp;" Assumptions'!$C$10"))*K13</f>
        <v>1041249.2686888991</v>
      </c>
      <c r="M13" s="161" cm="1">
        <f t="array" aca="1" ref="M13" ca="1">(1+INDIRECT("'Case "&amp;$E$6&amp;" Assumptions'!$C$10"))*L13</f>
        <v>1047947.684178722</v>
      </c>
      <c r="N13" s="161" cm="1">
        <f t="array" aca="1" ref="N13" ca="1">(1+INDIRECT("'Case "&amp;$E$6&amp;" Assumptions'!$C$11"))*M13</f>
        <v>1052417.2134413389</v>
      </c>
      <c r="O13" s="161" cm="1">
        <f t="array" aca="1" ref="O13" ca="1">(1+INDIRECT("'Case "&amp;$E$6&amp;" Assumptions'!$C$11"))*N13</f>
        <v>1056905.8053844033</v>
      </c>
      <c r="P13" s="161" cm="1">
        <f t="array" aca="1" ref="P13" ca="1">(1+INDIRECT("'Case "&amp;$E$6&amp;" Assumptions'!$C$11"))*O13</f>
        <v>1061413.5413108368</v>
      </c>
      <c r="Q13" s="161" cm="1">
        <f t="array" aca="1" ref="Q13" ca="1">(1+INDIRECT("'Case "&amp;$E$6&amp;" Assumptions'!$C$11"))*P13</f>
        <v>1065940.5028703201</v>
      </c>
      <c r="R13" s="161" cm="1">
        <f t="array" aca="1" ref="R13" ca="1">(1+INDIRECT("'Case "&amp;$E$6&amp;" Assumptions'!$C$11"))*Q13</f>
        <v>1070486.7720607722</v>
      </c>
      <c r="S13" s="161" cm="1">
        <f t="array" aca="1" ref="S13" ca="1">(1+INDIRECT("'Case "&amp;$E$6&amp;" Assumptions'!$C$11"))*R13</f>
        <v>1075052.4312298361</v>
      </c>
      <c r="T13" s="161" cm="1">
        <f t="array" aca="1" ref="T13" ca="1">(1+INDIRECT("'Case "&amp;$E$6&amp;" Assumptions'!$C$11"))*S13</f>
        <v>1079637.5630763699</v>
      </c>
      <c r="U13" s="161" cm="1">
        <f t="array" aca="1" ref="U13" ca="1">(1+INDIRECT("'Case "&amp;$E$6&amp;" Assumptions'!$C$11"))*T13</f>
        <v>1084242.2506519447</v>
      </c>
      <c r="V13" s="161" cm="1">
        <f t="array" aca="1" ref="V13" ca="1">(1+INDIRECT("'Case "&amp;$E$6&amp;" Assumptions'!$C$11"))*U13</f>
        <v>1088866.5773623495</v>
      </c>
      <c r="W13" s="161" cm="1">
        <f t="array" aca="1" ref="W13" ca="1">(1+INDIRECT("'Case "&amp;$E$6&amp;" Assumptions'!$C$11"))*V13</f>
        <v>1093510.6269691011</v>
      </c>
      <c r="X13" s="161" cm="1">
        <f t="array" aca="1" ref="X13" ca="1">(1+INDIRECT("'Case "&amp;$E$6&amp;" Assumptions'!$C$12"))*W13</f>
        <v>1095831.5704940916</v>
      </c>
      <c r="Y13" s="161" cm="1">
        <f t="array" aca="1" ref="Y13" ca="1">(1+INDIRECT("'Case "&amp;$E$6&amp;" Assumptions'!$C$12"))*X13</f>
        <v>1098157.4401521375</v>
      </c>
      <c r="Z13" s="161" cm="1">
        <f t="array" aca="1" ref="Z13" ca="1">(1+INDIRECT("'Case "&amp;$E$6&amp;" Assumptions'!$C$12"))*Y13</f>
        <v>1100488.2463988089</v>
      </c>
      <c r="AA13" s="161" cm="1">
        <f t="array" aca="1" ref="AA13" ca="1">(1+INDIRECT("'Case "&amp;$E$6&amp;" Assumptions'!$C$12"))*Z13</f>
        <v>1102823.999711867</v>
      </c>
      <c r="AB13" s="161" cm="1">
        <f t="array" aca="1" ref="AB13" ca="1">(1+INDIRECT("'Case "&amp;$E$6&amp;" Assumptions'!$C$12"))*AA13</f>
        <v>1105164.710591312</v>
      </c>
      <c r="AC13" s="161" cm="1">
        <f t="array" aca="1" ref="AC13" ca="1">(1+INDIRECT("'Case "&amp;$E$6&amp;" Assumptions'!$C$12"))*AB13</f>
        <v>1107510.3895594298</v>
      </c>
      <c r="AD13" s="161" cm="1">
        <f t="array" aca="1" ref="AD13" ca="1">(1+INDIRECT("'Case "&amp;$E$6&amp;" Assumptions'!$C$12"))*AC13</f>
        <v>1109861.0471608399</v>
      </c>
      <c r="AE13" s="161" cm="1">
        <f t="array" aca="1" ref="AE13" ca="1">(1+INDIRECT("'Case "&amp;$E$6&amp;" Assumptions'!$C$12"))*AD13</f>
        <v>1112216.6939625421</v>
      </c>
      <c r="AF13" s="161" cm="1">
        <f t="array" aca="1" ref="AF13" ca="1">(1+INDIRECT("'Case "&amp;$E$6&amp;" Assumptions'!$C$12"))*AE13</f>
        <v>1114577.3405539643</v>
      </c>
      <c r="AG13" s="161" cm="1">
        <f t="array" aca="1" ref="AG13" ca="1">(1+INDIRECT("'Case "&amp;$E$6&amp;" Assumptions'!$C$12"))*AF13</f>
        <v>1116942.9975470104</v>
      </c>
      <c r="AH13" s="161" cm="1">
        <f t="array" aca="1" ref="AH13" ca="1">(1+INDIRECT("'Case "&amp;$E$6&amp;" Assumptions'!$C$13"))*AG13</f>
        <v>1117073.1091577718</v>
      </c>
      <c r="AI13" s="161" cm="1">
        <f t="array" aca="1" ref="AI13" ca="1">(1+INDIRECT("'Case "&amp;$E$6&amp;" Assumptions'!$C$13"))*AH13</f>
        <v>1117203.2359251091</v>
      </c>
      <c r="AJ13" s="161" cm="1">
        <f t="array" aca="1" ref="AJ13" ca="1">(1+INDIRECT("'Case "&amp;$E$6&amp;" Assumptions'!$C$13"))*AI13</f>
        <v>1117333.3778507879</v>
      </c>
      <c r="AK13" s="161" cm="1">
        <f t="array" aca="1" ref="AK13" ca="1">(1+INDIRECT("'Case "&amp;$E$6&amp;" Assumptions'!$C$13"))*AJ13</f>
        <v>1117463.5349365738</v>
      </c>
      <c r="AL13" s="161" cm="1">
        <f t="array" aca="1" ref="AL13" ca="1">(1+INDIRECT("'Case "&amp;$E$6&amp;" Assumptions'!$C$13"))*AK13</f>
        <v>1117593.707184233</v>
      </c>
      <c r="AM13" s="161" cm="1">
        <f t="array" aca="1" ref="AM13" ca="1">(1+INDIRECT("'Case "&amp;$E$6&amp;" Assumptions'!$C$13"))*AL13</f>
        <v>1117723.8945955315</v>
      </c>
      <c r="AN13" s="161" cm="1">
        <f t="array" aca="1" ref="AN13" ca="1">(1+INDIRECT("'Case "&amp;$E$6&amp;" Assumptions'!$C$13"))*AM13</f>
        <v>1117854.0971722358</v>
      </c>
      <c r="AO13" s="161" cm="1">
        <f t="array" aca="1" ref="AO13" ca="1">(1+INDIRECT("'Case "&amp;$E$6&amp;" Assumptions'!$C$13"))*AN13</f>
        <v>1117984.3149161125</v>
      </c>
      <c r="AP13" s="161" cm="1">
        <f t="array" aca="1" ref="AP13" ca="1">(1+INDIRECT("'Case "&amp;$E$6&amp;" Assumptions'!$C$13"))*AO13</f>
        <v>1118114.5478289283</v>
      </c>
      <c r="AQ13" s="161" cm="1">
        <f t="array" aca="1" ref="AQ13" ca="1">(1+INDIRECT("'Case "&amp;$E$6&amp;" Assumptions'!$C$13"))*AP13</f>
        <v>1118244.7959124504</v>
      </c>
      <c r="AR13" s="161" cm="1">
        <f t="array" aca="1" ref="AR13" ca="1">(1+INDIRECT("'Case "&amp;$E$6&amp;" Assumptions'!$C$14"))*AQ13</f>
        <v>1116540.8211092502</v>
      </c>
      <c r="AS13" s="161" cm="1">
        <f t="array" aca="1" ref="AS13" ca="1">(1+INDIRECT("'Case "&amp;$E$6&amp;" Assumptions'!$C$14"))*AR13</f>
        <v>1114839.4428127725</v>
      </c>
      <c r="AT13" s="161" cm="1">
        <f t="array" aca="1" ref="AT13" ca="1">(1+INDIRECT("'Case "&amp;$E$6&amp;" Assumptions'!$C$14"))*AS13</f>
        <v>1113140.6570664756</v>
      </c>
      <c r="AU13" s="161" cm="1">
        <f t="array" aca="1" ref="AU13" ca="1">(1+INDIRECT("'Case "&amp;$E$6&amp;" Assumptions'!$C$14"))*AT13</f>
        <v>1111444.4599198471</v>
      </c>
      <c r="AV13" s="161" cm="1">
        <f t="array" aca="1" ref="AV13" ca="1">(1+INDIRECT("'Case "&amp;$E$6&amp;" Assumptions'!$C$14"))*AU13</f>
        <v>1109750.8474283938</v>
      </c>
      <c r="AW13" s="161" cm="1">
        <f t="array" aca="1" ref="AW13" ca="1">(1+INDIRECT("'Case "&amp;$E$6&amp;" Assumptions'!$C$14"))*AV13</f>
        <v>1108059.8156536338</v>
      </c>
      <c r="AX13" s="161" cm="1">
        <f t="array" aca="1" ref="AX13" ca="1">(1+INDIRECT("'Case "&amp;$E$6&amp;" Assumptions'!$C$14"))*AW13</f>
        <v>1106371.3606630859</v>
      </c>
      <c r="AY13" s="161" cm="1">
        <f t="array" aca="1" ref="AY13" ca="1">(1+INDIRECT("'Case "&amp;$E$6&amp;" Assumptions'!$C$14"))*AX13</f>
        <v>1104685.4785302619</v>
      </c>
      <c r="AZ13" s="161" cm="1">
        <f t="array" aca="1" ref="AZ13" ca="1">(1+INDIRECT("'Case "&amp;$E$6&amp;" Assumptions'!$C$14"))*AY13</f>
        <v>1103002.1653346564</v>
      </c>
      <c r="BA13" s="161" cm="1">
        <f t="array" aca="1" ref="BA13" ca="1">(1+INDIRECT("'Case "&amp;$E$6&amp;" Assumptions'!$C$14"))*AZ13</f>
        <v>1101321.4171617378</v>
      </c>
      <c r="BB13" s="161" cm="1">
        <f t="array" aca="1" ref="BB13" ca="1">(1+INDIRECT("'Case "&amp;$E$6&amp;" Assumptions'!$C$15"))*BA13</f>
        <v>1097889.0001624487</v>
      </c>
      <c r="BC13" s="161" cm="1">
        <f t="array" aca="1" ref="BC13" ca="1">(1+INDIRECT("'Case "&amp;$E$6&amp;" Assumptions'!$C$15"))*BB13</f>
        <v>1094467.2807545017</v>
      </c>
      <c r="BD13" s="161" cm="1">
        <f t="array" aca="1" ref="BD13" ca="1">(1+INDIRECT("'Case "&amp;$E$6&amp;" Assumptions'!$C$15"))*BC13</f>
        <v>1091056.2255974079</v>
      </c>
      <c r="BE13" s="161" cm="1">
        <f t="array" aca="1" ref="BE13" ca="1">(1+INDIRECT("'Case "&amp;$E$6&amp;" Assumptions'!$C$15"))*BD13</f>
        <v>1087655.8014545888</v>
      </c>
      <c r="BF13" s="161" cm="1">
        <f t="array" aca="1" ref="BF13" ca="1">(1+INDIRECT("'Case "&amp;$E$6&amp;" Assumptions'!$C$15"))*BE13</f>
        <v>1084265.9751930519</v>
      </c>
      <c r="BG13" s="161" cm="1">
        <f t="array" aca="1" ref="BG13" ca="1">(1+INDIRECT("'Case "&amp;$E$6&amp;" Assumptions'!$C$15"))*BF13</f>
        <v>1080886.7137830681</v>
      </c>
      <c r="BH13" s="161" cm="1">
        <f t="array" aca="1" ref="BH13" ca="1">(1+INDIRECT("'Case "&amp;$E$6&amp;" Assumptions'!$C$15"))*BG13</f>
        <v>1077517.9842978504</v>
      </c>
      <c r="BI13" s="161" cm="1">
        <f t="array" aca="1" ref="BI13" ca="1">(1+INDIRECT("'Case "&amp;$E$6&amp;" Assumptions'!$C$15"))*BH13</f>
        <v>1074159.7539132321</v>
      </c>
      <c r="BJ13" s="161" cm="1">
        <f t="array" aca="1" ref="BJ13" ca="1">(1+INDIRECT("'Case "&amp;$E$6&amp;" Assumptions'!$C$15"))*BI13</f>
        <v>1070811.9899073476</v>
      </c>
      <c r="BK13" s="161" cm="1">
        <f t="array" aca="1" ref="BK13" ca="1">(1+INDIRECT("'Case "&amp;$E$6&amp;" Assumptions'!$C$15"))*BJ13</f>
        <v>1067474.6596603135</v>
      </c>
      <c r="BL13" s="161" cm="1">
        <f t="array" aca="1" ref="BL13" ca="1">(1+INDIRECT("'Case "&amp;$E$6&amp;" Assumptions'!$C$16"))*BK13</f>
        <v>1062557.3144666699</v>
      </c>
      <c r="BM13" s="161" cm="1">
        <f t="array" aca="1" ref="BM13" ca="1">(1+INDIRECT("'Case "&amp;$E$6&amp;" Assumptions'!$C$16"))*BL13</f>
        <v>1057662.621130412</v>
      </c>
      <c r="BN13" s="161" cm="1">
        <f t="array" aca="1" ref="BN13" ca="1">(1+INDIRECT("'Case "&amp;$E$6&amp;" Assumptions'!$C$16"))*BM13</f>
        <v>1052790.4753052669</v>
      </c>
      <c r="BO13" s="161" cm="1">
        <f t="array" aca="1" ref="BO13" ca="1">(1+INDIRECT("'Case "&amp;$E$6&amp;" Assumptions'!$C$16"))*BN13</f>
        <v>1047940.7731256353</v>
      </c>
      <c r="BP13" s="161" cm="1">
        <f t="array" aca="1" ref="BP13" ca="1">(1+INDIRECT("'Case "&amp;$E$6&amp;" Assumptions'!$C$16"))*BO13</f>
        <v>1043113.411204377</v>
      </c>
      <c r="BQ13" s="161" cm="1">
        <f t="array" aca="1" ref="BQ13" ca="1">(1+INDIRECT("'Case "&amp;$E$6&amp;" Assumptions'!$C$16"))*BP13</f>
        <v>1038308.2866306065</v>
      </c>
      <c r="BR13" s="161" cm="1">
        <f t="array" aca="1" ref="BR13" ca="1">(1+INDIRECT("'Case "&amp;$E$6&amp;" Assumptions'!$C$16"))*BQ13</f>
        <v>1033525.2969675001</v>
      </c>
      <c r="BS13" s="161" cm="1">
        <f t="array" aca="1" ref="BS13" ca="1">(1+INDIRECT("'Case "&amp;$E$6&amp;" Assumptions'!$C$16"))*BR13</f>
        <v>1028764.3402501113</v>
      </c>
      <c r="BT13" s="161" cm="1">
        <f t="array" aca="1" ref="BT13" ca="1">(1+INDIRECT("'Case "&amp;$E$6&amp;" Assumptions'!$C$16"))*BS13</f>
        <v>1024025.3149831971</v>
      </c>
      <c r="BU13" s="161" cm="1">
        <f t="array" aca="1" ref="BU13" ca="1">(1+INDIRECT("'Case "&amp;$E$6&amp;" Assumptions'!$C$16"))*BT13</f>
        <v>1019308.1201390551</v>
      </c>
      <c r="BV13" s="161" cm="1">
        <f t="array" aca="1" ref="BV13" ca="1">(1+INDIRECT("'Case "&amp;$E$6&amp;" Assumptions'!$C$17"))*BU13</f>
        <v>1013292.7700665583</v>
      </c>
      <c r="BW13" s="161" cm="1">
        <f t="array" aca="1" ref="BW13" ca="1">(1+INDIRECT("'Case "&amp;$E$6&amp;" Assumptions'!$C$17"))*BV13</f>
        <v>1007312.9190112671</v>
      </c>
      <c r="BX13" s="161" cm="1">
        <f t="array" aca="1" ref="BX13" ca="1">(1+INDIRECT("'Case "&amp;$E$6&amp;" Assumptions'!$C$17"))*BW13</f>
        <v>1001368.3574791028</v>
      </c>
      <c r="BY13" s="161" cm="1">
        <f t="array" aca="1" ref="BY13" ca="1">(1+INDIRECT("'Case "&amp;$E$6&amp;" Assumptions'!$C$17"))*BX13</f>
        <v>995458.87721229577</v>
      </c>
      <c r="BZ13" s="161" cm="1">
        <f t="array" aca="1" ref="BZ13" ca="1">(1+INDIRECT("'Case "&amp;$E$6&amp;" Assumptions'!$C$17"))*BY13</f>
        <v>989584.27118209004</v>
      </c>
      <c r="CA13" s="161" cm="1">
        <f t="array" aca="1" ref="CA13" ca="1">(1+INDIRECT("'Case "&amp;$E$6&amp;" Assumptions'!$C$17"))*BZ13</f>
        <v>983744.33358149009</v>
      </c>
      <c r="CB13" s="161" cm="1">
        <f t="array" aca="1" ref="CB13" ca="1">(1+INDIRECT("'Case "&amp;$E$6&amp;" Assumptions'!$C$17"))*CA13</f>
        <v>977938.85981805099</v>
      </c>
      <c r="CC13" s="161" cm="1">
        <f t="array" aca="1" ref="CC13" ca="1">(1+INDIRECT("'Case "&amp;$E$6&amp;" Assumptions'!$C$17"))*CB13</f>
        <v>972167.64650671044</v>
      </c>
      <c r="CD13" s="161" cm="1">
        <f t="array" aca="1" ref="CD13" ca="1">(1+INDIRECT("'Case "&amp;$E$6&amp;" Assumptions'!$C$17"))*CC13</f>
        <v>966430.4914626641</v>
      </c>
      <c r="CE13" s="161" cm="1">
        <f t="array" aca="1" ref="CE13" ca="1">(1+INDIRECT("'Case "&amp;$E$6&amp;" Assumptions'!$C$17"))*CD13</f>
        <v>960727.19369428174</v>
      </c>
      <c r="CF13" s="161" cm="1">
        <f t="array" aca="1" ref="CF13" ca="1">(1+INDIRECT("'Case "&amp;$E$6&amp;" Assumptions'!$C$17"))*CE13</f>
        <v>955057.5533960663</v>
      </c>
    </row>
    <row r="14" spans="1:84" x14ac:dyDescent="0.2">
      <c r="B14" s="118" t="s">
        <v>35</v>
      </c>
      <c r="C14" s="160">
        <f>INDEX('Demographic-Economic'!$D$9:$I$11,MATCH('Base Case 1 - Forecasts'!C$8,'Demographic-Economic'!$C$9:$C$11,0), MATCH('Base Case 1 - Forecasts'!$B14,'Demographic-Economic'!$D$8:$I$8,0))</f>
        <v>1289472</v>
      </c>
      <c r="D14" s="160">
        <f>INDEX('Demographic-Economic'!$D$9:$I$11,MATCH('Base Case 1 - Forecasts'!D$8,'Demographic-Economic'!$C$9:$C$11,0), MATCH('Base Case 1 - Forecasts'!$B14,'Demographic-Economic'!$D$8:$I$8,0))</f>
        <v>1266672</v>
      </c>
      <c r="E14" s="160">
        <f>INDEX('Demographic-Economic'!$D$9:$I$11,MATCH('Base Case 1 - Forecasts'!E$8,'Demographic-Economic'!$C$9:$C$11,0), MATCH('Base Case 1 - Forecasts'!$B14,'Demographic-Economic'!$D$8:$I$8,0))</f>
        <v>1257096</v>
      </c>
      <c r="F14" s="161" cm="1">
        <f t="array" aca="1" ref="F14" ca="1">(1+INDIRECT("'Case "&amp;$E$6&amp;" Assumptions'!$C$10"))*E14</f>
        <v>1265182.9697312703</v>
      </c>
      <c r="G14" s="161" cm="1">
        <f t="array" aca="1" ref="G14" ca="1">(1+INDIRECT("'Case "&amp;$E$6&amp;" Assumptions'!$C$10"))*F14</f>
        <v>1273321.9633966191</v>
      </c>
      <c r="H14" s="161" cm="1">
        <f t="array" aca="1" ref="H14" ca="1">(1+INDIRECT("'Case "&amp;$E$6&amp;" Assumptions'!$C$10"))*G14</f>
        <v>1281513.3156689594</v>
      </c>
      <c r="I14" s="161" cm="1">
        <f t="array" aca="1" ref="I14" ca="1">(1+INDIRECT("'Case "&amp;$E$6&amp;" Assumptions'!$C$10"))*H14</f>
        <v>1289757.3633741741</v>
      </c>
      <c r="J14" s="161" cm="1">
        <f t="array" aca="1" ref="J14" ca="1">(1+INDIRECT("'Case "&amp;$E$6&amp;" Assumptions'!$C$10"))*I14</f>
        <v>1298054.445504966</v>
      </c>
      <c r="K14" s="161" cm="1">
        <f t="array" aca="1" ref="K14" ca="1">(1+INDIRECT("'Case "&amp;$E$6&amp;" Assumptions'!$C$10"))*J14</f>
        <v>1306404.9032347968</v>
      </c>
      <c r="L14" s="161" cm="1">
        <f t="array" aca="1" ref="L14" ca="1">(1+INDIRECT("'Case "&amp;$E$6&amp;" Assumptions'!$C$10"))*K14</f>
        <v>1314809.0799319169</v>
      </c>
      <c r="M14" s="161" cm="1">
        <f t="array" aca="1" ref="M14" ca="1">(1+INDIRECT("'Case "&amp;$E$6&amp;" Assumptions'!$C$10"))*L14</f>
        <v>1323267.3211734837</v>
      </c>
      <c r="N14" s="161" cm="1">
        <f t="array" aca="1" ref="N14" ca="1">(1+INDIRECT("'Case "&amp;$E$6&amp;" Assumptions'!$C$11"))*M14</f>
        <v>1328911.0971973648</v>
      </c>
      <c r="O14" s="161" cm="1">
        <f t="array" aca="1" ref="O14" ca="1">(1+INDIRECT("'Case "&amp;$E$6&amp;" Assumptions'!$C$11"))*N14</f>
        <v>1334578.9441004235</v>
      </c>
      <c r="P14" s="161" cm="1">
        <f t="array" aca="1" ref="P14" ca="1">(1+INDIRECT("'Case "&amp;$E$6&amp;" Assumptions'!$C$11"))*O14</f>
        <v>1340270.9645457035</v>
      </c>
      <c r="Q14" s="161" cm="1">
        <f t="array" aca="1" ref="Q14" ca="1">(1+INDIRECT("'Case "&amp;$E$6&amp;" Assumptions'!$C$11"))*P14</f>
        <v>1345987.2616341095</v>
      </c>
      <c r="R14" s="161" cm="1">
        <f t="array" aca="1" ref="R14" ca="1">(1+INDIRECT("'Case "&amp;$E$6&amp;" Assumptions'!$C$11"))*Q14</f>
        <v>1351727.938906275</v>
      </c>
      <c r="S14" s="161" cm="1">
        <f t="array" aca="1" ref="S14" ca="1">(1+INDIRECT("'Case "&amp;$E$6&amp;" Assumptions'!$C$11"))*R14</f>
        <v>1357493.1003444369</v>
      </c>
      <c r="T14" s="161" cm="1">
        <f t="array" aca="1" ref="T14" ca="1">(1+INDIRECT("'Case "&amp;$E$6&amp;" Assumptions'!$C$11"))*S14</f>
        <v>1363282.8503743203</v>
      </c>
      <c r="U14" s="161" cm="1">
        <f t="array" aca="1" ref="U14" ca="1">(1+INDIRECT("'Case "&amp;$E$6&amp;" Assumptions'!$C$11"))*T14</f>
        <v>1369097.2938670286</v>
      </c>
      <c r="V14" s="161" cm="1">
        <f t="array" aca="1" ref="V14" ca="1">(1+INDIRECT("'Case "&amp;$E$6&amp;" Assumptions'!$C$11"))*U14</f>
        <v>1374936.5361409441</v>
      </c>
      <c r="W14" s="161" cm="1">
        <f t="array" aca="1" ref="W14" ca="1">(1+INDIRECT("'Case "&amp;$E$6&amp;" Assumptions'!$C$11"))*V14</f>
        <v>1380800.6829636351</v>
      </c>
      <c r="X14" s="161" cm="1">
        <f t="array" aca="1" ref="X14" ca="1">(1+INDIRECT("'Case "&amp;$E$6&amp;" Assumptions'!$C$12"))*W14</f>
        <v>1383731.3910202265</v>
      </c>
      <c r="Y14" s="161" cm="1">
        <f t="array" aca="1" ref="Y14" ca="1">(1+INDIRECT("'Case "&amp;$E$6&amp;" Assumptions'!$C$12"))*X14</f>
        <v>1386668.3194168129</v>
      </c>
      <c r="Z14" s="161" cm="1">
        <f t="array" aca="1" ref="Z14" ca="1">(1+INDIRECT("'Case "&amp;$E$6&amp;" Assumptions'!$C$12"))*Y14</f>
        <v>1389611.481355879</v>
      </c>
      <c r="AA14" s="161" cm="1">
        <f t="array" aca="1" ref="AA14" ca="1">(1+INDIRECT("'Case "&amp;$E$6&amp;" Assumptions'!$C$12"))*Z14</f>
        <v>1392560.890067932</v>
      </c>
      <c r="AB14" s="161" cm="1">
        <f t="array" aca="1" ref="AB14" ca="1">(1+INDIRECT("'Case "&amp;$E$6&amp;" Assumptions'!$C$12"))*AA14</f>
        <v>1395516.5588115603</v>
      </c>
      <c r="AC14" s="161" cm="1">
        <f t="array" aca="1" ref="AC14" ca="1">(1+INDIRECT("'Case "&amp;$E$6&amp;" Assumptions'!$C$12"))*AB14</f>
        <v>1398478.5008734933</v>
      </c>
      <c r="AD14" s="161" cm="1">
        <f t="array" aca="1" ref="AD14" ca="1">(1+INDIRECT("'Case "&amp;$E$6&amp;" Assumptions'!$C$12"))*AC14</f>
        <v>1401446.7295686612</v>
      </c>
      <c r="AE14" s="161" cm="1">
        <f t="array" aca="1" ref="AE14" ca="1">(1+INDIRECT("'Case "&amp;$E$6&amp;" Assumptions'!$C$12"))*AD14</f>
        <v>1404421.2582402544</v>
      </c>
      <c r="AF14" s="161" cm="1">
        <f t="array" aca="1" ref="AF14" ca="1">(1+INDIRECT("'Case "&amp;$E$6&amp;" Assumptions'!$C$12"))*AE14</f>
        <v>1407402.1002597839</v>
      </c>
      <c r="AG14" s="161" cm="1">
        <f t="array" aca="1" ref="AG14" ca="1">(1+INDIRECT("'Case "&amp;$E$6&amp;" Assumptions'!$C$12"))*AF14</f>
        <v>1410389.2690271416</v>
      </c>
      <c r="AH14" s="161" cm="1">
        <f t="array" aca="1" ref="AH14" ca="1">(1+INDIRECT("'Case "&amp;$E$6&amp;" Assumptions'!$C$13"))*AG14</f>
        <v>1410553.563910584</v>
      </c>
      <c r="AI14" s="161" cm="1">
        <f t="array" aca="1" ref="AI14" ca="1">(1+INDIRECT("'Case "&amp;$E$6&amp;" Assumptions'!$C$13"))*AH14</f>
        <v>1410717.8779325786</v>
      </c>
      <c r="AJ14" s="161" cm="1">
        <f t="array" aca="1" ref="AJ14" ca="1">(1+INDIRECT("'Case "&amp;$E$6&amp;" Assumptions'!$C$13"))*AI14</f>
        <v>1410882.211095355</v>
      </c>
      <c r="AK14" s="161" cm="1">
        <f t="array" aca="1" ref="AK14" ca="1">(1+INDIRECT("'Case "&amp;$E$6&amp;" Assumptions'!$C$13"))*AJ14</f>
        <v>1411046.5634011428</v>
      </c>
      <c r="AL14" s="161" cm="1">
        <f t="array" aca="1" ref="AL14" ca="1">(1+INDIRECT("'Case "&amp;$E$6&amp;" Assumptions'!$C$13"))*AK14</f>
        <v>1411210.9348521719</v>
      </c>
      <c r="AM14" s="161" cm="1">
        <f t="array" aca="1" ref="AM14" ca="1">(1+INDIRECT("'Case "&amp;$E$6&amp;" Assumptions'!$C$13"))*AL14</f>
        <v>1411375.3254506725</v>
      </c>
      <c r="AN14" s="161" cm="1">
        <f t="array" aca="1" ref="AN14" ca="1">(1+INDIRECT("'Case "&amp;$E$6&amp;" Assumptions'!$C$13"))*AM14</f>
        <v>1411539.7351988752</v>
      </c>
      <c r="AO14" s="161" cm="1">
        <f t="array" aca="1" ref="AO14" ca="1">(1+INDIRECT("'Case "&amp;$E$6&amp;" Assumptions'!$C$13"))*AN14</f>
        <v>1411704.1640990106</v>
      </c>
      <c r="AP14" s="161" cm="1">
        <f t="array" aca="1" ref="AP14" ca="1">(1+INDIRECT("'Case "&amp;$E$6&amp;" Assumptions'!$C$13"))*AO14</f>
        <v>1411868.6121533096</v>
      </c>
      <c r="AQ14" s="161" cm="1">
        <f t="array" aca="1" ref="AQ14" ca="1">(1+INDIRECT("'Case "&amp;$E$6&amp;" Assumptions'!$C$13"))*AP14</f>
        <v>1412033.0793640036</v>
      </c>
      <c r="AR14" s="161" cm="1">
        <f t="array" aca="1" ref="AR14" ca="1">(1+INDIRECT("'Case "&amp;$E$6&amp;" Assumptions'!$C$14"))*AQ14</f>
        <v>1409881.4317128663</v>
      </c>
      <c r="AS14" s="161" cm="1">
        <f t="array" aca="1" ref="AS14" ca="1">(1+INDIRECT("'Case "&amp;$E$6&amp;" Assumptions'!$C$14"))*AR14</f>
        <v>1407733.0627296884</v>
      </c>
      <c r="AT14" s="161" cm="1">
        <f t="array" aca="1" ref="AT14" ca="1">(1+INDIRECT("'Case "&amp;$E$6&amp;" Assumptions'!$C$14"))*AS14</f>
        <v>1405587.9674184546</v>
      </c>
      <c r="AU14" s="161" cm="1">
        <f t="array" aca="1" ref="AU14" ca="1">(1+INDIRECT("'Case "&amp;$E$6&amp;" Assumptions'!$C$14"))*AT14</f>
        <v>1403446.1407907633</v>
      </c>
      <c r="AV14" s="161" cm="1">
        <f t="array" aca="1" ref="AV14" ca="1">(1+INDIRECT("'Case "&amp;$E$6&amp;" Assumptions'!$C$14"))*AU14</f>
        <v>1401307.5778658139</v>
      </c>
      <c r="AW14" s="161" cm="1">
        <f t="array" aca="1" ref="AW14" ca="1">(1+INDIRECT("'Case "&amp;$E$6&amp;" Assumptions'!$C$14"))*AV14</f>
        <v>1399172.2736703954</v>
      </c>
      <c r="AX14" s="161" cm="1">
        <f t="array" aca="1" ref="AX14" ca="1">(1+INDIRECT("'Case "&amp;$E$6&amp;" Assumptions'!$C$14"))*AW14</f>
        <v>1397040.2232388749</v>
      </c>
      <c r="AY14" s="161" cm="1">
        <f t="array" aca="1" ref="AY14" ca="1">(1+INDIRECT("'Case "&amp;$E$6&amp;" Assumptions'!$C$14"))*AX14</f>
        <v>1394911.4216131864</v>
      </c>
      <c r="AZ14" s="161" cm="1">
        <f t="array" aca="1" ref="AZ14" ca="1">(1+INDIRECT("'Case "&amp;$E$6&amp;" Assumptions'!$C$14"))*AY14</f>
        <v>1392785.8638428187</v>
      </c>
      <c r="BA14" s="161" cm="1">
        <f t="array" aca="1" ref="BA14" ca="1">(1+INDIRECT("'Case "&amp;$E$6&amp;" Assumptions'!$C$14"))*AZ14</f>
        <v>1390663.5449848042</v>
      </c>
      <c r="BB14" s="161" cm="1">
        <f t="array" aca="1" ref="BB14" ca="1">(1+INDIRECT("'Case "&amp;$E$6&amp;" Assumptions'!$C$15"))*BA14</f>
        <v>1386329.3541503076</v>
      </c>
      <c r="BC14" s="161" cm="1">
        <f t="array" aca="1" ref="BC14" ca="1">(1+INDIRECT("'Case "&amp;$E$6&amp;" Assumptions'!$C$15"))*BB14</f>
        <v>1382008.6714071517</v>
      </c>
      <c r="BD14" s="161" cm="1">
        <f t="array" aca="1" ref="BD14" ca="1">(1+INDIRECT("'Case "&amp;$E$6&amp;" Assumptions'!$C$15"))*BC14</f>
        <v>1377701.4546555446</v>
      </c>
      <c r="BE14" s="161" cm="1">
        <f t="array" aca="1" ref="BE14" ca="1">(1+INDIRECT("'Case "&amp;$E$6&amp;" Assumptions'!$C$15"))*BD14</f>
        <v>1373407.6619269045</v>
      </c>
      <c r="BF14" s="161" cm="1">
        <f t="array" aca="1" ref="BF14" ca="1">(1+INDIRECT("'Case "&amp;$E$6&amp;" Assumptions'!$C$15"))*BE14</f>
        <v>1369127.2513834496</v>
      </c>
      <c r="BG14" s="161" cm="1">
        <f t="array" aca="1" ref="BG14" ca="1">(1+INDIRECT("'Case "&amp;$E$6&amp;" Assumptions'!$C$15"))*BF14</f>
        <v>1364860.1813177923</v>
      </c>
      <c r="BH14" s="161" cm="1">
        <f t="array" aca="1" ref="BH14" ca="1">(1+INDIRECT("'Case "&amp;$E$6&amp;" Assumptions'!$C$15"))*BG14</f>
        <v>1360606.4101525305</v>
      </c>
      <c r="BI14" s="161" cm="1">
        <f t="array" aca="1" ref="BI14" ca="1">(1+INDIRECT("'Case "&amp;$E$6&amp;" Assumptions'!$C$15"))*BH14</f>
        <v>1356365.8964398445</v>
      </c>
      <c r="BJ14" s="161" cm="1">
        <f t="array" aca="1" ref="BJ14" ca="1">(1+INDIRECT("'Case "&amp;$E$6&amp;" Assumptions'!$C$15"))*BI14</f>
        <v>1352138.5988610922</v>
      </c>
      <c r="BK14" s="161" cm="1">
        <f t="array" aca="1" ref="BK14" ca="1">(1+INDIRECT("'Case "&amp;$E$6&amp;" Assumptions'!$C$15"))*BJ14</f>
        <v>1347924.4762264064</v>
      </c>
      <c r="BL14" s="161" cm="1">
        <f t="array" aca="1" ref="BL14" ca="1">(1+INDIRECT("'Case "&amp;$E$6&amp;" Assumptions'!$C$16"))*BK14</f>
        <v>1341715.2328644369</v>
      </c>
      <c r="BM14" s="161" cm="1">
        <f t="array" aca="1" ref="BM14" ca="1">(1+INDIRECT("'Case "&amp;$E$6&amp;" Assumptions'!$C$16"))*BL14</f>
        <v>1335534.5925168116</v>
      </c>
      <c r="BN14" s="161" cm="1">
        <f t="array" aca="1" ref="BN14" ca="1">(1+INDIRECT("'Case "&amp;$E$6&amp;" Assumptions'!$C$16"))*BM14</f>
        <v>1329382.4234231235</v>
      </c>
      <c r="BO14" s="161" cm="1">
        <f t="array" aca="1" ref="BO14" ca="1">(1+INDIRECT("'Case "&amp;$E$6&amp;" Assumptions'!$C$16"))*BN14</f>
        <v>1323258.5944299237</v>
      </c>
      <c r="BP14" s="161" cm="1">
        <f t="array" aca="1" ref="BP14" ca="1">(1+INDIRECT("'Case "&amp;$E$6&amp;" Assumptions'!$C$16"))*BO14</f>
        <v>1317162.9749879239</v>
      </c>
      <c r="BQ14" s="161" cm="1">
        <f t="array" aca="1" ref="BQ14" ca="1">(1+INDIRECT("'Case "&amp;$E$6&amp;" Assumptions'!$C$16"))*BP14</f>
        <v>1311095.435149214</v>
      </c>
      <c r="BR14" s="161" cm="1">
        <f t="array" aca="1" ref="BR14" ca="1">(1+INDIRECT("'Case "&amp;$E$6&amp;" Assumptions'!$C$16"))*BQ14</f>
        <v>1305055.845564492</v>
      </c>
      <c r="BS14" s="161" cm="1">
        <f t="array" aca="1" ref="BS14" ca="1">(1+INDIRECT("'Case "&amp;$E$6&amp;" Assumptions'!$C$16"))*BR14</f>
        <v>1299044.0774803062</v>
      </c>
      <c r="BT14" s="161" cm="1">
        <f t="array" aca="1" ref="BT14" ca="1">(1+INDIRECT("'Case "&amp;$E$6&amp;" Assumptions'!$C$16"))*BS14</f>
        <v>1293060.0027363102</v>
      </c>
      <c r="BU14" s="161" cm="1">
        <f t="array" aca="1" ref="BU14" ca="1">(1+INDIRECT("'Case "&amp;$E$6&amp;" Assumptions'!$C$16"))*BT14</f>
        <v>1287103.4937625316</v>
      </c>
      <c r="BV14" s="161" cm="1">
        <f t="array" aca="1" ref="BV14" ca="1">(1+INDIRECT("'Case "&amp;$E$6&amp;" Assumptions'!$C$17"))*BU14</f>
        <v>1279507.7747237594</v>
      </c>
      <c r="BW14" s="161" cm="1">
        <f t="array" aca="1" ref="BW14" ca="1">(1+INDIRECT("'Case "&amp;$E$6&amp;" Assumptions'!$C$17"))*BV14</f>
        <v>1271956.8810995677</v>
      </c>
      <c r="BX14" s="161" cm="1">
        <f t="array" aca="1" ref="BX14" ca="1">(1+INDIRECT("'Case "&amp;$E$6&amp;" Assumptions'!$C$17"))*BW14</f>
        <v>1264450.5483570292</v>
      </c>
      <c r="BY14" s="161" cm="1">
        <f t="array" aca="1" ref="BY14" ca="1">(1+INDIRECT("'Case "&amp;$E$6&amp;" Assumptions'!$C$17"))*BX14</f>
        <v>1256988.5135243325</v>
      </c>
      <c r="BZ14" s="161" cm="1">
        <f t="array" aca="1" ref="BZ14" ca="1">(1+INDIRECT("'Case "&amp;$E$6&amp;" Assumptions'!$C$17"))*BY14</f>
        <v>1249570.5151815696</v>
      </c>
      <c r="CA14" s="161" cm="1">
        <f t="array" aca="1" ref="CA14" ca="1">(1+INDIRECT("'Case "&amp;$E$6&amp;" Assumptions'!$C$17"))*BZ14</f>
        <v>1242196.293451577</v>
      </c>
      <c r="CB14" s="161" cm="1">
        <f t="array" aca="1" ref="CB14" ca="1">(1+INDIRECT("'Case "&amp;$E$6&amp;" Assumptions'!$C$17"))*CA14</f>
        <v>1234865.5899908317</v>
      </c>
      <c r="CC14" s="161" cm="1">
        <f t="array" aca="1" ref="CC14" ca="1">(1+INDIRECT("'Case "&amp;$E$6&amp;" Assumptions'!$C$17"))*CB14</f>
        <v>1227578.1479804004</v>
      </c>
      <c r="CD14" s="161" cm="1">
        <f t="array" aca="1" ref="CD14" ca="1">(1+INDIRECT("'Case "&amp;$E$6&amp;" Assumptions'!$C$17"))*CC14</f>
        <v>1220333.7121169423</v>
      </c>
      <c r="CE14" s="161" cm="1">
        <f t="array" aca="1" ref="CE14" ca="1">(1+INDIRECT("'Case "&amp;$E$6&amp;" Assumptions'!$C$17"))*CD14</f>
        <v>1213132.0286037652</v>
      </c>
      <c r="CF14" s="161" cm="1">
        <f t="array" aca="1" ref="CF14" ca="1">(1+INDIRECT("'Case "&amp;$E$6&amp;" Assumptions'!$C$17"))*CE14</f>
        <v>1205972.845141934</v>
      </c>
    </row>
    <row r="15" spans="1:84" x14ac:dyDescent="0.2">
      <c r="B15" s="118" t="s">
        <v>36</v>
      </c>
      <c r="C15" s="160">
        <f>INDEX('Demographic-Economic'!$D$9:$I$11,MATCH('Base Case 1 - Forecasts'!C$8,'Demographic-Economic'!$C$9:$C$11,0), MATCH('Base Case 1 - Forecasts'!$B15,'Demographic-Economic'!$D$8:$I$8,0))</f>
        <v>323820</v>
      </c>
      <c r="D15" s="160">
        <f>INDEX('Demographic-Economic'!$D$9:$I$11,MATCH('Base Case 1 - Forecasts'!D$8,'Demographic-Economic'!$C$9:$C$11,0), MATCH('Base Case 1 - Forecasts'!$B15,'Demographic-Economic'!$D$8:$I$8,0))</f>
        <v>307884</v>
      </c>
      <c r="E15" s="160">
        <f>INDEX('Demographic-Economic'!$D$9:$I$11,MATCH('Base Case 1 - Forecasts'!E$8,'Demographic-Economic'!$C$9:$C$11,0), MATCH('Base Case 1 - Forecasts'!$B15,'Demographic-Economic'!$D$8:$I$8,0))</f>
        <v>313836</v>
      </c>
      <c r="F15" s="161" cm="1">
        <f t="array" aca="1" ref="F15" ca="1">(1+INDIRECT("'Case "&amp;$E$6&amp;" Assumptions'!$C$10"))*E15</f>
        <v>315854.92475402268</v>
      </c>
      <c r="G15" s="161" cm="1">
        <f t="array" aca="1" ref="G15" ca="1">(1+INDIRECT("'Case "&amp;$E$6&amp;" Assumptions'!$C$10"))*F15</f>
        <v>317886.83736527781</v>
      </c>
      <c r="H15" s="161" cm="1">
        <f t="array" aca="1" ref="H15" ca="1">(1+INDIRECT("'Case "&amp;$E$6&amp;" Assumptions'!$C$10"))*G15</f>
        <v>319931.82138538623</v>
      </c>
      <c r="I15" s="161" cm="1">
        <f t="array" aca="1" ref="I15" ca="1">(1+INDIRECT("'Case "&amp;$E$6&amp;" Assumptions'!$C$10"))*H15</f>
        <v>321989.96090346103</v>
      </c>
      <c r="J15" s="161" cm="1">
        <f t="array" aca="1" ref="J15" ca="1">(1+INDIRECT("'Case "&amp;$E$6&amp;" Assumptions'!$C$10"))*I15</f>
        <v>324061.34054956539</v>
      </c>
      <c r="K15" s="161" cm="1">
        <f t="array" aca="1" ref="K15" ca="1">(1+INDIRECT("'Case "&amp;$E$6&amp;" Assumptions'!$C$10"))*J15</f>
        <v>326146.04549819237</v>
      </c>
      <c r="L15" s="161" cm="1">
        <f t="array" aca="1" ref="L15" ca="1">(1+INDIRECT("'Case "&amp;$E$6&amp;" Assumptions'!$C$10"))*K15</f>
        <v>328244.16147176747</v>
      </c>
      <c r="M15" s="161" cm="1">
        <f t="array" aca="1" ref="M15" ca="1">(1+INDIRECT("'Case "&amp;$E$6&amp;" Assumptions'!$C$10"))*L15</f>
        <v>330355.77474417334</v>
      </c>
      <c r="N15" s="161" cm="1">
        <f t="array" aca="1" ref="N15" ca="1">(1+INDIRECT("'Case "&amp;$E$6&amp;" Assumptions'!$C$11"))*M15</f>
        <v>331764.7523339761</v>
      </c>
      <c r="O15" s="161" cm="1">
        <f t="array" aca="1" ref="O15" ca="1">(1+INDIRECT("'Case "&amp;$E$6&amp;" Assumptions'!$C$11"))*N15</f>
        <v>333179.73925674759</v>
      </c>
      <c r="P15" s="161" cm="1">
        <f t="array" aca="1" ref="P15" ca="1">(1+INDIRECT("'Case "&amp;$E$6&amp;" Assumptions'!$C$11"))*O15</f>
        <v>334600.76114247862</v>
      </c>
      <c r="Q15" s="161" cm="1">
        <f t="array" aca="1" ref="Q15" ca="1">(1+INDIRECT("'Case "&amp;$E$6&amp;" Assumptions'!$C$11"))*P15</f>
        <v>336027.84373047273</v>
      </c>
      <c r="R15" s="161" cm="1">
        <f t="array" aca="1" ref="R15" ca="1">(1+INDIRECT("'Case "&amp;$E$6&amp;" Assumptions'!$C$11"))*Q15</f>
        <v>337461.01286981237</v>
      </c>
      <c r="S15" s="161" cm="1">
        <f t="array" aca="1" ref="S15" ca="1">(1+INDIRECT("'Case "&amp;$E$6&amp;" Assumptions'!$C$11"))*R15</f>
        <v>338900.29451982718</v>
      </c>
      <c r="T15" s="161" cm="1">
        <f t="array" aca="1" ref="T15" ca="1">(1+INDIRECT("'Case "&amp;$E$6&amp;" Assumptions'!$C$11"))*S15</f>
        <v>340345.71475056413</v>
      </c>
      <c r="U15" s="161" cm="1">
        <f t="array" aca="1" ref="U15" ca="1">(1+INDIRECT("'Case "&amp;$E$6&amp;" Assumptions'!$C$11"))*T15</f>
        <v>341797.29974325967</v>
      </c>
      <c r="V15" s="161" cm="1">
        <f t="array" aca="1" ref="V15" ca="1">(1+INDIRECT("'Case "&amp;$E$6&amp;" Assumptions'!$C$11"))*U15</f>
        <v>343255.07579081412</v>
      </c>
      <c r="W15" s="161" cm="1">
        <f t="array" aca="1" ref="W15" ca="1">(1+INDIRECT("'Case "&amp;$E$6&amp;" Assumptions'!$C$11"))*V15</f>
        <v>344719.06929826783</v>
      </c>
      <c r="X15" s="161" cm="1">
        <f t="array" aca="1" ref="X15" ca="1">(1+INDIRECT("'Case "&amp;$E$6&amp;" Assumptions'!$C$12"))*W15</f>
        <v>345450.72518902592</v>
      </c>
      <c r="Y15" s="161" cm="1">
        <f t="array" aca="1" ref="Y15" ca="1">(1+INDIRECT("'Case "&amp;$E$6&amp;" Assumptions'!$C$12"))*X15</f>
        <v>346183.93399747892</v>
      </c>
      <c r="Z15" s="161" cm="1">
        <f t="array" aca="1" ref="Z15" ca="1">(1+INDIRECT("'Case "&amp;$E$6&amp;" Assumptions'!$C$12"))*Y15</f>
        <v>346918.69901964808</v>
      </c>
      <c r="AA15" s="161" cm="1">
        <f t="array" aca="1" ref="AA15" ca="1">(1+INDIRECT("'Case "&amp;$E$6&amp;" Assumptions'!$C$12"))*Z15</f>
        <v>347655.02355855034</v>
      </c>
      <c r="AB15" s="161" cm="1">
        <f t="array" aca="1" ref="AB15" ca="1">(1+INDIRECT("'Case "&amp;$E$6&amp;" Assumptions'!$C$12"))*AA15</f>
        <v>348392.91092421324</v>
      </c>
      <c r="AC15" s="161" cm="1">
        <f t="array" aca="1" ref="AC15" ca="1">(1+INDIRECT("'Case "&amp;$E$6&amp;" Assumptions'!$C$12"))*AB15</f>
        <v>349132.36443368968</v>
      </c>
      <c r="AD15" s="161" cm="1">
        <f t="array" aca="1" ref="AD15" ca="1">(1+INDIRECT("'Case "&amp;$E$6&amp;" Assumptions'!$C$12"))*AC15</f>
        <v>349873.38741107302</v>
      </c>
      <c r="AE15" s="161" cm="1">
        <f t="array" aca="1" ref="AE15" ca="1">(1+INDIRECT("'Case "&amp;$E$6&amp;" Assumptions'!$C$12"))*AD15</f>
        <v>350615.9831875118</v>
      </c>
      <c r="AF15" s="161" cm="1">
        <f t="array" aca="1" ref="AF15" ca="1">(1+INDIRECT("'Case "&amp;$E$6&amp;" Assumptions'!$C$12"))*AE15</f>
        <v>351360.1551012249</v>
      </c>
      <c r="AG15" s="161" cm="1">
        <f t="array" aca="1" ref="AG15" ca="1">(1+INDIRECT("'Case "&amp;$E$6&amp;" Assumptions'!$C$12"))*AF15</f>
        <v>352105.90649751644</v>
      </c>
      <c r="AH15" s="161" cm="1">
        <f t="array" aca="1" ref="AH15" ca="1">(1+INDIRECT("'Case "&amp;$E$6&amp;" Assumptions'!$C$13"))*AG15</f>
        <v>352146.92297441245</v>
      </c>
      <c r="AI15" s="161" cm="1">
        <f t="array" aca="1" ref="AI15" ca="1">(1+INDIRECT("'Case "&amp;$E$6&amp;" Assumptions'!$C$13"))*AH15</f>
        <v>352187.94422927819</v>
      </c>
      <c r="AJ15" s="161" cm="1">
        <f t="array" aca="1" ref="AJ15" ca="1">(1+INDIRECT("'Case "&amp;$E$6&amp;" Assumptions'!$C$13"))*AI15</f>
        <v>352228.97026267031</v>
      </c>
      <c r="AK15" s="161" cm="1">
        <f t="array" aca="1" ref="AK15" ca="1">(1+INDIRECT("'Case "&amp;$E$6&amp;" Assumptions'!$C$13"))*AJ15</f>
        <v>352270.00107514544</v>
      </c>
      <c r="AL15" s="161" cm="1">
        <f t="array" aca="1" ref="AL15" ca="1">(1+INDIRECT("'Case "&amp;$E$6&amp;" Assumptions'!$C$13"))*AK15</f>
        <v>352311.03666726022</v>
      </c>
      <c r="AM15" s="161" cm="1">
        <f t="array" aca="1" ref="AM15" ca="1">(1+INDIRECT("'Case "&amp;$E$6&amp;" Assumptions'!$C$13"))*AL15</f>
        <v>352352.07703957154</v>
      </c>
      <c r="AN15" s="161" cm="1">
        <f t="array" aca="1" ref="AN15" ca="1">(1+INDIRECT("'Case "&amp;$E$6&amp;" Assumptions'!$C$13"))*AM15</f>
        <v>352393.12219263613</v>
      </c>
      <c r="AO15" s="161" cm="1">
        <f t="array" aca="1" ref="AO15" ca="1">(1+INDIRECT("'Case "&amp;$E$6&amp;" Assumptions'!$C$13"))*AN15</f>
        <v>352434.172127011</v>
      </c>
      <c r="AP15" s="161" cm="1">
        <f t="array" aca="1" ref="AP15" ca="1">(1+INDIRECT("'Case "&amp;$E$6&amp;" Assumptions'!$C$13"))*AO15</f>
        <v>352475.22684325307</v>
      </c>
      <c r="AQ15" s="161" cm="1">
        <f t="array" aca="1" ref="AQ15" ca="1">(1+INDIRECT("'Case "&amp;$E$6&amp;" Assumptions'!$C$13"))*AP15</f>
        <v>352516.28634191933</v>
      </c>
      <c r="AR15" s="161" cm="1">
        <f t="array" aca="1" ref="AR15" ca="1">(1+INDIRECT("'Case "&amp;$E$6&amp;" Assumptions'!$C$14"))*AQ15</f>
        <v>351979.12411067978</v>
      </c>
      <c r="AS15" s="161" cm="1">
        <f t="array" aca="1" ref="AS15" ca="1">(1+INDIRECT("'Case "&amp;$E$6&amp;" Assumptions'!$C$14"))*AR15</f>
        <v>351442.78040406975</v>
      </c>
      <c r="AT15" s="161" cm="1">
        <f t="array" aca="1" ref="AT15" ca="1">(1+INDIRECT("'Case "&amp;$E$6&amp;" Assumptions'!$C$14"))*AS15</f>
        <v>350907.25397482619</v>
      </c>
      <c r="AU15" s="161" cm="1">
        <f t="array" aca="1" ref="AU15" ca="1">(1+INDIRECT("'Case "&amp;$E$6&amp;" Assumptions'!$C$14"))*AT15</f>
        <v>350372.54357758677</v>
      </c>
      <c r="AV15" s="161" cm="1">
        <f t="array" aca="1" ref="AV15" ca="1">(1+INDIRECT("'Case "&amp;$E$6&amp;" Assumptions'!$C$14"))*AU15</f>
        <v>349838.64796888671</v>
      </c>
      <c r="AW15" s="161" cm="1">
        <f t="array" aca="1" ref="AW15" ca="1">(1+INDIRECT("'Case "&amp;$E$6&amp;" Assumptions'!$C$14"))*AV15</f>
        <v>349305.56590715604</v>
      </c>
      <c r="AX15" s="161" cm="1">
        <f t="array" aca="1" ref="AX15" ca="1">(1+INDIRECT("'Case "&amp;$E$6&amp;" Assumptions'!$C$14"))*AW15</f>
        <v>348773.29615271668</v>
      </c>
      <c r="AY15" s="161" cm="1">
        <f t="array" aca="1" ref="AY15" ca="1">(1+INDIRECT("'Case "&amp;$E$6&amp;" Assumptions'!$C$14"))*AX15</f>
        <v>348241.83746777964</v>
      </c>
      <c r="AZ15" s="161" cm="1">
        <f t="array" aca="1" ref="AZ15" ca="1">(1+INDIRECT("'Case "&amp;$E$6&amp;" Assumptions'!$C$14"))*AY15</f>
        <v>347711.18861644197</v>
      </c>
      <c r="BA15" s="161" cm="1">
        <f t="array" aca="1" ref="BA15" ca="1">(1+INDIRECT("'Case "&amp;$E$6&amp;" Assumptions'!$C$14"))*AZ15</f>
        <v>347181.34836468409</v>
      </c>
      <c r="BB15" s="161" cm="1">
        <f t="array" aca="1" ref="BB15" ca="1">(1+INDIRECT("'Case "&amp;$E$6&amp;" Assumptions'!$C$15"))*BA15</f>
        <v>346099.31078383495</v>
      </c>
      <c r="BC15" s="161" cm="1">
        <f t="array" aca="1" ref="BC15" ca="1">(1+INDIRECT("'Case "&amp;$E$6&amp;" Assumptions'!$C$15"))*BB15</f>
        <v>345020.64551930374</v>
      </c>
      <c r="BD15" s="161" cm="1">
        <f t="array" aca="1" ref="BD15" ca="1">(1+INDIRECT("'Case "&amp;$E$6&amp;" Assumptions'!$C$15"))*BC15</f>
        <v>343945.342060811</v>
      </c>
      <c r="BE15" s="161" cm="1">
        <f t="array" aca="1" ref="BE15" ca="1">(1+INDIRECT("'Case "&amp;$E$6&amp;" Assumptions'!$C$15"))*BD15</f>
        <v>342873.389930834</v>
      </c>
      <c r="BF15" s="161" cm="1">
        <f t="array" aca="1" ref="BF15" ca="1">(1+INDIRECT("'Case "&amp;$E$6&amp;" Assumptions'!$C$15"))*BE15</f>
        <v>341804.77868450462</v>
      </c>
      <c r="BG15" s="161" cm="1">
        <f t="array" aca="1" ref="BG15" ca="1">(1+INDIRECT("'Case "&amp;$E$6&amp;" Assumptions'!$C$15"))*BF15</f>
        <v>340739.4979095076</v>
      </c>
      <c r="BH15" s="161" cm="1">
        <f t="array" aca="1" ref="BH15" ca="1">(1+INDIRECT("'Case "&amp;$E$6&amp;" Assumptions'!$C$15"))*BG15</f>
        <v>339677.53722597897</v>
      </c>
      <c r="BI15" s="161" cm="1">
        <f t="array" aca="1" ref="BI15" ca="1">(1+INDIRECT("'Case "&amp;$E$6&amp;" Assumptions'!$C$15"))*BH15</f>
        <v>338618.88628640515</v>
      </c>
      <c r="BJ15" s="161" cm="1">
        <f t="array" aca="1" ref="BJ15" ca="1">(1+INDIRECT("'Case "&amp;$E$6&amp;" Assumptions'!$C$15"))*BI15</f>
        <v>337563.5347755219</v>
      </c>
      <c r="BK15" s="161" cm="1">
        <f t="array" aca="1" ref="BK15" ca="1">(1+INDIRECT("'Case "&amp;$E$6&amp;" Assumptions'!$C$15"))*BJ15</f>
        <v>336511.47241021384</v>
      </c>
      <c r="BL15" s="161" cm="1">
        <f t="array" aca="1" ref="BL15" ca="1">(1+INDIRECT("'Case "&amp;$E$6&amp;" Assumptions'!$C$16"))*BK15</f>
        <v>334961.32500719366</v>
      </c>
      <c r="BM15" s="161" cm="1">
        <f t="array" aca="1" ref="BM15" ca="1">(1+INDIRECT("'Case "&amp;$E$6&amp;" Assumptions'!$C$16"))*BL15</f>
        <v>333418.31839183782</v>
      </c>
      <c r="BN15" s="161" cm="1">
        <f t="array" aca="1" ref="BN15" ca="1">(1+INDIRECT("'Case "&amp;$E$6&amp;" Assumptions'!$C$16"))*BM15</f>
        <v>331882.41966995288</v>
      </c>
      <c r="BO15" s="161" cm="1">
        <f t="array" aca="1" ref="BO15" ca="1">(1+INDIRECT("'Case "&amp;$E$6&amp;" Assumptions'!$C$16"))*BN15</f>
        <v>330353.5960988733</v>
      </c>
      <c r="BP15" s="161" cm="1">
        <f t="array" aca="1" ref="BP15" ca="1">(1+INDIRECT("'Case "&amp;$E$6&amp;" Assumptions'!$C$16"))*BO15</f>
        <v>328831.81508676329</v>
      </c>
      <c r="BQ15" s="161" cm="1">
        <f t="array" aca="1" ref="BQ15" ca="1">(1+INDIRECT("'Case "&amp;$E$6&amp;" Assumptions'!$C$16"))*BP15</f>
        <v>327317.04419192206</v>
      </c>
      <c r="BR15" s="161" cm="1">
        <f t="array" aca="1" ref="BR15" ca="1">(1+INDIRECT("'Case "&amp;$E$6&amp;" Assumptions'!$C$16"))*BQ15</f>
        <v>325809.25112209225</v>
      </c>
      <c r="BS15" s="161" cm="1">
        <f t="array" aca="1" ref="BS15" ca="1">(1+INDIRECT("'Case "&amp;$E$6&amp;" Assumptions'!$C$16"))*BR15</f>
        <v>324308.40373377141</v>
      </c>
      <c r="BT15" s="161" cm="1">
        <f t="array" aca="1" ref="BT15" ca="1">(1+INDIRECT("'Case "&amp;$E$6&amp;" Assumptions'!$C$16"))*BS15</f>
        <v>322814.47003152693</v>
      </c>
      <c r="BU15" s="161" cm="1">
        <f t="array" aca="1" ref="BU15" ca="1">(1+INDIRECT("'Case "&amp;$E$6&amp;" Assumptions'!$C$16"))*BT15</f>
        <v>321327.41816731385</v>
      </c>
      <c r="BV15" s="161" cm="1">
        <f t="array" aca="1" ref="BV15" ca="1">(1+INDIRECT("'Case "&amp;$E$6&amp;" Assumptions'!$C$17"))*BU15</f>
        <v>319431.13492382877</v>
      </c>
      <c r="BW15" s="161" cm="1">
        <f t="array" aca="1" ref="BW15" ca="1">(1+INDIRECT("'Case "&amp;$E$6&amp;" Assumptions'!$C$17"))*BV15</f>
        <v>317546.04241582472</v>
      </c>
      <c r="BX15" s="161" cm="1">
        <f t="array" aca="1" ref="BX15" ca="1">(1+INDIRECT("'Case "&amp;$E$6&amp;" Assumptions'!$C$17"))*BW15</f>
        <v>315672.07460223907</v>
      </c>
      <c r="BY15" s="161" cm="1">
        <f t="array" aca="1" ref="BY15" ca="1">(1+INDIRECT("'Case "&amp;$E$6&amp;" Assumptions'!$C$17"))*BX15</f>
        <v>313809.16583174409</v>
      </c>
      <c r="BZ15" s="161" cm="1">
        <f t="array" aca="1" ref="BZ15" ca="1">(1+INDIRECT("'Case "&amp;$E$6&amp;" Assumptions'!$C$17"))*BY15</f>
        <v>311957.2508404472</v>
      </c>
      <c r="CA15" s="161" cm="1">
        <f t="array" aca="1" ref="CA15" ca="1">(1+INDIRECT("'Case "&amp;$E$6&amp;" Assumptions'!$C$17"))*BZ15</f>
        <v>310116.26474960451</v>
      </c>
      <c r="CB15" s="161" cm="1">
        <f t="array" aca="1" ref="CB15" ca="1">(1+INDIRECT("'Case "&amp;$E$6&amp;" Assumptions'!$C$17"))*CA15</f>
        <v>308286.14306334784</v>
      </c>
      <c r="CC15" s="161" cm="1">
        <f t="array" aca="1" ref="CC15" ca="1">(1+INDIRECT("'Case "&amp;$E$6&amp;" Assumptions'!$C$17"))*CB15</f>
        <v>306466.82166642533</v>
      </c>
      <c r="CD15" s="161" cm="1">
        <f t="array" aca="1" ref="CD15" ca="1">(1+INDIRECT("'Case "&amp;$E$6&amp;" Assumptions'!$C$17"))*CC15</f>
        <v>304658.23682195501</v>
      </c>
      <c r="CE15" s="161" cm="1">
        <f t="array" aca="1" ref="CE15" ca="1">(1+INDIRECT("'Case "&amp;$E$6&amp;" Assumptions'!$C$17"))*CD15</f>
        <v>302860.32516919228</v>
      </c>
      <c r="CF15" s="161" cm="1">
        <f t="array" aca="1" ref="CF15" ca="1">(1+INDIRECT("'Case "&amp;$E$6&amp;" Assumptions'!$C$17"))*CE15</f>
        <v>301073.02372130979</v>
      </c>
    </row>
    <row r="16" spans="1:84" x14ac:dyDescent="0.2">
      <c r="B16" s="126" t="s">
        <v>115</v>
      </c>
      <c r="C16" s="134">
        <f>SUM(C10:C15)</f>
        <v>15983544</v>
      </c>
      <c r="D16" s="134">
        <f t="shared" ref="D16:E16" si="3">SUM(D10:D15)</f>
        <v>18097752</v>
      </c>
      <c r="E16" s="134">
        <f t="shared" si="3"/>
        <v>18379116</v>
      </c>
      <c r="F16" s="148">
        <f ca="1">SUM(F10:F15)</f>
        <v>18497349.893656097</v>
      </c>
      <c r="G16" s="134">
        <f ca="1">SUM(G10:G15)</f>
        <v>18616344.392643217</v>
      </c>
      <c r="H16" s="134">
        <f t="shared" ref="H16:BS16" ca="1" si="4">SUM(H10:H15)</f>
        <v>18736104.389978509</v>
      </c>
      <c r="I16" s="134">
        <f t="shared" ca="1" si="4"/>
        <v>18856634.810156181</v>
      </c>
      <c r="J16" s="134">
        <f t="shared" ca="1" si="4"/>
        <v>18977940.60935</v>
      </c>
      <c r="K16" s="134">
        <f t="shared" ca="1" si="4"/>
        <v>19100026.775617063</v>
      </c>
      <c r="L16" s="134">
        <f t="shared" ca="1" si="4"/>
        <v>19222898.32910293</v>
      </c>
      <c r="M16" s="134">
        <f t="shared" ca="1" si="4"/>
        <v>19346560.32224803</v>
      </c>
      <c r="N16" s="134">
        <f t="shared" ca="1" si="4"/>
        <v>19429073.99997903</v>
      </c>
      <c r="O16" s="134">
        <f t="shared" ca="1" si="4"/>
        <v>19511939.601095859</v>
      </c>
      <c r="P16" s="134">
        <f t="shared" ca="1" si="4"/>
        <v>19595158.626562621</v>
      </c>
      <c r="Q16" s="134">
        <f t="shared" ca="1" si="4"/>
        <v>19678732.583745115</v>
      </c>
      <c r="R16" s="134">
        <f t="shared" ca="1" si="4"/>
        <v>19762662.986438055</v>
      </c>
      <c r="S16" s="134">
        <f t="shared" ca="1" si="4"/>
        <v>19846951.354892585</v>
      </c>
      <c r="T16" s="134">
        <f t="shared" ca="1" si="4"/>
        <v>19931599.215843718</v>
      </c>
      <c r="U16" s="134">
        <f t="shared" ca="1" si="4"/>
        <v>20016608.102538079</v>
      </c>
      <c r="V16" s="134">
        <f t="shared" ca="1" si="4"/>
        <v>20101979.554761615</v>
      </c>
      <c r="W16" s="134">
        <f t="shared" ca="1" si="4"/>
        <v>20187715.118867513</v>
      </c>
      <c r="X16" s="134">
        <f t="shared" ca="1" si="4"/>
        <v>20230562.939029403</v>
      </c>
      <c r="Y16" s="134">
        <f t="shared" ca="1" si="4"/>
        <v>20273501.702405114</v>
      </c>
      <c r="Z16" s="134">
        <f t="shared" ca="1" si="4"/>
        <v>20316531.602018893</v>
      </c>
      <c r="AA16" s="134">
        <f t="shared" ca="1" si="4"/>
        <v>20359652.831304666</v>
      </c>
      <c r="AB16" s="134">
        <f t="shared" ca="1" si="4"/>
        <v>20402865.584106937</v>
      </c>
      <c r="AC16" s="134">
        <f t="shared" ca="1" si="4"/>
        <v>20446170.054681621</v>
      </c>
      <c r="AD16" s="134">
        <f t="shared" ca="1" si="4"/>
        <v>20489566.43769693</v>
      </c>
      <c r="AE16" s="134">
        <f t="shared" ca="1" si="4"/>
        <v>20533054.928234272</v>
      </c>
      <c r="AF16" s="134">
        <f t="shared" ca="1" si="4"/>
        <v>20576635.721789114</v>
      </c>
      <c r="AG16" s="134">
        <f t="shared" ca="1" si="4"/>
        <v>20620309.014271818</v>
      </c>
      <c r="AH16" s="134">
        <f t="shared" ca="1" si="4"/>
        <v>20622711.05414864</v>
      </c>
      <c r="AI16" s="134">
        <f t="shared" ca="1" si="4"/>
        <v>20625113.373836771</v>
      </c>
      <c r="AJ16" s="134">
        <f t="shared" ca="1" si="4"/>
        <v>20627515.973368797</v>
      </c>
      <c r="AK16" s="134">
        <f t="shared" ca="1" si="4"/>
        <v>20629918.852777325</v>
      </c>
      <c r="AL16" s="134">
        <f t="shared" ca="1" si="4"/>
        <v>20632322.012094952</v>
      </c>
      <c r="AM16" s="134">
        <f t="shared" ca="1" si="4"/>
        <v>20634725.451354288</v>
      </c>
      <c r="AN16" s="134">
        <f t="shared" ca="1" si="4"/>
        <v>20637129.170587935</v>
      </c>
      <c r="AO16" s="134">
        <f t="shared" ca="1" si="4"/>
        <v>20639533.169828523</v>
      </c>
      <c r="AP16" s="134">
        <f t="shared" ca="1" si="4"/>
        <v>20641937.449108653</v>
      </c>
      <c r="AQ16" s="134">
        <f t="shared" ca="1" si="4"/>
        <v>20644342.008460961</v>
      </c>
      <c r="AR16" s="134">
        <f t="shared" ca="1" si="4"/>
        <v>20612884.282263931</v>
      </c>
      <c r="AS16" s="134">
        <f t="shared" ca="1" si="4"/>
        <v>20581474.491163939</v>
      </c>
      <c r="AT16" s="134">
        <f t="shared" ca="1" si="4"/>
        <v>20550112.562117774</v>
      </c>
      <c r="AU16" s="134">
        <f t="shared" ca="1" si="4"/>
        <v>20518798.422193516</v>
      </c>
      <c r="AV16" s="134">
        <f t="shared" ca="1" si="4"/>
        <v>20487531.998570383</v>
      </c>
      <c r="AW16" s="134">
        <f t="shared" ca="1" si="4"/>
        <v>20456313.21853856</v>
      </c>
      <c r="AX16" s="134">
        <f t="shared" ca="1" si="4"/>
        <v>20425142.009499025</v>
      </c>
      <c r="AY16" s="134">
        <f t="shared" ca="1" si="4"/>
        <v>20394018.298963375</v>
      </c>
      <c r="AZ16" s="134">
        <f t="shared" ca="1" si="4"/>
        <v>20362942.014553685</v>
      </c>
      <c r="BA16" s="134">
        <f t="shared" ca="1" si="4"/>
        <v>20331913.084002282</v>
      </c>
      <c r="BB16" s="134">
        <f t="shared" ca="1" si="4"/>
        <v>20268545.929772731</v>
      </c>
      <c r="BC16" s="134">
        <f t="shared" ca="1" si="4"/>
        <v>20205376.26784106</v>
      </c>
      <c r="BD16" s="134">
        <f t="shared" ca="1" si="4"/>
        <v>20142403.482695829</v>
      </c>
      <c r="BE16" s="134">
        <f t="shared" ca="1" si="4"/>
        <v>20079626.960743934</v>
      </c>
      <c r="BF16" s="134">
        <f t="shared" ca="1" si="4"/>
        <v>20017046.090304628</v>
      </c>
      <c r="BG16" s="134">
        <f t="shared" ca="1" si="4"/>
        <v>19954660.261603516</v>
      </c>
      <c r="BH16" s="134">
        <f t="shared" ca="1" si="4"/>
        <v>19892468.866766687</v>
      </c>
      <c r="BI16" s="134">
        <f t="shared" ca="1" si="4"/>
        <v>19830471.29981472</v>
      </c>
      <c r="BJ16" s="134">
        <f t="shared" ca="1" si="4"/>
        <v>19768666.956656832</v>
      </c>
      <c r="BK16" s="134">
        <f t="shared" ca="1" si="4"/>
        <v>19707055.235084962</v>
      </c>
      <c r="BL16" s="134">
        <f t="shared" ca="1" si="4"/>
        <v>19616274.257322032</v>
      </c>
      <c r="BM16" s="134">
        <f t="shared" ca="1" si="4"/>
        <v>19525911.464103945</v>
      </c>
      <c r="BN16" s="134">
        <f t="shared" ca="1" si="4"/>
        <v>19435964.92905451</v>
      </c>
      <c r="BO16" s="134">
        <f t="shared" ca="1" si="4"/>
        <v>19346432.73467144</v>
      </c>
      <c r="BP16" s="134">
        <f t="shared" ca="1" si="4"/>
        <v>19257312.972285453</v>
      </c>
      <c r="BQ16" s="134">
        <f t="shared" ca="1" si="4"/>
        <v>19168603.742019616</v>
      </c>
      <c r="BR16" s="134">
        <f t="shared" ca="1" si="4"/>
        <v>19080303.152748786</v>
      </c>
      <c r="BS16" s="134">
        <f t="shared" ca="1" si="4"/>
        <v>18992409.322059367</v>
      </c>
      <c r="BT16" s="134">
        <f t="shared" ref="BT16:CF16" ca="1" si="5">SUM(BT10:BT15)</f>
        <v>18904920.376209114</v>
      </c>
      <c r="BU16" s="134">
        <f t="shared" ca="1" si="5"/>
        <v>18817834.450087227</v>
      </c>
      <c r="BV16" s="134">
        <f t="shared" ca="1" si="5"/>
        <v>18706782.787113994</v>
      </c>
      <c r="BW16" s="134">
        <f t="shared" ca="1" si="5"/>
        <v>18596386.484983776</v>
      </c>
      <c r="BX16" s="134">
        <f t="shared" ca="1" si="5"/>
        <v>18486641.676146813</v>
      </c>
      <c r="BY16" s="134">
        <f t="shared" ca="1" si="5"/>
        <v>18377544.515877295</v>
      </c>
      <c r="BZ16" s="134">
        <f t="shared" ca="1" si="5"/>
        <v>18269091.182138707</v>
      </c>
      <c r="CA16" s="134">
        <f t="shared" ca="1" si="5"/>
        <v>18161277.875449911</v>
      </c>
      <c r="CB16" s="134">
        <f t="shared" ca="1" si="5"/>
        <v>18054100.818752062</v>
      </c>
      <c r="CC16" s="134">
        <f t="shared" ca="1" si="5"/>
        <v>17947556.257276256</v>
      </c>
      <c r="CD16" s="134">
        <f t="shared" ca="1" si="5"/>
        <v>17841640.458412003</v>
      </c>
      <c r="CE16" s="134">
        <f t="shared" ca="1" si="5"/>
        <v>17736349.711576462</v>
      </c>
      <c r="CF16" s="134">
        <f t="shared" ca="1" si="5"/>
        <v>17631680.32808445</v>
      </c>
    </row>
    <row r="17" spans="1:84" x14ac:dyDescent="0.2">
      <c r="B17" s="118"/>
      <c r="C17" s="134"/>
      <c r="D17" s="134"/>
      <c r="E17" s="134"/>
      <c r="F17" s="148"/>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row>
    <row r="18" spans="1:84" x14ac:dyDescent="0.2">
      <c r="B18" s="118"/>
      <c r="C18" s="134"/>
      <c r="D18" s="134"/>
      <c r="E18" s="134"/>
      <c r="F18" s="148"/>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row>
    <row r="19" spans="1:84" ht="16" customHeight="1" x14ac:dyDescent="0.2">
      <c r="A19" s="118"/>
      <c r="B19" s="128" t="s">
        <v>155</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B20" s="118" t="s">
        <v>31</v>
      </c>
      <c r="C20" s="164"/>
      <c r="D20" s="164"/>
      <c r="E20" s="164"/>
      <c r="F20" s="133">
        <f ca="1">F10/'Demographic-Economic'!$D$27</f>
        <v>2528320.8674915107</v>
      </c>
      <c r="G20" s="133">
        <f ca="1">G10/'Demographic-Economic'!$D$27</f>
        <v>2544585.6987584485</v>
      </c>
      <c r="H20" s="133">
        <f ca="1">H10/'Demographic-Economic'!$D$27</f>
        <v>2560955.162605667</v>
      </c>
      <c r="I20" s="133">
        <f ca="1">I10/'Demographic-Economic'!$D$27</f>
        <v>2577429.9321404775</v>
      </c>
      <c r="J20" s="133">
        <f ca="1">J10/'Demographic-Economic'!$D$27</f>
        <v>2594010.6848003296</v>
      </c>
      <c r="K20" s="133">
        <f ca="1">K10/'Demographic-Economic'!$D$27</f>
        <v>2610698.1023806673</v>
      </c>
      <c r="L20" s="133">
        <f ca="1">L10/'Demographic-Economic'!$D$27</f>
        <v>2627492.8710629609</v>
      </c>
      <c r="M20" s="133">
        <f ca="1">M10/'Demographic-Economic'!$D$27</f>
        <v>2644395.6814429276</v>
      </c>
      <c r="N20" s="133">
        <f ca="1">N10/'Demographic-Economic'!$D$27</f>
        <v>2655674.1107563232</v>
      </c>
      <c r="O20" s="133">
        <f ca="1">O10/'Demographic-Economic'!$D$27</f>
        <v>2667000.6429193309</v>
      </c>
      <c r="P20" s="133">
        <f ca="1">P10/'Demographic-Economic'!$D$27</f>
        <v>2678375.4830920901</v>
      </c>
      <c r="Q20" s="133">
        <f ca="1">Q10/'Demographic-Economic'!$D$27</f>
        <v>2689798.8373097554</v>
      </c>
      <c r="R20" s="133">
        <f ca="1">R10/'Demographic-Economic'!$D$27</f>
        <v>2701270.9124862282</v>
      </c>
      <c r="S20" s="133">
        <f ca="1">S10/'Demographic-Economic'!$D$27</f>
        <v>2712791.9164179033</v>
      </c>
      <c r="T20" s="133">
        <f ca="1">T10/'Demographic-Economic'!$D$27</f>
        <v>2724362.0577874342</v>
      </c>
      <c r="U20" s="133">
        <f ca="1">U10/'Demographic-Economic'!$D$27</f>
        <v>2735981.546167512</v>
      </c>
      <c r="V20" s="133">
        <f ca="1">V10/'Demographic-Economic'!$D$27</f>
        <v>2747650.5920246616</v>
      </c>
      <c r="W20" s="133">
        <f ca="1">W10/'Demographic-Economic'!$D$27</f>
        <v>2759369.4067230551</v>
      </c>
      <c r="X20" s="133">
        <f ca="1">X10/'Demographic-Economic'!$D$27</f>
        <v>2765226.0855697356</v>
      </c>
      <c r="Y20" s="133">
        <f ca="1">Y10/'Demographic-Economic'!$D$27</f>
        <v>2771095.1950416998</v>
      </c>
      <c r="Z20" s="133">
        <f ca="1">Z10/'Demographic-Economic'!$D$27</f>
        <v>2776976.7615225767</v>
      </c>
      <c r="AA20" s="133">
        <f ca="1">AA10/'Demographic-Economic'!$D$27</f>
        <v>2782870.8114519943</v>
      </c>
      <c r="AB20" s="133">
        <f ca="1">AB10/'Demographic-Economic'!$D$27</f>
        <v>2788777.3713256982</v>
      </c>
      <c r="AC20" s="133">
        <f ca="1">AC10/'Demographic-Economic'!$D$27</f>
        <v>2794696.4676956697</v>
      </c>
      <c r="AD20" s="133">
        <f ca="1">AD10/'Demographic-Economic'!$D$27</f>
        <v>2800628.127170247</v>
      </c>
      <c r="AE20" s="133">
        <f ca="1">AE10/'Demographic-Economic'!$D$27</f>
        <v>2806572.3764142422</v>
      </c>
      <c r="AF20" s="133">
        <f ca="1">AF10/'Demographic-Economic'!$D$27</f>
        <v>2812529.2421490639</v>
      </c>
      <c r="AG20" s="133">
        <f ca="1">AG10/'Demographic-Economic'!$D$27</f>
        <v>2818498.7511528353</v>
      </c>
      <c r="AH20" s="133">
        <f ca="1">AH10/'Demographic-Economic'!$D$27</f>
        <v>2818827.0753495465</v>
      </c>
      <c r="AI20" s="133">
        <f ca="1">AI10/'Demographic-Economic'!$D$27</f>
        <v>2819155.4377924264</v>
      </c>
      <c r="AJ20" s="133">
        <f ca="1">AJ10/'Demographic-Economic'!$D$27</f>
        <v>2819483.8384859296</v>
      </c>
      <c r="AK20" s="133">
        <f ca="1">AK10/'Demographic-Economic'!$D$27</f>
        <v>2819812.2774345125</v>
      </c>
      <c r="AL20" s="133">
        <f ca="1">AL10/'Demographic-Economic'!$D$27</f>
        <v>2820140.7546426309</v>
      </c>
      <c r="AM20" s="133">
        <f ca="1">AM10/'Demographic-Economic'!$D$27</f>
        <v>2820469.2701147427</v>
      </c>
      <c r="AN20" s="133">
        <f ca="1">AN10/'Demographic-Economic'!$D$27</f>
        <v>2820797.8238553042</v>
      </c>
      <c r="AO20" s="133">
        <f ca="1">AO10/'Demographic-Economic'!$D$27</f>
        <v>2821126.4158687731</v>
      </c>
      <c r="AP20" s="133">
        <f ca="1">AP10/'Demographic-Economic'!$D$27</f>
        <v>2821455.0461596083</v>
      </c>
      <c r="AQ20" s="133">
        <f ca="1">AQ10/'Demographic-Economic'!$D$27</f>
        <v>2821783.7147322688</v>
      </c>
      <c r="AR20" s="133">
        <f ca="1">AR10/'Demographic-Economic'!$D$27</f>
        <v>2817483.8974046498</v>
      </c>
      <c r="AS20" s="133">
        <f ca="1">AS10/'Demographic-Economic'!$D$27</f>
        <v>2813190.6321132318</v>
      </c>
      <c r="AT20" s="133">
        <f ca="1">AT10/'Demographic-Economic'!$D$27</f>
        <v>2808903.9088740605</v>
      </c>
      <c r="AU20" s="133">
        <f ca="1">AU10/'Demographic-Economic'!$D$27</f>
        <v>2804623.7177183968</v>
      </c>
      <c r="AV20" s="133">
        <f ca="1">AV10/'Demographic-Economic'!$D$27</f>
        <v>2800350.0486926888</v>
      </c>
      <c r="AW20" s="133">
        <f ca="1">AW10/'Demographic-Economic'!$D$27</f>
        <v>2796082.8918585549</v>
      </c>
      <c r="AX20" s="133">
        <f ca="1">AX10/'Demographic-Economic'!$D$27</f>
        <v>2791822.2372927549</v>
      </c>
      <c r="AY20" s="133">
        <f ca="1">AY10/'Demographic-Economic'!$D$27</f>
        <v>2787568.075087172</v>
      </c>
      <c r="AZ20" s="133">
        <f ca="1">AZ10/'Demographic-Economic'!$D$27</f>
        <v>2783320.395348785</v>
      </c>
      <c r="BA20" s="133">
        <f ca="1">BA10/'Demographic-Economic'!$D$27</f>
        <v>2779079.1881996491</v>
      </c>
      <c r="BB20" s="133">
        <f ca="1">BB10/'Demographic-Economic'!$D$27</f>
        <v>2770417.812420242</v>
      </c>
      <c r="BC20" s="133">
        <f ca="1">BC10/'Demographic-Economic'!$D$27</f>
        <v>2761783.4309887155</v>
      </c>
      <c r="BD20" s="133">
        <f ca="1">BD10/'Demographic-Economic'!$D$27</f>
        <v>2753175.9597735363</v>
      </c>
      <c r="BE20" s="133">
        <f ca="1">BE10/'Demographic-Economic'!$D$27</f>
        <v>2744595.314905379</v>
      </c>
      <c r="BF20" s="133">
        <f ca="1">BF10/'Demographic-Economic'!$D$27</f>
        <v>2736041.4127763091</v>
      </c>
      <c r="BG20" s="133">
        <f ca="1">BG10/'Demographic-Economic'!$D$27</f>
        <v>2727514.1700389665</v>
      </c>
      <c r="BH20" s="133">
        <f ca="1">BH10/'Demographic-Economic'!$D$27</f>
        <v>2719013.5036057555</v>
      </c>
      <c r="BI20" s="133">
        <f ca="1">BI10/'Demographic-Economic'!$D$27</f>
        <v>2710539.3306480329</v>
      </c>
      <c r="BJ20" s="133">
        <f ca="1">BJ10/'Demographic-Economic'!$D$27</f>
        <v>2702091.5685953032</v>
      </c>
      <c r="BK20" s="133">
        <f ca="1">BK10/'Demographic-Economic'!$D$27</f>
        <v>2693670.135134412</v>
      </c>
      <c r="BL20" s="133">
        <f ca="1">BL10/'Demographic-Economic'!$D$27</f>
        <v>2681261.6851797504</v>
      </c>
      <c r="BM20" s="133">
        <f ca="1">BM10/'Demographic-Economic'!$D$27</f>
        <v>2668910.3950191815</v>
      </c>
      <c r="BN20" s="133">
        <f ca="1">BN10/'Demographic-Economic'!$D$27</f>
        <v>2656616.0013448722</v>
      </c>
      <c r="BO20" s="133">
        <f ca="1">BO10/'Demographic-Economic'!$D$27</f>
        <v>2644378.2420619242</v>
      </c>
      <c r="BP20" s="133">
        <f ca="1">BP10/'Demographic-Economic'!$D$27</f>
        <v>2632196.8562827837</v>
      </c>
      <c r="BQ20" s="133">
        <f ca="1">BQ10/'Demographic-Economic'!$D$27</f>
        <v>2620071.5843216819</v>
      </c>
      <c r="BR20" s="133">
        <f ca="1">BR10/'Demographic-Economic'!$D$27</f>
        <v>2608002.167689098</v>
      </c>
      <c r="BS20" s="133">
        <f ca="1">BS10/'Demographic-Economic'!$D$27</f>
        <v>2595988.3490862483</v>
      </c>
      <c r="BT20" s="133">
        <f ca="1">BT10/'Demographic-Economic'!$D$27</f>
        <v>2584029.8723996016</v>
      </c>
      <c r="BU20" s="133">
        <f ca="1">BU10/'Demographic-Economic'!$D$27</f>
        <v>2572126.4826954198</v>
      </c>
      <c r="BV20" s="133">
        <f ca="1">BV10/'Demographic-Economic'!$D$27</f>
        <v>2556947.3225195524</v>
      </c>
      <c r="BW20" s="133">
        <f ca="1">BW10/'Demographic-Economic'!$D$27</f>
        <v>2541857.7407159759</v>
      </c>
      <c r="BX20" s="133">
        <f ca="1">BX10/'Demographic-Economic'!$D$27</f>
        <v>2526857.2086464316</v>
      </c>
      <c r="BY20" s="133">
        <f ca="1">BY10/'Demographic-Economic'!$D$27</f>
        <v>2511945.2007923718</v>
      </c>
      <c r="BZ20" s="133">
        <f ca="1">BZ10/'Demographic-Economic'!$D$27</f>
        <v>2497121.1947365454</v>
      </c>
      <c r="CA20" s="133">
        <f ca="1">CA10/'Demographic-Economic'!$D$27</f>
        <v>2482384.6711446969</v>
      </c>
      <c r="CB20" s="133">
        <f ca="1">CB10/'Demographic-Economic'!$D$27</f>
        <v>2467735.1137473737</v>
      </c>
      <c r="CC20" s="133">
        <f ca="1">CC10/'Demographic-Economic'!$D$27</f>
        <v>2453172.0093218363</v>
      </c>
      <c r="CD20" s="133">
        <f ca="1">CD10/'Demographic-Economic'!$D$27</f>
        <v>2438694.8476740825</v>
      </c>
      <c r="CE20" s="133">
        <f ca="1">CE10/'Demographic-Economic'!$D$27</f>
        <v>2424303.1216209703</v>
      </c>
      <c r="CF20" s="133">
        <f ca="1">CF10/'Demographic-Economic'!$D$27</f>
        <v>2409996.326972452</v>
      </c>
    </row>
    <row r="21" spans="1:84" x14ac:dyDescent="0.2">
      <c r="B21" s="118" t="s">
        <v>32</v>
      </c>
      <c r="C21" s="164"/>
      <c r="D21" s="164"/>
      <c r="E21" s="164"/>
      <c r="F21" s="133">
        <f ca="1">F11/'Demographic-Economic'!$E$27</f>
        <v>1773160.4356730382</v>
      </c>
      <c r="G21" s="133">
        <f ca="1">G11/'Demographic-Economic'!$E$27</f>
        <v>1784567.2771330173</v>
      </c>
      <c r="H21" s="133">
        <f ca="1">H11/'Demographic-Economic'!$E$27</f>
        <v>1796047.4994498412</v>
      </c>
      <c r="I21" s="133">
        <f ca="1">I11/'Demographic-Economic'!$E$27</f>
        <v>1807601.5746867158</v>
      </c>
      <c r="J21" s="133">
        <f ca="1">J11/'Demographic-Economic'!$E$27</f>
        <v>1819229.9779436572</v>
      </c>
      <c r="K21" s="133">
        <f ca="1">K11/'Demographic-Economic'!$E$27</f>
        <v>1830933.1873770256</v>
      </c>
      <c r="L21" s="133">
        <f ca="1">L11/'Demographic-Economic'!$E$27</f>
        <v>1842711.684219189</v>
      </c>
      <c r="M21" s="133">
        <f ca="1">M11/'Demographic-Economic'!$E$27</f>
        <v>1854565.95279831</v>
      </c>
      <c r="N21" s="133">
        <f ca="1">N11/'Demographic-Economic'!$E$27</f>
        <v>1862475.7339072602</v>
      </c>
      <c r="O21" s="133">
        <f ca="1">O11/'Demographic-Economic'!$E$27</f>
        <v>1870419.2504771126</v>
      </c>
      <c r="P21" s="133">
        <f ca="1">P11/'Demographic-Economic'!$E$27</f>
        <v>1878396.6463906509</v>
      </c>
      <c r="Q21" s="133">
        <f ca="1">Q11/'Demographic-Economic'!$E$27</f>
        <v>1886408.0661443232</v>
      </c>
      <c r="R21" s="133">
        <f ca="1">R11/'Demographic-Economic'!$E$27</f>
        <v>1894453.6548508587</v>
      </c>
      <c r="S21" s="133">
        <f ca="1">S11/'Demographic-Economic'!$E$27</f>
        <v>1902533.558241898</v>
      </c>
      <c r="T21" s="133">
        <f ca="1">T11/'Demographic-Economic'!$E$27</f>
        <v>1910647.9226706307</v>
      </c>
      <c r="U21" s="133">
        <f ca="1">U11/'Demographic-Economic'!$E$27</f>
        <v>1918796.8951144482</v>
      </c>
      <c r="V21" s="133">
        <f ca="1">V11/'Demographic-Economic'!$E$27</f>
        <v>1926980.6231776038</v>
      </c>
      <c r="W21" s="133">
        <f ca="1">W11/'Demographic-Economic'!$E$27</f>
        <v>1935199.2550938886</v>
      </c>
      <c r="X21" s="133">
        <f ca="1">X11/'Demographic-Economic'!$E$27</f>
        <v>1939306.6575003248</v>
      </c>
      <c r="Y21" s="133">
        <f ca="1">Y11/'Demographic-Economic'!$E$27</f>
        <v>1943422.777745239</v>
      </c>
      <c r="Z21" s="133">
        <f ca="1">Z11/'Demographic-Economic'!$E$27</f>
        <v>1947547.6343319817</v>
      </c>
      <c r="AA21" s="133">
        <f ca="1">AA11/'Demographic-Economic'!$E$27</f>
        <v>1951681.2458031769</v>
      </c>
      <c r="AB21" s="133">
        <f ca="1">AB11/'Demographic-Economic'!$E$27</f>
        <v>1955823.6307408041</v>
      </c>
      <c r="AC21" s="133">
        <f ca="1">AC11/'Demographic-Economic'!$E$27</f>
        <v>1959974.8077662832</v>
      </c>
      <c r="AD21" s="133">
        <f ca="1">AD11/'Demographic-Economic'!$E$27</f>
        <v>1964134.7955405565</v>
      </c>
      <c r="AE21" s="133">
        <f ca="1">AE11/'Demographic-Economic'!$E$27</f>
        <v>1968303.6127641746</v>
      </c>
      <c r="AF21" s="133">
        <f ca="1">AF11/'Demographic-Economic'!$E$27</f>
        <v>1972481.2781773789</v>
      </c>
      <c r="AG21" s="133">
        <f ca="1">AG11/'Demographic-Economic'!$E$27</f>
        <v>1976667.8105601866</v>
      </c>
      <c r="AH21" s="133">
        <f ca="1">AH11/'Demographic-Economic'!$E$27</f>
        <v>1976898.0706838788</v>
      </c>
      <c r="AI21" s="133">
        <f ca="1">AI11/'Demographic-Economic'!$E$27</f>
        <v>1977128.3576303504</v>
      </c>
      <c r="AJ21" s="133">
        <f ca="1">AJ11/'Demographic-Economic'!$E$27</f>
        <v>1977358.6714027261</v>
      </c>
      <c r="AK21" s="133">
        <f ca="1">AK11/'Demographic-Economic'!$E$27</f>
        <v>1977589.0120041305</v>
      </c>
      <c r="AL21" s="133">
        <f ca="1">AL11/'Demographic-Economic'!$E$27</f>
        <v>1977819.3794376887</v>
      </c>
      <c r="AM21" s="133">
        <f ca="1">AM11/'Demographic-Economic'!$E$27</f>
        <v>1978049.773706527</v>
      </c>
      <c r="AN21" s="133">
        <f ca="1">AN11/'Demographic-Economic'!$E$27</f>
        <v>1978280.1948137709</v>
      </c>
      <c r="AO21" s="133">
        <f ca="1">AO11/'Demographic-Economic'!$E$27</f>
        <v>1978510.6427625474</v>
      </c>
      <c r="AP21" s="133">
        <f ca="1">AP11/'Demographic-Economic'!$E$27</f>
        <v>1978741.1175559827</v>
      </c>
      <c r="AQ21" s="133">
        <f ca="1">AQ11/'Demographic-Economic'!$E$27</f>
        <v>1978971.619197204</v>
      </c>
      <c r="AR21" s="133">
        <f ca="1">AR11/'Demographic-Economic'!$E$27</f>
        <v>1975956.0739537235</v>
      </c>
      <c r="AS21" s="133">
        <f ca="1">AS11/'Demographic-Economic'!$E$27</f>
        <v>1972945.1237802419</v>
      </c>
      <c r="AT21" s="133">
        <f ca="1">AT11/'Demographic-Economic'!$E$27</f>
        <v>1969938.7616748184</v>
      </c>
      <c r="AU21" s="133">
        <f ca="1">AU11/'Demographic-Economic'!$E$27</f>
        <v>1966936.9806461821</v>
      </c>
      <c r="AV21" s="133">
        <f ca="1">AV11/'Demographic-Economic'!$E$27</f>
        <v>1963939.7737137151</v>
      </c>
      <c r="AW21" s="133">
        <f ca="1">AW11/'Demographic-Economic'!$E$27</f>
        <v>1960947.1339074373</v>
      </c>
      <c r="AX21" s="133">
        <f ca="1">AX11/'Demographic-Economic'!$E$27</f>
        <v>1957959.0542679883</v>
      </c>
      <c r="AY21" s="133">
        <f ca="1">AY11/'Demographic-Economic'!$E$27</f>
        <v>1954975.527846613</v>
      </c>
      <c r="AZ21" s="133">
        <f ca="1">AZ11/'Demographic-Economic'!$E$27</f>
        <v>1951996.5477051444</v>
      </c>
      <c r="BA21" s="133">
        <f ca="1">BA11/'Demographic-Economic'!$E$27</f>
        <v>1949022.1069159883</v>
      </c>
      <c r="BB21" s="133">
        <f ca="1">BB11/'Demographic-Economic'!$E$27</f>
        <v>1942947.7161818019</v>
      </c>
      <c r="BC21" s="133">
        <f ca="1">BC11/'Demographic-Economic'!$E$27</f>
        <v>1936892.2571070667</v>
      </c>
      <c r="BD21" s="133">
        <f ca="1">BD11/'Demographic-Economic'!$E$27</f>
        <v>1930855.6706887085</v>
      </c>
      <c r="BE21" s="133">
        <f ca="1">BE11/'Demographic-Economic'!$E$27</f>
        <v>1924837.8981075438</v>
      </c>
      <c r="BF21" s="133">
        <f ca="1">BF11/'Demographic-Economic'!$E$27</f>
        <v>1918838.8807277069</v>
      </c>
      <c r="BG21" s="133">
        <f ca="1">BG11/'Demographic-Economic'!$E$27</f>
        <v>1912858.5600960788</v>
      </c>
      <c r="BH21" s="133">
        <f ca="1">BH11/'Demographic-Economic'!$E$27</f>
        <v>1906896.8779417176</v>
      </c>
      <c r="BI21" s="133">
        <f ca="1">BI11/'Demographic-Economic'!$E$27</f>
        <v>1900953.7761752903</v>
      </c>
      <c r="BJ21" s="133">
        <f ca="1">BJ11/'Demographic-Economic'!$E$27</f>
        <v>1895029.1968885078</v>
      </c>
      <c r="BK21" s="133">
        <f ca="1">BK11/'Demographic-Economic'!$E$27</f>
        <v>1889123.0823535593</v>
      </c>
      <c r="BL21" s="133">
        <f ca="1">BL11/'Demographic-Economic'!$E$27</f>
        <v>1880420.7958635285</v>
      </c>
      <c r="BM21" s="133">
        <f ca="1">BM11/'Demographic-Economic'!$E$27</f>
        <v>1871758.5966451329</v>
      </c>
      <c r="BN21" s="133">
        <f ca="1">BN11/'Demographic-Economic'!$E$27</f>
        <v>1863136.3000354851</v>
      </c>
      <c r="BO21" s="133">
        <f ca="1">BO11/'Demographic-Economic'!$E$27</f>
        <v>1854553.7222223524</v>
      </c>
      <c r="BP21" s="133">
        <f ca="1">BP11/'Demographic-Economic'!$E$27</f>
        <v>1846010.6802402355</v>
      </c>
      <c r="BQ21" s="133">
        <f ca="1">BQ11/'Demographic-Economic'!$E$27</f>
        <v>1837506.9919664711</v>
      </c>
      <c r="BR21" s="133">
        <f ca="1">BR11/'Demographic-Economic'!$E$27</f>
        <v>1829042.4761173471</v>
      </c>
      <c r="BS21" s="133">
        <f ca="1">BS11/'Demographic-Economic'!$E$27</f>
        <v>1820616.9522442394</v>
      </c>
      <c r="BT21" s="133">
        <f ca="1">BT11/'Demographic-Economic'!$E$27</f>
        <v>1812230.2407297636</v>
      </c>
      <c r="BU21" s="133">
        <f ca="1">BU11/'Demographic-Economic'!$E$27</f>
        <v>1803882.1627839475</v>
      </c>
      <c r="BV21" s="133">
        <f ca="1">BV11/'Demographic-Economic'!$E$27</f>
        <v>1793236.7235057852</v>
      </c>
      <c r="BW21" s="133">
        <f ca="1">BW11/'Demographic-Economic'!$E$27</f>
        <v>1782654.1072765798</v>
      </c>
      <c r="BX21" s="133">
        <f ca="1">BX11/'Demographic-Economic'!$E$27</f>
        <v>1772133.9433520739</v>
      </c>
      <c r="BY21" s="133">
        <f ca="1">BY11/'Demographic-Economic'!$E$27</f>
        <v>1761675.8631759221</v>
      </c>
      <c r="BZ21" s="133">
        <f ca="1">BZ11/'Demographic-Economic'!$E$27</f>
        <v>1751279.500366779</v>
      </c>
      <c r="CA21" s="133">
        <f ca="1">CA11/'Demographic-Economic'!$E$27</f>
        <v>1740944.4907054645</v>
      </c>
      <c r="CB21" s="133">
        <f ca="1">CB11/'Demographic-Economic'!$E$27</f>
        <v>1730670.4721222029</v>
      </c>
      <c r="CC21" s="133">
        <f ca="1">CC11/'Demographic-Economic'!$E$27</f>
        <v>1720457.0846839391</v>
      </c>
      <c r="CD21" s="133">
        <f ca="1">CD11/'Demographic-Economic'!$E$27</f>
        <v>1710303.970581729</v>
      </c>
      <c r="CE21" s="133">
        <f ca="1">CE11/'Demographic-Economic'!$E$27</f>
        <v>1700210.7741182037</v>
      </c>
      <c r="CF21" s="133">
        <f ca="1">CF11/'Demographic-Economic'!$E$27</f>
        <v>1690177.1416951083</v>
      </c>
    </row>
    <row r="22" spans="1:84" x14ac:dyDescent="0.2">
      <c r="B22" s="118" t="s">
        <v>33</v>
      </c>
      <c r="C22" s="164"/>
      <c r="D22" s="164"/>
      <c r="E22" s="164"/>
      <c r="F22" s="133">
        <f ca="1">F12/'Demographic-Economic'!$F$27</f>
        <v>2045334.3770577246</v>
      </c>
      <c r="G22" s="133">
        <f ca="1">G12/'Demographic-Economic'!$F$27</f>
        <v>2058492.1288901956</v>
      </c>
      <c r="H22" s="133">
        <f ca="1">H12/'Demographic-Economic'!$F$27</f>
        <v>2071734.5252850559</v>
      </c>
      <c r="I22" s="133">
        <f ca="1">I12/'Demographic-Economic'!$F$27</f>
        <v>2085062.1107655664</v>
      </c>
      <c r="J22" s="133">
        <f ca="1">J12/'Demographic-Economic'!$F$27</f>
        <v>2098475.4333579377</v>
      </c>
      <c r="K22" s="133">
        <f ca="1">K12/'Demographic-Economic'!$F$27</f>
        <v>2111975.0446138638</v>
      </c>
      <c r="L22" s="133">
        <f ca="1">L12/'Demographic-Economic'!$F$27</f>
        <v>2125561.4996332023</v>
      </c>
      <c r="M22" s="133">
        <f ca="1">M12/'Demographic-Economic'!$F$27</f>
        <v>2139235.3570867996</v>
      </c>
      <c r="N22" s="133">
        <f ca="1">N12/'Demographic-Economic'!$F$27</f>
        <v>2148359.2620035009</v>
      </c>
      <c r="O22" s="133">
        <f ca="1">O12/'Demographic-Economic'!$F$27</f>
        <v>2157522.0806566705</v>
      </c>
      <c r="P22" s="133">
        <f ca="1">P12/'Demographic-Economic'!$F$27</f>
        <v>2166723.9790145969</v>
      </c>
      <c r="Q22" s="133">
        <f ca="1">Q12/'Demographic-Economic'!$F$27</f>
        <v>2175965.1237534289</v>
      </c>
      <c r="R22" s="133">
        <f ca="1">R12/'Demographic-Economic'!$F$27</f>
        <v>2185245.6822601939</v>
      </c>
      <c r="S22" s="133">
        <f ca="1">S12/'Demographic-Economic'!$F$27</f>
        <v>2194565.8226358308</v>
      </c>
      <c r="T22" s="133">
        <f ca="1">T12/'Demographic-Economic'!$F$27</f>
        <v>2203925.713698233</v>
      </c>
      <c r="U22" s="133">
        <f ca="1">U12/'Demographic-Economic'!$F$27</f>
        <v>2213325.5249853088</v>
      </c>
      <c r="V22" s="133">
        <f ca="1">V12/'Demographic-Economic'!$F$27</f>
        <v>2222765.42675805</v>
      </c>
      <c r="W22" s="133">
        <f ca="1">W12/'Demographic-Economic'!$F$27</f>
        <v>2232245.5900036171</v>
      </c>
      <c r="X22" s="133">
        <f ca="1">X12/'Demographic-Economic'!$F$27</f>
        <v>2236983.4643511828</v>
      </c>
      <c r="Y22" s="133">
        <f ca="1">Y12/'Demographic-Economic'!$F$27</f>
        <v>2241731.3946950212</v>
      </c>
      <c r="Z22" s="133">
        <f ca="1">Z12/'Demographic-Economic'!$F$27</f>
        <v>2246489.4023786834</v>
      </c>
      <c r="AA22" s="133">
        <f ca="1">AA12/'Demographic-Economic'!$F$27</f>
        <v>2251257.5087910211</v>
      </c>
      <c r="AB22" s="133">
        <f ca="1">AB12/'Demographic-Economic'!$F$27</f>
        <v>2256035.7353662825</v>
      </c>
      <c r="AC22" s="133">
        <f ca="1">AC12/'Demographic-Economic'!$F$27</f>
        <v>2260824.1035842104</v>
      </c>
      <c r="AD22" s="133">
        <f ca="1">AD12/'Demographic-Economic'!$F$27</f>
        <v>2265622.6349701374</v>
      </c>
      <c r="AE22" s="133">
        <f ca="1">AE12/'Demographic-Economic'!$F$27</f>
        <v>2270431.3510950832</v>
      </c>
      <c r="AF22" s="133">
        <f ca="1">AF12/'Demographic-Economic'!$F$27</f>
        <v>2275250.2735758503</v>
      </c>
      <c r="AG22" s="133">
        <f ca="1">AG12/'Demographic-Economic'!$F$27</f>
        <v>2280079.4240751239</v>
      </c>
      <c r="AH22" s="133">
        <f ca="1">AH12/'Demographic-Economic'!$F$27</f>
        <v>2280345.0283245635</v>
      </c>
      <c r="AI22" s="133">
        <f ca="1">AI12/'Demographic-Economic'!$F$27</f>
        <v>2280610.6635139859</v>
      </c>
      <c r="AJ22" s="133">
        <f ca="1">AJ12/'Demographic-Economic'!$F$27</f>
        <v>2280876.3296469948</v>
      </c>
      <c r="AK22" s="133">
        <f ca="1">AK12/'Demographic-Economic'!$F$27</f>
        <v>2281142.0267271949</v>
      </c>
      <c r="AL22" s="133">
        <f ca="1">AL12/'Demographic-Economic'!$F$27</f>
        <v>2281407.7547581908</v>
      </c>
      <c r="AM22" s="133">
        <f ca="1">AM12/'Demographic-Economic'!$F$27</f>
        <v>2281673.5137435887</v>
      </c>
      <c r="AN22" s="133">
        <f ca="1">AN12/'Demographic-Economic'!$F$27</f>
        <v>2281939.3036869941</v>
      </c>
      <c r="AO22" s="133">
        <f ca="1">AO12/'Demographic-Economic'!$F$27</f>
        <v>2282205.1245920132</v>
      </c>
      <c r="AP22" s="133">
        <f ca="1">AP12/'Demographic-Economic'!$F$27</f>
        <v>2282470.9764622529</v>
      </c>
      <c r="AQ22" s="133">
        <f ca="1">AQ12/'Demographic-Economic'!$F$27</f>
        <v>2282736.8593013198</v>
      </c>
      <c r="AR22" s="133">
        <f ca="1">AR12/'Demographic-Economic'!$F$27</f>
        <v>2279258.4383823904</v>
      </c>
      <c r="AS22" s="133">
        <f ca="1">AS12/'Demographic-Economic'!$F$27</f>
        <v>2275785.3178606746</v>
      </c>
      <c r="AT22" s="133">
        <f ca="1">AT12/'Demographic-Economic'!$F$27</f>
        <v>2272317.4896594593</v>
      </c>
      <c r="AU22" s="133">
        <f ca="1">AU12/'Demographic-Economic'!$F$27</f>
        <v>2268854.9457143378</v>
      </c>
      <c r="AV22" s="133">
        <f ca="1">AV12/'Demographic-Economic'!$F$27</f>
        <v>2265397.6779731908</v>
      </c>
      <c r="AW22" s="133">
        <f ca="1">AW12/'Demographic-Economic'!$F$27</f>
        <v>2261945.678396171</v>
      </c>
      <c r="AX22" s="133">
        <f ca="1">AX12/'Demographic-Economic'!$F$27</f>
        <v>2258498.9389556805</v>
      </c>
      <c r="AY22" s="133">
        <f ca="1">AY12/'Demographic-Economic'!$F$27</f>
        <v>2255057.4516363544</v>
      </c>
      <c r="AZ22" s="133">
        <f ca="1">AZ12/'Demographic-Economic'!$F$27</f>
        <v>2251621.2084350418</v>
      </c>
      <c r="BA22" s="133">
        <f ca="1">BA12/'Demographic-Economic'!$F$27</f>
        <v>2248190.2013607868</v>
      </c>
      <c r="BB22" s="133">
        <f ca="1">BB12/'Demographic-Economic'!$F$27</f>
        <v>2241183.4128388013</v>
      </c>
      <c r="BC22" s="133">
        <f ca="1">BC12/'Demographic-Economic'!$F$27</f>
        <v>2234198.4619199517</v>
      </c>
      <c r="BD22" s="133">
        <f ca="1">BD12/'Demographic-Economic'!$F$27</f>
        <v>2227235.2805443979</v>
      </c>
      <c r="BE22" s="133">
        <f ca="1">BE12/'Demographic-Economic'!$F$27</f>
        <v>2220293.8008644162</v>
      </c>
      <c r="BF22" s="133">
        <f ca="1">BF12/'Demographic-Economic'!$F$27</f>
        <v>2213373.9552437407</v>
      </c>
      <c r="BG22" s="133">
        <f ca="1">BG12/'Demographic-Economic'!$F$27</f>
        <v>2206475.6762569021</v>
      </c>
      <c r="BH22" s="133">
        <f ca="1">BH12/'Demographic-Economic'!$F$27</f>
        <v>2199598.8966885726</v>
      </c>
      <c r="BI22" s="133">
        <f ca="1">BI12/'Demographic-Economic'!$F$27</f>
        <v>2192743.5495329089</v>
      </c>
      <c r="BJ22" s="133">
        <f ca="1">BJ12/'Demographic-Economic'!$F$27</f>
        <v>2185909.5679929019</v>
      </c>
      <c r="BK22" s="133">
        <f ca="1">BK12/'Demographic-Economic'!$F$27</f>
        <v>2179096.8854797231</v>
      </c>
      <c r="BL22" s="133">
        <f ca="1">BL12/'Demographic-Economic'!$F$27</f>
        <v>2169058.8283705199</v>
      </c>
      <c r="BM22" s="133">
        <f ca="1">BM12/'Demographic-Economic'!$F$27</f>
        <v>2159067.0117893079</v>
      </c>
      <c r="BN22" s="133">
        <f ca="1">BN12/'Demographic-Economic'!$F$27</f>
        <v>2149121.2227280904</v>
      </c>
      <c r="BO22" s="133">
        <f ca="1">BO12/'Demographic-Economic'!$F$27</f>
        <v>2139221.2491600974</v>
      </c>
      <c r="BP22" s="133">
        <f ca="1">BP12/'Demographic-Economic'!$F$27</f>
        <v>2129366.8800352649</v>
      </c>
      <c r="BQ22" s="133">
        <f ca="1">BQ12/'Demographic-Economic'!$F$27</f>
        <v>2119557.9052757355</v>
      </c>
      <c r="BR22" s="133">
        <f ca="1">BR12/'Demographic-Economic'!$F$27</f>
        <v>2109794.1157713803</v>
      </c>
      <c r="BS22" s="133">
        <f ca="1">BS12/'Demographic-Economic'!$F$27</f>
        <v>2100075.3033753396</v>
      </c>
      <c r="BT22" s="133">
        <f ca="1">BT12/'Demographic-Economic'!$F$27</f>
        <v>2090401.2608995882</v>
      </c>
      <c r="BU22" s="133">
        <f ca="1">BU12/'Demographic-Economic'!$F$27</f>
        <v>2080771.782110516</v>
      </c>
      <c r="BV22" s="133">
        <f ca="1">BV12/'Demographic-Economic'!$F$27</f>
        <v>2068492.3050386957</v>
      </c>
      <c r="BW22" s="133">
        <f ca="1">BW12/'Demographic-Economic'!$F$27</f>
        <v>2056285.2941346953</v>
      </c>
      <c r="BX22" s="133">
        <f ca="1">BX12/'Demographic-Economic'!$F$27</f>
        <v>2044150.3217463072</v>
      </c>
      <c r="BY22" s="133">
        <f ca="1">BY12/'Demographic-Economic'!$F$27</f>
        <v>2032086.9627450723</v>
      </c>
      <c r="BZ22" s="133">
        <f ca="1">BZ12/'Demographic-Economic'!$F$27</f>
        <v>2020094.7945113876</v>
      </c>
      <c r="CA22" s="133">
        <f ca="1">CA12/'Demographic-Economic'!$F$27</f>
        <v>2008173.3969196989</v>
      </c>
      <c r="CB22" s="133">
        <f ca="1">CB12/'Demographic-Economic'!$F$27</f>
        <v>1996322.3523237831</v>
      </c>
      <c r="CC22" s="133">
        <f ca="1">CC12/'Demographic-Economic'!$F$27</f>
        <v>1984541.2455421165</v>
      </c>
      <c r="CD22" s="133">
        <f ca="1">CD12/'Demographic-Economic'!$F$27</f>
        <v>1972829.6638433302</v>
      </c>
      <c r="CE22" s="133">
        <f ca="1">CE12/'Demographic-Economic'!$F$27</f>
        <v>1961187.1969317503</v>
      </c>
      <c r="CF22" s="133">
        <f ca="1">CF12/'Demographic-Economic'!$F$27</f>
        <v>1949613.4369330229</v>
      </c>
    </row>
    <row r="23" spans="1:84" x14ac:dyDescent="0.2">
      <c r="B23" s="118" t="s">
        <v>34</v>
      </c>
      <c r="C23" s="164"/>
      <c r="D23" s="164"/>
      <c r="E23" s="164"/>
      <c r="F23" s="133">
        <f ca="1">F13/'Demographic-Economic'!$G$27</f>
        <v>400779.35636360233</v>
      </c>
      <c r="G23" s="133">
        <f ca="1">G13/'Demographic-Economic'!$G$27</f>
        <v>403357.5926509109</v>
      </c>
      <c r="H23" s="133">
        <f ca="1">H13/'Demographic-Economic'!$G$27</f>
        <v>405952.41487820772</v>
      </c>
      <c r="I23" s="133">
        <f ca="1">I13/'Demographic-Economic'!$G$27</f>
        <v>408563.92974378372</v>
      </c>
      <c r="J23" s="133">
        <f ca="1">J13/'Demographic-Economic'!$G$27</f>
        <v>411192.24463232589</v>
      </c>
      <c r="K23" s="133">
        <f ca="1">K13/'Demographic-Economic'!$G$27</f>
        <v>413837.46761933301</v>
      </c>
      <c r="L23" s="133">
        <f ca="1">L13/'Demographic-Economic'!$G$27</f>
        <v>416499.70747555967</v>
      </c>
      <c r="M23" s="133">
        <f ca="1">M13/'Demographic-Economic'!$G$27</f>
        <v>419179.07367148879</v>
      </c>
      <c r="N23" s="133">
        <f ca="1">N13/'Demographic-Economic'!$G$27</f>
        <v>420966.88537653553</v>
      </c>
      <c r="O23" s="133">
        <f ca="1">O13/'Demographic-Economic'!$G$27</f>
        <v>422762.32215376134</v>
      </c>
      <c r="P23" s="133">
        <f ca="1">P13/'Demographic-Economic'!$G$27</f>
        <v>424565.41652433469</v>
      </c>
      <c r="Q23" s="133">
        <f ca="1">Q13/'Demographic-Economic'!$G$27</f>
        <v>426376.20114812802</v>
      </c>
      <c r="R23" s="133">
        <f ca="1">R13/'Demographic-Economic'!$G$27</f>
        <v>428194.70882430888</v>
      </c>
      <c r="S23" s="133">
        <f ca="1">S13/'Demographic-Economic'!$G$27</f>
        <v>430020.97249193443</v>
      </c>
      <c r="T23" s="133">
        <f ca="1">T13/'Demographic-Economic'!$G$27</f>
        <v>431855.025230548</v>
      </c>
      <c r="U23" s="133">
        <f ca="1">U13/'Demographic-Economic'!$G$27</f>
        <v>433696.90026077785</v>
      </c>
      <c r="V23" s="133">
        <f ca="1">V13/'Demographic-Economic'!$G$27</f>
        <v>435546.6309449398</v>
      </c>
      <c r="W23" s="133">
        <f ca="1">W13/'Demographic-Economic'!$G$27</f>
        <v>437404.25078764046</v>
      </c>
      <c r="X23" s="133">
        <f ca="1">X13/'Demographic-Economic'!$G$27</f>
        <v>438332.62819763663</v>
      </c>
      <c r="Y23" s="133">
        <f ca="1">Y13/'Demographic-Economic'!$G$27</f>
        <v>439262.97606085503</v>
      </c>
      <c r="Z23" s="133">
        <f ca="1">Z13/'Demographic-Economic'!$G$27</f>
        <v>440195.29855952354</v>
      </c>
      <c r="AA23" s="133">
        <f ca="1">AA13/'Demographic-Economic'!$G$27</f>
        <v>441129.59988474677</v>
      </c>
      <c r="AB23" s="133">
        <f ca="1">AB13/'Demographic-Economic'!$G$27</f>
        <v>442065.88423652481</v>
      </c>
      <c r="AC23" s="133">
        <f ca="1">AC13/'Demographic-Economic'!$G$27</f>
        <v>443004.15582377196</v>
      </c>
      <c r="AD23" s="133">
        <f ca="1">AD13/'Demographic-Economic'!$G$27</f>
        <v>443944.41886433598</v>
      </c>
      <c r="AE23" s="133">
        <f ca="1">AE13/'Demographic-Economic'!$G$27</f>
        <v>444886.67758501682</v>
      </c>
      <c r="AF23" s="133">
        <f ca="1">AF13/'Demographic-Economic'!$G$27</f>
        <v>445830.93622158573</v>
      </c>
      <c r="AG23" s="133">
        <f ca="1">AG13/'Demographic-Economic'!$G$27</f>
        <v>446777.19901880418</v>
      </c>
      <c r="AH23" s="133">
        <f ca="1">AH13/'Demographic-Economic'!$G$27</f>
        <v>446829.24366310873</v>
      </c>
      <c r="AI23" s="133">
        <f ca="1">AI13/'Demographic-Economic'!$G$27</f>
        <v>446881.29437004367</v>
      </c>
      <c r="AJ23" s="133">
        <f ca="1">AJ13/'Demographic-Economic'!$G$27</f>
        <v>446933.35114031518</v>
      </c>
      <c r="AK23" s="133">
        <f ca="1">AK13/'Demographic-Economic'!$G$27</f>
        <v>446985.41397462954</v>
      </c>
      <c r="AL23" s="133">
        <f ca="1">AL13/'Demographic-Economic'!$G$27</f>
        <v>447037.48287369322</v>
      </c>
      <c r="AM23" s="133">
        <f ca="1">AM13/'Demographic-Economic'!$G$27</f>
        <v>447089.55783821258</v>
      </c>
      <c r="AN23" s="133">
        <f ca="1">AN13/'Demographic-Economic'!$G$27</f>
        <v>447141.63886889431</v>
      </c>
      <c r="AO23" s="133">
        <f ca="1">AO13/'Demographic-Economic'!$G$27</f>
        <v>447193.725966445</v>
      </c>
      <c r="AP23" s="133">
        <f ca="1">AP13/'Demographic-Economic'!$G$27</f>
        <v>447245.81913157133</v>
      </c>
      <c r="AQ23" s="133">
        <f ca="1">AQ13/'Demographic-Economic'!$G$27</f>
        <v>447297.91836498014</v>
      </c>
      <c r="AR23" s="133">
        <f ca="1">AR13/'Demographic-Economic'!$G$27</f>
        <v>446616.3284437001</v>
      </c>
      <c r="AS23" s="133">
        <f ca="1">AS13/'Demographic-Economic'!$G$27</f>
        <v>445935.77712510899</v>
      </c>
      <c r="AT23" s="133">
        <f ca="1">AT13/'Demographic-Economic'!$G$27</f>
        <v>445256.26282659022</v>
      </c>
      <c r="AU23" s="133">
        <f ca="1">AU13/'Demographic-Economic'!$G$27</f>
        <v>444577.78396793886</v>
      </c>
      <c r="AV23" s="133">
        <f ca="1">AV13/'Demographic-Economic'!$G$27</f>
        <v>443900.3389713575</v>
      </c>
      <c r="AW23" s="133">
        <f ca="1">AW13/'Demographic-Economic'!$G$27</f>
        <v>443223.92626145354</v>
      </c>
      <c r="AX23" s="133">
        <f ca="1">AX13/'Demographic-Economic'!$G$27</f>
        <v>442548.54426523438</v>
      </c>
      <c r="AY23" s="133">
        <f ca="1">AY13/'Demographic-Economic'!$G$27</f>
        <v>441874.19141210476</v>
      </c>
      <c r="AZ23" s="133">
        <f ca="1">AZ13/'Demographic-Economic'!$G$27</f>
        <v>441200.86613386252</v>
      </c>
      <c r="BA23" s="133">
        <f ca="1">BA13/'Demographic-Economic'!$G$27</f>
        <v>440528.56686469511</v>
      </c>
      <c r="BB23" s="133">
        <f ca="1">BB13/'Demographic-Economic'!$G$27</f>
        <v>439155.60006497952</v>
      </c>
      <c r="BC23" s="133">
        <f ca="1">BC13/'Demographic-Economic'!$G$27</f>
        <v>437786.91230180068</v>
      </c>
      <c r="BD23" s="133">
        <f ca="1">BD13/'Demographic-Economic'!$G$27</f>
        <v>436422.49023896316</v>
      </c>
      <c r="BE23" s="133">
        <f ca="1">BE13/'Demographic-Economic'!$G$27</f>
        <v>435062.32058183552</v>
      </c>
      <c r="BF23" s="133">
        <f ca="1">BF13/'Demographic-Economic'!$G$27</f>
        <v>433706.39007722074</v>
      </c>
      <c r="BG23" s="133">
        <f ca="1">BG13/'Demographic-Economic'!$G$27</f>
        <v>432354.68551322725</v>
      </c>
      <c r="BH23" s="133">
        <f ca="1">BH13/'Demographic-Economic'!$G$27</f>
        <v>431007.19371914014</v>
      </c>
      <c r="BI23" s="133">
        <f ca="1">BI13/'Demographic-Economic'!$G$27</f>
        <v>429663.90156529285</v>
      </c>
      <c r="BJ23" s="133">
        <f ca="1">BJ13/'Demographic-Economic'!$G$27</f>
        <v>428324.79596293904</v>
      </c>
      <c r="BK23" s="133">
        <f ca="1">BK13/'Demographic-Economic'!$G$27</f>
        <v>426989.86386412539</v>
      </c>
      <c r="BL23" s="133">
        <f ca="1">BL13/'Demographic-Economic'!$G$27</f>
        <v>425022.92578666797</v>
      </c>
      <c r="BM23" s="133">
        <f ca="1">BM13/'Demographic-Economic'!$G$27</f>
        <v>423065.0484521648</v>
      </c>
      <c r="BN23" s="133">
        <f ca="1">BN13/'Demographic-Economic'!$G$27</f>
        <v>421116.19012210675</v>
      </c>
      <c r="BO23" s="133">
        <f ca="1">BO13/'Demographic-Economic'!$G$27</f>
        <v>419176.30925025413</v>
      </c>
      <c r="BP23" s="133">
        <f ca="1">BP13/'Demographic-Economic'!$G$27</f>
        <v>417245.36448175076</v>
      </c>
      <c r="BQ23" s="133">
        <f ca="1">BQ13/'Demographic-Economic'!$G$27</f>
        <v>415323.31465224258</v>
      </c>
      <c r="BR23" s="133">
        <f ca="1">BR13/'Demographic-Economic'!$G$27</f>
        <v>413410.11878700007</v>
      </c>
      <c r="BS23" s="133">
        <f ca="1">BS13/'Demographic-Economic'!$G$27</f>
        <v>411505.73610004451</v>
      </c>
      <c r="BT23" s="133">
        <f ca="1">BT13/'Demographic-Economic'!$G$27</f>
        <v>409610.12599327887</v>
      </c>
      <c r="BU23" s="133">
        <f ca="1">BU13/'Demographic-Economic'!$G$27</f>
        <v>407723.24805562204</v>
      </c>
      <c r="BV23" s="133">
        <f ca="1">BV13/'Demographic-Economic'!$G$27</f>
        <v>405317.10802662332</v>
      </c>
      <c r="BW23" s="133">
        <f ca="1">BW13/'Demographic-Economic'!$G$27</f>
        <v>402925.16760450683</v>
      </c>
      <c r="BX23" s="133">
        <f ca="1">BX13/'Demographic-Economic'!$G$27</f>
        <v>400547.34299164114</v>
      </c>
      <c r="BY23" s="133">
        <f ca="1">BY13/'Demographic-Economic'!$G$27</f>
        <v>398183.55088491831</v>
      </c>
      <c r="BZ23" s="133">
        <f ca="1">BZ13/'Demographic-Economic'!$G$27</f>
        <v>395833.70847283601</v>
      </c>
      <c r="CA23" s="133">
        <f ca="1">CA13/'Demographic-Economic'!$G$27</f>
        <v>393497.73343259603</v>
      </c>
      <c r="CB23" s="133">
        <f ca="1">CB13/'Demographic-Economic'!$G$27</f>
        <v>391175.54392722039</v>
      </c>
      <c r="CC23" s="133">
        <f ca="1">CC13/'Demographic-Economic'!$G$27</f>
        <v>388867.05860268418</v>
      </c>
      <c r="CD23" s="133">
        <f ca="1">CD13/'Demographic-Economic'!$G$27</f>
        <v>386572.19658506563</v>
      </c>
      <c r="CE23" s="133">
        <f ca="1">CE13/'Demographic-Economic'!$G$27</f>
        <v>384290.8774777127</v>
      </c>
      <c r="CF23" s="133">
        <f ca="1">CF13/'Demographic-Economic'!$G$27</f>
        <v>382023.02135842654</v>
      </c>
    </row>
    <row r="24" spans="1:84" x14ac:dyDescent="0.2">
      <c r="B24" s="118" t="s">
        <v>35</v>
      </c>
      <c r="C24" s="164"/>
      <c r="D24" s="164"/>
      <c r="E24" s="164"/>
      <c r="F24" s="133">
        <f ca="1">F14/'Demographic-Economic'!$H$27</f>
        <v>506073.18789250811</v>
      </c>
      <c r="G24" s="133">
        <f ca="1">G14/'Demographic-Economic'!$H$27</f>
        <v>509328.78535864764</v>
      </c>
      <c r="H24" s="133">
        <f ca="1">H14/'Demographic-Economic'!$H$27</f>
        <v>512605.32626758376</v>
      </c>
      <c r="I24" s="133">
        <f ca="1">I14/'Demographic-Economic'!$H$27</f>
        <v>515902.94534966967</v>
      </c>
      <c r="J24" s="133">
        <f ca="1">J14/'Demographic-Economic'!$H$27</f>
        <v>519221.7782019864</v>
      </c>
      <c r="K24" s="133">
        <f ca="1">K14/'Demographic-Economic'!$H$27</f>
        <v>522561.96129391872</v>
      </c>
      <c r="L24" s="133">
        <f ca="1">L14/'Demographic-Economic'!$H$27</f>
        <v>525923.63197276671</v>
      </c>
      <c r="M24" s="133">
        <f ca="1">M14/'Demographic-Economic'!$H$27</f>
        <v>529306.92846939352</v>
      </c>
      <c r="N24" s="133">
        <f ca="1">N14/'Demographic-Economic'!$H$27</f>
        <v>531564.43887894589</v>
      </c>
      <c r="O24" s="133">
        <f ca="1">O14/'Demographic-Economic'!$H$27</f>
        <v>533831.57764016942</v>
      </c>
      <c r="P24" s="133">
        <f ca="1">P14/'Demographic-Economic'!$H$27</f>
        <v>536108.38581828144</v>
      </c>
      <c r="Q24" s="133">
        <f ca="1">Q14/'Demographic-Economic'!$H$27</f>
        <v>538394.90465364384</v>
      </c>
      <c r="R24" s="133">
        <f ca="1">R14/'Demographic-Economic'!$H$27</f>
        <v>540691.17556251003</v>
      </c>
      <c r="S24" s="133">
        <f ca="1">S14/'Demographic-Economic'!$H$27</f>
        <v>542997.24013777473</v>
      </c>
      <c r="T24" s="133">
        <f ca="1">T14/'Demographic-Economic'!$H$27</f>
        <v>545313.14014972816</v>
      </c>
      <c r="U24" s="133">
        <f ca="1">U14/'Demographic-Economic'!$H$27</f>
        <v>547638.9175468114</v>
      </c>
      <c r="V24" s="133">
        <f ca="1">V14/'Demographic-Economic'!$H$27</f>
        <v>549974.61445637769</v>
      </c>
      <c r="W24" s="133">
        <f ca="1">W14/'Demographic-Economic'!$H$27</f>
        <v>552320.27318545408</v>
      </c>
      <c r="X24" s="133">
        <f ca="1">X14/'Demographic-Economic'!$H$27</f>
        <v>553492.55640809063</v>
      </c>
      <c r="Y24" s="133">
        <f ca="1">Y14/'Demographic-Economic'!$H$27</f>
        <v>554667.32776672509</v>
      </c>
      <c r="Z24" s="133">
        <f ca="1">Z14/'Demographic-Economic'!$H$27</f>
        <v>555844.59254235157</v>
      </c>
      <c r="AA24" s="133">
        <f ca="1">AA14/'Demographic-Economic'!$H$27</f>
        <v>557024.35602717276</v>
      </c>
      <c r="AB24" s="133">
        <f ca="1">AB14/'Demographic-Economic'!$H$27</f>
        <v>558206.62352462416</v>
      </c>
      <c r="AC24" s="133">
        <f ca="1">AC14/'Demographic-Economic'!$H$27</f>
        <v>559391.40034939733</v>
      </c>
      <c r="AD24" s="133">
        <f ca="1">AD14/'Demographic-Economic'!$H$27</f>
        <v>560578.6918274645</v>
      </c>
      <c r="AE24" s="133">
        <f ca="1">AE14/'Demographic-Economic'!$H$27</f>
        <v>561768.5032961017</v>
      </c>
      <c r="AF24" s="133">
        <f ca="1">AF14/'Demographic-Economic'!$H$27</f>
        <v>562960.84010391356</v>
      </c>
      <c r="AG24" s="133">
        <f ca="1">AG14/'Demographic-Economic'!$H$27</f>
        <v>564155.70761085663</v>
      </c>
      <c r="AH24" s="133">
        <f ca="1">AH14/'Demographic-Economic'!$H$27</f>
        <v>564221.42556423356</v>
      </c>
      <c r="AI24" s="133">
        <f ca="1">AI14/'Demographic-Economic'!$H$27</f>
        <v>564287.15117303142</v>
      </c>
      <c r="AJ24" s="133">
        <f ca="1">AJ14/'Demographic-Economic'!$H$27</f>
        <v>564352.88443814195</v>
      </c>
      <c r="AK24" s="133">
        <f ca="1">AK14/'Demographic-Economic'!$H$27</f>
        <v>564418.62536045711</v>
      </c>
      <c r="AL24" s="133">
        <f ca="1">AL14/'Demographic-Economic'!$H$27</f>
        <v>564484.37394086877</v>
      </c>
      <c r="AM24" s="133">
        <f ca="1">AM14/'Demographic-Economic'!$H$27</f>
        <v>564550.13018026901</v>
      </c>
      <c r="AN24" s="133">
        <f ca="1">AN14/'Demographic-Economic'!$H$27</f>
        <v>564615.89407955005</v>
      </c>
      <c r="AO24" s="133">
        <f ca="1">AO14/'Demographic-Economic'!$H$27</f>
        <v>564681.66563960421</v>
      </c>
      <c r="AP24" s="133">
        <f ca="1">AP14/'Demographic-Economic'!$H$27</f>
        <v>564747.44486132381</v>
      </c>
      <c r="AQ24" s="133">
        <f ca="1">AQ14/'Demographic-Economic'!$H$27</f>
        <v>564813.2317456014</v>
      </c>
      <c r="AR24" s="133">
        <f ca="1">AR14/'Demographic-Economic'!$H$27</f>
        <v>563952.57268514647</v>
      </c>
      <c r="AS24" s="133">
        <f ca="1">AS14/'Demographic-Economic'!$H$27</f>
        <v>563093.2250918753</v>
      </c>
      <c r="AT24" s="133">
        <f ca="1">AT14/'Demographic-Economic'!$H$27</f>
        <v>562235.18696738186</v>
      </c>
      <c r="AU24" s="133">
        <f ca="1">AU14/'Demographic-Economic'!$H$27</f>
        <v>561378.45631630532</v>
      </c>
      <c r="AV24" s="133">
        <f ca="1">AV14/'Demographic-Economic'!$H$27</f>
        <v>560523.03114632552</v>
      </c>
      <c r="AW24" s="133">
        <f ca="1">AW14/'Demographic-Economic'!$H$27</f>
        <v>559668.90946815815</v>
      </c>
      <c r="AX24" s="133">
        <f ca="1">AX14/'Demographic-Economic'!$H$27</f>
        <v>558816.08929555002</v>
      </c>
      <c r="AY24" s="133">
        <f ca="1">AY14/'Demographic-Economic'!$H$27</f>
        <v>557964.5686452745</v>
      </c>
      <c r="AZ24" s="133">
        <f ca="1">AZ14/'Demographic-Economic'!$H$27</f>
        <v>557114.34553712746</v>
      </c>
      <c r="BA24" s="133">
        <f ca="1">BA14/'Demographic-Economic'!$H$27</f>
        <v>556265.41799392167</v>
      </c>
      <c r="BB24" s="133">
        <f ca="1">BB14/'Demographic-Economic'!$H$27</f>
        <v>554531.74166012299</v>
      </c>
      <c r="BC24" s="133">
        <f ca="1">BC14/'Demographic-Economic'!$H$27</f>
        <v>552803.46856286074</v>
      </c>
      <c r="BD24" s="133">
        <f ca="1">BD14/'Demographic-Economic'!$H$27</f>
        <v>551080.58186221786</v>
      </c>
      <c r="BE24" s="133">
        <f ca="1">BE14/'Demographic-Economic'!$H$27</f>
        <v>549363.06477076176</v>
      </c>
      <c r="BF24" s="133">
        <f ca="1">BF14/'Demographic-Economic'!$H$27</f>
        <v>547650.90055337991</v>
      </c>
      <c r="BG24" s="133">
        <f ca="1">BG14/'Demographic-Economic'!$H$27</f>
        <v>545944.07252711686</v>
      </c>
      <c r="BH24" s="133">
        <f ca="1">BH14/'Demographic-Economic'!$H$27</f>
        <v>544242.56406101224</v>
      </c>
      <c r="BI24" s="133">
        <f ca="1">BI14/'Demographic-Economic'!$H$27</f>
        <v>542546.3585759378</v>
      </c>
      <c r="BJ24" s="133">
        <f ca="1">BJ14/'Demographic-Economic'!$H$27</f>
        <v>540855.43954443687</v>
      </c>
      <c r="BK24" s="133">
        <f ca="1">BK14/'Demographic-Economic'!$H$27</f>
        <v>539169.79049056256</v>
      </c>
      <c r="BL24" s="133">
        <f ca="1">BL14/'Demographic-Economic'!$H$27</f>
        <v>536686.09314577479</v>
      </c>
      <c r="BM24" s="133">
        <f ca="1">BM14/'Demographic-Economic'!$H$27</f>
        <v>534213.83700672467</v>
      </c>
      <c r="BN24" s="133">
        <f ca="1">BN14/'Demographic-Economic'!$H$27</f>
        <v>531752.96936924942</v>
      </c>
      <c r="BO24" s="133">
        <f ca="1">BO14/'Demographic-Economic'!$H$27</f>
        <v>529303.43777196947</v>
      </c>
      <c r="BP24" s="133">
        <f ca="1">BP14/'Demographic-Economic'!$H$27</f>
        <v>526865.18999516952</v>
      </c>
      <c r="BQ24" s="133">
        <f ca="1">BQ14/'Demographic-Economic'!$H$27</f>
        <v>524438.17405968555</v>
      </c>
      <c r="BR24" s="133">
        <f ca="1">BR14/'Demographic-Economic'!$H$27</f>
        <v>522022.33822579682</v>
      </c>
      <c r="BS24" s="133">
        <f ca="1">BS14/'Demographic-Economic'!$H$27</f>
        <v>519617.63099212246</v>
      </c>
      <c r="BT24" s="133">
        <f ca="1">BT14/'Demographic-Economic'!$H$27</f>
        <v>517224.00109452411</v>
      </c>
      <c r="BU24" s="133">
        <f ca="1">BU14/'Demographic-Economic'!$H$27</f>
        <v>514841.39750501263</v>
      </c>
      <c r="BV24" s="133">
        <f ca="1">BV14/'Demographic-Economic'!$H$27</f>
        <v>511803.10988950374</v>
      </c>
      <c r="BW24" s="133">
        <f ca="1">BW14/'Demographic-Economic'!$H$27</f>
        <v>508782.75243982708</v>
      </c>
      <c r="BX24" s="133">
        <f ca="1">BX14/'Demographic-Economic'!$H$27</f>
        <v>505780.21934281167</v>
      </c>
      <c r="BY24" s="133">
        <f ca="1">BY14/'Demographic-Economic'!$H$27</f>
        <v>502795.40540973301</v>
      </c>
      <c r="BZ24" s="133">
        <f ca="1">BZ14/'Demographic-Economic'!$H$27</f>
        <v>499828.20607262786</v>
      </c>
      <c r="CA24" s="133">
        <f ca="1">CA14/'Demographic-Economic'!$H$27</f>
        <v>496878.51738063077</v>
      </c>
      <c r="CB24" s="133">
        <f ca="1">CB14/'Demographic-Economic'!$H$27</f>
        <v>493946.23599633266</v>
      </c>
      <c r="CC24" s="133">
        <f ca="1">CC14/'Demographic-Economic'!$H$27</f>
        <v>491031.25919216016</v>
      </c>
      <c r="CD24" s="133">
        <f ca="1">CD14/'Demographic-Economic'!$H$27</f>
        <v>488133.48484677693</v>
      </c>
      <c r="CE24" s="133">
        <f ca="1">CE14/'Demographic-Economic'!$H$27</f>
        <v>485252.81144150608</v>
      </c>
      <c r="CF24" s="133">
        <f ca="1">CF14/'Demographic-Economic'!$H$27</f>
        <v>482389.13805677358</v>
      </c>
    </row>
    <row r="25" spans="1:84" x14ac:dyDescent="0.2">
      <c r="B25" s="118" t="s">
        <v>36</v>
      </c>
      <c r="C25" s="164"/>
      <c r="D25" s="164"/>
      <c r="E25" s="164"/>
      <c r="F25" s="133">
        <f ca="1">F15/'Demographic-Economic'!$I$27</f>
        <v>119190.53764302743</v>
      </c>
      <c r="G25" s="133">
        <f ca="1">G15/'Demographic-Economic'!$I$27</f>
        <v>119957.29711897277</v>
      </c>
      <c r="H25" s="133">
        <f ca="1">H15/'Demographic-Economic'!$I$27</f>
        <v>120728.98920203254</v>
      </c>
      <c r="I25" s="133">
        <f ca="1">I15/'Demographic-Economic'!$I$27</f>
        <v>121505.64562394757</v>
      </c>
      <c r="J25" s="133">
        <f ca="1">J15/'Demographic-Economic'!$I$27</f>
        <v>122287.29832059072</v>
      </c>
      <c r="K25" s="133">
        <f ca="1">K15/'Demographic-Economic'!$I$27</f>
        <v>123073.97943328014</v>
      </c>
      <c r="L25" s="133">
        <f ca="1">L15/'Demographic-Economic'!$I$27</f>
        <v>123865.72131010094</v>
      </c>
      <c r="M25" s="133">
        <f ca="1">M15/'Demographic-Economic'!$I$27</f>
        <v>124662.55650723523</v>
      </c>
      <c r="N25" s="133">
        <f ca="1">N15/'Demographic-Economic'!$I$27</f>
        <v>125194.24616376458</v>
      </c>
      <c r="O25" s="133">
        <f ca="1">O15/'Demographic-Economic'!$I$27</f>
        <v>125728.20349311231</v>
      </c>
      <c r="P25" s="133">
        <f ca="1">P15/'Demographic-Economic'!$I$27</f>
        <v>126264.43816697306</v>
      </c>
      <c r="Q25" s="133">
        <f ca="1">Q15/'Demographic-Economic'!$I$27</f>
        <v>126802.95989829159</v>
      </c>
      <c r="R25" s="133">
        <f ca="1">R15/'Demographic-Economic'!$I$27</f>
        <v>127343.77844143864</v>
      </c>
      <c r="S25" s="133">
        <f ca="1">S15/'Demographic-Economic'!$I$27</f>
        <v>127886.90359238762</v>
      </c>
      <c r="T25" s="133">
        <f ca="1">T15/'Demographic-Economic'!$I$27</f>
        <v>128432.34518889213</v>
      </c>
      <c r="U25" s="133">
        <f ca="1">U15/'Demographic-Economic'!$I$27</f>
        <v>128980.11311066404</v>
      </c>
      <c r="V25" s="133">
        <f ca="1">V15/'Demographic-Economic'!$I$27</f>
        <v>129530.21727955251</v>
      </c>
      <c r="W25" s="133">
        <f ca="1">W15/'Demographic-Economic'!$I$27</f>
        <v>130082.66765972371</v>
      </c>
      <c r="X25" s="133">
        <f ca="1">X15/'Demographic-Economic'!$I$27</f>
        <v>130358.76422227394</v>
      </c>
      <c r="Y25" s="133">
        <f ca="1">Y15/'Demographic-Economic'!$I$27</f>
        <v>130635.44679150148</v>
      </c>
      <c r="Z25" s="133">
        <f ca="1">Z15/'Demographic-Economic'!$I$27</f>
        <v>130912.71661118796</v>
      </c>
      <c r="AA25" s="133">
        <f ca="1">AA15/'Demographic-Economic'!$I$27</f>
        <v>131190.57492775485</v>
      </c>
      <c r="AB25" s="133">
        <f ca="1">AB15/'Demographic-Economic'!$I$27</f>
        <v>131469.02299026915</v>
      </c>
      <c r="AC25" s="133">
        <f ca="1">AC15/'Demographic-Economic'!$I$27</f>
        <v>131748.06205044893</v>
      </c>
      <c r="AD25" s="133">
        <f ca="1">AD15/'Demographic-Economic'!$I$27</f>
        <v>132027.69336266906</v>
      </c>
      <c r="AE25" s="133">
        <f ca="1">AE15/'Demographic-Economic'!$I$27</f>
        <v>132307.91818396671</v>
      </c>
      <c r="AF25" s="133">
        <f ca="1">AF15/'Demographic-Economic'!$I$27</f>
        <v>132588.73777404713</v>
      </c>
      <c r="AG25" s="133">
        <f ca="1">AG15/'Demographic-Economic'!$I$27</f>
        <v>132870.15339528924</v>
      </c>
      <c r="AH25" s="133">
        <f ca="1">AH15/'Demographic-Economic'!$I$27</f>
        <v>132885.63131109904</v>
      </c>
      <c r="AI25" s="133">
        <f ca="1">AI15/'Demographic-Economic'!$I$27</f>
        <v>132901.1110299163</v>
      </c>
      <c r="AJ25" s="133">
        <f ca="1">AJ15/'Demographic-Economic'!$I$27</f>
        <v>132916.59255195106</v>
      </c>
      <c r="AK25" s="133">
        <f ca="1">AK15/'Demographic-Economic'!$I$27</f>
        <v>132932.07587741339</v>
      </c>
      <c r="AL25" s="133">
        <f ca="1">AL15/'Demographic-Economic'!$I$27</f>
        <v>132947.56100651331</v>
      </c>
      <c r="AM25" s="133">
        <f ca="1">AM15/'Demographic-Economic'!$I$27</f>
        <v>132963.04793946096</v>
      </c>
      <c r="AN25" s="133">
        <f ca="1">AN15/'Demographic-Economic'!$I$27</f>
        <v>132978.53667646646</v>
      </c>
      <c r="AO25" s="133">
        <f ca="1">AO15/'Demographic-Economic'!$I$27</f>
        <v>132994.02721774002</v>
      </c>
      <c r="AP25" s="133">
        <f ca="1">AP15/'Demographic-Economic'!$I$27</f>
        <v>133009.51956349172</v>
      </c>
      <c r="AQ25" s="133">
        <f ca="1">AQ15/'Demographic-Economic'!$I$27</f>
        <v>133025.01371393184</v>
      </c>
      <c r="AR25" s="133">
        <f ca="1">AR15/'Demographic-Economic'!$I$27</f>
        <v>132822.31098516218</v>
      </c>
      <c r="AS25" s="133">
        <f ca="1">AS15/'Demographic-Economic'!$I$27</f>
        <v>132619.91713361122</v>
      </c>
      <c r="AT25" s="133">
        <f ca="1">AT15/'Demographic-Economic'!$I$27</f>
        <v>132417.83168861366</v>
      </c>
      <c r="AU25" s="133">
        <f ca="1">AU15/'Demographic-Economic'!$I$27</f>
        <v>132216.05418022143</v>
      </c>
      <c r="AV25" s="133">
        <f ca="1">AV15/'Demographic-Economic'!$I$27</f>
        <v>132014.58413920255</v>
      </c>
      <c r="AW25" s="133">
        <f ca="1">AW15/'Demographic-Economic'!$I$27</f>
        <v>131813.42109704003</v>
      </c>
      <c r="AX25" s="133">
        <f ca="1">AX15/'Demographic-Economic'!$I$27</f>
        <v>131612.56458593081</v>
      </c>
      <c r="AY25" s="133">
        <f ca="1">AY15/'Demographic-Economic'!$I$27</f>
        <v>131412.01413878478</v>
      </c>
      <c r="AZ25" s="133">
        <f ca="1">AZ15/'Demographic-Economic'!$I$27</f>
        <v>131211.76928922339</v>
      </c>
      <c r="BA25" s="133">
        <f ca="1">BA15/'Demographic-Economic'!$I$27</f>
        <v>131011.82957157891</v>
      </c>
      <c r="BB25" s="133">
        <f ca="1">BB15/'Demographic-Economic'!$I$27</f>
        <v>130603.51350333395</v>
      </c>
      <c r="BC25" s="133">
        <f ca="1">BC15/'Demographic-Economic'!$I$27</f>
        <v>130196.47000728443</v>
      </c>
      <c r="BD25" s="133">
        <f ca="1">BD15/'Demographic-Economic'!$I$27</f>
        <v>129790.69511728718</v>
      </c>
      <c r="BE25" s="133">
        <f ca="1">BE15/'Demographic-Economic'!$I$27</f>
        <v>129386.18487956001</v>
      </c>
      <c r="BF25" s="133">
        <f ca="1">BF15/'Demographic-Economic'!$I$27</f>
        <v>128982.93535264325</v>
      </c>
      <c r="BG25" s="133">
        <f ca="1">BG15/'Demographic-Economic'!$I$27</f>
        <v>128580.94260736136</v>
      </c>
      <c r="BH25" s="133">
        <f ca="1">BH15/'Demographic-Economic'!$I$27</f>
        <v>128180.20272678453</v>
      </c>
      <c r="BI25" s="133">
        <f ca="1">BI15/'Demographic-Economic'!$I$27</f>
        <v>127780.71180619062</v>
      </c>
      <c r="BJ25" s="133">
        <f ca="1">BJ15/'Demographic-Economic'!$I$27</f>
        <v>127382.46595302713</v>
      </c>
      <c r="BK25" s="133">
        <f ca="1">BK15/'Demographic-Economic'!$I$27</f>
        <v>126985.46128687315</v>
      </c>
      <c r="BL25" s="133">
        <f ca="1">BL15/'Demographic-Economic'!$I$27</f>
        <v>126400.50000271459</v>
      </c>
      <c r="BM25" s="133">
        <f ca="1">BM15/'Demographic-Economic'!$I$27</f>
        <v>125818.2333554105</v>
      </c>
      <c r="BN25" s="133">
        <f ca="1">BN15/'Demographic-Economic'!$I$27</f>
        <v>125238.64893205769</v>
      </c>
      <c r="BO25" s="133">
        <f ca="1">BO15/'Demographic-Economic'!$I$27</f>
        <v>124661.73437693332</v>
      </c>
      <c r="BP25" s="133">
        <f ca="1">BP15/'Demographic-Economic'!$I$27</f>
        <v>124087.47739123144</v>
      </c>
      <c r="BQ25" s="133">
        <f ca="1">BQ15/'Demographic-Economic'!$I$27</f>
        <v>123515.86573280078</v>
      </c>
      <c r="BR25" s="133">
        <f ca="1">BR15/'Demographic-Economic'!$I$27</f>
        <v>122946.88721588386</v>
      </c>
      <c r="BS25" s="133">
        <f ca="1">BS15/'Demographic-Economic'!$I$27</f>
        <v>122380.52971085714</v>
      </c>
      <c r="BT25" s="133">
        <f ca="1">BT15/'Demographic-Economic'!$I$27</f>
        <v>121816.78114397243</v>
      </c>
      <c r="BU25" s="133">
        <f ca="1">BU15/'Demographic-Economic'!$I$27</f>
        <v>121255.62949709957</v>
      </c>
      <c r="BV25" s="133">
        <f ca="1">BV15/'Demographic-Economic'!$I$27</f>
        <v>120540.05091465237</v>
      </c>
      <c r="BW25" s="133">
        <f ca="1">BW15/'Demographic-Economic'!$I$27</f>
        <v>119828.69525125461</v>
      </c>
      <c r="BX25" s="133">
        <f ca="1">BX15/'Demographic-Economic'!$I$27</f>
        <v>119121.5375857506</v>
      </c>
      <c r="BY25" s="133">
        <f ca="1">BY15/'Demographic-Economic'!$I$27</f>
        <v>118418.55314405437</v>
      </c>
      <c r="BZ25" s="133">
        <f ca="1">BZ15/'Demographic-Economic'!$I$27</f>
        <v>117719.71729828196</v>
      </c>
      <c r="CA25" s="133">
        <f ca="1">CA15/'Demographic-Economic'!$I$27</f>
        <v>117025.0055658885</v>
      </c>
      <c r="CB25" s="133">
        <f ca="1">CB15/'Demographic-Economic'!$I$27</f>
        <v>116334.39360881051</v>
      </c>
      <c r="CC25" s="133">
        <f ca="1">CC15/'Demographic-Economic'!$I$27</f>
        <v>115647.85723261333</v>
      </c>
      <c r="CD25" s="133">
        <f ca="1">CD15/'Demographic-Economic'!$I$27</f>
        <v>114965.37238564341</v>
      </c>
      <c r="CE25" s="133">
        <f ca="1">CE15/'Demographic-Economic'!$I$27</f>
        <v>114286.91515818577</v>
      </c>
      <c r="CF25" s="133">
        <f ca="1">CF15/'Demographic-Economic'!$I$27</f>
        <v>113612.46178162633</v>
      </c>
    </row>
    <row r="26" spans="1:84" x14ac:dyDescent="0.2">
      <c r="B26" s="126" t="s">
        <v>115</v>
      </c>
      <c r="C26" s="164"/>
      <c r="D26" s="164"/>
      <c r="E26" s="164"/>
      <c r="F26" s="148">
        <f t="shared" ref="F26:AH26" ca="1" si="6">SUM(F20:F25)</f>
        <v>7372858.762121411</v>
      </c>
      <c r="G26" s="134">
        <f t="shared" ca="1" si="6"/>
        <v>7420288.7799101928</v>
      </c>
      <c r="H26" s="134">
        <f t="shared" ca="1" si="6"/>
        <v>7468023.9176883874</v>
      </c>
      <c r="I26" s="134">
        <f t="shared" ca="1" si="6"/>
        <v>7516066.1383101605</v>
      </c>
      <c r="J26" s="134">
        <f t="shared" ca="1" si="6"/>
        <v>7564417.4172568275</v>
      </c>
      <c r="K26" s="134">
        <f t="shared" ca="1" si="6"/>
        <v>7613079.7427180903</v>
      </c>
      <c r="L26" s="134">
        <f t="shared" ca="1" si="6"/>
        <v>7662055.1156737786</v>
      </c>
      <c r="M26" s="134">
        <f t="shared" ca="1" si="6"/>
        <v>7711345.5499761542</v>
      </c>
      <c r="N26" s="134">
        <f t="shared" ca="1" si="6"/>
        <v>7744234.677086331</v>
      </c>
      <c r="O26" s="134">
        <f t="shared" ca="1" si="6"/>
        <v>7777264.0773401577</v>
      </c>
      <c r="P26" s="134">
        <f t="shared" ca="1" si="6"/>
        <v>7810434.3490069266</v>
      </c>
      <c r="Q26" s="134">
        <f t="shared" ca="1" si="6"/>
        <v>7843746.0929075703</v>
      </c>
      <c r="R26" s="134">
        <f t="shared" ca="1" si="6"/>
        <v>7877199.9124255376</v>
      </c>
      <c r="S26" s="134">
        <f t="shared" ca="1" si="6"/>
        <v>7910796.4135177284</v>
      </c>
      <c r="T26" s="134">
        <f t="shared" ca="1" si="6"/>
        <v>7944536.2047254676</v>
      </c>
      <c r="U26" s="134">
        <f t="shared" ca="1" si="6"/>
        <v>7978419.8971855231</v>
      </c>
      <c r="V26" s="134">
        <f t="shared" ca="1" si="6"/>
        <v>8012448.1046411851</v>
      </c>
      <c r="W26" s="134">
        <f t="shared" ca="1" si="6"/>
        <v>8046621.443453379</v>
      </c>
      <c r="X26" s="134">
        <f t="shared" ca="1" si="6"/>
        <v>8063700.1562492438</v>
      </c>
      <c r="Y26" s="134">
        <f t="shared" ca="1" si="6"/>
        <v>8080815.1181010418</v>
      </c>
      <c r="Z26" s="134">
        <f t="shared" ca="1" si="6"/>
        <v>8097966.405946305</v>
      </c>
      <c r="AA26" s="134">
        <f t="shared" ca="1" si="6"/>
        <v>8115154.0968858665</v>
      </c>
      <c r="AB26" s="134">
        <f t="shared" ca="1" si="6"/>
        <v>8132378.2681842037</v>
      </c>
      <c r="AC26" s="134">
        <f t="shared" ca="1" si="6"/>
        <v>8149638.9972697813</v>
      </c>
      <c r="AD26" s="134">
        <f t="shared" ca="1" si="6"/>
        <v>8166936.3617354101</v>
      </c>
      <c r="AE26" s="134">
        <f t="shared" ca="1" si="6"/>
        <v>8184270.4393385854</v>
      </c>
      <c r="AF26" s="134">
        <f t="shared" ca="1" si="6"/>
        <v>8201641.3080018396</v>
      </c>
      <c r="AG26" s="134">
        <f t="shared" ca="1" si="6"/>
        <v>8219049.0458130967</v>
      </c>
      <c r="AH26" s="134">
        <f t="shared" ca="1" si="6"/>
        <v>8220006.4748964291</v>
      </c>
      <c r="AI26" s="134">
        <f t="shared" ref="AI26:CF26" ca="1" si="7">SUM(AI20:AI25)</f>
        <v>8220964.0155097535</v>
      </c>
      <c r="AJ26" s="134">
        <f t="shared" ca="1" si="7"/>
        <v>8221921.6676660581</v>
      </c>
      <c r="AK26" s="134">
        <f t="shared" ca="1" si="7"/>
        <v>8222879.4313783376</v>
      </c>
      <c r="AL26" s="134">
        <f t="shared" ca="1" si="7"/>
        <v>8223837.3066595858</v>
      </c>
      <c r="AM26" s="134">
        <f t="shared" ca="1" si="7"/>
        <v>8224795.2935228013</v>
      </c>
      <c r="AN26" s="134">
        <f t="shared" ca="1" si="7"/>
        <v>8225753.3919809805</v>
      </c>
      <c r="AO26" s="134">
        <f t="shared" ca="1" si="7"/>
        <v>8226711.602047123</v>
      </c>
      <c r="AP26" s="134">
        <f t="shared" ca="1" si="7"/>
        <v>8227669.9237342309</v>
      </c>
      <c r="AQ26" s="134">
        <f t="shared" ca="1" si="7"/>
        <v>8228628.3570553064</v>
      </c>
      <c r="AR26" s="134">
        <f t="shared" ca="1" si="7"/>
        <v>8216089.6218547737</v>
      </c>
      <c r="AS26" s="134">
        <f t="shared" ca="1" si="7"/>
        <v>8203569.9931047447</v>
      </c>
      <c r="AT26" s="134">
        <f t="shared" ca="1" si="7"/>
        <v>8191069.4416909236</v>
      </c>
      <c r="AU26" s="134">
        <f t="shared" ca="1" si="7"/>
        <v>8178587.938543383</v>
      </c>
      <c r="AV26" s="134">
        <f t="shared" ca="1" si="7"/>
        <v>8166125.4546364797</v>
      </c>
      <c r="AW26" s="134">
        <f t="shared" ca="1" si="7"/>
        <v>8153681.9609888159</v>
      </c>
      <c r="AX26" s="134">
        <f t="shared" ca="1" si="7"/>
        <v>8141257.4286631383</v>
      </c>
      <c r="AY26" s="134">
        <f t="shared" ca="1" si="7"/>
        <v>8128851.8287663041</v>
      </c>
      <c r="AZ26" s="134">
        <f t="shared" ca="1" si="7"/>
        <v>8116465.1324491836</v>
      </c>
      <c r="BA26" s="134">
        <f t="shared" ca="1" si="7"/>
        <v>8104097.3109066207</v>
      </c>
      <c r="BB26" s="134">
        <f t="shared" ca="1" si="7"/>
        <v>8078839.7966692811</v>
      </c>
      <c r="BC26" s="134">
        <f t="shared" ca="1" si="7"/>
        <v>8053661.0008876808</v>
      </c>
      <c r="BD26" s="134">
        <f t="shared" ca="1" si="7"/>
        <v>8028560.6782251103</v>
      </c>
      <c r="BE26" s="134">
        <f t="shared" ca="1" si="7"/>
        <v>8003538.5841094963</v>
      </c>
      <c r="BF26" s="134">
        <f t="shared" ca="1" si="7"/>
        <v>7978594.4747310001</v>
      </c>
      <c r="BG26" s="134">
        <f t="shared" ca="1" si="7"/>
        <v>7953728.1070396528</v>
      </c>
      <c r="BH26" s="134">
        <f t="shared" ca="1" si="7"/>
        <v>7928939.238742983</v>
      </c>
      <c r="BI26" s="134">
        <f t="shared" ca="1" si="7"/>
        <v>7904227.6283036536</v>
      </c>
      <c r="BJ26" s="134">
        <f t="shared" ca="1" si="7"/>
        <v>7879593.0349371154</v>
      </c>
      <c r="BK26" s="134">
        <f t="shared" ca="1" si="7"/>
        <v>7855035.2186092557</v>
      </c>
      <c r="BL26" s="134">
        <f t="shared" ca="1" si="7"/>
        <v>7818850.8283489561</v>
      </c>
      <c r="BM26" s="134">
        <f t="shared" ca="1" si="7"/>
        <v>7782833.1222679224</v>
      </c>
      <c r="BN26" s="134">
        <f t="shared" ca="1" si="7"/>
        <v>7746981.332531861</v>
      </c>
      <c r="BO26" s="134">
        <f t="shared" ca="1" si="7"/>
        <v>7711294.6948435316</v>
      </c>
      <c r="BP26" s="134">
        <f t="shared" ca="1" si="7"/>
        <v>7675772.4484264366</v>
      </c>
      <c r="BQ26" s="134">
        <f t="shared" ca="1" si="7"/>
        <v>7640413.8360086177</v>
      </c>
      <c r="BR26" s="134">
        <f t="shared" ca="1" si="7"/>
        <v>7605218.1038065059</v>
      </c>
      <c r="BS26" s="134">
        <f t="shared" ca="1" si="7"/>
        <v>7570184.5015088506</v>
      </c>
      <c r="BT26" s="134">
        <f t="shared" ca="1" si="7"/>
        <v>7535312.282260729</v>
      </c>
      <c r="BU26" s="134">
        <f t="shared" ca="1" si="7"/>
        <v>7500600.7026476171</v>
      </c>
      <c r="BV26" s="134">
        <f t="shared" ca="1" si="7"/>
        <v>7456336.6198948137</v>
      </c>
      <c r="BW26" s="134">
        <f t="shared" ca="1" si="7"/>
        <v>7412333.7574228393</v>
      </c>
      <c r="BX26" s="134">
        <f t="shared" ca="1" si="7"/>
        <v>7368590.5736650154</v>
      </c>
      <c r="BY26" s="134">
        <f t="shared" ca="1" si="7"/>
        <v>7325105.5361520713</v>
      </c>
      <c r="BZ26" s="134">
        <f t="shared" ca="1" si="7"/>
        <v>7281877.1214584578</v>
      </c>
      <c r="CA26" s="134">
        <f t="shared" ca="1" si="7"/>
        <v>7238903.8151489757</v>
      </c>
      <c r="CB26" s="134">
        <f t="shared" ca="1" si="7"/>
        <v>7196184.1117257243</v>
      </c>
      <c r="CC26" s="134">
        <f t="shared" ca="1" si="7"/>
        <v>7153716.5145753501</v>
      </c>
      <c r="CD26" s="134">
        <f t="shared" ca="1" si="7"/>
        <v>7111499.5359166283</v>
      </c>
      <c r="CE26" s="134">
        <f t="shared" ca="1" si="7"/>
        <v>7069531.6967483293</v>
      </c>
      <c r="CF26" s="134">
        <f t="shared" ca="1" si="7"/>
        <v>7027811.5267974101</v>
      </c>
    </row>
    <row r="27" spans="1:84" x14ac:dyDescent="0.2">
      <c r="B27" s="126"/>
      <c r="C27" s="134"/>
      <c r="D27" s="134"/>
      <c r="E27" s="134"/>
      <c r="F27" s="148"/>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row>
    <row r="28" spans="1:84" ht="16" customHeight="1" x14ac:dyDescent="0.2">
      <c r="A28" s="118"/>
      <c r="B28" s="128" t="s">
        <v>156</v>
      </c>
      <c r="C28" s="128"/>
      <c r="D28" s="128"/>
      <c r="E28" s="128"/>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c r="BX28" s="129"/>
      <c r="BY28" s="129"/>
      <c r="BZ28" s="129"/>
      <c r="CA28" s="129"/>
      <c r="CB28" s="129"/>
      <c r="CC28" s="129"/>
      <c r="CD28" s="129"/>
      <c r="CE28" s="129"/>
      <c r="CF28" s="129"/>
    </row>
    <row r="29" spans="1:84" x14ac:dyDescent="0.2">
      <c r="A29" s="118"/>
      <c r="B29" s="118" t="s">
        <v>31</v>
      </c>
      <c r="C29" s="160">
        <f>INDEX('Demographic-Economic'!$D$36:$I$37, MATCH('Base Case 1 - Forecasts'!C$8,'Demographic-Economic'!$C$36:$C$37,0),MATCH('Base Case 1 - Forecasts'!$B29,'Demographic-Economic'!$D$8:$I$8,0))*1000</f>
        <v>534828123000</v>
      </c>
      <c r="D29" s="160">
        <f>INDEX('Demographic-Economic'!$D$36:$I$37, MATCH('Base Case 1 - Forecasts'!D$8,'Demographic-Economic'!$C$36:$C$37,0),MATCH('Base Case 1 - Forecasts'!$B29,'Demographic-Economic'!$D$8:$I$8,0))*1000</f>
        <v>531771287000</v>
      </c>
      <c r="E29" s="133" cm="1">
        <f t="array" aca="1" ref="E29" ca="1">(1+INDIRECT("'Case "&amp;$E$6&amp;" Assumptions'!$C$20"))*'Base Case 1 - Forecasts'!D29</f>
        <v>558297802077.68469</v>
      </c>
      <c r="F29" s="133" cm="1">
        <f t="array" aca="1" ref="F29" ca="1">(1+INDIRECT("'Case "&amp;$E$6&amp;" Assumptions'!$C$20"))*'Base Case 1 - Forecasts'!E29</f>
        <v>586147547685.80347</v>
      </c>
      <c r="G29" s="133" cm="1">
        <f t="array" aca="1" ref="G29" ca="1">(1+INDIRECT("'Case "&amp;$E$6&amp;" Assumptions'!$C$20"))*'Base Case 1 - Forecasts'!F29</f>
        <v>615386530950.86902</v>
      </c>
      <c r="H29" s="133" cm="1">
        <f t="array" aca="1" ref="H29" ca="1">(1+INDIRECT("'Case "&amp;$E$6&amp;" Assumptions'!$C$20"))*'Base Case 1 - Forecasts'!G29</f>
        <v>646084051653.73523</v>
      </c>
      <c r="I29" s="133" cm="1">
        <f t="array" aca="1" ref="I29" ca="1">(1+INDIRECT("'Case "&amp;$E$6&amp;" Assumptions'!$C$20"))*'Base Case 1 - Forecasts'!H29</f>
        <v>678312866478.11377</v>
      </c>
      <c r="J29" s="133" cm="1">
        <f t="array" aca="1" ref="J29" ca="1">(1+INDIRECT("'Case "&amp;$E$6&amp;" Assumptions'!$C$20"))*'Base Case 1 - Forecasts'!I29</f>
        <v>712149361452.35107</v>
      </c>
      <c r="K29" s="133" cm="1">
        <f t="array" aca="1" ref="K29" ca="1">(1+INDIRECT("'Case "&amp;$E$6&amp;" Assumptions'!$C$20"))*'Base Case 1 - Forecasts'!J29</f>
        <v>747673732993.17358</v>
      </c>
      <c r="L29" s="133" cm="1">
        <f t="array" aca="1" ref="L29" ca="1">(1+INDIRECT("'Case "&amp;$E$6&amp;" Assumptions'!$C$20"))*'Base Case 1 - Forecasts'!K29</f>
        <v>784970177980.49426</v>
      </c>
      <c r="M29" s="133" cm="1">
        <f t="array" aca="1" ref="M29" ca="1">(1+INDIRECT("'Case "&amp;$E$6&amp;" Assumptions'!$C$20"))*'Base Case 1 - Forecasts'!L29</f>
        <v>824127093313.78198</v>
      </c>
      <c r="N29" s="133" cm="1">
        <f t="array" aca="1" ref="N29" ca="1">(1+INDIRECT("'Case "&amp;$E$6&amp;" Assumptions'!$C$21"))*'Base Case 1 - Forecasts'!M29</f>
        <v>862117515115.42468</v>
      </c>
      <c r="O29" s="133" cm="1">
        <f t="array" aca="1" ref="O29" ca="1">(1+INDIRECT("'Case "&amp;$E$6&amp;" Assumptions'!$C$21"))*'Base Case 1 - Forecasts'!N29</f>
        <v>901859210671.29309</v>
      </c>
      <c r="P29" s="133" cm="1">
        <f t="array" aca="1" ref="P29" ca="1">(1+INDIRECT("'Case "&amp;$E$6&amp;" Assumptions'!$C$21"))*'Base Case 1 - Forecasts'!O29</f>
        <v>943432909797.39856</v>
      </c>
      <c r="Q29" s="133" cm="1">
        <f t="array" aca="1" ref="Q29" ca="1">(1+INDIRECT("'Case "&amp;$E$6&amp;" Assumptions'!$C$21"))*'Base Case 1 - Forecasts'!P29</f>
        <v>986923063774.30212</v>
      </c>
      <c r="R29" s="133" cm="1">
        <f t="array" aca="1" ref="R29" ca="1">(1+INDIRECT("'Case "&amp;$E$6&amp;" Assumptions'!$C$21"))*'Base Case 1 - Forecasts'!Q29</f>
        <v>1032418016898.3342</v>
      </c>
      <c r="S29" s="133" cm="1">
        <f t="array" aca="1" ref="S29" ca="1">(1+INDIRECT("'Case "&amp;$E$6&amp;" Assumptions'!$C$21"))*'Base Case 1 - Forecasts'!R29</f>
        <v>1080010185940.9429</v>
      </c>
      <c r="T29" s="133" cm="1">
        <f t="array" aca="1" ref="T29" ca="1">(1+INDIRECT("'Case "&amp;$E$6&amp;" Assumptions'!$C$21"))*'Base Case 1 - Forecasts'!S29</f>
        <v>1129796247880.7183</v>
      </c>
      <c r="U29" s="133" cm="1">
        <f t="array" aca="1" ref="U29" ca="1">(1+INDIRECT("'Case "&amp;$E$6&amp;" Assumptions'!$C$21"))*'Base Case 1 - Forecasts'!T29</f>
        <v>1181877336289.4446</v>
      </c>
      <c r="V29" s="133" cm="1">
        <f t="array" aca="1" ref="V29" ca="1">(1+INDIRECT("'Case "&amp;$E$6&amp;" Assumptions'!$C$21"))*'Base Case 1 - Forecasts'!U29</f>
        <v>1236359246771.1116</v>
      </c>
      <c r="W29" s="133" cm="1">
        <f t="array" aca="1" ref="W29" ca="1">(1+INDIRECT("'Case "&amp;$E$6&amp;" Assumptions'!$C$21"))*'Base Case 1 - Forecasts'!V29</f>
        <v>1293352651871.2061</v>
      </c>
      <c r="X29" s="133" cm="1">
        <f t="array" aca="1" ref="X29" ca="1">(1+INDIRECT("'Case "&amp;$E$6&amp;" Assumptions'!$C$22"))*'Base Case 1 - Forecasts'!W29</f>
        <v>1337764925137.5156</v>
      </c>
      <c r="Y29" s="133" cm="1">
        <f t="array" aca="1" ref="Y29" ca="1">(1+INDIRECT("'Case "&amp;$E$6&amp;" Assumptions'!$C$22"))*'Base Case 1 - Forecasts'!X29</f>
        <v>1383702265842.9553</v>
      </c>
      <c r="Z29" s="133" cm="1">
        <f t="array" aca="1" ref="Z29" ca="1">(1+INDIRECT("'Case "&amp;$E$6&amp;" Assumptions'!$C$22"))*'Base Case 1 - Forecasts'!Y29</f>
        <v>1431217043085.5884</v>
      </c>
      <c r="AA29" s="133" cm="1">
        <f t="array" aca="1" ref="AA29" ca="1">(1+INDIRECT("'Case "&amp;$E$6&amp;" Assumptions'!$C$22"))*'Base Case 1 - Forecasts'!Z29</f>
        <v>1480363424259.3184</v>
      </c>
      <c r="AB29" s="133" cm="1">
        <f t="array" aca="1" ref="AB29" ca="1">(1+INDIRECT("'Case "&amp;$E$6&amp;" Assumptions'!$C$22"))*'Base Case 1 - Forecasts'!AA29</f>
        <v>1531197436805.3428</v>
      </c>
      <c r="AC29" s="133" cm="1">
        <f t="array" aca="1" ref="AC29" ca="1">(1+INDIRECT("'Case "&amp;$E$6&amp;" Assumptions'!$C$22"))*'Base Case 1 - Forecasts'!AB29</f>
        <v>1583777032084.0818</v>
      </c>
      <c r="AD29" s="133" cm="1">
        <f t="array" aca="1" ref="AD29" ca="1">(1+INDIRECT("'Case "&amp;$E$6&amp;" Assumptions'!$C$22"))*'Base Case 1 - Forecasts'!AC29</f>
        <v>1638162151440.3977</v>
      </c>
      <c r="AE29" s="133" cm="1">
        <f t="array" aca="1" ref="AE29" ca="1">(1+INDIRECT("'Case "&amp;$E$6&amp;" Assumptions'!$C$22"))*'Base Case 1 - Forecasts'!AD29</f>
        <v>1694414794537.4187</v>
      </c>
      <c r="AF29" s="133" cm="1">
        <f t="array" aca="1" ref="AF29" ca="1">(1+INDIRECT("'Case "&amp;$E$6&amp;" Assumptions'!$C$22"))*'Base Case 1 - Forecasts'!AE29</f>
        <v>1752599090036.8704</v>
      </c>
      <c r="AG29" s="133" cm="1">
        <f t="array" aca="1" ref="AG29" ca="1">(1+INDIRECT("'Case "&amp;$E$6&amp;" Assumptions'!$C$22"))*'Base Case 1 - Forecasts'!AF29</f>
        <v>1812781368706.489</v>
      </c>
      <c r="AH29" s="133" cm="1">
        <f t="array" aca="1" ref="AH29" ca="1">(1+INDIRECT("'Case "&amp;$E$6&amp;" Assumptions'!$C$23"))*'Base Case 1 - Forecasts'!AG29</f>
        <v>1862609830432.5767</v>
      </c>
      <c r="AI29" s="133" cm="1">
        <f t="array" aca="1" ref="AI29" ca="1">(1+INDIRECT("'Case "&amp;$E$6&amp;" Assumptions'!$C$23"))*'Base Case 1 - Forecasts'!AH29</f>
        <v>1913807941935.9895</v>
      </c>
      <c r="AJ29" s="133" cm="1">
        <f t="array" aca="1" ref="AJ29" ca="1">(1+INDIRECT("'Case "&amp;$E$6&amp;" Assumptions'!$C$23"))*'Base Case 1 - Forecasts'!AI29</f>
        <v>1966413351188.3394</v>
      </c>
      <c r="AK29" s="133" cm="1">
        <f t="array" aca="1" ref="AK29" ca="1">(1+INDIRECT("'Case "&amp;$E$6&amp;" Assumptions'!$C$23"))*'Base Case 1 - Forecasts'!AJ29</f>
        <v>2020464741002.2539</v>
      </c>
      <c r="AL29" s="133" cm="1">
        <f t="array" aca="1" ref="AL29" ca="1">(1+INDIRECT("'Case "&amp;$E$6&amp;" Assumptions'!$C$23"))*'Base Case 1 - Forecasts'!AK29</f>
        <v>2076001857476.3591</v>
      </c>
      <c r="AM29" s="133" cm="1">
        <f t="array" aca="1" ref="AM29" ca="1">(1+INDIRECT("'Case "&amp;$E$6&amp;" Assumptions'!$C$23"))*'Base Case 1 - Forecasts'!AL29</f>
        <v>2133065539222.1396</v>
      </c>
      <c r="AN29" s="133" cm="1">
        <f t="array" aca="1" ref="AN29" ca="1">(1+INDIRECT("'Case "&amp;$E$6&amp;" Assumptions'!$C$23"))*'Base Case 1 - Forecasts'!AM29</f>
        <v>2191697747394.1643</v>
      </c>
      <c r="AO29" s="133" cm="1">
        <f t="array" aca="1" ref="AO29" ca="1">(1+INDIRECT("'Case "&amp;$E$6&amp;" Assumptions'!$C$23"))*'Base Case 1 - Forecasts'!AN29</f>
        <v>2251941596545.7632</v>
      </c>
      <c r="AP29" s="133" cm="1">
        <f t="array" aca="1" ref="AP29" ca="1">(1+INDIRECT("'Case "&amp;$E$6&amp;" Assumptions'!$C$23"))*'Base Case 1 - Forecasts'!AO29</f>
        <v>2313841386332.8423</v>
      </c>
      <c r="AQ29" s="133" cm="1">
        <f t="array" aca="1" ref="AQ29" ca="1">(1+INDIRECT("'Case "&amp;$E$6&amp;" Assumptions'!$C$23"))*'Base Case 1 - Forecasts'!AP29</f>
        <v>2377442634089.1519</v>
      </c>
      <c r="AR29" s="133" cm="1">
        <f t="array" aca="1" ref="AR29" ca="1">(1+INDIRECT("'Case "&amp;$E$6&amp;" Assumptions'!$C$24"))*'Base Case 1 - Forecasts'!AQ29</f>
        <v>2434293477045.3921</v>
      </c>
      <c r="AS29" s="133" cm="1">
        <f t="array" aca="1" ref="AS29" ca="1">(1+INDIRECT("'Case "&amp;$E$6&amp;" Assumptions'!$C$24"))*'Base Case 1 - Forecasts'!AR29</f>
        <v>2492503771665.5728</v>
      </c>
      <c r="AT29" s="133" cm="1">
        <f t="array" aca="1" ref="AT29" ca="1">(1+INDIRECT("'Case "&amp;$E$6&amp;" Assumptions'!$C$24"))*'Base Case 1 - Forecasts'!AS29</f>
        <v>2552106025978.2554</v>
      </c>
      <c r="AU29" s="133" cm="1">
        <f t="array" aca="1" ref="AU29" ca="1">(1+INDIRECT("'Case "&amp;$E$6&amp;" Assumptions'!$C$24"))*'Base Case 1 - Forecasts'!AT29</f>
        <v>2613133525363.5986</v>
      </c>
      <c r="AV29" s="133" cm="1">
        <f t="array" aca="1" ref="AV29" ca="1">(1+INDIRECT("'Case "&amp;$E$6&amp;" Assumptions'!$C$24"))*'Base Case 1 - Forecasts'!AU29</f>
        <v>2675620351141.8569</v>
      </c>
      <c r="AW29" s="133" cm="1">
        <f t="array" aca="1" ref="AW29" ca="1">(1+INDIRECT("'Case "&amp;$E$6&amp;" Assumptions'!$C$24"))*'Base Case 1 - Forecasts'!AV29</f>
        <v>2739601399606.3818</v>
      </c>
      <c r="AX29" s="133" cm="1">
        <f t="array" aca="1" ref="AX29" ca="1">(1+INDIRECT("'Case "&amp;$E$6&amp;" Assumptions'!$C$24"))*'Base Case 1 - Forecasts'!AW29</f>
        <v>2805112401511.7505</v>
      </c>
      <c r="AY29" s="133" cm="1">
        <f t="array" aca="1" ref="AY29" ca="1">(1+INDIRECT("'Case "&amp;$E$6&amp;" Assumptions'!$C$24"))*'Base Case 1 - Forecasts'!AX29</f>
        <v>2872189942027.9043</v>
      </c>
      <c r="AZ29" s="133" cm="1">
        <f t="array" aca="1" ref="AZ29" ca="1">(1+INDIRECT("'Case "&amp;$E$6&amp;" Assumptions'!$C$24"))*'Base Case 1 - Forecasts'!AY29</f>
        <v>2940871481171.4473</v>
      </c>
      <c r="BA29" s="133" cm="1">
        <f t="array" aca="1" ref="BA29" ca="1">(1+INDIRECT("'Case "&amp;$E$6&amp;" Assumptions'!$C$24"))*'Base Case 1 - Forecasts'!AZ29</f>
        <v>3011195374725.5049</v>
      </c>
      <c r="BB29" s="133" cm="1">
        <f t="array" aca="1" ref="BB29" ca="1">(1+INDIRECT("'Case "&amp;$E$6&amp;" Assumptions'!$C$25"))*'Base Case 1 - Forecasts'!BA29</f>
        <v>3072305359955.6616</v>
      </c>
      <c r="BC29" s="133" cm="1">
        <f t="array" aca="1" ref="BC29" ca="1">(1+INDIRECT("'Case "&amp;$E$6&amp;" Assumptions'!$C$25"))*'Base Case 1 - Forecasts'!BB29</f>
        <v>3134655527183.3647</v>
      </c>
      <c r="BD29" s="133" cm="1">
        <f t="array" aca="1" ref="BD29" ca="1">(1+INDIRECT("'Case "&amp;$E$6&amp;" Assumptions'!$C$25"))*'Base Case 1 - Forecasts'!BC29</f>
        <v>3198271044985.9141</v>
      </c>
      <c r="BE29" s="133" cm="1">
        <f t="array" aca="1" ref="BE29" ca="1">(1+INDIRECT("'Case "&amp;$E$6&amp;" Assumptions'!$C$25"))*'Base Case 1 - Forecasts'!BD29</f>
        <v>3263177592718.2891</v>
      </c>
      <c r="BF29" s="133" cm="1">
        <f t="array" aca="1" ref="BF29" ca="1">(1+INDIRECT("'Case "&amp;$E$6&amp;" Assumptions'!$C$25"))*'Base Case 1 - Forecasts'!BE29</f>
        <v>3329401370879.0039</v>
      </c>
      <c r="BG29" s="133" cm="1">
        <f t="array" aca="1" ref="BG29" ca="1">(1+INDIRECT("'Case "&amp;$E$6&amp;" Assumptions'!$C$25"))*'Base Case 1 - Forecasts'!BF29</f>
        <v>3396969111686.3325</v>
      </c>
      <c r="BH29" s="133" cm="1">
        <f t="array" aca="1" ref="BH29" ca="1">(1+INDIRECT("'Case "&amp;$E$6&amp;" Assumptions'!$C$25"))*'Base Case 1 - Forecasts'!BG29</f>
        <v>3465908089869.166</v>
      </c>
      <c r="BI29" s="133" cm="1">
        <f t="array" aca="1" ref="BI29" ca="1">(1+INDIRECT("'Case "&amp;$E$6&amp;" Assumptions'!$C$25"))*'Base Case 1 - Forecasts'!BH29</f>
        <v>3536246133676.8657</v>
      </c>
      <c r="BJ29" s="133" cm="1">
        <f t="array" aca="1" ref="BJ29" ca="1">(1+INDIRECT("'Case "&amp;$E$6&amp;" Assumptions'!$C$25"))*'Base Case 1 - Forecasts'!BI29</f>
        <v>3608011636112.5527</v>
      </c>
      <c r="BK29" s="133" cm="1">
        <f t="array" aca="1" ref="BK29" ca="1">(1+INDIRECT("'Case "&amp;$E$6&amp;" Assumptions'!$C$25"))*'Base Case 1 - Forecasts'!BJ29</f>
        <v>3681233566394.3667</v>
      </c>
      <c r="BL29" s="133" cm="1">
        <f t="array" aca="1" ref="BL29" ca="1">(1+INDIRECT("'Case "&amp;$E$6&amp;" Assumptions'!$C$26"))*'Base Case 1 - Forecasts'!BK29</f>
        <v>3746248918070.271</v>
      </c>
      <c r="BM29" s="133" cm="1">
        <f t="array" aca="1" ref="BM29" ca="1">(1+INDIRECT("'Case "&amp;$E$6&amp;" Assumptions'!$C$26"))*'Base Case 1 - Forecasts'!BL29</f>
        <v>3812412525046.2817</v>
      </c>
      <c r="BN29" s="133" cm="1">
        <f t="array" aca="1" ref="BN29" ca="1">(1+INDIRECT("'Case "&amp;$E$6&amp;" Assumptions'!$C$26"))*'Base Case 1 - Forecasts'!BM29</f>
        <v>3879744666997.894</v>
      </c>
      <c r="BO29" s="133" cm="1">
        <f t="array" aca="1" ref="BO29" ca="1">(1+INDIRECT("'Case "&amp;$E$6&amp;" Assumptions'!$C$26"))*'Base Case 1 - Forecasts'!BN29</f>
        <v>3948265981765.9336</v>
      </c>
      <c r="BP29" s="133" cm="1">
        <f t="array" aca="1" ref="BP29" ca="1">(1+INDIRECT("'Case "&amp;$E$6&amp;" Assumptions'!$C$26"))*'Base Case 1 - Forecasts'!BO29</f>
        <v>4017997471682.2192</v>
      </c>
      <c r="BQ29" s="133" cm="1">
        <f t="array" aca="1" ref="BQ29" ca="1">(1+INDIRECT("'Case "&amp;$E$6&amp;" Assumptions'!$C$26"))*'Base Case 1 - Forecasts'!BP29</f>
        <v>4088960510006.9458</v>
      </c>
      <c r="BR29" s="133" cm="1">
        <f t="array" aca="1" ref="BR29" ca="1">(1+INDIRECT("'Case "&amp;$E$6&amp;" Assumptions'!$C$26"))*'Base Case 1 - Forecasts'!BQ29</f>
        <v>4161176847479.7598</v>
      </c>
      <c r="BS29" s="133" cm="1">
        <f t="array" aca="1" ref="BS29" ca="1">(1+INDIRECT("'Case "&amp;$E$6&amp;" Assumptions'!$C$26"))*'Base Case 1 - Forecasts'!BR29</f>
        <v>4234668618986.5352</v>
      </c>
      <c r="BT29" s="133" cm="1">
        <f t="array" aca="1" ref="BT29" ca="1">(1+INDIRECT("'Case "&amp;$E$6&amp;" Assumptions'!$C$26"))*'Base Case 1 - Forecasts'!BS29</f>
        <v>4309458350343.8936</v>
      </c>
      <c r="BU29" s="133" cm="1">
        <f t="array" aca="1" ref="BU29" ca="1">(1+INDIRECT("'Case "&amp;$E$6&amp;" Assumptions'!$C$26"))*'Base Case 1 - Forecasts'!BT29</f>
        <v>4385568965203.5469</v>
      </c>
      <c r="BV29" s="133" cm="1">
        <f t="array" aca="1" ref="BV29" ca="1">(1+INDIRECT("'Case "&amp;$E$6&amp;" Assumptions'!$C$27"))*'Base Case 1 - Forecasts'!BU29</f>
        <v>4454409947933.4023</v>
      </c>
      <c r="BW29" s="133" cm="1">
        <f t="array" aca="1" ref="BW29" ca="1">(1+INDIRECT("'Case "&amp;$E$6&amp;" Assumptions'!$C$27"))*'Base Case 1 - Forecasts'!BV29</f>
        <v>4524331538662.0859</v>
      </c>
      <c r="BX29" s="133" cm="1">
        <f t="array" aca="1" ref="BX29" ca="1">(1+INDIRECT("'Case "&amp;$E$6&amp;" Assumptions'!$C$27"))*'Base Case 1 - Forecasts'!BW29</f>
        <v>4595350699867.4824</v>
      </c>
      <c r="BY29" s="133" cm="1">
        <f t="array" aca="1" ref="BY29" ca="1">(1+INDIRECT("'Case "&amp;$E$6&amp;" Assumptions'!$C$27"))*'Base Case 1 - Forecasts'!BX29</f>
        <v>4667484660290.2256</v>
      </c>
      <c r="BZ29" s="133" cm="1">
        <f t="array" aca="1" ref="BZ29" ca="1">(1+INDIRECT("'Case "&amp;$E$6&amp;" Assumptions'!$C$27"))*'Base Case 1 - Forecasts'!BY29</f>
        <v>4740750919113.2676</v>
      </c>
      <c r="CA29" s="133" cm="1">
        <f t="array" aca="1" ref="CA29" ca="1">(1+INDIRECT("'Case "&amp;$E$6&amp;" Assumptions'!$C$27"))*'Base Case 1 - Forecasts'!BZ29</f>
        <v>4815167250207.0537</v>
      </c>
      <c r="CB29" s="133" cm="1">
        <f t="array" aca="1" ref="CB29" ca="1">(1+INDIRECT("'Case "&amp;$E$6&amp;" Assumptions'!$C$27"))*'Base Case 1 - Forecasts'!CA29</f>
        <v>4890751706441.3389</v>
      </c>
      <c r="CC29" s="133" cm="1">
        <f t="array" aca="1" ref="CC29" ca="1">(1+INDIRECT("'Case "&amp;$E$6&amp;" Assumptions'!$C$27"))*'Base Case 1 - Forecasts'!CB29</f>
        <v>4967522624064.6836</v>
      </c>
      <c r="CD29" s="133" cm="1">
        <f t="array" aca="1" ref="CD29" ca="1">(1+INDIRECT("'Case "&amp;$E$6&amp;" Assumptions'!$C$27"))*'Base Case 1 - Forecasts'!CC29</f>
        <v>5045498627152.6953</v>
      </c>
      <c r="CE29" s="133" cm="1">
        <f t="array" aca="1" ref="CE29" ca="1">(1+INDIRECT("'Case "&amp;$E$6&amp;" Assumptions'!$C$27"))*'Base Case 1 - Forecasts'!CD29</f>
        <v>5124698632126.0996</v>
      </c>
      <c r="CF29" s="133" cm="1">
        <f t="array" aca="1" ref="CF29" ca="1">(1+INDIRECT("'Case "&amp;$E$6&amp;" Assumptions'!$C$27"))*'Base Case 1 - Forecasts'!CE29</f>
        <v>5205141852339.7236</v>
      </c>
    </row>
    <row r="30" spans="1:84" x14ac:dyDescent="0.2">
      <c r="A30" s="118"/>
      <c r="B30" s="118" t="s">
        <v>32</v>
      </c>
      <c r="C30" s="160">
        <f>INDEX('Demographic-Economic'!$D$36:$I$37, MATCH('Base Case 1 - Forecasts'!C$8,'Demographic-Economic'!$C$36:$C$37,0),MATCH('Base Case 1 - Forecasts'!$B30,'Demographic-Economic'!$D$8:$I$8,0))*1000</f>
        <v>223457321000</v>
      </c>
      <c r="D30" s="160">
        <f>INDEX('Demographic-Economic'!$D$36:$I$37, MATCH('Base Case 1 - Forecasts'!D$8,'Demographic-Economic'!$C$36:$C$37,0),MATCH('Base Case 1 - Forecasts'!$B30,'Demographic-Economic'!$D$8:$I$8,0))*1000</f>
        <v>222153795000</v>
      </c>
      <c r="E30" s="133" cm="1">
        <f t="array" aca="1" ref="E30" ca="1">(1+INDIRECT("'Case "&amp;$E$6&amp;" Assumptions'!$C$20"))*'Base Case 1 - Forecasts'!D30</f>
        <v>233235562926.72971</v>
      </c>
      <c r="F30" s="133" cm="1">
        <f t="array" aca="1" ref="F30" ca="1">(1+INDIRECT("'Case "&amp;$E$6&amp;" Assumptions'!$C$20"))*'Base Case 1 - Forecasts'!E30</f>
        <v>244870126183.29791</v>
      </c>
      <c r="G30" s="133" cm="1">
        <f t="array" aca="1" ref="G30" ca="1">(1+INDIRECT("'Case "&amp;$E$6&amp;" Assumptions'!$C$20"))*'Base Case 1 - Forecasts'!F30</f>
        <v>257085060033.75195</v>
      </c>
      <c r="H30" s="133" cm="1">
        <f t="array" aca="1" ref="H30" ca="1">(1+INDIRECT("'Case "&amp;$E$6&amp;" Assumptions'!$C$20"))*'Base Case 1 - Forecasts'!G30</f>
        <v>269909315287.74576</v>
      </c>
      <c r="I30" s="133" cm="1">
        <f t="array" aca="1" ref="I30" ca="1">(1+INDIRECT("'Case "&amp;$E$6&amp;" Assumptions'!$C$20"))*'Base Case 1 - Forecasts'!H30</f>
        <v>283373286917.3158</v>
      </c>
      <c r="J30" s="133" cm="1">
        <f t="array" aca="1" ref="J30" ca="1">(1+INDIRECT("'Case "&amp;$E$6&amp;" Assumptions'!$C$20"))*'Base Case 1 - Forecasts'!I30</f>
        <v>297508886096.48932</v>
      </c>
      <c r="K30" s="133" cm="1">
        <f t="array" aca="1" ref="K30" ca="1">(1+INDIRECT("'Case "&amp;$E$6&amp;" Assumptions'!$C$20"))*'Base Case 1 - Forecasts'!J30</f>
        <v>312349615834.46729</v>
      </c>
      <c r="L30" s="133" cm="1">
        <f t="array" aca="1" ref="L30" ca="1">(1+INDIRECT("'Case "&amp;$E$6&amp;" Assumptions'!$C$20"))*'Base Case 1 - Forecasts'!K30</f>
        <v>327930650381.64099</v>
      </c>
      <c r="M30" s="133" cm="1">
        <f t="array" aca="1" ref="M30" ca="1">(1+INDIRECT("'Case "&amp;$E$6&amp;" Assumptions'!$C$20"))*'Base Case 1 - Forecasts'!L30</f>
        <v>344288918596.64441</v>
      </c>
      <c r="N30" s="133" cm="1">
        <f t="array" aca="1" ref="N30" ca="1">(1+INDIRECT("'Case "&amp;$E$6&amp;" Assumptions'!$C$21"))*'Base Case 1 - Forecasts'!M30</f>
        <v>360159870231.69513</v>
      </c>
      <c r="O30" s="133" cm="1">
        <f t="array" aca="1" ref="O30" ca="1">(1+INDIRECT("'Case "&amp;$E$6&amp;" Assumptions'!$C$21"))*'Base Case 1 - Forecasts'!N30</f>
        <v>376762437356.51776</v>
      </c>
      <c r="P30" s="133" cm="1">
        <f t="array" aca="1" ref="P30" ca="1">(1+INDIRECT("'Case "&amp;$E$6&amp;" Assumptions'!$C$21"))*'Base Case 1 - Forecasts'!O30</f>
        <v>394130345814.22375</v>
      </c>
      <c r="Q30" s="133" cm="1">
        <f t="array" aca="1" ref="Q30" ca="1">(1+INDIRECT("'Case "&amp;$E$6&amp;" Assumptions'!$C$21"))*'Base Case 1 - Forecasts'!P30</f>
        <v>412298876134.10822</v>
      </c>
      <c r="R30" s="133" cm="1">
        <f t="array" aca="1" ref="R30" ca="1">(1+INDIRECT("'Case "&amp;$E$6&amp;" Assumptions'!$C$21"))*'Base Case 1 - Forecasts'!Q30</f>
        <v>431304935199.21686</v>
      </c>
      <c r="S30" s="133" cm="1">
        <f t="array" aca="1" ref="S30" ca="1">(1+INDIRECT("'Case "&amp;$E$6&amp;" Assumptions'!$C$21"))*'Base Case 1 - Forecasts'!R30</f>
        <v>451187131217.62848</v>
      </c>
      <c r="T30" s="133" cm="1">
        <f t="array" aca="1" ref="T30" ca="1">(1+INDIRECT("'Case "&amp;$E$6&amp;" Assumptions'!$C$21"))*'Base Case 1 - Forecasts'!S30</f>
        <v>471985852149.7464</v>
      </c>
      <c r="U30" s="133" cm="1">
        <f t="array" aca="1" ref="U30" ca="1">(1+INDIRECT("'Case "&amp;$E$6&amp;" Assumptions'!$C$21"))*'Base Case 1 - Forecasts'!T30</f>
        <v>493743347750.91278</v>
      </c>
      <c r="V30" s="133" cm="1">
        <f t="array" aca="1" ref="V30" ca="1">(1+INDIRECT("'Case "&amp;$E$6&amp;" Assumptions'!$C$21"))*'Base Case 1 - Forecasts'!U30</f>
        <v>516503815396.00513</v>
      </c>
      <c r="W30" s="133" cm="1">
        <f t="array" aca="1" ref="W30" ca="1">(1+INDIRECT("'Case "&amp;$E$6&amp;" Assumptions'!$C$21"))*'Base Case 1 - Forecasts'!V30</f>
        <v>540313489860.35504</v>
      </c>
      <c r="X30" s="133" cm="1">
        <f t="array" aca="1" ref="X30" ca="1">(1+INDIRECT("'Case "&amp;$E$6&amp;" Assumptions'!$C$22"))*'Base Case 1 - Forecasts'!W30</f>
        <v>558867246507.03113</v>
      </c>
      <c r="Y30" s="133" cm="1">
        <f t="array" aca="1" ref="Y30" ca="1">(1+INDIRECT("'Case "&amp;$E$6&amp;" Assumptions'!$C$22"))*'Base Case 1 - Forecasts'!X30</f>
        <v>578058118258.48291</v>
      </c>
      <c r="Z30" s="133" cm="1">
        <f t="array" aca="1" ref="Z30" ca="1">(1+INDIRECT("'Case "&amp;$E$6&amp;" Assumptions'!$C$22"))*'Base Case 1 - Forecasts'!Y30</f>
        <v>597907982929.77832</v>
      </c>
      <c r="AA30" s="133" cm="1">
        <f t="array" aca="1" ref="AA30" ca="1">(1+INDIRECT("'Case "&amp;$E$6&amp;" Assumptions'!$C$22"))*'Base Case 1 - Forecasts'!Z30</f>
        <v>618439469595.51233</v>
      </c>
      <c r="AB30" s="133" cm="1">
        <f t="array" aca="1" ref="AB30" ca="1">(1+INDIRECT("'Case "&amp;$E$6&amp;" Assumptions'!$C$22"))*'Base Case 1 - Forecasts'!AA30</f>
        <v>639675984387.21252</v>
      </c>
      <c r="AC30" s="133" cm="1">
        <f t="array" aca="1" ref="AC30" ca="1">(1+INDIRECT("'Case "&amp;$E$6&amp;" Assumptions'!$C$22"))*'Base Case 1 - Forecasts'!AB30</f>
        <v>661641737176.59912</v>
      </c>
      <c r="AD30" s="133" cm="1">
        <f t="array" aca="1" ref="AD30" ca="1">(1+INDIRECT("'Case "&amp;$E$6&amp;" Assumptions'!$C$22"))*'Base Case 1 - Forecasts'!AC30</f>
        <v>684361769175.11792</v>
      </c>
      <c r="AE30" s="133" cm="1">
        <f t="array" aca="1" ref="AE30" ca="1">(1+INDIRECT("'Case "&amp;$E$6&amp;" Assumptions'!$C$22"))*'Base Case 1 - Forecasts'!AD30</f>
        <v>707861981481.20996</v>
      </c>
      <c r="AF30" s="133" cm="1">
        <f t="array" aca="1" ref="AF30" ca="1">(1+INDIRECT("'Case "&amp;$E$6&amp;" Assumptions'!$C$22"))*'Base Case 1 - Forecasts'!AE30</f>
        <v>732169164607.86243</v>
      </c>
      <c r="AG30" s="133" cm="1">
        <f t="array" aca="1" ref="AG30" ca="1">(1+INDIRECT("'Case "&amp;$E$6&amp;" Assumptions'!$C$22"))*'Base Case 1 - Forecasts'!AF30</f>
        <v>757311029024.10217</v>
      </c>
      <c r="AH30" s="133" cm="1">
        <f t="array" aca="1" ref="AH30" ca="1">(1+INDIRECT("'Case "&amp;$E$6&amp;" Assumptions'!$C$23"))*'Base Case 1 - Forecasts'!AG30</f>
        <v>778127462972.44849</v>
      </c>
      <c r="AI30" s="133" cm="1">
        <f t="array" aca="1" ref="AI30" ca="1">(1+INDIRECT("'Case "&amp;$E$6&amp;" Assumptions'!$C$23"))*'Base Case 1 - Forecasts'!AH30</f>
        <v>799516084444.43921</v>
      </c>
      <c r="AJ30" s="133" cm="1">
        <f t="array" aca="1" ref="AJ30" ca="1">(1+INDIRECT("'Case "&amp;$E$6&amp;" Assumptions'!$C$23"))*'Base Case 1 - Forecasts'!AI30</f>
        <v>821492621329.05981</v>
      </c>
      <c r="AK30" s="133" cm="1">
        <f t="array" aca="1" ref="AK30" ca="1">(1+INDIRECT("'Case "&amp;$E$6&amp;" Assumptions'!$C$23"))*'Base Case 1 - Forecasts'!AJ30</f>
        <v>844073233832.46765</v>
      </c>
      <c r="AL30" s="133" cm="1">
        <f t="array" aca="1" ref="AL30" ca="1">(1+INDIRECT("'Case "&amp;$E$6&amp;" Assumptions'!$C$23"))*'Base Case 1 - Forecasts'!AK30</f>
        <v>867274526361.22266</v>
      </c>
      <c r="AM30" s="133" cm="1">
        <f t="array" aca="1" ref="AM30" ca="1">(1+INDIRECT("'Case "&amp;$E$6&amp;" Assumptions'!$C$23"))*'Base Case 1 - Forecasts'!AL30</f>
        <v>891113559732.15637</v>
      </c>
      <c r="AN30" s="133" cm="1">
        <f t="array" aca="1" ref="AN30" ca="1">(1+INDIRECT("'Case "&amp;$E$6&amp;" Assumptions'!$C$23"))*'Base Case 1 - Forecasts'!AM30</f>
        <v>915607863717.85718</v>
      </c>
      <c r="AO30" s="133" cm="1">
        <f t="array" aca="1" ref="AO30" ca="1">(1+INDIRECT("'Case "&amp;$E$6&amp;" Assumptions'!$C$23"))*'Base Case 1 - Forecasts'!AN30</f>
        <v>940775449936.99658</v>
      </c>
      <c r="AP30" s="133" cm="1">
        <f t="array" aca="1" ref="AP30" ca="1">(1+INDIRECT("'Case "&amp;$E$6&amp;" Assumptions'!$C$23"))*'Base Case 1 - Forecasts'!AO30</f>
        <v>966634825098.97644</v>
      </c>
      <c r="AQ30" s="133" cm="1">
        <f t="array" aca="1" ref="AQ30" ca="1">(1+INDIRECT("'Case "&amp;$E$6&amp;" Assumptions'!$C$23"))*'Base Case 1 - Forecasts'!AP30</f>
        <v>993205004612.63538</v>
      </c>
      <c r="AR30" s="133" cm="1">
        <f t="array" aca="1" ref="AR30" ca="1">(1+INDIRECT("'Case "&amp;$E$6&amp;" Assumptions'!$C$24"))*'Base Case 1 - Forecasts'!AQ30</f>
        <v>1016955122041.7433</v>
      </c>
      <c r="AS30" s="133" cm="1">
        <f t="array" aca="1" ref="AS30" ca="1">(1+INDIRECT("'Case "&amp;$E$6&amp;" Assumptions'!$C$24"))*'Base Case 1 - Forecasts'!AR30</f>
        <v>1041273166611.0455</v>
      </c>
      <c r="AT30" s="133" cm="1">
        <f t="array" aca="1" ref="AT30" ca="1">(1+INDIRECT("'Case "&amp;$E$6&amp;" Assumptions'!$C$24"))*'Base Case 1 - Forecasts'!AS30</f>
        <v>1066172718937.0394</v>
      </c>
      <c r="AU30" s="133" cm="1">
        <f t="array" aca="1" ref="AU30" ca="1">(1+INDIRECT("'Case "&amp;$E$6&amp;" Assumptions'!$C$24"))*'Base Case 1 - Forecasts'!AT30</f>
        <v>1091667684384.1193</v>
      </c>
      <c r="AV30" s="133" cm="1">
        <f t="array" aca="1" ref="AV30" ca="1">(1+INDIRECT("'Case "&amp;$E$6&amp;" Assumptions'!$C$24"))*'Base Case 1 - Forecasts'!AU30</f>
        <v>1117772300830.144</v>
      </c>
      <c r="AW30" s="133" cm="1">
        <f t="array" aca="1" ref="AW30" ca="1">(1+INDIRECT("'Case "&amp;$E$6&amp;" Assumptions'!$C$24"))*'Base Case 1 - Forecasts'!AV30</f>
        <v>1144501146617.7002</v>
      </c>
      <c r="AX30" s="133" cm="1">
        <f t="array" aca="1" ref="AX30" ca="1">(1+INDIRECT("'Case "&amp;$E$6&amp;" Assumptions'!$C$24"))*'Base Case 1 - Forecasts'!AW30</f>
        <v>1171869148695.4993</v>
      </c>
      <c r="AY30" s="133" cm="1">
        <f t="array" aca="1" ref="AY30" ca="1">(1+INDIRECT("'Case "&amp;$E$6&amp;" Assumptions'!$C$24"))*'Base Case 1 - Forecasts'!AX30</f>
        <v>1199891590954.4583</v>
      </c>
      <c r="AZ30" s="133" cm="1">
        <f t="array" aca="1" ref="AZ30" ca="1">(1+INDIRECT("'Case "&amp;$E$6&amp;" Assumptions'!$C$24"))*'Base Case 1 - Forecasts'!AY30</f>
        <v>1228584122763.1174</v>
      </c>
      <c r="BA30" s="133" cm="1">
        <f t="array" aca="1" ref="BA30" ca="1">(1+INDIRECT("'Case "&amp;$E$6&amp;" Assumptions'!$C$24"))*'Base Case 1 - Forecasts'!AZ30</f>
        <v>1257962767707.1606</v>
      </c>
      <c r="BB30" s="133" cm="1">
        <f t="array" aca="1" ref="BB30" ca="1">(1+INDIRECT("'Case "&amp;$E$6&amp;" Assumptions'!$C$25"))*'Base Case 1 - Forecasts'!BA30</f>
        <v>1283492192599.3198</v>
      </c>
      <c r="BC30" s="133" cm="1">
        <f t="array" aca="1" ref="BC30" ca="1">(1+INDIRECT("'Case "&amp;$E$6&amp;" Assumptions'!$C$25"))*'Base Case 1 - Forecasts'!BB30</f>
        <v>1309539718306.5867</v>
      </c>
      <c r="BD30" s="133" cm="1">
        <f t="array" aca="1" ref="BD30" ca="1">(1+INDIRECT("'Case "&amp;$E$6&amp;" Assumptions'!$C$25"))*'Base Case 1 - Forecasts'!BC30</f>
        <v>1336115859302.1919</v>
      </c>
      <c r="BE30" s="133" cm="1">
        <f t="array" aca="1" ref="BE30" ca="1">(1+INDIRECT("'Case "&amp;$E$6&amp;" Assumptions'!$C$25"))*'Base Case 1 - Forecasts'!BD30</f>
        <v>1363231343442.8311</v>
      </c>
      <c r="BF30" s="133" cm="1">
        <f t="array" aca="1" ref="BF30" ca="1">(1+INDIRECT("'Case "&amp;$E$6&amp;" Assumptions'!$C$25"))*'Base Case 1 - Forecasts'!BE30</f>
        <v>1390897116299.1248</v>
      </c>
      <c r="BG30" s="133" cm="1">
        <f t="array" aca="1" ref="BG30" ca="1">(1+INDIRECT("'Case "&amp;$E$6&amp;" Assumptions'!$C$25"))*'Base Case 1 - Forecasts'!BF30</f>
        <v>1419124345573.9624</v>
      </c>
      <c r="BH30" s="133" cm="1">
        <f t="array" aca="1" ref="BH30" ca="1">(1+INDIRECT("'Case "&amp;$E$6&amp;" Assumptions'!$C$25"))*'Base Case 1 - Forecasts'!BG30</f>
        <v>1447924425610.5115</v>
      </c>
      <c r="BI30" s="133" cm="1">
        <f t="array" aca="1" ref="BI30" ca="1">(1+INDIRECT("'Case "&amp;$E$6&amp;" Assumptions'!$C$25"))*'Base Case 1 - Forecasts'!BH30</f>
        <v>1477308981991.7153</v>
      </c>
      <c r="BJ30" s="133" cm="1">
        <f t="array" aca="1" ref="BJ30" ca="1">(1+INDIRECT("'Case "&amp;$E$6&amp;" Assumptions'!$C$25"))*'Base Case 1 - Forecasts'!BI30</f>
        <v>1507289876233.1331</v>
      </c>
      <c r="BK30" s="133" cm="1">
        <f t="array" aca="1" ref="BK30" ca="1">(1+INDIRECT("'Case "&amp;$E$6&amp;" Assumptions'!$C$25"))*'Base Case 1 - Forecasts'!BJ30</f>
        <v>1537879210571.0181</v>
      </c>
      <c r="BL30" s="133" cm="1">
        <f t="array" aca="1" ref="BL30" ca="1">(1+INDIRECT("'Case "&amp;$E$6&amp;" Assumptions'!$C$26"))*'Base Case 1 - Forecasts'!BK30</f>
        <v>1565040148856.2432</v>
      </c>
      <c r="BM30" s="133" cm="1">
        <f t="array" aca="1" ref="BM30" ca="1">(1+INDIRECT("'Case "&amp;$E$6&amp;" Assumptions'!$C$26"))*'Base Case 1 - Forecasts'!BL30</f>
        <v>1592680784482.7568</v>
      </c>
      <c r="BN30" s="133" cm="1">
        <f t="array" aca="1" ref="BN30" ca="1">(1+INDIRECT("'Case "&amp;$E$6&amp;" Assumptions'!$C$26"))*'Base Case 1 - Forecasts'!BM30</f>
        <v>1620809589526.7747</v>
      </c>
      <c r="BO30" s="133" cm="1">
        <f t="array" aca="1" ref="BO30" ca="1">(1+INDIRECT("'Case "&amp;$E$6&amp;" Assumptions'!$C$26"))*'Base Case 1 - Forecasts'!BN30</f>
        <v>1649435185692.3489</v>
      </c>
      <c r="BP30" s="133" cm="1">
        <f t="array" aca="1" ref="BP30" ca="1">(1+INDIRECT("'Case "&amp;$E$6&amp;" Assumptions'!$C$26"))*'Base Case 1 - Forecasts'!BO30</f>
        <v>1678566346953.9895</v>
      </c>
      <c r="BQ30" s="133" cm="1">
        <f t="array" aca="1" ref="BQ30" ca="1">(1+INDIRECT("'Case "&amp;$E$6&amp;" Assumptions'!$C$26"))*'Base Case 1 - Forecasts'!BP30</f>
        <v>1708212002245.958</v>
      </c>
      <c r="BR30" s="133" cm="1">
        <f t="array" aca="1" ref="BR30" ca="1">(1+INDIRECT("'Case "&amp;$E$6&amp;" Assumptions'!$C$26"))*'Base Case 1 - Forecasts'!BQ30</f>
        <v>1738381238199.0574</v>
      </c>
      <c r="BS30" s="133" cm="1">
        <f t="array" aca="1" ref="BS30" ca="1">(1+INDIRECT("'Case "&amp;$E$6&amp;" Assumptions'!$C$26"))*'Base Case 1 - Forecasts'!BR30</f>
        <v>1769083301925.7571</v>
      </c>
      <c r="BT30" s="133" cm="1">
        <f t="array" aca="1" ref="BT30" ca="1">(1+INDIRECT("'Case "&amp;$E$6&amp;" Assumptions'!$C$26"))*'Base Case 1 - Forecasts'!BS30</f>
        <v>1800327603854.5066</v>
      </c>
      <c r="BU30" s="133" cm="1">
        <f t="array" aca="1" ref="BU30" ca="1">(1+INDIRECT("'Case "&amp;$E$6&amp;" Assumptions'!$C$26"))*'Base Case 1 - Forecasts'!BT30</f>
        <v>1832123720614.1079</v>
      </c>
      <c r="BV30" s="133" cm="1">
        <f t="array" aca="1" ref="BV30" ca="1">(1+INDIRECT("'Case "&amp;$E$6&amp;" Assumptions'!$C$27"))*'Base Case 1 - Forecasts'!BU30</f>
        <v>1860882861881.8589</v>
      </c>
      <c r="BW30" s="133" cm="1">
        <f t="array" aca="1" ref="BW30" ca="1">(1+INDIRECT("'Case "&amp;$E$6&amp;" Assumptions'!$C$27"))*'Base Case 1 - Forecasts'!BV30</f>
        <v>1890093440024.2886</v>
      </c>
      <c r="BX30" s="133" cm="1">
        <f t="array" aca="1" ref="BX30" ca="1">(1+INDIRECT("'Case "&amp;$E$6&amp;" Assumptions'!$C$27"))*'Base Case 1 - Forecasts'!BW30</f>
        <v>1919762541318.7622</v>
      </c>
      <c r="BY30" s="133" cm="1">
        <f t="array" aca="1" ref="BY30" ca="1">(1+INDIRECT("'Case "&amp;$E$6&amp;" Assumptions'!$C$27"))*'Base Case 1 - Forecasts'!BX30</f>
        <v>1949897363277.0833</v>
      </c>
      <c r="BZ30" s="133" cm="1">
        <f t="array" aca="1" ref="BZ30" ca="1">(1+INDIRECT("'Case "&amp;$E$6&amp;" Assumptions'!$C$27"))*'Base Case 1 - Forecasts'!BY30</f>
        <v>1980505216391.5576</v>
      </c>
      <c r="CA30" s="133" cm="1">
        <f t="array" aca="1" ref="CA30" ca="1">(1+INDIRECT("'Case "&amp;$E$6&amp;" Assumptions'!$C$27"))*'Base Case 1 - Forecasts'!BZ30</f>
        <v>2011593525908.4668</v>
      </c>
      <c r="CB30" s="133" cm="1">
        <f t="array" aca="1" ref="CB30" ca="1">(1+INDIRECT("'Case "&amp;$E$6&amp;" Assumptions'!$C$27"))*'Base Case 1 - Forecasts'!CA30</f>
        <v>2043169833629.3799</v>
      </c>
      <c r="CC30" s="133" cm="1">
        <f t="array" aca="1" ref="CC30" ca="1">(1+INDIRECT("'Case "&amp;$E$6&amp;" Assumptions'!$C$27"))*'Base Case 1 - Forecasts'!CB30</f>
        <v>2075241799740.74</v>
      </c>
      <c r="CD30" s="133" cm="1">
        <f t="array" aca="1" ref="CD30" ca="1">(1+INDIRECT("'Case "&amp;$E$6&amp;" Assumptions'!$C$27"))*'Base Case 1 - Forecasts'!CC30</f>
        <v>2107817204672.1716</v>
      </c>
      <c r="CE30" s="133" cm="1">
        <f t="array" aca="1" ref="CE30" ca="1">(1+INDIRECT("'Case "&amp;$E$6&amp;" Assumptions'!$C$27"))*'Base Case 1 - Forecasts'!CD30</f>
        <v>2140903950983.9568</v>
      </c>
      <c r="CF30" s="133" cm="1">
        <f t="array" aca="1" ref="CF30" ca="1">(1+INDIRECT("'Case "&amp;$E$6&amp;" Assumptions'!$C$27"))*'Base Case 1 - Forecasts'!CE30</f>
        <v>2174510065284.1396</v>
      </c>
    </row>
    <row r="31" spans="1:84" x14ac:dyDescent="0.2">
      <c r="A31" s="118"/>
      <c r="B31" s="118" t="s">
        <v>33</v>
      </c>
      <c r="C31" s="160">
        <f>INDEX('Demographic-Economic'!$D$36:$I$37, MATCH('Base Case 1 - Forecasts'!C$8,'Demographic-Economic'!$C$36:$C$37,0),MATCH('Base Case 1 - Forecasts'!$B31,'Demographic-Economic'!$D$8:$I$8,0))*1000</f>
        <v>414066160000</v>
      </c>
      <c r="D31" s="160">
        <f>INDEX('Demographic-Economic'!$D$36:$I$37, MATCH('Base Case 1 - Forecasts'!D$8,'Demographic-Economic'!$C$36:$C$37,0),MATCH('Base Case 1 - Forecasts'!$B31,'Demographic-Economic'!$D$8:$I$8,0))*1000</f>
        <v>417708522000</v>
      </c>
      <c r="E31" s="133" cm="1">
        <f t="array" aca="1" ref="E31" ca="1">(1+INDIRECT("'Case "&amp;$E$6&amp;" Assumptions'!$C$20"))*'Base Case 1 - Forecasts'!D31</f>
        <v>438545208142.68451</v>
      </c>
      <c r="F31" s="133" cm="1">
        <f t="array" aca="1" ref="F31" ca="1">(1+INDIRECT("'Case "&amp;$E$6&amp;" Assumptions'!$C$20"))*'Base Case 1 - Forecasts'!E31</f>
        <v>460421297281.8172</v>
      </c>
      <c r="G31" s="133" cm="1">
        <f t="array" aca="1" ref="G31" ca="1">(1+INDIRECT("'Case "&amp;$E$6&amp;" Assumptions'!$C$20"))*'Base Case 1 - Forecasts'!F31</f>
        <v>483388638285.38153</v>
      </c>
      <c r="H31" s="133" cm="1">
        <f t="array" aca="1" ref="H31" ca="1">(1+INDIRECT("'Case "&amp;$E$6&amp;" Assumptions'!$C$20"))*'Base Case 1 - Forecasts'!G31</f>
        <v>507501666414.81995</v>
      </c>
      <c r="I31" s="133" cm="1">
        <f t="array" aca="1" ref="I31" ca="1">(1+INDIRECT("'Case "&amp;$E$6&amp;" Assumptions'!$C$20"))*'Base Case 1 - Forecasts'!H31</f>
        <v>532817532342.91553</v>
      </c>
      <c r="J31" s="133" cm="1">
        <f t="array" aca="1" ref="J31" ca="1">(1+INDIRECT("'Case "&amp;$E$6&amp;" Assumptions'!$C$20"))*'Base Case 1 - Forecasts'!I31</f>
        <v>559396237607.51379</v>
      </c>
      <c r="K31" s="133" cm="1">
        <f t="array" aca="1" ref="K31" ca="1">(1+INDIRECT("'Case "&amp;$E$6&amp;" Assumptions'!$C$20"))*'Base Case 1 - Forecasts'!J31</f>
        <v>587300776822.12512</v>
      </c>
      <c r="L31" s="133" cm="1">
        <f t="array" aca="1" ref="L31" ca="1">(1+INDIRECT("'Case "&amp;$E$6&amp;" Assumptions'!$C$20"))*'Base Case 1 - Forecasts'!K31</f>
        <v>616597286980.46326</v>
      </c>
      <c r="M31" s="133" cm="1">
        <f t="array" aca="1" ref="M31" ca="1">(1+INDIRECT("'Case "&amp;$E$6&amp;" Assumptions'!$C$20"))*'Base Case 1 - Forecasts'!L31</f>
        <v>647355204208.78992</v>
      </c>
      <c r="N31" s="133" cm="1">
        <f t="array" aca="1" ref="N31" ca="1">(1+INDIRECT("'Case "&amp;$E$6&amp;" Assumptions'!$C$21"))*'Base Case 1 - Forecasts'!M31</f>
        <v>677196835994.60083</v>
      </c>
      <c r="O31" s="133" cm="1">
        <f t="array" aca="1" ref="O31" ca="1">(1+INDIRECT("'Case "&amp;$E$6&amp;" Assumptions'!$C$21"))*'Base Case 1 - Forecasts'!N31</f>
        <v>708414100480.74402</v>
      </c>
      <c r="P31" s="133" cm="1">
        <f t="array" aca="1" ref="P31" ca="1">(1+INDIRECT("'Case "&amp;$E$6&amp;" Assumptions'!$C$21"))*'Base Case 1 - Forecasts'!O31</f>
        <v>741070411268.05103</v>
      </c>
      <c r="Q31" s="133" cm="1">
        <f t="array" aca="1" ref="Q31" ca="1">(1+INDIRECT("'Case "&amp;$E$6&amp;" Assumptions'!$C$21"))*'Base Case 1 - Forecasts'!P31</f>
        <v>775232105182.9856</v>
      </c>
      <c r="R31" s="133" cm="1">
        <f t="array" aca="1" ref="R31" ca="1">(1+INDIRECT("'Case "&amp;$E$6&amp;" Assumptions'!$C$21"))*'Base Case 1 - Forecasts'!Q31</f>
        <v>810968577031.82898</v>
      </c>
      <c r="S31" s="133" cm="1">
        <f t="array" aca="1" ref="S31" ca="1">(1+INDIRECT("'Case "&amp;$E$6&amp;" Assumptions'!$C$21"))*'Base Case 1 - Forecasts'!R31</f>
        <v>848352420566.73242</v>
      </c>
      <c r="T31" s="133" cm="1">
        <f t="array" aca="1" ref="T31" ca="1">(1+INDIRECT("'Case "&amp;$E$6&amp;" Assumptions'!$C$21"))*'Base Case 1 - Forecasts'!S31</f>
        <v>887459575949.99036</v>
      </c>
      <c r="U31" s="133" cm="1">
        <f t="array" aca="1" ref="U31" ca="1">(1+INDIRECT("'Case "&amp;$E$6&amp;" Assumptions'!$C$21"))*'Base Case 1 - Forecasts'!T31</f>
        <v>928369484016.08801</v>
      </c>
      <c r="V31" s="133" cm="1">
        <f t="array" aca="1" ref="V31" ca="1">(1+INDIRECT("'Case "&amp;$E$6&amp;" Assumptions'!$C$21"))*'Base Case 1 - Forecasts'!U31</f>
        <v>971165247644.88562</v>
      </c>
      <c r="W31" s="133" cm="1">
        <f t="array" aca="1" ref="W31" ca="1">(1+INDIRECT("'Case "&amp;$E$6&amp;" Assumptions'!$C$21"))*'Base Case 1 - Forecasts'!V31</f>
        <v>1015933800573.7461</v>
      </c>
      <c r="X31" s="133" cm="1">
        <f t="array" aca="1" ref="X31" ca="1">(1+INDIRECT("'Case "&amp;$E$6&amp;" Assumptions'!$C$22"))*'Base Case 1 - Forecasts'!W31</f>
        <v>1050819822963.9138</v>
      </c>
      <c r="Y31" s="133" cm="1">
        <f t="array" aca="1" ref="Y31" ca="1">(1+INDIRECT("'Case "&amp;$E$6&amp;" Assumptions'!$C$22"))*'Base Case 1 - Forecasts'!X31</f>
        <v>1086903792068.2474</v>
      </c>
      <c r="Z31" s="133" cm="1">
        <f t="array" aca="1" ref="Z31" ca="1">(1+INDIRECT("'Case "&amp;$E$6&amp;" Assumptions'!$C$22"))*'Base Case 1 - Forecasts'!Y31</f>
        <v>1124226844027.5752</v>
      </c>
      <c r="AA31" s="133" cm="1">
        <f t="array" aca="1" ref="AA31" ca="1">(1+INDIRECT("'Case "&amp;$E$6&amp;" Assumptions'!$C$22"))*'Base Case 1 - Forecasts'!Z31</f>
        <v>1162831527551.4666</v>
      </c>
      <c r="AB31" s="133" cm="1">
        <f t="array" aca="1" ref="AB31" ca="1">(1+INDIRECT("'Case "&amp;$E$6&amp;" Assumptions'!$C$22"))*'Base Case 1 - Forecasts'!AA31</f>
        <v>1202761852424.2522</v>
      </c>
      <c r="AC31" s="133" cm="1">
        <f t="array" aca="1" ref="AC31" ca="1">(1+INDIRECT("'Case "&amp;$E$6&amp;" Assumptions'!$C$22"))*'Base Case 1 - Forecasts'!AB31</f>
        <v>1244063339676.6851</v>
      </c>
      <c r="AD31" s="133" cm="1">
        <f t="array" aca="1" ref="AD31" ca="1">(1+INDIRECT("'Case "&amp;$E$6&amp;" Assumptions'!$C$22"))*'Base Case 1 - Forecasts'!AC31</f>
        <v>1286783073480.4402</v>
      </c>
      <c r="AE31" s="133" cm="1">
        <f t="array" aca="1" ref="AE31" ca="1">(1+INDIRECT("'Case "&amp;$E$6&amp;" Assumptions'!$C$22"))*'Base Case 1 - Forecasts'!AD31</f>
        <v>1330969754824.614</v>
      </c>
      <c r="AF31" s="133" cm="1">
        <f t="array" aca="1" ref="AF31" ca="1">(1+INDIRECT("'Case "&amp;$E$6&amp;" Assumptions'!$C$22"))*'Base Case 1 - Forecasts'!AE31</f>
        <v>1376673757035.4126</v>
      </c>
      <c r="AG31" s="133" cm="1">
        <f t="array" aca="1" ref="AG31" ca="1">(1+INDIRECT("'Case "&amp;$E$6&amp;" Assumptions'!$C$22"))*'Base Case 1 - Forecasts'!AF31</f>
        <v>1423947183202.3252</v>
      </c>
      <c r="AH31" s="133" cm="1">
        <f t="array" aca="1" ref="AH31" ca="1">(1+INDIRECT("'Case "&amp;$E$6&amp;" Assumptions'!$C$23"))*'Base Case 1 - Forecasts'!AG31</f>
        <v>1463087643791.2356</v>
      </c>
      <c r="AI31" s="133" cm="1">
        <f t="array" aca="1" ref="AI31" ca="1">(1+INDIRECT("'Case "&amp;$E$6&amp;" Assumptions'!$C$23"))*'Base Case 1 - Forecasts'!AH31</f>
        <v>1503303969884.9792</v>
      </c>
      <c r="AJ31" s="133" cm="1">
        <f t="array" aca="1" ref="AJ31" ca="1">(1+INDIRECT("'Case "&amp;$E$6&amp;" Assumptions'!$C$23"))*'Base Case 1 - Forecasts'!AI31</f>
        <v>1544625734119.3167</v>
      </c>
      <c r="AK31" s="133" cm="1">
        <f t="array" aca="1" ref="AK31" ca="1">(1+INDIRECT("'Case "&amp;$E$6&amp;" Assumptions'!$C$23"))*'Base Case 1 - Forecasts'!AJ31</f>
        <v>1587083322001.8608</v>
      </c>
      <c r="AL31" s="133" cm="1">
        <f t="array" aca="1" ref="AL31" ca="1">(1+INDIRECT("'Case "&amp;$E$6&amp;" Assumptions'!$C$23"))*'Base Case 1 - Forecasts'!AK31</f>
        <v>1630707954255.7275</v>
      </c>
      <c r="AM31" s="133" cm="1">
        <f t="array" aca="1" ref="AM31" ca="1">(1+INDIRECT("'Case "&amp;$E$6&amp;" Assumptions'!$C$23"))*'Base Case 1 - Forecasts'!AL31</f>
        <v>1675531709777.3535</v>
      </c>
      <c r="AN31" s="133" cm="1">
        <f t="array" aca="1" ref="AN31" ca="1">(1+INDIRECT("'Case "&amp;$E$6&amp;" Assumptions'!$C$23"))*'Base Case 1 - Forecasts'!AM31</f>
        <v>1721587549225.3618</v>
      </c>
      <c r="AO31" s="133" cm="1">
        <f t="array" aca="1" ref="AO31" ca="1">(1+INDIRECT("'Case "&amp;$E$6&amp;" Assumptions'!$C$23"))*'Base Case 1 - Forecasts'!AN31</f>
        <v>1768909339257.8223</v>
      </c>
      <c r="AP31" s="133" cm="1">
        <f t="array" aca="1" ref="AP31" ca="1">(1+INDIRECT("'Case "&amp;$E$6&amp;" Assumptions'!$C$23"))*'Base Case 1 - Forecasts'!AO31</f>
        <v>1817531877435.7278</v>
      </c>
      <c r="AQ31" s="133" cm="1">
        <f t="array" aca="1" ref="AQ31" ca="1">(1+INDIRECT("'Case "&amp;$E$6&amp;" Assumptions'!$C$23"))*'Base Case 1 - Forecasts'!AP31</f>
        <v>1867490917811.001</v>
      </c>
      <c r="AR31" s="133" cm="1">
        <f t="array" aca="1" ref="AR31" ca="1">(1+INDIRECT("'Case "&amp;$E$6&amp;" Assumptions'!$C$24"))*'Base Case 1 - Forecasts'!AQ31</f>
        <v>1912147487592.4854</v>
      </c>
      <c r="AS31" s="133" cm="1">
        <f t="array" aca="1" ref="AS31" ca="1">(1+INDIRECT("'Case "&amp;$E$6&amp;" Assumptions'!$C$24"))*'Base Case 1 - Forecasts'!AR31</f>
        <v>1957871912219.0076</v>
      </c>
      <c r="AT31" s="133" cm="1">
        <f t="array" aca="1" ref="AT31" ca="1">(1+INDIRECT("'Case "&amp;$E$6&amp;" Assumptions'!$C$24"))*'Base Case 1 - Forecasts'!AS31</f>
        <v>2004689726880.0291</v>
      </c>
      <c r="AU31" s="133" cm="1">
        <f t="array" aca="1" ref="AU31" ca="1">(1+INDIRECT("'Case "&amp;$E$6&amp;" Assumptions'!$C$24"))*'Base Case 1 - Forecasts'!AT31</f>
        <v>2052627077377.8713</v>
      </c>
      <c r="AV31" s="133" cm="1">
        <f t="array" aca="1" ref="AV31" ca="1">(1+INDIRECT("'Case "&amp;$E$6&amp;" Assumptions'!$C$24"))*'Base Case 1 - Forecasts'!AU31</f>
        <v>2101710734729.0586</v>
      </c>
      <c r="AW31" s="133" cm="1">
        <f t="array" aca="1" ref="AW31" ca="1">(1+INDIRECT("'Case "&amp;$E$6&amp;" Assumptions'!$C$24"))*'Base Case 1 - Forecasts'!AV31</f>
        <v>2151968110114.8176</v>
      </c>
      <c r="AX31" s="133" cm="1">
        <f t="array" aca="1" ref="AX31" ca="1">(1+INDIRECT("'Case "&amp;$E$6&amp;" Assumptions'!$C$24"))*'Base Case 1 - Forecasts'!AW31</f>
        <v>2203427270189.082</v>
      </c>
      <c r="AY31" s="133" cm="1">
        <f t="array" aca="1" ref="AY31" ca="1">(1+INDIRECT("'Case "&amp;$E$6&amp;" Assumptions'!$C$24"))*'Base Case 1 - Forecasts'!AX31</f>
        <v>2256116952752.5518</v>
      </c>
      <c r="AZ31" s="133" cm="1">
        <f t="array" aca="1" ref="AZ31" ca="1">(1+INDIRECT("'Case "&amp;$E$6&amp;" Assumptions'!$C$24"))*'Base Case 1 - Forecasts'!AY31</f>
        <v>2310066582801.5591</v>
      </c>
      <c r="BA31" s="133" cm="1">
        <f t="array" aca="1" ref="BA31" ca="1">(1+INDIRECT("'Case "&amp;$E$6&amp;" Assumptions'!$C$24"))*'Base Case 1 - Forecasts'!AZ31</f>
        <v>2365306288960.7046</v>
      </c>
      <c r="BB31" s="133" cm="1">
        <f t="array" aca="1" ref="BB31" ca="1">(1+INDIRECT("'Case "&amp;$E$6&amp;" Assumptions'!$C$25"))*'Base Case 1 - Forecasts'!BA31</f>
        <v>2413308432427.188</v>
      </c>
      <c r="BC31" s="133" cm="1">
        <f t="array" aca="1" ref="BC31" ca="1">(1+INDIRECT("'Case "&amp;$E$6&amp;" Assumptions'!$C$25"))*'Base Case 1 - Forecasts'!BB31</f>
        <v>2462284743927.6938</v>
      </c>
      <c r="BD31" s="133" cm="1">
        <f t="array" aca="1" ref="BD31" ca="1">(1+INDIRECT("'Case "&amp;$E$6&amp;" Assumptions'!$C$25"))*'Base Case 1 - Forecasts'!BC31</f>
        <v>2512254993482.6826</v>
      </c>
      <c r="BE31" s="133" cm="1">
        <f t="array" aca="1" ref="BE31" ca="1">(1+INDIRECT("'Case "&amp;$E$6&amp;" Assumptions'!$C$25"))*'Base Case 1 - Forecasts'!BD31</f>
        <v>2563239352330.5732</v>
      </c>
      <c r="BF31" s="133" cm="1">
        <f t="array" aca="1" ref="BF31" ca="1">(1+INDIRECT("'Case "&amp;$E$6&amp;" Assumptions'!$C$25"))*'Base Case 1 - Forecasts'!BE31</f>
        <v>2615258401070.1646</v>
      </c>
      <c r="BG31" s="133" cm="1">
        <f t="array" aca="1" ref="BG31" ca="1">(1+INDIRECT("'Case "&amp;$E$6&amp;" Assumptions'!$C$25"))*'Base Case 1 - Forecasts'!BF31</f>
        <v>2668333137968.3008</v>
      </c>
      <c r="BH31" s="133" cm="1">
        <f t="array" aca="1" ref="BH31" ca="1">(1+INDIRECT("'Case "&amp;$E$6&amp;" Assumptions'!$C$25"))*'Base Case 1 - Forecasts'!BG31</f>
        <v>2722484987436.1372</v>
      </c>
      <c r="BI31" s="133" cm="1">
        <f t="array" aca="1" ref="BI31" ca="1">(1+INDIRECT("'Case "&amp;$E$6&amp;" Assumptions'!$C$25"))*'Base Case 1 - Forecasts'!BH31</f>
        <v>2777735808677.4233</v>
      </c>
      <c r="BJ31" s="133" cm="1">
        <f t="array" aca="1" ref="BJ31" ca="1">(1+INDIRECT("'Case "&amp;$E$6&amp;" Assumptions'!$C$25"))*'Base Case 1 - Forecasts'!BI31</f>
        <v>2834107904512.2974</v>
      </c>
      <c r="BK31" s="133" cm="1">
        <f t="array" aca="1" ref="BK31" ca="1">(1+INDIRECT("'Case "&amp;$E$6&amp;" Assumptions'!$C$25"))*'Base Case 1 - Forecasts'!BJ31</f>
        <v>2891624030380.1528</v>
      </c>
      <c r="BL31" s="133" cm="1">
        <f t="array" aca="1" ref="BL31" ca="1">(1+INDIRECT("'Case "&amp;$E$6&amp;" Assumptions'!$C$26"))*'Base Case 1 - Forecasts'!BK31</f>
        <v>2942693855170.9229</v>
      </c>
      <c r="BM31" s="133" cm="1">
        <f t="array" aca="1" ref="BM31" ca="1">(1+INDIRECT("'Case "&amp;$E$6&amp;" Assumptions'!$C$26"))*'Base Case 1 - Forecasts'!BL31</f>
        <v>2994665639198.7021</v>
      </c>
      <c r="BN31" s="133" cm="1">
        <f t="array" aca="1" ref="BN31" ca="1">(1+INDIRECT("'Case "&amp;$E$6&amp;" Assumptions'!$C$26"))*'Base Case 1 - Forecasts'!BM31</f>
        <v>3047555312231.5791</v>
      </c>
      <c r="BO31" s="133" cm="1">
        <f t="array" aca="1" ref="BO31" ca="1">(1+INDIRECT("'Case "&amp;$E$6&amp;" Assumptions'!$C$26"))*'Base Case 1 - Forecasts'!BN31</f>
        <v>3101379085377.9746</v>
      </c>
      <c r="BP31" s="133" cm="1">
        <f t="array" aca="1" ref="BP31" ca="1">(1+INDIRECT("'Case "&amp;$E$6&amp;" Assumptions'!$C$26"))*'Base Case 1 - Forecasts'!BO31</f>
        <v>3156153456055.4756</v>
      </c>
      <c r="BQ31" s="133" cm="1">
        <f t="array" aca="1" ref="BQ31" ca="1">(1+INDIRECT("'Case "&amp;$E$6&amp;" Assumptions'!$C$26"))*'Base Case 1 - Forecasts'!BP31</f>
        <v>3211895213047.4263</v>
      </c>
      <c r="BR31" s="133" cm="1">
        <f t="array" aca="1" ref="BR31" ca="1">(1+INDIRECT("'Case "&amp;$E$6&amp;" Assumptions'!$C$26"))*'Base Case 1 - Forecasts'!BQ31</f>
        <v>3268621441648.8257</v>
      </c>
      <c r="BS31" s="133" cm="1">
        <f t="array" aca="1" ref="BS31" ca="1">(1+INDIRECT("'Case "&amp;$E$6&amp;" Assumptions'!$C$26"))*'Base Case 1 - Forecasts'!BR31</f>
        <v>3326349528903.106</v>
      </c>
      <c r="BT31" s="133" cm="1">
        <f t="array" aca="1" ref="BT31" ca="1">(1+INDIRECT("'Case "&amp;$E$6&amp;" Assumptions'!$C$26"))*'Base Case 1 - Forecasts'!BS31</f>
        <v>3385097168931.4014</v>
      </c>
      <c r="BU31" s="133" cm="1">
        <f t="array" aca="1" ref="BU31" ca="1">(1+INDIRECT("'Case "&amp;$E$6&amp;" Assumptions'!$C$26"))*'Base Case 1 - Forecasts'!BT31</f>
        <v>3444882368355.9375</v>
      </c>
      <c r="BV31" s="133" cm="1">
        <f t="array" aca="1" ref="BV31" ca="1">(1+INDIRECT("'Case "&amp;$E$6&amp;" Assumptions'!$C$27"))*'Base Case 1 - Forecasts'!BU31</f>
        <v>3498957241994.4521</v>
      </c>
      <c r="BW31" s="133" cm="1">
        <f t="array" aca="1" ref="BW31" ca="1">(1+INDIRECT("'Case "&amp;$E$6&amp;" Assumptions'!$C$27"))*'Base Case 1 - Forecasts'!BV31</f>
        <v>3553880937638.0029</v>
      </c>
      <c r="BX31" s="133" cm="1">
        <f t="array" aca="1" ref="BX31" ca="1">(1+INDIRECT("'Case "&amp;$E$6&amp;" Assumptions'!$C$27"))*'Base Case 1 - Forecasts'!BW31</f>
        <v>3609666779382.3804</v>
      </c>
      <c r="BY31" s="133" cm="1">
        <f t="array" aca="1" ref="BY31" ca="1">(1+INDIRECT("'Case "&amp;$E$6&amp;" Assumptions'!$C$27"))*'Base Case 1 - Forecasts'!BX31</f>
        <v>3666328300473.8545</v>
      </c>
      <c r="BZ31" s="133" cm="1">
        <f t="array" aca="1" ref="BZ31" ca="1">(1+INDIRECT("'Case "&amp;$E$6&amp;" Assumptions'!$C$27"))*'Base Case 1 - Forecasts'!BY31</f>
        <v>3723879246592.2417</v>
      </c>
      <c r="CA31" s="133" cm="1">
        <f t="array" aca="1" ref="CA31" ca="1">(1+INDIRECT("'Case "&amp;$E$6&amp;" Assumptions'!$C$27"))*'Base Case 1 - Forecasts'!BZ31</f>
        <v>3782333579185.5098</v>
      </c>
      <c r="CB31" s="133" cm="1">
        <f t="array" aca="1" ref="CB31" ca="1">(1+INDIRECT("'Case "&amp;$E$6&amp;" Assumptions'!$C$27"))*'Base Case 1 - Forecasts'!CA31</f>
        <v>3841705478856.7251</v>
      </c>
      <c r="CC31" s="133" cm="1">
        <f t="array" aca="1" ref="CC31" ca="1">(1+INDIRECT("'Case "&amp;$E$6&amp;" Assumptions'!$C$27"))*'Base Case 1 - Forecasts'!CB31</f>
        <v>3902009348804.1655</v>
      </c>
      <c r="CD31" s="133" cm="1">
        <f t="array" aca="1" ref="CD31" ca="1">(1+INDIRECT("'Case "&amp;$E$6&amp;" Assumptions'!$C$27"))*'Base Case 1 - Forecasts'!CC31</f>
        <v>3963259818315.4331</v>
      </c>
      <c r="CE31" s="133" cm="1">
        <f t="array" aca="1" ref="CE31" ca="1">(1+INDIRECT("'Case "&amp;$E$6&amp;" Assumptions'!$C$27"))*'Base Case 1 - Forecasts'!CD31</f>
        <v>4025471746316.4146</v>
      </c>
      <c r="CF31" s="133" cm="1">
        <f t="array" aca="1" ref="CF31" ca="1">(1+INDIRECT("'Case "&amp;$E$6&amp;" Assumptions'!$C$27"))*'Base Case 1 - Forecasts'!CE31</f>
        <v>4088660224975.9507</v>
      </c>
    </row>
    <row r="32" spans="1:84" x14ac:dyDescent="0.2">
      <c r="A32" s="118"/>
      <c r="B32" s="118" t="s">
        <v>34</v>
      </c>
      <c r="C32" s="160">
        <f>INDEX('Demographic-Economic'!$D$36:$I$37, MATCH('Base Case 1 - Forecasts'!C$8,'Demographic-Economic'!$C$36:$C$37,0),MATCH('Base Case 1 - Forecasts'!$B32,'Demographic-Economic'!$D$8:$I$8,0))*1000</f>
        <v>46354925000</v>
      </c>
      <c r="D32" s="160">
        <f>INDEX('Demographic-Economic'!$D$36:$I$37, MATCH('Base Case 1 - Forecasts'!D$8,'Demographic-Economic'!$C$36:$C$37,0),MATCH('Base Case 1 - Forecasts'!$B32,'Demographic-Economic'!$D$8:$I$8,0))*1000</f>
        <v>45815957000</v>
      </c>
      <c r="E32" s="133" cm="1">
        <f t="array" aca="1" ref="E32" ca="1">(1+INDIRECT("'Case "&amp;$E$6&amp;" Assumptions'!$C$20"))*'Base Case 1 - Forecasts'!D32</f>
        <v>48101408854.716362</v>
      </c>
      <c r="F32" s="133" cm="1">
        <f t="array" aca="1" ref="F32" ca="1">(1+INDIRECT("'Case "&amp;$E$6&amp;" Assumptions'!$C$20"))*'Base Case 1 - Forecasts'!E32</f>
        <v>50500866626.197189</v>
      </c>
      <c r="G32" s="133" cm="1">
        <f t="array" aca="1" ref="G32" ca="1">(1+INDIRECT("'Case "&amp;$E$6&amp;" Assumptions'!$C$20"))*'Base Case 1 - Forecasts'!F32</f>
        <v>53020017307.598991</v>
      </c>
      <c r="H32" s="133" cm="1">
        <f t="array" aca="1" ref="H32" ca="1">(1+INDIRECT("'Case "&amp;$E$6&amp;" Assumptions'!$C$20"))*'Base Case 1 - Forecasts'!G32</f>
        <v>55664831578.154236</v>
      </c>
      <c r="I32" s="133" cm="1">
        <f t="array" aca="1" ref="I32" ca="1">(1+INDIRECT("'Case "&amp;$E$6&amp;" Assumptions'!$C$20"))*'Base Case 1 - Forecasts'!H32</f>
        <v>58441577954.373474</v>
      </c>
      <c r="J32" s="133" cm="1">
        <f t="array" aca="1" ref="J32" ca="1">(1+INDIRECT("'Case "&amp;$E$6&amp;" Assumptions'!$C$20"))*'Base Case 1 - Forecasts'!I32</f>
        <v>61356837647.156349</v>
      </c>
      <c r="K32" s="133" cm="1">
        <f t="array" aca="1" ref="K32" ca="1">(1+INDIRECT("'Case "&amp;$E$6&amp;" Assumptions'!$C$20"))*'Base Case 1 - Forecasts'!J32</f>
        <v>64417520160.024605</v>
      </c>
      <c r="L32" s="133" cm="1">
        <f t="array" aca="1" ref="L32" ca="1">(1+INDIRECT("'Case "&amp;$E$6&amp;" Assumptions'!$C$20"))*'Base Case 1 - Forecasts'!K32</f>
        <v>67630879665.446625</v>
      </c>
      <c r="M32" s="133" cm="1">
        <f t="array" aca="1" ref="M32" ca="1">(1+INDIRECT("'Case "&amp;$E$6&amp;" Assumptions'!$C$20"))*'Base Case 1 - Forecasts'!L32</f>
        <v>71004532198.067383</v>
      </c>
      <c r="N32" s="133" cm="1">
        <f t="array" aca="1" ref="N32" ca="1">(1+INDIRECT("'Case "&amp;$E$6&amp;" Assumptions'!$C$21"))*'Base Case 1 - Forecasts'!M32</f>
        <v>74277682844.269775</v>
      </c>
      <c r="O32" s="133" cm="1">
        <f t="array" aca="1" ref="O32" ca="1">(1+INDIRECT("'Case "&amp;$E$6&amp;" Assumptions'!$C$21"))*'Base Case 1 - Forecasts'!N32</f>
        <v>77701718438.532242</v>
      </c>
      <c r="P32" s="133" cm="1">
        <f t="array" aca="1" ref="P32" ca="1">(1+INDIRECT("'Case "&amp;$E$6&amp;" Assumptions'!$C$21"))*'Base Case 1 - Forecasts'!O32</f>
        <v>81283594440.597366</v>
      </c>
      <c r="Q32" s="133" cm="1">
        <f t="array" aca="1" ref="Q32" ca="1">(1+INDIRECT("'Case "&amp;$E$6&amp;" Assumptions'!$C$21"))*'Base Case 1 - Forecasts'!P32</f>
        <v>85030586941.396286</v>
      </c>
      <c r="R32" s="133" cm="1">
        <f t="array" aca="1" ref="R32" ca="1">(1+INDIRECT("'Case "&amp;$E$6&amp;" Assumptions'!$C$21"))*'Base Case 1 - Forecasts'!Q32</f>
        <v>88950307443.431717</v>
      </c>
      <c r="S32" s="133" cm="1">
        <f t="array" aca="1" ref="S32" ca="1">(1+INDIRECT("'Case "&amp;$E$6&amp;" Assumptions'!$C$21"))*'Base Case 1 - Forecasts'!R32</f>
        <v>93050718322.503662</v>
      </c>
      <c r="T32" s="133" cm="1">
        <f t="array" aca="1" ref="T32" ca="1">(1+INDIRECT("'Case "&amp;$E$6&amp;" Assumptions'!$C$21"))*'Base Case 1 - Forecasts'!S32</f>
        <v>97340149002.186234</v>
      </c>
      <c r="U32" s="133" cm="1">
        <f t="array" aca="1" ref="U32" ca="1">(1+INDIRECT("'Case "&amp;$E$6&amp;" Assumptions'!$C$21"))*'Base Case 1 - Forecasts'!T32</f>
        <v>101827312873.9118</v>
      </c>
      <c r="V32" s="133" cm="1">
        <f t="array" aca="1" ref="V32" ca="1">(1+INDIRECT("'Case "&amp;$E$6&amp;" Assumptions'!$C$21"))*'Base Case 1 - Forecasts'!U32</f>
        <v>106521324997.03328</v>
      </c>
      <c r="W32" s="133" cm="1">
        <f t="array" aca="1" ref="W32" ca="1">(1+INDIRECT("'Case "&amp;$E$6&amp;" Assumptions'!$C$21"))*'Base Case 1 - Forecasts'!V32</f>
        <v>111431720614.81984</v>
      </c>
      <c r="X32" s="133" cm="1">
        <f t="array" aca="1" ref="X32" ca="1">(1+INDIRECT("'Case "&amp;$E$6&amp;" Assumptions'!$C$22"))*'Base Case 1 - Forecasts'!W32</f>
        <v>115258160386.92715</v>
      </c>
      <c r="Y32" s="133" cm="1">
        <f t="array" aca="1" ref="Y32" ca="1">(1+INDIRECT("'Case "&amp;$E$6&amp;" Assumptions'!$C$22"))*'Base Case 1 - Forecasts'!X32</f>
        <v>119215995790.80592</v>
      </c>
      <c r="Z32" s="133" cm="1">
        <f t="array" aca="1" ref="Z32" ca="1">(1+INDIRECT("'Case "&amp;$E$6&amp;" Assumptions'!$C$22"))*'Base Case 1 - Forecasts'!Y32</f>
        <v>123309738804.45055</v>
      </c>
      <c r="AA32" s="133" cm="1">
        <f t="array" aca="1" ref="AA32" ca="1">(1+INDIRECT("'Case "&amp;$E$6&amp;" Assumptions'!$C$22"))*'Base Case 1 - Forecasts'!Z32</f>
        <v>127544056342.09756</v>
      </c>
      <c r="AB32" s="133" cm="1">
        <f t="array" aca="1" ref="AB32" ca="1">(1+INDIRECT("'Case "&amp;$E$6&amp;" Assumptions'!$C$22"))*'Base Case 1 - Forecasts'!AA32</f>
        <v>131923775574.56172</v>
      </c>
      <c r="AC32" s="133" cm="1">
        <f t="array" aca="1" ref="AC32" ca="1">(1+INDIRECT("'Case "&amp;$E$6&amp;" Assumptions'!$C$22"))*'Base Case 1 - Forecasts'!AB32</f>
        <v>136453889432.26633</v>
      </c>
      <c r="AD32" s="133" cm="1">
        <f t="array" aca="1" ref="AD32" ca="1">(1+INDIRECT("'Case "&amp;$E$6&amp;" Assumptions'!$C$22"))*'Base Case 1 - Forecasts'!AC32</f>
        <v>141139562297.24152</v>
      </c>
      <c r="AE32" s="133" cm="1">
        <f t="array" aca="1" ref="AE32" ca="1">(1+INDIRECT("'Case "&amp;$E$6&amp;" Assumptions'!$C$22"))*'Base Case 1 - Forecasts'!AD32</f>
        <v>145986135890.57935</v>
      </c>
      <c r="AF32" s="133" cm="1">
        <f t="array" aca="1" ref="AF32" ca="1">(1+INDIRECT("'Case "&amp;$E$6&amp;" Assumptions'!$C$22"))*'Base Case 1 - Forecasts'!AE32</f>
        <v>150999135362.05734</v>
      </c>
      <c r="AG32" s="133" cm="1">
        <f t="array" aca="1" ref="AG32" ca="1">(1+INDIRECT("'Case "&amp;$E$6&amp;" Assumptions'!$C$22"))*'Base Case 1 - Forecasts'!AF32</f>
        <v>156184275588.87305</v>
      </c>
      <c r="AH32" s="133" cm="1">
        <f t="array" aca="1" ref="AH32" ca="1">(1+INDIRECT("'Case "&amp;$E$6&amp;" Assumptions'!$C$23"))*'Base Case 1 - Forecasts'!AG32</f>
        <v>160477359317.96609</v>
      </c>
      <c r="AI32" s="133" cm="1">
        <f t="array" aca="1" ref="AI32" ca="1">(1+INDIRECT("'Case "&amp;$E$6&amp;" Assumptions'!$C$23"))*'Base Case 1 - Forecasts'!AH32</f>
        <v>164888448318.944</v>
      </c>
      <c r="AJ32" s="133" cm="1">
        <f t="array" aca="1" ref="AJ32" ca="1">(1+INDIRECT("'Case "&amp;$E$6&amp;" Assumptions'!$C$23"))*'Base Case 1 - Forecasts'!AI32</f>
        <v>169420786237.88297</v>
      </c>
      <c r="AK32" s="133" cm="1">
        <f t="array" aca="1" ref="AK32" ca="1">(1+INDIRECT("'Case "&amp;$E$6&amp;" Assumptions'!$C$23"))*'Base Case 1 - Forecasts'!AJ32</f>
        <v>174077705879.92551</v>
      </c>
      <c r="AL32" s="133" cm="1">
        <f t="array" aca="1" ref="AL32" ca="1">(1+INDIRECT("'Case "&amp;$E$6&amp;" Assumptions'!$C$23"))*'Base Case 1 - Forecasts'!AK32</f>
        <v>178862631660.0224</v>
      </c>
      <c r="AM32" s="133" cm="1">
        <f t="array" aca="1" ref="AM32" ca="1">(1+INDIRECT("'Case "&amp;$E$6&amp;" Assumptions'!$C$23"))*'Base Case 1 - Forecasts'!AL32</f>
        <v>183779082121.03867</v>
      </c>
      <c r="AN32" s="133" cm="1">
        <f t="array" aca="1" ref="AN32" ca="1">(1+INDIRECT("'Case "&amp;$E$6&amp;" Assumptions'!$C$23"))*'Base Case 1 - Forecasts'!AM32</f>
        <v>188830672521.07568</v>
      </c>
      <c r="AO32" s="133" cm="1">
        <f t="array" aca="1" ref="AO32" ca="1">(1+INDIRECT("'Case "&amp;$E$6&amp;" Assumptions'!$C$23"))*'Base Case 1 - Forecasts'!AN32</f>
        <v>194021117491.91168</v>
      </c>
      <c r="AP32" s="133" cm="1">
        <f t="array" aca="1" ref="AP32" ca="1">(1+INDIRECT("'Case "&amp;$E$6&amp;" Assumptions'!$C$23"))*'Base Case 1 - Forecasts'!AO32</f>
        <v>199354233770.51559</v>
      </c>
      <c r="AQ32" s="133" cm="1">
        <f t="array" aca="1" ref="AQ32" ca="1">(1+INDIRECT("'Case "&amp;$E$6&amp;" Assumptions'!$C$23"))*'Base Case 1 - Forecasts'!AP32</f>
        <v>204833943005.64288</v>
      </c>
      <c r="AR32" s="133" cm="1">
        <f t="array" aca="1" ref="AR32" ca="1">(1+INDIRECT("'Case "&amp;$E$6&amp;" Assumptions'!$C$24"))*'Base Case 1 - Forecasts'!AQ32</f>
        <v>209732055859.74451</v>
      </c>
      <c r="AS32" s="133" cm="1">
        <f t="array" aca="1" ref="AS32" ca="1">(1+INDIRECT("'Case "&amp;$E$6&amp;" Assumptions'!$C$24"))*'Base Case 1 - Forecasts'!AR32</f>
        <v>214747295344.22522</v>
      </c>
      <c r="AT32" s="133" cm="1">
        <f t="array" aca="1" ref="AT32" ca="1">(1+INDIRECT("'Case "&amp;$E$6&amp;" Assumptions'!$C$24"))*'Base Case 1 - Forecasts'!AS32</f>
        <v>219882462261.75183</v>
      </c>
      <c r="AU32" s="133" cm="1">
        <f t="array" aca="1" ref="AU32" ca="1">(1+INDIRECT("'Case "&amp;$E$6&amp;" Assumptions'!$C$24"))*'Base Case 1 - Forecasts'!AT32</f>
        <v>225140424389.47464</v>
      </c>
      <c r="AV32" s="133" cm="1">
        <f t="array" aca="1" ref="AV32" ca="1">(1+INDIRECT("'Case "&amp;$E$6&amp;" Assumptions'!$C$24"))*'Base Case 1 - Forecasts'!AU32</f>
        <v>230524118080.56177</v>
      </c>
      <c r="AW32" s="133" cm="1">
        <f t="array" aca="1" ref="AW32" ca="1">(1+INDIRECT("'Case "&amp;$E$6&amp;" Assumptions'!$C$24"))*'Base Case 1 - Forecasts'!AV32</f>
        <v>236036549904.03027</v>
      </c>
      <c r="AX32" s="133" cm="1">
        <f t="array" aca="1" ref="AX32" ca="1">(1+INDIRECT("'Case "&amp;$E$6&amp;" Assumptions'!$C$24"))*'Base Case 1 - Forecasts'!AW32</f>
        <v>241680798323.78989</v>
      </c>
      <c r="AY32" s="133" cm="1">
        <f t="array" aca="1" ref="AY32" ca="1">(1+INDIRECT("'Case "&amp;$E$6&amp;" Assumptions'!$C$24"))*'Base Case 1 - Forecasts'!AX32</f>
        <v>247460015417.83707</v>
      </c>
      <c r="AZ32" s="133" cm="1">
        <f t="array" aca="1" ref="AZ32" ca="1">(1+INDIRECT("'Case "&amp;$E$6&amp;" Assumptions'!$C$24"))*'Base Case 1 - Forecasts'!AY32</f>
        <v>253377428638.55948</v>
      </c>
      <c r="BA32" s="133" cm="1">
        <f t="array" aca="1" ref="BA32" ca="1">(1+INDIRECT("'Case "&amp;$E$6&amp;" Assumptions'!$C$24"))*'Base Case 1 - Forecasts'!AZ32</f>
        <v>259436342615.13394</v>
      </c>
      <c r="BB32" s="133" cm="1">
        <f t="array" aca="1" ref="BB32" ca="1">(1+INDIRECT("'Case "&amp;$E$6&amp;" Assumptions'!$C$25"))*'Base Case 1 - Forecasts'!BA32</f>
        <v>264701411497.22931</v>
      </c>
      <c r="BC32" s="133" cm="1">
        <f t="array" aca="1" ref="BC32" ca="1">(1+INDIRECT("'Case "&amp;$E$6&amp;" Assumptions'!$C$25"))*'Base Case 1 - Forecasts'!BB32</f>
        <v>270073331062.05392</v>
      </c>
      <c r="BD32" s="133" cm="1">
        <f t="array" aca="1" ref="BD32" ca="1">(1+INDIRECT("'Case "&amp;$E$6&amp;" Assumptions'!$C$25"))*'Base Case 1 - Forecasts'!BC32</f>
        <v>275554269765.2644</v>
      </c>
      <c r="BE32" s="133" cm="1">
        <f t="array" aca="1" ref="BE32" ca="1">(1+INDIRECT("'Case "&amp;$E$6&amp;" Assumptions'!$C$25"))*'Base Case 1 - Forecasts'!BD32</f>
        <v>281146440069.72266</v>
      </c>
      <c r="BF32" s="133" cm="1">
        <f t="array" aca="1" ref="BF32" ca="1">(1+INDIRECT("'Case "&amp;$E$6&amp;" Assumptions'!$C$25"))*'Base Case 1 - Forecasts'!BE32</f>
        <v>286852099338.5896</v>
      </c>
      <c r="BG32" s="133" cm="1">
        <f t="array" aca="1" ref="BG32" ca="1">(1+INDIRECT("'Case "&amp;$E$6&amp;" Assumptions'!$C$25"))*'Base Case 1 - Forecasts'!BF32</f>
        <v>292673550746.5437</v>
      </c>
      <c r="BH32" s="133" cm="1">
        <f t="array" aca="1" ref="BH32" ca="1">(1+INDIRECT("'Case "&amp;$E$6&amp;" Assumptions'!$C$25"))*'Base Case 1 - Forecasts'!BG32</f>
        <v>298613144209.4917</v>
      </c>
      <c r="BI32" s="133" cm="1">
        <f t="array" aca="1" ref="BI32" ca="1">(1+INDIRECT("'Case "&amp;$E$6&amp;" Assumptions'!$C$25"))*'Base Case 1 - Forecasts'!BH32</f>
        <v>304673277333.14734</v>
      </c>
      <c r="BJ32" s="133" cm="1">
        <f t="array" aca="1" ref="BJ32" ca="1">(1+INDIRECT("'Case "&amp;$E$6&amp;" Assumptions'!$C$25"))*'Base Case 1 - Forecasts'!BI32</f>
        <v>310856396380.86084</v>
      </c>
      <c r="BK32" s="133" cm="1">
        <f t="array" aca="1" ref="BK32" ca="1">(1+INDIRECT("'Case "&amp;$E$6&amp;" Assumptions'!$C$25"))*'Base Case 1 - Forecasts'!BJ32</f>
        <v>317164997261.0896</v>
      </c>
      <c r="BL32" s="133" cm="1">
        <f t="array" aca="1" ref="BL32" ca="1">(1+INDIRECT("'Case "&amp;$E$6&amp;" Assumptions'!$C$26"))*'Base Case 1 - Forecasts'!BK32</f>
        <v>322766541815.19244</v>
      </c>
      <c r="BM32" s="133" cm="1">
        <f t="array" aca="1" ref="BM32" ca="1">(1+INDIRECT("'Case "&amp;$E$6&amp;" Assumptions'!$C$26"))*'Base Case 1 - Forecasts'!BL32</f>
        <v>328467016899.6582</v>
      </c>
      <c r="BN32" s="133" cm="1">
        <f t="array" aca="1" ref="BN32" ca="1">(1+INDIRECT("'Case "&amp;$E$6&amp;" Assumptions'!$C$26"))*'Base Case 1 - Forecasts'!BM32</f>
        <v>334268169755.76001</v>
      </c>
      <c r="BO32" s="133" cm="1">
        <f t="array" aca="1" ref="BO32" ca="1">(1+INDIRECT("'Case "&amp;$E$6&amp;" Assumptions'!$C$26"))*'Base Case 1 - Forecasts'!BN32</f>
        <v>340171778483.31433</v>
      </c>
      <c r="BP32" s="133" cm="1">
        <f t="array" aca="1" ref="BP32" ca="1">(1+INDIRECT("'Case "&amp;$E$6&amp;" Assumptions'!$C$26"))*'Base Case 1 - Forecasts'!BO32</f>
        <v>346179652585.68286</v>
      </c>
      <c r="BQ32" s="133" cm="1">
        <f t="array" aca="1" ref="BQ32" ca="1">(1+INDIRECT("'Case "&amp;$E$6&amp;" Assumptions'!$C$26"))*'Base Case 1 - Forecasts'!BP32</f>
        <v>352293633524.3999</v>
      </c>
      <c r="BR32" s="133" cm="1">
        <f t="array" aca="1" ref="BR32" ca="1">(1+INDIRECT("'Case "&amp;$E$6&amp;" Assumptions'!$C$26"))*'Base Case 1 - Forecasts'!BQ32</f>
        <v>358515595283.59497</v>
      </c>
      <c r="BS32" s="133" cm="1">
        <f t="array" aca="1" ref="BS32" ca="1">(1+INDIRECT("'Case "&amp;$E$6&amp;" Assumptions'!$C$26"))*'Base Case 1 - Forecasts'!BR32</f>
        <v>364847444944.38391</v>
      </c>
      <c r="BT32" s="133" cm="1">
        <f t="array" aca="1" ref="BT32" ca="1">(1+INDIRECT("'Case "&amp;$E$6&amp;" Assumptions'!$C$26"))*'Base Case 1 - Forecasts'!BS32</f>
        <v>371291123269.40466</v>
      </c>
      <c r="BU32" s="133" cm="1">
        <f t="array" aca="1" ref="BU32" ca="1">(1+INDIRECT("'Case "&amp;$E$6&amp;" Assumptions'!$C$26"))*'Base Case 1 - Forecasts'!BT32</f>
        <v>377848605297.67645</v>
      </c>
      <c r="BV32" s="133" cm="1">
        <f t="array" aca="1" ref="BV32" ca="1">(1+INDIRECT("'Case "&amp;$E$6&amp;" Assumptions'!$C$27"))*'Base Case 1 - Forecasts'!BU32</f>
        <v>383779755740.90973</v>
      </c>
      <c r="BW32" s="133" cm="1">
        <f t="array" aca="1" ref="BW32" ca="1">(1+INDIRECT("'Case "&amp;$E$6&amp;" Assumptions'!$C$27"))*'Base Case 1 - Forecasts'!BV32</f>
        <v>389804008408.38586</v>
      </c>
      <c r="BX32" s="133" cm="1">
        <f t="array" aca="1" ref="BX32" ca="1">(1+INDIRECT("'Case "&amp;$E$6&amp;" Assumptions'!$C$27"))*'Base Case 1 - Forecasts'!BW32</f>
        <v>395922824740.72107</v>
      </c>
      <c r="BY32" s="133" cm="1">
        <f t="array" aca="1" ref="BY32" ca="1">(1+INDIRECT("'Case "&amp;$E$6&amp;" Assumptions'!$C$27"))*'Base Case 1 - Forecasts'!BX32</f>
        <v>402137689119.00055</v>
      </c>
      <c r="BZ32" s="133" cm="1">
        <f t="array" aca="1" ref="BZ32" ca="1">(1+INDIRECT("'Case "&amp;$E$6&amp;" Assumptions'!$C$27"))*'Base Case 1 - Forecasts'!BY32</f>
        <v>408450109224.87842</v>
      </c>
      <c r="CA32" s="133" cm="1">
        <f t="array" aca="1" ref="CA32" ca="1">(1+INDIRECT("'Case "&amp;$E$6&amp;" Assumptions'!$C$27"))*'Base Case 1 - Forecasts'!BZ32</f>
        <v>414861616406.33081</v>
      </c>
      <c r="CB32" s="133" cm="1">
        <f t="array" aca="1" ref="CB32" ca="1">(1+INDIRECT("'Case "&amp;$E$6&amp;" Assumptions'!$C$27"))*'Base Case 1 - Forecasts'!CA32</f>
        <v>421373766049.14972</v>
      </c>
      <c r="CC32" s="133" cm="1">
        <f t="array" aca="1" ref="CC32" ca="1">(1+INDIRECT("'Case "&amp;$E$6&amp;" Assumptions'!$C$27"))*'Base Case 1 - Forecasts'!CB32</f>
        <v>427988137954.26855</v>
      </c>
      <c r="CD32" s="133" cm="1">
        <f t="array" aca="1" ref="CD32" ca="1">(1+INDIRECT("'Case "&amp;$E$6&amp;" Assumptions'!$C$27"))*'Base Case 1 - Forecasts'!CC32</f>
        <v>434706336721.01062</v>
      </c>
      <c r="CE32" s="133" cm="1">
        <f t="array" aca="1" ref="CE32" ca="1">(1+INDIRECT("'Case "&amp;$E$6&amp;" Assumptions'!$C$27"))*'Base Case 1 - Forecasts'!CD32</f>
        <v>441529992136.35321</v>
      </c>
      <c r="CF32" s="133" cm="1">
        <f t="array" aca="1" ref="CF32" ca="1">(1+INDIRECT("'Case "&amp;$E$6&amp;" Assumptions'!$C$27"))*'Base Case 1 - Forecasts'!CE32</f>
        <v>448460759570.30255</v>
      </c>
    </row>
    <row r="33" spans="1:84" x14ac:dyDescent="0.2">
      <c r="A33" s="118"/>
      <c r="B33" s="118" t="s">
        <v>35</v>
      </c>
      <c r="C33" s="160">
        <f>INDEX('Demographic-Economic'!$D$36:$I$37, MATCH('Base Case 1 - Forecasts'!C$8,'Demographic-Economic'!$C$36:$C$37,0),MATCH('Base Case 1 - Forecasts'!$B33,'Demographic-Economic'!$D$8:$I$8,0))*1000</f>
        <v>68360180000</v>
      </c>
      <c r="D33" s="160">
        <f>INDEX('Demographic-Economic'!$D$36:$I$37, MATCH('Base Case 1 - Forecasts'!D$8,'Demographic-Economic'!$C$36:$C$37,0),MATCH('Base Case 1 - Forecasts'!$B33,'Demographic-Economic'!$D$8:$I$8,0))*1000</f>
        <v>69643447000</v>
      </c>
      <c r="E33" s="133" cm="1">
        <f t="array" aca="1" ref="E33" ca="1">(1+INDIRECT("'Case "&amp;$E$6&amp;" Assumptions'!$C$20"))*'Base Case 1 - Forecasts'!D33</f>
        <v>73117493064.671097</v>
      </c>
      <c r="F33" s="133" cm="1">
        <f t="array" aca="1" ref="F33" ca="1">(1+INDIRECT("'Case "&amp;$E$6&amp;" Assumptions'!$C$20"))*'Base Case 1 - Forecasts'!E33</f>
        <v>76764836066.517883</v>
      </c>
      <c r="G33" s="133" cm="1">
        <f t="array" aca="1" ref="G33" ca="1">(1+INDIRECT("'Case "&amp;$E$6&amp;" Assumptions'!$C$20"))*'Base Case 1 - Forecasts'!F33</f>
        <v>80594120631.396027</v>
      </c>
      <c r="H33" s="133" cm="1">
        <f t="array" aca="1" ref="H33" ca="1">(1+INDIRECT("'Case "&amp;$E$6&amp;" Assumptions'!$C$20"))*'Base Case 1 - Forecasts'!G33</f>
        <v>84614422607.763306</v>
      </c>
      <c r="I33" s="133" cm="1">
        <f t="array" aca="1" ref="I33" ca="1">(1+INDIRECT("'Case "&amp;$E$6&amp;" Assumptions'!$C$20"))*'Base Case 1 - Forecasts'!H33</f>
        <v>88835270577.492859</v>
      </c>
      <c r="J33" s="133" cm="1">
        <f t="array" aca="1" ref="J33" ca="1">(1+INDIRECT("'Case "&amp;$E$6&amp;" Assumptions'!$C$20"))*'Base Case 1 - Forecasts'!I33</f>
        <v>93266668439.717163</v>
      </c>
      <c r="K33" s="133" cm="1">
        <f t="array" aca="1" ref="K33" ca="1">(1+INDIRECT("'Case "&amp;$E$6&amp;" Assumptions'!$C$20"))*'Base Case 1 - Forecasts'!J33</f>
        <v>97919119121.229004</v>
      </c>
      <c r="L33" s="133" cm="1">
        <f t="array" aca="1" ref="L33" ca="1">(1+INDIRECT("'Case "&amp;$E$6&amp;" Assumptions'!$C$20"))*'Base Case 1 - Forecasts'!K33</f>
        <v>102803649469.63589</v>
      </c>
      <c r="M33" s="133" cm="1">
        <f t="array" aca="1" ref="M33" ca="1">(1+INDIRECT("'Case "&amp;$E$6&amp;" Assumptions'!$C$20"))*'Base Case 1 - Forecasts'!L33</f>
        <v>107931836388.26753</v>
      </c>
      <c r="N33" s="133" cm="1">
        <f t="array" aca="1" ref="N33" ca="1">(1+INDIRECT("'Case "&amp;$E$6&amp;" Assumptions'!$C$21"))*'Base Case 1 - Forecasts'!M33</f>
        <v>112907253436.78214</v>
      </c>
      <c r="O33" s="133" cm="1">
        <f t="array" aca="1" ref="O33" ca="1">(1+INDIRECT("'Case "&amp;$E$6&amp;" Assumptions'!$C$21"))*'Base Case 1 - Forecasts'!N33</f>
        <v>118112026119.69545</v>
      </c>
      <c r="P33" s="133" cm="1">
        <f t="array" aca="1" ref="P33" ca="1">(1+INDIRECT("'Case "&amp;$E$6&amp;" Assumptions'!$C$21"))*'Base Case 1 - Forecasts'!O33</f>
        <v>123556727220.4581</v>
      </c>
      <c r="Q33" s="133" cm="1">
        <f t="array" aca="1" ref="Q33" ca="1">(1+INDIRECT("'Case "&amp;$E$6&amp;" Assumptions'!$C$21"))*'Base Case 1 - Forecasts'!P33</f>
        <v>129252416904.2682</v>
      </c>
      <c r="R33" s="133" cm="1">
        <f t="array" aca="1" ref="R33" ca="1">(1+INDIRECT("'Case "&amp;$E$6&amp;" Assumptions'!$C$21"))*'Base Case 1 - Forecasts'!Q33</f>
        <v>135210665185.28345</v>
      </c>
      <c r="S33" s="133" cm="1">
        <f t="array" aca="1" ref="S33" ca="1">(1+INDIRECT("'Case "&amp;$E$6&amp;" Assumptions'!$C$21"))*'Base Case 1 - Forecasts'!R33</f>
        <v>141443575429.52151</v>
      </c>
      <c r="T33" s="133" cm="1">
        <f t="array" aca="1" ref="T33" ca="1">(1+INDIRECT("'Case "&amp;$E$6&amp;" Assumptions'!$C$21"))*'Base Case 1 - Forecasts'!S33</f>
        <v>147963808941.19186</v>
      </c>
      <c r="U33" s="133" cm="1">
        <f t="array" aca="1" ref="U33" ca="1">(1+INDIRECT("'Case "&amp;$E$6&amp;" Assumptions'!$C$21"))*'Base Case 1 - Forecasts'!T33</f>
        <v>154784610682.40256</v>
      </c>
      <c r="V33" s="133" cm="1">
        <f t="array" aca="1" ref="V33" ca="1">(1+INDIRECT("'Case "&amp;$E$6&amp;" Assumptions'!$C$21"))*'Base Case 1 - Forecasts'!U33</f>
        <v>161919836178.48831</v>
      </c>
      <c r="W33" s="133" cm="1">
        <f t="array" aca="1" ref="W33" ca="1">(1+INDIRECT("'Case "&amp;$E$6&amp;" Assumptions'!$C$21"))*'Base Case 1 - Forecasts'!V33</f>
        <v>169383979663.61404</v>
      </c>
      <c r="X33" s="133" cm="1">
        <f t="array" aca="1" ref="X33" ca="1">(1+INDIRECT("'Case "&amp;$E$6&amp;" Assumptions'!$C$22"))*'Base Case 1 - Forecasts'!W33</f>
        <v>175200434735.5325</v>
      </c>
      <c r="Y33" s="133" cm="1">
        <f t="array" aca="1" ref="Y33" ca="1">(1+INDIRECT("'Case "&amp;$E$6&amp;" Assumptions'!$C$22"))*'Base Case 1 - Forecasts'!X33</f>
        <v>181216620323.11621</v>
      </c>
      <c r="Z33" s="133" cm="1">
        <f t="array" aca="1" ref="Z33" ca="1">(1+INDIRECT("'Case "&amp;$E$6&amp;" Assumptions'!$C$22"))*'Base Case 1 - Forecasts'!Y33</f>
        <v>187439394947.30182</v>
      </c>
      <c r="AA33" s="133" cm="1">
        <f t="array" aca="1" ref="AA33" ca="1">(1+INDIRECT("'Case "&amp;$E$6&amp;" Assumptions'!$C$22"))*'Base Case 1 - Forecasts'!Z33</f>
        <v>193875852642.90973</v>
      </c>
      <c r="AB33" s="133" cm="1">
        <f t="array" aca="1" ref="AB33" ca="1">(1+INDIRECT("'Case "&amp;$E$6&amp;" Assumptions'!$C$22"))*'Base Case 1 - Forecasts'!AA33</f>
        <v>200533331045.92548</v>
      </c>
      <c r="AC33" s="133" cm="1">
        <f t="array" aca="1" ref="AC33" ca="1">(1+INDIRECT("'Case "&amp;$E$6&amp;" Assumptions'!$C$22"))*'Base Case 1 - Forecasts'!AB33</f>
        <v>207419419758.48944</v>
      </c>
      <c r="AD33" s="133" cm="1">
        <f t="array" aca="1" ref="AD33" ca="1">(1+INDIRECT("'Case "&amp;$E$6&amp;" Assumptions'!$C$22"))*'Base Case 1 - Forecasts'!AC33</f>
        <v>214541969001.13077</v>
      </c>
      <c r="AE33" s="133" cm="1">
        <f t="array" aca="1" ref="AE33" ca="1">(1+INDIRECT("'Case "&amp;$E$6&amp;" Assumptions'!$C$22"))*'Base Case 1 - Forecasts'!AD33</f>
        <v>221909098562.10931</v>
      </c>
      <c r="AF33" s="133" cm="1">
        <f t="array" aca="1" ref="AF33" ca="1">(1+INDIRECT("'Case "&amp;$E$6&amp;" Assumptions'!$C$22"))*'Base Case 1 - Forecasts'!AE33</f>
        <v>229529207054.06784</v>
      </c>
      <c r="AG33" s="133" cm="1">
        <f t="array" aca="1" ref="AG33" ca="1">(1+INDIRECT("'Case "&amp;$E$6&amp;" Assumptions'!$C$22"))*'Base Case 1 - Forecasts'!AF33</f>
        <v>237410981488.54727</v>
      </c>
      <c r="AH33" s="133" cm="1">
        <f t="array" aca="1" ref="AH33" ca="1">(1+INDIRECT("'Case "&amp;$E$6&amp;" Assumptions'!$C$23"))*'Base Case 1 - Forecasts'!AG33</f>
        <v>243936767889.8584</v>
      </c>
      <c r="AI33" s="133" cm="1">
        <f t="array" aca="1" ref="AI33" ca="1">(1+INDIRECT("'Case "&amp;$E$6&amp;" Assumptions'!$C$23"))*'Base Case 1 - Forecasts'!AH33</f>
        <v>250641930526.79489</v>
      </c>
      <c r="AJ33" s="133" cm="1">
        <f t="array" aca="1" ref="AJ33" ca="1">(1+INDIRECT("'Case "&amp;$E$6&amp;" Assumptions'!$C$23"))*'Base Case 1 - Forecasts'!AI33</f>
        <v>257531399967.40302</v>
      </c>
      <c r="AK33" s="133" cm="1">
        <f t="array" aca="1" ref="AK33" ca="1">(1+INDIRECT("'Case "&amp;$E$6&amp;" Assumptions'!$C$23"))*'Base Case 1 - Forecasts'!AJ33</f>
        <v>264610242307.72232</v>
      </c>
      <c r="AL33" s="133" cm="1">
        <f t="array" aca="1" ref="AL33" ca="1">(1+INDIRECT("'Case "&amp;$E$6&amp;" Assumptions'!$C$23"))*'Base Case 1 - Forecasts'!AK33</f>
        <v>271883662897.08405</v>
      </c>
      <c r="AM33" s="133" cm="1">
        <f t="array" aca="1" ref="AM33" ca="1">(1+INDIRECT("'Case "&amp;$E$6&amp;" Assumptions'!$C$23"))*'Base Case 1 - Forecasts'!AL33</f>
        <v>279357010165.80774</v>
      </c>
      <c r="AN33" s="133" cm="1">
        <f t="array" aca="1" ref="AN33" ca="1">(1+INDIRECT("'Case "&amp;$E$6&amp;" Assumptions'!$C$23"))*'Base Case 1 - Forecasts'!AM33</f>
        <v>287035779558.11115</v>
      </c>
      <c r="AO33" s="133" cm="1">
        <f t="array" aca="1" ref="AO33" ca="1">(1+INDIRECT("'Case "&amp;$E$6&amp;" Assumptions'!$C$23"))*'Base Case 1 - Forecasts'!AN33</f>
        <v>294925617573.12488</v>
      </c>
      <c r="AP33" s="133" cm="1">
        <f t="array" aca="1" ref="AP33" ca="1">(1+INDIRECT("'Case "&amp;$E$6&amp;" Assumptions'!$C$23"))*'Base Case 1 - Forecasts'!AO33</f>
        <v>303032325916.98395</v>
      </c>
      <c r="AQ33" s="133" cm="1">
        <f t="array" aca="1" ref="AQ33" ca="1">(1+INDIRECT("'Case "&amp;$E$6&amp;" Assumptions'!$C$23"))*'Base Case 1 - Forecasts'!AP33</f>
        <v>311361865769.04901</v>
      </c>
      <c r="AR33" s="133" cm="1">
        <f t="array" aca="1" ref="AR33" ca="1">(1+INDIRECT("'Case "&amp;$E$6&amp;" Assumptions'!$C$24"))*'Base Case 1 - Forecasts'!AQ33</f>
        <v>318807338597.53638</v>
      </c>
      <c r="AS33" s="133" cm="1">
        <f t="array" aca="1" ref="AS33" ca="1">(1+INDIRECT("'Case "&amp;$E$6&amp;" Assumptions'!$C$24"))*'Base Case 1 - Forecasts'!AR33</f>
        <v>326430852065.33844</v>
      </c>
      <c r="AT33" s="133" cm="1">
        <f t="array" aca="1" ref="AT33" ca="1">(1+INDIRECT("'Case "&amp;$E$6&amp;" Assumptions'!$C$24"))*'Base Case 1 - Forecasts'!AS33</f>
        <v>334236663587.66278</v>
      </c>
      <c r="AU33" s="133" cm="1">
        <f t="array" aca="1" ref="AU33" ca="1">(1+INDIRECT("'Case "&amp;$E$6&amp;" Assumptions'!$C$24"))*'Base Case 1 - Forecasts'!AT33</f>
        <v>342229132385.59863</v>
      </c>
      <c r="AV33" s="133" cm="1">
        <f t="array" aca="1" ref="AV33" ca="1">(1+INDIRECT("'Case "&amp;$E$6&amp;" Assumptions'!$C$24"))*'Base Case 1 - Forecasts'!AU33</f>
        <v>350412721920.56042</v>
      </c>
      <c r="AW33" s="133" cm="1">
        <f t="array" aca="1" ref="AW33" ca="1">(1+INDIRECT("'Case "&amp;$E$6&amp;" Assumptions'!$C$24"))*'Base Case 1 - Forecasts'!AV33</f>
        <v>358792002386.94556</v>
      </c>
      <c r="AX33" s="133" cm="1">
        <f t="array" aca="1" ref="AX33" ca="1">(1+INDIRECT("'Case "&amp;$E$6&amp;" Assumptions'!$C$24"))*'Base Case 1 - Forecasts'!AW33</f>
        <v>367371653264.39777</v>
      </c>
      <c r="AY33" s="133" cm="1">
        <f t="array" aca="1" ref="AY33" ca="1">(1+INDIRECT("'Case "&amp;$E$6&amp;" Assumptions'!$C$24"))*'Base Case 1 - Forecasts'!AX33</f>
        <v>376156465931.10181</v>
      </c>
      <c r="AZ33" s="133" cm="1">
        <f t="array" aca="1" ref="AZ33" ca="1">(1+INDIRECT("'Case "&amp;$E$6&amp;" Assumptions'!$C$24"))*'Base Case 1 - Forecasts'!AY33</f>
        <v>385151346339.56909</v>
      </c>
      <c r="BA33" s="133" cm="1">
        <f t="array" aca="1" ref="BA33" ca="1">(1+INDIRECT("'Case "&amp;$E$6&amp;" Assumptions'!$C$24"))*'Base Case 1 - Forecasts'!AZ33</f>
        <v>394361317756.40802</v>
      </c>
      <c r="BB33" s="133" cm="1">
        <f t="array" aca="1" ref="BB33" ca="1">(1+INDIRECT("'Case "&amp;$E$6&amp;" Assumptions'!$C$25"))*'Base Case 1 - Forecasts'!BA33</f>
        <v>402364589316.17389</v>
      </c>
      <c r="BC33" s="133" cm="1">
        <f t="array" aca="1" ref="BC33" ca="1">(1+INDIRECT("'Case "&amp;$E$6&amp;" Assumptions'!$C$25"))*'Base Case 1 - Forecasts'!BB33</f>
        <v>410530281358.82019</v>
      </c>
      <c r="BD33" s="133" cm="1">
        <f t="array" aca="1" ref="BD33" ca="1">(1+INDIRECT("'Case "&amp;$E$6&amp;" Assumptions'!$C$25"))*'Base Case 1 - Forecasts'!BC33</f>
        <v>418861690088.03839</v>
      </c>
      <c r="BE33" s="133" cm="1">
        <f t="array" aca="1" ref="BE33" ca="1">(1+INDIRECT("'Case "&amp;$E$6&amp;" Assumptions'!$C$25"))*'Base Case 1 - Forecasts'!BD33</f>
        <v>427362178601.53839</v>
      </c>
      <c r="BF33" s="133" cm="1">
        <f t="array" aca="1" ref="BF33" ca="1">(1+INDIRECT("'Case "&amp;$E$6&amp;" Assumptions'!$C$25"))*'Base Case 1 - Forecasts'!BE33</f>
        <v>436035178248.61322</v>
      </c>
      <c r="BG33" s="133" cm="1">
        <f t="array" aca="1" ref="BG33" ca="1">(1+INDIRECT("'Case "&amp;$E$6&amp;" Assumptions'!$C$25"))*'Base Case 1 - Forecasts'!BF33</f>
        <v>444884190015.25439</v>
      </c>
      <c r="BH33" s="133" cm="1">
        <f t="array" aca="1" ref="BH33" ca="1">(1+INDIRECT("'Case "&amp;$E$6&amp;" Assumptions'!$C$25"))*'Base Case 1 - Forecasts'!BG33</f>
        <v>453912785937.37744</v>
      </c>
      <c r="BI33" s="133" cm="1">
        <f t="array" aca="1" ref="BI33" ca="1">(1+INDIRECT("'Case "&amp;$E$6&amp;" Assumptions'!$C$25"))*'Base Case 1 - Forecasts'!BH33</f>
        <v>463124610542.72742</v>
      </c>
      <c r="BJ33" s="133" cm="1">
        <f t="array" aca="1" ref="BJ33" ca="1">(1+INDIRECT("'Case "&amp;$E$6&amp;" Assumptions'!$C$25"))*'Base Case 1 - Forecasts'!BI33</f>
        <v>472523382322.04712</v>
      </c>
      <c r="BK33" s="133" cm="1">
        <f t="array" aca="1" ref="BK33" ca="1">(1+INDIRECT("'Case "&amp;$E$6&amp;" Assumptions'!$C$25"))*'Base Case 1 - Forecasts'!BJ33</f>
        <v>482112895230.10156</v>
      </c>
      <c r="BL33" s="133" cm="1">
        <f t="array" aca="1" ref="BL33" ca="1">(1+INDIRECT("'Case "&amp;$E$6&amp;" Assumptions'!$C$26"))*'Base Case 1 - Forecasts'!BK33</f>
        <v>490627633256.2395</v>
      </c>
      <c r="BM33" s="133" cm="1">
        <f t="array" aca="1" ref="BM33" ca="1">(1+INDIRECT("'Case "&amp;$E$6&amp;" Assumptions'!$C$26"))*'Base Case 1 - Forecasts'!BL33</f>
        <v>499292752581.80139</v>
      </c>
      <c r="BN33" s="133" cm="1">
        <f t="array" aca="1" ref="BN33" ca="1">(1+INDIRECT("'Case "&amp;$E$6&amp;" Assumptions'!$C$26"))*'Base Case 1 - Forecasts'!BM33</f>
        <v>508110909135.26648</v>
      </c>
      <c r="BO33" s="133" cm="1">
        <f t="array" aca="1" ref="BO33" ca="1">(1+INDIRECT("'Case "&amp;$E$6&amp;" Assumptions'!$C$26"))*'Base Case 1 - Forecasts'!BN33</f>
        <v>517084805752.25006</v>
      </c>
      <c r="BP33" s="133" cm="1">
        <f t="array" aca="1" ref="BP33" ca="1">(1+INDIRECT("'Case "&amp;$E$6&amp;" Assumptions'!$C$26"))*'Base Case 1 - Forecasts'!BO33</f>
        <v>526217193003.9444</v>
      </c>
      <c r="BQ33" s="133" cm="1">
        <f t="array" aca="1" ref="BQ33" ca="1">(1+INDIRECT("'Case "&amp;$E$6&amp;" Assumptions'!$C$26"))*'Base Case 1 - Forecasts'!BP33</f>
        <v>535510870040.19073</v>
      </c>
      <c r="BR33" s="133" cm="1">
        <f t="array" aca="1" ref="BR33" ca="1">(1+INDIRECT("'Case "&amp;$E$6&amp;" Assumptions'!$C$26"))*'Base Case 1 - Forecasts'!BQ33</f>
        <v>544968685447.44128</v>
      </c>
      <c r="BS33" s="133" cm="1">
        <f t="array" aca="1" ref="BS33" ca="1">(1+INDIRECT("'Case "&amp;$E$6&amp;" Assumptions'!$C$26"))*'Base Case 1 - Forecasts'!BR33</f>
        <v>554593538121.87354</v>
      </c>
      <c r="BT33" s="133" cm="1">
        <f t="array" aca="1" ref="BT33" ca="1">(1+INDIRECT("'Case "&amp;$E$6&amp;" Assumptions'!$C$26"))*'Base Case 1 - Forecasts'!BS33</f>
        <v>564388378157.92542</v>
      </c>
      <c r="BU33" s="133" cm="1">
        <f t="array" aca="1" ref="BU33" ca="1">(1+INDIRECT("'Case "&amp;$E$6&amp;" Assumptions'!$C$26"))*'Base Case 1 - Forecasts'!BT33</f>
        <v>574356207752.52271</v>
      </c>
      <c r="BV33" s="133" cm="1">
        <f t="array" aca="1" ref="BV33" ca="1">(1+INDIRECT("'Case "&amp;$E$6&amp;" Assumptions'!$C$27"))*'Base Case 1 - Forecasts'!BU33</f>
        <v>583371969696.38745</v>
      </c>
      <c r="BW33" s="133" cm="1">
        <f t="array" aca="1" ref="BW33" ca="1">(1+INDIRECT("'Case "&amp;$E$6&amp;" Assumptions'!$C$27"))*'Base Case 1 - Forecasts'!BV33</f>
        <v>592529253508.26941</v>
      </c>
      <c r="BX33" s="133" cm="1">
        <f t="array" aca="1" ref="BX33" ca="1">(1+INDIRECT("'Case "&amp;$E$6&amp;" Assumptions'!$C$27"))*'Base Case 1 - Forecasts'!BW33</f>
        <v>601830280679.73547</v>
      </c>
      <c r="BY33" s="133" cm="1">
        <f t="array" aca="1" ref="BY33" ca="1">(1+INDIRECT("'Case "&amp;$E$6&amp;" Assumptions'!$C$27"))*'Base Case 1 - Forecasts'!BX33</f>
        <v>611277307573.46362</v>
      </c>
      <c r="BZ33" s="133" cm="1">
        <f t="array" aca="1" ref="BZ33" ca="1">(1+INDIRECT("'Case "&amp;$E$6&amp;" Assumptions'!$C$27"))*'Base Case 1 - Forecasts'!BY33</f>
        <v>620872625970.62036</v>
      </c>
      <c r="CA33" s="133" cm="1">
        <f t="array" aca="1" ref="CA33" ca="1">(1+INDIRECT("'Case "&amp;$E$6&amp;" Assumptions'!$C$27"))*'Base Case 1 - Forecasts'!BZ33</f>
        <v>630618563626.83032</v>
      </c>
      <c r="CB33" s="133" cm="1">
        <f t="array" aca="1" ref="CB33" ca="1">(1+INDIRECT("'Case "&amp;$E$6&amp;" Assumptions'!$C$27"))*'Base Case 1 - Forecasts'!CA33</f>
        <v>640517484836.87354</v>
      </c>
      <c r="CC33" s="133" cm="1">
        <f t="array" aca="1" ref="CC33" ca="1">(1+INDIRECT("'Case "&amp;$E$6&amp;" Assumptions'!$C$27"))*'Base Case 1 - Forecasts'!CB33</f>
        <v>650571791008.24597</v>
      </c>
      <c r="CD33" s="133" cm="1">
        <f t="array" aca="1" ref="CD33" ca="1">(1+INDIRECT("'Case "&amp;$E$6&amp;" Assumptions'!$C$27"))*'Base Case 1 - Forecasts'!CC33</f>
        <v>660783921243.72412</v>
      </c>
      <c r="CE33" s="133" cm="1">
        <f t="array" aca="1" ref="CE33" ca="1">(1+INDIRECT("'Case "&amp;$E$6&amp;" Assumptions'!$C$27"))*'Base Case 1 - Forecasts'!CD33</f>
        <v>671156352933.07361</v>
      </c>
      <c r="CF33" s="133" cm="1">
        <f t="array" aca="1" ref="CF33" ca="1">(1+INDIRECT("'Case "&amp;$E$6&amp;" Assumptions'!$C$27"))*'Base Case 1 - Forecasts'!CE33</f>
        <v>681691602354.04675</v>
      </c>
    </row>
    <row r="34" spans="1:84" x14ac:dyDescent="0.2">
      <c r="A34" s="118"/>
      <c r="B34" s="118" t="s">
        <v>36</v>
      </c>
      <c r="C34" s="160">
        <f>INDEX('Demographic-Economic'!$D$36:$I$37, MATCH('Base Case 1 - Forecasts'!C$8,'Demographic-Economic'!$C$36:$C$37,0),MATCH('Base Case 1 - Forecasts'!$B34,'Demographic-Economic'!$D$8:$I$8,0))*1000</f>
        <v>9766147000</v>
      </c>
      <c r="D34" s="160">
        <f>INDEX('Demographic-Economic'!$D$36:$I$37, MATCH('Base Case 1 - Forecasts'!D$8,'Demographic-Economic'!$C$36:$C$37,0),MATCH('Base Case 1 - Forecasts'!$B34,'Demographic-Economic'!$D$8:$I$8,0))*1000</f>
        <v>9845914000</v>
      </c>
      <c r="E34" s="133" cm="1">
        <f t="array" aca="1" ref="E34" ca="1">(1+INDIRECT("'Case "&amp;$E$6&amp;" Assumptions'!$C$20"))*'Base Case 1 - Forecasts'!D34</f>
        <v>10337060838.047665</v>
      </c>
      <c r="F34" s="133" cm="1">
        <f t="array" aca="1" ref="F34" ca="1">(1+INDIRECT("'Case "&amp;$E$6&amp;" Assumptions'!$C$20"))*'Base Case 1 - Forecasts'!E34</f>
        <v>10852707708.954058</v>
      </c>
      <c r="G34" s="133" cm="1">
        <f t="array" aca="1" ref="G34" ca="1">(1+INDIRECT("'Case "&amp;$E$6&amp;" Assumptions'!$C$20"))*'Base Case 1 - Forecasts'!F34</f>
        <v>11394076755.596991</v>
      </c>
      <c r="H34" s="133" cm="1">
        <f t="array" aca="1" ref="H34" ca="1">(1+INDIRECT("'Case "&amp;$E$6&amp;" Assumptions'!$C$20"))*'Base Case 1 - Forecasts'!G34</f>
        <v>11962451085.393478</v>
      </c>
      <c r="I34" s="133" cm="1">
        <f t="array" aca="1" ref="I34" ca="1">(1+INDIRECT("'Case "&amp;$E$6&amp;" Assumptions'!$C$20"))*'Base Case 1 - Forecasts'!H34</f>
        <v>12559177811.413111</v>
      </c>
      <c r="J34" s="133" cm="1">
        <f t="array" aca="1" ref="J34" ca="1">(1+INDIRECT("'Case "&amp;$E$6&amp;" Assumptions'!$C$20"))*'Base Case 1 - Forecasts'!I34</f>
        <v>13185671245.192234</v>
      </c>
      <c r="K34" s="133" cm="1">
        <f t="array" aca="1" ref="K34" ca="1">(1+INDIRECT("'Case "&amp;$E$6&amp;" Assumptions'!$C$20"))*'Base Case 1 - Forecasts'!J34</f>
        <v>13843416248.816294</v>
      </c>
      <c r="L34" s="133" cm="1">
        <f t="array" aca="1" ref="L34" ca="1">(1+INDIRECT("'Case "&amp;$E$6&amp;" Assumptions'!$C$20"))*'Base Case 1 - Forecasts'!K34</f>
        <v>14533971754.21516</v>
      </c>
      <c r="M34" s="133" cm="1">
        <f t="array" aca="1" ref="M34" ca="1">(1+INDIRECT("'Case "&amp;$E$6&amp;" Assumptions'!$C$20"))*'Base Case 1 - Forecasts'!L34</f>
        <v>15258974458.012577</v>
      </c>
      <c r="N34" s="133" cm="1">
        <f t="array" aca="1" ref="N34" ca="1">(1+INDIRECT("'Case "&amp;$E$6&amp;" Assumptions'!$C$21"))*'Base Case 1 - Forecasts'!M34</f>
        <v>15962379164.184122</v>
      </c>
      <c r="O34" s="133" cm="1">
        <f t="array" aca="1" ref="O34" ca="1">(1+INDIRECT("'Case "&amp;$E$6&amp;" Assumptions'!$C$21"))*'Base Case 1 - Forecasts'!N34</f>
        <v>16698209259.232603</v>
      </c>
      <c r="P34" s="133" cm="1">
        <f t="array" aca="1" ref="P34" ca="1">(1+INDIRECT("'Case "&amp;$E$6&amp;" Assumptions'!$C$21"))*'Base Case 1 - Forecasts'!O34</f>
        <v>17467959481.300365</v>
      </c>
      <c r="Q34" s="133" cm="1">
        <f t="array" aca="1" ref="Q34" ca="1">(1+INDIRECT("'Case "&amp;$E$6&amp;" Assumptions'!$C$21"))*'Base Case 1 - Forecasts'!P34</f>
        <v>18273193472.625946</v>
      </c>
      <c r="R34" s="133" cm="1">
        <f t="array" aca="1" ref="R34" ca="1">(1+INDIRECT("'Case "&amp;$E$6&amp;" Assumptions'!$C$21"))*'Base Case 1 - Forecasts'!Q34</f>
        <v>19115546955.869301</v>
      </c>
      <c r="S34" s="133" cm="1">
        <f t="array" aca="1" ref="S34" ca="1">(1+INDIRECT("'Case "&amp;$E$6&amp;" Assumptions'!$C$21"))*'Base Case 1 - Forecasts'!R34</f>
        <v>19996731056.858543</v>
      </c>
      <c r="T34" s="133" cm="1">
        <f t="array" aca="1" ref="T34" ca="1">(1+INDIRECT("'Case "&amp;$E$6&amp;" Assumptions'!$C$21"))*'Base Case 1 - Forecasts'!S34</f>
        <v>20918535780.507908</v>
      </c>
      <c r="U34" s="133" cm="1">
        <f t="array" aca="1" ref="U34" ca="1">(1+INDIRECT("'Case "&amp;$E$6&amp;" Assumptions'!$C$21"))*'Base Case 1 - Forecasts'!T34</f>
        <v>21882833646.967773</v>
      </c>
      <c r="V34" s="133" cm="1">
        <f t="array" aca="1" ref="V34" ca="1">(1+INDIRECT("'Case "&amp;$E$6&amp;" Assumptions'!$C$21"))*'Base Case 1 - Forecasts'!U34</f>
        <v>22891583495.393105</v>
      </c>
      <c r="W34" s="133" cm="1">
        <f t="array" aca="1" ref="W34" ca="1">(1+INDIRECT("'Case "&amp;$E$6&amp;" Assumptions'!$C$21"))*'Base Case 1 - Forecasts'!V34</f>
        <v>23946834463.057129</v>
      </c>
      <c r="X34" s="133" cm="1">
        <f t="array" aca="1" ref="X34" ca="1">(1+INDIRECT("'Case "&amp;$E$6&amp;" Assumptions'!$C$22"))*'Base Case 1 - Forecasts'!W34</f>
        <v>24769141785.424057</v>
      </c>
      <c r="Y34" s="133" cm="1">
        <f t="array" aca="1" ref="Y34" ca="1">(1+INDIRECT("'Case "&amp;$E$6&amp;" Assumptions'!$C$22"))*'Base Case 1 - Forecasts'!X34</f>
        <v>25619686215.015381</v>
      </c>
      <c r="Z34" s="133" cm="1">
        <f t="array" aca="1" ref="Z34" ca="1">(1+INDIRECT("'Case "&amp;$E$6&amp;" Assumptions'!$C$22"))*'Base Case 1 - Forecasts'!Y34</f>
        <v>26499437382.287643</v>
      </c>
      <c r="AA34" s="133" cm="1">
        <f t="array" aca="1" ref="AA34" ca="1">(1+INDIRECT("'Case "&amp;$E$6&amp;" Assumptions'!$C$22"))*'Base Case 1 - Forecasts'!Z34</f>
        <v>27409398213.715096</v>
      </c>
      <c r="AB34" s="133" cm="1">
        <f t="array" aca="1" ref="AB34" ca="1">(1+INDIRECT("'Case "&amp;$E$6&amp;" Assumptions'!$C$22"))*'Base Case 1 - Forecasts'!AA34</f>
        <v>28350606075.13744</v>
      </c>
      <c r="AC34" s="133" cm="1">
        <f t="array" aca="1" ref="AC34" ca="1">(1+INDIRECT("'Case "&amp;$E$6&amp;" Assumptions'!$C$22"))*'Base Case 1 - Forecasts'!AB34</f>
        <v>29324133954.368855</v>
      </c>
      <c r="AD34" s="133" cm="1">
        <f t="array" aca="1" ref="AD34" ca="1">(1+INDIRECT("'Case "&amp;$E$6&amp;" Assumptions'!$C$22"))*'Base Case 1 - Forecasts'!AC34</f>
        <v>30331091684.416473</v>
      </c>
      <c r="AE34" s="133" cm="1">
        <f t="array" aca="1" ref="AE34" ca="1">(1+INDIRECT("'Case "&amp;$E$6&amp;" Assumptions'!$C$22"))*'Base Case 1 - Forecasts'!AD34</f>
        <v>31372627208.702808</v>
      </c>
      <c r="AF34" s="133" cm="1">
        <f t="array" aca="1" ref="AF34" ca="1">(1+INDIRECT("'Case "&amp;$E$6&amp;" Assumptions'!$C$22"))*'Base Case 1 - Forecasts'!AE34</f>
        <v>32449927889.734482</v>
      </c>
      <c r="AG34" s="133" cm="1">
        <f t="array" aca="1" ref="AG34" ca="1">(1+INDIRECT("'Case "&amp;$E$6&amp;" Assumptions'!$C$22"))*'Base Case 1 - Forecasts'!AF34</f>
        <v>33564221862.709183</v>
      </c>
      <c r="AH34" s="133" cm="1">
        <f t="array" aca="1" ref="AH34" ca="1">(1+INDIRECT("'Case "&amp;$E$6&amp;" Assumptions'!$C$23"))*'Base Case 1 - Forecasts'!AG34</f>
        <v>34486811631.846809</v>
      </c>
      <c r="AI34" s="133" cm="1">
        <f t="array" aca="1" ref="AI34" ca="1">(1+INDIRECT("'Case "&amp;$E$6&amp;" Assumptions'!$C$23"))*'Base Case 1 - Forecasts'!AH34</f>
        <v>35434760900.918594</v>
      </c>
      <c r="AJ34" s="133" cm="1">
        <f t="array" aca="1" ref="AJ34" ca="1">(1+INDIRECT("'Case "&amp;$E$6&amp;" Assumptions'!$C$23"))*'Base Case 1 - Forecasts'!AI34</f>
        <v>36408766734.056862</v>
      </c>
      <c r="AK34" s="133" cm="1">
        <f t="array" aca="1" ref="AK34" ca="1">(1+INDIRECT("'Case "&amp;$E$6&amp;" Assumptions'!$C$23"))*'Base Case 1 - Forecasts'!AJ34</f>
        <v>37409545355.803467</v>
      </c>
      <c r="AL34" s="133" cm="1">
        <f t="array" aca="1" ref="AL34" ca="1">(1+INDIRECT("'Case "&amp;$E$6&amp;" Assumptions'!$C$23"))*'Base Case 1 - Forecasts'!AK34</f>
        <v>38437832677.777702</v>
      </c>
      <c r="AM34" s="133" cm="1">
        <f t="array" aca="1" ref="AM34" ca="1">(1+INDIRECT("'Case "&amp;$E$6&amp;" Assumptions'!$C$23"))*'Base Case 1 - Forecasts'!AL34</f>
        <v>39494384839.820862</v>
      </c>
      <c r="AN34" s="133" cm="1">
        <f t="array" aca="1" ref="AN34" ca="1">(1+INDIRECT("'Case "&amp;$E$6&amp;" Assumptions'!$C$23"))*'Base Case 1 - Forecasts'!AM34</f>
        <v>40579978766.015404</v>
      </c>
      <c r="AO34" s="133" cm="1">
        <f t="array" aca="1" ref="AO34" ca="1">(1+INDIRECT("'Case "&amp;$E$6&amp;" Assumptions'!$C$23"))*'Base Case 1 - Forecasts'!AN34</f>
        <v>41695412735.987564</v>
      </c>
      <c r="AP34" s="133" cm="1">
        <f t="array" aca="1" ref="AP34" ca="1">(1+INDIRECT("'Case "&amp;$E$6&amp;" Assumptions'!$C$23"))*'Base Case 1 - Forecasts'!AO34</f>
        <v>42841506971.913582</v>
      </c>
      <c r="AQ34" s="133" cm="1">
        <f t="array" aca="1" ref="AQ34" ca="1">(1+INDIRECT("'Case "&amp;$E$6&amp;" Assumptions'!$C$23"))*'Base Case 1 - Forecasts'!AP34</f>
        <v>44019104241.661087</v>
      </c>
      <c r="AR34" s="133" cm="1">
        <f t="array" aca="1" ref="AR34" ca="1">(1+INDIRECT("'Case "&amp;$E$6&amp;" Assumptions'!$C$24"))*'Base Case 1 - Forecasts'!AQ34</f>
        <v>45071715626.026123</v>
      </c>
      <c r="AS34" s="133" cm="1">
        <f t="array" aca="1" ref="AS34" ca="1">(1+INDIRECT("'Case "&amp;$E$6&amp;" Assumptions'!$C$24"))*'Base Case 1 - Forecasts'!AR34</f>
        <v>46149497689.02224</v>
      </c>
      <c r="AT34" s="133" cm="1">
        <f t="array" aca="1" ref="AT34" ca="1">(1+INDIRECT("'Case "&amp;$E$6&amp;" Assumptions'!$C$24"))*'Base Case 1 - Forecasts'!AS34</f>
        <v>47253052327.106346</v>
      </c>
      <c r="AU34" s="133" cm="1">
        <f t="array" aca="1" ref="AU34" ca="1">(1+INDIRECT("'Case "&amp;$E$6&amp;" Assumptions'!$C$24"))*'Base Case 1 - Forecasts'!AT34</f>
        <v>48382995829.646645</v>
      </c>
      <c r="AV34" s="133" cm="1">
        <f t="array" aca="1" ref="AV34" ca="1">(1+INDIRECT("'Case "&amp;$E$6&amp;" Assumptions'!$C$24"))*'Base Case 1 - Forecasts'!AU34</f>
        <v>49539959223.09462</v>
      </c>
      <c r="AW34" s="133" cm="1">
        <f t="array" aca="1" ref="AW34" ca="1">(1+INDIRECT("'Case "&amp;$E$6&amp;" Assumptions'!$C$24"))*'Base Case 1 - Forecasts'!AV34</f>
        <v>50724588623.387054</v>
      </c>
      <c r="AX34" s="133" cm="1">
        <f t="array" aca="1" ref="AX34" ca="1">(1+INDIRECT("'Case "&amp;$E$6&amp;" Assumptions'!$C$24"))*'Base Case 1 - Forecasts'!AW34</f>
        <v>51937545596.774925</v>
      </c>
      <c r="AY34" s="133" cm="1">
        <f t="array" aca="1" ref="AY34" ca="1">(1+INDIRECT("'Case "&amp;$E$6&amp;" Assumptions'!$C$24"))*'Base Case 1 - Forecasts'!AX34</f>
        <v>53179507529.280632</v>
      </c>
      <c r="AZ34" s="133" cm="1">
        <f t="array" aca="1" ref="AZ34" ca="1">(1+INDIRECT("'Case "&amp;$E$6&amp;" Assumptions'!$C$24"))*'Base Case 1 - Forecasts'!AY34</f>
        <v>54451168004.989914</v>
      </c>
      <c r="BA34" s="133" cm="1">
        <f t="array" aca="1" ref="BA34" ca="1">(1+INDIRECT("'Case "&amp;$E$6&amp;" Assumptions'!$C$24"))*'Base Case 1 - Forecasts'!AZ34</f>
        <v>55753237193.389709</v>
      </c>
      <c r="BB34" s="133" cm="1">
        <f t="array" aca="1" ref="BB34" ca="1">(1+INDIRECT("'Case "&amp;$E$6&amp;" Assumptions'!$C$25"))*'Base Case 1 - Forecasts'!BA34</f>
        <v>56884707947.502449</v>
      </c>
      <c r="BC34" s="133" cm="1">
        <f t="array" aca="1" ref="BC34" ca="1">(1+INDIRECT("'Case "&amp;$E$6&amp;" Assumptions'!$C$25"))*'Base Case 1 - Forecasts'!BB34</f>
        <v>58039141064.55336</v>
      </c>
      <c r="BD34" s="133" cm="1">
        <f t="array" aca="1" ref="BD34" ca="1">(1+INDIRECT("'Case "&amp;$E$6&amp;" Assumptions'!$C$25"))*'Base Case 1 - Forecasts'!BC34</f>
        <v>59217002548.731934</v>
      </c>
      <c r="BE34" s="133" cm="1">
        <f t="array" aca="1" ref="BE34" ca="1">(1+INDIRECT("'Case "&amp;$E$6&amp;" Assumptions'!$C$25"))*'Base Case 1 - Forecasts'!BD34</f>
        <v>60418767861.43837</v>
      </c>
      <c r="BF34" s="133" cm="1">
        <f t="array" aca="1" ref="BF34" ca="1">(1+INDIRECT("'Case "&amp;$E$6&amp;" Assumptions'!$C$25"))*'Base Case 1 - Forecasts'!BE34</f>
        <v>61644922113.21067</v>
      </c>
      <c r="BG34" s="133" cm="1">
        <f t="array" aca="1" ref="BG34" ca="1">(1+INDIRECT("'Case "&amp;$E$6&amp;" Assumptions'!$C$25"))*'Base Case 1 - Forecasts'!BF34</f>
        <v>62895960259.546783</v>
      </c>
      <c r="BH34" s="133" cm="1">
        <f t="array" aca="1" ref="BH34" ca="1">(1+INDIRECT("'Case "&amp;$E$6&amp;" Assumptions'!$C$25"))*'Base Case 1 - Forecasts'!BG34</f>
        <v>64172387300.700768</v>
      </c>
      <c r="BI34" s="133" cm="1">
        <f t="array" aca="1" ref="BI34" ca="1">(1+INDIRECT("'Case "&amp;$E$6&amp;" Assumptions'!$C$25"))*'Base Case 1 - Forecasts'!BH34</f>
        <v>65474718485.533707</v>
      </c>
      <c r="BJ34" s="133" cm="1">
        <f t="array" aca="1" ref="BJ34" ca="1">(1+INDIRECT("'Case "&amp;$E$6&amp;" Assumptions'!$C$25"))*'Base Case 1 - Forecasts'!BI34</f>
        <v>66803479519.50161</v>
      </c>
      <c r="BK34" s="133" cm="1">
        <f t="array" aca="1" ref="BK34" ca="1">(1+INDIRECT("'Case "&amp;$E$6&amp;" Assumptions'!$C$25"))*'Base Case 1 - Forecasts'!BJ34</f>
        <v>68159206776.864296</v>
      </c>
      <c r="BL34" s="133" cm="1">
        <f t="array" aca="1" ref="BL34" ca="1">(1+INDIRECT("'Case "&amp;$E$6&amp;" Assumptions'!$C$26"))*'Base Case 1 - Forecasts'!BK34</f>
        <v>69362986629.086197</v>
      </c>
      <c r="BM34" s="133" cm="1">
        <f t="array" aca="1" ref="BM34" ca="1">(1+INDIRECT("'Case "&amp;$E$6&amp;" Assumptions'!$C$26"))*'Base Case 1 - Forecasts'!BL34</f>
        <v>70588026792.293808</v>
      </c>
      <c r="BN34" s="133" cm="1">
        <f t="array" aca="1" ref="BN34" ca="1">(1+INDIRECT("'Case "&amp;$E$6&amp;" Assumptions'!$C$26"))*'Base Case 1 - Forecasts'!BM34</f>
        <v>71834702751.109482</v>
      </c>
      <c r="BO34" s="133" cm="1">
        <f t="array" aca="1" ref="BO34" ca="1">(1+INDIRECT("'Case "&amp;$E$6&amp;" Assumptions'!$C$26"))*'Base Case 1 - Forecasts'!BN34</f>
        <v>73103396621.700226</v>
      </c>
      <c r="BP34" s="133" cm="1">
        <f t="array" aca="1" ref="BP34" ca="1">(1+INDIRECT("'Case "&amp;$E$6&amp;" Assumptions'!$C$26"))*'Base Case 1 - Forecasts'!BO34</f>
        <v>74394497268.899368</v>
      </c>
      <c r="BQ34" s="133" cm="1">
        <f t="array" aca="1" ref="BQ34" ca="1">(1+INDIRECT("'Case "&amp;$E$6&amp;" Assumptions'!$C$26"))*'Base Case 1 - Forecasts'!BP34</f>
        <v>75708400425.396729</v>
      </c>
      <c r="BR34" s="133" cm="1">
        <f t="array" aca="1" ref="BR34" ca="1">(1+INDIRECT("'Case "&amp;$E$6&amp;" Assumptions'!$C$26"))*'Base Case 1 - Forecasts'!BQ34</f>
        <v>77045508813.03389</v>
      </c>
      <c r="BS34" s="133" cm="1">
        <f t="array" aca="1" ref="BS34" ca="1">(1+INDIRECT("'Case "&amp;$E$6&amp;" Assumptions'!$C$26"))*'Base Case 1 - Forecasts'!BR34</f>
        <v>78406232266.241623</v>
      </c>
      <c r="BT34" s="133" cm="1">
        <f t="array" aca="1" ref="BT34" ca="1">(1+INDIRECT("'Case "&amp;$E$6&amp;" Assumptions'!$C$26"))*'Base Case 1 - Forecasts'!BS34</f>
        <v>79790987857.657471</v>
      </c>
      <c r="BU34" s="133" cm="1">
        <f t="array" aca="1" ref="BU34" ca="1">(1+INDIRECT("'Case "&amp;$E$6&amp;" Assumptions'!$C$26"))*'Base Case 1 - Forecasts'!BT34</f>
        <v>81200200025.961838</v>
      </c>
      <c r="BV34" s="133" cm="1">
        <f t="array" aca="1" ref="BV34" ca="1">(1+INDIRECT("'Case "&amp;$E$6&amp;" Assumptions'!$C$27"))*'Base Case 1 - Forecasts'!BU34</f>
        <v>82474812650.230209</v>
      </c>
      <c r="BW34" s="133" cm="1">
        <f t="array" aca="1" ref="BW34" ca="1">(1+INDIRECT("'Case "&amp;$E$6&amp;" Assumptions'!$C$27"))*'Base Case 1 - Forecasts'!BV34</f>
        <v>83769433074.25061</v>
      </c>
      <c r="BX34" s="133" cm="1">
        <f t="array" aca="1" ref="BX34" ca="1">(1+INDIRECT("'Case "&amp;$E$6&amp;" Assumptions'!$C$27"))*'Base Case 1 - Forecasts'!BW34</f>
        <v>85084375363.679779</v>
      </c>
      <c r="BY34" s="133" cm="1">
        <f t="array" aca="1" ref="BY34" ca="1">(1+INDIRECT("'Case "&amp;$E$6&amp;" Assumptions'!$C$27"))*'Base Case 1 - Forecasts'!BX34</f>
        <v>86419958514.113663</v>
      </c>
      <c r="BZ34" s="133" cm="1">
        <f t="array" aca="1" ref="BZ34" ca="1">(1+INDIRECT("'Case "&amp;$E$6&amp;" Assumptions'!$C$27"))*'Base Case 1 - Forecasts'!BY34</f>
        <v>87776506528.47348</v>
      </c>
      <c r="CA34" s="133" cm="1">
        <f t="array" aca="1" ref="CA34" ca="1">(1+INDIRECT("'Case "&amp;$E$6&amp;" Assumptions'!$C$27"))*'Base Case 1 - Forecasts'!BZ34</f>
        <v>89154348495.606522</v>
      </c>
      <c r="CB34" s="133" cm="1">
        <f t="array" aca="1" ref="CB34" ca="1">(1+INDIRECT("'Case "&amp;$E$6&amp;" Assumptions'!$C$27"))*'Base Case 1 - Forecasts'!CA34</f>
        <v>90553818670.120743</v>
      </c>
      <c r="CC34" s="133" cm="1">
        <f t="array" aca="1" ref="CC34" ca="1">(1+INDIRECT("'Case "&amp;$E$6&amp;" Assumptions'!$C$27"))*'Base Case 1 - Forecasts'!CB34</f>
        <v>91975256553.472534</v>
      </c>
      <c r="CD34" s="133" cm="1">
        <f t="array" aca="1" ref="CD34" ca="1">(1+INDIRECT("'Case "&amp;$E$6&amp;" Assumptions'!$C$27"))*'Base Case 1 - Forecasts'!CC34</f>
        <v>93419006976.327347</v>
      </c>
      <c r="CE34" s="133" cm="1">
        <f t="array" aca="1" ref="CE34" ca="1">(1+INDIRECT("'Case "&amp;$E$6&amp;" Assumptions'!$C$27"))*'Base Case 1 - Forecasts'!CD34</f>
        <v>94885420182.213181</v>
      </c>
      <c r="CF34" s="133" cm="1">
        <f t="array" aca="1" ref="CF34" ca="1">(1+INDIRECT("'Case "&amp;$E$6&amp;" Assumptions'!$C$27"))*'Base Case 1 - Forecasts'!CE34</f>
        <v>96374851912.487106</v>
      </c>
    </row>
    <row r="35" spans="1:84" x14ac:dyDescent="0.2">
      <c r="B35" s="126" t="s">
        <v>115</v>
      </c>
      <c r="C35" s="134">
        <f>SUM(C29:C34)</f>
        <v>1296832856000</v>
      </c>
      <c r="D35" s="134">
        <f t="shared" ref="D35:BO35" si="8">SUM(D29:D34)</f>
        <v>1296938922000</v>
      </c>
      <c r="E35" s="134">
        <f t="shared" ca="1" si="8"/>
        <v>1361634535904.5339</v>
      </c>
      <c r="F35" s="134">
        <f t="shared" ca="1" si="8"/>
        <v>1429557381552.5876</v>
      </c>
      <c r="G35" s="134">
        <f t="shared" ca="1" si="8"/>
        <v>1500868443964.5942</v>
      </c>
      <c r="H35" s="134">
        <f t="shared" ca="1" si="8"/>
        <v>1575736738627.6118</v>
      </c>
      <c r="I35" s="134">
        <f t="shared" ca="1" si="8"/>
        <v>1654339712081.6248</v>
      </c>
      <c r="J35" s="134">
        <f t="shared" ca="1" si="8"/>
        <v>1736863662488.4197</v>
      </c>
      <c r="K35" s="134">
        <f t="shared" ca="1" si="8"/>
        <v>1823504181179.8362</v>
      </c>
      <c r="L35" s="134">
        <f t="shared" ca="1" si="8"/>
        <v>1914466616231.8962</v>
      </c>
      <c r="M35" s="134">
        <f t="shared" ca="1" si="8"/>
        <v>2009966559163.564</v>
      </c>
      <c r="N35" s="134">
        <f t="shared" ca="1" si="8"/>
        <v>2102621536786.9568</v>
      </c>
      <c r="O35" s="134">
        <f t="shared" ca="1" si="8"/>
        <v>2199547702326.0151</v>
      </c>
      <c r="P35" s="134">
        <f t="shared" ca="1" si="8"/>
        <v>2300941948022.0293</v>
      </c>
      <c r="Q35" s="134">
        <f t="shared" ca="1" si="8"/>
        <v>2407010242409.6865</v>
      </c>
      <c r="R35" s="134">
        <f t="shared" ca="1" si="8"/>
        <v>2517968048713.9639</v>
      </c>
      <c r="S35" s="134">
        <f t="shared" ca="1" si="8"/>
        <v>2634040762534.1875</v>
      </c>
      <c r="T35" s="134">
        <f t="shared" ca="1" si="8"/>
        <v>2755464169704.3408</v>
      </c>
      <c r="U35" s="134">
        <f t="shared" ca="1" si="8"/>
        <v>2882484925259.7271</v>
      </c>
      <c r="V35" s="134">
        <f t="shared" ca="1" si="8"/>
        <v>3015361054482.917</v>
      </c>
      <c r="W35" s="134">
        <f t="shared" ca="1" si="8"/>
        <v>3154362477046.7983</v>
      </c>
      <c r="X35" s="134">
        <f t="shared" ca="1" si="8"/>
        <v>3262679731516.3447</v>
      </c>
      <c r="Y35" s="134">
        <f t="shared" ca="1" si="8"/>
        <v>3374716478498.623</v>
      </c>
      <c r="Z35" s="134">
        <f t="shared" ca="1" si="8"/>
        <v>3490600441176.9819</v>
      </c>
      <c r="AA35" s="134">
        <f t="shared" ca="1" si="8"/>
        <v>3610463728605.0195</v>
      </c>
      <c r="AB35" s="134">
        <f t="shared" ca="1" si="8"/>
        <v>3734442986312.4316</v>
      </c>
      <c r="AC35" s="134">
        <f t="shared" ca="1" si="8"/>
        <v>3862679552082.4897</v>
      </c>
      <c r="AD35" s="134">
        <f t="shared" ca="1" si="8"/>
        <v>3995319617078.7451</v>
      </c>
      <c r="AE35" s="134">
        <f t="shared" ca="1" si="8"/>
        <v>4132514392504.6343</v>
      </c>
      <c r="AF35" s="134">
        <f t="shared" ca="1" si="8"/>
        <v>4274420281986.0049</v>
      </c>
      <c r="AG35" s="134">
        <f t="shared" ca="1" si="8"/>
        <v>4421199059873.0459</v>
      </c>
      <c r="AH35" s="134">
        <f t="shared" ca="1" si="8"/>
        <v>4542725876035.9326</v>
      </c>
      <c r="AI35" s="134">
        <f t="shared" ca="1" si="8"/>
        <v>4667593136012.0654</v>
      </c>
      <c r="AJ35" s="134">
        <f t="shared" ca="1" si="8"/>
        <v>4795892659576.0586</v>
      </c>
      <c r="AK35" s="134">
        <f t="shared" ca="1" si="8"/>
        <v>4927718790380.0342</v>
      </c>
      <c r="AL35" s="134">
        <f t="shared" ca="1" si="8"/>
        <v>5063168465328.1934</v>
      </c>
      <c r="AM35" s="134">
        <f t="shared" ca="1" si="8"/>
        <v>5202341285858.3174</v>
      </c>
      <c r="AN35" s="134">
        <f t="shared" ca="1" si="8"/>
        <v>5345339591182.5859</v>
      </c>
      <c r="AO35" s="134">
        <f t="shared" ca="1" si="8"/>
        <v>5492268533541.6064</v>
      </c>
      <c r="AP35" s="134">
        <f t="shared" ca="1" si="8"/>
        <v>5643236155526.9609</v>
      </c>
      <c r="AQ35" s="134">
        <f t="shared" ca="1" si="8"/>
        <v>5798353469529.1406</v>
      </c>
      <c r="AR35" s="134">
        <f t="shared" ca="1" si="8"/>
        <v>5937007196762.9277</v>
      </c>
      <c r="AS35" s="134">
        <f t="shared" ca="1" si="8"/>
        <v>6078976495594.2129</v>
      </c>
      <c r="AT35" s="134">
        <f t="shared" ca="1" si="8"/>
        <v>6224340649971.8457</v>
      </c>
      <c r="AU35" s="134">
        <f t="shared" ca="1" si="8"/>
        <v>6373180839730.3086</v>
      </c>
      <c r="AV35" s="134">
        <f t="shared" ca="1" si="8"/>
        <v>6525580185925.2764</v>
      </c>
      <c r="AW35" s="134">
        <f t="shared" ca="1" si="8"/>
        <v>6681623797253.2617</v>
      </c>
      <c r="AX35" s="134">
        <f t="shared" ca="1" si="8"/>
        <v>6841398817581.2949</v>
      </c>
      <c r="AY35" s="134">
        <f t="shared" ca="1" si="8"/>
        <v>7004994474613.1328</v>
      </c>
      <c r="AZ35" s="134">
        <f t="shared" ca="1" si="8"/>
        <v>7172502129719.2422</v>
      </c>
      <c r="BA35" s="134">
        <f t="shared" ca="1" si="8"/>
        <v>7344015328958.3018</v>
      </c>
      <c r="BB35" s="134">
        <f t="shared" ca="1" si="8"/>
        <v>7493056693743.0762</v>
      </c>
      <c r="BC35" s="134">
        <f t="shared" ca="1" si="8"/>
        <v>7645122742903.0723</v>
      </c>
      <c r="BD35" s="134">
        <f t="shared" ca="1" si="8"/>
        <v>7800274860172.8223</v>
      </c>
      <c r="BE35" s="134">
        <f t="shared" ca="1" si="8"/>
        <v>7958575675024.3926</v>
      </c>
      <c r="BF35" s="134">
        <f t="shared" ca="1" si="8"/>
        <v>8120089087948.707</v>
      </c>
      <c r="BG35" s="134">
        <f t="shared" ca="1" si="8"/>
        <v>8284880296249.9414</v>
      </c>
      <c r="BH35" s="134">
        <f t="shared" ca="1" si="8"/>
        <v>8453015820363.3848</v>
      </c>
      <c r="BI35" s="134">
        <f t="shared" ca="1" si="8"/>
        <v>8624563530707.4131</v>
      </c>
      <c r="BJ35" s="134">
        <f t="shared" ca="1" si="8"/>
        <v>8799592675080.3926</v>
      </c>
      <c r="BK35" s="134">
        <f t="shared" ca="1" si="8"/>
        <v>8978173906613.5938</v>
      </c>
      <c r="BL35" s="134">
        <f t="shared" ca="1" si="8"/>
        <v>9136740083797.9551</v>
      </c>
      <c r="BM35" s="134">
        <f t="shared" ca="1" si="8"/>
        <v>9298106745001.4941</v>
      </c>
      <c r="BN35" s="134">
        <f t="shared" ca="1" si="8"/>
        <v>9462323350398.3828</v>
      </c>
      <c r="BO35" s="134">
        <f t="shared" ca="1" si="8"/>
        <v>9629440233693.5215</v>
      </c>
      <c r="BP35" s="134">
        <f t="shared" ref="BP35:CF35" ca="1" si="9">SUM(BP29:BP34)</f>
        <v>9799508617550.2109</v>
      </c>
      <c r="BQ35" s="134">
        <f t="shared" ca="1" si="9"/>
        <v>9972580629290.3184</v>
      </c>
      <c r="BR35" s="134">
        <f t="shared" ca="1" si="9"/>
        <v>10148709316871.713</v>
      </c>
      <c r="BS35" s="134">
        <f t="shared" ca="1" si="9"/>
        <v>10327948665147.898</v>
      </c>
      <c r="BT35" s="134">
        <f t="shared" ca="1" si="9"/>
        <v>10510353612414.789</v>
      </c>
      <c r="BU35" s="134">
        <f t="shared" ca="1" si="9"/>
        <v>10695980067249.752</v>
      </c>
      <c r="BV35" s="134">
        <f t="shared" ca="1" si="9"/>
        <v>10863876589897.242</v>
      </c>
      <c r="BW35" s="134">
        <f t="shared" ca="1" si="9"/>
        <v>11034408611315.285</v>
      </c>
      <c r="BX35" s="134">
        <f t="shared" ca="1" si="9"/>
        <v>11207617501352.762</v>
      </c>
      <c r="BY35" s="134">
        <f t="shared" ca="1" si="9"/>
        <v>11383545279247.74</v>
      </c>
      <c r="BZ35" s="134">
        <f t="shared" ca="1" si="9"/>
        <v>11562234623821.039</v>
      </c>
      <c r="CA35" s="134">
        <f t="shared" ca="1" si="9"/>
        <v>11743728883829.799</v>
      </c>
      <c r="CB35" s="134">
        <f t="shared" ca="1" si="9"/>
        <v>11928072088483.588</v>
      </c>
      <c r="CC35" s="134">
        <f t="shared" ca="1" si="9"/>
        <v>12115308958125.578</v>
      </c>
      <c r="CD35" s="134">
        <f t="shared" ca="1" si="9"/>
        <v>12305484915081.363</v>
      </c>
      <c r="CE35" s="134">
        <f t="shared" ca="1" si="9"/>
        <v>12498646094678.111</v>
      </c>
      <c r="CF35" s="134">
        <f t="shared" ca="1" si="9"/>
        <v>12694839356436.65</v>
      </c>
    </row>
    <row r="36" spans="1:84" x14ac:dyDescent="0.2">
      <c r="B36" s="130"/>
      <c r="C36" s="130"/>
      <c r="D36" s="130"/>
      <c r="E36" s="130"/>
      <c r="G36"/>
      <c r="H36" s="3"/>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2"/>
      <c r="CE36" s="122"/>
      <c r="CF36" s="122"/>
    </row>
    <row r="37" spans="1:84" x14ac:dyDescent="0.2">
      <c r="B37" s="128" t="s">
        <v>157</v>
      </c>
      <c r="C37" s="128"/>
      <c r="D37" s="128"/>
      <c r="E37" s="128"/>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c r="BX37" s="129"/>
      <c r="BY37" s="129"/>
      <c r="BZ37" s="129"/>
      <c r="CA37" s="129"/>
      <c r="CB37" s="129"/>
      <c r="CC37" s="129"/>
      <c r="CD37" s="129"/>
      <c r="CE37" s="129"/>
      <c r="CF37" s="129"/>
    </row>
    <row r="38" spans="1:84" x14ac:dyDescent="0.2">
      <c r="B38" s="126" t="s">
        <v>117</v>
      </c>
      <c r="C38" s="126"/>
      <c r="D38" s="126"/>
      <c r="E38" s="126"/>
      <c r="G38"/>
      <c r="H38" s="3"/>
      <c r="AI38" s="122"/>
      <c r="AJ38" s="122"/>
      <c r="AK38" s="122"/>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2"/>
      <c r="CE38" s="122"/>
      <c r="CF38" s="122"/>
    </row>
    <row r="39" spans="1:84" x14ac:dyDescent="0.2">
      <c r="A39" s="202" t="s">
        <v>141</v>
      </c>
      <c r="B39" s="118" t="s">
        <v>158</v>
      </c>
      <c r="C39" s="118"/>
      <c r="D39" s="203">
        <f ca="1">INDEX(INDIRECT("'Case "&amp;$E$6&amp;" Assumptions'!$B$87:$H$170"), MATCH('Base Case 1 - Forecasts'!D$8, INDIRECT("'Case "&amp;$E$6&amp;" Assumptions'!$B$87:$B$170"), 0), MATCH('Base Case 1 - Forecasts'!$A39, INDIRECT("'Case "&amp;$E$6&amp;" Assumptions'!$B$87:$H$87"), 0))</f>
        <v>67</v>
      </c>
      <c r="E39" s="203">
        <f ca="1">INDEX(INDIRECT("'Case "&amp;$E$6&amp;" Assumptions'!$B$87:$H$170"), MATCH('Base Case 1 - Forecasts'!E$8, INDIRECT("'Case "&amp;$E$6&amp;" Assumptions'!$B$87:$B$170"), 0), MATCH('Base Case 1 - Forecasts'!$A39, INDIRECT("'Case "&amp;$E$6&amp;" Assumptions'!$B$87:$H$87"), 0))</f>
        <v>67.729600000000005</v>
      </c>
      <c r="F39" s="203">
        <f ca="1">INDEX(INDIRECT("'Case "&amp;$E$6&amp;" Assumptions'!$B$87:$H$170"), MATCH('Base Case 1 - Forecasts'!F$8, INDIRECT("'Case "&amp;$E$6&amp;" Assumptions'!$B$87:$B$170"), 0), MATCH('Base Case 1 - Forecasts'!$A39, INDIRECT("'Case "&amp;$E$6&amp;" Assumptions'!$B$87:$H$87"), 0))</f>
        <v>68.45920000000001</v>
      </c>
      <c r="G39" s="203">
        <f ca="1">INDEX(INDIRECT("'Case "&amp;$E$6&amp;" Assumptions'!$B$87:$H$170"), MATCH('Base Case 1 - Forecasts'!G$8, INDIRECT("'Case "&amp;$E$6&amp;" Assumptions'!$B$87:$B$170"), 0), MATCH('Base Case 1 - Forecasts'!$A39, INDIRECT("'Case "&amp;$E$6&amp;" Assumptions'!$B$87:$H$87"), 0))</f>
        <v>69.188800000000015</v>
      </c>
      <c r="H39" s="203">
        <f ca="1">INDEX(INDIRECT("'Case "&amp;$E$6&amp;" Assumptions'!$B$87:$H$170"), MATCH('Base Case 1 - Forecasts'!H$8, INDIRECT("'Case "&amp;$E$6&amp;" Assumptions'!$B$87:$B$170"), 0), MATCH('Base Case 1 - Forecasts'!$A39, INDIRECT("'Case "&amp;$E$6&amp;" Assumptions'!$B$87:$H$87"), 0))</f>
        <v>69.91840000000002</v>
      </c>
      <c r="I39" s="203">
        <f ca="1">INDEX(INDIRECT("'Case "&amp;$E$6&amp;" Assumptions'!$B$87:$H$170"), MATCH('Base Case 1 - Forecasts'!I$8, INDIRECT("'Case "&amp;$E$6&amp;" Assumptions'!$B$87:$B$170"), 0), MATCH('Base Case 1 - Forecasts'!$A39, INDIRECT("'Case "&amp;$E$6&amp;" Assumptions'!$B$87:$H$87"), 0))</f>
        <v>70.648000000000025</v>
      </c>
      <c r="J39" s="203">
        <f ca="1">INDEX(INDIRECT("'Case "&amp;$E$6&amp;" Assumptions'!$B$87:$H$170"), MATCH('Base Case 1 - Forecasts'!J$8, INDIRECT("'Case "&amp;$E$6&amp;" Assumptions'!$B$87:$B$170"), 0), MATCH('Base Case 1 - Forecasts'!$A39, INDIRECT("'Case "&amp;$E$6&amp;" Assumptions'!$B$87:$H$87"), 0))</f>
        <v>71.377600000000029</v>
      </c>
      <c r="K39" s="203">
        <f ca="1">INDEX(INDIRECT("'Case "&amp;$E$6&amp;" Assumptions'!$B$87:$H$170"), MATCH('Base Case 1 - Forecasts'!K$8, INDIRECT("'Case "&amp;$E$6&amp;" Assumptions'!$B$87:$B$170"), 0), MATCH('Base Case 1 - Forecasts'!$A39, INDIRECT("'Case "&amp;$E$6&amp;" Assumptions'!$B$87:$H$87"), 0))</f>
        <v>72.107200000000034</v>
      </c>
      <c r="L39" s="203">
        <f ca="1">INDEX(INDIRECT("'Case "&amp;$E$6&amp;" Assumptions'!$B$87:$H$170"), MATCH('Base Case 1 - Forecasts'!L$8, INDIRECT("'Case "&amp;$E$6&amp;" Assumptions'!$B$87:$B$170"), 0), MATCH('Base Case 1 - Forecasts'!$A39, INDIRECT("'Case "&amp;$E$6&amp;" Assumptions'!$B$87:$H$87"), 0))</f>
        <v>72.836800000000039</v>
      </c>
      <c r="M39" s="203">
        <f ca="1">INDEX(INDIRECT("'Case "&amp;$E$6&amp;" Assumptions'!$B$87:$H$170"), MATCH('Base Case 1 - Forecasts'!M$8, INDIRECT("'Case "&amp;$E$6&amp;" Assumptions'!$B$87:$B$170"), 0), MATCH('Base Case 1 - Forecasts'!$A39, INDIRECT("'Case "&amp;$E$6&amp;" Assumptions'!$B$87:$H$87"), 0))</f>
        <v>73.566400000000044</v>
      </c>
      <c r="N39" s="203">
        <f ca="1">INDEX(INDIRECT("'Case "&amp;$E$6&amp;" Assumptions'!$B$87:$H$170"), MATCH('Base Case 1 - Forecasts'!N$8, INDIRECT("'Case "&amp;$E$6&amp;" Assumptions'!$B$87:$B$170"), 0), MATCH('Base Case 1 - Forecasts'!$A39, INDIRECT("'Case "&amp;$E$6&amp;" Assumptions'!$B$87:$H$87"), 0))</f>
        <v>74.296000000000049</v>
      </c>
      <c r="O39" s="203">
        <f ca="1">INDEX(INDIRECT("'Case "&amp;$E$6&amp;" Assumptions'!$B$87:$H$170"), MATCH('Base Case 1 - Forecasts'!O$8, INDIRECT("'Case "&amp;$E$6&amp;" Assumptions'!$B$87:$B$170"), 0), MATCH('Base Case 1 - Forecasts'!$A39, INDIRECT("'Case "&amp;$E$6&amp;" Assumptions'!$B$87:$H$87"), 0))</f>
        <v>74.841800000000049</v>
      </c>
      <c r="P39" s="203">
        <f ca="1">INDEX(INDIRECT("'Case "&amp;$E$6&amp;" Assumptions'!$B$87:$H$170"), MATCH('Base Case 1 - Forecasts'!P$8, INDIRECT("'Case "&amp;$E$6&amp;" Assumptions'!$B$87:$B$170"), 0), MATCH('Base Case 1 - Forecasts'!$A39, INDIRECT("'Case "&amp;$E$6&amp;" Assumptions'!$B$87:$H$87"), 0))</f>
        <v>75.387600000000049</v>
      </c>
      <c r="Q39" s="203">
        <f ca="1">INDEX(INDIRECT("'Case "&amp;$E$6&amp;" Assumptions'!$B$87:$H$170"), MATCH('Base Case 1 - Forecasts'!Q$8, INDIRECT("'Case "&amp;$E$6&amp;" Assumptions'!$B$87:$B$170"), 0), MATCH('Base Case 1 - Forecasts'!$A39, INDIRECT("'Case "&amp;$E$6&amp;" Assumptions'!$B$87:$H$87"), 0))</f>
        <v>75.933400000000049</v>
      </c>
      <c r="R39" s="203">
        <f ca="1">INDEX(INDIRECT("'Case "&amp;$E$6&amp;" Assumptions'!$B$87:$H$170"), MATCH('Base Case 1 - Forecasts'!R$8, INDIRECT("'Case "&amp;$E$6&amp;" Assumptions'!$B$87:$B$170"), 0), MATCH('Base Case 1 - Forecasts'!$A39, INDIRECT("'Case "&amp;$E$6&amp;" Assumptions'!$B$87:$H$87"), 0))</f>
        <v>76.479200000000048</v>
      </c>
      <c r="S39" s="203">
        <f ca="1">INDEX(INDIRECT("'Case "&amp;$E$6&amp;" Assumptions'!$B$87:$H$170"), MATCH('Base Case 1 - Forecasts'!S$8, INDIRECT("'Case "&amp;$E$6&amp;" Assumptions'!$B$87:$B$170"), 0), MATCH('Base Case 1 - Forecasts'!$A39, INDIRECT("'Case "&amp;$E$6&amp;" Assumptions'!$B$87:$H$87"), 0))</f>
        <v>77.025000000000048</v>
      </c>
      <c r="T39" s="203">
        <f ca="1">INDEX(INDIRECT("'Case "&amp;$E$6&amp;" Assumptions'!$B$87:$H$170"), MATCH('Base Case 1 - Forecasts'!T$8, INDIRECT("'Case "&amp;$E$6&amp;" Assumptions'!$B$87:$B$170"), 0), MATCH('Base Case 1 - Forecasts'!$A39, INDIRECT("'Case "&amp;$E$6&amp;" Assumptions'!$B$87:$H$87"), 0))</f>
        <v>77.570800000000048</v>
      </c>
      <c r="U39" s="203">
        <f ca="1">INDEX(INDIRECT("'Case "&amp;$E$6&amp;" Assumptions'!$B$87:$H$170"), MATCH('Base Case 1 - Forecasts'!U$8, INDIRECT("'Case "&amp;$E$6&amp;" Assumptions'!$B$87:$B$170"), 0), MATCH('Base Case 1 - Forecasts'!$A39, INDIRECT("'Case "&amp;$E$6&amp;" Assumptions'!$B$87:$H$87"), 0))</f>
        <v>78.116600000000048</v>
      </c>
      <c r="V39" s="203">
        <f ca="1">INDEX(INDIRECT("'Case "&amp;$E$6&amp;" Assumptions'!$B$87:$H$170"), MATCH('Base Case 1 - Forecasts'!V$8, INDIRECT("'Case "&amp;$E$6&amp;" Assumptions'!$B$87:$B$170"), 0), MATCH('Base Case 1 - Forecasts'!$A39, INDIRECT("'Case "&amp;$E$6&amp;" Assumptions'!$B$87:$H$87"), 0))</f>
        <v>78.662400000000048</v>
      </c>
      <c r="W39" s="203">
        <f ca="1">INDEX(INDIRECT("'Case "&amp;$E$6&amp;" Assumptions'!$B$87:$H$170"), MATCH('Base Case 1 - Forecasts'!W$8, INDIRECT("'Case "&amp;$E$6&amp;" Assumptions'!$B$87:$B$170"), 0), MATCH('Base Case 1 - Forecasts'!$A39, INDIRECT("'Case "&amp;$E$6&amp;" Assumptions'!$B$87:$H$87"), 0))</f>
        <v>79.208200000000048</v>
      </c>
      <c r="X39" s="203">
        <f ca="1">INDEX(INDIRECT("'Case "&amp;$E$6&amp;" Assumptions'!$B$87:$H$170"), MATCH('Base Case 1 - Forecasts'!X$8, INDIRECT("'Case "&amp;$E$6&amp;" Assumptions'!$B$87:$B$170"), 0), MATCH('Base Case 1 - Forecasts'!$A39, INDIRECT("'Case "&amp;$E$6&amp;" Assumptions'!$B$87:$H$87"), 0))</f>
        <v>79.754000000000048</v>
      </c>
      <c r="Y39" s="203">
        <f ca="1">INDEX(INDIRECT("'Case "&amp;$E$6&amp;" Assumptions'!$B$87:$H$170"), MATCH('Base Case 1 - Forecasts'!Y$8, INDIRECT("'Case "&amp;$E$6&amp;" Assumptions'!$B$87:$B$170"), 0), MATCH('Base Case 1 - Forecasts'!$A39, INDIRECT("'Case "&amp;$E$6&amp;" Assumptions'!$B$87:$H$87"), 0))</f>
        <v>80.053000000000054</v>
      </c>
      <c r="Z39" s="203">
        <f ca="1">INDEX(INDIRECT("'Case "&amp;$E$6&amp;" Assumptions'!$B$87:$H$170"), MATCH('Base Case 1 - Forecasts'!Z$8, INDIRECT("'Case "&amp;$E$6&amp;" Assumptions'!$B$87:$B$170"), 0), MATCH('Base Case 1 - Forecasts'!$A39, INDIRECT("'Case "&amp;$E$6&amp;" Assumptions'!$B$87:$H$87"), 0))</f>
        <v>80.352000000000061</v>
      </c>
      <c r="AA39" s="203">
        <f ca="1">INDEX(INDIRECT("'Case "&amp;$E$6&amp;" Assumptions'!$B$87:$H$170"), MATCH('Base Case 1 - Forecasts'!AA$8, INDIRECT("'Case "&amp;$E$6&amp;" Assumptions'!$B$87:$B$170"), 0), MATCH('Base Case 1 - Forecasts'!$A39, INDIRECT("'Case "&amp;$E$6&amp;" Assumptions'!$B$87:$H$87"), 0))</f>
        <v>80.651000000000067</v>
      </c>
      <c r="AB39" s="203">
        <f ca="1">INDEX(INDIRECT("'Case "&amp;$E$6&amp;" Assumptions'!$B$87:$H$170"), MATCH('Base Case 1 - Forecasts'!AB$8, INDIRECT("'Case "&amp;$E$6&amp;" Assumptions'!$B$87:$B$170"), 0), MATCH('Base Case 1 - Forecasts'!$A39, INDIRECT("'Case "&amp;$E$6&amp;" Assumptions'!$B$87:$H$87"), 0))</f>
        <v>80.950000000000074</v>
      </c>
      <c r="AC39" s="203">
        <f ca="1">INDEX(INDIRECT("'Case "&amp;$E$6&amp;" Assumptions'!$B$87:$H$170"), MATCH('Base Case 1 - Forecasts'!AC$8, INDIRECT("'Case "&amp;$E$6&amp;" Assumptions'!$B$87:$B$170"), 0), MATCH('Base Case 1 - Forecasts'!$A39, INDIRECT("'Case "&amp;$E$6&amp;" Assumptions'!$B$87:$H$87"), 0))</f>
        <v>81.24900000000008</v>
      </c>
      <c r="AD39" s="203">
        <f ca="1">INDEX(INDIRECT("'Case "&amp;$E$6&amp;" Assumptions'!$B$87:$H$170"), MATCH('Base Case 1 - Forecasts'!AD$8, INDIRECT("'Case "&amp;$E$6&amp;" Assumptions'!$B$87:$B$170"), 0), MATCH('Base Case 1 - Forecasts'!$A39, INDIRECT("'Case "&amp;$E$6&amp;" Assumptions'!$B$87:$H$87"), 0))</f>
        <v>81.548000000000087</v>
      </c>
      <c r="AE39" s="203">
        <f ca="1">INDEX(INDIRECT("'Case "&amp;$E$6&amp;" Assumptions'!$B$87:$H$170"), MATCH('Base Case 1 - Forecasts'!AE$8, INDIRECT("'Case "&amp;$E$6&amp;" Assumptions'!$B$87:$B$170"), 0), MATCH('Base Case 1 - Forecasts'!$A39, INDIRECT("'Case "&amp;$E$6&amp;" Assumptions'!$B$87:$H$87"), 0))</f>
        <v>81.847000000000094</v>
      </c>
      <c r="AF39" s="203">
        <f ca="1">INDEX(INDIRECT("'Case "&amp;$E$6&amp;" Assumptions'!$B$87:$H$170"), MATCH('Base Case 1 - Forecasts'!AF$8, INDIRECT("'Case "&amp;$E$6&amp;" Assumptions'!$B$87:$B$170"), 0), MATCH('Base Case 1 - Forecasts'!$A39, INDIRECT("'Case "&amp;$E$6&amp;" Assumptions'!$B$87:$H$87"), 0))</f>
        <v>82.1460000000001</v>
      </c>
      <c r="AG39" s="203">
        <f ca="1">INDEX(INDIRECT("'Case "&amp;$E$6&amp;" Assumptions'!$B$87:$H$170"), MATCH('Base Case 1 - Forecasts'!AG$8, INDIRECT("'Case "&amp;$E$6&amp;" Assumptions'!$B$87:$B$170"), 0), MATCH('Base Case 1 - Forecasts'!$A39, INDIRECT("'Case "&amp;$E$6&amp;" Assumptions'!$B$87:$H$87"), 0))</f>
        <v>82.445000000000107</v>
      </c>
      <c r="AH39" s="203">
        <f ca="1">INDEX(INDIRECT("'Case "&amp;$E$6&amp;" Assumptions'!$B$87:$H$170"), MATCH('Base Case 1 - Forecasts'!AH$8, INDIRECT("'Case "&amp;$E$6&amp;" Assumptions'!$B$87:$B$170"), 0), MATCH('Base Case 1 - Forecasts'!$A39, INDIRECT("'Case "&amp;$E$6&amp;" Assumptions'!$B$87:$H$87"), 0))</f>
        <v>82.744000000000113</v>
      </c>
      <c r="AI39" s="203">
        <f ca="1">INDEX(INDIRECT("'Case "&amp;$E$6&amp;" Assumptions'!$B$87:$H$170"), MATCH('Base Case 1 - Forecasts'!AI$8, INDIRECT("'Case "&amp;$E$6&amp;" Assumptions'!$B$87:$B$170"), 0), MATCH('Base Case 1 - Forecasts'!$A39, INDIRECT("'Case "&amp;$E$6&amp;" Assumptions'!$B$87:$H$87"), 0))</f>
        <v>82.823600000000113</v>
      </c>
      <c r="AJ39" s="203">
        <f ca="1">INDEX(INDIRECT("'Case "&amp;$E$6&amp;" Assumptions'!$B$87:$H$170"), MATCH('Base Case 1 - Forecasts'!AJ$8, INDIRECT("'Case "&amp;$E$6&amp;" Assumptions'!$B$87:$B$170"), 0), MATCH('Base Case 1 - Forecasts'!$A39, INDIRECT("'Case "&amp;$E$6&amp;" Assumptions'!$B$87:$H$87"), 0))</f>
        <v>82.903200000000112</v>
      </c>
      <c r="AK39" s="203">
        <f ca="1">INDEX(INDIRECT("'Case "&amp;$E$6&amp;" Assumptions'!$B$87:$H$170"), MATCH('Base Case 1 - Forecasts'!AK$8, INDIRECT("'Case "&amp;$E$6&amp;" Assumptions'!$B$87:$B$170"), 0), MATCH('Base Case 1 - Forecasts'!$A39, INDIRECT("'Case "&amp;$E$6&amp;" Assumptions'!$B$87:$H$87"), 0))</f>
        <v>82.982800000000111</v>
      </c>
      <c r="AL39" s="203">
        <f ca="1">INDEX(INDIRECT("'Case "&amp;$E$6&amp;" Assumptions'!$B$87:$H$170"), MATCH('Base Case 1 - Forecasts'!AL$8, INDIRECT("'Case "&amp;$E$6&amp;" Assumptions'!$B$87:$B$170"), 0), MATCH('Base Case 1 - Forecasts'!$A39, INDIRECT("'Case "&amp;$E$6&amp;" Assumptions'!$B$87:$H$87"), 0))</f>
        <v>83.06240000000011</v>
      </c>
      <c r="AM39" s="203">
        <f ca="1">INDEX(INDIRECT("'Case "&amp;$E$6&amp;" Assumptions'!$B$87:$H$170"), MATCH('Base Case 1 - Forecasts'!AM$8, INDIRECT("'Case "&amp;$E$6&amp;" Assumptions'!$B$87:$B$170"), 0), MATCH('Base Case 1 - Forecasts'!$A39, INDIRECT("'Case "&amp;$E$6&amp;" Assumptions'!$B$87:$H$87"), 0))</f>
        <v>83.14200000000011</v>
      </c>
      <c r="AN39" s="203">
        <f ca="1">INDEX(INDIRECT("'Case "&amp;$E$6&amp;" Assumptions'!$B$87:$H$170"), MATCH('Base Case 1 - Forecasts'!AN$8, INDIRECT("'Case "&amp;$E$6&amp;" Assumptions'!$B$87:$B$170"), 0), MATCH('Base Case 1 - Forecasts'!$A39, INDIRECT("'Case "&amp;$E$6&amp;" Assumptions'!$B$87:$H$87"), 0))</f>
        <v>83.221600000000109</v>
      </c>
      <c r="AO39" s="203">
        <f ca="1">INDEX(INDIRECT("'Case "&amp;$E$6&amp;" Assumptions'!$B$87:$H$170"), MATCH('Base Case 1 - Forecasts'!AO$8, INDIRECT("'Case "&amp;$E$6&amp;" Assumptions'!$B$87:$B$170"), 0), MATCH('Base Case 1 - Forecasts'!$A39, INDIRECT("'Case "&amp;$E$6&amp;" Assumptions'!$B$87:$H$87"), 0))</f>
        <v>83.301200000000108</v>
      </c>
      <c r="AP39" s="203">
        <f ca="1">INDEX(INDIRECT("'Case "&amp;$E$6&amp;" Assumptions'!$B$87:$H$170"), MATCH('Base Case 1 - Forecasts'!AP$8, INDIRECT("'Case "&amp;$E$6&amp;" Assumptions'!$B$87:$B$170"), 0), MATCH('Base Case 1 - Forecasts'!$A39, INDIRECT("'Case "&amp;$E$6&amp;" Assumptions'!$B$87:$H$87"), 0))</f>
        <v>83.380800000000107</v>
      </c>
      <c r="AQ39" s="203">
        <f ca="1">INDEX(INDIRECT("'Case "&amp;$E$6&amp;" Assumptions'!$B$87:$H$170"), MATCH('Base Case 1 - Forecasts'!AQ$8, INDIRECT("'Case "&amp;$E$6&amp;" Assumptions'!$B$87:$B$170"), 0), MATCH('Base Case 1 - Forecasts'!$A39, INDIRECT("'Case "&amp;$E$6&amp;" Assumptions'!$B$87:$H$87"), 0))</f>
        <v>83.460400000000107</v>
      </c>
      <c r="AR39" s="203">
        <f ca="1">INDEX(INDIRECT("'Case "&amp;$E$6&amp;" Assumptions'!$B$87:$H$170"), MATCH('Base Case 1 - Forecasts'!AR$8, INDIRECT("'Case "&amp;$E$6&amp;" Assumptions'!$B$87:$B$170"), 0), MATCH('Base Case 1 - Forecasts'!$A39, INDIRECT("'Case "&amp;$E$6&amp;" Assumptions'!$B$87:$H$87"), 0))</f>
        <v>83.540000000000106</v>
      </c>
      <c r="AS39" s="203">
        <f ca="1">INDEX(INDIRECT("'Case "&amp;$E$6&amp;" Assumptions'!$B$87:$H$170"), MATCH('Base Case 1 - Forecasts'!AS$8, INDIRECT("'Case "&amp;$E$6&amp;" Assumptions'!$B$87:$B$170"), 0), MATCH('Base Case 1 - Forecasts'!$A39, INDIRECT("'Case "&amp;$E$6&amp;" Assumptions'!$B$87:$H$87"), 0))</f>
        <v>83.458600000000104</v>
      </c>
      <c r="AT39" s="203">
        <f ca="1">INDEX(INDIRECT("'Case "&amp;$E$6&amp;" Assumptions'!$B$87:$H$170"), MATCH('Base Case 1 - Forecasts'!AT$8, INDIRECT("'Case "&amp;$E$6&amp;" Assumptions'!$B$87:$B$170"), 0), MATCH('Base Case 1 - Forecasts'!$A39, INDIRECT("'Case "&amp;$E$6&amp;" Assumptions'!$B$87:$H$87"), 0))</f>
        <v>83.377200000000101</v>
      </c>
      <c r="AU39" s="203">
        <f ca="1">INDEX(INDIRECT("'Case "&amp;$E$6&amp;" Assumptions'!$B$87:$H$170"), MATCH('Base Case 1 - Forecasts'!AU$8, INDIRECT("'Case "&amp;$E$6&amp;" Assumptions'!$B$87:$B$170"), 0), MATCH('Base Case 1 - Forecasts'!$A39, INDIRECT("'Case "&amp;$E$6&amp;" Assumptions'!$B$87:$H$87"), 0))</f>
        <v>83.295800000000099</v>
      </c>
      <c r="AV39" s="203">
        <f ca="1">INDEX(INDIRECT("'Case "&amp;$E$6&amp;" Assumptions'!$B$87:$H$170"), MATCH('Base Case 1 - Forecasts'!AV$8, INDIRECT("'Case "&amp;$E$6&amp;" Assumptions'!$B$87:$B$170"), 0), MATCH('Base Case 1 - Forecasts'!$A39, INDIRECT("'Case "&amp;$E$6&amp;" Assumptions'!$B$87:$H$87"), 0))</f>
        <v>83.214400000000097</v>
      </c>
      <c r="AW39" s="203">
        <f ca="1">INDEX(INDIRECT("'Case "&amp;$E$6&amp;" Assumptions'!$B$87:$H$170"), MATCH('Base Case 1 - Forecasts'!AW$8, INDIRECT("'Case "&amp;$E$6&amp;" Assumptions'!$B$87:$B$170"), 0), MATCH('Base Case 1 - Forecasts'!$A39, INDIRECT("'Case "&amp;$E$6&amp;" Assumptions'!$B$87:$H$87"), 0))</f>
        <v>83.133000000000095</v>
      </c>
      <c r="AX39" s="203">
        <f ca="1">INDEX(INDIRECT("'Case "&amp;$E$6&amp;" Assumptions'!$B$87:$H$170"), MATCH('Base Case 1 - Forecasts'!AX$8, INDIRECT("'Case "&amp;$E$6&amp;" Assumptions'!$B$87:$B$170"), 0), MATCH('Base Case 1 - Forecasts'!$A39, INDIRECT("'Case "&amp;$E$6&amp;" Assumptions'!$B$87:$H$87"), 0))</f>
        <v>83.051600000000093</v>
      </c>
      <c r="AY39" s="203">
        <f ca="1">INDEX(INDIRECT("'Case "&amp;$E$6&amp;" Assumptions'!$B$87:$H$170"), MATCH('Base Case 1 - Forecasts'!AY$8, INDIRECT("'Case "&amp;$E$6&amp;" Assumptions'!$B$87:$B$170"), 0), MATCH('Base Case 1 - Forecasts'!$A39, INDIRECT("'Case "&amp;$E$6&amp;" Assumptions'!$B$87:$H$87"), 0))</f>
        <v>82.970200000000091</v>
      </c>
      <c r="AZ39" s="203">
        <f ca="1">INDEX(INDIRECT("'Case "&amp;$E$6&amp;" Assumptions'!$B$87:$H$170"), MATCH('Base Case 1 - Forecasts'!AZ$8, INDIRECT("'Case "&amp;$E$6&amp;" Assumptions'!$B$87:$B$170"), 0), MATCH('Base Case 1 - Forecasts'!$A39, INDIRECT("'Case "&amp;$E$6&amp;" Assumptions'!$B$87:$H$87"), 0))</f>
        <v>82.888800000000089</v>
      </c>
      <c r="BA39" s="203">
        <f ca="1">INDEX(INDIRECT("'Case "&amp;$E$6&amp;" Assumptions'!$B$87:$H$170"), MATCH('Base Case 1 - Forecasts'!BA$8, INDIRECT("'Case "&amp;$E$6&amp;" Assumptions'!$B$87:$B$170"), 0), MATCH('Base Case 1 - Forecasts'!$A39, INDIRECT("'Case "&amp;$E$6&amp;" Assumptions'!$B$87:$H$87"), 0))</f>
        <v>82.807400000000086</v>
      </c>
      <c r="BB39" s="203">
        <f ca="1">INDEX(INDIRECT("'Case "&amp;$E$6&amp;" Assumptions'!$B$87:$H$170"), MATCH('Base Case 1 - Forecasts'!BB$8, INDIRECT("'Case "&amp;$E$6&amp;" Assumptions'!$B$87:$B$170"), 0), MATCH('Base Case 1 - Forecasts'!$A39, INDIRECT("'Case "&amp;$E$6&amp;" Assumptions'!$B$87:$H$87"), 0))</f>
        <v>82.726000000000084</v>
      </c>
      <c r="BC39" s="203">
        <f ca="1">INDEX(INDIRECT("'Case "&amp;$E$6&amp;" Assumptions'!$B$87:$H$170"), MATCH('Base Case 1 - Forecasts'!BC$8, INDIRECT("'Case "&amp;$E$6&amp;" Assumptions'!$B$87:$B$170"), 0), MATCH('Base Case 1 - Forecasts'!$A39, INDIRECT("'Case "&amp;$E$6&amp;" Assumptions'!$B$87:$H$87"), 0))</f>
        <v>82.48430000000009</v>
      </c>
      <c r="BD39" s="203">
        <f ca="1">INDEX(INDIRECT("'Case "&amp;$E$6&amp;" Assumptions'!$B$87:$H$170"), MATCH('Base Case 1 - Forecasts'!BD$8, INDIRECT("'Case "&amp;$E$6&amp;" Assumptions'!$B$87:$B$170"), 0), MATCH('Base Case 1 - Forecasts'!$A39, INDIRECT("'Case "&amp;$E$6&amp;" Assumptions'!$B$87:$H$87"), 0))</f>
        <v>82.242600000000095</v>
      </c>
      <c r="BE39" s="203">
        <f ca="1">INDEX(INDIRECT("'Case "&amp;$E$6&amp;" Assumptions'!$B$87:$H$170"), MATCH('Base Case 1 - Forecasts'!BE$8, INDIRECT("'Case "&amp;$E$6&amp;" Assumptions'!$B$87:$B$170"), 0), MATCH('Base Case 1 - Forecasts'!$A39, INDIRECT("'Case "&amp;$E$6&amp;" Assumptions'!$B$87:$H$87"), 0))</f>
        <v>82.000900000000101</v>
      </c>
      <c r="BF39" s="203">
        <f ca="1">INDEX(INDIRECT("'Case "&amp;$E$6&amp;" Assumptions'!$B$87:$H$170"), MATCH('Base Case 1 - Forecasts'!BF$8, INDIRECT("'Case "&amp;$E$6&amp;" Assumptions'!$B$87:$B$170"), 0), MATCH('Base Case 1 - Forecasts'!$A39, INDIRECT("'Case "&amp;$E$6&amp;" Assumptions'!$B$87:$H$87"), 0))</f>
        <v>81.759200000000106</v>
      </c>
      <c r="BG39" s="203">
        <f ca="1">INDEX(INDIRECT("'Case "&amp;$E$6&amp;" Assumptions'!$B$87:$H$170"), MATCH('Base Case 1 - Forecasts'!BG$8, INDIRECT("'Case "&amp;$E$6&amp;" Assumptions'!$B$87:$B$170"), 0), MATCH('Base Case 1 - Forecasts'!$A39, INDIRECT("'Case "&amp;$E$6&amp;" Assumptions'!$B$87:$H$87"), 0))</f>
        <v>81.517500000000112</v>
      </c>
      <c r="BH39" s="203">
        <f ca="1">INDEX(INDIRECT("'Case "&amp;$E$6&amp;" Assumptions'!$B$87:$H$170"), MATCH('Base Case 1 - Forecasts'!BH$8, INDIRECT("'Case "&amp;$E$6&amp;" Assumptions'!$B$87:$B$170"), 0), MATCH('Base Case 1 - Forecasts'!$A39, INDIRECT("'Case "&amp;$E$6&amp;" Assumptions'!$B$87:$H$87"), 0))</f>
        <v>81.275800000000118</v>
      </c>
      <c r="BI39" s="203">
        <f ca="1">INDEX(INDIRECT("'Case "&amp;$E$6&amp;" Assumptions'!$B$87:$H$170"), MATCH('Base Case 1 - Forecasts'!BI$8, INDIRECT("'Case "&amp;$E$6&amp;" Assumptions'!$B$87:$B$170"), 0), MATCH('Base Case 1 - Forecasts'!$A39, INDIRECT("'Case "&amp;$E$6&amp;" Assumptions'!$B$87:$H$87"), 0))</f>
        <v>81.034100000000123</v>
      </c>
      <c r="BJ39" s="203">
        <f ca="1">INDEX(INDIRECT("'Case "&amp;$E$6&amp;" Assumptions'!$B$87:$H$170"), MATCH('Base Case 1 - Forecasts'!BJ$8, INDIRECT("'Case "&amp;$E$6&amp;" Assumptions'!$B$87:$B$170"), 0), MATCH('Base Case 1 - Forecasts'!$A39, INDIRECT("'Case "&amp;$E$6&amp;" Assumptions'!$B$87:$H$87"), 0))</f>
        <v>80.792400000000129</v>
      </c>
      <c r="BK39" s="203">
        <f ca="1">INDEX(INDIRECT("'Case "&amp;$E$6&amp;" Assumptions'!$B$87:$H$170"), MATCH('Base Case 1 - Forecasts'!BK$8, INDIRECT("'Case "&amp;$E$6&amp;" Assumptions'!$B$87:$B$170"), 0), MATCH('Base Case 1 - Forecasts'!$A39, INDIRECT("'Case "&amp;$E$6&amp;" Assumptions'!$B$87:$H$87"), 0))</f>
        <v>80.550700000000134</v>
      </c>
      <c r="BL39" s="203">
        <f ca="1">INDEX(INDIRECT("'Case "&amp;$E$6&amp;" Assumptions'!$B$87:$H$170"), MATCH('Base Case 1 - Forecasts'!BL$8, INDIRECT("'Case "&amp;$E$6&amp;" Assumptions'!$B$87:$B$170"), 0), MATCH('Base Case 1 - Forecasts'!$A39, INDIRECT("'Case "&amp;$E$6&amp;" Assumptions'!$B$87:$H$87"), 0))</f>
        <v>80.30900000000014</v>
      </c>
      <c r="BM39" s="203">
        <f ca="1">INDEX(INDIRECT("'Case "&amp;$E$6&amp;" Assumptions'!$B$87:$H$170"), MATCH('Base Case 1 - Forecasts'!BM$8, INDIRECT("'Case "&amp;$E$6&amp;" Assumptions'!$B$87:$B$170"), 0), MATCH('Base Case 1 - Forecasts'!$A39, INDIRECT("'Case "&amp;$E$6&amp;" Assumptions'!$B$87:$H$87"), 0))</f>
        <v>79.932400000000143</v>
      </c>
      <c r="BN39" s="203">
        <f ca="1">INDEX(INDIRECT("'Case "&amp;$E$6&amp;" Assumptions'!$B$87:$H$170"), MATCH('Base Case 1 - Forecasts'!BN$8, INDIRECT("'Case "&amp;$E$6&amp;" Assumptions'!$B$87:$B$170"), 0), MATCH('Base Case 1 - Forecasts'!$A39, INDIRECT("'Case "&amp;$E$6&amp;" Assumptions'!$B$87:$H$87"), 0))</f>
        <v>79.555800000000147</v>
      </c>
      <c r="BO39" s="203">
        <f ca="1">INDEX(INDIRECT("'Case "&amp;$E$6&amp;" Assumptions'!$B$87:$H$170"), MATCH('Base Case 1 - Forecasts'!BO$8, INDIRECT("'Case "&amp;$E$6&amp;" Assumptions'!$B$87:$B$170"), 0), MATCH('Base Case 1 - Forecasts'!$A39, INDIRECT("'Case "&amp;$E$6&amp;" Assumptions'!$B$87:$H$87"), 0))</f>
        <v>79.179200000000151</v>
      </c>
      <c r="BP39" s="203">
        <f ca="1">INDEX(INDIRECT("'Case "&amp;$E$6&amp;" Assumptions'!$B$87:$H$170"), MATCH('Base Case 1 - Forecasts'!BP$8, INDIRECT("'Case "&amp;$E$6&amp;" Assumptions'!$B$87:$B$170"), 0), MATCH('Base Case 1 - Forecasts'!$A39, INDIRECT("'Case "&amp;$E$6&amp;" Assumptions'!$B$87:$H$87"), 0))</f>
        <v>78.802600000000155</v>
      </c>
      <c r="BQ39" s="203">
        <f ca="1">INDEX(INDIRECT("'Case "&amp;$E$6&amp;" Assumptions'!$B$87:$H$170"), MATCH('Base Case 1 - Forecasts'!BQ$8, INDIRECT("'Case "&amp;$E$6&amp;" Assumptions'!$B$87:$B$170"), 0), MATCH('Base Case 1 - Forecasts'!$A39, INDIRECT("'Case "&amp;$E$6&amp;" Assumptions'!$B$87:$H$87"), 0))</f>
        <v>78.426000000000158</v>
      </c>
      <c r="BR39" s="203">
        <f ca="1">INDEX(INDIRECT("'Case "&amp;$E$6&amp;" Assumptions'!$B$87:$H$170"), MATCH('Base Case 1 - Forecasts'!BR$8, INDIRECT("'Case "&amp;$E$6&amp;" Assumptions'!$B$87:$B$170"), 0), MATCH('Base Case 1 - Forecasts'!$A39, INDIRECT("'Case "&amp;$E$6&amp;" Assumptions'!$B$87:$H$87"), 0))</f>
        <v>78.049400000000162</v>
      </c>
      <c r="BS39" s="203">
        <f ca="1">INDEX(INDIRECT("'Case "&amp;$E$6&amp;" Assumptions'!$B$87:$H$170"), MATCH('Base Case 1 - Forecasts'!BS$8, INDIRECT("'Case "&amp;$E$6&amp;" Assumptions'!$B$87:$B$170"), 0), MATCH('Base Case 1 - Forecasts'!$A39, INDIRECT("'Case "&amp;$E$6&amp;" Assumptions'!$B$87:$H$87"), 0))</f>
        <v>77.672800000000166</v>
      </c>
      <c r="BT39" s="203">
        <f ca="1">INDEX(INDIRECT("'Case "&amp;$E$6&amp;" Assumptions'!$B$87:$H$170"), MATCH('Base Case 1 - Forecasts'!BT$8, INDIRECT("'Case "&amp;$E$6&amp;" Assumptions'!$B$87:$B$170"), 0), MATCH('Base Case 1 - Forecasts'!$A39, INDIRECT("'Case "&amp;$E$6&amp;" Assumptions'!$B$87:$H$87"), 0))</f>
        <v>77.296200000000169</v>
      </c>
      <c r="BU39" s="203">
        <f ca="1">INDEX(INDIRECT("'Case "&amp;$E$6&amp;" Assumptions'!$B$87:$H$170"), MATCH('Base Case 1 - Forecasts'!BU$8, INDIRECT("'Case "&amp;$E$6&amp;" Assumptions'!$B$87:$B$170"), 0), MATCH('Base Case 1 - Forecasts'!$A39, INDIRECT("'Case "&amp;$E$6&amp;" Assumptions'!$B$87:$H$87"), 0))</f>
        <v>76.919600000000173</v>
      </c>
      <c r="BV39" s="203">
        <f ca="1">INDEX(INDIRECT("'Case "&amp;$E$6&amp;" Assumptions'!$B$87:$H$170"), MATCH('Base Case 1 - Forecasts'!BV$8, INDIRECT("'Case "&amp;$E$6&amp;" Assumptions'!$B$87:$B$170"), 0), MATCH('Base Case 1 - Forecasts'!$A39, INDIRECT("'Case "&amp;$E$6&amp;" Assumptions'!$B$87:$H$87"), 0))</f>
        <v>76.543000000000177</v>
      </c>
      <c r="BW39" s="203">
        <f ca="1">INDEX(INDIRECT("'Case "&amp;$E$6&amp;" Assumptions'!$B$87:$H$170"), MATCH('Base Case 1 - Forecasts'!BW$8, INDIRECT("'Case "&amp;$E$6&amp;" Assumptions'!$B$87:$B$170"), 0), MATCH('Base Case 1 - Forecasts'!$A39, INDIRECT("'Case "&amp;$E$6&amp;" Assumptions'!$B$87:$H$87"), 0))</f>
        <v>76.170300000000182</v>
      </c>
      <c r="BX39" s="203">
        <f ca="1">INDEX(INDIRECT("'Case "&amp;$E$6&amp;" Assumptions'!$B$87:$H$170"), MATCH('Base Case 1 - Forecasts'!BX$8, INDIRECT("'Case "&amp;$E$6&amp;" Assumptions'!$B$87:$B$170"), 0), MATCH('Base Case 1 - Forecasts'!$A39, INDIRECT("'Case "&amp;$E$6&amp;" Assumptions'!$B$87:$H$87"), 0))</f>
        <v>75.797600000000187</v>
      </c>
      <c r="BY39" s="203">
        <f ca="1">INDEX(INDIRECT("'Case "&amp;$E$6&amp;" Assumptions'!$B$87:$H$170"), MATCH('Base Case 1 - Forecasts'!BY$8, INDIRECT("'Case "&amp;$E$6&amp;" Assumptions'!$B$87:$B$170"), 0), MATCH('Base Case 1 - Forecasts'!$A39, INDIRECT("'Case "&amp;$E$6&amp;" Assumptions'!$B$87:$H$87"), 0))</f>
        <v>75.424900000000193</v>
      </c>
      <c r="BZ39" s="203">
        <f ca="1">INDEX(INDIRECT("'Case "&amp;$E$6&amp;" Assumptions'!$B$87:$H$170"), MATCH('Base Case 1 - Forecasts'!BZ$8, INDIRECT("'Case "&amp;$E$6&amp;" Assumptions'!$B$87:$B$170"), 0), MATCH('Base Case 1 - Forecasts'!$A39, INDIRECT("'Case "&amp;$E$6&amp;" Assumptions'!$B$87:$H$87"), 0))</f>
        <v>75.052200000000198</v>
      </c>
      <c r="CA39" s="203">
        <f ca="1">INDEX(INDIRECT("'Case "&amp;$E$6&amp;" Assumptions'!$B$87:$H$170"), MATCH('Base Case 1 - Forecasts'!CA$8, INDIRECT("'Case "&amp;$E$6&amp;" Assumptions'!$B$87:$B$170"), 0), MATCH('Base Case 1 - Forecasts'!$A39, INDIRECT("'Case "&amp;$E$6&amp;" Assumptions'!$B$87:$H$87"), 0))</f>
        <v>74.679500000000203</v>
      </c>
      <c r="CB39" s="203">
        <f ca="1">INDEX(INDIRECT("'Case "&amp;$E$6&amp;" Assumptions'!$B$87:$H$170"), MATCH('Base Case 1 - Forecasts'!CB$8, INDIRECT("'Case "&amp;$E$6&amp;" Assumptions'!$B$87:$B$170"), 0), MATCH('Base Case 1 - Forecasts'!$A39, INDIRECT("'Case "&amp;$E$6&amp;" Assumptions'!$B$87:$H$87"), 0))</f>
        <v>74.306800000000209</v>
      </c>
      <c r="CC39" s="203">
        <f ca="1">INDEX(INDIRECT("'Case "&amp;$E$6&amp;" Assumptions'!$B$87:$H$170"), MATCH('Base Case 1 - Forecasts'!CC$8, INDIRECT("'Case "&amp;$E$6&amp;" Assumptions'!$B$87:$B$170"), 0), MATCH('Base Case 1 - Forecasts'!$A39, INDIRECT("'Case "&amp;$E$6&amp;" Assumptions'!$B$87:$H$87"), 0))</f>
        <v>73.934100000000214</v>
      </c>
      <c r="CD39" s="203">
        <f ca="1">INDEX(INDIRECT("'Case "&amp;$E$6&amp;" Assumptions'!$B$87:$H$170"), MATCH('Base Case 1 - Forecasts'!CD$8, INDIRECT("'Case "&amp;$E$6&amp;" Assumptions'!$B$87:$B$170"), 0), MATCH('Base Case 1 - Forecasts'!$A39, INDIRECT("'Case "&amp;$E$6&amp;" Assumptions'!$B$87:$H$87"), 0))</f>
        <v>73.561400000000219</v>
      </c>
      <c r="CE39" s="203">
        <f ca="1">INDEX(INDIRECT("'Case "&amp;$E$6&amp;" Assumptions'!$B$87:$H$170"), MATCH('Base Case 1 - Forecasts'!CE$8, INDIRECT("'Case "&amp;$E$6&amp;" Assumptions'!$B$87:$B$170"), 0), MATCH('Base Case 1 - Forecasts'!$A39, INDIRECT("'Case "&amp;$E$6&amp;" Assumptions'!$B$87:$H$87"), 0))</f>
        <v>73.188700000000225</v>
      </c>
      <c r="CF39" s="203">
        <f ca="1">INDEX(INDIRECT("'Case "&amp;$E$6&amp;" Assumptions'!$B$87:$H$170"), MATCH('Base Case 1 - Forecasts'!CF$8, INDIRECT("'Case "&amp;$E$6&amp;" Assumptions'!$B$87:$B$170"), 0), MATCH('Base Case 1 - Forecasts'!$A39, INDIRECT("'Case "&amp;$E$6&amp;" Assumptions'!$B$87:$H$87"), 0))</f>
        <v>72.81600000000023</v>
      </c>
    </row>
    <row r="40" spans="1:84" x14ac:dyDescent="0.2">
      <c r="A40" s="202" t="s">
        <v>143</v>
      </c>
      <c r="B40" s="118" t="s">
        <v>159</v>
      </c>
      <c r="C40" s="118"/>
      <c r="D40" s="203">
        <f ca="1">INDEX(INDIRECT("'Case "&amp;$E$6&amp;" Assumptions'!$B$87:$H$170"), MATCH('Base Case 1 - Forecasts'!D$8, INDIRECT("'Case "&amp;$E$6&amp;" Assumptions'!$B$87:$B$170"), 0), MATCH('Base Case 1 - Forecasts'!$A40, INDIRECT("'Case "&amp;$E$6&amp;" Assumptions'!$B$87:$H$87"), 0))</f>
        <v>14.5</v>
      </c>
      <c r="E40" s="203">
        <f ca="1">INDEX(INDIRECT("'Case "&amp;$E$6&amp;" Assumptions'!$B$87:$H$170"), MATCH('Base Case 1 - Forecasts'!E$8, INDIRECT("'Case "&amp;$E$6&amp;" Assumptions'!$B$87:$B$170"), 0), MATCH('Base Case 1 - Forecasts'!$A40, INDIRECT("'Case "&amp;$E$6&amp;" Assumptions'!$B$87:$H$87"), 0))</f>
        <v>14.6579</v>
      </c>
      <c r="F40" s="203">
        <f ca="1">INDEX(INDIRECT("'Case "&amp;$E$6&amp;" Assumptions'!$B$87:$H$170"), MATCH('Base Case 1 - Forecasts'!F$8, INDIRECT("'Case "&amp;$E$6&amp;" Assumptions'!$B$87:$B$170"), 0), MATCH('Base Case 1 - Forecasts'!$A40, INDIRECT("'Case "&amp;$E$6&amp;" Assumptions'!$B$87:$H$87"), 0))</f>
        <v>14.815799999999999</v>
      </c>
      <c r="G40" s="203">
        <f ca="1">INDEX(INDIRECT("'Case "&amp;$E$6&amp;" Assumptions'!$B$87:$H$170"), MATCH('Base Case 1 - Forecasts'!G$8, INDIRECT("'Case "&amp;$E$6&amp;" Assumptions'!$B$87:$B$170"), 0), MATCH('Base Case 1 - Forecasts'!$A40, INDIRECT("'Case "&amp;$E$6&amp;" Assumptions'!$B$87:$H$87"), 0))</f>
        <v>14.973699999999999</v>
      </c>
      <c r="H40" s="203">
        <f ca="1">INDEX(INDIRECT("'Case "&amp;$E$6&amp;" Assumptions'!$B$87:$H$170"), MATCH('Base Case 1 - Forecasts'!H$8, INDIRECT("'Case "&amp;$E$6&amp;" Assumptions'!$B$87:$B$170"), 0), MATCH('Base Case 1 - Forecasts'!$A40, INDIRECT("'Case "&amp;$E$6&amp;" Assumptions'!$B$87:$H$87"), 0))</f>
        <v>15.131599999999999</v>
      </c>
      <c r="I40" s="203">
        <f ca="1">INDEX(INDIRECT("'Case "&amp;$E$6&amp;" Assumptions'!$B$87:$H$170"), MATCH('Base Case 1 - Forecasts'!I$8, INDIRECT("'Case "&amp;$E$6&amp;" Assumptions'!$B$87:$B$170"), 0), MATCH('Base Case 1 - Forecasts'!$A40, INDIRECT("'Case "&amp;$E$6&amp;" Assumptions'!$B$87:$H$87"), 0))</f>
        <v>15.289499999999999</v>
      </c>
      <c r="J40" s="203">
        <f ca="1">INDEX(INDIRECT("'Case "&amp;$E$6&amp;" Assumptions'!$B$87:$H$170"), MATCH('Base Case 1 - Forecasts'!J$8, INDIRECT("'Case "&amp;$E$6&amp;" Assumptions'!$B$87:$B$170"), 0), MATCH('Base Case 1 - Forecasts'!$A40, INDIRECT("'Case "&amp;$E$6&amp;" Assumptions'!$B$87:$H$87"), 0))</f>
        <v>15.447399999999998</v>
      </c>
      <c r="K40" s="203">
        <f ca="1">INDEX(INDIRECT("'Case "&amp;$E$6&amp;" Assumptions'!$B$87:$H$170"), MATCH('Base Case 1 - Forecasts'!K$8, INDIRECT("'Case "&amp;$E$6&amp;" Assumptions'!$B$87:$B$170"), 0), MATCH('Base Case 1 - Forecasts'!$A40, INDIRECT("'Case "&amp;$E$6&amp;" Assumptions'!$B$87:$H$87"), 0))</f>
        <v>15.605299999999998</v>
      </c>
      <c r="L40" s="203">
        <f ca="1">INDEX(INDIRECT("'Case "&amp;$E$6&amp;" Assumptions'!$B$87:$H$170"), MATCH('Base Case 1 - Forecasts'!L$8, INDIRECT("'Case "&amp;$E$6&amp;" Assumptions'!$B$87:$B$170"), 0), MATCH('Base Case 1 - Forecasts'!$A40, INDIRECT("'Case "&amp;$E$6&amp;" Assumptions'!$B$87:$H$87"), 0))</f>
        <v>15.763199999999998</v>
      </c>
      <c r="M40" s="203">
        <f ca="1">INDEX(INDIRECT("'Case "&amp;$E$6&amp;" Assumptions'!$B$87:$H$170"), MATCH('Base Case 1 - Forecasts'!M$8, INDIRECT("'Case "&amp;$E$6&amp;" Assumptions'!$B$87:$B$170"), 0), MATCH('Base Case 1 - Forecasts'!$A40, INDIRECT("'Case "&amp;$E$6&amp;" Assumptions'!$B$87:$H$87"), 0))</f>
        <v>15.921099999999997</v>
      </c>
      <c r="N40" s="203">
        <f ca="1">INDEX(INDIRECT("'Case "&amp;$E$6&amp;" Assumptions'!$B$87:$H$170"), MATCH('Base Case 1 - Forecasts'!N$8, INDIRECT("'Case "&amp;$E$6&amp;" Assumptions'!$B$87:$B$170"), 0), MATCH('Base Case 1 - Forecasts'!$A40, INDIRECT("'Case "&amp;$E$6&amp;" Assumptions'!$B$87:$H$87"), 0))</f>
        <v>16.078999999999997</v>
      </c>
      <c r="O40" s="203">
        <f ca="1">INDEX(INDIRECT("'Case "&amp;$E$6&amp;" Assumptions'!$B$87:$H$170"), MATCH('Base Case 1 - Forecasts'!O$8, INDIRECT("'Case "&amp;$E$6&amp;" Assumptions'!$B$87:$B$170"), 0), MATCH('Base Case 1 - Forecasts'!$A40, INDIRECT("'Case "&amp;$E$6&amp;" Assumptions'!$B$87:$H$87"), 0))</f>
        <v>16.197099999999999</v>
      </c>
      <c r="P40" s="203">
        <f ca="1">INDEX(INDIRECT("'Case "&amp;$E$6&amp;" Assumptions'!$B$87:$H$170"), MATCH('Base Case 1 - Forecasts'!P$8, INDIRECT("'Case "&amp;$E$6&amp;" Assumptions'!$B$87:$B$170"), 0), MATCH('Base Case 1 - Forecasts'!$A40, INDIRECT("'Case "&amp;$E$6&amp;" Assumptions'!$B$87:$H$87"), 0))</f>
        <v>16.315199999999997</v>
      </c>
      <c r="Q40" s="203">
        <f ca="1">INDEX(INDIRECT("'Case "&amp;$E$6&amp;" Assumptions'!$B$87:$H$170"), MATCH('Base Case 1 - Forecasts'!Q$8, INDIRECT("'Case "&amp;$E$6&amp;" Assumptions'!$B$87:$B$170"), 0), MATCH('Base Case 1 - Forecasts'!$A40, INDIRECT("'Case "&amp;$E$6&amp;" Assumptions'!$B$87:$H$87"), 0))</f>
        <v>16.433299999999996</v>
      </c>
      <c r="R40" s="203">
        <f ca="1">INDEX(INDIRECT("'Case "&amp;$E$6&amp;" Assumptions'!$B$87:$H$170"), MATCH('Base Case 1 - Forecasts'!R$8, INDIRECT("'Case "&amp;$E$6&amp;" Assumptions'!$B$87:$B$170"), 0), MATCH('Base Case 1 - Forecasts'!$A40, INDIRECT("'Case "&amp;$E$6&amp;" Assumptions'!$B$87:$H$87"), 0))</f>
        <v>16.551399999999994</v>
      </c>
      <c r="S40" s="203">
        <f ca="1">INDEX(INDIRECT("'Case "&amp;$E$6&amp;" Assumptions'!$B$87:$H$170"), MATCH('Base Case 1 - Forecasts'!S$8, INDIRECT("'Case "&amp;$E$6&amp;" Assumptions'!$B$87:$B$170"), 0), MATCH('Base Case 1 - Forecasts'!$A40, INDIRECT("'Case "&amp;$E$6&amp;" Assumptions'!$B$87:$H$87"), 0))</f>
        <v>16.669499999999992</v>
      </c>
      <c r="T40" s="203">
        <f ca="1">INDEX(INDIRECT("'Case "&amp;$E$6&amp;" Assumptions'!$B$87:$H$170"), MATCH('Base Case 1 - Forecasts'!T$8, INDIRECT("'Case "&amp;$E$6&amp;" Assumptions'!$B$87:$B$170"), 0), MATCH('Base Case 1 - Forecasts'!$A40, INDIRECT("'Case "&amp;$E$6&amp;" Assumptions'!$B$87:$H$87"), 0))</f>
        <v>16.787599999999991</v>
      </c>
      <c r="U40" s="203">
        <f ca="1">INDEX(INDIRECT("'Case "&amp;$E$6&amp;" Assumptions'!$B$87:$H$170"), MATCH('Base Case 1 - Forecasts'!U$8, INDIRECT("'Case "&amp;$E$6&amp;" Assumptions'!$B$87:$B$170"), 0), MATCH('Base Case 1 - Forecasts'!$A40, INDIRECT("'Case "&amp;$E$6&amp;" Assumptions'!$B$87:$H$87"), 0))</f>
        <v>16.905699999999989</v>
      </c>
      <c r="V40" s="203">
        <f ca="1">INDEX(INDIRECT("'Case "&amp;$E$6&amp;" Assumptions'!$B$87:$H$170"), MATCH('Base Case 1 - Forecasts'!V$8, INDIRECT("'Case "&amp;$E$6&amp;" Assumptions'!$B$87:$B$170"), 0), MATCH('Base Case 1 - Forecasts'!$A40, INDIRECT("'Case "&amp;$E$6&amp;" Assumptions'!$B$87:$H$87"), 0))</f>
        <v>17.023799999999987</v>
      </c>
      <c r="W40" s="203">
        <f ca="1">INDEX(INDIRECT("'Case "&amp;$E$6&amp;" Assumptions'!$B$87:$H$170"), MATCH('Base Case 1 - Forecasts'!W$8, INDIRECT("'Case "&amp;$E$6&amp;" Assumptions'!$B$87:$B$170"), 0), MATCH('Base Case 1 - Forecasts'!$A40, INDIRECT("'Case "&amp;$E$6&amp;" Assumptions'!$B$87:$H$87"), 0))</f>
        <v>17.141899999999985</v>
      </c>
      <c r="X40" s="203">
        <f ca="1">INDEX(INDIRECT("'Case "&amp;$E$6&amp;" Assumptions'!$B$87:$H$170"), MATCH('Base Case 1 - Forecasts'!X$8, INDIRECT("'Case "&amp;$E$6&amp;" Assumptions'!$B$87:$B$170"), 0), MATCH('Base Case 1 - Forecasts'!$A40, INDIRECT("'Case "&amp;$E$6&amp;" Assumptions'!$B$87:$H$87"), 0))</f>
        <v>17.259999999999984</v>
      </c>
      <c r="Y40" s="203">
        <f ca="1">INDEX(INDIRECT("'Case "&amp;$E$6&amp;" Assumptions'!$B$87:$H$170"), MATCH('Base Case 1 - Forecasts'!Y$8, INDIRECT("'Case "&amp;$E$6&amp;" Assumptions'!$B$87:$B$170"), 0), MATCH('Base Case 1 - Forecasts'!$A40, INDIRECT("'Case "&amp;$E$6&amp;" Assumptions'!$B$87:$H$87"), 0))</f>
        <v>17.324699999999982</v>
      </c>
      <c r="Z40" s="203">
        <f ca="1">INDEX(INDIRECT("'Case "&amp;$E$6&amp;" Assumptions'!$B$87:$H$170"), MATCH('Base Case 1 - Forecasts'!Z$8, INDIRECT("'Case "&amp;$E$6&amp;" Assumptions'!$B$87:$B$170"), 0), MATCH('Base Case 1 - Forecasts'!$A40, INDIRECT("'Case "&amp;$E$6&amp;" Assumptions'!$B$87:$H$87"), 0))</f>
        <v>17.389399999999981</v>
      </c>
      <c r="AA40" s="203">
        <f ca="1">INDEX(INDIRECT("'Case "&amp;$E$6&amp;" Assumptions'!$B$87:$H$170"), MATCH('Base Case 1 - Forecasts'!AA$8, INDIRECT("'Case "&amp;$E$6&amp;" Assumptions'!$B$87:$B$170"), 0), MATCH('Base Case 1 - Forecasts'!$A40, INDIRECT("'Case "&amp;$E$6&amp;" Assumptions'!$B$87:$H$87"), 0))</f>
        <v>17.454099999999979</v>
      </c>
      <c r="AB40" s="203">
        <f ca="1">INDEX(INDIRECT("'Case "&amp;$E$6&amp;" Assumptions'!$B$87:$H$170"), MATCH('Base Case 1 - Forecasts'!AB$8, INDIRECT("'Case "&amp;$E$6&amp;" Assumptions'!$B$87:$B$170"), 0), MATCH('Base Case 1 - Forecasts'!$A40, INDIRECT("'Case "&amp;$E$6&amp;" Assumptions'!$B$87:$H$87"), 0))</f>
        <v>17.518799999999978</v>
      </c>
      <c r="AC40" s="203">
        <f ca="1">INDEX(INDIRECT("'Case "&amp;$E$6&amp;" Assumptions'!$B$87:$H$170"), MATCH('Base Case 1 - Forecasts'!AC$8, INDIRECT("'Case "&amp;$E$6&amp;" Assumptions'!$B$87:$B$170"), 0), MATCH('Base Case 1 - Forecasts'!$A40, INDIRECT("'Case "&amp;$E$6&amp;" Assumptions'!$B$87:$H$87"), 0))</f>
        <v>17.583499999999976</v>
      </c>
      <c r="AD40" s="203">
        <f ca="1">INDEX(INDIRECT("'Case "&amp;$E$6&amp;" Assumptions'!$B$87:$H$170"), MATCH('Base Case 1 - Forecasts'!AD$8, INDIRECT("'Case "&amp;$E$6&amp;" Assumptions'!$B$87:$B$170"), 0), MATCH('Base Case 1 - Forecasts'!$A40, INDIRECT("'Case "&amp;$E$6&amp;" Assumptions'!$B$87:$H$87"), 0))</f>
        <v>17.648199999999974</v>
      </c>
      <c r="AE40" s="203">
        <f ca="1">INDEX(INDIRECT("'Case "&amp;$E$6&amp;" Assumptions'!$B$87:$H$170"), MATCH('Base Case 1 - Forecasts'!AE$8, INDIRECT("'Case "&amp;$E$6&amp;" Assumptions'!$B$87:$B$170"), 0), MATCH('Base Case 1 - Forecasts'!$A40, INDIRECT("'Case "&amp;$E$6&amp;" Assumptions'!$B$87:$H$87"), 0))</f>
        <v>17.712899999999973</v>
      </c>
      <c r="AF40" s="203">
        <f ca="1">INDEX(INDIRECT("'Case "&amp;$E$6&amp;" Assumptions'!$B$87:$H$170"), MATCH('Base Case 1 - Forecasts'!AF$8, INDIRECT("'Case "&amp;$E$6&amp;" Assumptions'!$B$87:$B$170"), 0), MATCH('Base Case 1 - Forecasts'!$A40, INDIRECT("'Case "&amp;$E$6&amp;" Assumptions'!$B$87:$H$87"), 0))</f>
        <v>17.777599999999971</v>
      </c>
      <c r="AG40" s="203">
        <f ca="1">INDEX(INDIRECT("'Case "&amp;$E$6&amp;" Assumptions'!$B$87:$H$170"), MATCH('Base Case 1 - Forecasts'!AG$8, INDIRECT("'Case "&amp;$E$6&amp;" Assumptions'!$B$87:$B$170"), 0), MATCH('Base Case 1 - Forecasts'!$A40, INDIRECT("'Case "&amp;$E$6&amp;" Assumptions'!$B$87:$H$87"), 0))</f>
        <v>17.84229999999997</v>
      </c>
      <c r="AH40" s="203">
        <f ca="1">INDEX(INDIRECT("'Case "&amp;$E$6&amp;" Assumptions'!$B$87:$H$170"), MATCH('Base Case 1 - Forecasts'!AH$8, INDIRECT("'Case "&amp;$E$6&amp;" Assumptions'!$B$87:$B$170"), 0), MATCH('Base Case 1 - Forecasts'!$A40, INDIRECT("'Case "&amp;$E$6&amp;" Assumptions'!$B$87:$H$87"), 0))</f>
        <v>17.906999999999968</v>
      </c>
      <c r="AI40" s="203">
        <f ca="1">INDEX(INDIRECT("'Case "&amp;$E$6&amp;" Assumptions'!$B$87:$H$170"), MATCH('Base Case 1 - Forecasts'!AI$8, INDIRECT("'Case "&amp;$E$6&amp;" Assumptions'!$B$87:$B$170"), 0), MATCH('Base Case 1 - Forecasts'!$A40, INDIRECT("'Case "&amp;$E$6&amp;" Assumptions'!$B$87:$H$87"), 0))</f>
        <v>17.924299999999967</v>
      </c>
      <c r="AJ40" s="203">
        <f ca="1">INDEX(INDIRECT("'Case "&amp;$E$6&amp;" Assumptions'!$B$87:$H$170"), MATCH('Base Case 1 - Forecasts'!AJ$8, INDIRECT("'Case "&amp;$E$6&amp;" Assumptions'!$B$87:$B$170"), 0), MATCH('Base Case 1 - Forecasts'!$A40, INDIRECT("'Case "&amp;$E$6&amp;" Assumptions'!$B$87:$H$87"), 0))</f>
        <v>17.941599999999966</v>
      </c>
      <c r="AK40" s="203">
        <f ca="1">INDEX(INDIRECT("'Case "&amp;$E$6&amp;" Assumptions'!$B$87:$H$170"), MATCH('Base Case 1 - Forecasts'!AK$8, INDIRECT("'Case "&amp;$E$6&amp;" Assumptions'!$B$87:$B$170"), 0), MATCH('Base Case 1 - Forecasts'!$A40, INDIRECT("'Case "&amp;$E$6&amp;" Assumptions'!$B$87:$H$87"), 0))</f>
        <v>17.958899999999964</v>
      </c>
      <c r="AL40" s="203">
        <f ca="1">INDEX(INDIRECT("'Case "&amp;$E$6&amp;" Assumptions'!$B$87:$H$170"), MATCH('Base Case 1 - Forecasts'!AL$8, INDIRECT("'Case "&amp;$E$6&amp;" Assumptions'!$B$87:$B$170"), 0), MATCH('Base Case 1 - Forecasts'!$A40, INDIRECT("'Case "&amp;$E$6&amp;" Assumptions'!$B$87:$H$87"), 0))</f>
        <v>17.976199999999963</v>
      </c>
      <c r="AM40" s="203">
        <f ca="1">INDEX(INDIRECT("'Case "&amp;$E$6&amp;" Assumptions'!$B$87:$H$170"), MATCH('Base Case 1 - Forecasts'!AM$8, INDIRECT("'Case "&amp;$E$6&amp;" Assumptions'!$B$87:$B$170"), 0), MATCH('Base Case 1 - Forecasts'!$A40, INDIRECT("'Case "&amp;$E$6&amp;" Assumptions'!$B$87:$H$87"), 0))</f>
        <v>17.993499999999962</v>
      </c>
      <c r="AN40" s="203">
        <f ca="1">INDEX(INDIRECT("'Case "&amp;$E$6&amp;" Assumptions'!$B$87:$H$170"), MATCH('Base Case 1 - Forecasts'!AN$8, INDIRECT("'Case "&amp;$E$6&amp;" Assumptions'!$B$87:$B$170"), 0), MATCH('Base Case 1 - Forecasts'!$A40, INDIRECT("'Case "&amp;$E$6&amp;" Assumptions'!$B$87:$H$87"), 0))</f>
        <v>18.010799999999961</v>
      </c>
      <c r="AO40" s="203">
        <f ca="1">INDEX(INDIRECT("'Case "&amp;$E$6&amp;" Assumptions'!$B$87:$H$170"), MATCH('Base Case 1 - Forecasts'!AO$8, INDIRECT("'Case "&amp;$E$6&amp;" Assumptions'!$B$87:$B$170"), 0), MATCH('Base Case 1 - Forecasts'!$A40, INDIRECT("'Case "&amp;$E$6&amp;" Assumptions'!$B$87:$H$87"), 0))</f>
        <v>18.028099999999959</v>
      </c>
      <c r="AP40" s="203">
        <f ca="1">INDEX(INDIRECT("'Case "&amp;$E$6&amp;" Assumptions'!$B$87:$H$170"), MATCH('Base Case 1 - Forecasts'!AP$8, INDIRECT("'Case "&amp;$E$6&amp;" Assumptions'!$B$87:$B$170"), 0), MATCH('Base Case 1 - Forecasts'!$A40, INDIRECT("'Case "&amp;$E$6&amp;" Assumptions'!$B$87:$H$87"), 0))</f>
        <v>18.045399999999958</v>
      </c>
      <c r="AQ40" s="203">
        <f ca="1">INDEX(INDIRECT("'Case "&amp;$E$6&amp;" Assumptions'!$B$87:$H$170"), MATCH('Base Case 1 - Forecasts'!AQ$8, INDIRECT("'Case "&amp;$E$6&amp;" Assumptions'!$B$87:$B$170"), 0), MATCH('Base Case 1 - Forecasts'!$A40, INDIRECT("'Case "&amp;$E$6&amp;" Assumptions'!$B$87:$H$87"), 0))</f>
        <v>18.062699999999957</v>
      </c>
      <c r="AR40" s="203">
        <f ca="1">INDEX(INDIRECT("'Case "&amp;$E$6&amp;" Assumptions'!$B$87:$H$170"), MATCH('Base Case 1 - Forecasts'!AR$8, INDIRECT("'Case "&amp;$E$6&amp;" Assumptions'!$B$87:$B$170"), 0), MATCH('Base Case 1 - Forecasts'!$A40, INDIRECT("'Case "&amp;$E$6&amp;" Assumptions'!$B$87:$H$87"), 0))</f>
        <v>18.079999999999956</v>
      </c>
      <c r="AS40" s="203">
        <f ca="1">INDEX(INDIRECT("'Case "&amp;$E$6&amp;" Assumptions'!$B$87:$H$170"), MATCH('Base Case 1 - Forecasts'!AS$8, INDIRECT("'Case "&amp;$E$6&amp;" Assumptions'!$B$87:$B$170"), 0), MATCH('Base Case 1 - Forecasts'!$A40, INDIRECT("'Case "&amp;$E$6&amp;" Assumptions'!$B$87:$H$87"), 0))</f>
        <v>18.062299999999954</v>
      </c>
      <c r="AT40" s="203">
        <f ca="1">INDEX(INDIRECT("'Case "&amp;$E$6&amp;" Assumptions'!$B$87:$H$170"), MATCH('Base Case 1 - Forecasts'!AT$8, INDIRECT("'Case "&amp;$E$6&amp;" Assumptions'!$B$87:$B$170"), 0), MATCH('Base Case 1 - Forecasts'!$A40, INDIRECT("'Case "&amp;$E$6&amp;" Assumptions'!$B$87:$H$87"), 0))</f>
        <v>18.044599999999953</v>
      </c>
      <c r="AU40" s="203">
        <f ca="1">INDEX(INDIRECT("'Case "&amp;$E$6&amp;" Assumptions'!$B$87:$H$170"), MATCH('Base Case 1 - Forecasts'!AU$8, INDIRECT("'Case "&amp;$E$6&amp;" Assumptions'!$B$87:$B$170"), 0), MATCH('Base Case 1 - Forecasts'!$A40, INDIRECT("'Case "&amp;$E$6&amp;" Assumptions'!$B$87:$H$87"), 0))</f>
        <v>18.026899999999952</v>
      </c>
      <c r="AV40" s="203">
        <f ca="1">INDEX(INDIRECT("'Case "&amp;$E$6&amp;" Assumptions'!$B$87:$H$170"), MATCH('Base Case 1 - Forecasts'!AV$8, INDIRECT("'Case "&amp;$E$6&amp;" Assumptions'!$B$87:$B$170"), 0), MATCH('Base Case 1 - Forecasts'!$A40, INDIRECT("'Case "&amp;$E$6&amp;" Assumptions'!$B$87:$H$87"), 0))</f>
        <v>18.00919999999995</v>
      </c>
      <c r="AW40" s="203">
        <f ca="1">INDEX(INDIRECT("'Case "&amp;$E$6&amp;" Assumptions'!$B$87:$H$170"), MATCH('Base Case 1 - Forecasts'!AW$8, INDIRECT("'Case "&amp;$E$6&amp;" Assumptions'!$B$87:$B$170"), 0), MATCH('Base Case 1 - Forecasts'!$A40, INDIRECT("'Case "&amp;$E$6&amp;" Assumptions'!$B$87:$H$87"), 0))</f>
        <v>17.991499999999949</v>
      </c>
      <c r="AX40" s="203">
        <f ca="1">INDEX(INDIRECT("'Case "&amp;$E$6&amp;" Assumptions'!$B$87:$H$170"), MATCH('Base Case 1 - Forecasts'!AX$8, INDIRECT("'Case "&amp;$E$6&amp;" Assumptions'!$B$87:$B$170"), 0), MATCH('Base Case 1 - Forecasts'!$A40, INDIRECT("'Case "&amp;$E$6&amp;" Assumptions'!$B$87:$H$87"), 0))</f>
        <v>17.973799999999947</v>
      </c>
      <c r="AY40" s="203">
        <f ca="1">INDEX(INDIRECT("'Case "&amp;$E$6&amp;" Assumptions'!$B$87:$H$170"), MATCH('Base Case 1 - Forecasts'!AY$8, INDIRECT("'Case "&amp;$E$6&amp;" Assumptions'!$B$87:$B$170"), 0), MATCH('Base Case 1 - Forecasts'!$A40, INDIRECT("'Case "&amp;$E$6&amp;" Assumptions'!$B$87:$H$87"), 0))</f>
        <v>17.956099999999946</v>
      </c>
      <c r="AZ40" s="203">
        <f ca="1">INDEX(INDIRECT("'Case "&amp;$E$6&amp;" Assumptions'!$B$87:$H$170"), MATCH('Base Case 1 - Forecasts'!AZ$8, INDIRECT("'Case "&amp;$E$6&amp;" Assumptions'!$B$87:$B$170"), 0), MATCH('Base Case 1 - Forecasts'!$A40, INDIRECT("'Case "&amp;$E$6&amp;" Assumptions'!$B$87:$H$87"), 0))</f>
        <v>17.938399999999945</v>
      </c>
      <c r="BA40" s="203">
        <f ca="1">INDEX(INDIRECT("'Case "&amp;$E$6&amp;" Assumptions'!$B$87:$H$170"), MATCH('Base Case 1 - Forecasts'!BA$8, INDIRECT("'Case "&amp;$E$6&amp;" Assumptions'!$B$87:$B$170"), 0), MATCH('Base Case 1 - Forecasts'!$A40, INDIRECT("'Case "&amp;$E$6&amp;" Assumptions'!$B$87:$H$87"), 0))</f>
        <v>17.920699999999943</v>
      </c>
      <c r="BB40" s="203">
        <f ca="1">INDEX(INDIRECT("'Case "&amp;$E$6&amp;" Assumptions'!$B$87:$H$170"), MATCH('Base Case 1 - Forecasts'!BB$8, INDIRECT("'Case "&amp;$E$6&amp;" Assumptions'!$B$87:$B$170"), 0), MATCH('Base Case 1 - Forecasts'!$A40, INDIRECT("'Case "&amp;$E$6&amp;" Assumptions'!$B$87:$H$87"), 0))</f>
        <v>17.902999999999942</v>
      </c>
      <c r="BC40" s="203">
        <f ca="1">INDEX(INDIRECT("'Case "&amp;$E$6&amp;" Assumptions'!$B$87:$H$170"), MATCH('Base Case 1 - Forecasts'!BC$8, INDIRECT("'Case "&amp;$E$6&amp;" Assumptions'!$B$87:$B$170"), 0), MATCH('Base Case 1 - Forecasts'!$A40, INDIRECT("'Case "&amp;$E$6&amp;" Assumptions'!$B$87:$H$87"), 0))</f>
        <v>17.850699999999943</v>
      </c>
      <c r="BD40" s="203">
        <f ca="1">INDEX(INDIRECT("'Case "&amp;$E$6&amp;" Assumptions'!$B$87:$H$170"), MATCH('Base Case 1 - Forecasts'!BD$8, INDIRECT("'Case "&amp;$E$6&amp;" Assumptions'!$B$87:$B$170"), 0), MATCH('Base Case 1 - Forecasts'!$A40, INDIRECT("'Case "&amp;$E$6&amp;" Assumptions'!$B$87:$H$87"), 0))</f>
        <v>17.798399999999944</v>
      </c>
      <c r="BE40" s="203">
        <f ca="1">INDEX(INDIRECT("'Case "&amp;$E$6&amp;" Assumptions'!$B$87:$H$170"), MATCH('Base Case 1 - Forecasts'!BE$8, INDIRECT("'Case "&amp;$E$6&amp;" Assumptions'!$B$87:$B$170"), 0), MATCH('Base Case 1 - Forecasts'!$A40, INDIRECT("'Case "&amp;$E$6&amp;" Assumptions'!$B$87:$H$87"), 0))</f>
        <v>17.746099999999945</v>
      </c>
      <c r="BF40" s="203">
        <f ca="1">INDEX(INDIRECT("'Case "&amp;$E$6&amp;" Assumptions'!$B$87:$H$170"), MATCH('Base Case 1 - Forecasts'!BF$8, INDIRECT("'Case "&amp;$E$6&amp;" Assumptions'!$B$87:$B$170"), 0), MATCH('Base Case 1 - Forecasts'!$A40, INDIRECT("'Case "&amp;$E$6&amp;" Assumptions'!$B$87:$H$87"), 0))</f>
        <v>17.693799999999946</v>
      </c>
      <c r="BG40" s="203">
        <f ca="1">INDEX(INDIRECT("'Case "&amp;$E$6&amp;" Assumptions'!$B$87:$H$170"), MATCH('Base Case 1 - Forecasts'!BG$8, INDIRECT("'Case "&amp;$E$6&amp;" Assumptions'!$B$87:$B$170"), 0), MATCH('Base Case 1 - Forecasts'!$A40, INDIRECT("'Case "&amp;$E$6&amp;" Assumptions'!$B$87:$H$87"), 0))</f>
        <v>17.641499999999947</v>
      </c>
      <c r="BH40" s="203">
        <f ca="1">INDEX(INDIRECT("'Case "&amp;$E$6&amp;" Assumptions'!$B$87:$H$170"), MATCH('Base Case 1 - Forecasts'!BH$8, INDIRECT("'Case "&amp;$E$6&amp;" Assumptions'!$B$87:$B$170"), 0), MATCH('Base Case 1 - Forecasts'!$A40, INDIRECT("'Case "&amp;$E$6&amp;" Assumptions'!$B$87:$H$87"), 0))</f>
        <v>17.589199999999948</v>
      </c>
      <c r="BI40" s="203">
        <f ca="1">INDEX(INDIRECT("'Case "&amp;$E$6&amp;" Assumptions'!$B$87:$H$170"), MATCH('Base Case 1 - Forecasts'!BI$8, INDIRECT("'Case "&amp;$E$6&amp;" Assumptions'!$B$87:$B$170"), 0), MATCH('Base Case 1 - Forecasts'!$A40, INDIRECT("'Case "&amp;$E$6&amp;" Assumptions'!$B$87:$H$87"), 0))</f>
        <v>17.53689999999995</v>
      </c>
      <c r="BJ40" s="203">
        <f ca="1">INDEX(INDIRECT("'Case "&amp;$E$6&amp;" Assumptions'!$B$87:$H$170"), MATCH('Base Case 1 - Forecasts'!BJ$8, INDIRECT("'Case "&amp;$E$6&amp;" Assumptions'!$B$87:$B$170"), 0), MATCH('Base Case 1 - Forecasts'!$A40, INDIRECT("'Case "&amp;$E$6&amp;" Assumptions'!$B$87:$H$87"), 0))</f>
        <v>17.484599999999951</v>
      </c>
      <c r="BK40" s="203">
        <f ca="1">INDEX(INDIRECT("'Case "&amp;$E$6&amp;" Assumptions'!$B$87:$H$170"), MATCH('Base Case 1 - Forecasts'!BK$8, INDIRECT("'Case "&amp;$E$6&amp;" Assumptions'!$B$87:$B$170"), 0), MATCH('Base Case 1 - Forecasts'!$A40, INDIRECT("'Case "&amp;$E$6&amp;" Assumptions'!$B$87:$H$87"), 0))</f>
        <v>17.432299999999952</v>
      </c>
      <c r="BL40" s="203">
        <f ca="1">INDEX(INDIRECT("'Case "&amp;$E$6&amp;" Assumptions'!$B$87:$H$170"), MATCH('Base Case 1 - Forecasts'!BL$8, INDIRECT("'Case "&amp;$E$6&amp;" Assumptions'!$B$87:$B$170"), 0), MATCH('Base Case 1 - Forecasts'!$A40, INDIRECT("'Case "&amp;$E$6&amp;" Assumptions'!$B$87:$H$87"), 0))</f>
        <v>17.379999999999953</v>
      </c>
      <c r="BM40" s="203">
        <f ca="1">INDEX(INDIRECT("'Case "&amp;$E$6&amp;" Assumptions'!$B$87:$H$170"), MATCH('Base Case 1 - Forecasts'!BM$8, INDIRECT("'Case "&amp;$E$6&amp;" Assumptions'!$B$87:$B$170"), 0), MATCH('Base Case 1 - Forecasts'!$A40, INDIRECT("'Case "&amp;$E$6&amp;" Assumptions'!$B$87:$H$87"), 0))</f>
        <v>17.298499999999954</v>
      </c>
      <c r="BN40" s="203">
        <f ca="1">INDEX(INDIRECT("'Case "&amp;$E$6&amp;" Assumptions'!$B$87:$H$170"), MATCH('Base Case 1 - Forecasts'!BN$8, INDIRECT("'Case "&amp;$E$6&amp;" Assumptions'!$B$87:$B$170"), 0), MATCH('Base Case 1 - Forecasts'!$A40, INDIRECT("'Case "&amp;$E$6&amp;" Assumptions'!$B$87:$H$87"), 0))</f>
        <v>17.216999999999956</v>
      </c>
      <c r="BO40" s="203">
        <f ca="1">INDEX(INDIRECT("'Case "&amp;$E$6&amp;" Assumptions'!$B$87:$H$170"), MATCH('Base Case 1 - Forecasts'!BO$8, INDIRECT("'Case "&amp;$E$6&amp;" Assumptions'!$B$87:$B$170"), 0), MATCH('Base Case 1 - Forecasts'!$A40, INDIRECT("'Case "&amp;$E$6&amp;" Assumptions'!$B$87:$H$87"), 0))</f>
        <v>17.135499999999958</v>
      </c>
      <c r="BP40" s="203">
        <f ca="1">INDEX(INDIRECT("'Case "&amp;$E$6&amp;" Assumptions'!$B$87:$H$170"), MATCH('Base Case 1 - Forecasts'!BP$8, INDIRECT("'Case "&amp;$E$6&amp;" Assumptions'!$B$87:$B$170"), 0), MATCH('Base Case 1 - Forecasts'!$A40, INDIRECT("'Case "&amp;$E$6&amp;" Assumptions'!$B$87:$H$87"), 0))</f>
        <v>17.053999999999959</v>
      </c>
      <c r="BQ40" s="203">
        <f ca="1">INDEX(INDIRECT("'Case "&amp;$E$6&amp;" Assumptions'!$B$87:$H$170"), MATCH('Base Case 1 - Forecasts'!BQ$8, INDIRECT("'Case "&amp;$E$6&amp;" Assumptions'!$B$87:$B$170"), 0), MATCH('Base Case 1 - Forecasts'!$A40, INDIRECT("'Case "&amp;$E$6&amp;" Assumptions'!$B$87:$H$87"), 0))</f>
        <v>16.972499999999961</v>
      </c>
      <c r="BR40" s="203">
        <f ca="1">INDEX(INDIRECT("'Case "&amp;$E$6&amp;" Assumptions'!$B$87:$H$170"), MATCH('Base Case 1 - Forecasts'!BR$8, INDIRECT("'Case "&amp;$E$6&amp;" Assumptions'!$B$87:$B$170"), 0), MATCH('Base Case 1 - Forecasts'!$A40, INDIRECT("'Case "&amp;$E$6&amp;" Assumptions'!$B$87:$H$87"), 0))</f>
        <v>16.890999999999963</v>
      </c>
      <c r="BS40" s="203">
        <f ca="1">INDEX(INDIRECT("'Case "&amp;$E$6&amp;" Assumptions'!$B$87:$H$170"), MATCH('Base Case 1 - Forecasts'!BS$8, INDIRECT("'Case "&amp;$E$6&amp;" Assumptions'!$B$87:$B$170"), 0), MATCH('Base Case 1 - Forecasts'!$A40, INDIRECT("'Case "&amp;$E$6&amp;" Assumptions'!$B$87:$H$87"), 0))</f>
        <v>16.809499999999964</v>
      </c>
      <c r="BT40" s="203">
        <f ca="1">INDEX(INDIRECT("'Case "&amp;$E$6&amp;" Assumptions'!$B$87:$H$170"), MATCH('Base Case 1 - Forecasts'!BT$8, INDIRECT("'Case "&amp;$E$6&amp;" Assumptions'!$B$87:$B$170"), 0), MATCH('Base Case 1 - Forecasts'!$A40, INDIRECT("'Case "&amp;$E$6&amp;" Assumptions'!$B$87:$H$87"), 0))</f>
        <v>16.727999999999966</v>
      </c>
      <c r="BU40" s="203">
        <f ca="1">INDEX(INDIRECT("'Case "&amp;$E$6&amp;" Assumptions'!$B$87:$H$170"), MATCH('Base Case 1 - Forecasts'!BU$8, INDIRECT("'Case "&amp;$E$6&amp;" Assumptions'!$B$87:$B$170"), 0), MATCH('Base Case 1 - Forecasts'!$A40, INDIRECT("'Case "&amp;$E$6&amp;" Assumptions'!$B$87:$H$87"), 0))</f>
        <v>16.646499999999968</v>
      </c>
      <c r="BV40" s="203">
        <f ca="1">INDEX(INDIRECT("'Case "&amp;$E$6&amp;" Assumptions'!$B$87:$H$170"), MATCH('Base Case 1 - Forecasts'!BV$8, INDIRECT("'Case "&amp;$E$6&amp;" Assumptions'!$B$87:$B$170"), 0), MATCH('Base Case 1 - Forecasts'!$A40, INDIRECT("'Case "&amp;$E$6&amp;" Assumptions'!$B$87:$H$87"), 0))</f>
        <v>16.564999999999969</v>
      </c>
      <c r="BW40" s="203">
        <f ca="1">INDEX(INDIRECT("'Case "&amp;$E$6&amp;" Assumptions'!$B$87:$H$170"), MATCH('Base Case 1 - Forecasts'!BW$8, INDIRECT("'Case "&amp;$E$6&amp;" Assumptions'!$B$87:$B$170"), 0), MATCH('Base Case 1 - Forecasts'!$A40, INDIRECT("'Case "&amp;$E$6&amp;" Assumptions'!$B$87:$H$87"), 0))</f>
        <v>16.484399999999969</v>
      </c>
      <c r="BX40" s="203">
        <f ca="1">INDEX(INDIRECT("'Case "&amp;$E$6&amp;" Assumptions'!$B$87:$H$170"), MATCH('Base Case 1 - Forecasts'!BX$8, INDIRECT("'Case "&amp;$E$6&amp;" Assumptions'!$B$87:$B$170"), 0), MATCH('Base Case 1 - Forecasts'!$A40, INDIRECT("'Case "&amp;$E$6&amp;" Assumptions'!$B$87:$H$87"), 0))</f>
        <v>16.403799999999968</v>
      </c>
      <c r="BY40" s="203">
        <f ca="1">INDEX(INDIRECT("'Case "&amp;$E$6&amp;" Assumptions'!$B$87:$H$170"), MATCH('Base Case 1 - Forecasts'!BY$8, INDIRECT("'Case "&amp;$E$6&amp;" Assumptions'!$B$87:$B$170"), 0), MATCH('Base Case 1 - Forecasts'!$A40, INDIRECT("'Case "&amp;$E$6&amp;" Assumptions'!$B$87:$H$87"), 0))</f>
        <v>16.323199999999968</v>
      </c>
      <c r="BZ40" s="203">
        <f ca="1">INDEX(INDIRECT("'Case "&amp;$E$6&amp;" Assumptions'!$B$87:$H$170"), MATCH('Base Case 1 - Forecasts'!BZ$8, INDIRECT("'Case "&amp;$E$6&amp;" Assumptions'!$B$87:$B$170"), 0), MATCH('Base Case 1 - Forecasts'!$A40, INDIRECT("'Case "&amp;$E$6&amp;" Assumptions'!$B$87:$H$87"), 0))</f>
        <v>16.242599999999968</v>
      </c>
      <c r="CA40" s="203">
        <f ca="1">INDEX(INDIRECT("'Case "&amp;$E$6&amp;" Assumptions'!$B$87:$H$170"), MATCH('Base Case 1 - Forecasts'!CA$8, INDIRECT("'Case "&amp;$E$6&amp;" Assumptions'!$B$87:$B$170"), 0), MATCH('Base Case 1 - Forecasts'!$A40, INDIRECT("'Case "&amp;$E$6&amp;" Assumptions'!$B$87:$H$87"), 0))</f>
        <v>16.161999999999967</v>
      </c>
      <c r="CB40" s="203">
        <f ca="1">INDEX(INDIRECT("'Case "&amp;$E$6&amp;" Assumptions'!$B$87:$H$170"), MATCH('Base Case 1 - Forecasts'!CB$8, INDIRECT("'Case "&amp;$E$6&amp;" Assumptions'!$B$87:$B$170"), 0), MATCH('Base Case 1 - Forecasts'!$A40, INDIRECT("'Case "&amp;$E$6&amp;" Assumptions'!$B$87:$H$87"), 0))</f>
        <v>16.081399999999967</v>
      </c>
      <c r="CC40" s="203">
        <f ca="1">INDEX(INDIRECT("'Case "&amp;$E$6&amp;" Assumptions'!$B$87:$H$170"), MATCH('Base Case 1 - Forecasts'!CC$8, INDIRECT("'Case "&amp;$E$6&amp;" Assumptions'!$B$87:$B$170"), 0), MATCH('Base Case 1 - Forecasts'!$A40, INDIRECT("'Case "&amp;$E$6&amp;" Assumptions'!$B$87:$H$87"), 0))</f>
        <v>16.000799999999966</v>
      </c>
      <c r="CD40" s="203">
        <f ca="1">INDEX(INDIRECT("'Case "&amp;$E$6&amp;" Assumptions'!$B$87:$H$170"), MATCH('Base Case 1 - Forecasts'!CD$8, INDIRECT("'Case "&amp;$E$6&amp;" Assumptions'!$B$87:$B$170"), 0), MATCH('Base Case 1 - Forecasts'!$A40, INDIRECT("'Case "&amp;$E$6&amp;" Assumptions'!$B$87:$H$87"), 0))</f>
        <v>15.920199999999966</v>
      </c>
      <c r="CE40" s="203">
        <f ca="1">INDEX(INDIRECT("'Case "&amp;$E$6&amp;" Assumptions'!$B$87:$H$170"), MATCH('Base Case 1 - Forecasts'!CE$8, INDIRECT("'Case "&amp;$E$6&amp;" Assumptions'!$B$87:$B$170"), 0), MATCH('Base Case 1 - Forecasts'!$A40, INDIRECT("'Case "&amp;$E$6&amp;" Assumptions'!$B$87:$H$87"), 0))</f>
        <v>15.839599999999965</v>
      </c>
      <c r="CF40" s="203">
        <f ca="1">INDEX(INDIRECT("'Case "&amp;$E$6&amp;" Assumptions'!$B$87:$H$170"), MATCH('Base Case 1 - Forecasts'!CF$8, INDIRECT("'Case "&amp;$E$6&amp;" Assumptions'!$B$87:$B$170"), 0), MATCH('Base Case 1 - Forecasts'!$A40, INDIRECT("'Case "&amp;$E$6&amp;" Assumptions'!$B$87:$H$87"), 0))</f>
        <v>15.758999999999965</v>
      </c>
    </row>
    <row r="41" spans="1:84" x14ac:dyDescent="0.2">
      <c r="A41" s="202" t="s">
        <v>145</v>
      </c>
      <c r="B41" s="118" t="s">
        <v>160</v>
      </c>
      <c r="C41" s="118"/>
      <c r="D41" s="203">
        <f ca="1">INDEX(INDIRECT("'Case "&amp;$E$6&amp;" Assumptions'!$B$87:$H$170"), MATCH('Base Case 1 - Forecasts'!D$8, INDIRECT("'Case "&amp;$E$6&amp;" Assumptions'!$B$87:$B$170"), 0), MATCH('Base Case 1 - Forecasts'!$A41, INDIRECT("'Case "&amp;$E$6&amp;" Assumptions'!$B$87:$H$87"), 0))</f>
        <v>7.5</v>
      </c>
      <c r="E41" s="203">
        <f ca="1">INDEX(INDIRECT("'Case "&amp;$E$6&amp;" Assumptions'!$B$87:$H$170"), MATCH('Base Case 1 - Forecasts'!E$8, INDIRECT("'Case "&amp;$E$6&amp;" Assumptions'!$B$87:$B$170"), 0), MATCH('Base Case 1 - Forecasts'!$A41, INDIRECT("'Case "&amp;$E$6&amp;" Assumptions'!$B$87:$H$87"), 0))</f>
        <v>7.5816999999999997</v>
      </c>
      <c r="F41" s="203">
        <f ca="1">INDEX(INDIRECT("'Case "&amp;$E$6&amp;" Assumptions'!$B$87:$H$170"), MATCH('Base Case 1 - Forecasts'!F$8, INDIRECT("'Case "&amp;$E$6&amp;" Assumptions'!$B$87:$B$170"), 0), MATCH('Base Case 1 - Forecasts'!$A41, INDIRECT("'Case "&amp;$E$6&amp;" Assumptions'!$B$87:$H$87"), 0))</f>
        <v>7.6633999999999993</v>
      </c>
      <c r="G41" s="203">
        <f ca="1">INDEX(INDIRECT("'Case "&amp;$E$6&amp;" Assumptions'!$B$87:$H$170"), MATCH('Base Case 1 - Forecasts'!G$8, INDIRECT("'Case "&amp;$E$6&amp;" Assumptions'!$B$87:$B$170"), 0), MATCH('Base Case 1 - Forecasts'!$A41, INDIRECT("'Case "&amp;$E$6&amp;" Assumptions'!$B$87:$H$87"), 0))</f>
        <v>7.745099999999999</v>
      </c>
      <c r="H41" s="203">
        <f ca="1">INDEX(INDIRECT("'Case "&amp;$E$6&amp;" Assumptions'!$B$87:$H$170"), MATCH('Base Case 1 - Forecasts'!H$8, INDIRECT("'Case "&amp;$E$6&amp;" Assumptions'!$B$87:$B$170"), 0), MATCH('Base Case 1 - Forecasts'!$A41, INDIRECT("'Case "&amp;$E$6&amp;" Assumptions'!$B$87:$H$87"), 0))</f>
        <v>7.8267999999999986</v>
      </c>
      <c r="I41" s="203">
        <f ca="1">INDEX(INDIRECT("'Case "&amp;$E$6&amp;" Assumptions'!$B$87:$H$170"), MATCH('Base Case 1 - Forecasts'!I$8, INDIRECT("'Case "&amp;$E$6&amp;" Assumptions'!$B$87:$B$170"), 0), MATCH('Base Case 1 - Forecasts'!$A41, INDIRECT("'Case "&amp;$E$6&amp;" Assumptions'!$B$87:$H$87"), 0))</f>
        <v>7.9084999999999983</v>
      </c>
      <c r="J41" s="203">
        <f ca="1">INDEX(INDIRECT("'Case "&amp;$E$6&amp;" Assumptions'!$B$87:$H$170"), MATCH('Base Case 1 - Forecasts'!J$8, INDIRECT("'Case "&amp;$E$6&amp;" Assumptions'!$B$87:$B$170"), 0), MATCH('Base Case 1 - Forecasts'!$A41, INDIRECT("'Case "&amp;$E$6&amp;" Assumptions'!$B$87:$H$87"), 0))</f>
        <v>7.990199999999998</v>
      </c>
      <c r="K41" s="203">
        <f ca="1">INDEX(INDIRECT("'Case "&amp;$E$6&amp;" Assumptions'!$B$87:$H$170"), MATCH('Base Case 1 - Forecasts'!K$8, INDIRECT("'Case "&amp;$E$6&amp;" Assumptions'!$B$87:$B$170"), 0), MATCH('Base Case 1 - Forecasts'!$A41, INDIRECT("'Case "&amp;$E$6&amp;" Assumptions'!$B$87:$H$87"), 0))</f>
        <v>8.0718999999999976</v>
      </c>
      <c r="L41" s="203">
        <f ca="1">INDEX(INDIRECT("'Case "&amp;$E$6&amp;" Assumptions'!$B$87:$H$170"), MATCH('Base Case 1 - Forecasts'!L$8, INDIRECT("'Case "&amp;$E$6&amp;" Assumptions'!$B$87:$B$170"), 0), MATCH('Base Case 1 - Forecasts'!$A41, INDIRECT("'Case "&amp;$E$6&amp;" Assumptions'!$B$87:$H$87"), 0))</f>
        <v>8.1535999999999973</v>
      </c>
      <c r="M41" s="203">
        <f ca="1">INDEX(INDIRECT("'Case "&amp;$E$6&amp;" Assumptions'!$B$87:$H$170"), MATCH('Base Case 1 - Forecasts'!M$8, INDIRECT("'Case "&amp;$E$6&amp;" Assumptions'!$B$87:$B$170"), 0), MATCH('Base Case 1 - Forecasts'!$A41, INDIRECT("'Case "&amp;$E$6&amp;" Assumptions'!$B$87:$H$87"), 0))</f>
        <v>8.235299999999997</v>
      </c>
      <c r="N41" s="203">
        <f ca="1">INDEX(INDIRECT("'Case "&amp;$E$6&amp;" Assumptions'!$B$87:$H$170"), MATCH('Base Case 1 - Forecasts'!N$8, INDIRECT("'Case "&amp;$E$6&amp;" Assumptions'!$B$87:$B$170"), 0), MATCH('Base Case 1 - Forecasts'!$A41, INDIRECT("'Case "&amp;$E$6&amp;" Assumptions'!$B$87:$H$87"), 0))</f>
        <v>8.3169999999999966</v>
      </c>
      <c r="O41" s="203">
        <f ca="1">INDEX(INDIRECT("'Case "&amp;$E$6&amp;" Assumptions'!$B$87:$H$170"), MATCH('Base Case 1 - Forecasts'!O$8, INDIRECT("'Case "&amp;$E$6&amp;" Assumptions'!$B$87:$B$170"), 0), MATCH('Base Case 1 - Forecasts'!$A41, INDIRECT("'Case "&amp;$E$6&amp;" Assumptions'!$B$87:$H$87"), 0))</f>
        <v>8.3780999999999963</v>
      </c>
      <c r="P41" s="203">
        <f ca="1">INDEX(INDIRECT("'Case "&amp;$E$6&amp;" Assumptions'!$B$87:$H$170"), MATCH('Base Case 1 - Forecasts'!P$8, INDIRECT("'Case "&amp;$E$6&amp;" Assumptions'!$B$87:$B$170"), 0), MATCH('Base Case 1 - Forecasts'!$A41, INDIRECT("'Case "&amp;$E$6&amp;" Assumptions'!$B$87:$H$87"), 0))</f>
        <v>8.439199999999996</v>
      </c>
      <c r="Q41" s="203">
        <f ca="1">INDEX(INDIRECT("'Case "&amp;$E$6&amp;" Assumptions'!$B$87:$H$170"), MATCH('Base Case 1 - Forecasts'!Q$8, INDIRECT("'Case "&amp;$E$6&amp;" Assumptions'!$B$87:$B$170"), 0), MATCH('Base Case 1 - Forecasts'!$A41, INDIRECT("'Case "&amp;$E$6&amp;" Assumptions'!$B$87:$H$87"), 0))</f>
        <v>8.5002999999999957</v>
      </c>
      <c r="R41" s="203">
        <f ca="1">INDEX(INDIRECT("'Case "&amp;$E$6&amp;" Assumptions'!$B$87:$H$170"), MATCH('Base Case 1 - Forecasts'!R$8, INDIRECT("'Case "&amp;$E$6&amp;" Assumptions'!$B$87:$B$170"), 0), MATCH('Base Case 1 - Forecasts'!$A41, INDIRECT("'Case "&amp;$E$6&amp;" Assumptions'!$B$87:$H$87"), 0))</f>
        <v>8.5613999999999955</v>
      </c>
      <c r="S41" s="203">
        <f ca="1">INDEX(INDIRECT("'Case "&amp;$E$6&amp;" Assumptions'!$B$87:$H$170"), MATCH('Base Case 1 - Forecasts'!S$8, INDIRECT("'Case "&amp;$E$6&amp;" Assumptions'!$B$87:$B$170"), 0), MATCH('Base Case 1 - Forecasts'!$A41, INDIRECT("'Case "&amp;$E$6&amp;" Assumptions'!$B$87:$H$87"), 0))</f>
        <v>8.6224999999999952</v>
      </c>
      <c r="T41" s="203">
        <f ca="1">INDEX(INDIRECT("'Case "&amp;$E$6&amp;" Assumptions'!$B$87:$H$170"), MATCH('Base Case 1 - Forecasts'!T$8, INDIRECT("'Case "&amp;$E$6&amp;" Assumptions'!$B$87:$B$170"), 0), MATCH('Base Case 1 - Forecasts'!$A41, INDIRECT("'Case "&amp;$E$6&amp;" Assumptions'!$B$87:$H$87"), 0))</f>
        <v>8.6835999999999949</v>
      </c>
      <c r="U41" s="203">
        <f ca="1">INDEX(INDIRECT("'Case "&amp;$E$6&amp;" Assumptions'!$B$87:$H$170"), MATCH('Base Case 1 - Forecasts'!U$8, INDIRECT("'Case "&amp;$E$6&amp;" Assumptions'!$B$87:$B$170"), 0), MATCH('Base Case 1 - Forecasts'!$A41, INDIRECT("'Case "&amp;$E$6&amp;" Assumptions'!$B$87:$H$87"), 0))</f>
        <v>8.7446999999999946</v>
      </c>
      <c r="V41" s="203">
        <f ca="1">INDEX(INDIRECT("'Case "&amp;$E$6&amp;" Assumptions'!$B$87:$H$170"), MATCH('Base Case 1 - Forecasts'!V$8, INDIRECT("'Case "&amp;$E$6&amp;" Assumptions'!$B$87:$B$170"), 0), MATCH('Base Case 1 - Forecasts'!$A41, INDIRECT("'Case "&amp;$E$6&amp;" Assumptions'!$B$87:$H$87"), 0))</f>
        <v>8.8057999999999943</v>
      </c>
      <c r="W41" s="203">
        <f ca="1">INDEX(INDIRECT("'Case "&amp;$E$6&amp;" Assumptions'!$B$87:$H$170"), MATCH('Base Case 1 - Forecasts'!W$8, INDIRECT("'Case "&amp;$E$6&amp;" Assumptions'!$B$87:$B$170"), 0), MATCH('Base Case 1 - Forecasts'!$A41, INDIRECT("'Case "&amp;$E$6&amp;" Assumptions'!$B$87:$H$87"), 0))</f>
        <v>8.866899999999994</v>
      </c>
      <c r="X41" s="203">
        <f ca="1">INDEX(INDIRECT("'Case "&amp;$E$6&amp;" Assumptions'!$B$87:$H$170"), MATCH('Base Case 1 - Forecasts'!X$8, INDIRECT("'Case "&amp;$E$6&amp;" Assumptions'!$B$87:$B$170"), 0), MATCH('Base Case 1 - Forecasts'!$A41, INDIRECT("'Case "&amp;$E$6&amp;" Assumptions'!$B$87:$H$87"), 0))</f>
        <v>8.9279999999999937</v>
      </c>
      <c r="Y41" s="203">
        <f ca="1">INDEX(INDIRECT("'Case "&amp;$E$6&amp;" Assumptions'!$B$87:$H$170"), MATCH('Base Case 1 - Forecasts'!Y$8, INDIRECT("'Case "&amp;$E$6&amp;" Assumptions'!$B$87:$B$170"), 0), MATCH('Base Case 1 - Forecasts'!$A41, INDIRECT("'Case "&amp;$E$6&amp;" Assumptions'!$B$87:$H$87"), 0))</f>
        <v>8.961399999999994</v>
      </c>
      <c r="Z41" s="203">
        <f ca="1">INDEX(INDIRECT("'Case "&amp;$E$6&amp;" Assumptions'!$B$87:$H$170"), MATCH('Base Case 1 - Forecasts'!Z$8, INDIRECT("'Case "&amp;$E$6&amp;" Assumptions'!$B$87:$B$170"), 0), MATCH('Base Case 1 - Forecasts'!$A41, INDIRECT("'Case "&amp;$E$6&amp;" Assumptions'!$B$87:$H$87"), 0))</f>
        <v>8.9947999999999944</v>
      </c>
      <c r="AA41" s="203">
        <f ca="1">INDEX(INDIRECT("'Case "&amp;$E$6&amp;" Assumptions'!$B$87:$H$170"), MATCH('Base Case 1 - Forecasts'!AA$8, INDIRECT("'Case "&amp;$E$6&amp;" Assumptions'!$B$87:$B$170"), 0), MATCH('Base Case 1 - Forecasts'!$A41, INDIRECT("'Case "&amp;$E$6&amp;" Assumptions'!$B$87:$H$87"), 0))</f>
        <v>9.0281999999999947</v>
      </c>
      <c r="AB41" s="203">
        <f ca="1">INDEX(INDIRECT("'Case "&amp;$E$6&amp;" Assumptions'!$B$87:$H$170"), MATCH('Base Case 1 - Forecasts'!AB$8, INDIRECT("'Case "&amp;$E$6&amp;" Assumptions'!$B$87:$B$170"), 0), MATCH('Base Case 1 - Forecasts'!$A41, INDIRECT("'Case "&amp;$E$6&amp;" Assumptions'!$B$87:$H$87"), 0))</f>
        <v>9.061599999999995</v>
      </c>
      <c r="AC41" s="203">
        <f ca="1">INDEX(INDIRECT("'Case "&amp;$E$6&amp;" Assumptions'!$B$87:$H$170"), MATCH('Base Case 1 - Forecasts'!AC$8, INDIRECT("'Case "&amp;$E$6&amp;" Assumptions'!$B$87:$B$170"), 0), MATCH('Base Case 1 - Forecasts'!$A41, INDIRECT("'Case "&amp;$E$6&amp;" Assumptions'!$B$87:$H$87"), 0))</f>
        <v>9.0949999999999953</v>
      </c>
      <c r="AD41" s="203">
        <f ca="1">INDEX(INDIRECT("'Case "&amp;$E$6&amp;" Assumptions'!$B$87:$H$170"), MATCH('Base Case 1 - Forecasts'!AD$8, INDIRECT("'Case "&amp;$E$6&amp;" Assumptions'!$B$87:$B$170"), 0), MATCH('Base Case 1 - Forecasts'!$A41, INDIRECT("'Case "&amp;$E$6&amp;" Assumptions'!$B$87:$H$87"), 0))</f>
        <v>9.1283999999999956</v>
      </c>
      <c r="AE41" s="203">
        <f ca="1">INDEX(INDIRECT("'Case "&amp;$E$6&amp;" Assumptions'!$B$87:$H$170"), MATCH('Base Case 1 - Forecasts'!AE$8, INDIRECT("'Case "&amp;$E$6&amp;" Assumptions'!$B$87:$B$170"), 0), MATCH('Base Case 1 - Forecasts'!$A41, INDIRECT("'Case "&amp;$E$6&amp;" Assumptions'!$B$87:$H$87"), 0))</f>
        <v>9.1617999999999959</v>
      </c>
      <c r="AF41" s="203">
        <f ca="1">INDEX(INDIRECT("'Case "&amp;$E$6&amp;" Assumptions'!$B$87:$H$170"), MATCH('Base Case 1 - Forecasts'!AF$8, INDIRECT("'Case "&amp;$E$6&amp;" Assumptions'!$B$87:$B$170"), 0), MATCH('Base Case 1 - Forecasts'!$A41, INDIRECT("'Case "&amp;$E$6&amp;" Assumptions'!$B$87:$H$87"), 0))</f>
        <v>9.1951999999999963</v>
      </c>
      <c r="AG41" s="203">
        <f ca="1">INDEX(INDIRECT("'Case "&amp;$E$6&amp;" Assumptions'!$B$87:$H$170"), MATCH('Base Case 1 - Forecasts'!AG$8, INDIRECT("'Case "&amp;$E$6&amp;" Assumptions'!$B$87:$B$170"), 0), MATCH('Base Case 1 - Forecasts'!$A41, INDIRECT("'Case "&amp;$E$6&amp;" Assumptions'!$B$87:$H$87"), 0))</f>
        <v>9.2285999999999966</v>
      </c>
      <c r="AH41" s="203">
        <f ca="1">INDEX(INDIRECT("'Case "&amp;$E$6&amp;" Assumptions'!$B$87:$H$170"), MATCH('Base Case 1 - Forecasts'!AH$8, INDIRECT("'Case "&amp;$E$6&amp;" Assumptions'!$B$87:$B$170"), 0), MATCH('Base Case 1 - Forecasts'!$A41, INDIRECT("'Case "&amp;$E$6&amp;" Assumptions'!$B$87:$H$87"), 0))</f>
        <v>9.2619999999999969</v>
      </c>
      <c r="AI41" s="203">
        <f ca="1">INDEX(INDIRECT("'Case "&amp;$E$6&amp;" Assumptions'!$B$87:$H$170"), MATCH('Base Case 1 - Forecasts'!AI$8, INDIRECT("'Case "&amp;$E$6&amp;" Assumptions'!$B$87:$B$170"), 0), MATCH('Base Case 1 - Forecasts'!$A41, INDIRECT("'Case "&amp;$E$6&amp;" Assumptions'!$B$87:$H$87"), 0))</f>
        <v>9.2709999999999972</v>
      </c>
      <c r="AJ41" s="203">
        <f ca="1">INDEX(INDIRECT("'Case "&amp;$E$6&amp;" Assumptions'!$B$87:$H$170"), MATCH('Base Case 1 - Forecasts'!AJ$8, INDIRECT("'Case "&amp;$E$6&amp;" Assumptions'!$B$87:$B$170"), 0), MATCH('Base Case 1 - Forecasts'!$A41, INDIRECT("'Case "&amp;$E$6&amp;" Assumptions'!$B$87:$H$87"), 0))</f>
        <v>9.2799999999999976</v>
      </c>
      <c r="AK41" s="203">
        <f ca="1">INDEX(INDIRECT("'Case "&amp;$E$6&amp;" Assumptions'!$B$87:$H$170"), MATCH('Base Case 1 - Forecasts'!AK$8, INDIRECT("'Case "&amp;$E$6&amp;" Assumptions'!$B$87:$B$170"), 0), MATCH('Base Case 1 - Forecasts'!$A41, INDIRECT("'Case "&amp;$E$6&amp;" Assumptions'!$B$87:$H$87"), 0))</f>
        <v>9.2889999999999979</v>
      </c>
      <c r="AL41" s="203">
        <f ca="1">INDEX(INDIRECT("'Case "&amp;$E$6&amp;" Assumptions'!$B$87:$H$170"), MATCH('Base Case 1 - Forecasts'!AL$8, INDIRECT("'Case "&amp;$E$6&amp;" Assumptions'!$B$87:$B$170"), 0), MATCH('Base Case 1 - Forecasts'!$A41, INDIRECT("'Case "&amp;$E$6&amp;" Assumptions'!$B$87:$H$87"), 0))</f>
        <v>9.2979999999999983</v>
      </c>
      <c r="AM41" s="203">
        <f ca="1">INDEX(INDIRECT("'Case "&amp;$E$6&amp;" Assumptions'!$B$87:$H$170"), MATCH('Base Case 1 - Forecasts'!AM$8, INDIRECT("'Case "&amp;$E$6&amp;" Assumptions'!$B$87:$B$170"), 0), MATCH('Base Case 1 - Forecasts'!$A41, INDIRECT("'Case "&amp;$E$6&amp;" Assumptions'!$B$87:$H$87"), 0))</f>
        <v>9.3069999999999986</v>
      </c>
      <c r="AN41" s="203">
        <f ca="1">INDEX(INDIRECT("'Case "&amp;$E$6&amp;" Assumptions'!$B$87:$H$170"), MATCH('Base Case 1 - Forecasts'!AN$8, INDIRECT("'Case "&amp;$E$6&amp;" Assumptions'!$B$87:$B$170"), 0), MATCH('Base Case 1 - Forecasts'!$A41, INDIRECT("'Case "&amp;$E$6&amp;" Assumptions'!$B$87:$H$87"), 0))</f>
        <v>9.3159999999999989</v>
      </c>
      <c r="AO41" s="203">
        <f ca="1">INDEX(INDIRECT("'Case "&amp;$E$6&amp;" Assumptions'!$B$87:$H$170"), MATCH('Base Case 1 - Forecasts'!AO$8, INDIRECT("'Case "&amp;$E$6&amp;" Assumptions'!$B$87:$B$170"), 0), MATCH('Base Case 1 - Forecasts'!$A41, INDIRECT("'Case "&amp;$E$6&amp;" Assumptions'!$B$87:$H$87"), 0))</f>
        <v>9.3249999999999993</v>
      </c>
      <c r="AP41" s="203">
        <f ca="1">INDEX(INDIRECT("'Case "&amp;$E$6&amp;" Assumptions'!$B$87:$H$170"), MATCH('Base Case 1 - Forecasts'!AP$8, INDIRECT("'Case "&amp;$E$6&amp;" Assumptions'!$B$87:$B$170"), 0), MATCH('Base Case 1 - Forecasts'!$A41, INDIRECT("'Case "&amp;$E$6&amp;" Assumptions'!$B$87:$H$87"), 0))</f>
        <v>9.3339999999999996</v>
      </c>
      <c r="AQ41" s="203">
        <f ca="1">INDEX(INDIRECT("'Case "&amp;$E$6&amp;" Assumptions'!$B$87:$H$170"), MATCH('Base Case 1 - Forecasts'!AQ$8, INDIRECT("'Case "&amp;$E$6&amp;" Assumptions'!$B$87:$B$170"), 0), MATCH('Base Case 1 - Forecasts'!$A41, INDIRECT("'Case "&amp;$E$6&amp;" Assumptions'!$B$87:$H$87"), 0))</f>
        <v>9.343</v>
      </c>
      <c r="AR41" s="203">
        <f ca="1">INDEX(INDIRECT("'Case "&amp;$E$6&amp;" Assumptions'!$B$87:$H$170"), MATCH('Base Case 1 - Forecasts'!AR$8, INDIRECT("'Case "&amp;$E$6&amp;" Assumptions'!$B$87:$B$170"), 0), MATCH('Base Case 1 - Forecasts'!$A41, INDIRECT("'Case "&amp;$E$6&amp;" Assumptions'!$B$87:$H$87"), 0))</f>
        <v>9.3520000000000003</v>
      </c>
      <c r="AS41" s="203">
        <f ca="1">INDEX(INDIRECT("'Case "&amp;$E$6&amp;" Assumptions'!$B$87:$H$170"), MATCH('Base Case 1 - Forecasts'!AS$8, INDIRECT("'Case "&amp;$E$6&amp;" Assumptions'!$B$87:$B$170"), 0), MATCH('Base Case 1 - Forecasts'!$A41, INDIRECT("'Case "&amp;$E$6&amp;" Assumptions'!$B$87:$H$87"), 0))</f>
        <v>9.3428000000000004</v>
      </c>
      <c r="AT41" s="203">
        <f ca="1">INDEX(INDIRECT("'Case "&amp;$E$6&amp;" Assumptions'!$B$87:$H$170"), MATCH('Base Case 1 - Forecasts'!AT$8, INDIRECT("'Case "&amp;$E$6&amp;" Assumptions'!$B$87:$B$170"), 0), MATCH('Base Case 1 - Forecasts'!$A41, INDIRECT("'Case "&amp;$E$6&amp;" Assumptions'!$B$87:$H$87"), 0))</f>
        <v>9.3336000000000006</v>
      </c>
      <c r="AU41" s="203">
        <f ca="1">INDEX(INDIRECT("'Case "&amp;$E$6&amp;" Assumptions'!$B$87:$H$170"), MATCH('Base Case 1 - Forecasts'!AU$8, INDIRECT("'Case "&amp;$E$6&amp;" Assumptions'!$B$87:$B$170"), 0), MATCH('Base Case 1 - Forecasts'!$A41, INDIRECT("'Case "&amp;$E$6&amp;" Assumptions'!$B$87:$H$87"), 0))</f>
        <v>9.3244000000000007</v>
      </c>
      <c r="AV41" s="203">
        <f ca="1">INDEX(INDIRECT("'Case "&amp;$E$6&amp;" Assumptions'!$B$87:$H$170"), MATCH('Base Case 1 - Forecasts'!AV$8, INDIRECT("'Case "&amp;$E$6&amp;" Assumptions'!$B$87:$B$170"), 0), MATCH('Base Case 1 - Forecasts'!$A41, INDIRECT("'Case "&amp;$E$6&amp;" Assumptions'!$B$87:$H$87"), 0))</f>
        <v>9.3152000000000008</v>
      </c>
      <c r="AW41" s="203">
        <f ca="1">INDEX(INDIRECT("'Case "&amp;$E$6&amp;" Assumptions'!$B$87:$H$170"), MATCH('Base Case 1 - Forecasts'!AW$8, INDIRECT("'Case "&amp;$E$6&amp;" Assumptions'!$B$87:$B$170"), 0), MATCH('Base Case 1 - Forecasts'!$A41, INDIRECT("'Case "&amp;$E$6&amp;" Assumptions'!$B$87:$H$87"), 0))</f>
        <v>9.3060000000000009</v>
      </c>
      <c r="AX41" s="203">
        <f ca="1">INDEX(INDIRECT("'Case "&amp;$E$6&amp;" Assumptions'!$B$87:$H$170"), MATCH('Base Case 1 - Forecasts'!AX$8, INDIRECT("'Case "&amp;$E$6&amp;" Assumptions'!$B$87:$B$170"), 0), MATCH('Base Case 1 - Forecasts'!$A41, INDIRECT("'Case "&amp;$E$6&amp;" Assumptions'!$B$87:$H$87"), 0))</f>
        <v>9.2968000000000011</v>
      </c>
      <c r="AY41" s="203">
        <f ca="1">INDEX(INDIRECT("'Case "&amp;$E$6&amp;" Assumptions'!$B$87:$H$170"), MATCH('Base Case 1 - Forecasts'!AY$8, INDIRECT("'Case "&amp;$E$6&amp;" Assumptions'!$B$87:$B$170"), 0), MATCH('Base Case 1 - Forecasts'!$A41, INDIRECT("'Case "&amp;$E$6&amp;" Assumptions'!$B$87:$H$87"), 0))</f>
        <v>9.2876000000000012</v>
      </c>
      <c r="AZ41" s="203">
        <f ca="1">INDEX(INDIRECT("'Case "&amp;$E$6&amp;" Assumptions'!$B$87:$H$170"), MATCH('Base Case 1 - Forecasts'!AZ$8, INDIRECT("'Case "&amp;$E$6&amp;" Assumptions'!$B$87:$B$170"), 0), MATCH('Base Case 1 - Forecasts'!$A41, INDIRECT("'Case "&amp;$E$6&amp;" Assumptions'!$B$87:$H$87"), 0))</f>
        <v>9.2784000000000013</v>
      </c>
      <c r="BA41" s="203">
        <f ca="1">INDEX(INDIRECT("'Case "&amp;$E$6&amp;" Assumptions'!$B$87:$H$170"), MATCH('Base Case 1 - Forecasts'!BA$8, INDIRECT("'Case "&amp;$E$6&amp;" Assumptions'!$B$87:$B$170"), 0), MATCH('Base Case 1 - Forecasts'!$A41, INDIRECT("'Case "&amp;$E$6&amp;" Assumptions'!$B$87:$H$87"), 0))</f>
        <v>9.2692000000000014</v>
      </c>
      <c r="BB41" s="203">
        <f ca="1">INDEX(INDIRECT("'Case "&amp;$E$6&amp;" Assumptions'!$B$87:$H$170"), MATCH('Base Case 1 - Forecasts'!BB$8, INDIRECT("'Case "&amp;$E$6&amp;" Assumptions'!$B$87:$B$170"), 0), MATCH('Base Case 1 - Forecasts'!$A41, INDIRECT("'Case "&amp;$E$6&amp;" Assumptions'!$B$87:$H$87"), 0))</f>
        <v>9.2600000000000016</v>
      </c>
      <c r="BC41" s="203">
        <f ca="1">INDEX(INDIRECT("'Case "&amp;$E$6&amp;" Assumptions'!$B$87:$H$170"), MATCH('Base Case 1 - Forecasts'!BC$8, INDIRECT("'Case "&amp;$E$6&amp;" Assumptions'!$B$87:$B$170"), 0), MATCH('Base Case 1 - Forecasts'!$A41, INDIRECT("'Case "&amp;$E$6&amp;" Assumptions'!$B$87:$H$87"), 0))</f>
        <v>9.2330000000000023</v>
      </c>
      <c r="BD41" s="203">
        <f ca="1">INDEX(INDIRECT("'Case "&amp;$E$6&amp;" Assumptions'!$B$87:$H$170"), MATCH('Base Case 1 - Forecasts'!BD$8, INDIRECT("'Case "&amp;$E$6&amp;" Assumptions'!$B$87:$B$170"), 0), MATCH('Base Case 1 - Forecasts'!$A41, INDIRECT("'Case "&amp;$E$6&amp;" Assumptions'!$B$87:$H$87"), 0))</f>
        <v>9.2060000000000031</v>
      </c>
      <c r="BE41" s="203">
        <f ca="1">INDEX(INDIRECT("'Case "&amp;$E$6&amp;" Assumptions'!$B$87:$H$170"), MATCH('Base Case 1 - Forecasts'!BE$8, INDIRECT("'Case "&amp;$E$6&amp;" Assumptions'!$B$87:$B$170"), 0), MATCH('Base Case 1 - Forecasts'!$A41, INDIRECT("'Case "&amp;$E$6&amp;" Assumptions'!$B$87:$H$87"), 0))</f>
        <v>9.1790000000000038</v>
      </c>
      <c r="BF41" s="203">
        <f ca="1">INDEX(INDIRECT("'Case "&amp;$E$6&amp;" Assumptions'!$B$87:$H$170"), MATCH('Base Case 1 - Forecasts'!BF$8, INDIRECT("'Case "&amp;$E$6&amp;" Assumptions'!$B$87:$B$170"), 0), MATCH('Base Case 1 - Forecasts'!$A41, INDIRECT("'Case "&amp;$E$6&amp;" Assumptions'!$B$87:$H$87"), 0))</f>
        <v>9.1520000000000046</v>
      </c>
      <c r="BG41" s="203">
        <f ca="1">INDEX(INDIRECT("'Case "&amp;$E$6&amp;" Assumptions'!$B$87:$H$170"), MATCH('Base Case 1 - Forecasts'!BG$8, INDIRECT("'Case "&amp;$E$6&amp;" Assumptions'!$B$87:$B$170"), 0), MATCH('Base Case 1 - Forecasts'!$A41, INDIRECT("'Case "&amp;$E$6&amp;" Assumptions'!$B$87:$H$87"), 0))</f>
        <v>9.1250000000000053</v>
      </c>
      <c r="BH41" s="203">
        <f ca="1">INDEX(INDIRECT("'Case "&amp;$E$6&amp;" Assumptions'!$B$87:$H$170"), MATCH('Base Case 1 - Forecasts'!BH$8, INDIRECT("'Case "&amp;$E$6&amp;" Assumptions'!$B$87:$B$170"), 0), MATCH('Base Case 1 - Forecasts'!$A41, INDIRECT("'Case "&amp;$E$6&amp;" Assumptions'!$B$87:$H$87"), 0))</f>
        <v>9.0980000000000061</v>
      </c>
      <c r="BI41" s="203">
        <f ca="1">INDEX(INDIRECT("'Case "&amp;$E$6&amp;" Assumptions'!$B$87:$H$170"), MATCH('Base Case 1 - Forecasts'!BI$8, INDIRECT("'Case "&amp;$E$6&amp;" Assumptions'!$B$87:$B$170"), 0), MATCH('Base Case 1 - Forecasts'!$A41, INDIRECT("'Case "&amp;$E$6&amp;" Assumptions'!$B$87:$H$87"), 0))</f>
        <v>9.0710000000000068</v>
      </c>
      <c r="BJ41" s="203">
        <f ca="1">INDEX(INDIRECT("'Case "&amp;$E$6&amp;" Assumptions'!$B$87:$H$170"), MATCH('Base Case 1 - Forecasts'!BJ$8, INDIRECT("'Case "&amp;$E$6&amp;" Assumptions'!$B$87:$B$170"), 0), MATCH('Base Case 1 - Forecasts'!$A41, INDIRECT("'Case "&amp;$E$6&amp;" Assumptions'!$B$87:$H$87"), 0))</f>
        <v>9.0440000000000076</v>
      </c>
      <c r="BK41" s="203">
        <f ca="1">INDEX(INDIRECT("'Case "&amp;$E$6&amp;" Assumptions'!$B$87:$H$170"), MATCH('Base Case 1 - Forecasts'!BK$8, INDIRECT("'Case "&amp;$E$6&amp;" Assumptions'!$B$87:$B$170"), 0), MATCH('Base Case 1 - Forecasts'!$A41, INDIRECT("'Case "&amp;$E$6&amp;" Assumptions'!$B$87:$H$87"), 0))</f>
        <v>9.0170000000000083</v>
      </c>
      <c r="BL41" s="203">
        <f ca="1">INDEX(INDIRECT("'Case "&amp;$E$6&amp;" Assumptions'!$B$87:$H$170"), MATCH('Base Case 1 - Forecasts'!BL$8, INDIRECT("'Case "&amp;$E$6&amp;" Assumptions'!$B$87:$B$170"), 0), MATCH('Base Case 1 - Forecasts'!$A41, INDIRECT("'Case "&amp;$E$6&amp;" Assumptions'!$B$87:$H$87"), 0))</f>
        <v>8.9900000000000091</v>
      </c>
      <c r="BM41" s="203">
        <f ca="1">INDEX(INDIRECT("'Case "&amp;$E$6&amp;" Assumptions'!$B$87:$H$170"), MATCH('Base Case 1 - Forecasts'!BM$8, INDIRECT("'Case "&amp;$E$6&amp;" Assumptions'!$B$87:$B$170"), 0), MATCH('Base Case 1 - Forecasts'!$A41, INDIRECT("'Case "&amp;$E$6&amp;" Assumptions'!$B$87:$H$87"), 0))</f>
        <v>8.9478000000000097</v>
      </c>
      <c r="BN41" s="203">
        <f ca="1">INDEX(INDIRECT("'Case "&amp;$E$6&amp;" Assumptions'!$B$87:$H$170"), MATCH('Base Case 1 - Forecasts'!BN$8, INDIRECT("'Case "&amp;$E$6&amp;" Assumptions'!$B$87:$B$170"), 0), MATCH('Base Case 1 - Forecasts'!$A41, INDIRECT("'Case "&amp;$E$6&amp;" Assumptions'!$B$87:$H$87"), 0))</f>
        <v>8.9056000000000104</v>
      </c>
      <c r="BO41" s="203">
        <f ca="1">INDEX(INDIRECT("'Case "&amp;$E$6&amp;" Assumptions'!$B$87:$H$170"), MATCH('Base Case 1 - Forecasts'!BO$8, INDIRECT("'Case "&amp;$E$6&amp;" Assumptions'!$B$87:$B$170"), 0), MATCH('Base Case 1 - Forecasts'!$A41, INDIRECT("'Case "&amp;$E$6&amp;" Assumptions'!$B$87:$H$87"), 0))</f>
        <v>8.863400000000011</v>
      </c>
      <c r="BP41" s="203">
        <f ca="1">INDEX(INDIRECT("'Case "&amp;$E$6&amp;" Assumptions'!$B$87:$H$170"), MATCH('Base Case 1 - Forecasts'!BP$8, INDIRECT("'Case "&amp;$E$6&amp;" Assumptions'!$B$87:$B$170"), 0), MATCH('Base Case 1 - Forecasts'!$A41, INDIRECT("'Case "&amp;$E$6&amp;" Assumptions'!$B$87:$H$87"), 0))</f>
        <v>8.8212000000000117</v>
      </c>
      <c r="BQ41" s="203">
        <f ca="1">INDEX(INDIRECT("'Case "&amp;$E$6&amp;" Assumptions'!$B$87:$H$170"), MATCH('Base Case 1 - Forecasts'!BQ$8, INDIRECT("'Case "&amp;$E$6&amp;" Assumptions'!$B$87:$B$170"), 0), MATCH('Base Case 1 - Forecasts'!$A41, INDIRECT("'Case "&amp;$E$6&amp;" Assumptions'!$B$87:$H$87"), 0))</f>
        <v>8.7790000000000123</v>
      </c>
      <c r="BR41" s="203">
        <f ca="1">INDEX(INDIRECT("'Case "&amp;$E$6&amp;" Assumptions'!$B$87:$H$170"), MATCH('Base Case 1 - Forecasts'!BR$8, INDIRECT("'Case "&amp;$E$6&amp;" Assumptions'!$B$87:$B$170"), 0), MATCH('Base Case 1 - Forecasts'!$A41, INDIRECT("'Case "&amp;$E$6&amp;" Assumptions'!$B$87:$H$87"), 0))</f>
        <v>8.736800000000013</v>
      </c>
      <c r="BS41" s="203">
        <f ca="1">INDEX(INDIRECT("'Case "&amp;$E$6&amp;" Assumptions'!$B$87:$H$170"), MATCH('Base Case 1 - Forecasts'!BS$8, INDIRECT("'Case "&amp;$E$6&amp;" Assumptions'!$B$87:$B$170"), 0), MATCH('Base Case 1 - Forecasts'!$A41, INDIRECT("'Case "&amp;$E$6&amp;" Assumptions'!$B$87:$H$87"), 0))</f>
        <v>8.6946000000000137</v>
      </c>
      <c r="BT41" s="203">
        <f ca="1">INDEX(INDIRECT("'Case "&amp;$E$6&amp;" Assumptions'!$B$87:$H$170"), MATCH('Base Case 1 - Forecasts'!BT$8, INDIRECT("'Case "&amp;$E$6&amp;" Assumptions'!$B$87:$B$170"), 0), MATCH('Base Case 1 - Forecasts'!$A41, INDIRECT("'Case "&amp;$E$6&amp;" Assumptions'!$B$87:$H$87"), 0))</f>
        <v>8.6524000000000143</v>
      </c>
      <c r="BU41" s="203">
        <f ca="1">INDEX(INDIRECT("'Case "&amp;$E$6&amp;" Assumptions'!$B$87:$H$170"), MATCH('Base Case 1 - Forecasts'!BU$8, INDIRECT("'Case "&amp;$E$6&amp;" Assumptions'!$B$87:$B$170"), 0), MATCH('Base Case 1 - Forecasts'!$A41, INDIRECT("'Case "&amp;$E$6&amp;" Assumptions'!$B$87:$H$87"), 0))</f>
        <v>8.610200000000015</v>
      </c>
      <c r="BV41" s="203">
        <f ca="1">INDEX(INDIRECT("'Case "&amp;$E$6&amp;" Assumptions'!$B$87:$H$170"), MATCH('Base Case 1 - Forecasts'!BV$8, INDIRECT("'Case "&amp;$E$6&amp;" Assumptions'!$B$87:$B$170"), 0), MATCH('Base Case 1 - Forecasts'!$A41, INDIRECT("'Case "&amp;$E$6&amp;" Assumptions'!$B$87:$H$87"), 0))</f>
        <v>8.5680000000000156</v>
      </c>
      <c r="BW41" s="203">
        <f ca="1">INDEX(INDIRECT("'Case "&amp;$E$6&amp;" Assumptions'!$B$87:$H$170"), MATCH('Base Case 1 - Forecasts'!BW$8, INDIRECT("'Case "&amp;$E$6&amp;" Assumptions'!$B$87:$B$170"), 0), MATCH('Base Case 1 - Forecasts'!$A41, INDIRECT("'Case "&amp;$E$6&amp;" Assumptions'!$B$87:$H$87"), 0))</f>
        <v>8.5263000000000151</v>
      </c>
      <c r="BX41" s="203">
        <f ca="1">INDEX(INDIRECT("'Case "&amp;$E$6&amp;" Assumptions'!$B$87:$H$170"), MATCH('Base Case 1 - Forecasts'!BX$8, INDIRECT("'Case "&amp;$E$6&amp;" Assumptions'!$B$87:$B$170"), 0), MATCH('Base Case 1 - Forecasts'!$A41, INDIRECT("'Case "&amp;$E$6&amp;" Assumptions'!$B$87:$H$87"), 0))</f>
        <v>8.4846000000000146</v>
      </c>
      <c r="BY41" s="203">
        <f ca="1">INDEX(INDIRECT("'Case "&amp;$E$6&amp;" Assumptions'!$B$87:$H$170"), MATCH('Base Case 1 - Forecasts'!BY$8, INDIRECT("'Case "&amp;$E$6&amp;" Assumptions'!$B$87:$B$170"), 0), MATCH('Base Case 1 - Forecasts'!$A41, INDIRECT("'Case "&amp;$E$6&amp;" Assumptions'!$B$87:$H$87"), 0))</f>
        <v>8.4429000000000141</v>
      </c>
      <c r="BZ41" s="203">
        <f ca="1">INDEX(INDIRECT("'Case "&amp;$E$6&amp;" Assumptions'!$B$87:$H$170"), MATCH('Base Case 1 - Forecasts'!BZ$8, INDIRECT("'Case "&amp;$E$6&amp;" Assumptions'!$B$87:$B$170"), 0), MATCH('Base Case 1 - Forecasts'!$A41, INDIRECT("'Case "&amp;$E$6&amp;" Assumptions'!$B$87:$H$87"), 0))</f>
        <v>8.4012000000000135</v>
      </c>
      <c r="CA41" s="203">
        <f ca="1">INDEX(INDIRECT("'Case "&amp;$E$6&amp;" Assumptions'!$B$87:$H$170"), MATCH('Base Case 1 - Forecasts'!CA$8, INDIRECT("'Case "&amp;$E$6&amp;" Assumptions'!$B$87:$B$170"), 0), MATCH('Base Case 1 - Forecasts'!$A41, INDIRECT("'Case "&amp;$E$6&amp;" Assumptions'!$B$87:$H$87"), 0))</f>
        <v>8.359500000000013</v>
      </c>
      <c r="CB41" s="203">
        <f ca="1">INDEX(INDIRECT("'Case "&amp;$E$6&amp;" Assumptions'!$B$87:$H$170"), MATCH('Base Case 1 - Forecasts'!CB$8, INDIRECT("'Case "&amp;$E$6&amp;" Assumptions'!$B$87:$B$170"), 0), MATCH('Base Case 1 - Forecasts'!$A41, INDIRECT("'Case "&amp;$E$6&amp;" Assumptions'!$B$87:$H$87"), 0))</f>
        <v>8.3178000000000125</v>
      </c>
      <c r="CC41" s="203">
        <f ca="1">INDEX(INDIRECT("'Case "&amp;$E$6&amp;" Assumptions'!$B$87:$H$170"), MATCH('Base Case 1 - Forecasts'!CC$8, INDIRECT("'Case "&amp;$E$6&amp;" Assumptions'!$B$87:$B$170"), 0), MATCH('Base Case 1 - Forecasts'!$A41, INDIRECT("'Case "&amp;$E$6&amp;" Assumptions'!$B$87:$H$87"), 0))</f>
        <v>8.276100000000012</v>
      </c>
      <c r="CD41" s="203">
        <f ca="1">INDEX(INDIRECT("'Case "&amp;$E$6&amp;" Assumptions'!$B$87:$H$170"), MATCH('Base Case 1 - Forecasts'!CD$8, INDIRECT("'Case "&amp;$E$6&amp;" Assumptions'!$B$87:$B$170"), 0), MATCH('Base Case 1 - Forecasts'!$A41, INDIRECT("'Case "&amp;$E$6&amp;" Assumptions'!$B$87:$H$87"), 0))</f>
        <v>8.2344000000000115</v>
      </c>
      <c r="CE41" s="203">
        <f ca="1">INDEX(INDIRECT("'Case "&amp;$E$6&amp;" Assumptions'!$B$87:$H$170"), MATCH('Base Case 1 - Forecasts'!CE$8, INDIRECT("'Case "&amp;$E$6&amp;" Assumptions'!$B$87:$B$170"), 0), MATCH('Base Case 1 - Forecasts'!$A41, INDIRECT("'Case "&amp;$E$6&amp;" Assumptions'!$B$87:$H$87"), 0))</f>
        <v>8.192700000000011</v>
      </c>
      <c r="CF41" s="203">
        <f ca="1">INDEX(INDIRECT("'Case "&amp;$E$6&amp;" Assumptions'!$B$87:$H$170"), MATCH('Base Case 1 - Forecasts'!CF$8, INDIRECT("'Case "&amp;$E$6&amp;" Assumptions'!$B$87:$B$170"), 0), MATCH('Base Case 1 - Forecasts'!$A41, INDIRECT("'Case "&amp;$E$6&amp;" Assumptions'!$B$87:$H$87"), 0))</f>
        <v>8.1510000000000105</v>
      </c>
    </row>
    <row r="42" spans="1:84" x14ac:dyDescent="0.2">
      <c r="A42" s="202"/>
      <c r="B42" s="212" t="s">
        <v>161</v>
      </c>
      <c r="C42" s="118"/>
      <c r="D42" s="204">
        <f ca="1">'Frequency &amp; Severity Prediction'!AF2</f>
        <v>2282722.4581785742</v>
      </c>
      <c r="E42" s="204">
        <f t="shared" ref="E42:BP45" ca="1" si="10">D42*(E$39/D$39)*(E10/D10)</f>
        <v>2344024.9596282295</v>
      </c>
      <c r="F42" s="204">
        <f t="shared" ca="1" si="10"/>
        <v>2384517.0587631119</v>
      </c>
      <c r="G42" s="204">
        <f t="shared" ca="1" si="10"/>
        <v>2425433.1281915447</v>
      </c>
      <c r="H42" s="204">
        <f t="shared" ca="1" si="10"/>
        <v>2466776.9470294942</v>
      </c>
      <c r="I42" s="204">
        <f t="shared" ca="1" si="10"/>
        <v>2508552.325469783</v>
      </c>
      <c r="J42" s="204">
        <f t="shared" ca="1" si="10"/>
        <v>2550763.1050255308</v>
      </c>
      <c r="K42" s="204">
        <f t="shared" ca="1" si="10"/>
        <v>2593413.1587754437</v>
      </c>
      <c r="L42" s="204">
        <f t="shared" ca="1" si="10"/>
        <v>2636506.3916109628</v>
      </c>
      <c r="M42" s="204">
        <f t="shared" ca="1" si="10"/>
        <v>2680046.7404852859</v>
      </c>
      <c r="N42" s="204">
        <f t="shared" ca="1" si="10"/>
        <v>2718170.1392931589</v>
      </c>
      <c r="O42" s="204">
        <f t="shared" ca="1" si="10"/>
        <v>2749816.8525892817</v>
      </c>
      <c r="P42" s="204">
        <f t="shared" ca="1" si="10"/>
        <v>2781684.0694630221</v>
      </c>
      <c r="Q42" s="204">
        <f t="shared" ca="1" si="10"/>
        <v>2813773.0951543488</v>
      </c>
      <c r="R42" s="204">
        <f t="shared" ca="1" si="10"/>
        <v>2846085.2420259407</v>
      </c>
      <c r="S42" s="204">
        <f t="shared" ca="1" si="10"/>
        <v>2878621.8296001996</v>
      </c>
      <c r="T42" s="204">
        <f t="shared" ca="1" si="10"/>
        <v>2911384.1845964533</v>
      </c>
      <c r="U42" s="204">
        <f t="shared" ca="1" si="10"/>
        <v>2944373.6409683404</v>
      </c>
      <c r="V42" s="204">
        <f t="shared" ca="1" si="10"/>
        <v>2977591.5399413868</v>
      </c>
      <c r="W42" s="204">
        <f t="shared" ca="1" si="10"/>
        <v>3011039.2300507701</v>
      </c>
      <c r="X42" s="204">
        <f t="shared" ca="1" si="10"/>
        <v>3038222.2780834031</v>
      </c>
      <c r="Y42" s="204">
        <f t="shared" ca="1" si="10"/>
        <v>3056085.3707193234</v>
      </c>
      <c r="Z42" s="204">
        <f t="shared" ca="1" si="10"/>
        <v>3074010.6042887731</v>
      </c>
      <c r="AA42" s="204">
        <f t="shared" ca="1" si="10"/>
        <v>3091998.1621052194</v>
      </c>
      <c r="AB42" s="204">
        <f t="shared" ca="1" si="10"/>
        <v>3110048.2279803464</v>
      </c>
      <c r="AC42" s="204">
        <f t="shared" ca="1" si="10"/>
        <v>3128160.9862253428</v>
      </c>
      <c r="AD42" s="204">
        <f t="shared" ca="1" si="10"/>
        <v>3146336.6216521976</v>
      </c>
      <c r="AE42" s="204">
        <f t="shared" ca="1" si="10"/>
        <v>3164575.3195749945</v>
      </c>
      <c r="AF42" s="204">
        <f t="shared" ca="1" si="10"/>
        <v>3182877.2658112091</v>
      </c>
      <c r="AG42" s="204">
        <f t="shared" ca="1" si="10"/>
        <v>3201242.6466830131</v>
      </c>
      <c r="AH42" s="204">
        <f t="shared" ca="1" si="10"/>
        <v>3213226.7280529276</v>
      </c>
      <c r="AI42" s="204">
        <f t="shared" ca="1" si="10"/>
        <v>3216692.5284886914</v>
      </c>
      <c r="AJ42" s="204">
        <f t="shared" ca="1" si="10"/>
        <v>3220159.0927774375</v>
      </c>
      <c r="AK42" s="204">
        <f t="shared" ca="1" si="10"/>
        <v>3223626.4210500969</v>
      </c>
      <c r="AL42" s="204">
        <f t="shared" ca="1" si="10"/>
        <v>3227094.5134376213</v>
      </c>
      <c r="AM42" s="204">
        <f t="shared" ca="1" si="10"/>
        <v>3230563.3700709823</v>
      </c>
      <c r="AN42" s="204">
        <f t="shared" ca="1" si="10"/>
        <v>3234032.9910811712</v>
      </c>
      <c r="AO42" s="204">
        <f t="shared" ca="1" si="10"/>
        <v>3237503.3765991996</v>
      </c>
      <c r="AP42" s="204">
        <f t="shared" ca="1" si="10"/>
        <v>3240974.526756099</v>
      </c>
      <c r="AQ42" s="204">
        <f t="shared" ca="1" si="10"/>
        <v>3244446.4416829222</v>
      </c>
      <c r="AR42" s="204">
        <f t="shared" ca="1" si="10"/>
        <v>3242592.2351348111</v>
      </c>
      <c r="AS42" s="204">
        <f t="shared" ca="1" si="10"/>
        <v>3234496.478279877</v>
      </c>
      <c r="AT42" s="204">
        <f t="shared" ca="1" si="10"/>
        <v>3226417.8648258517</v>
      </c>
      <c r="AU42" s="204">
        <f t="shared" ca="1" si="10"/>
        <v>3218356.3613246395</v>
      </c>
      <c r="AV42" s="204">
        <f t="shared" ca="1" si="10"/>
        <v>3210311.9343902739</v>
      </c>
      <c r="AW42" s="204">
        <f t="shared" ca="1" si="10"/>
        <v>3202284.5506988075</v>
      </c>
      <c r="AX42" s="204">
        <f t="shared" ca="1" si="10"/>
        <v>3194274.1769881989</v>
      </c>
      <c r="AY42" s="204">
        <f t="shared" ca="1" si="10"/>
        <v>3186280.7800582028</v>
      </c>
      <c r="AZ42" s="204">
        <f t="shared" ca="1" si="10"/>
        <v>3178304.3267702572</v>
      </c>
      <c r="BA42" s="204">
        <f t="shared" ca="1" si="10"/>
        <v>3170344.7840473754</v>
      </c>
      <c r="BB42" s="204">
        <f t="shared" ca="1" si="10"/>
        <v>3157357.2276502834</v>
      </c>
      <c r="BC42" s="204">
        <f t="shared" ca="1" si="10"/>
        <v>3138320.8182179187</v>
      </c>
      <c r="BD42" s="204">
        <f t="shared" ca="1" si="10"/>
        <v>3119372.3991504274</v>
      </c>
      <c r="BE42" s="204">
        <f t="shared" ca="1" si="10"/>
        <v>3100511.606888623</v>
      </c>
      <c r="BF42" s="204">
        <f t="shared" ca="1" si="10"/>
        <v>3081738.0792847942</v>
      </c>
      <c r="BG42" s="204">
        <f t="shared" ca="1" si="10"/>
        <v>3063051.4555974379</v>
      </c>
      <c r="BH42" s="204">
        <f t="shared" ca="1" si="10"/>
        <v>3044451.3764860127</v>
      </c>
      <c r="BI42" s="204">
        <f t="shared" ca="1" si="10"/>
        <v>3025937.4840057106</v>
      </c>
      <c r="BJ42" s="204">
        <f t="shared" ca="1" si="10"/>
        <v>3007509.4216022464</v>
      </c>
      <c r="BK42" s="204">
        <f t="shared" ca="1" si="10"/>
        <v>2989166.8341066684</v>
      </c>
      <c r="BL42" s="204">
        <f t="shared" ca="1" si="10"/>
        <v>2966469.2113372763</v>
      </c>
      <c r="BM42" s="204">
        <f t="shared" ca="1" si="10"/>
        <v>2938957.2646112959</v>
      </c>
      <c r="BN42" s="204">
        <f t="shared" ca="1" si="10"/>
        <v>2911635.8380430043</v>
      </c>
      <c r="BO42" s="204">
        <f t="shared" ca="1" si="10"/>
        <v>2884503.7601665887</v>
      </c>
      <c r="BP42" s="204">
        <f t="shared" ca="1" si="10"/>
        <v>2857559.8662661561</v>
      </c>
      <c r="BQ42" s="204">
        <f t="shared" ref="BQ42:CF44" ca="1" si="11">BP42*(BQ$39/BP$39)*(BQ10/BP10)</f>
        <v>2830802.9983384046</v>
      </c>
      <c r="BR42" s="204">
        <f t="shared" ca="1" si="11"/>
        <v>2804232.0050554937</v>
      </c>
      <c r="BS42" s="204">
        <f t="shared" ca="1" si="11"/>
        <v>2777845.7417281191</v>
      </c>
      <c r="BT42" s="204">
        <f t="shared" ca="1" si="11"/>
        <v>2751643.07026878</v>
      </c>
      <c r="BU42" s="204">
        <f t="shared" ca="1" si="11"/>
        <v>2725622.859155247</v>
      </c>
      <c r="BV42" s="204">
        <f t="shared" ca="1" si="11"/>
        <v>2696271.8996403096</v>
      </c>
      <c r="BW42" s="204">
        <f t="shared" ca="1" si="11"/>
        <v>2667309.0088446476</v>
      </c>
      <c r="BX42" s="204">
        <f t="shared" ca="1" si="11"/>
        <v>2638594.0596153722</v>
      </c>
      <c r="BY42" s="204">
        <f t="shared" ca="1" si="11"/>
        <v>2610125.134223741</v>
      </c>
      <c r="BZ42" s="204">
        <f t="shared" ca="1" si="11"/>
        <v>2581900.3289406421</v>
      </c>
      <c r="CA42" s="204">
        <f t="shared" ca="1" si="11"/>
        <v>2553917.7539381469</v>
      </c>
      <c r="CB42" s="204">
        <f t="shared" ca="1" si="11"/>
        <v>2526175.5331917391</v>
      </c>
      <c r="CC42" s="204">
        <f t="shared" ca="1" si="11"/>
        <v>2498671.8043832094</v>
      </c>
      <c r="CD42" s="204">
        <f t="shared" ca="1" si="11"/>
        <v>2471404.7188042211</v>
      </c>
      <c r="CE42" s="204">
        <f t="shared" ca="1" si="11"/>
        <v>2444372.4412605311</v>
      </c>
      <c r="CF42" s="204">
        <f t="shared" ca="1" si="11"/>
        <v>2417573.149976871</v>
      </c>
    </row>
    <row r="43" spans="1:84" x14ac:dyDescent="0.2">
      <c r="A43" s="202"/>
      <c r="B43" s="212" t="s">
        <v>162</v>
      </c>
      <c r="C43" s="118"/>
      <c r="D43" s="204">
        <f ca="1">'Frequency &amp; Severity Prediction'!AF3</f>
        <v>2133616.2644987684</v>
      </c>
      <c r="E43" s="204">
        <f t="shared" ca="1" si="10"/>
        <v>2246250.9046944901</v>
      </c>
      <c r="F43" s="204">
        <f t="shared" ca="1" si="10"/>
        <v>2285053.9959077914</v>
      </c>
      <c r="G43" s="204">
        <f t="shared" ca="1" si="10"/>
        <v>2324263.3727502362</v>
      </c>
      <c r="H43" s="204">
        <f t="shared" ca="1" si="10"/>
        <v>2363882.6567031671</v>
      </c>
      <c r="I43" s="204">
        <f t="shared" ca="1" si="10"/>
        <v>2403915.4990285048</v>
      </c>
      <c r="J43" s="204">
        <f t="shared" ca="1" si="10"/>
        <v>2444365.5810020333</v>
      </c>
      <c r="K43" s="204">
        <f t="shared" ca="1" si="10"/>
        <v>2485236.6141484571</v>
      </c>
      <c r="L43" s="204">
        <f t="shared" ca="1" si="10"/>
        <v>2526532.3404782428</v>
      </c>
      <c r="M43" s="204">
        <f t="shared" ca="1" si="10"/>
        <v>2568256.5327262525</v>
      </c>
      <c r="N43" s="204">
        <f t="shared" ca="1" si="10"/>
        <v>2604789.7269273056</v>
      </c>
      <c r="O43" s="204">
        <f t="shared" ca="1" si="10"/>
        <v>2635116.3913597944</v>
      </c>
      <c r="P43" s="204">
        <f t="shared" ca="1" si="10"/>
        <v>2665654.3617165978</v>
      </c>
      <c r="Q43" s="204">
        <f t="shared" ca="1" si="10"/>
        <v>2696404.8887934675</v>
      </c>
      <c r="R43" s="204">
        <f t="shared" ca="1" si="10"/>
        <v>2727369.2302117627</v>
      </c>
      <c r="S43" s="204">
        <f t="shared" ca="1" si="10"/>
        <v>2758548.6504539186</v>
      </c>
      <c r="T43" s="204">
        <f t="shared" ca="1" si="10"/>
        <v>2789944.4208990969</v>
      </c>
      <c r="U43" s="204">
        <f t="shared" ca="1" si="10"/>
        <v>2821557.8198590139</v>
      </c>
      <c r="V43" s="204">
        <f t="shared" ca="1" si="10"/>
        <v>2853390.1326139471</v>
      </c>
      <c r="W43" s="204">
        <f t="shared" ca="1" si="10"/>
        <v>2885442.651448925</v>
      </c>
      <c r="X43" s="204">
        <f t="shared" ca="1" si="10"/>
        <v>2911491.8391868155</v>
      </c>
      <c r="Y43" s="204">
        <f t="shared" ca="1" si="10"/>
        <v>2928609.8258487158</v>
      </c>
      <c r="Z43" s="204">
        <f t="shared" ca="1" si="10"/>
        <v>2945787.3614192512</v>
      </c>
      <c r="AA43" s="204">
        <f t="shared" ca="1" si="10"/>
        <v>2963024.6215655105</v>
      </c>
      <c r="AB43" s="204">
        <f t="shared" ca="1" si="10"/>
        <v>2980321.7824320178</v>
      </c>
      <c r="AC43" s="204">
        <f t="shared" ca="1" si="10"/>
        <v>2997679.0206419681</v>
      </c>
      <c r="AD43" s="204">
        <f t="shared" ca="1" si="10"/>
        <v>3015096.5132984649</v>
      </c>
      <c r="AE43" s="204">
        <f t="shared" ca="1" si="10"/>
        <v>3032574.4379857639</v>
      </c>
      <c r="AF43" s="204">
        <f t="shared" ca="1" si="10"/>
        <v>3050112.9727705163</v>
      </c>
      <c r="AG43" s="204">
        <f t="shared" ca="1" si="10"/>
        <v>3067712.2962030158</v>
      </c>
      <c r="AH43" s="204">
        <f t="shared" ca="1" si="10"/>
        <v>3079196.4971320764</v>
      </c>
      <c r="AI43" s="204">
        <f t="shared" ca="1" si="10"/>
        <v>3082517.7319731764</v>
      </c>
      <c r="AJ43" s="204">
        <f t="shared" ca="1" si="10"/>
        <v>3085839.698805395</v>
      </c>
      <c r="AK43" s="204">
        <f t="shared" ca="1" si="10"/>
        <v>3089162.3977542021</v>
      </c>
      <c r="AL43" s="204">
        <f t="shared" ca="1" si="10"/>
        <v>3092485.8289450868</v>
      </c>
      <c r="AM43" s="204">
        <f t="shared" ca="1" si="10"/>
        <v>3095809.9925035578</v>
      </c>
      <c r="AN43" s="204">
        <f t="shared" ca="1" si="10"/>
        <v>3099134.8885551426</v>
      </c>
      <c r="AO43" s="204">
        <f t="shared" ca="1" si="10"/>
        <v>3102460.517225388</v>
      </c>
      <c r="AP43" s="204">
        <f t="shared" ca="1" si="10"/>
        <v>3105786.8786398601</v>
      </c>
      <c r="AQ43" s="204">
        <f t="shared" ca="1" si="10"/>
        <v>3109113.9729241445</v>
      </c>
      <c r="AR43" s="204">
        <f t="shared" ca="1" si="10"/>
        <v>3107337.1091074529</v>
      </c>
      <c r="AS43" s="204">
        <f t="shared" ca="1" si="10"/>
        <v>3099579.0427588481</v>
      </c>
      <c r="AT43" s="204">
        <f t="shared" ca="1" si="10"/>
        <v>3091837.4047249858</v>
      </c>
      <c r="AU43" s="204">
        <f t="shared" ca="1" si="10"/>
        <v>3084112.1629529581</v>
      </c>
      <c r="AV43" s="204">
        <f t="shared" ca="1" si="10"/>
        <v>3076403.2854493959</v>
      </c>
      <c r="AW43" s="204">
        <f t="shared" ca="1" si="10"/>
        <v>3068710.7402803609</v>
      </c>
      <c r="AX43" s="204">
        <f t="shared" ca="1" si="10"/>
        <v>3061034.4955712389</v>
      </c>
      <c r="AY43" s="204">
        <f t="shared" ca="1" si="10"/>
        <v>3053374.5195066347</v>
      </c>
      <c r="AZ43" s="204">
        <f t="shared" ca="1" si="10"/>
        <v>3045730.780330264</v>
      </c>
      <c r="BA43" s="204">
        <f t="shared" ca="1" si="10"/>
        <v>3038103.2463448476</v>
      </c>
      <c r="BB43" s="204">
        <f t="shared" ca="1" si="10"/>
        <v>3025657.4273756817</v>
      </c>
      <c r="BC43" s="204">
        <f t="shared" ca="1" si="10"/>
        <v>3007415.0653505065</v>
      </c>
      <c r="BD43" s="204">
        <f t="shared" ca="1" si="10"/>
        <v>2989257.0234328839</v>
      </c>
      <c r="BE43" s="204">
        <f t="shared" ca="1" si="10"/>
        <v>2971182.953228422</v>
      </c>
      <c r="BF43" s="204">
        <f t="shared" ca="1" si="10"/>
        <v>2953192.507695327</v>
      </c>
      <c r="BG43" s="204">
        <f t="shared" ca="1" si="10"/>
        <v>2935285.3411393589</v>
      </c>
      <c r="BH43" s="204">
        <f t="shared" ca="1" si="10"/>
        <v>2917461.1092088022</v>
      </c>
      <c r="BI43" s="204">
        <f t="shared" ca="1" si="10"/>
        <v>2899719.4688894558</v>
      </c>
      <c r="BJ43" s="204">
        <f t="shared" ca="1" si="10"/>
        <v>2882060.0784996399</v>
      </c>
      <c r="BK43" s="204">
        <f t="shared" ca="1" si="10"/>
        <v>2864482.5976852225</v>
      </c>
      <c r="BL43" s="204">
        <f t="shared" ca="1" si="10"/>
        <v>2842731.7389877765</v>
      </c>
      <c r="BM43" s="204">
        <f t="shared" ca="1" si="10"/>
        <v>2816367.3715908774</v>
      </c>
      <c r="BN43" s="204">
        <f t="shared" ca="1" si="10"/>
        <v>2790185.5773678743</v>
      </c>
      <c r="BO43" s="204">
        <f t="shared" ca="1" si="10"/>
        <v>2764185.2337171799</v>
      </c>
      <c r="BP43" s="204">
        <f t="shared" ca="1" si="10"/>
        <v>2738365.2245055721</v>
      </c>
      <c r="BQ43" s="204">
        <f t="shared" ca="1" si="11"/>
        <v>2712724.4400324258</v>
      </c>
      <c r="BR43" s="204">
        <f t="shared" ca="1" si="11"/>
        <v>2687261.7769941296</v>
      </c>
      <c r="BS43" s="204">
        <f t="shared" ca="1" si="11"/>
        <v>2661976.1384487012</v>
      </c>
      <c r="BT43" s="204">
        <f t="shared" ca="1" si="11"/>
        <v>2636866.4337805868</v>
      </c>
      <c r="BU43" s="204">
        <f t="shared" ca="1" si="11"/>
        <v>2611931.5786656542</v>
      </c>
      <c r="BV43" s="204">
        <f t="shared" ca="1" si="11"/>
        <v>2583804.9074485796</v>
      </c>
      <c r="BW43" s="204">
        <f t="shared" ca="1" si="11"/>
        <v>2556050.1178141548</v>
      </c>
      <c r="BX43" s="204">
        <f t="shared" ca="1" si="11"/>
        <v>2528532.9275984224</v>
      </c>
      <c r="BY43" s="204">
        <f t="shared" ca="1" si="11"/>
        <v>2501251.4990650113</v>
      </c>
      <c r="BZ43" s="204">
        <f t="shared" ca="1" si="11"/>
        <v>2474204.0078932266</v>
      </c>
      <c r="CA43" s="204">
        <f t="shared" ca="1" si="11"/>
        <v>2447388.643083713</v>
      </c>
      <c r="CB43" s="204">
        <f t="shared" ca="1" si="11"/>
        <v>2420803.6068647569</v>
      </c>
      <c r="CC43" s="204">
        <f t="shared" ca="1" si="11"/>
        <v>2394447.1145992354</v>
      </c>
      <c r="CD43" s="204">
        <f t="shared" ca="1" si="11"/>
        <v>2368317.3946922002</v>
      </c>
      <c r="CE43" s="204">
        <f t="shared" ca="1" si="11"/>
        <v>2342412.6884990991</v>
      </c>
      <c r="CF43" s="204">
        <f t="shared" ca="1" si="11"/>
        <v>2316731.2502346192</v>
      </c>
    </row>
    <row r="44" spans="1:84" x14ac:dyDescent="0.2">
      <c r="A44" s="202"/>
      <c r="B44" s="212" t="s">
        <v>163</v>
      </c>
      <c r="C44" s="118"/>
      <c r="D44" s="204">
        <f ca="1">'Frequency &amp; Severity Prediction'!AF4</f>
        <v>2253647.3827051888</v>
      </c>
      <c r="E44" s="204">
        <f t="shared" ca="1" si="10"/>
        <v>2290013.4712636773</v>
      </c>
      <c r="F44" s="204">
        <f t="shared" ca="1" si="10"/>
        <v>2329572.543413375</v>
      </c>
      <c r="G44" s="204">
        <f t="shared" ca="1" si="10"/>
        <v>2369545.816648969</v>
      </c>
      <c r="H44" s="204">
        <f t="shared" ca="1" si="10"/>
        <v>2409936.9830072848</v>
      </c>
      <c r="I44" s="204">
        <f t="shared" ca="1" si="10"/>
        <v>2450749.7648859266</v>
      </c>
      <c r="J44" s="204">
        <f t="shared" ca="1" si="10"/>
        <v>2491987.9152811063</v>
      </c>
      <c r="K44" s="204">
        <f t="shared" ca="1" si="10"/>
        <v>2533655.2180272816</v>
      </c>
      <c r="L44" s="204">
        <f t="shared" ca="1" si="10"/>
        <v>2575755.4880386097</v>
      </c>
      <c r="M44" s="204">
        <f t="shared" ca="1" si="10"/>
        <v>2618292.5715522314</v>
      </c>
      <c r="N44" s="204">
        <f t="shared" ca="1" si="10"/>
        <v>2655537.5234379973</v>
      </c>
      <c r="O44" s="204">
        <f t="shared" ca="1" si="10"/>
        <v>2686455.0268850746</v>
      </c>
      <c r="P44" s="204">
        <f t="shared" ca="1" si="10"/>
        <v>2717587.953022568</v>
      </c>
      <c r="Q44" s="204">
        <f t="shared" ca="1" si="10"/>
        <v>2748937.5770148481</v>
      </c>
      <c r="R44" s="204">
        <f t="shared" ca="1" si="10"/>
        <v>2780505.1809848724</v>
      </c>
      <c r="S44" s="204">
        <f t="shared" ca="1" si="10"/>
        <v>2812292.0540503454</v>
      </c>
      <c r="T44" s="204">
        <f t="shared" ca="1" si="10"/>
        <v>2844299.4923600652</v>
      </c>
      <c r="U44" s="204">
        <f t="shared" ca="1" si="10"/>
        <v>2876528.7991304453</v>
      </c>
      <c r="V44" s="204">
        <f t="shared" ca="1" si="10"/>
        <v>2908981.2846822273</v>
      </c>
      <c r="W44" s="204">
        <f t="shared" ca="1" si="10"/>
        <v>2941658.2664773739</v>
      </c>
      <c r="X44" s="204">
        <f t="shared" ca="1" si="10"/>
        <v>2968214.9573219162</v>
      </c>
      <c r="Y44" s="204">
        <f t="shared" ca="1" si="10"/>
        <v>2985666.445031832</v>
      </c>
      <c r="Z44" s="204">
        <f t="shared" ca="1" si="10"/>
        <v>3003178.6418115534</v>
      </c>
      <c r="AA44" s="204">
        <f t="shared" ca="1" si="10"/>
        <v>3020751.7267506015</v>
      </c>
      <c r="AB44" s="204">
        <f t="shared" ca="1" si="10"/>
        <v>3038385.8794252356</v>
      </c>
      <c r="AC44" s="204">
        <f t="shared" ca="1" si="10"/>
        <v>3056081.2798997099</v>
      </c>
      <c r="AD44" s="204">
        <f t="shared" ca="1" si="10"/>
        <v>3073838.108727538</v>
      </c>
      <c r="AE44" s="204">
        <f t="shared" ca="1" si="10"/>
        <v>3091656.5469527594</v>
      </c>
      <c r="AF44" s="204">
        <f t="shared" ca="1" si="10"/>
        <v>3109536.7761112079</v>
      </c>
      <c r="AG44" s="204">
        <f t="shared" ca="1" si="10"/>
        <v>3127478.9782317816</v>
      </c>
      <c r="AH44" s="204">
        <f t="shared" ca="1" si="10"/>
        <v>3139186.9200201565</v>
      </c>
      <c r="AI44" s="204">
        <f t="shared" ca="1" si="10"/>
        <v>3142572.8607943831</v>
      </c>
      <c r="AJ44" s="204">
        <f t="shared" ca="1" si="10"/>
        <v>3145959.5478207399</v>
      </c>
      <c r="AK44" s="204">
        <f t="shared" ca="1" si="10"/>
        <v>3149346.9812271413</v>
      </c>
      <c r="AL44" s="204">
        <f t="shared" ca="1" si="10"/>
        <v>3152735.1611415213</v>
      </c>
      <c r="AM44" s="204">
        <f t="shared" ca="1" si="10"/>
        <v>3156124.0876918337</v>
      </c>
      <c r="AN44" s="204">
        <f t="shared" ca="1" si="10"/>
        <v>3159513.7610060517</v>
      </c>
      <c r="AO44" s="204">
        <f t="shared" ca="1" si="10"/>
        <v>3162904.1812121677</v>
      </c>
      <c r="AP44" s="204">
        <f t="shared" ca="1" si="10"/>
        <v>3166295.3484381945</v>
      </c>
      <c r="AQ44" s="204">
        <f t="shared" ca="1" si="10"/>
        <v>3169687.2628121641</v>
      </c>
      <c r="AR44" s="204">
        <f t="shared" ca="1" si="10"/>
        <v>3167875.7812593593</v>
      </c>
      <c r="AS44" s="204">
        <f t="shared" ca="1" si="10"/>
        <v>3159966.5684407321</v>
      </c>
      <c r="AT44" s="204">
        <f t="shared" ca="1" si="10"/>
        <v>3152074.1040013675</v>
      </c>
      <c r="AU44" s="204">
        <f t="shared" ca="1" si="10"/>
        <v>3144198.3552638865</v>
      </c>
      <c r="AV44" s="204">
        <f t="shared" ca="1" si="10"/>
        <v>3136339.2896116097</v>
      </c>
      <c r="AW44" s="204">
        <f t="shared" ca="1" si="10"/>
        <v>3128496.8744884469</v>
      </c>
      <c r="AX44" s="204">
        <f t="shared" ca="1" si="10"/>
        <v>3120671.0773987863</v>
      </c>
      <c r="AY44" s="204">
        <f t="shared" ca="1" si="10"/>
        <v>3112861.8659073897</v>
      </c>
      <c r="AZ44" s="204">
        <f t="shared" ca="1" si="10"/>
        <v>3105069.2076392807</v>
      </c>
      <c r="BA44" s="204">
        <f t="shared" ca="1" si="10"/>
        <v>3097293.0702796387</v>
      </c>
      <c r="BB44" s="204">
        <f t="shared" ca="1" si="10"/>
        <v>3084604.7757348334</v>
      </c>
      <c r="BC44" s="204">
        <f t="shared" ca="1" si="10"/>
        <v>3066007.0070269778</v>
      </c>
      <c r="BD44" s="204">
        <f t="shared" ca="1" si="10"/>
        <v>3047495.2011925443</v>
      </c>
      <c r="BE44" s="204">
        <f t="shared" ca="1" si="10"/>
        <v>3029069.0030495482</v>
      </c>
      <c r="BF44" s="204">
        <f t="shared" ca="1" si="10"/>
        <v>3010728.0587949585</v>
      </c>
      <c r="BG44" s="204">
        <f t="shared" ca="1" si="10"/>
        <v>2992472.0159995491</v>
      </c>
      <c r="BH44" s="204">
        <f t="shared" ca="1" si="10"/>
        <v>2974300.5236027753</v>
      </c>
      <c r="BI44" s="204">
        <f t="shared" ca="1" si="10"/>
        <v>2956213.2319076634</v>
      </c>
      <c r="BJ44" s="204">
        <f t="shared" ca="1" si="10"/>
        <v>2938209.792575723</v>
      </c>
      <c r="BK44" s="204">
        <f t="shared" ca="1" si="10"/>
        <v>2920289.8586218767</v>
      </c>
      <c r="BL44" s="204">
        <f t="shared" ca="1" si="10"/>
        <v>2898115.2389813871</v>
      </c>
      <c r="BM44" s="204">
        <f t="shared" ca="1" si="10"/>
        <v>2871237.2279924699</v>
      </c>
      <c r="BN44" s="204">
        <f t="shared" ca="1" si="10"/>
        <v>2844545.3471579533</v>
      </c>
      <c r="BO44" s="204">
        <f t="shared" ca="1" si="10"/>
        <v>2818038.4520051726</v>
      </c>
      <c r="BP44" s="204">
        <f t="shared" ca="1" si="10"/>
        <v>2791715.4046558496</v>
      </c>
      <c r="BQ44" s="204">
        <f t="shared" ca="1" si="11"/>
        <v>2765575.0737896236</v>
      </c>
      <c r="BR44" s="204">
        <f t="shared" ca="1" si="11"/>
        <v>2739616.334607779</v>
      </c>
      <c r="BS44" s="204">
        <f t="shared" ca="1" si="11"/>
        <v>2713838.0687971697</v>
      </c>
      <c r="BT44" s="204">
        <f t="shared" ca="1" si="11"/>
        <v>2688239.1644943333</v>
      </c>
      <c r="BU44" s="204">
        <f t="shared" ca="1" si="11"/>
        <v>2662818.5162497996</v>
      </c>
      <c r="BV44" s="204">
        <f t="shared" ca="1" si="11"/>
        <v>2634143.8673696183</v>
      </c>
      <c r="BW44" s="204">
        <f t="shared" ca="1" si="11"/>
        <v>2605848.3452522582</v>
      </c>
      <c r="BX44" s="204">
        <f t="shared" ca="1" si="11"/>
        <v>2577795.0515825008</v>
      </c>
      <c r="BY44" s="204">
        <f t="shared" ca="1" si="11"/>
        <v>2549982.1128202891</v>
      </c>
      <c r="BZ44" s="204">
        <f t="shared" ca="1" si="11"/>
        <v>2522407.6691026152</v>
      </c>
      <c r="CA44" s="204">
        <f t="shared" ca="1" si="11"/>
        <v>2495069.8741473416</v>
      </c>
      <c r="CB44" s="204">
        <f t="shared" ca="1" si="11"/>
        <v>2467966.8951576808</v>
      </c>
      <c r="CC44" s="204">
        <f t="shared" ca="1" si="11"/>
        <v>2441096.9127273289</v>
      </c>
      <c r="CD44" s="204">
        <f t="shared" ca="1" si="11"/>
        <v>2414458.1207462545</v>
      </c>
      <c r="CE44" s="204">
        <f t="shared" ca="1" si="11"/>
        <v>2388048.7263071244</v>
      </c>
      <c r="CF44" s="204">
        <f t="shared" ca="1" si="11"/>
        <v>2361866.9496123772</v>
      </c>
    </row>
    <row r="45" spans="1:84" x14ac:dyDescent="0.2">
      <c r="A45" s="202"/>
      <c r="B45" s="212" t="s">
        <v>164</v>
      </c>
      <c r="C45" s="118"/>
      <c r="D45" s="204">
        <f ca="1">'Frequency &amp; Severity Prediction'!AF5</f>
        <v>1517077.7129327022</v>
      </c>
      <c r="E45" s="204">
        <f t="shared" ca="1" si="10"/>
        <v>1510636.7393761475</v>
      </c>
      <c r="F45" s="204">
        <f t="shared" ca="1" si="10"/>
        <v>1536732.3883820849</v>
      </c>
      <c r="G45" s="204">
        <f t="shared" ca="1" si="10"/>
        <v>1563101.2704435023</v>
      </c>
      <c r="H45" s="204">
        <f t="shared" ca="1" si="10"/>
        <v>1589745.8210598165</v>
      </c>
      <c r="I45" s="204">
        <f t="shared" ca="1" si="10"/>
        <v>1616668.4957583195</v>
      </c>
      <c r="J45" s="204">
        <f t="shared" ca="1" si="10"/>
        <v>1643871.7702510678</v>
      </c>
      <c r="K45" s="204">
        <f t="shared" ca="1" si="10"/>
        <v>1671358.1405929625</v>
      </c>
      <c r="L45" s="204">
        <f t="shared" ca="1" si="10"/>
        <v>1699130.123341026</v>
      </c>
      <c r="M45" s="204">
        <f t="shared" ca="1" si="10"/>
        <v>1727190.2557148892</v>
      </c>
      <c r="N45" s="204">
        <f t="shared" ca="1" si="10"/>
        <v>1751759.3656266693</v>
      </c>
      <c r="O45" s="204">
        <f t="shared" ca="1" si="10"/>
        <v>1772154.4930715619</v>
      </c>
      <c r="P45" s="204">
        <f t="shared" ca="1" si="10"/>
        <v>1792691.726855444</v>
      </c>
      <c r="Q45" s="204">
        <f t="shared" ca="1" si="10"/>
        <v>1813371.9081568373</v>
      </c>
      <c r="R45" s="204">
        <f t="shared" ca="1" si="10"/>
        <v>1834195.8827445849</v>
      </c>
      <c r="S45" s="204">
        <f t="shared" ca="1" si="10"/>
        <v>1855164.5010017049</v>
      </c>
      <c r="T45" s="204">
        <f t="shared" ca="1" si="10"/>
        <v>1876278.6179493649</v>
      </c>
      <c r="U45" s="204">
        <f t="shared" ca="1" si="10"/>
        <v>1897539.093270977</v>
      </c>
      <c r="V45" s="204">
        <f t="shared" ca="1" si="10"/>
        <v>1918946.7913364137</v>
      </c>
      <c r="W45" s="204">
        <f t="shared" ca="1" si="10"/>
        <v>1940502.5812263459</v>
      </c>
      <c r="X45" s="204">
        <f t="shared" ca="1" si="10"/>
        <v>1958021.0427417196</v>
      </c>
      <c r="Y45" s="204">
        <f t="shared" ca="1" si="10"/>
        <v>1969533.1403001775</v>
      </c>
      <c r="Z45" s="204">
        <f t="shared" ca="1" si="10"/>
        <v>1981085.2853746926</v>
      </c>
      <c r="AA45" s="204">
        <f t="shared" ca="1" si="10"/>
        <v>1992677.5961039632</v>
      </c>
      <c r="AB45" s="204">
        <f t="shared" ca="1" si="10"/>
        <v>2004310.1909477701</v>
      </c>
      <c r="AC45" s="204">
        <f t="shared" ca="1" si="10"/>
        <v>2015983.1886878069</v>
      </c>
      <c r="AD45" s="204">
        <f t="shared" ca="1" si="10"/>
        <v>2027696.7084285133</v>
      </c>
      <c r="AE45" s="204">
        <f t="shared" ca="1" si="10"/>
        <v>2039450.8695979104</v>
      </c>
      <c r="AF45" s="204">
        <f t="shared" ca="1" si="10"/>
        <v>2051245.7919484379</v>
      </c>
      <c r="AG45" s="204">
        <f t="shared" ca="1" si="10"/>
        <v>2063081.5955577916</v>
      </c>
      <c r="AH45" s="204">
        <f t="shared" ca="1" si="10"/>
        <v>2070804.8894291751</v>
      </c>
      <c r="AI45" s="204">
        <f t="shared" ca="1" si="10"/>
        <v>2073038.4686613865</v>
      </c>
      <c r="AJ45" s="204">
        <f t="shared" ca="1" si="10"/>
        <v>2075272.5401683811</v>
      </c>
      <c r="AK45" s="204">
        <f t="shared" ca="1" si="10"/>
        <v>2077507.1040345388</v>
      </c>
      <c r="AL45" s="204">
        <f t="shared" ca="1" si="10"/>
        <v>2079742.1603442535</v>
      </c>
      <c r="AM45" s="204">
        <f t="shared" ca="1" si="10"/>
        <v>2081977.7091819311</v>
      </c>
      <c r="AN45" s="204">
        <f t="shared" ca="1" si="10"/>
        <v>2084213.7506319904</v>
      </c>
      <c r="AO45" s="204">
        <f t="shared" ca="1" si="10"/>
        <v>2086450.2847788641</v>
      </c>
      <c r="AP45" s="204">
        <f t="shared" ca="1" si="10"/>
        <v>2088687.311706997</v>
      </c>
      <c r="AQ45" s="204">
        <f t="shared" ca="1" si="10"/>
        <v>2090924.8315008474</v>
      </c>
      <c r="AR45" s="204">
        <f t="shared" ca="1" si="10"/>
        <v>2089729.8644752346</v>
      </c>
      <c r="AS45" s="204">
        <f t="shared" ca="1" si="10"/>
        <v>2084512.4508602964</v>
      </c>
      <c r="AT45" s="204">
        <f t="shared" ca="1" si="10"/>
        <v>2079306.0855284168</v>
      </c>
      <c r="AU45" s="204">
        <f t="shared" ca="1" si="10"/>
        <v>2074110.7469235447</v>
      </c>
      <c r="AV45" s="204">
        <f t="shared" ca="1" si="10"/>
        <v>2068926.4135296682</v>
      </c>
      <c r="AW45" s="204">
        <f t="shared" ca="1" si="10"/>
        <v>2063753.0638707462</v>
      </c>
      <c r="AX45" s="204">
        <f t="shared" ca="1" si="10"/>
        <v>2058590.6765106313</v>
      </c>
      <c r="AY45" s="204">
        <f t="shared" ca="1" si="10"/>
        <v>2053439.2300530032</v>
      </c>
      <c r="AZ45" s="204">
        <f t="shared" ca="1" si="10"/>
        <v>2048298.7031412937</v>
      </c>
      <c r="BA45" s="204">
        <f t="shared" ca="1" si="10"/>
        <v>2043169.0744586168</v>
      </c>
      <c r="BB45" s="204">
        <f t="shared" ca="1" si="10"/>
        <v>2034799.078325436</v>
      </c>
      <c r="BC45" s="204">
        <f t="shared" ca="1" si="10"/>
        <v>2022530.8218138248</v>
      </c>
      <c r="BD45" s="204">
        <f t="shared" ca="1" si="10"/>
        <v>2010319.2718135263</v>
      </c>
      <c r="BE45" s="204">
        <f t="shared" ca="1" si="10"/>
        <v>1998164.1940241917</v>
      </c>
      <c r="BF45" s="204">
        <f t="shared" ca="1" si="10"/>
        <v>1986065.3550551161</v>
      </c>
      <c r="BG45" s="204">
        <f t="shared" ca="1" si="10"/>
        <v>1974022.5224218434</v>
      </c>
      <c r="BH45" s="204">
        <f t="shared" ca="1" si="10"/>
        <v>1962035.464542785</v>
      </c>
      <c r="BI45" s="204">
        <f t="shared" ca="1" si="10"/>
        <v>1950103.9507358503</v>
      </c>
      <c r="BJ45" s="204">
        <f t="shared" ca="1" si="10"/>
        <v>1938227.7512150891</v>
      </c>
      <c r="BK45" s="204">
        <f t="shared" ca="1" si="10"/>
        <v>1926406.6370873472</v>
      </c>
      <c r="BL45" s="204">
        <f t="shared" ca="1" si="10"/>
        <v>1911778.8650104736</v>
      </c>
      <c r="BM45" s="204">
        <f t="shared" ca="1" si="10"/>
        <v>1894048.4405432283</v>
      </c>
      <c r="BN45" s="204">
        <f t="shared" ca="1" si="10"/>
        <v>1876440.7992181226</v>
      </c>
      <c r="BO45" s="204">
        <f t="shared" ca="1" si="10"/>
        <v>1858955.1860690934</v>
      </c>
      <c r="BP45" s="204">
        <f t="shared" ref="BP45:CF47" ca="1" si="12">BO45*(BP$39/BO$39)*(BP13/BO13)</f>
        <v>1841590.850480149</v>
      </c>
      <c r="BQ45" s="204">
        <f t="shared" ca="1" si="12"/>
        <v>1824347.0461613128</v>
      </c>
      <c r="BR45" s="204">
        <f t="shared" ca="1" si="12"/>
        <v>1807223.0311246947</v>
      </c>
      <c r="BS45" s="204">
        <f t="shared" ca="1" si="12"/>
        <v>1790218.0676606931</v>
      </c>
      <c r="BT45" s="204">
        <f t="shared" ca="1" si="12"/>
        <v>1773331.422314323</v>
      </c>
      <c r="BU45" s="204">
        <f t="shared" ca="1" si="12"/>
        <v>1756562.3658616729</v>
      </c>
      <c r="BV45" s="204">
        <f t="shared" ca="1" si="12"/>
        <v>1737646.7661804142</v>
      </c>
      <c r="BW45" s="204">
        <f t="shared" ca="1" si="12"/>
        <v>1718981.2623278419</v>
      </c>
      <c r="BX45" s="204">
        <f t="shared" ca="1" si="12"/>
        <v>1700475.5475755793</v>
      </c>
      <c r="BY45" s="204">
        <f t="shared" ca="1" si="12"/>
        <v>1682128.3860189135</v>
      </c>
      <c r="BZ45" s="204">
        <f t="shared" ca="1" si="12"/>
        <v>1663938.5507753715</v>
      </c>
      <c r="CA45" s="204">
        <f t="shared" ca="1" si="12"/>
        <v>1645904.823921276</v>
      </c>
      <c r="CB45" s="204">
        <f t="shared" ca="1" si="12"/>
        <v>1628025.9964287335</v>
      </c>
      <c r="CC45" s="204">
        <f t="shared" ca="1" si="12"/>
        <v>1610300.8681030553</v>
      </c>
      <c r="CD45" s="204">
        <f t="shared" ca="1" si="12"/>
        <v>1592728.2475206079</v>
      </c>
      <c r="CE45" s="204">
        <f t="shared" ca="1" si="12"/>
        <v>1575306.951967088</v>
      </c>
      <c r="CF45" s="204">
        <f t="shared" ca="1" si="12"/>
        <v>1558035.8073762211</v>
      </c>
    </row>
    <row r="46" spans="1:84" x14ac:dyDescent="0.2">
      <c r="A46" s="202"/>
      <c r="B46" s="212" t="s">
        <v>165</v>
      </c>
      <c r="C46" s="118"/>
      <c r="D46" s="204">
        <f ca="1">'Frequency &amp; Severity Prediction'!AF6</f>
        <v>1426136.8471234667</v>
      </c>
      <c r="E46" s="204">
        <f t="shared" ref="E46:BP47" ca="1" si="13">D46*(E$39/D$39)*(E14/D14)</f>
        <v>1430767.8834087637</v>
      </c>
      <c r="F46" s="204">
        <f t="shared" ca="1" si="13"/>
        <v>1455483.8296857106</v>
      </c>
      <c r="G46" s="204">
        <f t="shared" ca="1" si="13"/>
        <v>1480458.5629167124</v>
      </c>
      <c r="H46" s="204">
        <f t="shared" ca="1" si="13"/>
        <v>1505694.3898339267</v>
      </c>
      <c r="I46" s="204">
        <f t="shared" ca="1" si="13"/>
        <v>1531193.6361384934</v>
      </c>
      <c r="J46" s="204">
        <f t="shared" ca="1" si="13"/>
        <v>1556958.6466491281</v>
      </c>
      <c r="K46" s="204">
        <f t="shared" ca="1" si="13"/>
        <v>1582991.7854518441</v>
      </c>
      <c r="L46" s="204">
        <f t="shared" ca="1" si="13"/>
        <v>1609295.4360508102</v>
      </c>
      <c r="M46" s="204">
        <f t="shared" ca="1" si="13"/>
        <v>1635872.0015203496</v>
      </c>
      <c r="N46" s="204">
        <f t="shared" ca="1" si="13"/>
        <v>1659142.1183323055</v>
      </c>
      <c r="O46" s="204">
        <f t="shared" ca="1" si="13"/>
        <v>1678458.9352516606</v>
      </c>
      <c r="P46" s="204">
        <f t="shared" ca="1" si="13"/>
        <v>1697910.3452075517</v>
      </c>
      <c r="Q46" s="204">
        <f t="shared" ca="1" si="13"/>
        <v>1717497.1449045611</v>
      </c>
      <c r="R46" s="204">
        <f t="shared" ca="1" si="13"/>
        <v>1737220.1353948982</v>
      </c>
      <c r="S46" s="204">
        <f t="shared" ca="1" si="13"/>
        <v>1757080.1221009912</v>
      </c>
      <c r="T46" s="204">
        <f t="shared" ca="1" si="13"/>
        <v>1777077.9148381944</v>
      </c>
      <c r="U46" s="204">
        <f t="shared" ca="1" si="13"/>
        <v>1797214.327837609</v>
      </c>
      <c r="V46" s="204">
        <f t="shared" ca="1" si="13"/>
        <v>1817490.1797690191</v>
      </c>
      <c r="W46" s="204">
        <f t="shared" ca="1" si="13"/>
        <v>1837906.2937639421</v>
      </c>
      <c r="X46" s="204">
        <f t="shared" ca="1" si="13"/>
        <v>1854498.5369218043</v>
      </c>
      <c r="Y46" s="204">
        <f t="shared" ca="1" si="13"/>
        <v>1865401.9785156532</v>
      </c>
      <c r="Z46" s="204">
        <f t="shared" ca="1" si="13"/>
        <v>1876343.3502738436</v>
      </c>
      <c r="AA46" s="204">
        <f t="shared" ca="1" si="13"/>
        <v>1887322.7640889643</v>
      </c>
      <c r="AB46" s="204">
        <f t="shared" ca="1" si="13"/>
        <v>1898340.3321577103</v>
      </c>
      <c r="AC46" s="204">
        <f t="shared" ca="1" si="13"/>
        <v>1909396.1669816701</v>
      </c>
      <c r="AD46" s="204">
        <f t="shared" ca="1" si="13"/>
        <v>1920490.3813681137</v>
      </c>
      <c r="AE46" s="204">
        <f t="shared" ca="1" si="13"/>
        <v>1931623.0884307853</v>
      </c>
      <c r="AF46" s="204">
        <f t="shared" ca="1" si="13"/>
        <v>1942794.4015906942</v>
      </c>
      <c r="AG46" s="204">
        <f t="shared" ca="1" si="13"/>
        <v>1954004.4345769105</v>
      </c>
      <c r="AH46" s="204">
        <f t="shared" ca="1" si="13"/>
        <v>1961319.3902755696</v>
      </c>
      <c r="AI46" s="204">
        <f t="shared" ca="1" si="13"/>
        <v>1963434.8779684061</v>
      </c>
      <c r="AJ46" s="204">
        <f t="shared" ca="1" si="13"/>
        <v>1965550.8319089718</v>
      </c>
      <c r="AK46" s="204">
        <f t="shared" ca="1" si="13"/>
        <v>1967667.2521771856</v>
      </c>
      <c r="AL46" s="204">
        <f t="shared" ca="1" si="13"/>
        <v>1969784.1388529791</v>
      </c>
      <c r="AM46" s="204">
        <f t="shared" ca="1" si="13"/>
        <v>1971901.4920162959</v>
      </c>
      <c r="AN46" s="204">
        <f t="shared" ca="1" si="13"/>
        <v>1974019.3117470918</v>
      </c>
      <c r="AO46" s="204">
        <f t="shared" ca="1" si="13"/>
        <v>1976137.5981253348</v>
      </c>
      <c r="AP46" s="204">
        <f t="shared" ca="1" si="13"/>
        <v>1978256.3512310053</v>
      </c>
      <c r="AQ46" s="204">
        <f t="shared" ca="1" si="13"/>
        <v>1980375.5711440961</v>
      </c>
      <c r="AR46" s="204">
        <f t="shared" ca="1" si="13"/>
        <v>1979243.7832050016</v>
      </c>
      <c r="AS46" s="204">
        <f t="shared" ca="1" si="13"/>
        <v>1974302.2193994001</v>
      </c>
      <c r="AT46" s="204">
        <f t="shared" ca="1" si="13"/>
        <v>1969371.1197432228</v>
      </c>
      <c r="AU46" s="204">
        <f t="shared" ca="1" si="13"/>
        <v>1964450.4638201087</v>
      </c>
      <c r="AV46" s="204">
        <f t="shared" ca="1" si="13"/>
        <v>1959540.2312516191</v>
      </c>
      <c r="AW46" s="204">
        <f t="shared" ca="1" si="13"/>
        <v>1954640.4016971716</v>
      </c>
      <c r="AX46" s="204">
        <f t="shared" ca="1" si="13"/>
        <v>1949750.9548539699</v>
      </c>
      <c r="AY46" s="204">
        <f t="shared" ca="1" si="13"/>
        <v>1944871.8704569375</v>
      </c>
      <c r="AZ46" s="204">
        <f t="shared" ca="1" si="13"/>
        <v>1940003.1282786494</v>
      </c>
      <c r="BA46" s="204">
        <f t="shared" ca="1" si="13"/>
        <v>1935144.7081292646</v>
      </c>
      <c r="BB46" s="204">
        <f t="shared" ca="1" si="13"/>
        <v>1927217.2419559236</v>
      </c>
      <c r="BC46" s="204">
        <f t="shared" ca="1" si="13"/>
        <v>1915597.6202793836</v>
      </c>
      <c r="BD46" s="204">
        <f t="shared" ca="1" si="13"/>
        <v>1904031.7069849123</v>
      </c>
      <c r="BE46" s="204">
        <f t="shared" ca="1" si="13"/>
        <v>1892519.2801598527</v>
      </c>
      <c r="BF46" s="204">
        <f t="shared" ca="1" si="13"/>
        <v>1881060.1187530959</v>
      </c>
      <c r="BG46" s="204">
        <f t="shared" ca="1" si="13"/>
        <v>1869654.0025718694</v>
      </c>
      <c r="BH46" s="204">
        <f t="shared" ca="1" si="13"/>
        <v>1858300.7122785314</v>
      </c>
      <c r="BI46" s="204">
        <f t="shared" ca="1" si="13"/>
        <v>1847000.0293873812</v>
      </c>
      <c r="BJ46" s="204">
        <f t="shared" ca="1" si="13"/>
        <v>1835751.7362614793</v>
      </c>
      <c r="BK46" s="204">
        <f t="shared" ca="1" si="13"/>
        <v>1824555.6161094778</v>
      </c>
      <c r="BL46" s="204">
        <f t="shared" ca="1" si="13"/>
        <v>1810701.2287853239</v>
      </c>
      <c r="BM46" s="204">
        <f t="shared" ca="1" si="13"/>
        <v>1793908.2293661418</v>
      </c>
      <c r="BN46" s="204">
        <f t="shared" ca="1" si="13"/>
        <v>1777231.5214231417</v>
      </c>
      <c r="BO46" s="204">
        <f t="shared" ca="1" si="13"/>
        <v>1760670.3899060618</v>
      </c>
      <c r="BP46" s="204">
        <f t="shared" ca="1" si="13"/>
        <v>1744224.1238847196</v>
      </c>
      <c r="BQ46" s="204">
        <f t="shared" ca="1" si="12"/>
        <v>1727892.0165262255</v>
      </c>
      <c r="BR46" s="204">
        <f t="shared" ca="1" si="12"/>
        <v>1711673.3650723228</v>
      </c>
      <c r="BS46" s="204">
        <f t="shared" ca="1" si="12"/>
        <v>1695567.4708168441</v>
      </c>
      <c r="BT46" s="204">
        <f t="shared" ca="1" si="12"/>
        <v>1679573.6390832944</v>
      </c>
      <c r="BU46" s="204">
        <f t="shared" ca="1" si="12"/>
        <v>1663691.1792025501</v>
      </c>
      <c r="BV46" s="204">
        <f t="shared" ca="1" si="12"/>
        <v>1645775.6659531249</v>
      </c>
      <c r="BW46" s="204">
        <f t="shared" ca="1" si="12"/>
        <v>1628097.0257189863</v>
      </c>
      <c r="BX46" s="204">
        <f t="shared" ca="1" si="12"/>
        <v>1610569.7263776532</v>
      </c>
      <c r="BY46" s="204">
        <f t="shared" ca="1" si="12"/>
        <v>1593192.5973679151</v>
      </c>
      <c r="BZ46" s="204">
        <f t="shared" ca="1" si="12"/>
        <v>1575964.4766737868</v>
      </c>
      <c r="CA46" s="204">
        <f t="shared" ca="1" si="12"/>
        <v>1558884.2107644184</v>
      </c>
      <c r="CB46" s="204">
        <f t="shared" ca="1" si="12"/>
        <v>1541950.6545344146</v>
      </c>
      <c r="CC46" s="204">
        <f t="shared" ca="1" si="12"/>
        <v>1525162.6712445654</v>
      </c>
      <c r="CD46" s="204">
        <f t="shared" ca="1" si="12"/>
        <v>1508519.1324629807</v>
      </c>
      <c r="CE46" s="204">
        <f t="shared" ca="1" si="12"/>
        <v>1492018.9180066304</v>
      </c>
      <c r="CF46" s="204">
        <f t="shared" ca="1" si="12"/>
        <v>1475660.9158832836</v>
      </c>
    </row>
    <row r="47" spans="1:84" x14ac:dyDescent="0.2">
      <c r="A47" s="202"/>
      <c r="B47" s="212" t="s">
        <v>166</v>
      </c>
      <c r="C47" s="118"/>
      <c r="D47" s="204">
        <f ca="1">'Frequency &amp; Severity Prediction'!AF7</f>
        <v>750108.42469560937</v>
      </c>
      <c r="E47" s="204">
        <f t="shared" ca="1" si="13"/>
        <v>772935.74286132411</v>
      </c>
      <c r="F47" s="204">
        <f t="shared" ca="1" si="13"/>
        <v>786287.90048075444</v>
      </c>
      <c r="G47" s="204">
        <f t="shared" ca="1" si="13"/>
        <v>799779.86113105703</v>
      </c>
      <c r="H47" s="204">
        <f t="shared" ca="1" si="13"/>
        <v>813412.87096526229</v>
      </c>
      <c r="I47" s="204">
        <f t="shared" ca="1" si="13"/>
        <v>827188.18638390815</v>
      </c>
      <c r="J47" s="204">
        <f t="shared" ca="1" si="13"/>
        <v>841107.07411531359</v>
      </c>
      <c r="K47" s="204">
        <f t="shared" ca="1" si="13"/>
        <v>855170.81129646243</v>
      </c>
      <c r="L47" s="204">
        <f t="shared" ca="1" si="13"/>
        <v>869380.68555449962</v>
      </c>
      <c r="M47" s="204">
        <f t="shared" ca="1" si="13"/>
        <v>883737.99508884596</v>
      </c>
      <c r="N47" s="204">
        <f t="shared" ca="1" si="13"/>
        <v>896309.08033131517</v>
      </c>
      <c r="O47" s="204">
        <f t="shared" ca="1" si="13"/>
        <v>906744.4964518575</v>
      </c>
      <c r="P47" s="204">
        <f t="shared" ca="1" si="13"/>
        <v>917252.62301682972</v>
      </c>
      <c r="Q47" s="204">
        <f t="shared" ca="1" si="13"/>
        <v>927833.89042549906</v>
      </c>
      <c r="R47" s="204">
        <f t="shared" ca="1" si="13"/>
        <v>938488.73142582655</v>
      </c>
      <c r="S47" s="204">
        <f t="shared" ca="1" si="13"/>
        <v>949217.58112667233</v>
      </c>
      <c r="T47" s="204">
        <f t="shared" ca="1" si="13"/>
        <v>960020.87701006257</v>
      </c>
      <c r="U47" s="204">
        <f t="shared" ca="1" si="13"/>
        <v>970899.05894351762</v>
      </c>
      <c r="V47" s="204">
        <f t="shared" ca="1" si="13"/>
        <v>981852.56919244269</v>
      </c>
      <c r="W47" s="204">
        <f t="shared" ca="1" si="13"/>
        <v>992881.85243258008</v>
      </c>
      <c r="X47" s="204">
        <f t="shared" ca="1" si="13"/>
        <v>1001845.3872866079</v>
      </c>
      <c r="Y47" s="204">
        <f t="shared" ca="1" si="13"/>
        <v>1007735.6926434824</v>
      </c>
      <c r="Z47" s="204">
        <f t="shared" ca="1" si="13"/>
        <v>1013646.4888012004</v>
      </c>
      <c r="AA47" s="204">
        <f t="shared" ca="1" si="13"/>
        <v>1019577.83620687</v>
      </c>
      <c r="AB47" s="204">
        <f t="shared" ca="1" si="13"/>
        <v>1025529.7954718855</v>
      </c>
      <c r="AC47" s="204">
        <f t="shared" ca="1" si="13"/>
        <v>1031502.4273723514</v>
      </c>
      <c r="AD47" s="204">
        <f t="shared" ca="1" si="13"/>
        <v>1037495.7928495095</v>
      </c>
      <c r="AE47" s="204">
        <f t="shared" ca="1" si="13"/>
        <v>1043509.9530101659</v>
      </c>
      <c r="AF47" s="204">
        <f t="shared" ca="1" si="13"/>
        <v>1049544.9691271191</v>
      </c>
      <c r="AG47" s="204">
        <f t="shared" ca="1" si="13"/>
        <v>1055600.902639589</v>
      </c>
      <c r="AH47" s="204">
        <f t="shared" ca="1" si="13"/>
        <v>1059552.6203028834</v>
      </c>
      <c r="AI47" s="204">
        <f t="shared" ca="1" si="13"/>
        <v>1060695.4584042537</v>
      </c>
      <c r="AJ47" s="204">
        <f t="shared" ca="1" si="13"/>
        <v>1061838.5483840308</v>
      </c>
      <c r="AK47" s="204">
        <f t="shared" ca="1" si="13"/>
        <v>1062981.8902853888</v>
      </c>
      <c r="AL47" s="204">
        <f t="shared" ca="1" si="13"/>
        <v>1064125.4841515087</v>
      </c>
      <c r="AM47" s="204">
        <f t="shared" ca="1" si="13"/>
        <v>1065269.3300255782</v>
      </c>
      <c r="AN47" s="204">
        <f t="shared" ca="1" si="13"/>
        <v>1066413.4279507909</v>
      </c>
      <c r="AO47" s="204">
        <f t="shared" ca="1" si="13"/>
        <v>1067557.7779703478</v>
      </c>
      <c r="AP47" s="204">
        <f t="shared" ca="1" si="13"/>
        <v>1068702.380127456</v>
      </c>
      <c r="AQ47" s="204">
        <f t="shared" ca="1" si="13"/>
        <v>1069847.2344653301</v>
      </c>
      <c r="AR47" s="204">
        <f t="shared" ca="1" si="13"/>
        <v>1069235.8149879924</v>
      </c>
      <c r="AS47" s="204">
        <f t="shared" ca="1" si="13"/>
        <v>1066566.261571767</v>
      </c>
      <c r="AT47" s="204">
        <f t="shared" ca="1" si="13"/>
        <v>1063902.3611445434</v>
      </c>
      <c r="AU47" s="204">
        <f t="shared" ca="1" si="13"/>
        <v>1061244.1026769045</v>
      </c>
      <c r="AV47" s="204">
        <f t="shared" ca="1" si="13"/>
        <v>1058591.4751599205</v>
      </c>
      <c r="AW47" s="204">
        <f t="shared" ca="1" si="13"/>
        <v>1055944.4676051117</v>
      </c>
      <c r="AX47" s="204">
        <f t="shared" ca="1" si="13"/>
        <v>1053303.0690444119</v>
      </c>
      <c r="AY47" s="204">
        <f t="shared" ca="1" si="13"/>
        <v>1050667.2685301325</v>
      </c>
      <c r="AZ47" s="204">
        <f t="shared" ca="1" si="13"/>
        <v>1048037.0551349241</v>
      </c>
      <c r="BA47" s="204">
        <f t="shared" ca="1" si="13"/>
        <v>1045412.4179517422</v>
      </c>
      <c r="BB47" s="204">
        <f t="shared" ca="1" si="13"/>
        <v>1041129.8071755617</v>
      </c>
      <c r="BC47" s="204">
        <f t="shared" ca="1" si="13"/>
        <v>1034852.6038524574</v>
      </c>
      <c r="BD47" s="204">
        <f t="shared" ca="1" si="13"/>
        <v>1028604.4151086387</v>
      </c>
      <c r="BE47" s="204">
        <f t="shared" ca="1" si="13"/>
        <v>1022385.1210614699</v>
      </c>
      <c r="BF47" s="204">
        <f t="shared" ca="1" si="13"/>
        <v>1016194.6022937454</v>
      </c>
      <c r="BG47" s="204">
        <f t="shared" ca="1" si="13"/>
        <v>1010032.7398519531</v>
      </c>
      <c r="BH47" s="204">
        <f t="shared" ca="1" si="13"/>
        <v>1003899.415244544</v>
      </c>
      <c r="BI47" s="204">
        <f t="shared" ca="1" si="13"/>
        <v>997794.51044020837</v>
      </c>
      <c r="BJ47" s="204">
        <f t="shared" ca="1" si="13"/>
        <v>991717.90786615759</v>
      </c>
      <c r="BK47" s="204">
        <f t="shared" ca="1" si="13"/>
        <v>985669.49040641251</v>
      </c>
      <c r="BL47" s="204">
        <f t="shared" ca="1" si="13"/>
        <v>978185.01211859228</v>
      </c>
      <c r="BM47" s="204">
        <f t="shared" ca="1" si="13"/>
        <v>969113.02383072884</v>
      </c>
      <c r="BN47" s="204">
        <f t="shared" ca="1" si="13"/>
        <v>960103.85903755913</v>
      </c>
      <c r="BO47" s="204">
        <f t="shared" ca="1" si="13"/>
        <v>951157.1314514738</v>
      </c>
      <c r="BP47" s="204">
        <f t="shared" ca="1" si="13"/>
        <v>942272.45701063063</v>
      </c>
      <c r="BQ47" s="204">
        <f t="shared" ca="1" si="12"/>
        <v>933449.45386664569</v>
      </c>
      <c r="BR47" s="204">
        <f t="shared" ca="1" si="12"/>
        <v>924687.7423723503</v>
      </c>
      <c r="BS47" s="204">
        <f t="shared" ca="1" si="12"/>
        <v>915986.94506961433</v>
      </c>
      <c r="BT47" s="204">
        <f t="shared" ca="1" si="12"/>
        <v>907346.68667723436</v>
      </c>
      <c r="BU47" s="204">
        <f t="shared" ca="1" si="12"/>
        <v>898766.59407888737</v>
      </c>
      <c r="BV47" s="204">
        <f t="shared" ca="1" si="12"/>
        <v>889088.19641371549</v>
      </c>
      <c r="BW47" s="204">
        <f t="shared" ca="1" si="12"/>
        <v>879537.76333466358</v>
      </c>
      <c r="BX47" s="204">
        <f t="shared" ca="1" si="12"/>
        <v>870069.08830089821</v>
      </c>
      <c r="BY47" s="204">
        <f t="shared" ca="1" si="12"/>
        <v>860681.53894667386</v>
      </c>
      <c r="BZ47" s="204">
        <f t="shared" ca="1" si="12"/>
        <v>851374.48752258474</v>
      </c>
      <c r="CA47" s="204">
        <f t="shared" ca="1" si="12"/>
        <v>842147.31086310209</v>
      </c>
      <c r="CB47" s="204">
        <f t="shared" ca="1" si="12"/>
        <v>832999.39035433379</v>
      </c>
      <c r="CC47" s="204">
        <f t="shared" ca="1" si="12"/>
        <v>823930.11190200504</v>
      </c>
      <c r="CD47" s="204">
        <f t="shared" ca="1" si="12"/>
        <v>814938.86589965806</v>
      </c>
      <c r="CE47" s="204">
        <f t="shared" ca="1" si="12"/>
        <v>806025.04719707079</v>
      </c>
      <c r="CF47" s="204">
        <f t="shared" ca="1" si="12"/>
        <v>797188.05506889056</v>
      </c>
    </row>
    <row r="48" spans="1:84" x14ac:dyDescent="0.2">
      <c r="A48" s="202"/>
      <c r="B48" s="118" t="s">
        <v>167</v>
      </c>
      <c r="C48" s="118"/>
      <c r="D48" s="204">
        <f ca="1">'Frequency &amp; Severity Prediction'!AG2</f>
        <v>9776316.1558009125</v>
      </c>
      <c r="E48" s="204">
        <f t="shared" ref="E48:BP51" ca="1" si="14">D48*(E$40/D$40)*(E10/D10)</f>
        <v>10038860.104836641</v>
      </c>
      <c r="F48" s="204">
        <f t="shared" ca="1" si="14"/>
        <v>10212278.439145183</v>
      </c>
      <c r="G48" s="204">
        <f t="shared" ca="1" si="14"/>
        <v>10387512.5430087</v>
      </c>
      <c r="H48" s="204">
        <f t="shared" ca="1" si="14"/>
        <v>10564578.601541828</v>
      </c>
      <c r="I48" s="204">
        <f t="shared" ca="1" si="14"/>
        <v>10743492.932954522</v>
      </c>
      <c r="J48" s="204">
        <f t="shared" ca="1" si="14"/>
        <v>10924271.989594655</v>
      </c>
      <c r="K48" s="204">
        <f t="shared" ca="1" si="14"/>
        <v>11106932.358998552</v>
      </c>
      <c r="L48" s="204">
        <f t="shared" ca="1" si="14"/>
        <v>11291490.764949458</v>
      </c>
      <c r="M48" s="204">
        <f t="shared" ca="1" si="14"/>
        <v>11477964.068544054</v>
      </c>
      <c r="N48" s="204">
        <f t="shared" ca="1" si="14"/>
        <v>11641237.952033205</v>
      </c>
      <c r="O48" s="204">
        <f t="shared" ca="1" si="14"/>
        <v>11776757.580061845</v>
      </c>
      <c r="P48" s="204">
        <f t="shared" ca="1" si="14"/>
        <v>11913221.439087994</v>
      </c>
      <c r="Q48" s="204">
        <f t="shared" ca="1" si="14"/>
        <v>12050635.118292175</v>
      </c>
      <c r="R48" s="204">
        <f t="shared" ca="1" si="14"/>
        <v>12189004.237354944</v>
      </c>
      <c r="S48" s="204">
        <f t="shared" ca="1" si="14"/>
        <v>12328334.446615383</v>
      </c>
      <c r="T48" s="204">
        <f t="shared" ca="1" si="14"/>
        <v>12468631.427230399</v>
      </c>
      <c r="U48" s="204">
        <f t="shared" ca="1" si="14"/>
        <v>12609900.891334819</v>
      </c>
      <c r="V48" s="204">
        <f t="shared" ca="1" si="14"/>
        <v>12752148.582202289</v>
      </c>
      <c r="W48" s="204">
        <f t="shared" ca="1" si="14"/>
        <v>12895380.274406986</v>
      </c>
      <c r="X48" s="204">
        <f t="shared" ca="1" si="14"/>
        <v>13011782.284250455</v>
      </c>
      <c r="Y48" s="204">
        <f t="shared" ca="1" si="14"/>
        <v>13088278.263114003</v>
      </c>
      <c r="Z48" s="204">
        <f t="shared" ca="1" si="14"/>
        <v>13165040.346316788</v>
      </c>
      <c r="AA48" s="204">
        <f t="shared" ca="1" si="14"/>
        <v>13242069.318850648</v>
      </c>
      <c r="AB48" s="204">
        <f t="shared" ca="1" si="14"/>
        <v>13319365.967840895</v>
      </c>
      <c r="AC48" s="204">
        <f t="shared" ca="1" si="14"/>
        <v>13396931.082551839</v>
      </c>
      <c r="AD48" s="204">
        <f t="shared" ca="1" si="14"/>
        <v>13474765.454392318</v>
      </c>
      <c r="AE48" s="204">
        <f t="shared" ca="1" si="14"/>
        <v>13552869.876921242</v>
      </c>
      <c r="AF48" s="204">
        <f t="shared" ca="1" si="14"/>
        <v>13631245.145853173</v>
      </c>
      <c r="AG48" s="204">
        <f t="shared" ca="1" si="14"/>
        <v>13709892.059063878</v>
      </c>
      <c r="AH48" s="204">
        <f t="shared" ca="1" si="14"/>
        <v>13761209.906417927</v>
      </c>
      <c r="AI48" s="204">
        <f t="shared" ca="1" si="14"/>
        <v>13776109.22639727</v>
      </c>
      <c r="AJ48" s="204">
        <f t="shared" ca="1" si="14"/>
        <v>13791011.830855973</v>
      </c>
      <c r="AK48" s="204">
        <f t="shared" ca="1" si="14"/>
        <v>13805917.720357068</v>
      </c>
      <c r="AL48" s="204">
        <f t="shared" ca="1" si="14"/>
        <v>13820826.895463675</v>
      </c>
      <c r="AM48" s="204">
        <f t="shared" ca="1" si="14"/>
        <v>13835739.356738998</v>
      </c>
      <c r="AN48" s="204">
        <f t="shared" ca="1" si="14"/>
        <v>13850655.104746329</v>
      </c>
      <c r="AO48" s="204">
        <f t="shared" ca="1" si="14"/>
        <v>13865574.140049048</v>
      </c>
      <c r="AP48" s="204">
        <f t="shared" ca="1" si="14"/>
        <v>13880496.46321062</v>
      </c>
      <c r="AQ48" s="204">
        <f t="shared" ca="1" si="14"/>
        <v>13895422.074794602</v>
      </c>
      <c r="AR48" s="204">
        <f t="shared" ca="1" si="14"/>
        <v>13887536.719121508</v>
      </c>
      <c r="AS48" s="204">
        <f t="shared" ca="1" si="14"/>
        <v>13852800.037167562</v>
      </c>
      <c r="AT48" s="204">
        <f t="shared" ca="1" si="14"/>
        <v>13818136.972170694</v>
      </c>
      <c r="AU48" s="204">
        <f t="shared" ca="1" si="14"/>
        <v>13783547.38043352</v>
      </c>
      <c r="AV48" s="204">
        <f t="shared" ca="1" si="14"/>
        <v>13749031.118525652</v>
      </c>
      <c r="AW48" s="204">
        <f t="shared" ca="1" si="14"/>
        <v>13714588.043283217</v>
      </c>
      <c r="AX48" s="204">
        <f t="shared" ca="1" si="14"/>
        <v>13680218.011808379</v>
      </c>
      <c r="AY48" s="204">
        <f t="shared" ca="1" si="14"/>
        <v>13645920.881468859</v>
      </c>
      <c r="AZ48" s="204">
        <f t="shared" ca="1" si="14"/>
        <v>13611696.509897459</v>
      </c>
      <c r="BA48" s="204">
        <f t="shared" ca="1" si="14"/>
        <v>13577544.754991589</v>
      </c>
      <c r="BB48" s="204">
        <f t="shared" ca="1" si="14"/>
        <v>13521859.965067672</v>
      </c>
      <c r="BC48" s="204">
        <f t="shared" ca="1" si="14"/>
        <v>13440338.988997448</v>
      </c>
      <c r="BD48" s="204">
        <f t="shared" ca="1" si="14"/>
        <v>13359194.811770476</v>
      </c>
      <c r="BE48" s="204">
        <f t="shared" ca="1" si="14"/>
        <v>13278425.87654477</v>
      </c>
      <c r="BF48" s="204">
        <f t="shared" ca="1" si="14"/>
        <v>13198030.632522555</v>
      </c>
      <c r="BG48" s="204">
        <f t="shared" ca="1" si="14"/>
        <v>13118007.534927722</v>
      </c>
      <c r="BH48" s="204">
        <f t="shared" ca="1" si="14"/>
        <v>13038355.044983348</v>
      </c>
      <c r="BI48" s="204">
        <f t="shared" ca="1" si="14"/>
        <v>12959071.629889311</v>
      </c>
      <c r="BJ48" s="204">
        <f t="shared" ca="1" si="14"/>
        <v>12880155.76279998</v>
      </c>
      <c r="BK48" s="204">
        <f t="shared" ca="1" si="14"/>
        <v>12801605.922801986</v>
      </c>
      <c r="BL48" s="204">
        <f t="shared" ca="1" si="14"/>
        <v>12704404.876032494</v>
      </c>
      <c r="BM48" s="204">
        <f t="shared" ca="1" si="14"/>
        <v>12586581.450575311</v>
      </c>
      <c r="BN48" s="204">
        <f t="shared" ca="1" si="14"/>
        <v>12469573.949444233</v>
      </c>
      <c r="BO48" s="204">
        <f t="shared" ca="1" si="14"/>
        <v>12353377.355711088</v>
      </c>
      <c r="BP48" s="204">
        <f t="shared" ca="1" si="14"/>
        <v>12237986.681354923</v>
      </c>
      <c r="BQ48" s="204">
        <f t="shared" ref="BQ48:CF50" ca="1" si="15">BP48*(BQ$40/BP$40)*(BQ10/BP10)</f>
        <v>12123396.967102163</v>
      </c>
      <c r="BR48" s="204">
        <f t="shared" ca="1" si="15"/>
        <v>12009603.28226758</v>
      </c>
      <c r="BS48" s="204">
        <f t="shared" ca="1" si="15"/>
        <v>11896600.724596163</v>
      </c>
      <c r="BT48" s="204">
        <f t="shared" ca="1" si="15"/>
        <v>11784384.420105809</v>
      </c>
      <c r="BU48" s="204">
        <f t="shared" ca="1" si="15"/>
        <v>11672949.522930872</v>
      </c>
      <c r="BV48" s="204">
        <f t="shared" ca="1" si="15"/>
        <v>11547250.109883819</v>
      </c>
      <c r="BW48" s="204">
        <f t="shared" ca="1" si="15"/>
        <v>11423251.45030844</v>
      </c>
      <c r="BX48" s="204">
        <f t="shared" ca="1" si="15"/>
        <v>11300314.172115223</v>
      </c>
      <c r="BY48" s="204">
        <f t="shared" ca="1" si="15"/>
        <v>11178430.066470716</v>
      </c>
      <c r="BZ48" s="204">
        <f t="shared" ca="1" si="15"/>
        <v>11057590.984464476</v>
      </c>
      <c r="CA48" s="204">
        <f t="shared" ca="1" si="15"/>
        <v>10937788.83668771</v>
      </c>
      <c r="CB48" s="204">
        <f t="shared" ca="1" si="15"/>
        <v>10819015.592814777</v>
      </c>
      <c r="CC48" s="204">
        <f t="shared" ca="1" si="15"/>
        <v>10701263.281187566</v>
      </c>
      <c r="CD48" s="204">
        <f t="shared" ca="1" si="15"/>
        <v>10584523.988402732</v>
      </c>
      <c r="CE48" s="204">
        <f t="shared" ca="1" si="15"/>
        <v>10468789.858901745</v>
      </c>
      <c r="CF48" s="204">
        <f t="shared" ca="1" si="15"/>
        <v>10354053.094563758</v>
      </c>
    </row>
    <row r="49" spans="1:84" x14ac:dyDescent="0.2">
      <c r="A49" s="202"/>
      <c r="B49" s="118" t="s">
        <v>168</v>
      </c>
      <c r="C49" s="118"/>
      <c r="D49" s="204">
        <f ca="1">'Frequency &amp; Severity Prediction'!AG3</f>
        <v>11193507.01482152</v>
      </c>
      <c r="E49" s="204">
        <f t="shared" ca="1" si="14"/>
        <v>11784418.893562134</v>
      </c>
      <c r="F49" s="204">
        <f t="shared" ca="1" si="14"/>
        <v>11987991.238825822</v>
      </c>
      <c r="G49" s="204">
        <f t="shared" ca="1" si="14"/>
        <v>12193695.079979137</v>
      </c>
      <c r="H49" s="204">
        <f t="shared" ca="1" si="14"/>
        <v>12401549.416407339</v>
      </c>
      <c r="I49" s="204">
        <f t="shared" ca="1" si="14"/>
        <v>12611573.403733646</v>
      </c>
      <c r="J49" s="204">
        <f t="shared" ca="1" si="14"/>
        <v>12823786.355043123</v>
      </c>
      <c r="K49" s="204">
        <f t="shared" ca="1" si="14"/>
        <v>13038207.742115868</v>
      </c>
      <c r="L49" s="204">
        <f t="shared" ca="1" si="14"/>
        <v>13254857.196669549</v>
      </c>
      <c r="M49" s="204">
        <f t="shared" ca="1" si="14"/>
        <v>13473754.51161135</v>
      </c>
      <c r="N49" s="204">
        <f t="shared" ca="1" si="14"/>
        <v>13665418.487134606</v>
      </c>
      <c r="O49" s="204">
        <f t="shared" ca="1" si="14"/>
        <v>13824502.292298879</v>
      </c>
      <c r="P49" s="204">
        <f t="shared" ca="1" si="14"/>
        <v>13984694.511515217</v>
      </c>
      <c r="Q49" s="204">
        <f t="shared" ca="1" si="14"/>
        <v>14146001.705811853</v>
      </c>
      <c r="R49" s="204">
        <f t="shared" ca="1" si="14"/>
        <v>14308430.472020401</v>
      </c>
      <c r="S49" s="204">
        <f t="shared" ca="1" si="14"/>
        <v>14471987.442961914</v>
      </c>
      <c r="T49" s="204">
        <f t="shared" ca="1" si="14"/>
        <v>14636679.287633875</v>
      </c>
      <c r="U49" s="204">
        <f t="shared" ca="1" si="14"/>
        <v>14802512.711398138</v>
      </c>
      <c r="V49" s="204">
        <f t="shared" ca="1" si="14"/>
        <v>14969494.456169797</v>
      </c>
      <c r="W49" s="204">
        <f t="shared" ca="1" si="14"/>
        <v>15137631.300607013</v>
      </c>
      <c r="X49" s="204">
        <f t="shared" ca="1" si="14"/>
        <v>15274273.312720226</v>
      </c>
      <c r="Y49" s="204">
        <f t="shared" ca="1" si="14"/>
        <v>15364070.42605651</v>
      </c>
      <c r="Z49" s="204">
        <f t="shared" ca="1" si="14"/>
        <v>15454179.914002083</v>
      </c>
      <c r="AA49" s="204">
        <f t="shared" ca="1" si="14"/>
        <v>15544602.698043307</v>
      </c>
      <c r="AB49" s="204">
        <f t="shared" ca="1" si="14"/>
        <v>15635339.702170983</v>
      </c>
      <c r="AC49" s="204">
        <f t="shared" ca="1" si="14"/>
        <v>15726391.852886837</v>
      </c>
      <c r="AD49" s="204">
        <f t="shared" ca="1" si="14"/>
        <v>15817760.079210017</v>
      </c>
      <c r="AE49" s="204">
        <f t="shared" ca="1" si="14"/>
        <v>15909445.312683605</v>
      </c>
      <c r="AF49" s="204">
        <f t="shared" ca="1" si="14"/>
        <v>16001448.487381145</v>
      </c>
      <c r="AG49" s="204">
        <f t="shared" ca="1" si="14"/>
        <v>16093770.539913189</v>
      </c>
      <c r="AH49" s="204">
        <f t="shared" ca="1" si="14"/>
        <v>16154011.543734394</v>
      </c>
      <c r="AI49" s="204">
        <f t="shared" ca="1" si="14"/>
        <v>16171501.560133886</v>
      </c>
      <c r="AJ49" s="204">
        <f t="shared" ca="1" si="14"/>
        <v>16188995.432118595</v>
      </c>
      <c r="AK49" s="204">
        <f t="shared" ca="1" si="14"/>
        <v>16206493.160349455</v>
      </c>
      <c r="AL49" s="204">
        <f t="shared" ca="1" si="14"/>
        <v>16223994.745487498</v>
      </c>
      <c r="AM49" s="204">
        <f t="shared" ca="1" si="14"/>
        <v>16241500.188193863</v>
      </c>
      <c r="AN49" s="204">
        <f t="shared" ca="1" si="14"/>
        <v>16259009.489129784</v>
      </c>
      <c r="AO49" s="204">
        <f t="shared" ca="1" si="14"/>
        <v>16276522.648956604</v>
      </c>
      <c r="AP49" s="204">
        <f t="shared" ca="1" si="14"/>
        <v>16294039.668335762</v>
      </c>
      <c r="AQ49" s="204">
        <f t="shared" ca="1" si="14"/>
        <v>16311560.547928805</v>
      </c>
      <c r="AR49" s="204">
        <f t="shared" ca="1" si="14"/>
        <v>16302304.085202355</v>
      </c>
      <c r="AS49" s="204">
        <f t="shared" ca="1" si="14"/>
        <v>16261527.38278367</v>
      </c>
      <c r="AT49" s="204">
        <f t="shared" ca="1" si="14"/>
        <v>16220837.097851712</v>
      </c>
      <c r="AU49" s="204">
        <f t="shared" ca="1" si="14"/>
        <v>16180233.061722973</v>
      </c>
      <c r="AV49" s="204">
        <f t="shared" ca="1" si="14"/>
        <v>16139715.106027363</v>
      </c>
      <c r="AW49" s="204">
        <f t="shared" ca="1" si="14"/>
        <v>16099283.062707648</v>
      </c>
      <c r="AX49" s="204">
        <f t="shared" ca="1" si="14"/>
        <v>16058936.76401889</v>
      </c>
      <c r="AY49" s="204">
        <f t="shared" ca="1" si="14"/>
        <v>16018676.042527884</v>
      </c>
      <c r="AZ49" s="204">
        <f t="shared" ca="1" si="14"/>
        <v>15978500.731112601</v>
      </c>
      <c r="BA49" s="204">
        <f t="shared" ca="1" si="14"/>
        <v>15938410.662961623</v>
      </c>
      <c r="BB49" s="204">
        <f t="shared" ca="1" si="14"/>
        <v>15873043.391816236</v>
      </c>
      <c r="BC49" s="204">
        <f t="shared" ca="1" si="14"/>
        <v>15777347.533861132</v>
      </c>
      <c r="BD49" s="204">
        <f t="shared" ca="1" si="14"/>
        <v>15682093.992599472</v>
      </c>
      <c r="BE49" s="204">
        <f t="shared" ca="1" si="14"/>
        <v>15587280.940485306</v>
      </c>
      <c r="BF49" s="204">
        <f t="shared" ca="1" si="14"/>
        <v>15492906.557067864</v>
      </c>
      <c r="BG49" s="204">
        <f t="shared" ca="1" si="14"/>
        <v>15398969.028965089</v>
      </c>
      <c r="BH49" s="204">
        <f t="shared" ca="1" si="14"/>
        <v>15305466.549837254</v>
      </c>
      <c r="BI49" s="204">
        <f t="shared" ca="1" si="14"/>
        <v>15212397.320360677</v>
      </c>
      <c r="BJ49" s="204">
        <f t="shared" ca="1" si="14"/>
        <v>15119759.548201537</v>
      </c>
      <c r="BK49" s="204">
        <f t="shared" ca="1" si="14"/>
        <v>15027551.447989775</v>
      </c>
      <c r="BL49" s="204">
        <f t="shared" ca="1" si="14"/>
        <v>14913449.065840578</v>
      </c>
      <c r="BM49" s="204">
        <f t="shared" ca="1" si="14"/>
        <v>14775138.48211276</v>
      </c>
      <c r="BN49" s="204">
        <f t="shared" ca="1" si="14"/>
        <v>14637785.695778659</v>
      </c>
      <c r="BO49" s="204">
        <f t="shared" ca="1" si="14"/>
        <v>14501384.817565732</v>
      </c>
      <c r="BP49" s="204">
        <f t="shared" ca="1" si="14"/>
        <v>14365929.992135054</v>
      </c>
      <c r="BQ49" s="204">
        <f t="shared" ca="1" si="15"/>
        <v>14231415.397893669</v>
      </c>
      <c r="BR49" s="204">
        <f t="shared" ca="1" si="15"/>
        <v>14097835.246807925</v>
      </c>
      <c r="BS49" s="204">
        <f t="shared" ca="1" si="15"/>
        <v>13965183.784217834</v>
      </c>
      <c r="BT49" s="204">
        <f t="shared" ca="1" si="15"/>
        <v>13833455.288652414</v>
      </c>
      <c r="BU49" s="204">
        <f t="shared" ca="1" si="15"/>
        <v>13702644.071646033</v>
      </c>
      <c r="BV49" s="204">
        <f t="shared" ca="1" si="15"/>
        <v>13555088.022198979</v>
      </c>
      <c r="BW49" s="204">
        <f t="shared" ca="1" si="15"/>
        <v>13409528.453541135</v>
      </c>
      <c r="BX49" s="204">
        <f t="shared" ca="1" si="15"/>
        <v>13265214.819449829</v>
      </c>
      <c r="BY49" s="204">
        <f t="shared" ca="1" si="15"/>
        <v>13122137.483738175</v>
      </c>
      <c r="BZ49" s="204">
        <f t="shared" ca="1" si="15"/>
        <v>12980286.88056173</v>
      </c>
      <c r="CA49" s="204">
        <f t="shared" ca="1" si="15"/>
        <v>12839653.513923852</v>
      </c>
      <c r="CB49" s="204">
        <f t="shared" ca="1" si="15"/>
        <v>12700227.957184443</v>
      </c>
      <c r="CC49" s="204">
        <f t="shared" ca="1" si="15"/>
        <v>12562000.852572061</v>
      </c>
      <c r="CD49" s="204">
        <f t="shared" ca="1" si="15"/>
        <v>12424962.910699371</v>
      </c>
      <c r="CE49" s="204">
        <f t="shared" ca="1" si="15"/>
        <v>12289104.910081921</v>
      </c>
      <c r="CF49" s="204">
        <f t="shared" ca="1" si="15"/>
        <v>12154417.696660219</v>
      </c>
    </row>
    <row r="50" spans="1:84" x14ac:dyDescent="0.2">
      <c r="A50" s="202"/>
      <c r="B50" s="118" t="s">
        <v>169</v>
      </c>
      <c r="C50" s="118"/>
      <c r="D50" s="204">
        <f ca="1">'Frequency &amp; Severity Prediction'!AG4</f>
        <v>6554303.4882851522</v>
      </c>
      <c r="E50" s="204">
        <f t="shared" ca="1" si="14"/>
        <v>6660067.9975232212</v>
      </c>
      <c r="F50" s="204">
        <f t="shared" ca="1" si="14"/>
        <v>6775118.6991417892</v>
      </c>
      <c r="G50" s="204">
        <f t="shared" ca="1" si="14"/>
        <v>6891374.0344117563</v>
      </c>
      <c r="H50" s="204">
        <f t="shared" ca="1" si="14"/>
        <v>7008844.741002826</v>
      </c>
      <c r="I50" s="204">
        <f t="shared" ca="1" si="14"/>
        <v>7127541.6448839596</v>
      </c>
      <c r="J50" s="204">
        <f t="shared" ca="1" si="14"/>
        <v>7247475.6610150663</v>
      </c>
      <c r="K50" s="204">
        <f t="shared" ca="1" si="14"/>
        <v>7368657.7940439498</v>
      </c>
      <c r="L50" s="204">
        <f t="shared" ca="1" si="14"/>
        <v>7491099.139008536</v>
      </c>
      <c r="M50" s="204">
        <f t="shared" ca="1" si="14"/>
        <v>7614810.8820444271</v>
      </c>
      <c r="N50" s="204">
        <f t="shared" ca="1" si="14"/>
        <v>7723131.4637540495</v>
      </c>
      <c r="O50" s="204">
        <f t="shared" ca="1" si="14"/>
        <v>7813039.0755988387</v>
      </c>
      <c r="P50" s="204">
        <f t="shared" ca="1" si="14"/>
        <v>7903573.1173951467</v>
      </c>
      <c r="Q50" s="204">
        <f t="shared" ca="1" si="14"/>
        <v>7994737.2971657915</v>
      </c>
      <c r="R50" s="204">
        <f t="shared" ca="1" si="14"/>
        <v>8086535.3431681879</v>
      </c>
      <c r="S50" s="204">
        <f t="shared" ca="1" si="14"/>
        <v>8178971.0039994987</v>
      </c>
      <c r="T50" s="204">
        <f t="shared" ca="1" si="14"/>
        <v>8272048.0487023145</v>
      </c>
      <c r="U50" s="204">
        <f t="shared" ca="1" si="14"/>
        <v>8365770.2668708693</v>
      </c>
      <c r="V50" s="204">
        <f t="shared" ca="1" si="14"/>
        <v>8460141.468757784</v>
      </c>
      <c r="W50" s="204">
        <f t="shared" ca="1" si="14"/>
        <v>8555165.4853813443</v>
      </c>
      <c r="X50" s="204">
        <f t="shared" ca="1" si="14"/>
        <v>8632389.9204775505</v>
      </c>
      <c r="Y50" s="204">
        <f t="shared" ca="1" si="14"/>
        <v>8683139.5489660352</v>
      </c>
      <c r="Z50" s="204">
        <f t="shared" ca="1" si="14"/>
        <v>8734065.7187127154</v>
      </c>
      <c r="AA50" s="204">
        <f t="shared" ca="1" si="14"/>
        <v>8785168.9505037107</v>
      </c>
      <c r="AB50" s="204">
        <f t="shared" ca="1" si="14"/>
        <v>8836449.7665405534</v>
      </c>
      <c r="AC50" s="204">
        <f t="shared" ca="1" si="14"/>
        <v>8887908.6904438436</v>
      </c>
      <c r="AD50" s="204">
        <f t="shared" ca="1" si="14"/>
        <v>8939546.2472569272</v>
      </c>
      <c r="AE50" s="204">
        <f t="shared" ca="1" si="14"/>
        <v>8991362.9634495676</v>
      </c>
      <c r="AF50" s="204">
        <f t="shared" ca="1" si="14"/>
        <v>9043359.3669216465</v>
      </c>
      <c r="AG50" s="204">
        <f t="shared" ca="1" si="14"/>
        <v>9095535.9870068543</v>
      </c>
      <c r="AH50" s="204">
        <f t="shared" ca="1" si="14"/>
        <v>9129581.7202171236</v>
      </c>
      <c r="AI50" s="204">
        <f t="shared" ca="1" si="14"/>
        <v>9139466.3568335325</v>
      </c>
      <c r="AJ50" s="204">
        <f t="shared" ca="1" si="14"/>
        <v>9149353.1724678408</v>
      </c>
      <c r="AK50" s="204">
        <f t="shared" ca="1" si="14"/>
        <v>9159242.1674935836</v>
      </c>
      <c r="AL50" s="204">
        <f t="shared" ca="1" si="14"/>
        <v>9169133.3422843479</v>
      </c>
      <c r="AM50" s="204">
        <f t="shared" ca="1" si="14"/>
        <v>9179026.6972137801</v>
      </c>
      <c r="AN50" s="204">
        <f t="shared" ca="1" si="14"/>
        <v>9188922.2326555867</v>
      </c>
      <c r="AO50" s="204">
        <f t="shared" ca="1" si="14"/>
        <v>9198819.9489835296</v>
      </c>
      <c r="AP50" s="204">
        <f t="shared" ca="1" si="14"/>
        <v>9208719.846571425</v>
      </c>
      <c r="AQ50" s="204">
        <f t="shared" ca="1" si="14"/>
        <v>9218621.9257931523</v>
      </c>
      <c r="AR50" s="204">
        <f t="shared" ca="1" si="14"/>
        <v>9213390.5544602498</v>
      </c>
      <c r="AS50" s="204">
        <f t="shared" ca="1" si="14"/>
        <v>9190345.2424023449</v>
      </c>
      <c r="AT50" s="204">
        <f t="shared" ca="1" si="14"/>
        <v>9167348.7699472234</v>
      </c>
      <c r="AU50" s="204">
        <f t="shared" ca="1" si="14"/>
        <v>9144401.0417619124</v>
      </c>
      <c r="AV50" s="204">
        <f t="shared" ca="1" si="14"/>
        <v>9121501.9626905769</v>
      </c>
      <c r="AW50" s="204">
        <f t="shared" ca="1" si="14"/>
        <v>9098651.4377541952</v>
      </c>
      <c r="AX50" s="204">
        <f t="shared" ca="1" si="14"/>
        <v>9075849.3721502386</v>
      </c>
      <c r="AY50" s="204">
        <f t="shared" ca="1" si="14"/>
        <v>9053095.6712523587</v>
      </c>
      <c r="AZ50" s="204">
        <f t="shared" ca="1" si="14"/>
        <v>9030390.2406100687</v>
      </c>
      <c r="BA50" s="204">
        <f t="shared" ca="1" si="14"/>
        <v>9007732.9859484304</v>
      </c>
      <c r="BB50" s="204">
        <f t="shared" ca="1" si="14"/>
        <v>8970790.097667478</v>
      </c>
      <c r="BC50" s="204">
        <f t="shared" ca="1" si="14"/>
        <v>8916706.7417702693</v>
      </c>
      <c r="BD50" s="204">
        <f t="shared" ca="1" si="14"/>
        <v>8862873.3650431316</v>
      </c>
      <c r="BE50" s="204">
        <f t="shared" ca="1" si="14"/>
        <v>8809288.9346323907</v>
      </c>
      <c r="BF50" s="204">
        <f t="shared" ca="1" si="14"/>
        <v>8755952.421694288</v>
      </c>
      <c r="BG50" s="204">
        <f t="shared" ca="1" si="14"/>
        <v>8702862.8013799991</v>
      </c>
      <c r="BH50" s="204">
        <f t="shared" ca="1" si="14"/>
        <v>8650019.0528207403</v>
      </c>
      <c r="BI50" s="204">
        <f t="shared" ca="1" si="14"/>
        <v>8597420.1591129024</v>
      </c>
      <c r="BJ50" s="204">
        <f t="shared" ca="1" si="14"/>
        <v>8545065.1073032618</v>
      </c>
      <c r="BK50" s="204">
        <f t="shared" ca="1" si="14"/>
        <v>8492952.888374228</v>
      </c>
      <c r="BL50" s="204">
        <f t="shared" ca="1" si="14"/>
        <v>8428466.9234185703</v>
      </c>
      <c r="BM50" s="204">
        <f t="shared" ca="1" si="14"/>
        <v>8350299.48039704</v>
      </c>
      <c r="BN50" s="204">
        <f t="shared" ca="1" si="14"/>
        <v>8272673.3449976835</v>
      </c>
      <c r="BO50" s="204">
        <f t="shared" ca="1" si="14"/>
        <v>8195585.1888463208</v>
      </c>
      <c r="BP50" s="204">
        <f t="shared" ca="1" si="14"/>
        <v>8119031.7027466549</v>
      </c>
      <c r="BQ50" s="204">
        <f t="shared" ca="1" si="15"/>
        <v>8043009.5965742189</v>
      </c>
      <c r="BR50" s="204">
        <f t="shared" ca="1" si="15"/>
        <v>7967515.5991708767</v>
      </c>
      <c r="BS50" s="204">
        <f t="shared" ca="1" si="15"/>
        <v>7892546.4582399176</v>
      </c>
      <c r="BT50" s="204">
        <f t="shared" ca="1" si="15"/>
        <v>7818098.9402416879</v>
      </c>
      <c r="BU50" s="204">
        <f t="shared" ca="1" si="15"/>
        <v>7744169.8302897988</v>
      </c>
      <c r="BV50" s="204">
        <f t="shared" ca="1" si="15"/>
        <v>7660777.2309907237</v>
      </c>
      <c r="BW50" s="204">
        <f t="shared" ca="1" si="15"/>
        <v>7578512.9603714058</v>
      </c>
      <c r="BX50" s="204">
        <f t="shared" ca="1" si="15"/>
        <v>7496952.8406320382</v>
      </c>
      <c r="BY50" s="204">
        <f t="shared" ca="1" si="15"/>
        <v>7416091.4257968385</v>
      </c>
      <c r="BZ50" s="204">
        <f t="shared" ca="1" si="15"/>
        <v>7335923.3096446777</v>
      </c>
      <c r="CA50" s="204">
        <f t="shared" ca="1" si="15"/>
        <v>7256443.1254295222</v>
      </c>
      <c r="CB50" s="204">
        <f t="shared" ca="1" si="15"/>
        <v>7177645.5456028013</v>
      </c>
      <c r="CC50" s="204">
        <f t="shared" ca="1" si="15"/>
        <v>7099525.2815376678</v>
      </c>
      <c r="CD50" s="204">
        <f t="shared" ca="1" si="15"/>
        <v>7022077.0832551578</v>
      </c>
      <c r="CE50" s="204">
        <f t="shared" ca="1" si="15"/>
        <v>6945295.7391522191</v>
      </c>
      <c r="CF50" s="204">
        <f t="shared" ca="1" si="15"/>
        <v>6869176.0757316072</v>
      </c>
    </row>
    <row r="51" spans="1:84" x14ac:dyDescent="0.2">
      <c r="A51" s="202"/>
      <c r="B51" s="118" t="s">
        <v>170</v>
      </c>
      <c r="C51" s="118"/>
      <c r="D51" s="204">
        <f ca="1">'Frequency &amp; Severity Prediction'!AG5</f>
        <v>5945350.276752308</v>
      </c>
      <c r="E51" s="204">
        <f t="shared" ca="1" si="14"/>
        <v>5920109.0323023517</v>
      </c>
      <c r="F51" s="204">
        <f t="shared" ca="1" si="14"/>
        <v>6022377.1620088508</v>
      </c>
      <c r="G51" s="204">
        <f t="shared" ca="1" si="14"/>
        <v>6125716.0859719412</v>
      </c>
      <c r="H51" s="204">
        <f t="shared" ca="1" si="14"/>
        <v>6230135.3488652566</v>
      </c>
      <c r="I51" s="204">
        <f t="shared" ca="1" si="14"/>
        <v>6335644.5738512995</v>
      </c>
      <c r="J51" s="204">
        <f t="shared" ca="1" si="14"/>
        <v>6442253.4631962888</v>
      </c>
      <c r="K51" s="204">
        <f t="shared" ca="1" si="14"/>
        <v>6549971.7988896705</v>
      </c>
      <c r="L51" s="204">
        <f t="shared" ca="1" si="14"/>
        <v>6658809.4432683261</v>
      </c>
      <c r="M51" s="204">
        <f t="shared" ca="1" si="14"/>
        <v>6768776.3396455124</v>
      </c>
      <c r="N51" s="204">
        <f t="shared" ca="1" si="14"/>
        <v>6865062.0914429203</v>
      </c>
      <c r="O51" s="204">
        <f t="shared" ca="1" si="14"/>
        <v>6944980.6245799717</v>
      </c>
      <c r="P51" s="204">
        <f t="shared" ca="1" si="14"/>
        <v>7025455.9889108585</v>
      </c>
      <c r="Q51" s="204">
        <f t="shared" ca="1" si="14"/>
        <v>7106491.4804829182</v>
      </c>
      <c r="R51" s="204">
        <f t="shared" ca="1" si="14"/>
        <v>7188090.4133299394</v>
      </c>
      <c r="S51" s="204">
        <f t="shared" ca="1" si="14"/>
        <v>7270256.1195656406</v>
      </c>
      <c r="T51" s="204">
        <f t="shared" ca="1" si="14"/>
        <v>7352991.9494775971</v>
      </c>
      <c r="U51" s="204">
        <f t="shared" ca="1" si="14"/>
        <v>7436301.2716216678</v>
      </c>
      <c r="V51" s="204">
        <f t="shared" ca="1" si="14"/>
        <v>7520187.4729168676</v>
      </c>
      <c r="W51" s="204">
        <f t="shared" ca="1" si="14"/>
        <v>7604653.9587407345</v>
      </c>
      <c r="X51" s="204">
        <f t="shared" ca="1" si="14"/>
        <v>7673298.4644571198</v>
      </c>
      <c r="Y51" s="204">
        <f t="shared" ca="1" si="14"/>
        <v>7718409.6155913714</v>
      </c>
      <c r="Z51" s="204">
        <f t="shared" ca="1" si="14"/>
        <v>7763677.6935764607</v>
      </c>
      <c r="AA51" s="204">
        <f t="shared" ca="1" si="14"/>
        <v>7809103.1613371838</v>
      </c>
      <c r="AB51" s="204">
        <f t="shared" ca="1" si="14"/>
        <v>7854686.4830564894</v>
      </c>
      <c r="AC51" s="204">
        <f t="shared" ca="1" si="14"/>
        <v>7900428.1241787309</v>
      </c>
      <c r="AD51" s="204">
        <f t="shared" ca="1" si="14"/>
        <v>7946328.5514129335</v>
      </c>
      <c r="AE51" s="204">
        <f t="shared" ca="1" si="14"/>
        <v>7992388.2327360632</v>
      </c>
      <c r="AF51" s="204">
        <f t="shared" ca="1" si="14"/>
        <v>8038607.6373963105</v>
      </c>
      <c r="AG51" s="204">
        <f t="shared" ca="1" si="14"/>
        <v>8084987.2359163724</v>
      </c>
      <c r="AH51" s="204">
        <f t="shared" ca="1" si="14"/>
        <v>8115250.3582695415</v>
      </c>
      <c r="AI51" s="204">
        <f t="shared" ca="1" si="14"/>
        <v>8124036.7740442138</v>
      </c>
      <c r="AJ51" s="204">
        <f t="shared" ca="1" si="14"/>
        <v>8132825.1267395848</v>
      </c>
      <c r="AK51" s="204">
        <f t="shared" ca="1" si="14"/>
        <v>8141615.4166876841</v>
      </c>
      <c r="AL51" s="204">
        <f t="shared" ca="1" si="14"/>
        <v>8150407.6442205962</v>
      </c>
      <c r="AM51" s="204">
        <f t="shared" ca="1" si="14"/>
        <v>8159201.809670453</v>
      </c>
      <c r="AN51" s="204">
        <f t="shared" ca="1" si="14"/>
        <v>8167997.9133694377</v>
      </c>
      <c r="AO51" s="204">
        <f t="shared" ca="1" si="14"/>
        <v>8176795.9556497866</v>
      </c>
      <c r="AP51" s="204">
        <f t="shared" ca="1" si="14"/>
        <v>8185595.9368437873</v>
      </c>
      <c r="AQ51" s="204">
        <f t="shared" ca="1" si="14"/>
        <v>8194397.8572837776</v>
      </c>
      <c r="AR51" s="204">
        <f t="shared" ca="1" si="14"/>
        <v>8189747.7112656347</v>
      </c>
      <c r="AS51" s="204">
        <f t="shared" ca="1" si="14"/>
        <v>8169262.8213040056</v>
      </c>
      <c r="AT51" s="204">
        <f t="shared" ca="1" si="14"/>
        <v>8148821.3446789477</v>
      </c>
      <c r="AU51" s="204">
        <f t="shared" ca="1" si="14"/>
        <v>8128423.1966493493</v>
      </c>
      <c r="AV51" s="204">
        <f t="shared" ca="1" si="14"/>
        <v>8108068.292631547</v>
      </c>
      <c r="AW51" s="204">
        <f t="shared" ca="1" si="14"/>
        <v>8087756.5481990529</v>
      </c>
      <c r="AX51" s="204">
        <f t="shared" ca="1" si="14"/>
        <v>8067487.8790822597</v>
      </c>
      <c r="AY51" s="204">
        <f t="shared" ca="1" si="14"/>
        <v>8047262.2011681702</v>
      </c>
      <c r="AZ51" s="204">
        <f t="shared" ca="1" si="14"/>
        <v>8027079.430500106</v>
      </c>
      <c r="BA51" s="204">
        <f t="shared" ca="1" si="14"/>
        <v>8006939.4832774317</v>
      </c>
      <c r="BB51" s="204">
        <f t="shared" ca="1" si="14"/>
        <v>7974101.0908356812</v>
      </c>
      <c r="BC51" s="204">
        <f t="shared" ca="1" si="14"/>
        <v>7926026.6021272549</v>
      </c>
      <c r="BD51" s="204">
        <f t="shared" ca="1" si="14"/>
        <v>7878174.3189493371</v>
      </c>
      <c r="BE51" s="204">
        <f t="shared" ca="1" si="14"/>
        <v>7830543.3232022421</v>
      </c>
      <c r="BF51" s="204">
        <f t="shared" ca="1" si="14"/>
        <v>7783132.7003506748</v>
      </c>
      <c r="BG51" s="204">
        <f t="shared" ca="1" si="14"/>
        <v>7735941.5394104263</v>
      </c>
      <c r="BH51" s="204">
        <f t="shared" ca="1" si="14"/>
        <v>7688968.9329351289</v>
      </c>
      <c r="BI51" s="204">
        <f t="shared" ca="1" si="14"/>
        <v>7642213.9770030463</v>
      </c>
      <c r="BJ51" s="204">
        <f t="shared" ca="1" si="14"/>
        <v>7595675.7712039193</v>
      </c>
      <c r="BK51" s="204">
        <f t="shared" ca="1" si="14"/>
        <v>7549353.4186258642</v>
      </c>
      <c r="BL51" s="204">
        <f t="shared" ca="1" si="14"/>
        <v>7492032.0904152961</v>
      </c>
      <c r="BM51" s="204">
        <f t="shared" ca="1" si="14"/>
        <v>7422549.3485520221</v>
      </c>
      <c r="BN51" s="204">
        <f t="shared" ca="1" si="14"/>
        <v>7353547.7729688054</v>
      </c>
      <c r="BO51" s="204">
        <f t="shared" ca="1" si="14"/>
        <v>7285024.405086536</v>
      </c>
      <c r="BP51" s="204">
        <f t="shared" ref="BP51:CF53" ca="1" si="16">BO51*(BP$40/BO$40)*(BP13/BO13)</f>
        <v>7216976.3033732492</v>
      </c>
      <c r="BQ51" s="204">
        <f t="shared" ca="1" si="16"/>
        <v>7149400.5432498595</v>
      </c>
      <c r="BR51" s="204">
        <f t="shared" ca="1" si="16"/>
        <v>7082294.216996382</v>
      </c>
      <c r="BS51" s="204">
        <f t="shared" ca="1" si="16"/>
        <v>7015654.4336586799</v>
      </c>
      <c r="BT51" s="204">
        <f t="shared" ca="1" si="16"/>
        <v>6949478.3189556897</v>
      </c>
      <c r="BU51" s="204">
        <f t="shared" ca="1" si="16"/>
        <v>6883763.0151871685</v>
      </c>
      <c r="BV51" s="204">
        <f t="shared" ca="1" si="16"/>
        <v>6809635.6518447483</v>
      </c>
      <c r="BW51" s="204">
        <f t="shared" ca="1" si="16"/>
        <v>6736511.2555607613</v>
      </c>
      <c r="BX51" s="204">
        <f t="shared" ca="1" si="16"/>
        <v>6664012.7763073584</v>
      </c>
      <c r="BY51" s="204">
        <f t="shared" ca="1" si="16"/>
        <v>6592135.3731774455</v>
      </c>
      <c r="BZ51" s="204">
        <f t="shared" ca="1" si="16"/>
        <v>6520874.2406016868</v>
      </c>
      <c r="CA51" s="204">
        <f t="shared" ca="1" si="16"/>
        <v>6450224.6081000101</v>
      </c>
      <c r="CB51" s="204">
        <f t="shared" ca="1" si="16"/>
        <v>6380181.7400348159</v>
      </c>
      <c r="CC51" s="204">
        <f t="shared" ca="1" si="16"/>
        <v>6310740.9353658799</v>
      </c>
      <c r="CD51" s="204">
        <f t="shared" ca="1" si="16"/>
        <v>6241897.5274069309</v>
      </c>
      <c r="CE51" s="204">
        <f t="shared" ca="1" si="16"/>
        <v>6173646.8835839005</v>
      </c>
      <c r="CF51" s="204">
        <f t="shared" ca="1" si="16"/>
        <v>6105984.4051948246</v>
      </c>
    </row>
    <row r="52" spans="1:84" x14ac:dyDescent="0.2">
      <c r="A52" s="202"/>
      <c r="B52" s="118" t="s">
        <v>171</v>
      </c>
      <c r="C52" s="118"/>
      <c r="D52" s="204">
        <f ca="1">'Frequency &amp; Severity Prediction'!AG6</f>
        <v>4777272.1020109216</v>
      </c>
      <c r="E52" s="204">
        <f t="shared" ref="E52:BP53" ca="1" si="17">D52*(E$40/D$40)*(E14/D14)</f>
        <v>4792785.6317841774</v>
      </c>
      <c r="F52" s="204">
        <f t="shared" ca="1" si="17"/>
        <v>4875579.5837151818</v>
      </c>
      <c r="G52" s="204">
        <f t="shared" ca="1" si="17"/>
        <v>4959240.4263232984</v>
      </c>
      <c r="H52" s="204">
        <f t="shared" ca="1" si="17"/>
        <v>5043775.8867592262</v>
      </c>
      <c r="I52" s="204">
        <f t="shared" ca="1" si="17"/>
        <v>5129193.7557164691</v>
      </c>
      <c r="J52" s="204">
        <f t="shared" ca="1" si="17"/>
        <v>5215501.8879290987</v>
      </c>
      <c r="K52" s="204">
        <f t="shared" ca="1" si="17"/>
        <v>5302708.2026733002</v>
      </c>
      <c r="L52" s="204">
        <f t="shared" ca="1" si="17"/>
        <v>5390820.6842727121</v>
      </c>
      <c r="M52" s="204">
        <f t="shared" ca="1" si="17"/>
        <v>5479847.3826076081</v>
      </c>
      <c r="N52" s="204">
        <f t="shared" ca="1" si="17"/>
        <v>5557798.1374403583</v>
      </c>
      <c r="O52" s="204">
        <f t="shared" ca="1" si="17"/>
        <v>5622498.3642845862</v>
      </c>
      <c r="P52" s="204">
        <f t="shared" ca="1" si="17"/>
        <v>5687649.3889993578</v>
      </c>
      <c r="Q52" s="204">
        <f t="shared" ca="1" si="17"/>
        <v>5753253.8799896343</v>
      </c>
      <c r="R52" s="204">
        <f t="shared" ca="1" si="17"/>
        <v>5819314.5202218005</v>
      </c>
      <c r="S52" s="204">
        <f t="shared" ca="1" si="17"/>
        <v>5885834.0072993413</v>
      </c>
      <c r="T52" s="204">
        <f t="shared" ca="1" si="17"/>
        <v>5952815.0535388822</v>
      </c>
      <c r="U52" s="204">
        <f t="shared" ca="1" si="17"/>
        <v>6020260.3860466341</v>
      </c>
      <c r="V52" s="204">
        <f t="shared" ca="1" si="17"/>
        <v>6088172.7467952045</v>
      </c>
      <c r="W52" s="204">
        <f t="shared" ca="1" si="17"/>
        <v>6156554.8927008007</v>
      </c>
      <c r="X52" s="204">
        <f t="shared" ca="1" si="17"/>
        <v>6212127.9233499467</v>
      </c>
      <c r="Y52" s="204">
        <f t="shared" ca="1" si="17"/>
        <v>6248648.8853473989</v>
      </c>
      <c r="Z52" s="204">
        <f t="shared" ca="1" si="17"/>
        <v>6285296.8917543087</v>
      </c>
      <c r="AA52" s="204">
        <f t="shared" ca="1" si="17"/>
        <v>6322072.3173440639</v>
      </c>
      <c r="AB52" s="204">
        <f t="shared" ca="1" si="17"/>
        <v>6358975.5379086211</v>
      </c>
      <c r="AC52" s="204">
        <f t="shared" ca="1" si="17"/>
        <v>6396006.9302611444</v>
      </c>
      <c r="AD52" s="204">
        <f t="shared" ca="1" si="17"/>
        <v>6433166.8722386463</v>
      </c>
      <c r="AE52" s="204">
        <f t="shared" ca="1" si="17"/>
        <v>6470455.7427046346</v>
      </c>
      <c r="AF52" s="204">
        <f t="shared" ca="1" si="17"/>
        <v>6507873.9215517733</v>
      </c>
      <c r="AG52" s="204">
        <f t="shared" ca="1" si="17"/>
        <v>6545421.789704537</v>
      </c>
      <c r="AH52" s="204">
        <f t="shared" ca="1" si="17"/>
        <v>6569922.1252888609</v>
      </c>
      <c r="AI52" s="204">
        <f t="shared" ca="1" si="17"/>
        <v>6577035.4076709859</v>
      </c>
      <c r="AJ52" s="204">
        <f t="shared" ca="1" si="17"/>
        <v>6584150.2581400564</v>
      </c>
      <c r="AK52" s="204">
        <f t="shared" ca="1" si="17"/>
        <v>6591266.6769648772</v>
      </c>
      <c r="AL52" s="204">
        <f t="shared" ca="1" si="17"/>
        <v>6598384.6644142959</v>
      </c>
      <c r="AM52" s="204">
        <f t="shared" ca="1" si="17"/>
        <v>6605504.2207571995</v>
      </c>
      <c r="AN52" s="204">
        <f t="shared" ca="1" si="17"/>
        <v>6612625.3462625146</v>
      </c>
      <c r="AO52" s="204">
        <f t="shared" ca="1" si="17"/>
        <v>6619748.0411992148</v>
      </c>
      <c r="AP52" s="204">
        <f t="shared" ca="1" si="17"/>
        <v>6626872.3058363087</v>
      </c>
      <c r="AQ52" s="204">
        <f t="shared" ca="1" si="17"/>
        <v>6633998.1404428519</v>
      </c>
      <c r="AR52" s="204">
        <f t="shared" ca="1" si="17"/>
        <v>6630233.487984621</v>
      </c>
      <c r="AS52" s="204">
        <f t="shared" ca="1" si="17"/>
        <v>6613649.3869585991</v>
      </c>
      <c r="AT52" s="204">
        <f t="shared" ca="1" si="17"/>
        <v>6597100.4323825156</v>
      </c>
      <c r="AU52" s="204">
        <f t="shared" ca="1" si="17"/>
        <v>6580586.5556518957</v>
      </c>
      <c r="AV52" s="204">
        <f t="shared" ca="1" si="17"/>
        <v>6564107.6882897308</v>
      </c>
      <c r="AW52" s="204">
        <f t="shared" ca="1" si="17"/>
        <v>6547663.7619462535</v>
      </c>
      <c r="AX52" s="204">
        <f t="shared" ca="1" si="17"/>
        <v>6531254.7083987091</v>
      </c>
      <c r="AY52" s="204">
        <f t="shared" ca="1" si="17"/>
        <v>6514880.4595511248</v>
      </c>
      <c r="AZ52" s="204">
        <f t="shared" ca="1" si="17"/>
        <v>6498540.9474340864</v>
      </c>
      <c r="BA52" s="204">
        <f t="shared" ca="1" si="17"/>
        <v>6482236.1042045048</v>
      </c>
      <c r="BB52" s="204">
        <f t="shared" ca="1" si="17"/>
        <v>6455650.888525716</v>
      </c>
      <c r="BC52" s="204">
        <f t="shared" ca="1" si="17"/>
        <v>6416730.8758232631</v>
      </c>
      <c r="BD52" s="204">
        <f t="shared" ca="1" si="17"/>
        <v>6377990.7556646988</v>
      </c>
      <c r="BE52" s="204">
        <f t="shared" ca="1" si="17"/>
        <v>6339429.7847774001</v>
      </c>
      <c r="BF52" s="204">
        <f t="shared" ca="1" si="17"/>
        <v>6301047.2227743873</v>
      </c>
      <c r="BG52" s="204">
        <f t="shared" ca="1" si="17"/>
        <v>6262842.3321435684</v>
      </c>
      <c r="BH52" s="204">
        <f t="shared" ca="1" si="17"/>
        <v>6224814.3782369979</v>
      </c>
      <c r="BI52" s="204">
        <f t="shared" ca="1" si="17"/>
        <v>6186962.6292601982</v>
      </c>
      <c r="BJ52" s="204">
        <f t="shared" ca="1" si="17"/>
        <v>6149286.356261503</v>
      </c>
      <c r="BK52" s="204">
        <f t="shared" ca="1" si="17"/>
        <v>6111784.833121446</v>
      </c>
      <c r="BL52" s="204">
        <f t="shared" ca="1" si="17"/>
        <v>6065378.7894585049</v>
      </c>
      <c r="BM52" s="204">
        <f t="shared" ca="1" si="17"/>
        <v>6009127.1418888066</v>
      </c>
      <c r="BN52" s="204">
        <f t="shared" ca="1" si="17"/>
        <v>5953265.035596299</v>
      </c>
      <c r="BO52" s="204">
        <f t="shared" ca="1" si="17"/>
        <v>5897790.075382622</v>
      </c>
      <c r="BP52" s="204">
        <f t="shared" ca="1" si="17"/>
        <v>5842699.8798503969</v>
      </c>
      <c r="BQ52" s="204">
        <f t="shared" ca="1" si="16"/>
        <v>5787992.0813269084</v>
      </c>
      <c r="BR52" s="204">
        <f t="shared" ca="1" si="16"/>
        <v>5733664.3257881897</v>
      </c>
      <c r="BS52" s="204">
        <f t="shared" ca="1" si="16"/>
        <v>5679714.2727835169</v>
      </c>
      <c r="BT52" s="204">
        <f t="shared" ca="1" si="16"/>
        <v>5626139.5953603135</v>
      </c>
      <c r="BU52" s="204">
        <f t="shared" ca="1" si="16"/>
        <v>5572937.9799894542</v>
      </c>
      <c r="BV52" s="204">
        <f t="shared" ca="1" si="16"/>
        <v>5512926.1525026504</v>
      </c>
      <c r="BW52" s="204">
        <f t="shared" ca="1" si="16"/>
        <v>5453726.3043359211</v>
      </c>
      <c r="BX52" s="204">
        <f t="shared" ca="1" si="16"/>
        <v>5395033.1843619496</v>
      </c>
      <c r="BY52" s="204">
        <f t="shared" ca="1" si="16"/>
        <v>5336842.8734924495</v>
      </c>
      <c r="BZ52" s="204">
        <f t="shared" ca="1" si="16"/>
        <v>5279151.4812477808</v>
      </c>
      <c r="CA52" s="204">
        <f t="shared" ca="1" si="16"/>
        <v>5221955.14555577</v>
      </c>
      <c r="CB52" s="204">
        <f t="shared" ca="1" si="16"/>
        <v>5165250.032551921</v>
      </c>
      <c r="CC52" s="204">
        <f t="shared" ca="1" si="16"/>
        <v>5109032.3363809818</v>
      </c>
      <c r="CD52" s="204">
        <f t="shared" ca="1" si="16"/>
        <v>5053298.2789998818</v>
      </c>
      <c r="CE52" s="204">
        <f t="shared" ca="1" si="16"/>
        <v>4998044.1099820137</v>
      </c>
      <c r="CF52" s="204">
        <f t="shared" ca="1" si="16"/>
        <v>4943266.1063228576</v>
      </c>
    </row>
    <row r="53" spans="1:84" x14ac:dyDescent="0.2">
      <c r="A53" s="202"/>
      <c r="B53" s="118" t="s">
        <v>172</v>
      </c>
      <c r="C53" s="118"/>
      <c r="D53" s="204">
        <f ca="1">'Frequency &amp; Severity Prediction'!AG7</f>
        <v>1951084.9008106119</v>
      </c>
      <c r="E53" s="204">
        <f t="shared" ca="1" si="17"/>
        <v>2010460.5695686466</v>
      </c>
      <c r="F53" s="204">
        <f t="shared" ca="1" si="17"/>
        <v>2045190.680310963</v>
      </c>
      <c r="G53" s="204">
        <f t="shared" ca="1" si="17"/>
        <v>2080284.4312530209</v>
      </c>
      <c r="H53" s="204">
        <f t="shared" ca="1" si="17"/>
        <v>2115745.0637523499</v>
      </c>
      <c r="I53" s="204">
        <f t="shared" ca="1" si="17"/>
        <v>2151575.8458211883</v>
      </c>
      <c r="J53" s="204">
        <f t="shared" ca="1" si="17"/>
        <v>2187780.0723352823</v>
      </c>
      <c r="K53" s="204">
        <f t="shared" ca="1" si="17"/>
        <v>2224361.0652442728</v>
      </c>
      <c r="L53" s="204">
        <f t="shared" ca="1" si="17"/>
        <v>2261322.1737836748</v>
      </c>
      <c r="M53" s="204">
        <f t="shared" ca="1" si="17"/>
        <v>2298666.7746884651</v>
      </c>
      <c r="N53" s="204">
        <f t="shared" ca="1" si="17"/>
        <v>2331365.2784396159</v>
      </c>
      <c r="O53" s="204">
        <f t="shared" ca="1" si="17"/>
        <v>2358505.4981168401</v>
      </c>
      <c r="P53" s="204">
        <f t="shared" ca="1" si="17"/>
        <v>2385834.8168719709</v>
      </c>
      <c r="Q53" s="204">
        <f t="shared" ca="1" si="17"/>
        <v>2413354.3540379745</v>
      </c>
      <c r="R53" s="204">
        <f t="shared" ca="1" si="17"/>
        <v>2441065.235055991</v>
      </c>
      <c r="S53" s="204">
        <f t="shared" ca="1" si="17"/>
        <v>2468968.5915070786</v>
      </c>
      <c r="T53" s="204">
        <f t="shared" ca="1" si="17"/>
        <v>2497065.5611441121</v>
      </c>
      <c r="U53" s="204">
        <f t="shared" ca="1" si="17"/>
        <v>2525357.2879238483</v>
      </c>
      <c r="V53" s="204">
        <f t="shared" ca="1" si="17"/>
        <v>2553844.9220391456</v>
      </c>
      <c r="W53" s="204">
        <f t="shared" ca="1" si="17"/>
        <v>2582529.6199513515</v>
      </c>
      <c r="X53" s="204">
        <f t="shared" ca="1" si="17"/>
        <v>2605841.1960232286</v>
      </c>
      <c r="Y53" s="204">
        <f t="shared" ca="1" si="17"/>
        <v>2621160.878500089</v>
      </c>
      <c r="Z53" s="204">
        <f t="shared" ca="1" si="17"/>
        <v>2636533.8531112992</v>
      </c>
      <c r="AA53" s="204">
        <f t="shared" ca="1" si="17"/>
        <v>2651960.2770654592</v>
      </c>
      <c r="AB53" s="204">
        <f t="shared" ca="1" si="17"/>
        <v>2667440.3079984342</v>
      </c>
      <c r="AC53" s="204">
        <f t="shared" ca="1" si="17"/>
        <v>2682974.103974462</v>
      </c>
      <c r="AD53" s="204">
        <f t="shared" ca="1" si="17"/>
        <v>2698561.8234872618</v>
      </c>
      <c r="AE53" s="204">
        <f t="shared" ca="1" si="17"/>
        <v>2714203.6254611411</v>
      </c>
      <c r="AF53" s="204">
        <f t="shared" ca="1" si="17"/>
        <v>2729899.6692521162</v>
      </c>
      <c r="AG53" s="204">
        <f t="shared" ca="1" si="17"/>
        <v>2745650.1146490225</v>
      </c>
      <c r="AH53" s="204">
        <f t="shared" ca="1" si="17"/>
        <v>2755927.4277645578</v>
      </c>
      <c r="AI53" s="204">
        <f t="shared" ca="1" si="17"/>
        <v>2758911.2820088677</v>
      </c>
      <c r="AJ53" s="204">
        <f t="shared" ca="1" si="17"/>
        <v>2761895.7940286803</v>
      </c>
      <c r="AK53" s="204">
        <f t="shared" ca="1" si="17"/>
        <v>2764880.9639367517</v>
      </c>
      <c r="AL53" s="204">
        <f t="shared" ca="1" si="17"/>
        <v>2767866.7918458572</v>
      </c>
      <c r="AM53" s="204">
        <f t="shared" ca="1" si="17"/>
        <v>2770853.2778687887</v>
      </c>
      <c r="AN53" s="204">
        <f t="shared" ca="1" si="17"/>
        <v>2773840.4221183546</v>
      </c>
      <c r="AO53" s="204">
        <f t="shared" ca="1" si="17"/>
        <v>2776828.2247073823</v>
      </c>
      <c r="AP53" s="204">
        <f t="shared" ca="1" si="17"/>
        <v>2779816.6857487159</v>
      </c>
      <c r="AQ53" s="204">
        <f t="shared" ca="1" si="17"/>
        <v>2782805.8053552173</v>
      </c>
      <c r="AR53" s="204">
        <f t="shared" ca="1" si="17"/>
        <v>2781226.6224109167</v>
      </c>
      <c r="AS53" s="204">
        <f t="shared" ca="1" si="17"/>
        <v>2774269.9830458155</v>
      </c>
      <c r="AT53" s="204">
        <f t="shared" ca="1" si="17"/>
        <v>2767328.0867877905</v>
      </c>
      <c r="AU53" s="204">
        <f t="shared" ca="1" si="17"/>
        <v>2760400.9048588816</v>
      </c>
      <c r="AV53" s="204">
        <f t="shared" ca="1" si="17"/>
        <v>2753488.408534599</v>
      </c>
      <c r="AW53" s="204">
        <f t="shared" ca="1" si="17"/>
        <v>2746590.5691438257</v>
      </c>
      <c r="AX53" s="204">
        <f t="shared" ca="1" si="17"/>
        <v>2739707.3580687251</v>
      </c>
      <c r="AY53" s="204">
        <f t="shared" ca="1" si="17"/>
        <v>2732838.746744643</v>
      </c>
      <c r="AZ53" s="204">
        <f t="shared" ca="1" si="17"/>
        <v>2725984.7066600104</v>
      </c>
      <c r="BA53" s="204">
        <f t="shared" ca="1" si="17"/>
        <v>2719145.209356254</v>
      </c>
      <c r="BB53" s="204">
        <f t="shared" ca="1" si="17"/>
        <v>2707993.3381978129</v>
      </c>
      <c r="BC53" s="204">
        <f t="shared" ca="1" si="17"/>
        <v>2691667.3105143541</v>
      </c>
      <c r="BD53" s="204">
        <f t="shared" ca="1" si="17"/>
        <v>2675416.7435116004</v>
      </c>
      <c r="BE53" s="204">
        <f t="shared" ca="1" si="17"/>
        <v>2659241.3254042105</v>
      </c>
      <c r="BF53" s="204">
        <f t="shared" ca="1" si="17"/>
        <v>2643140.7456173035</v>
      </c>
      <c r="BG53" s="204">
        <f t="shared" ca="1" si="17"/>
        <v>2627114.694781946</v>
      </c>
      <c r="BH53" s="204">
        <f t="shared" ca="1" si="17"/>
        <v>2611162.8647306459</v>
      </c>
      <c r="BI53" s="204">
        <f t="shared" ca="1" si="17"/>
        <v>2595284.9484928739</v>
      </c>
      <c r="BJ53" s="204">
        <f t="shared" ca="1" si="17"/>
        <v>2579480.6402905928</v>
      </c>
      <c r="BK53" s="204">
        <f t="shared" ca="1" si="17"/>
        <v>2563749.6355338069</v>
      </c>
      <c r="BL53" s="204">
        <f t="shared" ca="1" si="17"/>
        <v>2544283.3943659761</v>
      </c>
      <c r="BM53" s="204">
        <f t="shared" ca="1" si="17"/>
        <v>2520687.1544961673</v>
      </c>
      <c r="BN53" s="204">
        <f t="shared" ca="1" si="17"/>
        <v>2497254.3180076447</v>
      </c>
      <c r="BO53" s="204">
        <f t="shared" ca="1" si="17"/>
        <v>2473983.8801711691</v>
      </c>
      <c r="BP53" s="204">
        <f t="shared" ca="1" si="17"/>
        <v>2450874.8420466883</v>
      </c>
      <c r="BQ53" s="204">
        <f t="shared" ca="1" si="16"/>
        <v>2427926.2104513221</v>
      </c>
      <c r="BR53" s="204">
        <f t="shared" ca="1" si="16"/>
        <v>2405136.997927519</v>
      </c>
      <c r="BS53" s="204">
        <f t="shared" ca="1" si="16"/>
        <v>2382506.2227113829</v>
      </c>
      <c r="BT53" s="204">
        <f t="shared" ca="1" si="16"/>
        <v>2360032.9087011726</v>
      </c>
      <c r="BU53" s="204">
        <f t="shared" ca="1" si="16"/>
        <v>2337716.0854259678</v>
      </c>
      <c r="BV53" s="204">
        <f t="shared" ca="1" si="16"/>
        <v>2312542.5387374088</v>
      </c>
      <c r="BW53" s="204">
        <f t="shared" ca="1" si="16"/>
        <v>2287709.598228998</v>
      </c>
      <c r="BX53" s="204">
        <f t="shared" ca="1" si="16"/>
        <v>2263089.2182499538</v>
      </c>
      <c r="BY53" s="204">
        <f t="shared" ca="1" si="16"/>
        <v>2238679.7548351423</v>
      </c>
      <c r="BZ53" s="204">
        <f t="shared" ca="1" si="16"/>
        <v>2214479.5760200825</v>
      </c>
      <c r="CA53" s="204">
        <f t="shared" ca="1" si="16"/>
        <v>2190487.0617565573</v>
      </c>
      <c r="CB53" s="204">
        <f t="shared" ca="1" si="16"/>
        <v>2166700.6038288041</v>
      </c>
      <c r="CC53" s="204">
        <f t="shared" ca="1" si="16"/>
        <v>2143118.6057702792</v>
      </c>
      <c r="CD53" s="204">
        <f t="shared" ca="1" si="16"/>
        <v>2119739.4827809902</v>
      </c>
      <c r="CE53" s="204">
        <f t="shared" ca="1" si="16"/>
        <v>2096561.6616454031</v>
      </c>
      <c r="CF53" s="204">
        <f t="shared" ca="1" si="16"/>
        <v>2073583.5806509014</v>
      </c>
    </row>
    <row r="54" spans="1:84" x14ac:dyDescent="0.2">
      <c r="A54" s="202"/>
      <c r="B54" s="212" t="s">
        <v>173</v>
      </c>
      <c r="C54" s="118"/>
      <c r="D54" s="204">
        <f ca="1">'Frequency &amp; Severity Prediction'!AH2</f>
        <v>36466192.134238563</v>
      </c>
      <c r="E54" s="204">
        <f t="shared" ref="E54:BP57" ca="1" si="18">D54*(E$41/D$41)*(E10/D10)</f>
        <v>37445631.621378504</v>
      </c>
      <c r="F54" s="204">
        <f t="shared" ca="1" si="18"/>
        <v>38092629.460625492</v>
      </c>
      <c r="G54" s="204">
        <f t="shared" ca="1" si="18"/>
        <v>38746401.989166997</v>
      </c>
      <c r="H54" s="204">
        <f t="shared" ca="1" si="18"/>
        <v>39407009.595423296</v>
      </c>
      <c r="I54" s="204">
        <f t="shared" ca="1" si="18"/>
        <v>40074513.164413713</v>
      </c>
      <c r="J54" s="204">
        <f t="shared" ca="1" si="18"/>
        <v>40748974.0816468</v>
      </c>
      <c r="K54" s="204">
        <f t="shared" ca="1" si="18"/>
        <v>41430454.237039953</v>
      </c>
      <c r="L54" s="204">
        <f t="shared" ca="1" si="18"/>
        <v>42119016.028868884</v>
      </c>
      <c r="M54" s="204">
        <f t="shared" ca="1" si="18"/>
        <v>42814722.367746867</v>
      </c>
      <c r="N54" s="204">
        <f t="shared" ca="1" si="18"/>
        <v>43423892.388177432</v>
      </c>
      <c r="O54" s="204">
        <f t="shared" ca="1" si="18"/>
        <v>43929466.452694103</v>
      </c>
      <c r="P54" s="204">
        <f t="shared" ca="1" si="18"/>
        <v>44438563.193411976</v>
      </c>
      <c r="Q54" s="204">
        <f t="shared" ca="1" si="18"/>
        <v>44951203.462337531</v>
      </c>
      <c r="R54" s="204">
        <f t="shared" ca="1" si="18"/>
        <v>45467408.225266933</v>
      </c>
      <c r="S54" s="204">
        <f t="shared" ca="1" si="18"/>
        <v>45987198.562377393</v>
      </c>
      <c r="T54" s="204">
        <f t="shared" ca="1" si="18"/>
        <v>46510595.668821447</v>
      </c>
      <c r="U54" s="204">
        <f t="shared" ca="1" si="18"/>
        <v>47037620.855324224</v>
      </c>
      <c r="V54" s="204">
        <f t="shared" ca="1" si="18"/>
        <v>47568295.548783779</v>
      </c>
      <c r="W54" s="204">
        <f t="shared" ca="1" si="18"/>
        <v>48102641.292874388</v>
      </c>
      <c r="X54" s="204">
        <f t="shared" ca="1" si="18"/>
        <v>48536906.725944161</v>
      </c>
      <c r="Y54" s="204">
        <f t="shared" ca="1" si="18"/>
        <v>48821888.732040614</v>
      </c>
      <c r="Z54" s="204">
        <f t="shared" ca="1" si="18"/>
        <v>49107861.816775173</v>
      </c>
      <c r="AA54" s="204">
        <f t="shared" ca="1" si="18"/>
        <v>49394828.90340779</v>
      </c>
      <c r="AB54" s="204">
        <f t="shared" ca="1" si="18"/>
        <v>49682792.923142776</v>
      </c>
      <c r="AC54" s="204">
        <f t="shared" ca="1" si="18"/>
        <v>49971756.815149389</v>
      </c>
      <c r="AD54" s="204">
        <f t="shared" ca="1" si="18"/>
        <v>50261723.526582405</v>
      </c>
      <c r="AE54" s="204">
        <f t="shared" ca="1" si="18"/>
        <v>50552696.012602791</v>
      </c>
      <c r="AF54" s="204">
        <f t="shared" ca="1" si="18"/>
        <v>50844677.236398436</v>
      </c>
      <c r="AG54" s="204">
        <f t="shared" ca="1" si="18"/>
        <v>51137670.169204868</v>
      </c>
      <c r="AH54" s="204">
        <f t="shared" ca="1" si="18"/>
        <v>51328725.335969307</v>
      </c>
      <c r="AI54" s="204">
        <f t="shared" ca="1" si="18"/>
        <v>51384587.137199223</v>
      </c>
      <c r="AJ54" s="204">
        <f t="shared" ca="1" si="18"/>
        <v>51440461.256488502</v>
      </c>
      <c r="AK54" s="204">
        <f t="shared" ca="1" si="18"/>
        <v>51496347.695948966</v>
      </c>
      <c r="AL54" s="204">
        <f t="shared" ca="1" si="18"/>
        <v>51552246.457692742</v>
      </c>
      <c r="AM54" s="204">
        <f t="shared" ca="1" si="18"/>
        <v>51608157.543832295</v>
      </c>
      <c r="AN54" s="204">
        <f t="shared" ca="1" si="18"/>
        <v>51664080.956480414</v>
      </c>
      <c r="AO54" s="204">
        <f t="shared" ca="1" si="18"/>
        <v>51720016.697750203</v>
      </c>
      <c r="AP54" s="204">
        <f t="shared" ca="1" si="18"/>
        <v>51775964.769755095</v>
      </c>
      <c r="AQ54" s="204">
        <f t="shared" ca="1" si="18"/>
        <v>51831925.174608849</v>
      </c>
      <c r="AR54" s="204">
        <f t="shared" ca="1" si="18"/>
        <v>51802796.984834842</v>
      </c>
      <c r="AS54" s="204">
        <f t="shared" ca="1" si="18"/>
        <v>51672977.007775947</v>
      </c>
      <c r="AT54" s="204">
        <f t="shared" ca="1" si="18"/>
        <v>51543432.385120876</v>
      </c>
      <c r="AU54" s="204">
        <f t="shared" ca="1" si="18"/>
        <v>51414162.5791381</v>
      </c>
      <c r="AV54" s="204">
        <f t="shared" ca="1" si="18"/>
        <v>51285167.053095497</v>
      </c>
      <c r="AW54" s="204">
        <f t="shared" ca="1" si="18"/>
        <v>51156445.271258593</v>
      </c>
      <c r="AX54" s="204">
        <f t="shared" ca="1" si="18"/>
        <v>51027996.698888741</v>
      </c>
      <c r="AY54" s="204">
        <f t="shared" ca="1" si="18"/>
        <v>50899820.802241348</v>
      </c>
      <c r="AZ54" s="204">
        <f t="shared" ca="1" si="18"/>
        <v>50771917.048564062</v>
      </c>
      <c r="BA54" s="204">
        <f t="shared" ca="1" si="18"/>
        <v>50644284.906094998</v>
      </c>
      <c r="BB54" s="204">
        <f t="shared" ca="1" si="18"/>
        <v>50436335.615185648</v>
      </c>
      <c r="BC54" s="204">
        <f t="shared" ca="1" si="18"/>
        <v>50132541.705033772</v>
      </c>
      <c r="BD54" s="204">
        <f t="shared" ca="1" si="18"/>
        <v>49830151.515386805</v>
      </c>
      <c r="BE54" s="204">
        <f t="shared" ca="1" si="18"/>
        <v>49529159.247351676</v>
      </c>
      <c r="BF54" s="204">
        <f t="shared" ca="1" si="18"/>
        <v>49229559.124546453</v>
      </c>
      <c r="BG54" s="204">
        <f t="shared" ca="1" si="18"/>
        <v>48931345.393016353</v>
      </c>
      <c r="BH54" s="204">
        <f t="shared" ca="1" si="18"/>
        <v>48634512.321150087</v>
      </c>
      <c r="BI54" s="204">
        <f t="shared" ca="1" si="18"/>
        <v>48339054.199596442</v>
      </c>
      <c r="BJ54" s="204">
        <f t="shared" ca="1" si="18"/>
        <v>48044965.341181211</v>
      </c>
      <c r="BK54" s="204">
        <f t="shared" ca="1" si="18"/>
        <v>47752240.080824427</v>
      </c>
      <c r="BL54" s="204">
        <f t="shared" ca="1" si="18"/>
        <v>47389940.386891611</v>
      </c>
      <c r="BM54" s="204">
        <f t="shared" ca="1" si="18"/>
        <v>46950208.998526819</v>
      </c>
      <c r="BN54" s="204">
        <f t="shared" ca="1" si="18"/>
        <v>46513523.257997833</v>
      </c>
      <c r="BO54" s="204">
        <f t="shared" ca="1" si="18"/>
        <v>46079864.436737552</v>
      </c>
      <c r="BP54" s="204">
        <f t="shared" ca="1" si="18"/>
        <v>45649213.914097197</v>
      </c>
      <c r="BQ54" s="204">
        <f t="shared" ref="BQ54:CF56" ca="1" si="19">BP54*(BQ$41/BP$41)*(BQ10/BP10)</f>
        <v>45221553.17674949</v>
      </c>
      <c r="BR54" s="204">
        <f t="shared" ca="1" si="19"/>
        <v>44796863.818094999</v>
      </c>
      <c r="BS54" s="204">
        <f t="shared" ca="1" si="19"/>
        <v>44375127.537671737</v>
      </c>
      <c r="BT54" s="204">
        <f t="shared" ca="1" si="19"/>
        <v>43956326.140567861</v>
      </c>
      <c r="BU54" s="204">
        <f t="shared" ca="1" si="19"/>
        <v>43540441.53683763</v>
      </c>
      <c r="BV54" s="204">
        <f t="shared" ca="1" si="19"/>
        <v>43071352.275759049</v>
      </c>
      <c r="BW54" s="204">
        <f t="shared" ca="1" si="19"/>
        <v>42608781.889166698</v>
      </c>
      <c r="BX54" s="204">
        <f t="shared" ca="1" si="19"/>
        <v>42150171.105035856</v>
      </c>
      <c r="BY54" s="204">
        <f t="shared" ca="1" si="19"/>
        <v>41695489.298675939</v>
      </c>
      <c r="BZ54" s="204">
        <f t="shared" ca="1" si="19"/>
        <v>41244706.068954341</v>
      </c>
      <c r="CA54" s="204">
        <f t="shared" ca="1" si="19"/>
        <v>40797791.236724384</v>
      </c>
      <c r="CB54" s="204">
        <f t="shared" ca="1" si="19"/>
        <v>40354714.843264051</v>
      </c>
      <c r="CC54" s="204">
        <f t="shared" ca="1" si="19"/>
        <v>39915447.148725338</v>
      </c>
      <c r="CD54" s="204">
        <f t="shared" ca="1" si="19"/>
        <v>39479958.63059435</v>
      </c>
      <c r="CE54" s="204">
        <f t="shared" ca="1" si="19"/>
        <v>39048219.982161835</v>
      </c>
      <c r="CF54" s="204">
        <f t="shared" ca="1" si="19"/>
        <v>38620202.111004271</v>
      </c>
    </row>
    <row r="55" spans="1:84" x14ac:dyDescent="0.2">
      <c r="A55" s="202"/>
      <c r="B55" s="212" t="s">
        <v>174</v>
      </c>
      <c r="C55" s="118"/>
      <c r="D55" s="204">
        <f ca="1">'Frequency &amp; Severity Prediction'!AH3</f>
        <v>55004295.56823343</v>
      </c>
      <c r="E55" s="204">
        <f t="shared" ca="1" si="18"/>
        <v>57908215.677236706</v>
      </c>
      <c r="F55" s="204">
        <f t="shared" ca="1" si="18"/>
        <v>58908772.71942132</v>
      </c>
      <c r="G55" s="204">
        <f t="shared" ca="1" si="18"/>
        <v>59919806.555609018</v>
      </c>
      <c r="H55" s="204">
        <f t="shared" ca="1" si="18"/>
        <v>60941410.574147522</v>
      </c>
      <c r="I55" s="204">
        <f t="shared" ca="1" si="18"/>
        <v>61973678.931355692</v>
      </c>
      <c r="J55" s="204">
        <f t="shared" ca="1" si="18"/>
        <v>63016706.557539508</v>
      </c>
      <c r="K55" s="204">
        <f t="shared" ca="1" si="18"/>
        <v>64070589.163053721</v>
      </c>
      <c r="L55" s="204">
        <f t="shared" ca="1" si="18"/>
        <v>65135423.244409412</v>
      </c>
      <c r="M55" s="204">
        <f t="shared" ca="1" si="18"/>
        <v>66211306.090427861</v>
      </c>
      <c r="N55" s="204">
        <f t="shared" ca="1" si="18"/>
        <v>67153363.879274458</v>
      </c>
      <c r="O55" s="204">
        <f t="shared" ca="1" si="18"/>
        <v>67935214.54385595</v>
      </c>
      <c r="P55" s="204">
        <f t="shared" ca="1" si="18"/>
        <v>68722512.890433639</v>
      </c>
      <c r="Q55" s="204">
        <f t="shared" ca="1" si="18"/>
        <v>69515291.165826097</v>
      </c>
      <c r="R55" s="204">
        <f t="shared" ca="1" si="18"/>
        <v>70313581.792823195</v>
      </c>
      <c r="S55" s="204">
        <f t="shared" ca="1" si="18"/>
        <v>71117417.371100664</v>
      </c>
      <c r="T55" s="204">
        <f t="shared" ca="1" si="18"/>
        <v>71926830.67813912</v>
      </c>
      <c r="U55" s="204">
        <f t="shared" ca="1" si="18"/>
        <v>72741854.670147702</v>
      </c>
      <c r="V55" s="204">
        <f t="shared" ca="1" si="18"/>
        <v>73562522.48299247</v>
      </c>
      <c r="W55" s="204">
        <f t="shared" ca="1" si="18"/>
        <v>74388867.43312937</v>
      </c>
      <c r="X55" s="204">
        <f t="shared" ca="1" si="18"/>
        <v>75060442.06735228</v>
      </c>
      <c r="Y55" s="204">
        <f t="shared" ca="1" si="18"/>
        <v>75501155.676886991</v>
      </c>
      <c r="Z55" s="204">
        <f t="shared" ca="1" si="18"/>
        <v>75943401.951062247</v>
      </c>
      <c r="AA55" s="204">
        <f t="shared" ca="1" si="18"/>
        <v>76387185.410586059</v>
      </c>
      <c r="AB55" s="204">
        <f t="shared" ca="1" si="18"/>
        <v>76832510.588452145</v>
      </c>
      <c r="AC55" s="204">
        <f t="shared" ca="1" si="18"/>
        <v>77279382.029971614</v>
      </c>
      <c r="AD55" s="204">
        <f t="shared" ca="1" si="18"/>
        <v>77727804.292804956</v>
      </c>
      <c r="AE55" s="204">
        <f t="shared" ca="1" si="18"/>
        <v>78177781.946993873</v>
      </c>
      <c r="AF55" s="204">
        <f t="shared" ca="1" si="18"/>
        <v>78629319.574993402</v>
      </c>
      <c r="AG55" s="204">
        <f t="shared" ca="1" si="18"/>
        <v>79082421.771703973</v>
      </c>
      <c r="AH55" s="204">
        <f t="shared" ca="1" si="18"/>
        <v>79377881.170416027</v>
      </c>
      <c r="AI55" s="204">
        <f t="shared" ca="1" si="18"/>
        <v>79464269.277484134</v>
      </c>
      <c r="AJ55" s="204">
        <f t="shared" ca="1" si="18"/>
        <v>79550676.433952883</v>
      </c>
      <c r="AK55" s="204">
        <f t="shared" ca="1" si="18"/>
        <v>79637102.643088102</v>
      </c>
      <c r="AL55" s="204">
        <f t="shared" ca="1" si="18"/>
        <v>79723547.908156112</v>
      </c>
      <c r="AM55" s="204">
        <f t="shared" ca="1" si="18"/>
        <v>79810012.232423753</v>
      </c>
      <c r="AN55" s="204">
        <f t="shared" ca="1" si="18"/>
        <v>79896495.619158387</v>
      </c>
      <c r="AO55" s="204">
        <f t="shared" ca="1" si="18"/>
        <v>79982998.071627855</v>
      </c>
      <c r="AP55" s="204">
        <f t="shared" ca="1" si="18"/>
        <v>80069519.593100473</v>
      </c>
      <c r="AQ55" s="204">
        <f t="shared" ca="1" si="18"/>
        <v>80156060.186845109</v>
      </c>
      <c r="AR55" s="204">
        <f t="shared" ca="1" si="18"/>
        <v>80111014.572104901</v>
      </c>
      <c r="AS55" s="204">
        <f t="shared" ca="1" si="18"/>
        <v>79910253.017145619</v>
      </c>
      <c r="AT55" s="204">
        <f t="shared" ca="1" si="18"/>
        <v>79709917.287082702</v>
      </c>
      <c r="AU55" s="204">
        <f t="shared" ca="1" si="18"/>
        <v>79510006.550335199</v>
      </c>
      <c r="AV55" s="204">
        <f t="shared" ca="1" si="18"/>
        <v>79310519.976867735</v>
      </c>
      <c r="AW55" s="204">
        <f t="shared" ca="1" si="18"/>
        <v>79111456.73818776</v>
      </c>
      <c r="AX55" s="204">
        <f t="shared" ca="1" si="18"/>
        <v>78912816.007342681</v>
      </c>
      <c r="AY55" s="204">
        <f t="shared" ca="1" si="18"/>
        <v>78714596.958917215</v>
      </c>
      <c r="AZ55" s="204">
        <f t="shared" ca="1" si="18"/>
        <v>78516798.769030541</v>
      </c>
      <c r="BA55" s="204">
        <f t="shared" ca="1" si="18"/>
        <v>78319420.615333542</v>
      </c>
      <c r="BB55" s="204">
        <f t="shared" ca="1" si="18"/>
        <v>77997835.109454885</v>
      </c>
      <c r="BC55" s="204">
        <f t="shared" ca="1" si="18"/>
        <v>77528029.620569438</v>
      </c>
      <c r="BD55" s="204">
        <f t="shared" ca="1" si="18"/>
        <v>77060394.930952936</v>
      </c>
      <c r="BE55" s="204">
        <f t="shared" ca="1" si="18"/>
        <v>76594922.07284236</v>
      </c>
      <c r="BF55" s="204">
        <f t="shared" ca="1" si="18"/>
        <v>76131602.113287285</v>
      </c>
      <c r="BG55" s="204">
        <f t="shared" ca="1" si="18"/>
        <v>75670426.154019997</v>
      </c>
      <c r="BH55" s="204">
        <f t="shared" ca="1" si="18"/>
        <v>75211385.331326157</v>
      </c>
      <c r="BI55" s="204">
        <f t="shared" ca="1" si="18"/>
        <v>74754470.815915734</v>
      </c>
      <c r="BJ55" s="204">
        <f t="shared" ca="1" si="18"/>
        <v>74299673.812794581</v>
      </c>
      <c r="BK55" s="204">
        <f t="shared" ca="1" si="18"/>
        <v>73846985.561136454</v>
      </c>
      <c r="BL55" s="204">
        <f t="shared" ca="1" si="18"/>
        <v>73286703.14880614</v>
      </c>
      <c r="BM55" s="204">
        <f t="shared" ca="1" si="18"/>
        <v>72606675.626905784</v>
      </c>
      <c r="BN55" s="204">
        <f t="shared" ca="1" si="18"/>
        <v>71931358.081152618</v>
      </c>
      <c r="BO55" s="204">
        <f t="shared" ca="1" si="18"/>
        <v>71260721.54854466</v>
      </c>
      <c r="BP55" s="204">
        <f t="shared" ca="1" si="18"/>
        <v>70594737.2329714</v>
      </c>
      <c r="BQ55" s="204">
        <f t="shared" ca="1" si="19"/>
        <v>69933376.504290894</v>
      </c>
      <c r="BR55" s="204">
        <f t="shared" ca="1" si="19"/>
        <v>69276610.897411644</v>
      </c>
      <c r="BS55" s="204">
        <f t="shared" ca="1" si="19"/>
        <v>68624412.111379594</v>
      </c>
      <c r="BT55" s="204">
        <f t="shared" ca="1" si="19"/>
        <v>67976752.008469939</v>
      </c>
      <c r="BU55" s="204">
        <f t="shared" ca="1" si="19"/>
        <v>67333602.613283798</v>
      </c>
      <c r="BV55" s="204">
        <f t="shared" ca="1" si="19"/>
        <v>66608174.280893058</v>
      </c>
      <c r="BW55" s="204">
        <f t="shared" ca="1" si="19"/>
        <v>65892827.134835064</v>
      </c>
      <c r="BX55" s="204">
        <f t="shared" ca="1" si="19"/>
        <v>65183603.360273525</v>
      </c>
      <c r="BY55" s="204">
        <f t="shared" ca="1" si="19"/>
        <v>64480455.597313285</v>
      </c>
      <c r="BZ55" s="204">
        <f t="shared" ca="1" si="19"/>
        <v>63783336.83178293</v>
      </c>
      <c r="CA55" s="204">
        <f t="shared" ca="1" si="19"/>
        <v>63092200.392803669</v>
      </c>
      <c r="CB55" s="204">
        <f t="shared" ca="1" si="19"/>
        <v>62406999.950374894</v>
      </c>
      <c r="CC55" s="204">
        <f t="shared" ca="1" si="19"/>
        <v>61727689.51297617</v>
      </c>
      <c r="CD55" s="204">
        <f t="shared" ca="1" si="19"/>
        <v>61054223.425185792</v>
      </c>
      <c r="CE55" s="204">
        <f t="shared" ca="1" si="19"/>
        <v>60386556.365315586</v>
      </c>
      <c r="CF55" s="204">
        <f t="shared" ca="1" si="19"/>
        <v>59724643.343061924</v>
      </c>
    </row>
    <row r="56" spans="1:84" x14ac:dyDescent="0.2">
      <c r="A56" s="202"/>
      <c r="B56" s="212" t="s">
        <v>175</v>
      </c>
      <c r="C56" s="118"/>
      <c r="D56" s="204">
        <f ca="1">'Frequency &amp; Severity Prediction'!AH4</f>
        <v>32018126.482620742</v>
      </c>
      <c r="E56" s="204">
        <f t="shared" ca="1" si="18"/>
        <v>32534910.200785223</v>
      </c>
      <c r="F56" s="204">
        <f t="shared" ca="1" si="18"/>
        <v>33097058.99327575</v>
      </c>
      <c r="G56" s="204">
        <f t="shared" ca="1" si="18"/>
        <v>33665094.023981288</v>
      </c>
      <c r="H56" s="204">
        <f t="shared" ca="1" si="18"/>
        <v>34239067.761821337</v>
      </c>
      <c r="I56" s="204">
        <f t="shared" ca="1" si="18"/>
        <v>34819033.107189104</v>
      </c>
      <c r="J56" s="204">
        <f t="shared" ca="1" si="18"/>
        <v>35405043.395331487</v>
      </c>
      <c r="K56" s="204">
        <f t="shared" ca="1" si="18"/>
        <v>35997152.399754718</v>
      </c>
      <c r="L56" s="204">
        <f t="shared" ca="1" si="18"/>
        <v>36595414.335655831</v>
      </c>
      <c r="M56" s="204">
        <f t="shared" ca="1" si="18"/>
        <v>37199883.863380119</v>
      </c>
      <c r="N56" s="204">
        <f t="shared" ca="1" si="18"/>
        <v>37729165.679537386</v>
      </c>
      <c r="O56" s="204">
        <f t="shared" ca="1" si="18"/>
        <v>38168437.393664509</v>
      </c>
      <c r="P56" s="204">
        <f t="shared" ca="1" si="18"/>
        <v>38610769.810707033</v>
      </c>
      <c r="Q56" s="204">
        <f t="shared" ca="1" si="18"/>
        <v>39056181.048082903</v>
      </c>
      <c r="R56" s="204">
        <f t="shared" ca="1" si="18"/>
        <v>39504689.322077066</v>
      </c>
      <c r="S56" s="204">
        <f t="shared" ca="1" si="18"/>
        <v>39956312.948355265</v>
      </c>
      <c r="T56" s="204">
        <f t="shared" ca="1" si="18"/>
        <v>40411070.342480406</v>
      </c>
      <c r="U56" s="204">
        <f t="shared" ca="1" si="18"/>
        <v>40868980.020431481</v>
      </c>
      <c r="V56" s="204">
        <f t="shared" ca="1" si="18"/>
        <v>41330060.599125162</v>
      </c>
      <c r="W56" s="204">
        <f t="shared" ca="1" si="18"/>
        <v>41794330.796940021</v>
      </c>
      <c r="X56" s="204">
        <f t="shared" ca="1" si="18"/>
        <v>42171645.486436777</v>
      </c>
      <c r="Y56" s="204">
        <f t="shared" ca="1" si="18"/>
        <v>42419254.1813825</v>
      </c>
      <c r="Z56" s="204">
        <f t="shared" ca="1" si="18"/>
        <v>42667723.982232876</v>
      </c>
      <c r="AA56" s="204">
        <f t="shared" ca="1" si="18"/>
        <v>42917057.428883635</v>
      </c>
      <c r="AB56" s="204">
        <f t="shared" ca="1" si="18"/>
        <v>43167257.068133041</v>
      </c>
      <c r="AC56" s="204">
        <f t="shared" ca="1" si="18"/>
        <v>43418325.45369973</v>
      </c>
      <c r="AD56" s="204">
        <f t="shared" ca="1" si="18"/>
        <v>43670265.146240637</v>
      </c>
      <c r="AE56" s="204">
        <f t="shared" ca="1" si="18"/>
        <v>43923078.713368922</v>
      </c>
      <c r="AF56" s="204">
        <f t="shared" ca="1" si="18"/>
        <v>44176768.729672</v>
      </c>
      <c r="AG56" s="204">
        <f t="shared" ca="1" si="18"/>
        <v>44431337.776729539</v>
      </c>
      <c r="AH56" s="204">
        <f t="shared" ca="1" si="18"/>
        <v>44597337.452123672</v>
      </c>
      <c r="AI56" s="204">
        <f t="shared" ca="1" si="18"/>
        <v>44645873.385635123</v>
      </c>
      <c r="AJ56" s="204">
        <f t="shared" ca="1" si="18"/>
        <v>44694420.021782309</v>
      </c>
      <c r="AK56" s="204">
        <f t="shared" ca="1" si="18"/>
        <v>44742977.3624001</v>
      </c>
      <c r="AL56" s="204">
        <f t="shared" ca="1" si="18"/>
        <v>44791545.409323648</v>
      </c>
      <c r="AM56" s="204">
        <f t="shared" ca="1" si="18"/>
        <v>44840124.164388366</v>
      </c>
      <c r="AN56" s="204">
        <f t="shared" ca="1" si="18"/>
        <v>44888713.629429981</v>
      </c>
      <c r="AO56" s="204">
        <f t="shared" ca="1" si="18"/>
        <v>44937313.806284472</v>
      </c>
      <c r="AP56" s="204">
        <f t="shared" ca="1" si="18"/>
        <v>44985924.696788102</v>
      </c>
      <c r="AQ56" s="204">
        <f t="shared" ca="1" si="18"/>
        <v>45034546.302777432</v>
      </c>
      <c r="AR56" s="204">
        <f t="shared" ca="1" si="18"/>
        <v>45009238.062601626</v>
      </c>
      <c r="AS56" s="204">
        <f t="shared" ca="1" si="18"/>
        <v>44896443.028494954</v>
      </c>
      <c r="AT56" s="204">
        <f t="shared" ca="1" si="18"/>
        <v>44783887.238070764</v>
      </c>
      <c r="AU56" s="204">
        <f t="shared" ca="1" si="18"/>
        <v>44671570.224117078</v>
      </c>
      <c r="AV56" s="204">
        <f t="shared" ca="1" si="18"/>
        <v>44559491.520290293</v>
      </c>
      <c r="AW56" s="204">
        <f t="shared" ca="1" si="18"/>
        <v>44447650.661113612</v>
      </c>
      <c r="AX56" s="204">
        <f t="shared" ca="1" si="18"/>
        <v>44336047.181975439</v>
      </c>
      <c r="AY56" s="204">
        <f t="shared" ca="1" si="18"/>
        <v>44224680.619127899</v>
      </c>
      <c r="AZ56" s="204">
        <f t="shared" ca="1" si="18"/>
        <v>44113550.509685226</v>
      </c>
      <c r="BA56" s="204">
        <f t="shared" ca="1" si="18"/>
        <v>44002656.391622238</v>
      </c>
      <c r="BB56" s="204">
        <f t="shared" ca="1" si="18"/>
        <v>43821978.133221865</v>
      </c>
      <c r="BC56" s="204">
        <f t="shared" ca="1" si="18"/>
        <v>43558024.578204408</v>
      </c>
      <c r="BD56" s="204">
        <f t="shared" ca="1" si="18"/>
        <v>43295290.655987822</v>
      </c>
      <c r="BE56" s="204">
        <f t="shared" ca="1" si="18"/>
        <v>43033771.32816153</v>
      </c>
      <c r="BF56" s="204">
        <f t="shared" ca="1" si="18"/>
        <v>42773461.575873978</v>
      </c>
      <c r="BG56" s="204">
        <f t="shared" ca="1" si="18"/>
        <v>42514356.399759561</v>
      </c>
      <c r="BH56" s="204">
        <f t="shared" ca="1" si="18"/>
        <v>42256450.819866009</v>
      </c>
      <c r="BI56" s="204">
        <f t="shared" ca="1" si="18"/>
        <v>41999739.875581861</v>
      </c>
      <c r="BJ56" s="204">
        <f t="shared" ca="1" si="18"/>
        <v>41744218.625564322</v>
      </c>
      <c r="BK56" s="204">
        <f t="shared" ca="1" si="18"/>
        <v>41489882.147667333</v>
      </c>
      <c r="BL56" s="204">
        <f t="shared" ca="1" si="18"/>
        <v>41175095.415611073</v>
      </c>
      <c r="BM56" s="204">
        <f t="shared" ca="1" si="18"/>
        <v>40793031.590982005</v>
      </c>
      <c r="BN56" s="204">
        <f t="shared" ca="1" si="18"/>
        <v>40413613.999693133</v>
      </c>
      <c r="BO56" s="204">
        <f t="shared" ca="1" si="18"/>
        <v>40036826.369292304</v>
      </c>
      <c r="BP56" s="204">
        <f t="shared" ca="1" si="18"/>
        <v>39662652.521092996</v>
      </c>
      <c r="BQ56" s="204">
        <f t="shared" ca="1" si="19"/>
        <v>39291076.369655736</v>
      </c>
      <c r="BR56" s="204">
        <f t="shared" ca="1" si="19"/>
        <v>38922081.922272339</v>
      </c>
      <c r="BS56" s="204">
        <f t="shared" ca="1" si="19"/>
        <v>38555653.278452896</v>
      </c>
      <c r="BT56" s="204">
        <f t="shared" ca="1" si="19"/>
        <v>38191774.629415542</v>
      </c>
      <c r="BU56" s="204">
        <f t="shared" ca="1" si="19"/>
        <v>37830430.257578932</v>
      </c>
      <c r="BV56" s="204">
        <f t="shared" ca="1" si="19"/>
        <v>37422858.631076284</v>
      </c>
      <c r="BW56" s="204">
        <f t="shared" ca="1" si="19"/>
        <v>37020950.976226307</v>
      </c>
      <c r="BX56" s="204">
        <f t="shared" ca="1" si="19"/>
        <v>36622483.650860377</v>
      </c>
      <c r="BY56" s="204">
        <f t="shared" ca="1" si="19"/>
        <v>36227430.046492673</v>
      </c>
      <c r="BZ56" s="204">
        <f t="shared" ca="1" si="19"/>
        <v>35835763.748877361</v>
      </c>
      <c r="CA56" s="204">
        <f t="shared" ca="1" si="19"/>
        <v>35447458.536642693</v>
      </c>
      <c r="CB56" s="204">
        <f t="shared" ca="1" si="19"/>
        <v>35062488.37993449</v>
      </c>
      <c r="CC56" s="204">
        <f t="shared" ca="1" si="19"/>
        <v>34680827.439068861</v>
      </c>
      <c r="CD56" s="204">
        <f t="shared" ca="1" si="19"/>
        <v>34302450.063194245</v>
      </c>
      <c r="CE56" s="204">
        <f t="shared" ca="1" si="19"/>
        <v>33927330.788962506</v>
      </c>
      <c r="CF56" s="204">
        <f t="shared" ca="1" si="19"/>
        <v>33555444.339209251</v>
      </c>
    </row>
    <row r="57" spans="1:84" x14ac:dyDescent="0.2">
      <c r="A57" s="202"/>
      <c r="B57" s="212" t="s">
        <v>176</v>
      </c>
      <c r="C57" s="118"/>
      <c r="D57" s="204">
        <f ca="1">'Frequency &amp; Severity Prediction'!AH5</f>
        <v>12428146.734109946</v>
      </c>
      <c r="E57" s="204">
        <f t="shared" ca="1" si="18"/>
        <v>12375427.522265956</v>
      </c>
      <c r="F57" s="204">
        <f t="shared" ca="1" si="18"/>
        <v>12589254.196298944</v>
      </c>
      <c r="G57" s="204">
        <f t="shared" ca="1" si="18"/>
        <v>12805319.841146948</v>
      </c>
      <c r="H57" s="204">
        <f t="shared" ca="1" si="18"/>
        <v>13023644.414612412</v>
      </c>
      <c r="I57" s="204">
        <f t="shared" ca="1" si="18"/>
        <v>13244248.038619081</v>
      </c>
      <c r="J57" s="204">
        <f t="shared" ca="1" si="18"/>
        <v>13467151.000497648</v>
      </c>
      <c r="K57" s="204">
        <f t="shared" ca="1" si="18"/>
        <v>13692373.75428118</v>
      </c>
      <c r="L57" s="204">
        <f t="shared" ca="1" si="18"/>
        <v>13919936.922010349</v>
      </c>
      <c r="M57" s="204">
        <f t="shared" ca="1" si="18"/>
        <v>14149861.295048567</v>
      </c>
      <c r="N57" s="204">
        <f t="shared" ca="1" si="18"/>
        <v>14351186.232301639</v>
      </c>
      <c r="O57" s="204">
        <f t="shared" ca="1" si="18"/>
        <v>14518273.684740053</v>
      </c>
      <c r="P57" s="204">
        <f t="shared" ca="1" si="18"/>
        <v>14686525.34838615</v>
      </c>
      <c r="Q57" s="204">
        <f t="shared" ca="1" si="18"/>
        <v>14855948.114631094</v>
      </c>
      <c r="R57" s="204">
        <f t="shared" ca="1" si="18"/>
        <v>15026548.912472464</v>
      </c>
      <c r="S57" s="204">
        <f t="shared" ca="1" si="18"/>
        <v>15198334.7087097</v>
      </c>
      <c r="T57" s="204">
        <f t="shared" ca="1" si="18"/>
        <v>15371312.508140488</v>
      </c>
      <c r="U57" s="204">
        <f t="shared" ca="1" si="18"/>
        <v>15545489.353758181</v>
      </c>
      <c r="V57" s="204">
        <f t="shared" ca="1" si="18"/>
        <v>15720872.326950172</v>
      </c>
      <c r="W57" s="204">
        <f t="shared" ca="1" si="18"/>
        <v>15897468.5476973</v>
      </c>
      <c r="X57" s="204">
        <f t="shared" ca="1" si="18"/>
        <v>16040989.171056533</v>
      </c>
      <c r="Y57" s="204">
        <f t="shared" ca="1" si="18"/>
        <v>16135173.032000758</v>
      </c>
      <c r="Z57" s="204">
        <f t="shared" ca="1" si="18"/>
        <v>16229684.435072696</v>
      </c>
      <c r="AA57" s="204">
        <f t="shared" ca="1" si="18"/>
        <v>16324524.346382141</v>
      </c>
      <c r="AB57" s="204">
        <f t="shared" ca="1" si="18"/>
        <v>16419693.734664436</v>
      </c>
      <c r="AC57" s="204">
        <f t="shared" ca="1" si="18"/>
        <v>16515193.571287248</v>
      </c>
      <c r="AD57" s="204">
        <f t="shared" ca="1" si="18"/>
        <v>16611024.830257397</v>
      </c>
      <c r="AE57" s="204">
        <f t="shared" ca="1" si="18"/>
        <v>16707188.488227664</v>
      </c>
      <c r="AF57" s="204">
        <f t="shared" ca="1" si="18"/>
        <v>16803685.524503652</v>
      </c>
      <c r="AG57" s="204">
        <f t="shared" ca="1" si="18"/>
        <v>16900516.921050642</v>
      </c>
      <c r="AH57" s="204">
        <f t="shared" ca="1" si="18"/>
        <v>16963658.848871611</v>
      </c>
      <c r="AI57" s="204">
        <f t="shared" ca="1" si="18"/>
        <v>16982120.64648192</v>
      </c>
      <c r="AJ57" s="204">
        <f t="shared" ca="1" si="18"/>
        <v>17000586.515094485</v>
      </c>
      <c r="AK57" s="204">
        <f t="shared" ca="1" si="18"/>
        <v>17019056.455407243</v>
      </c>
      <c r="AL57" s="204">
        <f t="shared" ca="1" si="18"/>
        <v>17037530.468118235</v>
      </c>
      <c r="AM57" s="204">
        <f t="shared" ca="1" si="18"/>
        <v>17056008.553925607</v>
      </c>
      <c r="AN57" s="204">
        <f t="shared" ca="1" si="18"/>
        <v>17074490.713527624</v>
      </c>
      <c r="AO57" s="204">
        <f t="shared" ca="1" si="18"/>
        <v>17092976.947622638</v>
      </c>
      <c r="AP57" s="204">
        <f t="shared" ca="1" si="18"/>
        <v>17111467.256909121</v>
      </c>
      <c r="AQ57" s="204">
        <f t="shared" ca="1" si="18"/>
        <v>17129961.642085653</v>
      </c>
      <c r="AR57" s="204">
        <f t="shared" ca="1" si="18"/>
        <v>17120335.050523579</v>
      </c>
      <c r="AS57" s="204">
        <f t="shared" ca="1" si="18"/>
        <v>17077430.774444621</v>
      </c>
      <c r="AT57" s="204">
        <f t="shared" ca="1" si="18"/>
        <v>17034617.500395</v>
      </c>
      <c r="AU57" s="204">
        <f t="shared" ca="1" si="18"/>
        <v>16991895.05065953</v>
      </c>
      <c r="AV57" s="204">
        <f t="shared" ca="1" si="18"/>
        <v>16949263.247853309</v>
      </c>
      <c r="AW57" s="204">
        <f t="shared" ca="1" si="18"/>
        <v>16906721.914921165</v>
      </c>
      <c r="AX57" s="204">
        <f t="shared" ca="1" si="18"/>
        <v>16864270.87513702</v>
      </c>
      <c r="AY57" s="204">
        <f t="shared" ca="1" si="18"/>
        <v>16821909.952103324</v>
      </c>
      <c r="AZ57" s="204">
        <f t="shared" ca="1" si="18"/>
        <v>16779638.969750468</v>
      </c>
      <c r="BA57" s="204">
        <f t="shared" ca="1" si="18"/>
        <v>16737457.752336163</v>
      </c>
      <c r="BB57" s="204">
        <f t="shared" ca="1" si="18"/>
        <v>16668732.476074938</v>
      </c>
      <c r="BC57" s="204">
        <f t="shared" ca="1" si="18"/>
        <v>16568331.45854626</v>
      </c>
      <c r="BD57" s="204">
        <f t="shared" ca="1" si="18"/>
        <v>16468394.357384268</v>
      </c>
      <c r="BE57" s="204">
        <f t="shared" ca="1" si="18"/>
        <v>16368919.256109582</v>
      </c>
      <c r="BF57" s="204">
        <f t="shared" ca="1" si="18"/>
        <v>16269904.245682539</v>
      </c>
      <c r="BG57" s="204">
        <f t="shared" ca="1" si="18"/>
        <v>16171347.424475439</v>
      </c>
      <c r="BH57" s="204">
        <f t="shared" ca="1" si="18"/>
        <v>16073246.898244891</v>
      </c>
      <c r="BI57" s="204">
        <f t="shared" ca="1" si="18"/>
        <v>15975600.780104253</v>
      </c>
      <c r="BJ57" s="204">
        <f t="shared" ca="1" si="18"/>
        <v>15878407.190496175</v>
      </c>
      <c r="BK57" s="204">
        <f t="shared" ca="1" si="18"/>
        <v>15781664.25716524</v>
      </c>
      <c r="BL57" s="204">
        <f t="shared" ca="1" si="18"/>
        <v>15661927.630769413</v>
      </c>
      <c r="BM57" s="204">
        <f t="shared" ca="1" si="18"/>
        <v>15516600.560819093</v>
      </c>
      <c r="BN57" s="204">
        <f t="shared" ca="1" si="18"/>
        <v>15372280.048707923</v>
      </c>
      <c r="BO57" s="204">
        <f t="shared" ca="1" si="18"/>
        <v>15228959.904821396</v>
      </c>
      <c r="BP57" s="204">
        <f t="shared" ref="BP57:CF59" ca="1" si="20">BO57*(BP$41/BO$41)*(BP13/BO13)</f>
        <v>15086633.975210987</v>
      </c>
      <c r="BQ57" s="204">
        <f t="shared" ca="1" si="20"/>
        <v>14945296.141396916</v>
      </c>
      <c r="BR57" s="204">
        <f t="shared" ca="1" si="20"/>
        <v>14804940.320171947</v>
      </c>
      <c r="BS57" s="204">
        <f t="shared" ca="1" si="20"/>
        <v>14665560.463406267</v>
      </c>
      <c r="BT57" s="204">
        <f t="shared" ca="1" si="20"/>
        <v>14527150.557853395</v>
      </c>
      <c r="BU57" s="204">
        <f t="shared" ca="1" si="20"/>
        <v>14389704.624957142</v>
      </c>
      <c r="BV57" s="204">
        <f t="shared" ca="1" si="20"/>
        <v>14234675.05540284</v>
      </c>
      <c r="BW57" s="204">
        <f t="shared" ca="1" si="20"/>
        <v>14081799.912285963</v>
      </c>
      <c r="BX57" s="204">
        <f t="shared" ca="1" si="20"/>
        <v>13930233.380378395</v>
      </c>
      <c r="BY57" s="204">
        <f t="shared" ca="1" si="20"/>
        <v>13779965.338509191</v>
      </c>
      <c r="BZ57" s="204">
        <f t="shared" ca="1" si="20"/>
        <v>13630985.739391208</v>
      </c>
      <c r="CA57" s="204">
        <f t="shared" ca="1" si="20"/>
        <v>13483284.609101558</v>
      </c>
      <c r="CB57" s="204">
        <f t="shared" ca="1" si="20"/>
        <v>13336852.046565615</v>
      </c>
      <c r="CC57" s="204">
        <f t="shared" ca="1" si="20"/>
        <v>13191678.223044552</v>
      </c>
      <c r="CD57" s="204">
        <f t="shared" ca="1" si="20"/>
        <v>13047753.38162641</v>
      </c>
      <c r="CE57" s="204">
        <f t="shared" ca="1" si="20"/>
        <v>12905067.836720625</v>
      </c>
      <c r="CF57" s="204">
        <f t="shared" ca="1" si="20"/>
        <v>12763611.973556044</v>
      </c>
    </row>
    <row r="58" spans="1:84" x14ac:dyDescent="0.2">
      <c r="A58" s="202"/>
      <c r="B58" s="212" t="s">
        <v>177</v>
      </c>
      <c r="C58" s="118"/>
      <c r="D58" s="204">
        <f ca="1">'Frequency &amp; Severity Prediction'!AH6</f>
        <v>11760821.798307084</v>
      </c>
      <c r="E58" s="204">
        <f t="shared" ref="E58:BP59" ca="1" si="21">D58*(E$41/D$41)*(E14/D14)</f>
        <v>11799056.370062746</v>
      </c>
      <c r="F58" s="204">
        <f t="shared" ca="1" si="21"/>
        <v>12002924.315295259</v>
      </c>
      <c r="G58" s="204">
        <f t="shared" ca="1" si="21"/>
        <v>12208926.953879558</v>
      </c>
      <c r="H58" s="204">
        <f t="shared" ca="1" si="21"/>
        <v>12417083.314106638</v>
      </c>
      <c r="I58" s="204">
        <f t="shared" ca="1" si="21"/>
        <v>12627412.580745034</v>
      </c>
      <c r="J58" s="204">
        <f t="shared" ca="1" si="21"/>
        <v>12839934.096266592</v>
      </c>
      <c r="K58" s="204">
        <f t="shared" ca="1" si="21"/>
        <v>13054667.362081563</v>
      </c>
      <c r="L58" s="204">
        <f t="shared" ca="1" si="21"/>
        <v>13271632.039783048</v>
      </c>
      <c r="M58" s="204">
        <f t="shared" ca="1" si="21"/>
        <v>13490847.952400871</v>
      </c>
      <c r="N58" s="204">
        <f t="shared" ca="1" si="21"/>
        <v>13682796.414712531</v>
      </c>
      <c r="O58" s="204">
        <f t="shared" ca="1" si="21"/>
        <v>13842101.963268647</v>
      </c>
      <c r="P58" s="204">
        <f t="shared" ca="1" si="21"/>
        <v>14002517.501248676</v>
      </c>
      <c r="Q58" s="204">
        <f t="shared" ca="1" si="21"/>
        <v>14164049.599085247</v>
      </c>
      <c r="R58" s="204">
        <f t="shared" ca="1" si="21"/>
        <v>14326704.863065934</v>
      </c>
      <c r="S58" s="204">
        <f t="shared" ca="1" si="21"/>
        <v>14490489.935519587</v>
      </c>
      <c r="T58" s="204">
        <f t="shared" ca="1" si="21"/>
        <v>14655411.495003585</v>
      </c>
      <c r="U58" s="204">
        <f t="shared" ca="1" si="21"/>
        <v>14821476.25649205</v>
      </c>
      <c r="V58" s="204">
        <f t="shared" ca="1" si="21"/>
        <v>14988690.97156499</v>
      </c>
      <c r="W58" s="204">
        <f t="shared" ca="1" si="21"/>
        <v>15157062.42859841</v>
      </c>
      <c r="X58" s="204">
        <f t="shared" ca="1" si="21"/>
        <v>15293898.745746674</v>
      </c>
      <c r="Y58" s="204">
        <f t="shared" ca="1" si="21"/>
        <v>15383696.102842551</v>
      </c>
      <c r="Z58" s="204">
        <f t="shared" ca="1" si="21"/>
        <v>15473805.747172264</v>
      </c>
      <c r="AA58" s="204">
        <f t="shared" ca="1" si="21"/>
        <v>15564228.599850167</v>
      </c>
      <c r="AB58" s="204">
        <f t="shared" ca="1" si="21"/>
        <v>15654965.584493876</v>
      </c>
      <c r="AC58" s="204">
        <f t="shared" ca="1" si="21"/>
        <v>15746017.627230741</v>
      </c>
      <c r="AD58" s="204">
        <f t="shared" ca="1" si="21"/>
        <v>15837385.656704346</v>
      </c>
      <c r="AE58" s="204">
        <f t="shared" ca="1" si="21"/>
        <v>15929070.604081005</v>
      </c>
      <c r="AF58" s="204">
        <f t="shared" ca="1" si="21"/>
        <v>16021073.403056301</v>
      </c>
      <c r="AG58" s="204">
        <f t="shared" ca="1" si="21"/>
        <v>16113394.989861621</v>
      </c>
      <c r="AH58" s="204">
        <f t="shared" ca="1" si="21"/>
        <v>16173596.155787697</v>
      </c>
      <c r="AI58" s="204">
        <f t="shared" ca="1" si="21"/>
        <v>16191198.116633477</v>
      </c>
      <c r="AJ58" s="204">
        <f t="shared" ca="1" si="21"/>
        <v>16208803.958879316</v>
      </c>
      <c r="AK58" s="204">
        <f t="shared" ca="1" si="21"/>
        <v>16226413.683190646</v>
      </c>
      <c r="AL58" s="204">
        <f t="shared" ca="1" si="21"/>
        <v>16244027.290232994</v>
      </c>
      <c r="AM58" s="204">
        <f t="shared" ca="1" si="21"/>
        <v>16261644.780671995</v>
      </c>
      <c r="AN58" s="204">
        <f t="shared" ca="1" si="21"/>
        <v>16279266.155173387</v>
      </c>
      <c r="AO58" s="204">
        <f t="shared" ca="1" si="21"/>
        <v>16296891.414403005</v>
      </c>
      <c r="AP58" s="204">
        <f t="shared" ca="1" si="21"/>
        <v>16314520.559026783</v>
      </c>
      <c r="AQ58" s="204">
        <f t="shared" ca="1" si="21"/>
        <v>16332153.589710768</v>
      </c>
      <c r="AR58" s="204">
        <f t="shared" ca="1" si="21"/>
        <v>16322975.345461173</v>
      </c>
      <c r="AS58" s="204">
        <f t="shared" ca="1" si="21"/>
        <v>16282069.286170572</v>
      </c>
      <c r="AT58" s="204">
        <f t="shared" ca="1" si="21"/>
        <v>16241249.990595566</v>
      </c>
      <c r="AU58" s="204">
        <f t="shared" ca="1" si="21"/>
        <v>16200517.289297851</v>
      </c>
      <c r="AV58" s="204">
        <f t="shared" ca="1" si="21"/>
        <v>16159871.013154024</v>
      </c>
      <c r="AW58" s="204">
        <f t="shared" ca="1" si="21"/>
        <v>16119310.993355043</v>
      </c>
      <c r="AX58" s="204">
        <f t="shared" ca="1" si="21"/>
        <v>16078837.061405644</v>
      </c>
      <c r="AY58" s="204">
        <f t="shared" ca="1" si="21"/>
        <v>16038449.049123794</v>
      </c>
      <c r="AZ58" s="204">
        <f t="shared" ca="1" si="21"/>
        <v>15998146.788640114</v>
      </c>
      <c r="BA58" s="204">
        <f t="shared" ca="1" si="21"/>
        <v>15957930.112397313</v>
      </c>
      <c r="BB58" s="204">
        <f t="shared" ca="1" si="21"/>
        <v>15892405.635994751</v>
      </c>
      <c r="BC58" s="204">
        <f t="shared" ca="1" si="21"/>
        <v>15796680.679155799</v>
      </c>
      <c r="BD58" s="204">
        <f t="shared" ca="1" si="21"/>
        <v>15701398.032317987</v>
      </c>
      <c r="BE58" s="204">
        <f t="shared" ca="1" si="21"/>
        <v>15606555.868259739</v>
      </c>
      <c r="BF58" s="204">
        <f t="shared" ca="1" si="21"/>
        <v>15512152.36685269</v>
      </c>
      <c r="BG58" s="204">
        <f t="shared" ca="1" si="21"/>
        <v>15418185.715035247</v>
      </c>
      <c r="BH58" s="204">
        <f t="shared" ca="1" si="21"/>
        <v>15324654.106786199</v>
      </c>
      <c r="BI58" s="204">
        <f t="shared" ca="1" si="21"/>
        <v>15231555.743098456</v>
      </c>
      <c r="BJ58" s="204">
        <f t="shared" ca="1" si="21"/>
        <v>15138888.83195287</v>
      </c>
      <c r="BK58" s="204">
        <f t="shared" ca="1" si="21"/>
        <v>15046651.588292141</v>
      </c>
      <c r="BL58" s="204">
        <f t="shared" ca="1" si="21"/>
        <v>14932491.556094171</v>
      </c>
      <c r="BM58" s="204">
        <f t="shared" ca="1" si="21"/>
        <v>14793932.925505072</v>
      </c>
      <c r="BN58" s="204">
        <f t="shared" ca="1" si="21"/>
        <v>14656333.97349374</v>
      </c>
      <c r="BO58" s="204">
        <f t="shared" ca="1" si="21"/>
        <v>14519688.798719769</v>
      </c>
      <c r="BP58" s="204">
        <f t="shared" ca="1" si="21"/>
        <v>14383991.533847637</v>
      </c>
      <c r="BQ58" s="204">
        <f t="shared" ca="1" si="20"/>
        <v>14249236.345358644</v>
      </c>
      <c r="BR58" s="204">
        <f t="shared" ca="1" si="20"/>
        <v>14115417.433363866</v>
      </c>
      <c r="BS58" s="204">
        <f t="shared" ca="1" si="20"/>
        <v>13982529.031418102</v>
      </c>
      <c r="BT58" s="204">
        <f t="shared" ca="1" si="20"/>
        <v>13850565.406334838</v>
      </c>
      <c r="BU58" s="204">
        <f t="shared" ca="1" si="20"/>
        <v>13719520.858002193</v>
      </c>
      <c r="BV58" s="204">
        <f t="shared" ca="1" si="20"/>
        <v>13571711.610450407</v>
      </c>
      <c r="BW58" s="204">
        <f t="shared" ca="1" si="20"/>
        <v>13425956.449428933</v>
      </c>
      <c r="BX58" s="204">
        <f t="shared" ca="1" si="20"/>
        <v>13281448.952570764</v>
      </c>
      <c r="BY58" s="204">
        <f t="shared" ca="1" si="20"/>
        <v>13138179.470086729</v>
      </c>
      <c r="BZ58" s="204">
        <f t="shared" ca="1" si="20"/>
        <v>12996138.422630409</v>
      </c>
      <c r="CA58" s="204">
        <f t="shared" ca="1" si="20"/>
        <v>12855316.300802777</v>
      </c>
      <c r="CB58" s="204">
        <f t="shared" ca="1" si="20"/>
        <v>12715703.664660251</v>
      </c>
      <c r="CC58" s="204">
        <f t="shared" ca="1" si="20"/>
        <v>12577291.143226091</v>
      </c>
      <c r="CD58" s="204">
        <f t="shared" ca="1" si="20"/>
        <v>12440069.434005167</v>
      </c>
      <c r="CE58" s="204">
        <f t="shared" ca="1" si="20"/>
        <v>12304029.30250204</v>
      </c>
      <c r="CF58" s="204">
        <f t="shared" ca="1" si="20"/>
        <v>12169161.58174235</v>
      </c>
    </row>
    <row r="59" spans="1:84" x14ac:dyDescent="0.2">
      <c r="A59" s="202"/>
      <c r="B59" s="212" t="s">
        <v>178</v>
      </c>
      <c r="C59" s="118"/>
      <c r="D59" s="204">
        <f ca="1">'Frequency &amp; Severity Prediction'!AH7</f>
        <v>12753302.63210329</v>
      </c>
      <c r="E59" s="204">
        <f t="shared" ca="1" si="21"/>
        <v>13141460.607448651</v>
      </c>
      <c r="F59" s="204">
        <f t="shared" ca="1" si="21"/>
        <v>13368523.051034579</v>
      </c>
      <c r="G59" s="204">
        <f t="shared" ca="1" si="21"/>
        <v>13597963.056665439</v>
      </c>
      <c r="H59" s="204">
        <f t="shared" ca="1" si="21"/>
        <v>13829801.817522172</v>
      </c>
      <c r="I59" s="204">
        <f t="shared" ca="1" si="21"/>
        <v>14064060.70106604</v>
      </c>
      <c r="J59" s="204">
        <f t="shared" ca="1" si="21"/>
        <v>14300761.250403866</v>
      </c>
      <c r="K59" s="204">
        <f t="shared" ca="1" si="21"/>
        <v>14539925.185663652</v>
      </c>
      <c r="L59" s="204">
        <f t="shared" ca="1" si="21"/>
        <v>14781574.405380592</v>
      </c>
      <c r="M59" s="204">
        <f t="shared" ca="1" si="21"/>
        <v>15025730.987893615</v>
      </c>
      <c r="N59" s="204">
        <f t="shared" ca="1" si="21"/>
        <v>15239517.843131399</v>
      </c>
      <c r="O59" s="204">
        <f t="shared" ca="1" si="21"/>
        <v>15416947.929507624</v>
      </c>
      <c r="P59" s="204">
        <f t="shared" ca="1" si="21"/>
        <v>15595614.291212277</v>
      </c>
      <c r="Q59" s="204">
        <f t="shared" ca="1" si="21"/>
        <v>15775524.246210361</v>
      </c>
      <c r="R59" s="204">
        <f t="shared" ca="1" si="21"/>
        <v>15956685.152401114</v>
      </c>
      <c r="S59" s="204">
        <f t="shared" ca="1" si="21"/>
        <v>16139104.40782555</v>
      </c>
      <c r="T59" s="204">
        <f t="shared" ca="1" si="21"/>
        <v>16322789.450875008</v>
      </c>
      <c r="U59" s="204">
        <f t="shared" ca="1" si="21"/>
        <v>16507747.760500781</v>
      </c>
      <c r="V59" s="204">
        <f t="shared" ca="1" si="21"/>
        <v>16693986.856424781</v>
      </c>
      <c r="W59" s="204">
        <f t="shared" ca="1" si="21"/>
        <v>16881514.299351275</v>
      </c>
      <c r="X59" s="204">
        <f t="shared" ca="1" si="21"/>
        <v>17033918.781122785</v>
      </c>
      <c r="Y59" s="204">
        <f t="shared" ca="1" si="21"/>
        <v>17133932.57832123</v>
      </c>
      <c r="Z59" s="204">
        <f t="shared" ca="1" si="21"/>
        <v>17234294.192349505</v>
      </c>
      <c r="AA59" s="204">
        <f t="shared" ca="1" si="21"/>
        <v>17335004.649119146</v>
      </c>
      <c r="AB59" s="204">
        <f t="shared" ca="1" si="21"/>
        <v>17436064.97732975</v>
      </c>
      <c r="AC59" s="204">
        <f t="shared" ca="1" si="21"/>
        <v>17537476.208476186</v>
      </c>
      <c r="AD59" s="204">
        <f t="shared" ca="1" si="21"/>
        <v>17639239.376855828</v>
      </c>
      <c r="AE59" s="204">
        <f t="shared" ca="1" si="21"/>
        <v>17741355.519575801</v>
      </c>
      <c r="AF59" s="204">
        <f t="shared" ca="1" si="21"/>
        <v>17843825.676560264</v>
      </c>
      <c r="AG59" s="204">
        <f t="shared" ca="1" si="21"/>
        <v>17946650.890557677</v>
      </c>
      <c r="AH59" s="204">
        <f t="shared" ca="1" si="21"/>
        <v>18013701.273717746</v>
      </c>
      <c r="AI59" s="204">
        <f t="shared" ca="1" si="21"/>
        <v>18033305.847830605</v>
      </c>
      <c r="AJ59" s="204">
        <f t="shared" ca="1" si="21"/>
        <v>18052914.744938824</v>
      </c>
      <c r="AK59" s="204">
        <f t="shared" ca="1" si="21"/>
        <v>18072527.965783548</v>
      </c>
      <c r="AL59" s="204">
        <f t="shared" ca="1" si="21"/>
        <v>18092145.511106018</v>
      </c>
      <c r="AM59" s="204">
        <f t="shared" ca="1" si="21"/>
        <v>18111767.381647602</v>
      </c>
      <c r="AN59" s="204">
        <f t="shared" ca="1" si="21"/>
        <v>18131393.578149781</v>
      </c>
      <c r="AO59" s="204">
        <f t="shared" ca="1" si="21"/>
        <v>18151024.101354141</v>
      </c>
      <c r="AP59" s="204">
        <f t="shared" ca="1" si="21"/>
        <v>18170658.952002387</v>
      </c>
      <c r="AQ59" s="204">
        <f t="shared" ca="1" si="21"/>
        <v>18190298.130836342</v>
      </c>
      <c r="AR59" s="204">
        <f t="shared" ca="1" si="21"/>
        <v>18180075.657829296</v>
      </c>
      <c r="AS59" s="204">
        <f t="shared" ca="1" si="21"/>
        <v>18134515.627440985</v>
      </c>
      <c r="AT59" s="204">
        <f t="shared" ca="1" si="21"/>
        <v>18089052.232064404</v>
      </c>
      <c r="AU59" s="204">
        <f t="shared" ca="1" si="21"/>
        <v>18043685.282983877</v>
      </c>
      <c r="AV59" s="204">
        <f t="shared" ca="1" si="21"/>
        <v>17998414.591834467</v>
      </c>
      <c r="AW59" s="204">
        <f t="shared" ca="1" si="21"/>
        <v>17953239.970601358</v>
      </c>
      <c r="AX59" s="204">
        <f t="shared" ca="1" si="21"/>
        <v>17908161.23161922</v>
      </c>
      <c r="AY59" s="204">
        <f t="shared" ca="1" si="21"/>
        <v>17863178.187571581</v>
      </c>
      <c r="AZ59" s="204">
        <f t="shared" ca="1" si="21"/>
        <v>17818290.651490197</v>
      </c>
      <c r="BA59" s="204">
        <f t="shared" ca="1" si="21"/>
        <v>17773498.436754428</v>
      </c>
      <c r="BB59" s="204">
        <f t="shared" ca="1" si="21"/>
        <v>17700519.098537792</v>
      </c>
      <c r="BC59" s="204">
        <f t="shared" ca="1" si="21"/>
        <v>17593903.305715524</v>
      </c>
      <c r="BD59" s="204">
        <f t="shared" ca="1" si="21"/>
        <v>17487780.145462677</v>
      </c>
      <c r="BE59" s="204">
        <f t="shared" ca="1" si="21"/>
        <v>17382147.582670704</v>
      </c>
      <c r="BF59" s="204">
        <f t="shared" ca="1" si="21"/>
        <v>17277003.590131294</v>
      </c>
      <c r="BG59" s="204">
        <f t="shared" ca="1" si="21"/>
        <v>17172346.148506898</v>
      </c>
      <c r="BH59" s="204">
        <f t="shared" ca="1" si="21"/>
        <v>17068173.24630136</v>
      </c>
      <c r="BI59" s="204">
        <f t="shared" ca="1" si="21"/>
        <v>16964482.879830647</v>
      </c>
      <c r="BJ59" s="204">
        <f t="shared" ca="1" si="21"/>
        <v>16861273.053193707</v>
      </c>
      <c r="BK59" s="204">
        <f t="shared" ca="1" si="21"/>
        <v>16758541.778243398</v>
      </c>
      <c r="BL59" s="204">
        <f t="shared" ca="1" si="21"/>
        <v>16631393.511549706</v>
      </c>
      <c r="BM59" s="204">
        <f t="shared" ca="1" si="21"/>
        <v>16477070.7650012</v>
      </c>
      <c r="BN59" s="204">
        <f t="shared" ca="1" si="21"/>
        <v>16323816.881743966</v>
      </c>
      <c r="BO59" s="204">
        <f t="shared" ca="1" si="21"/>
        <v>16171625.289029293</v>
      </c>
      <c r="BP59" s="204">
        <f t="shared" ca="1" si="21"/>
        <v>16020489.451982168</v>
      </c>
      <c r="BQ59" s="204">
        <f t="shared" ca="1" si="20"/>
        <v>15870402.873391818</v>
      </c>
      <c r="BR59" s="204">
        <f t="shared" ca="1" si="20"/>
        <v>15721359.093503373</v>
      </c>
      <c r="BS59" s="204">
        <f t="shared" ca="1" si="20"/>
        <v>15573351.689810649</v>
      </c>
      <c r="BT59" s="204">
        <f t="shared" ca="1" si="20"/>
        <v>15426374.276850071</v>
      </c>
      <c r="BU59" s="204">
        <f t="shared" ca="1" si="20"/>
        <v>15280420.505995667</v>
      </c>
      <c r="BV59" s="204">
        <f t="shared" ca="1" si="20"/>
        <v>15115794.67972647</v>
      </c>
      <c r="BW59" s="204">
        <f t="shared" ca="1" si="20"/>
        <v>14953456.637867801</v>
      </c>
      <c r="BX59" s="204">
        <f t="shared" ca="1" si="20"/>
        <v>14792508.209630698</v>
      </c>
      <c r="BY59" s="204">
        <f t="shared" ca="1" si="20"/>
        <v>14632938.647348536</v>
      </c>
      <c r="BZ59" s="204">
        <f t="shared" ca="1" si="20"/>
        <v>14474737.281811874</v>
      </c>
      <c r="CA59" s="204">
        <f t="shared" ca="1" si="20"/>
        <v>14317893.521716733</v>
      </c>
      <c r="CB59" s="204">
        <f t="shared" ca="1" si="20"/>
        <v>14162396.853116671</v>
      </c>
      <c r="CC59" s="204">
        <f t="shared" ca="1" si="20"/>
        <v>14008236.838878604</v>
      </c>
      <c r="CD59" s="204">
        <f t="shared" ca="1" si="20"/>
        <v>13855403.118142344</v>
      </c>
      <c r="CE59" s="204">
        <f t="shared" ca="1" si="20"/>
        <v>13703885.405783879</v>
      </c>
      <c r="CF59" s="204">
        <f t="shared" ca="1" si="20"/>
        <v>13553673.491882289</v>
      </c>
    </row>
    <row r="60" spans="1:84" x14ac:dyDescent="0.2">
      <c r="A60" s="202"/>
      <c r="B60" s="214" t="s">
        <v>179</v>
      </c>
      <c r="C60" s="118"/>
      <c r="D60" s="204">
        <f>Control!$B$47*Control!$C35</f>
        <v>2017783833.7560976</v>
      </c>
      <c r="E60" s="204">
        <f ca="1">D60*(E$69/D$69)*(E10/D10)</f>
        <v>2071979159.5531602</v>
      </c>
      <c r="F60" s="204">
        <f t="shared" ref="F60:BQ61" ca="1" si="22">E60*(F$69/E$69)*(F10/E10)</f>
        <v>2107779491.4249916</v>
      </c>
      <c r="G60" s="204">
        <f t="shared" ca="1" si="22"/>
        <v>2143954687.1840875</v>
      </c>
      <c r="H60" s="204">
        <f t="shared" ca="1" si="22"/>
        <v>2180508088.302948</v>
      </c>
      <c r="I60" s="204">
        <f t="shared" ca="1" si="22"/>
        <v>2217443063.7323885</v>
      </c>
      <c r="J60" s="204">
        <f t="shared" ca="1" si="22"/>
        <v>2254763010.1167941</v>
      </c>
      <c r="K60" s="204">
        <f t="shared" ca="1" si="22"/>
        <v>2292471352.0110068</v>
      </c>
      <c r="L60" s="204">
        <f t="shared" ca="1" si="22"/>
        <v>2330571542.0988564</v>
      </c>
      <c r="M60" s="204">
        <f t="shared" ca="1" si="22"/>
        <v>2369067061.4133506</v>
      </c>
      <c r="N60" s="204">
        <f t="shared" ca="1" si="22"/>
        <v>2402774266.5613098</v>
      </c>
      <c r="O60" s="204">
        <f t="shared" ca="1" si="22"/>
        <v>2430749196.6113896</v>
      </c>
      <c r="P60" s="204">
        <f t="shared" ca="1" si="22"/>
        <v>2458919046.9060669</v>
      </c>
      <c r="Q60" s="204">
        <f t="shared" ca="1" si="22"/>
        <v>2487284971.2494302</v>
      </c>
      <c r="R60" s="204">
        <f t="shared" ca="1" si="22"/>
        <v>2515848129.7418928</v>
      </c>
      <c r="S60" s="204">
        <f t="shared" ca="1" si="22"/>
        <v>2544609688.8129144</v>
      </c>
      <c r="T60" s="204">
        <f t="shared" ca="1" si="22"/>
        <v>2573570821.2538838</v>
      </c>
      <c r="U60" s="204">
        <f t="shared" ca="1" si="22"/>
        <v>2602732706.2511697</v>
      </c>
      <c r="V60" s="204">
        <f t="shared" ca="1" si="22"/>
        <v>2632096529.4193363</v>
      </c>
      <c r="W60" s="204">
        <f t="shared" ca="1" si="22"/>
        <v>2661663482.8345265</v>
      </c>
      <c r="X60" s="204">
        <f t="shared" ca="1" si="22"/>
        <v>2685692692.3330569</v>
      </c>
      <c r="Y60" s="204">
        <f t="shared" ca="1" si="22"/>
        <v>2701461601.8670168</v>
      </c>
      <c r="Z60" s="204">
        <f t="shared" ca="1" si="22"/>
        <v>2717285350.7559218</v>
      </c>
      <c r="AA60" s="204">
        <f t="shared" ca="1" si="22"/>
        <v>2733164100.7525167</v>
      </c>
      <c r="AB60" s="204">
        <f t="shared" ca="1" si="22"/>
        <v>2749098014.0491328</v>
      </c>
      <c r="AC60" s="204">
        <f t="shared" ca="1" si="22"/>
        <v>2765087253.2788229</v>
      </c>
      <c r="AD60" s="204">
        <f t="shared" ca="1" si="22"/>
        <v>2781131981.5165052</v>
      </c>
      <c r="AE60" s="204">
        <f t="shared" ca="1" si="22"/>
        <v>2797232362.2801032</v>
      </c>
      <c r="AF60" s="204">
        <f t="shared" ca="1" si="22"/>
        <v>2813388559.5316944</v>
      </c>
      <c r="AG60" s="204">
        <f t="shared" ca="1" si="22"/>
        <v>2829600737.6786561</v>
      </c>
      <c r="AH60" s="204">
        <f t="shared" ca="1" si="22"/>
        <v>2840172393.3490295</v>
      </c>
      <c r="AI60" s="204">
        <f t="shared" ca="1" si="22"/>
        <v>2843263394.4338503</v>
      </c>
      <c r="AJ60" s="204">
        <f t="shared" ca="1" si="22"/>
        <v>2846355077.1138582</v>
      </c>
      <c r="AK60" s="204">
        <f t="shared" ca="1" si="22"/>
        <v>2849447441.5059066</v>
      </c>
      <c r="AL60" s="204">
        <f t="shared" ca="1" si="22"/>
        <v>2852540487.7268653</v>
      </c>
      <c r="AM60" s="204">
        <f t="shared" ca="1" si="22"/>
        <v>2855634215.8936238</v>
      </c>
      <c r="AN60" s="204">
        <f t="shared" ca="1" si="22"/>
        <v>2858728626.1230893</v>
      </c>
      <c r="AO60" s="204">
        <f t="shared" ca="1" si="22"/>
        <v>2861823718.5321865</v>
      </c>
      <c r="AP60" s="204">
        <f t="shared" ca="1" si="22"/>
        <v>2864919493.2378573</v>
      </c>
      <c r="AQ60" s="204">
        <f t="shared" ca="1" si="22"/>
        <v>2868015950.3570623</v>
      </c>
      <c r="AR60" s="204">
        <f t="shared" ca="1" si="22"/>
        <v>2866404200.2128134</v>
      </c>
      <c r="AS60" s="204">
        <f t="shared" ca="1" si="22"/>
        <v>2859220871.3353763</v>
      </c>
      <c r="AT60" s="204">
        <f t="shared" ca="1" si="22"/>
        <v>2852052778.6433501</v>
      </c>
      <c r="AU60" s="204">
        <f t="shared" ca="1" si="22"/>
        <v>2844899892.3824363</v>
      </c>
      <c r="AV60" s="204">
        <f t="shared" ca="1" si="22"/>
        <v>2837762182.8536353</v>
      </c>
      <c r="AW60" s="204">
        <f t="shared" ca="1" si="22"/>
        <v>2830639620.4131517</v>
      </c>
      <c r="AX60" s="204">
        <f t="shared" ca="1" si="22"/>
        <v>2823532175.4722919</v>
      </c>
      <c r="AY60" s="204">
        <f t="shared" ca="1" si="22"/>
        <v>2816439818.497365</v>
      </c>
      <c r="AZ60" s="204">
        <f t="shared" ca="1" si="22"/>
        <v>2809362520.0095849</v>
      </c>
      <c r="BA60" s="204">
        <f t="shared" ca="1" si="22"/>
        <v>2802300250.5849714</v>
      </c>
      <c r="BB60" s="204">
        <f t="shared" ca="1" si="22"/>
        <v>2790793792.3319869</v>
      </c>
      <c r="BC60" s="204">
        <f t="shared" ca="1" si="22"/>
        <v>2773983963.6983452</v>
      </c>
      <c r="BD60" s="204">
        <f t="shared" ca="1" si="22"/>
        <v>2757251807.13234</v>
      </c>
      <c r="BE60" s="204">
        <f t="shared" ca="1" si="22"/>
        <v>2740597001.7638183</v>
      </c>
      <c r="BF60" s="204">
        <f t="shared" ca="1" si="22"/>
        <v>2724019227.9682341</v>
      </c>
      <c r="BG60" s="204">
        <f t="shared" ca="1" si="22"/>
        <v>2707518167.3620038</v>
      </c>
      <c r="BH60" s="204">
        <f t="shared" ca="1" si="22"/>
        <v>2691093502.7978754</v>
      </c>
      <c r="BI60" s="204">
        <f t="shared" ca="1" si="22"/>
        <v>2674744918.3603153</v>
      </c>
      <c r="BJ60" s="204">
        <f t="shared" ca="1" si="22"/>
        <v>2658472099.360909</v>
      </c>
      <c r="BK60" s="204">
        <f t="shared" ca="1" si="22"/>
        <v>2642274732.3337827</v>
      </c>
      <c r="BL60" s="204">
        <f t="shared" ca="1" si="22"/>
        <v>2622227603.1270552</v>
      </c>
      <c r="BM60" s="204">
        <f t="shared" ca="1" si="22"/>
        <v>2597895945.9205294</v>
      </c>
      <c r="BN60" s="204">
        <f t="shared" ca="1" si="22"/>
        <v>2573732813.5477395</v>
      </c>
      <c r="BO60" s="204">
        <f t="shared" ca="1" si="22"/>
        <v>2549737169.7008691</v>
      </c>
      <c r="BP60" s="204">
        <f t="shared" ca="1" si="22"/>
        <v>2525907984.0435476</v>
      </c>
      <c r="BQ60" s="204">
        <f t="shared" ca="1" si="22"/>
        <v>2502244232.177824</v>
      </c>
      <c r="BR60" s="204">
        <f t="shared" ref="BR60:CF64" ca="1" si="23">BQ60*(BR$69/BQ$69)*(BR10/BQ10)</f>
        <v>2478744895.61132</v>
      </c>
      <c r="BS60" s="204">
        <f t="shared" ca="1" si="23"/>
        <v>2455408961.7245598</v>
      </c>
      <c r="BT60" s="204">
        <f t="shared" ca="1" si="23"/>
        <v>2432235423.7384748</v>
      </c>
      <c r="BU60" s="204">
        <f t="shared" ca="1" si="23"/>
        <v>2409223280.6820846</v>
      </c>
      <c r="BV60" s="204">
        <f t="shared" ca="1" si="23"/>
        <v>2383267164.2850494</v>
      </c>
      <c r="BW60" s="204">
        <f t="shared" ca="1" si="23"/>
        <v>2357671756.7743211</v>
      </c>
      <c r="BX60" s="204">
        <f t="shared" ca="1" si="23"/>
        <v>2332295445.9492445</v>
      </c>
      <c r="BY60" s="204">
        <f t="shared" ca="1" si="23"/>
        <v>2307136537.2537942</v>
      </c>
      <c r="BZ60" s="204">
        <f t="shared" ca="1" si="23"/>
        <v>2282193348.50208</v>
      </c>
      <c r="CA60" s="204">
        <f t="shared" ca="1" si="23"/>
        <v>2257464209.7913575</v>
      </c>
      <c r="CB60" s="204">
        <f t="shared" ca="1" si="23"/>
        <v>2232947463.4156423</v>
      </c>
      <c r="CC60" s="204">
        <f t="shared" ca="1" si="23"/>
        <v>2208641463.7799053</v>
      </c>
      <c r="CD60" s="204">
        <f t="shared" ca="1" si="23"/>
        <v>2184544577.3148651</v>
      </c>
      <c r="CE60" s="204">
        <f t="shared" ca="1" si="23"/>
        <v>2160655182.3923583</v>
      </c>
      <c r="CF60" s="204">
        <f t="shared" ca="1" si="23"/>
        <v>2136971669.2412956</v>
      </c>
    </row>
    <row r="61" spans="1:84" x14ac:dyDescent="0.2">
      <c r="A61" s="202"/>
      <c r="B61" s="214" t="s">
        <v>180</v>
      </c>
      <c r="C61" s="118"/>
      <c r="D61" s="204">
        <f>Control!$B$47*Control!$C36</f>
        <v>4792236605.1707315</v>
      </c>
      <c r="E61" s="204">
        <f t="shared" ref="E61:T65" ca="1" si="24">D61*(E$69/D$69)*(E11/D11)</f>
        <v>5045239977.0181828</v>
      </c>
      <c r="F61" s="204">
        <f t="shared" ca="1" si="24"/>
        <v>5132413279.2772818</v>
      </c>
      <c r="G61" s="204">
        <f t="shared" ca="1" si="24"/>
        <v>5220499369.8051472</v>
      </c>
      <c r="H61" s="204">
        <f t="shared" ca="1" si="24"/>
        <v>5309506385.040102</v>
      </c>
      <c r="I61" s="204">
        <f t="shared" ca="1" si="24"/>
        <v>5399442528.3297806</v>
      </c>
      <c r="J61" s="204">
        <f t="shared" ca="1" si="24"/>
        <v>5490316070.4552641</v>
      </c>
      <c r="K61" s="204">
        <f t="shared" ca="1" si="24"/>
        <v>5582135350.1592064</v>
      </c>
      <c r="L61" s="204">
        <f t="shared" ca="1" si="24"/>
        <v>5674908774.677948</v>
      </c>
      <c r="M61" s="204">
        <f t="shared" ca="1" si="24"/>
        <v>5768644820.2776766</v>
      </c>
      <c r="N61" s="204">
        <f t="shared" ca="1" si="24"/>
        <v>5850721388.5394497</v>
      </c>
      <c r="O61" s="204">
        <f t="shared" ca="1" si="24"/>
        <v>5918839947.9333525</v>
      </c>
      <c r="P61" s="204">
        <f t="shared" ca="1" si="24"/>
        <v>5987433135.36868</v>
      </c>
      <c r="Q61" s="204">
        <f t="shared" ca="1" si="24"/>
        <v>6056503760.3420858</v>
      </c>
      <c r="R61" s="204">
        <f t="shared" ca="1" si="24"/>
        <v>6126054647.6816845</v>
      </c>
      <c r="S61" s="204">
        <f t="shared" ca="1" si="24"/>
        <v>6196088637.626729</v>
      </c>
      <c r="T61" s="204">
        <f t="shared" ca="1" si="24"/>
        <v>6266608585.9076796</v>
      </c>
      <c r="U61" s="204">
        <f t="shared" ca="1" si="22"/>
        <v>6337617363.826683</v>
      </c>
      <c r="V61" s="204">
        <f t="shared" ca="1" si="22"/>
        <v>6409117858.3384504</v>
      </c>
      <c r="W61" s="204">
        <f t="shared" ca="1" si="22"/>
        <v>6481112972.131546</v>
      </c>
      <c r="X61" s="204">
        <f t="shared" ca="1" si="22"/>
        <v>6539623757.7343683</v>
      </c>
      <c r="Y61" s="204">
        <f t="shared" ca="1" si="22"/>
        <v>6578020829.6392202</v>
      </c>
      <c r="Z61" s="204">
        <f t="shared" ca="1" si="22"/>
        <v>6616551434.5984993</v>
      </c>
      <c r="AA61" s="204">
        <f t="shared" ca="1" si="22"/>
        <v>6655215966.4778519</v>
      </c>
      <c r="AB61" s="204">
        <f t="shared" ca="1" si="22"/>
        <v>6694014820.2133131</v>
      </c>
      <c r="AC61" s="204">
        <f t="shared" ca="1" si="22"/>
        <v>6732948391.8140697</v>
      </c>
      <c r="AD61" s="204">
        <f t="shared" ca="1" si="22"/>
        <v>6772017078.3652439</v>
      </c>
      <c r="AE61" s="204">
        <f t="shared" ca="1" si="22"/>
        <v>6811221278.0306673</v>
      </c>
      <c r="AF61" s="204">
        <f t="shared" ca="1" si="22"/>
        <v>6850561390.0556822</v>
      </c>
      <c r="AG61" s="204">
        <f t="shared" ca="1" si="22"/>
        <v>6890037814.7699308</v>
      </c>
      <c r="AH61" s="204">
        <f t="shared" ca="1" si="22"/>
        <v>6915779646.952713</v>
      </c>
      <c r="AI61" s="204">
        <f t="shared" ca="1" si="22"/>
        <v>6923306190.91926</v>
      </c>
      <c r="AJ61" s="204">
        <f t="shared" ca="1" si="22"/>
        <v>6930834394.5604563</v>
      </c>
      <c r="AK61" s="204">
        <f t="shared" ca="1" si="22"/>
        <v>6938364258.1608381</v>
      </c>
      <c r="AL61" s="204">
        <f t="shared" ca="1" si="22"/>
        <v>6945895782.0049839</v>
      </c>
      <c r="AM61" s="204">
        <f t="shared" ca="1" si="22"/>
        <v>6953428966.3775158</v>
      </c>
      <c r="AN61" s="204">
        <f t="shared" ca="1" si="22"/>
        <v>6960963811.5631018</v>
      </c>
      <c r="AO61" s="204">
        <f t="shared" ca="1" si="22"/>
        <v>6968500317.8464508</v>
      </c>
      <c r="AP61" s="204">
        <f t="shared" ca="1" si="22"/>
        <v>6976038485.5123167</v>
      </c>
      <c r="AQ61" s="204">
        <f t="shared" ca="1" si="22"/>
        <v>6983578314.8454952</v>
      </c>
      <c r="AR61" s="204">
        <f t="shared" ca="1" si="22"/>
        <v>6979653726.0178347</v>
      </c>
      <c r="AS61" s="204">
        <f t="shared" ca="1" si="22"/>
        <v>6962162421.6997299</v>
      </c>
      <c r="AT61" s="204">
        <f t="shared" ca="1" si="22"/>
        <v>6944708217.2778177</v>
      </c>
      <c r="AU61" s="204">
        <f t="shared" ca="1" si="22"/>
        <v>6927291040.3008022</v>
      </c>
      <c r="AV61" s="204">
        <f t="shared" ca="1" si="22"/>
        <v>6909910818.4520378</v>
      </c>
      <c r="AW61" s="204">
        <f t="shared" ca="1" si="22"/>
        <v>6892567479.5493031</v>
      </c>
      <c r="AX61" s="204">
        <f t="shared" ca="1" si="22"/>
        <v>6875260951.5445442</v>
      </c>
      <c r="AY61" s="204">
        <f t="shared" ca="1" si="22"/>
        <v>6857991162.5236435</v>
      </c>
      <c r="AZ61" s="204">
        <f t="shared" ca="1" si="22"/>
        <v>6840758040.7061749</v>
      </c>
      <c r="BA61" s="204">
        <f t="shared" ca="1" si="22"/>
        <v>6823561514.445159</v>
      </c>
      <c r="BB61" s="204">
        <f t="shared" ca="1" si="22"/>
        <v>6795543451.1822224</v>
      </c>
      <c r="BC61" s="204">
        <f t="shared" ca="1" si="22"/>
        <v>6754611755.9775438</v>
      </c>
      <c r="BD61" s="204">
        <f t="shared" ca="1" si="22"/>
        <v>6713869191.1600761</v>
      </c>
      <c r="BE61" s="204">
        <f t="shared" ca="1" si="22"/>
        <v>6673314975.4155302</v>
      </c>
      <c r="BF61" s="204">
        <f t="shared" ca="1" si="22"/>
        <v>6632948330.4626522</v>
      </c>
      <c r="BG61" s="204">
        <f t="shared" ca="1" si="22"/>
        <v>6592768481.041913</v>
      </c>
      <c r="BH61" s="204">
        <f t="shared" ca="1" si="22"/>
        <v>6552774654.9042387</v>
      </c>
      <c r="BI61" s="204">
        <f t="shared" ca="1" si="22"/>
        <v>6512966082.7997675</v>
      </c>
      <c r="BJ61" s="204">
        <f t="shared" ca="1" si="22"/>
        <v>6473341998.4666548</v>
      </c>
      <c r="BK61" s="204">
        <f t="shared" ca="1" si="22"/>
        <v>6433901638.6199293</v>
      </c>
      <c r="BL61" s="204">
        <f t="shared" ca="1" si="22"/>
        <v>6385087162.2619524</v>
      </c>
      <c r="BM61" s="204">
        <f t="shared" ca="1" si="22"/>
        <v>6325839920.7636642</v>
      </c>
      <c r="BN61" s="204">
        <f t="shared" ca="1" si="22"/>
        <v>6267003034.8543129</v>
      </c>
      <c r="BO61" s="204">
        <f t="shared" ca="1" si="22"/>
        <v>6208573981.1390114</v>
      </c>
      <c r="BP61" s="204">
        <f t="shared" ca="1" si="22"/>
        <v>6150550250.7632513</v>
      </c>
      <c r="BQ61" s="204">
        <f t="shared" ca="1" si="22"/>
        <v>6092929349.3324986</v>
      </c>
      <c r="BR61" s="204">
        <f t="shared" ca="1" si="23"/>
        <v>6035708796.832202</v>
      </c>
      <c r="BS61" s="204">
        <f t="shared" ca="1" si="23"/>
        <v>5978886127.5482464</v>
      </c>
      <c r="BT61" s="204">
        <f t="shared" ca="1" si="23"/>
        <v>5922458889.9878273</v>
      </c>
      <c r="BU61" s="204">
        <f t="shared" ca="1" si="23"/>
        <v>5866424646.8007479</v>
      </c>
      <c r="BV61" s="204">
        <f t="shared" ca="1" si="23"/>
        <v>5803221870.126729</v>
      </c>
      <c r="BW61" s="204">
        <f t="shared" ca="1" si="23"/>
        <v>5740897414.4941511</v>
      </c>
      <c r="BX61" s="204">
        <f t="shared" ca="1" si="23"/>
        <v>5679106456.1953592</v>
      </c>
      <c r="BY61" s="204">
        <f t="shared" ca="1" si="23"/>
        <v>5617844869.010376</v>
      </c>
      <c r="BZ61" s="204">
        <f t="shared" ca="1" si="23"/>
        <v>5557108556.8403254</v>
      </c>
      <c r="CA61" s="204">
        <f t="shared" ca="1" si="23"/>
        <v>5496893453.4956217</v>
      </c>
      <c r="CB61" s="204">
        <f t="shared" ca="1" si="23"/>
        <v>5437195522.4856167</v>
      </c>
      <c r="CC61" s="204">
        <f t="shared" ca="1" si="23"/>
        <v>5378010756.8096647</v>
      </c>
      <c r="CD61" s="204">
        <f t="shared" ca="1" si="23"/>
        <v>5319335178.7496471</v>
      </c>
      <c r="CE61" s="204">
        <f t="shared" ca="1" si="23"/>
        <v>5261164839.6639013</v>
      </c>
      <c r="CF61" s="204">
        <f t="shared" ca="1" si="23"/>
        <v>5203495819.7825689</v>
      </c>
    </row>
    <row r="62" spans="1:84" x14ac:dyDescent="0.2">
      <c r="A62" s="202"/>
      <c r="B62" s="214" t="s">
        <v>181</v>
      </c>
      <c r="C62" s="118"/>
      <c r="D62" s="204">
        <f>Control!$B$47*Control!$C37</f>
        <v>1513337875.3170731</v>
      </c>
      <c r="E62" s="204">
        <f t="shared" ca="1" si="24"/>
        <v>1537763675.9481623</v>
      </c>
      <c r="F62" s="204">
        <f t="shared" ref="F62:BQ65" ca="1" si="25">E62*(F$69/E$69)*(F12/E12)</f>
        <v>1564333658.4142332</v>
      </c>
      <c r="G62" s="204">
        <f t="shared" ca="1" si="25"/>
        <v>1591181854.1367466</v>
      </c>
      <c r="H62" s="204">
        <f t="shared" ca="1" si="25"/>
        <v>1618310743.0610297</v>
      </c>
      <c r="I62" s="204">
        <f t="shared" ca="1" si="25"/>
        <v>1645722825.5260296</v>
      </c>
      <c r="J62" s="204">
        <f t="shared" ca="1" si="25"/>
        <v>1673420622.424068</v>
      </c>
      <c r="K62" s="204">
        <f t="shared" ca="1" si="25"/>
        <v>1701406675.3618107</v>
      </c>
      <c r="L62" s="204">
        <f t="shared" ca="1" si="25"/>
        <v>1729683546.8224535</v>
      </c>
      <c r="M62" s="204">
        <f t="shared" ca="1" si="25"/>
        <v>1758253820.3291409</v>
      </c>
      <c r="N62" s="204">
        <f t="shared" ca="1" si="25"/>
        <v>1783270344.0018225</v>
      </c>
      <c r="O62" s="204">
        <f t="shared" ca="1" si="25"/>
        <v>1804032537.0334749</v>
      </c>
      <c r="P62" s="204">
        <f t="shared" ca="1" si="25"/>
        <v>1824939394.2961681</v>
      </c>
      <c r="Q62" s="204">
        <f t="shared" ca="1" si="25"/>
        <v>1845991772.1102986</v>
      </c>
      <c r="R62" s="204">
        <f t="shared" ca="1" si="25"/>
        <v>1867190531.4692159</v>
      </c>
      <c r="S62" s="204">
        <f t="shared" ca="1" si="25"/>
        <v>1888536538.0635064</v>
      </c>
      <c r="T62" s="204">
        <f t="shared" ca="1" si="25"/>
        <v>1910030662.3053982</v>
      </c>
      <c r="U62" s="204">
        <f t="shared" ca="1" si="25"/>
        <v>1931673779.3532913</v>
      </c>
      <c r="V62" s="204">
        <f t="shared" ca="1" si="25"/>
        <v>1953466769.1364074</v>
      </c>
      <c r="W62" s="204">
        <f t="shared" ca="1" si="25"/>
        <v>1975410516.3795679</v>
      </c>
      <c r="X62" s="204">
        <f t="shared" ca="1" si="25"/>
        <v>1993244308.4610276</v>
      </c>
      <c r="Y62" s="204">
        <f t="shared" ca="1" si="25"/>
        <v>2004947542.1440659</v>
      </c>
      <c r="Z62" s="204">
        <f t="shared" ca="1" si="25"/>
        <v>2016691476.0280011</v>
      </c>
      <c r="AA62" s="204">
        <f t="shared" ca="1" si="25"/>
        <v>2028476230.1610937</v>
      </c>
      <c r="AB62" s="204">
        <f t="shared" ca="1" si="25"/>
        <v>2040301924.9178536</v>
      </c>
      <c r="AC62" s="204">
        <f t="shared" ca="1" si="25"/>
        <v>2052168680.9998815</v>
      </c>
      <c r="AD62" s="204">
        <f t="shared" ca="1" si="25"/>
        <v>2064076619.436718</v>
      </c>
      <c r="AE62" s="204">
        <f t="shared" ca="1" si="25"/>
        <v>2076025861.5866897</v>
      </c>
      <c r="AF62" s="204">
        <f t="shared" ca="1" si="25"/>
        <v>2088016529.1377611</v>
      </c>
      <c r="AG62" s="204">
        <f t="shared" ca="1" si="25"/>
        <v>2100048744.108386</v>
      </c>
      <c r="AH62" s="204">
        <f t="shared" ca="1" si="25"/>
        <v>2107894724.6094823</v>
      </c>
      <c r="AI62" s="204">
        <f t="shared" ca="1" si="25"/>
        <v>2110188777.2154839</v>
      </c>
      <c r="AJ62" s="204">
        <f t="shared" ca="1" si="25"/>
        <v>2112483335.6819403</v>
      </c>
      <c r="AK62" s="204">
        <f t="shared" ca="1" si="25"/>
        <v>2114778400.095577</v>
      </c>
      <c r="AL62" s="204">
        <f t="shared" ca="1" si="25"/>
        <v>2117073970.5431318</v>
      </c>
      <c r="AM62" s="204">
        <f t="shared" ca="1" si="25"/>
        <v>2119370047.1113563</v>
      </c>
      <c r="AN62" s="204">
        <f t="shared" ca="1" si="25"/>
        <v>2121666629.8870156</v>
      </c>
      <c r="AO62" s="204">
        <f t="shared" ca="1" si="25"/>
        <v>2123963718.9568875</v>
      </c>
      <c r="AP62" s="204">
        <f t="shared" ca="1" si="25"/>
        <v>2126261314.4077635</v>
      </c>
      <c r="AQ62" s="204">
        <f t="shared" ca="1" si="25"/>
        <v>2128559416.3264484</v>
      </c>
      <c r="AR62" s="204">
        <f t="shared" ca="1" si="25"/>
        <v>2127363221.4636273</v>
      </c>
      <c r="AS62" s="204">
        <f t="shared" ca="1" si="25"/>
        <v>2122031960.2059155</v>
      </c>
      <c r="AT62" s="204">
        <f t="shared" ca="1" si="25"/>
        <v>2116712006.8092782</v>
      </c>
      <c r="AU62" s="204">
        <f t="shared" ca="1" si="25"/>
        <v>2111403339.1909254</v>
      </c>
      <c r="AV62" s="204">
        <f t="shared" ca="1" si="25"/>
        <v>2106105935.3091092</v>
      </c>
      <c r="AW62" s="204">
        <f t="shared" ca="1" si="25"/>
        <v>2100819773.163053</v>
      </c>
      <c r="AX62" s="204">
        <f t="shared" ca="1" si="25"/>
        <v>2095544830.7928734</v>
      </c>
      <c r="AY62" s="204">
        <f t="shared" ca="1" si="25"/>
        <v>2090281086.2795103</v>
      </c>
      <c r="AZ62" s="204">
        <f t="shared" ca="1" si="25"/>
        <v>2085028517.744652</v>
      </c>
      <c r="BA62" s="204">
        <f t="shared" ca="1" si="25"/>
        <v>2079787103.350662</v>
      </c>
      <c r="BB62" s="204">
        <f t="shared" ca="1" si="25"/>
        <v>2071247339.1070538</v>
      </c>
      <c r="BC62" s="204">
        <f t="shared" ca="1" si="25"/>
        <v>2058771565.0373461</v>
      </c>
      <c r="BD62" s="204">
        <f t="shared" ca="1" si="25"/>
        <v>2046353436.954905</v>
      </c>
      <c r="BE62" s="204">
        <f t="shared" ca="1" si="25"/>
        <v>2033992716.7190785</v>
      </c>
      <c r="BF62" s="204">
        <f t="shared" ca="1" si="25"/>
        <v>2021689167.1136701</v>
      </c>
      <c r="BG62" s="204">
        <f t="shared" ca="1" si="25"/>
        <v>2009442551.8434889</v>
      </c>
      <c r="BH62" s="204">
        <f t="shared" ca="1" si="25"/>
        <v>1997252635.5309157</v>
      </c>
      <c r="BI62" s="204">
        <f t="shared" ca="1" si="25"/>
        <v>1985119183.7124751</v>
      </c>
      <c r="BJ62" s="204">
        <f t="shared" ca="1" si="25"/>
        <v>1973041962.8354256</v>
      </c>
      <c r="BK62" s="204">
        <f t="shared" ca="1" si="25"/>
        <v>1961020740.2543614</v>
      </c>
      <c r="BL62" s="204">
        <f t="shared" ca="1" si="25"/>
        <v>1946142334.2824628</v>
      </c>
      <c r="BM62" s="204">
        <f t="shared" ca="1" si="25"/>
        <v>1928084074.1617932</v>
      </c>
      <c r="BN62" s="204">
        <f t="shared" ca="1" si="25"/>
        <v>1910150888.3531015</v>
      </c>
      <c r="BO62" s="204">
        <f t="shared" ca="1" si="25"/>
        <v>1892342007.7383642</v>
      </c>
      <c r="BP62" s="204">
        <f t="shared" ca="1" si="25"/>
        <v>1874656667.6313932</v>
      </c>
      <c r="BQ62" s="204">
        <f t="shared" ca="1" si="25"/>
        <v>1857094107.7533259</v>
      </c>
      <c r="BR62" s="204">
        <f t="shared" ca="1" si="23"/>
        <v>1839653572.2082469</v>
      </c>
      <c r="BS62" s="204">
        <f t="shared" ca="1" si="23"/>
        <v>1822334309.4589403</v>
      </c>
      <c r="BT62" s="204">
        <f t="shared" ca="1" si="23"/>
        <v>1805135572.3027754</v>
      </c>
      <c r="BU62" s="204">
        <f t="shared" ca="1" si="23"/>
        <v>1788056617.8477161</v>
      </c>
      <c r="BV62" s="204">
        <f t="shared" ca="1" si="23"/>
        <v>1768792730.573555</v>
      </c>
      <c r="BW62" s="204">
        <f t="shared" ca="1" si="23"/>
        <v>1749796551.1189425</v>
      </c>
      <c r="BX62" s="204">
        <f t="shared" ca="1" si="23"/>
        <v>1730962978.9585021</v>
      </c>
      <c r="BY62" s="204">
        <f t="shared" ca="1" si="23"/>
        <v>1712290756.4412138</v>
      </c>
      <c r="BZ62" s="204">
        <f t="shared" ca="1" si="23"/>
        <v>1693778635.0968189</v>
      </c>
      <c r="CA62" s="204">
        <f t="shared" ca="1" si="23"/>
        <v>1675425375.5712583</v>
      </c>
      <c r="CB62" s="204">
        <f t="shared" ca="1" si="23"/>
        <v>1657229747.5625582</v>
      </c>
      <c r="CC62" s="204">
        <f t="shared" ca="1" si="23"/>
        <v>1639190529.7571499</v>
      </c>
      <c r="CD62" s="204">
        <f t="shared" ca="1" si="23"/>
        <v>1621306509.7666314</v>
      </c>
      <c r="CE62" s="204">
        <f t="shared" ca="1" si="23"/>
        <v>1603576484.0649569</v>
      </c>
      <c r="CF62" s="204">
        <f t="shared" ca="1" si="23"/>
        <v>1585999257.9260612</v>
      </c>
    </row>
    <row r="63" spans="1:84" x14ac:dyDescent="0.2">
      <c r="A63" s="202"/>
      <c r="B63" s="214" t="s">
        <v>182</v>
      </c>
      <c r="C63" s="118"/>
      <c r="D63" s="204">
        <f>Control!$B$47*Control!$C38</f>
        <v>1008891916.8780488</v>
      </c>
      <c r="E63" s="204">
        <f t="shared" ca="1" si="24"/>
        <v>1004612277.4570235</v>
      </c>
      <c r="F63" s="204">
        <f t="shared" ca="1" si="25"/>
        <v>1021970296.1270733</v>
      </c>
      <c r="G63" s="204">
        <f t="shared" ca="1" si="25"/>
        <v>1039510069.9377503</v>
      </c>
      <c r="H63" s="204">
        <f t="shared" ca="1" si="25"/>
        <v>1057233219.0232548</v>
      </c>
      <c r="I63" s="204">
        <f t="shared" ca="1" si="25"/>
        <v>1075141376.8408227</v>
      </c>
      <c r="J63" s="204">
        <f t="shared" ca="1" si="25"/>
        <v>1093236190.2750936</v>
      </c>
      <c r="K63" s="204">
        <f t="shared" ca="1" si="25"/>
        <v>1111519319.7432697</v>
      </c>
      <c r="L63" s="204">
        <f t="shared" ca="1" si="25"/>
        <v>1129992439.3010719</v>
      </c>
      <c r="M63" s="204">
        <f t="shared" ca="1" si="25"/>
        <v>1148657236.7495003</v>
      </c>
      <c r="N63" s="204">
        <f t="shared" ca="1" si="25"/>
        <v>1165000389.610992</v>
      </c>
      <c r="O63" s="204">
        <f t="shared" ca="1" si="25"/>
        <v>1178564212.4224977</v>
      </c>
      <c r="P63" s="204">
        <f t="shared" ca="1" si="25"/>
        <v>1192222543.5546806</v>
      </c>
      <c r="Q63" s="204">
        <f t="shared" ca="1" si="25"/>
        <v>1205975942.4367936</v>
      </c>
      <c r="R63" s="204">
        <f t="shared" ca="1" si="25"/>
        <v>1219824971.5509024</v>
      </c>
      <c r="S63" s="204">
        <f t="shared" ca="1" si="25"/>
        <v>1233770196.4477515</v>
      </c>
      <c r="T63" s="204">
        <f t="shared" ca="1" si="25"/>
        <v>1247812185.7627075</v>
      </c>
      <c r="U63" s="204">
        <f t="shared" ca="1" si="25"/>
        <v>1261951511.2317827</v>
      </c>
      <c r="V63" s="204">
        <f t="shared" ca="1" si="25"/>
        <v>1276188747.7077415</v>
      </c>
      <c r="W63" s="204">
        <f t="shared" ca="1" si="25"/>
        <v>1290524473.176286</v>
      </c>
      <c r="X63" s="204">
        <f t="shared" ca="1" si="25"/>
        <v>1302175188.2756679</v>
      </c>
      <c r="Y63" s="204">
        <f t="shared" ca="1" si="25"/>
        <v>1309820844.3851345</v>
      </c>
      <c r="Z63" s="204">
        <f t="shared" ca="1" si="25"/>
        <v>1317493089.7047348</v>
      </c>
      <c r="AA63" s="204">
        <f t="shared" ca="1" si="25"/>
        <v>1325192002.6613159</v>
      </c>
      <c r="AB63" s="204">
        <f t="shared" ca="1" si="25"/>
        <v>1332917661.8948615</v>
      </c>
      <c r="AC63" s="204">
        <f t="shared" ca="1" si="25"/>
        <v>1340670146.2590423</v>
      </c>
      <c r="AD63" s="204">
        <f t="shared" ca="1" si="25"/>
        <v>1348449534.8217695</v>
      </c>
      <c r="AE63" s="204">
        <f t="shared" ca="1" si="25"/>
        <v>1356255906.8657486</v>
      </c>
      <c r="AF63" s="204">
        <f t="shared" ca="1" si="25"/>
        <v>1364089341.8890362</v>
      </c>
      <c r="AG63" s="204">
        <f t="shared" ca="1" si="25"/>
        <v>1371949919.6055951</v>
      </c>
      <c r="AH63" s="204">
        <f t="shared" ca="1" si="25"/>
        <v>1377075654.114332</v>
      </c>
      <c r="AI63" s="204">
        <f t="shared" ca="1" si="25"/>
        <v>1378574345.6552806</v>
      </c>
      <c r="AJ63" s="204">
        <f t="shared" ca="1" si="25"/>
        <v>1380073367.6719918</v>
      </c>
      <c r="AK63" s="204">
        <f t="shared" ca="1" si="25"/>
        <v>1381572720.221123</v>
      </c>
      <c r="AL63" s="204">
        <f t="shared" ca="1" si="25"/>
        <v>1383072403.3593392</v>
      </c>
      <c r="AM63" s="204">
        <f t="shared" ca="1" si="25"/>
        <v>1384572417.1433151</v>
      </c>
      <c r="AN63" s="204">
        <f t="shared" ca="1" si="25"/>
        <v>1386072761.6297336</v>
      </c>
      <c r="AO63" s="204">
        <f t="shared" ca="1" si="25"/>
        <v>1387573436.8752863</v>
      </c>
      <c r="AP63" s="204">
        <f t="shared" ca="1" si="25"/>
        <v>1389074442.9366736</v>
      </c>
      <c r="AQ63" s="204">
        <f t="shared" ca="1" si="25"/>
        <v>1390575779.8706045</v>
      </c>
      <c r="AR63" s="204">
        <f t="shared" ca="1" si="25"/>
        <v>1389794312.5591986</v>
      </c>
      <c r="AS63" s="204">
        <f t="shared" ca="1" si="25"/>
        <v>1386311429.8525784</v>
      </c>
      <c r="AT63" s="204">
        <f t="shared" ca="1" si="25"/>
        <v>1382835934.5073876</v>
      </c>
      <c r="AU63" s="204">
        <f t="shared" ca="1" si="25"/>
        <v>1379367812.0970652</v>
      </c>
      <c r="AV63" s="204">
        <f t="shared" ca="1" si="25"/>
        <v>1375907048.2218618</v>
      </c>
      <c r="AW63" s="204">
        <f t="shared" ca="1" si="25"/>
        <v>1372453628.5087955</v>
      </c>
      <c r="AX63" s="204">
        <f t="shared" ca="1" si="25"/>
        <v>1369007538.6115987</v>
      </c>
      <c r="AY63" s="204">
        <f t="shared" ca="1" si="25"/>
        <v>1365568764.2106745</v>
      </c>
      <c r="AZ63" s="204">
        <f t="shared" ca="1" si="25"/>
        <v>1362137291.0130463</v>
      </c>
      <c r="BA63" s="204">
        <f t="shared" ca="1" si="25"/>
        <v>1358713104.7523091</v>
      </c>
      <c r="BB63" s="204">
        <f t="shared" ca="1" si="25"/>
        <v>1353134125.2641716</v>
      </c>
      <c r="BC63" s="204">
        <f t="shared" ca="1" si="25"/>
        <v>1344983772.9068885</v>
      </c>
      <c r="BD63" s="204">
        <f t="shared" ca="1" si="25"/>
        <v>1336871080.3457494</v>
      </c>
      <c r="BE63" s="204">
        <f t="shared" ca="1" si="25"/>
        <v>1328795892.0048192</v>
      </c>
      <c r="BF63" s="204">
        <f t="shared" ca="1" si="25"/>
        <v>1320758052.9121032</v>
      </c>
      <c r="BG63" s="204">
        <f t="shared" ca="1" si="25"/>
        <v>1312757408.6972952</v>
      </c>
      <c r="BH63" s="204">
        <f t="shared" ca="1" si="25"/>
        <v>1304793805.5895329</v>
      </c>
      <c r="BI63" s="204">
        <f t="shared" ca="1" si="25"/>
        <v>1296867090.4151595</v>
      </c>
      <c r="BJ63" s="204">
        <f t="shared" ca="1" si="25"/>
        <v>1288977110.595495</v>
      </c>
      <c r="BK63" s="204">
        <f t="shared" ca="1" si="25"/>
        <v>1281123714.1446171</v>
      </c>
      <c r="BL63" s="204">
        <f t="shared" ca="1" si="25"/>
        <v>1271403736.0087419</v>
      </c>
      <c r="BM63" s="204">
        <f t="shared" ca="1" si="25"/>
        <v>1259606377.2139637</v>
      </c>
      <c r="BN63" s="204">
        <f t="shared" ca="1" si="25"/>
        <v>1247890728.7569785</v>
      </c>
      <c r="BO63" s="204">
        <f t="shared" ca="1" si="25"/>
        <v>1236256288.1773491</v>
      </c>
      <c r="BP63" s="204">
        <f t="shared" ca="1" si="25"/>
        <v>1224702555.9099307</v>
      </c>
      <c r="BQ63" s="204">
        <f t="shared" ca="1" si="25"/>
        <v>1213229035.2688594</v>
      </c>
      <c r="BR63" s="204">
        <f t="shared" ca="1" si="23"/>
        <v>1201835232.4316263</v>
      </c>
      <c r="BS63" s="204">
        <f t="shared" ca="1" si="23"/>
        <v>1190520656.4232359</v>
      </c>
      <c r="BT63" s="204">
        <f t="shared" ca="1" si="23"/>
        <v>1179284819.1004522</v>
      </c>
      <c r="BU63" s="204">
        <f t="shared" ca="1" si="23"/>
        <v>1168127235.1361268</v>
      </c>
      <c r="BV63" s="204">
        <f t="shared" ca="1" si="23"/>
        <v>1155542246.9680078</v>
      </c>
      <c r="BW63" s="204">
        <f t="shared" ca="1" si="23"/>
        <v>1143132150.7982478</v>
      </c>
      <c r="BX63" s="204">
        <f t="shared" ca="1" si="23"/>
        <v>1130828285.050421</v>
      </c>
      <c r="BY63" s="204">
        <f t="shared" ca="1" si="23"/>
        <v>1118629828.1082573</v>
      </c>
      <c r="BZ63" s="204">
        <f t="shared" ca="1" si="23"/>
        <v>1106535964.3532259</v>
      </c>
      <c r="CA63" s="204">
        <f t="shared" ca="1" si="23"/>
        <v>1094545884.1223578</v>
      </c>
      <c r="CB63" s="204">
        <f t="shared" ca="1" si="23"/>
        <v>1082658783.6663594</v>
      </c>
      <c r="CC63" s="204">
        <f t="shared" ca="1" si="23"/>
        <v>1070873865.1080118</v>
      </c>
      <c r="CD63" s="204">
        <f t="shared" ca="1" si="23"/>
        <v>1059190336.4008561</v>
      </c>
      <c r="CE63" s="204">
        <f t="shared" ca="1" si="23"/>
        <v>1047607411.2881608</v>
      </c>
      <c r="CF63" s="204">
        <f t="shared" ca="1" si="23"/>
        <v>1036124309.2621713</v>
      </c>
    </row>
    <row r="64" spans="1:84" x14ac:dyDescent="0.2">
      <c r="A64" s="202"/>
      <c r="B64" s="214" t="s">
        <v>183</v>
      </c>
      <c r="C64" s="118"/>
      <c r="D64" s="204">
        <f>Control!$B$47*Control!$C39</f>
        <v>756668937.65853655</v>
      </c>
      <c r="E64" s="204">
        <f t="shared" ca="1" si="24"/>
        <v>759128877.38794816</v>
      </c>
      <c r="F64" s="204">
        <f t="shared" ca="1" si="25"/>
        <v>772245353.78621471</v>
      </c>
      <c r="G64" s="204">
        <f t="shared" ca="1" si="25"/>
        <v>785499172.30040002</v>
      </c>
      <c r="H64" s="204">
        <f t="shared" ca="1" si="25"/>
        <v>798891557.17460716</v>
      </c>
      <c r="I64" s="204">
        <f t="shared" ca="1" si="25"/>
        <v>812423742.72040665</v>
      </c>
      <c r="J64" s="204">
        <f t="shared" ca="1" si="25"/>
        <v>826096973.39570069</v>
      </c>
      <c r="K64" s="204">
        <f t="shared" ca="1" si="25"/>
        <v>839912503.88418674</v>
      </c>
      <c r="L64" s="204">
        <f t="shared" ca="1" si="25"/>
        <v>853871599.17542231</v>
      </c>
      <c r="M64" s="204">
        <f t="shared" ca="1" si="25"/>
        <v>867975534.64549732</v>
      </c>
      <c r="N64" s="204">
        <f t="shared" ca="1" si="25"/>
        <v>880325134.15081942</v>
      </c>
      <c r="O64" s="204">
        <f t="shared" ca="1" si="25"/>
        <v>890574550.58245158</v>
      </c>
      <c r="P64" s="204">
        <f t="shared" ca="1" si="25"/>
        <v>900895381.6254611</v>
      </c>
      <c r="Q64" s="204">
        <f t="shared" ca="1" si="25"/>
        <v>911288050.00900435</v>
      </c>
      <c r="R64" s="204">
        <f t="shared" ca="1" si="25"/>
        <v>921752980.76907682</v>
      </c>
      <c r="S64" s="204">
        <f t="shared" ca="1" si="25"/>
        <v>932290601.26050127</v>
      </c>
      <c r="T64" s="204">
        <f t="shared" ca="1" si="25"/>
        <v>942901341.16897511</v>
      </c>
      <c r="U64" s="204">
        <f t="shared" ca="1" si="25"/>
        <v>953585632.52317989</v>
      </c>
      <c r="V64" s="204">
        <f t="shared" ca="1" si="25"/>
        <v>964343909.70695019</v>
      </c>
      <c r="W64" s="204">
        <f t="shared" ca="1" si="25"/>
        <v>975176609.47150552</v>
      </c>
      <c r="X64" s="204">
        <f t="shared" ca="1" si="25"/>
        <v>983980398.22924244</v>
      </c>
      <c r="Y64" s="204">
        <f t="shared" ca="1" si="25"/>
        <v>989757789.63636863</v>
      </c>
      <c r="Z64" s="204">
        <f t="shared" ca="1" si="25"/>
        <v>995555273.01100552</v>
      </c>
      <c r="AA64" s="204">
        <f t="shared" ca="1" si="25"/>
        <v>1001372907.6159012</v>
      </c>
      <c r="AB64" s="204">
        <f t="shared" ca="1" si="25"/>
        <v>1007210752.8748591</v>
      </c>
      <c r="AC64" s="204">
        <f t="shared" ca="1" si="25"/>
        <v>1013068868.3731537</v>
      </c>
      <c r="AD64" s="204">
        <f t="shared" ca="1" si="25"/>
        <v>1018947313.8579496</v>
      </c>
      <c r="AE64" s="204">
        <f t="shared" ca="1" si="25"/>
        <v>1024846149.2387189</v>
      </c>
      <c r="AF64" s="204">
        <f t="shared" ca="1" si="25"/>
        <v>1030765434.587662</v>
      </c>
      <c r="AG64" s="204">
        <f t="shared" ca="1" si="25"/>
        <v>1036705230.1401281</v>
      </c>
      <c r="AH64" s="204">
        <f t="shared" ca="1" si="25"/>
        <v>1040578458.8182164</v>
      </c>
      <c r="AI64" s="204">
        <f t="shared" ca="1" si="25"/>
        <v>1041710935.5483545</v>
      </c>
      <c r="AJ64" s="204">
        <f t="shared" ca="1" si="25"/>
        <v>1042843662.0004005</v>
      </c>
      <c r="AK64" s="204">
        <f t="shared" ca="1" si="25"/>
        <v>1043976638.2171673</v>
      </c>
      <c r="AL64" s="204">
        <f t="shared" ca="1" si="25"/>
        <v>1045109864.2414734</v>
      </c>
      <c r="AM64" s="204">
        <f t="shared" ca="1" si="25"/>
        <v>1046243340.1161447</v>
      </c>
      <c r="AN64" s="204">
        <f t="shared" ca="1" si="25"/>
        <v>1047377065.8840132</v>
      </c>
      <c r="AO64" s="204">
        <f t="shared" ca="1" si="25"/>
        <v>1048511041.5879177</v>
      </c>
      <c r="AP64" s="204">
        <f t="shared" ca="1" si="25"/>
        <v>1049645267.2707033</v>
      </c>
      <c r="AQ64" s="204">
        <f t="shared" ca="1" si="25"/>
        <v>1050779742.9752219</v>
      </c>
      <c r="AR64" s="204">
        <f t="shared" ca="1" si="25"/>
        <v>1050189232.1720643</v>
      </c>
      <c r="AS64" s="204">
        <f t="shared" ca="1" si="25"/>
        <v>1047557414.0085008</v>
      </c>
      <c r="AT64" s="204">
        <f t="shared" ca="1" si="25"/>
        <v>1044931178.0576121</v>
      </c>
      <c r="AU64" s="204">
        <f t="shared" ca="1" si="25"/>
        <v>1042310513.4180592</v>
      </c>
      <c r="AV64" s="204">
        <f t="shared" ca="1" si="25"/>
        <v>1039695409.2087637</v>
      </c>
      <c r="AW64" s="204">
        <f t="shared" ca="1" si="25"/>
        <v>1037085854.5688727</v>
      </c>
      <c r="AX64" s="204">
        <f t="shared" ca="1" si="25"/>
        <v>1034481838.6577207</v>
      </c>
      <c r="AY64" s="204">
        <f t="shared" ca="1" si="25"/>
        <v>1031883350.6547951</v>
      </c>
      <c r="AZ64" s="204">
        <f t="shared" ca="1" si="25"/>
        <v>1029290379.7596987</v>
      </c>
      <c r="BA64" s="204">
        <f t="shared" ca="1" si="25"/>
        <v>1026702915.1921141</v>
      </c>
      <c r="BB64" s="204">
        <f t="shared" ca="1" si="25"/>
        <v>1022487194.8283131</v>
      </c>
      <c r="BC64" s="204">
        <f t="shared" ca="1" si="25"/>
        <v>1016328432.9117637</v>
      </c>
      <c r="BD64" s="204">
        <f t="shared" ca="1" si="25"/>
        <v>1010198128.3806262</v>
      </c>
      <c r="BE64" s="204">
        <f t="shared" ca="1" si="25"/>
        <v>1004096163.6749353</v>
      </c>
      <c r="BF64" s="204">
        <f t="shared" ca="1" si="25"/>
        <v>998022421.69108856</v>
      </c>
      <c r="BG64" s="204">
        <f t="shared" ca="1" si="25"/>
        <v>991976785.78014648</v>
      </c>
      <c r="BH64" s="204">
        <f t="shared" ca="1" si="25"/>
        <v>985959139.74613464</v>
      </c>
      <c r="BI64" s="204">
        <f t="shared" ca="1" si="25"/>
        <v>979969367.8443538</v>
      </c>
      <c r="BJ64" s="204">
        <f t="shared" ca="1" si="25"/>
        <v>974007354.77969503</v>
      </c>
      <c r="BK64" s="204">
        <f t="shared" ca="1" si="25"/>
        <v>968072985.70496237</v>
      </c>
      <c r="BL64" s="204">
        <f t="shared" ca="1" si="25"/>
        <v>960728146.05279326</v>
      </c>
      <c r="BM64" s="204">
        <f t="shared" ca="1" si="25"/>
        <v>951813546.91939199</v>
      </c>
      <c r="BN64" s="204">
        <f t="shared" ca="1" si="25"/>
        <v>942960691.68300617</v>
      </c>
      <c r="BO64" s="204">
        <f t="shared" ca="1" si="25"/>
        <v>934169200.66260242</v>
      </c>
      <c r="BP64" s="204">
        <f t="shared" ca="1" si="25"/>
        <v>925438696.36495674</v>
      </c>
      <c r="BQ64" s="204">
        <f t="shared" ca="1" si="25"/>
        <v>916768803.47255528</v>
      </c>
      <c r="BR64" s="204">
        <f t="shared" ca="1" si="23"/>
        <v>908159148.83156037</v>
      </c>
      <c r="BS64" s="204">
        <f t="shared" ca="1" si="23"/>
        <v>899609361.43983936</v>
      </c>
      <c r="BT64" s="204">
        <f t="shared" ca="1" si="23"/>
        <v>891119072.43506122</v>
      </c>
      <c r="BU64" s="204">
        <f t="shared" ca="1" si="23"/>
        <v>882687915.08285332</v>
      </c>
      <c r="BV64" s="204">
        <f t="shared" ca="1" si="23"/>
        <v>873178148.8233887</v>
      </c>
      <c r="BW64" s="204">
        <f t="shared" ca="1" si="23"/>
        <v>863800538.59004235</v>
      </c>
      <c r="BX64" s="204">
        <f t="shared" ca="1" si="23"/>
        <v>854503200.69932592</v>
      </c>
      <c r="BY64" s="204">
        <f t="shared" ca="1" si="23"/>
        <v>845285514.30213165</v>
      </c>
      <c r="BZ64" s="204">
        <f t="shared" ca="1" si="23"/>
        <v>836146863.08150446</v>
      </c>
      <c r="CA64" s="204">
        <f t="shared" ca="1" si="23"/>
        <v>827086635.22077155</v>
      </c>
      <c r="CB64" s="204">
        <f t="shared" ca="1" si="23"/>
        <v>818104223.37189221</v>
      </c>
      <c r="CC64" s="204">
        <f t="shared" ca="1" si="23"/>
        <v>809199024.62402058</v>
      </c>
      <c r="CD64" s="204">
        <f t="shared" ca="1" si="23"/>
        <v>800370440.47228801</v>
      </c>
      <c r="CE64" s="204">
        <f t="shared" ca="1" si="23"/>
        <v>791617876.78679669</v>
      </c>
      <c r="CF64" s="204">
        <f t="shared" ca="1" si="23"/>
        <v>782940743.7818265</v>
      </c>
    </row>
    <row r="65" spans="1:84" x14ac:dyDescent="0.2">
      <c r="A65" s="202"/>
      <c r="B65" s="214" t="s">
        <v>184</v>
      </c>
      <c r="C65" s="118"/>
      <c r="D65" s="204">
        <f>Control!$B$47*Control!$C40</f>
        <v>252222979.21951219</v>
      </c>
      <c r="E65" s="204">
        <f t="shared" ca="1" si="24"/>
        <v>259899607.28783512</v>
      </c>
      <c r="F65" s="204">
        <f t="shared" ca="1" si="25"/>
        <v>264390237.49102199</v>
      </c>
      <c r="G65" s="204">
        <f t="shared" ca="1" si="25"/>
        <v>268927888.90899146</v>
      </c>
      <c r="H65" s="204">
        <f t="shared" ca="1" si="25"/>
        <v>273512980.68080032</v>
      </c>
      <c r="I65" s="204">
        <f t="shared" ca="1" si="25"/>
        <v>278145935.39225972</v>
      </c>
      <c r="J65" s="204">
        <f t="shared" ca="1" si="25"/>
        <v>282827179.10293579</v>
      </c>
      <c r="K65" s="204">
        <f t="shared" ca="1" si="25"/>
        <v>287557141.37335491</v>
      </c>
      <c r="L65" s="204">
        <f t="shared" ca="1" si="25"/>
        <v>292336255.29241556</v>
      </c>
      <c r="M65" s="204">
        <f t="shared" ca="1" si="25"/>
        <v>297164957.50500733</v>
      </c>
      <c r="N65" s="204">
        <f t="shared" ca="1" si="25"/>
        <v>301393035.44697577</v>
      </c>
      <c r="O65" s="204">
        <f t="shared" ca="1" si="25"/>
        <v>304902082.96822995</v>
      </c>
      <c r="P65" s="204">
        <f t="shared" ca="1" si="25"/>
        <v>308435580.39516479</v>
      </c>
      <c r="Q65" s="204">
        <f t="shared" ca="1" si="25"/>
        <v>311993672.45569807</v>
      </c>
      <c r="R65" s="204">
        <f t="shared" ca="1" si="25"/>
        <v>315576504.66752982</v>
      </c>
      <c r="S65" s="204">
        <f t="shared" ca="1" si="25"/>
        <v>319184223.34224677</v>
      </c>
      <c r="T65" s="204">
        <f t="shared" ca="1" si="25"/>
        <v>322816975.58944702</v>
      </c>
      <c r="U65" s="204">
        <f t="shared" ca="1" si="25"/>
        <v>326474909.32088578</v>
      </c>
      <c r="V65" s="204">
        <f t="shared" ca="1" si="25"/>
        <v>330158173.25464159</v>
      </c>
      <c r="W65" s="204">
        <f t="shared" ca="1" si="25"/>
        <v>333866916.91930419</v>
      </c>
      <c r="X65" s="204">
        <f t="shared" ca="1" si="25"/>
        <v>336881031.26659912</v>
      </c>
      <c r="Y65" s="204">
        <f t="shared" ca="1" si="25"/>
        <v>338859011.2942155</v>
      </c>
      <c r="Z65" s="204">
        <f t="shared" ca="1" si="25"/>
        <v>340843870.12017721</v>
      </c>
      <c r="AA65" s="204">
        <f t="shared" ca="1" si="25"/>
        <v>342835628.03401005</v>
      </c>
      <c r="AB65" s="204">
        <f t="shared" ca="1" si="25"/>
        <v>344834305.38037968</v>
      </c>
      <c r="AC65" s="204">
        <f t="shared" ca="1" si="25"/>
        <v>346839922.55923384</v>
      </c>
      <c r="AD65" s="204">
        <f t="shared" ca="1" si="25"/>
        <v>348852500.0259459</v>
      </c>
      <c r="AE65" s="204">
        <f t="shared" ca="1" si="25"/>
        <v>350872058.29145765</v>
      </c>
      <c r="AF65" s="204">
        <f t="shared" ca="1" si="25"/>
        <v>352898617.92242366</v>
      </c>
      <c r="AG65" s="204">
        <f t="shared" ca="1" si="25"/>
        <v>354932199.54135484</v>
      </c>
      <c r="AH65" s="204">
        <f t="shared" ca="1" si="25"/>
        <v>356258259.76954013</v>
      </c>
      <c r="AI65" s="204">
        <f t="shared" ca="1" si="25"/>
        <v>356645980.83534688</v>
      </c>
      <c r="AJ65" s="204">
        <f t="shared" ca="1" si="25"/>
        <v>357033787.39734238</v>
      </c>
      <c r="AK65" s="204">
        <f t="shared" ca="1" si="25"/>
        <v>357421679.47018427</v>
      </c>
      <c r="AL65" s="204">
        <f t="shared" ca="1" si="25"/>
        <v>357809657.06853223</v>
      </c>
      <c r="AM65" s="204">
        <f t="shared" ca="1" si="25"/>
        <v>358197720.20704824</v>
      </c>
      <c r="AN65" s="204">
        <f t="shared" ca="1" si="25"/>
        <v>358585868.90039659</v>
      </c>
      <c r="AO65" s="204">
        <f t="shared" ca="1" si="25"/>
        <v>358974103.16324377</v>
      </c>
      <c r="AP65" s="204">
        <f t="shared" ca="1" si="25"/>
        <v>359362423.0102585</v>
      </c>
      <c r="AQ65" s="204">
        <f t="shared" ca="1" si="25"/>
        <v>359750828.45611173</v>
      </c>
      <c r="AR65" s="204">
        <f t="shared" ca="1" si="25"/>
        <v>359548657.87558007</v>
      </c>
      <c r="AS65" s="204">
        <f t="shared" ca="1" si="25"/>
        <v>358647613.89274973</v>
      </c>
      <c r="AT65" s="204">
        <f t="shared" ca="1" si="25"/>
        <v>357748481.06746483</v>
      </c>
      <c r="AU65" s="204">
        <f t="shared" ca="1" si="25"/>
        <v>356851255.66748202</v>
      </c>
      <c r="AV65" s="204">
        <f t="shared" ca="1" si="25"/>
        <v>355955933.96749449</v>
      </c>
      <c r="AW65" s="204">
        <f t="shared" ca="1" si="25"/>
        <v>355062512.2491197</v>
      </c>
      <c r="AX65" s="204">
        <f t="shared" ca="1" si="25"/>
        <v>354170986.80088693</v>
      </c>
      <c r="AY65" s="204">
        <f t="shared" ca="1" si="25"/>
        <v>353281353.91822499</v>
      </c>
      <c r="AZ65" s="204">
        <f t="shared" ca="1" si="25"/>
        <v>352393609.90344954</v>
      </c>
      <c r="BA65" s="204">
        <f t="shared" ca="1" si="25"/>
        <v>351507751.06575078</v>
      </c>
      <c r="BB65" s="204">
        <f t="shared" ca="1" si="25"/>
        <v>350064433.46893215</v>
      </c>
      <c r="BC65" s="204">
        <f t="shared" ca="1" si="25"/>
        <v>347955885.30119783</v>
      </c>
      <c r="BD65" s="204">
        <f t="shared" ca="1" si="25"/>
        <v>345857079.96305865</v>
      </c>
      <c r="BE65" s="204">
        <f t="shared" ca="1" si="25"/>
        <v>343767977.20602721</v>
      </c>
      <c r="BF65" s="204">
        <f t="shared" ca="1" si="25"/>
        <v>341688536.93785954</v>
      </c>
      <c r="BG65" s="204">
        <f t="shared" ca="1" si="25"/>
        <v>339618719.22197235</v>
      </c>
      <c r="BH65" s="204">
        <f t="shared" ca="1" si="25"/>
        <v>337558484.2768622</v>
      </c>
      <c r="BI65" s="204">
        <f t="shared" ca="1" si="25"/>
        <v>335507792.47552663</v>
      </c>
      <c r="BJ65" s="204">
        <f t="shared" ca="1" si="25"/>
        <v>333466604.34488744</v>
      </c>
      <c r="BK65" s="204">
        <f t="shared" ca="1" si="25"/>
        <v>331434880.56521636</v>
      </c>
      <c r="BL65" s="204">
        <f t="shared" ca="1" si="25"/>
        <v>328920260.19171774</v>
      </c>
      <c r="BM65" s="204">
        <f t="shared" ca="1" si="25"/>
        <v>325868208.18459135</v>
      </c>
      <c r="BN65" s="204">
        <f t="shared" ca="1" si="25"/>
        <v>322837295.16330087</v>
      </c>
      <c r="BO65" s="204">
        <f t="shared" ca="1" si="25"/>
        <v>319827391.13812464</v>
      </c>
      <c r="BP65" s="204">
        <f t="shared" ca="1" si="25"/>
        <v>316838366.86837167</v>
      </c>
      <c r="BQ65" s="204">
        <f t="shared" ref="BQ65:CF65" ca="1" si="26">BP65*(BQ$69/BP$69)*(BQ15/BP15)</f>
        <v>313870093.85823929</v>
      </c>
      <c r="BR65" s="204">
        <f t="shared" ca="1" si="26"/>
        <v>310922444.35269308</v>
      </c>
      <c r="BS65" s="204">
        <f t="shared" ca="1" si="26"/>
        <v>307995291.3333683</v>
      </c>
      <c r="BT65" s="204">
        <f t="shared" ca="1" si="26"/>
        <v>305088508.51449472</v>
      </c>
      <c r="BU65" s="204">
        <f t="shared" ca="1" si="26"/>
        <v>302201970.33884192</v>
      </c>
      <c r="BV65" s="204">
        <f t="shared" ca="1" si="26"/>
        <v>298946153.58643705</v>
      </c>
      <c r="BW65" s="204">
        <f t="shared" ca="1" si="26"/>
        <v>295735582.51011163</v>
      </c>
      <c r="BX65" s="204">
        <f t="shared" ca="1" si="26"/>
        <v>292552493.92186844</v>
      </c>
      <c r="BY65" s="204">
        <f t="shared" ca="1" si="26"/>
        <v>289396675.26433516</v>
      </c>
      <c r="BZ65" s="204">
        <f t="shared" ca="1" si="26"/>
        <v>286267915.53179276</v>
      </c>
      <c r="CA65" s="204">
        <f t="shared" ca="1" si="26"/>
        <v>283166005.25926417</v>
      </c>
      <c r="CB65" s="204">
        <f t="shared" ca="1" si="26"/>
        <v>280090736.51167792</v>
      </c>
      <c r="CC65" s="204">
        <f t="shared" ca="1" si="26"/>
        <v>277041902.87310576</v>
      </c>
      <c r="CD65" s="204">
        <f t="shared" ca="1" si="26"/>
        <v>274019299.43607396</v>
      </c>
      <c r="CE65" s="204">
        <f t="shared" ca="1" si="26"/>
        <v>271022722.79094857</v>
      </c>
      <c r="CF65" s="204">
        <f t="shared" ca="1" si="26"/>
        <v>268051971.0153926</v>
      </c>
    </row>
    <row r="66" spans="1:84" x14ac:dyDescent="0.2">
      <c r="A66" s="202"/>
      <c r="B66" s="118" t="s">
        <v>185</v>
      </c>
      <c r="C66" s="118"/>
      <c r="D66" s="119">
        <f t="shared" ref="D66:AH66" ca="1" si="27">SUM(D42:D47)</f>
        <v>10363309.09013431</v>
      </c>
      <c r="E66" s="119">
        <f t="shared" ca="1" si="27"/>
        <v>10594629.701232634</v>
      </c>
      <c r="F66" s="204">
        <f t="shared" ca="1" si="27"/>
        <v>10777647.716632828</v>
      </c>
      <c r="G66" s="204">
        <f t="shared" ca="1" si="27"/>
        <v>10962582.012082024</v>
      </c>
      <c r="H66" s="204">
        <f t="shared" ca="1" si="27"/>
        <v>11149449.668598952</v>
      </c>
      <c r="I66" s="204">
        <f t="shared" ca="1" si="27"/>
        <v>11338267.907664936</v>
      </c>
      <c r="J66" s="204">
        <f t="shared" ca="1" si="27"/>
        <v>11529054.092324179</v>
      </c>
      <c r="K66" s="204">
        <f t="shared" ca="1" si="27"/>
        <v>11721825.728292452</v>
      </c>
      <c r="L66" s="204">
        <f t="shared" ca="1" si="27"/>
        <v>11916600.46507415</v>
      </c>
      <c r="M66" s="204">
        <f t="shared" ca="1" si="27"/>
        <v>12113396.097087856</v>
      </c>
      <c r="N66" s="204">
        <f t="shared" ca="1" si="27"/>
        <v>12285707.953948751</v>
      </c>
      <c r="O66" s="204">
        <f t="shared" ca="1" si="27"/>
        <v>12428746.195609231</v>
      </c>
      <c r="P66" s="204">
        <f t="shared" ca="1" si="27"/>
        <v>12572781.079282014</v>
      </c>
      <c r="Q66" s="204">
        <f t="shared" ca="1" si="27"/>
        <v>12717818.504449561</v>
      </c>
      <c r="R66" s="204">
        <f t="shared" ca="1" si="27"/>
        <v>12863864.402787885</v>
      </c>
      <c r="S66" s="204">
        <f t="shared" ca="1" si="27"/>
        <v>13010924.738333831</v>
      </c>
      <c r="T66" s="204">
        <f t="shared" ca="1" si="27"/>
        <v>13159005.507653236</v>
      </c>
      <c r="U66" s="204">
        <f t="shared" ca="1" si="27"/>
        <v>13308112.740009904</v>
      </c>
      <c r="V66" s="204">
        <f t="shared" ca="1" si="27"/>
        <v>13458252.497535435</v>
      </c>
      <c r="W66" s="204">
        <f t="shared" ca="1" si="27"/>
        <v>13609430.875399938</v>
      </c>
      <c r="X66" s="204">
        <f t="shared" ca="1" si="27"/>
        <v>13732294.041542266</v>
      </c>
      <c r="Y66" s="204">
        <f t="shared" ca="1" si="27"/>
        <v>13813032.453059183</v>
      </c>
      <c r="Z66" s="204">
        <f t="shared" ca="1" si="27"/>
        <v>13894051.731969316</v>
      </c>
      <c r="AA66" s="204">
        <f t="shared" ca="1" si="27"/>
        <v>13975352.706821129</v>
      </c>
      <c r="AB66" s="204">
        <f t="shared" ca="1" si="27"/>
        <v>14056936.208414968</v>
      </c>
      <c r="AC66" s="204">
        <f t="shared" ca="1" si="27"/>
        <v>14138803.069808848</v>
      </c>
      <c r="AD66" s="204">
        <f t="shared" ca="1" si="27"/>
        <v>14220954.126324337</v>
      </c>
      <c r="AE66" s="204">
        <f t="shared" ca="1" si="27"/>
        <v>14303390.215552378</v>
      </c>
      <c r="AF66" s="204">
        <f t="shared" ca="1" si="27"/>
        <v>14386112.177359182</v>
      </c>
      <c r="AG66" s="204">
        <f t="shared" ca="1" si="27"/>
        <v>14469120.853892101</v>
      </c>
      <c r="AH66" s="204">
        <f t="shared" ca="1" si="27"/>
        <v>14523287.045212789</v>
      </c>
      <c r="AI66" s="204">
        <f t="shared" ref="AI66:CF66" ca="1" si="28">SUM(AI42:AI47)</f>
        <v>14538951.926290298</v>
      </c>
      <c r="AJ66" s="204">
        <f t="shared" ca="1" si="28"/>
        <v>14554620.259864954</v>
      </c>
      <c r="AK66" s="204">
        <f t="shared" ca="1" si="28"/>
        <v>14570292.046528555</v>
      </c>
      <c r="AL66" s="204">
        <f t="shared" ca="1" si="28"/>
        <v>14585967.286872972</v>
      </c>
      <c r="AM66" s="204">
        <f t="shared" ca="1" si="28"/>
        <v>14601645.981490178</v>
      </c>
      <c r="AN66" s="204">
        <f t="shared" ca="1" si="28"/>
        <v>14617328.130972238</v>
      </c>
      <c r="AO66" s="204">
        <f t="shared" ca="1" si="28"/>
        <v>14633013.735911302</v>
      </c>
      <c r="AP66" s="204">
        <f t="shared" ca="1" si="28"/>
        <v>14648702.796899611</v>
      </c>
      <c r="AQ66" s="204">
        <f t="shared" ca="1" si="28"/>
        <v>14664395.314529505</v>
      </c>
      <c r="AR66" s="204">
        <f t="shared" ca="1" si="28"/>
        <v>14656014.588169852</v>
      </c>
      <c r="AS66" s="204">
        <f t="shared" ca="1" si="28"/>
        <v>14619423.02131092</v>
      </c>
      <c r="AT66" s="204">
        <f t="shared" ca="1" si="28"/>
        <v>14582908.939968387</v>
      </c>
      <c r="AU66" s="204">
        <f t="shared" ca="1" si="28"/>
        <v>14546472.192962043</v>
      </c>
      <c r="AV66" s="204">
        <f t="shared" ca="1" si="28"/>
        <v>14510112.629392488</v>
      </c>
      <c r="AW66" s="204">
        <f t="shared" ca="1" si="28"/>
        <v>14473830.098640647</v>
      </c>
      <c r="AX66" s="204">
        <f t="shared" ca="1" si="28"/>
        <v>14437624.450367238</v>
      </c>
      <c r="AY66" s="204">
        <f t="shared" ca="1" si="28"/>
        <v>14401495.534512302</v>
      </c>
      <c r="AZ66" s="204">
        <f t="shared" ca="1" si="28"/>
        <v>14365443.20129467</v>
      </c>
      <c r="BA66" s="204">
        <f t="shared" ca="1" si="28"/>
        <v>14329467.301211486</v>
      </c>
      <c r="BB66" s="204">
        <f t="shared" ca="1" si="28"/>
        <v>14270765.558217717</v>
      </c>
      <c r="BC66" s="204">
        <f t="shared" ca="1" si="28"/>
        <v>14184723.936541069</v>
      </c>
      <c r="BD66" s="204">
        <f t="shared" ca="1" si="28"/>
        <v>14099080.017682934</v>
      </c>
      <c r="BE66" s="204">
        <f t="shared" ca="1" si="28"/>
        <v>14013832.15841211</v>
      </c>
      <c r="BF66" s="204">
        <f t="shared" ca="1" si="28"/>
        <v>13928978.721877037</v>
      </c>
      <c r="BG66" s="204">
        <f t="shared" ca="1" si="28"/>
        <v>13844518.077582015</v>
      </c>
      <c r="BH66" s="204">
        <f t="shared" ca="1" si="28"/>
        <v>13760448.601363452</v>
      </c>
      <c r="BI66" s="204">
        <f t="shared" ca="1" si="28"/>
        <v>13676768.675366269</v>
      </c>
      <c r="BJ66" s="204">
        <f t="shared" ca="1" si="28"/>
        <v>13593476.688020336</v>
      </c>
      <c r="BK66" s="204">
        <f t="shared" ca="1" si="28"/>
        <v>13510571.034017004</v>
      </c>
      <c r="BL66" s="204">
        <f t="shared" ca="1" si="28"/>
        <v>13407981.29522083</v>
      </c>
      <c r="BM66" s="204">
        <f t="shared" ca="1" si="28"/>
        <v>13283631.557934742</v>
      </c>
      <c r="BN66" s="204">
        <f t="shared" ca="1" si="28"/>
        <v>13160142.942247655</v>
      </c>
      <c r="BO66" s="204">
        <f t="shared" ca="1" si="28"/>
        <v>13037510.15331557</v>
      </c>
      <c r="BP66" s="204">
        <f t="shared" ca="1" si="28"/>
        <v>12915727.926803077</v>
      </c>
      <c r="BQ66" s="204">
        <f t="shared" ca="1" si="28"/>
        <v>12794791.028714638</v>
      </c>
      <c r="BR66" s="204">
        <f t="shared" ca="1" si="28"/>
        <v>12674694.25522677</v>
      </c>
      <c r="BS66" s="204">
        <f t="shared" ca="1" si="28"/>
        <v>12555432.432521142</v>
      </c>
      <c r="BT66" s="204">
        <f t="shared" ca="1" si="28"/>
        <v>12437000.416618552</v>
      </c>
      <c r="BU66" s="204">
        <f t="shared" ca="1" si="28"/>
        <v>12319393.093213812</v>
      </c>
      <c r="BV66" s="204">
        <f t="shared" ca="1" si="28"/>
        <v>12186731.303005764</v>
      </c>
      <c r="BW66" s="204">
        <f t="shared" ca="1" si="28"/>
        <v>12055823.523292555</v>
      </c>
      <c r="BX66" s="204">
        <f t="shared" ca="1" si="28"/>
        <v>11926036.401050426</v>
      </c>
      <c r="BY66" s="204">
        <f t="shared" ca="1" si="28"/>
        <v>11797361.268442543</v>
      </c>
      <c r="BZ66" s="204">
        <f t="shared" ca="1" si="28"/>
        <v>11669789.520908227</v>
      </c>
      <c r="CA66" s="204">
        <f t="shared" ca="1" si="28"/>
        <v>11543312.616717996</v>
      </c>
      <c r="CB66" s="204">
        <f t="shared" ca="1" si="28"/>
        <v>11417922.076531658</v>
      </c>
      <c r="CC66" s="204">
        <f t="shared" ca="1" si="28"/>
        <v>11293609.482959401</v>
      </c>
      <c r="CD66" s="204">
        <f t="shared" ca="1" si="28"/>
        <v>11170366.480125923</v>
      </c>
      <c r="CE66" s="204">
        <f t="shared" ca="1" si="28"/>
        <v>11048184.773237543</v>
      </c>
      <c r="CF66" s="204">
        <f t="shared" ca="1" si="28"/>
        <v>10927056.128152262</v>
      </c>
    </row>
    <row r="67" spans="1:84" x14ac:dyDescent="0.2">
      <c r="A67" s="202"/>
      <c r="B67" s="118" t="s">
        <v>186</v>
      </c>
      <c r="C67" s="118"/>
      <c r="D67" s="119">
        <f t="shared" ref="D67:BO67" ca="1" si="29">SUM(D48:D53)</f>
        <v>40197833.938481428</v>
      </c>
      <c r="E67" s="119">
        <f t="shared" ca="1" si="29"/>
        <v>41206702.229577176</v>
      </c>
      <c r="F67" s="204">
        <f t="shared" ca="1" si="29"/>
        <v>41918535.803147793</v>
      </c>
      <c r="G67" s="204">
        <f t="shared" ca="1" si="29"/>
        <v>42637822.600947864</v>
      </c>
      <c r="H67" s="204">
        <f t="shared" ca="1" si="29"/>
        <v>43364629.05832883</v>
      </c>
      <c r="I67" s="204">
        <f t="shared" ca="1" si="29"/>
        <v>44099022.156961083</v>
      </c>
      <c r="J67" s="204">
        <f t="shared" ca="1" si="29"/>
        <v>44841069.429113515</v>
      </c>
      <c r="K67" s="204">
        <f t="shared" ca="1" si="29"/>
        <v>45590838.961965621</v>
      </c>
      <c r="L67" s="204">
        <f t="shared" ca="1" si="29"/>
        <v>46348399.401952259</v>
      </c>
      <c r="M67" s="204">
        <f t="shared" ca="1" si="29"/>
        <v>47113819.959141418</v>
      </c>
      <c r="N67" s="204">
        <f t="shared" ca="1" si="29"/>
        <v>47784013.410244763</v>
      </c>
      <c r="O67" s="204">
        <f t="shared" ca="1" si="29"/>
        <v>48340283.434940971</v>
      </c>
      <c r="P67" s="204">
        <f t="shared" ca="1" si="29"/>
        <v>48900429.262780547</v>
      </c>
      <c r="Q67" s="204">
        <f t="shared" ca="1" si="29"/>
        <v>49464473.835780345</v>
      </c>
      <c r="R67" s="204">
        <f t="shared" ca="1" si="29"/>
        <v>50032440.221151263</v>
      </c>
      <c r="S67" s="204">
        <f t="shared" ca="1" si="29"/>
        <v>50604351.611948863</v>
      </c>
      <c r="T67" s="204">
        <f t="shared" ca="1" si="29"/>
        <v>51180231.327727184</v>
      </c>
      <c r="U67" s="204">
        <f t="shared" ca="1" si="29"/>
        <v>51760102.815195978</v>
      </c>
      <c r="V67" s="204">
        <f t="shared" ca="1" si="29"/>
        <v>52343989.648881085</v>
      </c>
      <c r="W67" s="204">
        <f t="shared" ca="1" si="29"/>
        <v>52931915.53178823</v>
      </c>
      <c r="X67" s="204">
        <f t="shared" ca="1" si="29"/>
        <v>53409713.101278521</v>
      </c>
      <c r="Y67" s="204">
        <f t="shared" ca="1" si="29"/>
        <v>53723707.6175754</v>
      </c>
      <c r="Z67" s="204">
        <f t="shared" ca="1" si="29"/>
        <v>54038794.417473651</v>
      </c>
      <c r="AA67" s="204">
        <f t="shared" ca="1" si="29"/>
        <v>54354976.72314436</v>
      </c>
      <c r="AB67" s="204">
        <f t="shared" ca="1" si="29"/>
        <v>54672257.765515976</v>
      </c>
      <c r="AC67" s="204">
        <f t="shared" ca="1" si="29"/>
        <v>54990640.784296855</v>
      </c>
      <c r="AD67" s="204">
        <f t="shared" ca="1" si="29"/>
        <v>55310129.027998097</v>
      </c>
      <c r="AE67" s="204">
        <f t="shared" ca="1" si="29"/>
        <v>55630725.753956258</v>
      </c>
      <c r="AF67" s="204">
        <f t="shared" ca="1" si="29"/>
        <v>55952434.228356168</v>
      </c>
      <c r="AG67" s="204">
        <f t="shared" ca="1" si="29"/>
        <v>56275257.726253852</v>
      </c>
      <c r="AH67" s="204">
        <f t="shared" ca="1" si="29"/>
        <v>56485903.081692405</v>
      </c>
      <c r="AI67" s="204">
        <f t="shared" ca="1" si="29"/>
        <v>56547060.60708876</v>
      </c>
      <c r="AJ67" s="204">
        <f t="shared" ca="1" si="29"/>
        <v>56608231.614350729</v>
      </c>
      <c r="AK67" s="204">
        <f t="shared" ca="1" si="29"/>
        <v>56669416.105789423</v>
      </c>
      <c r="AL67" s="204">
        <f t="shared" ca="1" si="29"/>
        <v>56730614.083716273</v>
      </c>
      <c r="AM67" s="204">
        <f t="shared" ca="1" si="29"/>
        <v>56791825.550443083</v>
      </c>
      <c r="AN67" s="204">
        <f t="shared" ca="1" si="29"/>
        <v>56853050.508282006</v>
      </c>
      <c r="AO67" s="204">
        <f t="shared" ca="1" si="29"/>
        <v>56914288.95954556</v>
      </c>
      <c r="AP67" s="204">
        <f t="shared" ca="1" si="29"/>
        <v>56975540.90654663</v>
      </c>
      <c r="AQ67" s="204">
        <f t="shared" ca="1" si="29"/>
        <v>57036806.351598412</v>
      </c>
      <c r="AR67" s="204">
        <f t="shared" ca="1" si="29"/>
        <v>57004439.180445284</v>
      </c>
      <c r="AS67" s="204">
        <f t="shared" ca="1" si="29"/>
        <v>56861854.853661999</v>
      </c>
      <c r="AT67" s="204">
        <f t="shared" ca="1" si="29"/>
        <v>56719572.70381888</v>
      </c>
      <c r="AU67" s="204">
        <f t="shared" ca="1" si="29"/>
        <v>56577592.141078532</v>
      </c>
      <c r="AV67" s="204">
        <f t="shared" ca="1" si="29"/>
        <v>56435912.576699473</v>
      </c>
      <c r="AW67" s="204">
        <f t="shared" ca="1" si="29"/>
        <v>56294533.423034184</v>
      </c>
      <c r="AX67" s="204">
        <f t="shared" ca="1" si="29"/>
        <v>56153454.093527198</v>
      </c>
      <c r="AY67" s="204">
        <f t="shared" ca="1" si="29"/>
        <v>56012674.00271304</v>
      </c>
      <c r="AZ67" s="204">
        <f t="shared" ca="1" si="29"/>
        <v>55872192.56621433</v>
      </c>
      <c r="BA67" s="204">
        <f t="shared" ca="1" si="29"/>
        <v>55732009.200739838</v>
      </c>
      <c r="BB67" s="204">
        <f t="shared" ca="1" si="29"/>
        <v>55503438.772110596</v>
      </c>
      <c r="BC67" s="204">
        <f t="shared" ca="1" si="29"/>
        <v>55168818.053093724</v>
      </c>
      <c r="BD67" s="204">
        <f t="shared" ca="1" si="29"/>
        <v>54835743.987538718</v>
      </c>
      <c r="BE67" s="204">
        <f t="shared" ca="1" si="29"/>
        <v>54504210.185046323</v>
      </c>
      <c r="BF67" s="204">
        <f t="shared" ca="1" si="29"/>
        <v>54174210.280027062</v>
      </c>
      <c r="BG67" s="204">
        <f t="shared" ca="1" si="29"/>
        <v>53845737.931608751</v>
      </c>
      <c r="BH67" s="204">
        <f t="shared" ca="1" si="29"/>
        <v>53518786.823544122</v>
      </c>
      <c r="BI67" s="204">
        <f t="shared" ca="1" si="29"/>
        <v>53193350.664119013</v>
      </c>
      <c r="BJ67" s="204">
        <f t="shared" ca="1" si="29"/>
        <v>52869423.186060794</v>
      </c>
      <c r="BK67" s="204">
        <f t="shared" ca="1" si="29"/>
        <v>52546998.146447107</v>
      </c>
      <c r="BL67" s="204">
        <f t="shared" ca="1" si="29"/>
        <v>52148015.139531419</v>
      </c>
      <c r="BM67" s="204">
        <f t="shared" ca="1" si="29"/>
        <v>51664383.058022112</v>
      </c>
      <c r="BN67" s="204">
        <f t="shared" ca="1" si="29"/>
        <v>51184100.116793327</v>
      </c>
      <c r="BO67" s="204">
        <f t="shared" ca="1" si="29"/>
        <v>50707145.722763471</v>
      </c>
      <c r="BP67" s="204">
        <f t="shared" ref="BP67:CF67" ca="1" si="30">SUM(BP48:BP53)</f>
        <v>50233499.40150696</v>
      </c>
      <c r="BQ67" s="204">
        <f t="shared" ca="1" si="30"/>
        <v>49763140.796598136</v>
      </c>
      <c r="BR67" s="204">
        <f t="shared" ca="1" si="30"/>
        <v>49296049.66895847</v>
      </c>
      <c r="BS67" s="204">
        <f t="shared" ca="1" si="30"/>
        <v>48832205.896207504</v>
      </c>
      <c r="BT67" s="204">
        <f t="shared" ca="1" si="30"/>
        <v>48371589.472017094</v>
      </c>
      <c r="BU67" s="204">
        <f t="shared" ca="1" si="30"/>
        <v>47914180.505469292</v>
      </c>
      <c r="BV67" s="204">
        <f t="shared" ca="1" si="30"/>
        <v>47398219.706158325</v>
      </c>
      <c r="BW67" s="204">
        <f t="shared" ca="1" si="30"/>
        <v>46889240.02234666</v>
      </c>
      <c r="BX67" s="204">
        <f t="shared" ca="1" si="30"/>
        <v>46384617.011116356</v>
      </c>
      <c r="BY67" s="204">
        <f t="shared" ca="1" si="30"/>
        <v>45884316.977510765</v>
      </c>
      <c r="BZ67" s="204">
        <f t="shared" ca="1" si="30"/>
        <v>45388306.472540438</v>
      </c>
      <c r="CA67" s="204">
        <f t="shared" ca="1" si="30"/>
        <v>44896552.291453421</v>
      </c>
      <c r="CB67" s="204">
        <f t="shared" ca="1" si="30"/>
        <v>44409021.472017564</v>
      </c>
      <c r="CC67" s="204">
        <f t="shared" ca="1" si="30"/>
        <v>43925681.292814434</v>
      </c>
      <c r="CD67" s="204">
        <f t="shared" ca="1" si="30"/>
        <v>43446499.271545067</v>
      </c>
      <c r="CE67" s="204">
        <f t="shared" ca="1" si="30"/>
        <v>42971443.163347207</v>
      </c>
      <c r="CF67" s="204">
        <f t="shared" ca="1" si="30"/>
        <v>42500480.95912417</v>
      </c>
    </row>
    <row r="68" spans="1:84" x14ac:dyDescent="0.2">
      <c r="A68" s="202"/>
      <c r="B68" s="118" t="s">
        <v>187</v>
      </c>
      <c r="C68" s="118"/>
      <c r="D68" s="119">
        <f t="shared" ref="D68:BO68" ca="1" si="31">SUM(D54:D59)</f>
        <v>160430885.34961307</v>
      </c>
      <c r="E68" s="119">
        <f t="shared" ca="1" si="31"/>
        <v>165204701.99917778</v>
      </c>
      <c r="F68" s="204">
        <f t="shared" ca="1" si="31"/>
        <v>168059162.73595133</v>
      </c>
      <c r="G68" s="204">
        <f t="shared" ca="1" si="31"/>
        <v>170943512.42044929</v>
      </c>
      <c r="H68" s="204">
        <f t="shared" ca="1" si="31"/>
        <v>173858017.47763339</v>
      </c>
      <c r="I68" s="204">
        <f t="shared" ca="1" si="31"/>
        <v>176802946.52338868</v>
      </c>
      <c r="J68" s="204">
        <f t="shared" ca="1" si="31"/>
        <v>179778570.38168591</v>
      </c>
      <c r="K68" s="204">
        <f t="shared" ca="1" si="31"/>
        <v>182785162.10187477</v>
      </c>
      <c r="L68" s="204">
        <f t="shared" ca="1" si="31"/>
        <v>185822996.97610813</v>
      </c>
      <c r="M68" s="204">
        <f t="shared" ca="1" si="31"/>
        <v>188892352.55689788</v>
      </c>
      <c r="N68" s="204">
        <f t="shared" ca="1" si="31"/>
        <v>191579922.43713483</v>
      </c>
      <c r="O68" s="204">
        <f t="shared" ca="1" si="31"/>
        <v>193810441.96773088</v>
      </c>
      <c r="P68" s="204">
        <f t="shared" ca="1" si="31"/>
        <v>196056503.03539976</v>
      </c>
      <c r="Q68" s="204">
        <f t="shared" ca="1" si="31"/>
        <v>198318197.63617322</v>
      </c>
      <c r="R68" s="204">
        <f t="shared" ca="1" si="31"/>
        <v>200595618.2681067</v>
      </c>
      <c r="S68" s="204">
        <f t="shared" ca="1" si="31"/>
        <v>202888857.93388814</v>
      </c>
      <c r="T68" s="204">
        <f t="shared" ca="1" si="31"/>
        <v>205198010.14346004</v>
      </c>
      <c r="U68" s="204">
        <f t="shared" ca="1" si="31"/>
        <v>207523168.91665444</v>
      </c>
      <c r="V68" s="204">
        <f t="shared" ca="1" si="31"/>
        <v>209864428.78584132</v>
      </c>
      <c r="W68" s="204">
        <f t="shared" ca="1" si="31"/>
        <v>212221884.79859078</v>
      </c>
      <c r="X68" s="204">
        <f t="shared" ca="1" si="31"/>
        <v>214137800.9776592</v>
      </c>
      <c r="Y68" s="204">
        <f t="shared" ca="1" si="31"/>
        <v>215395100.30347461</v>
      </c>
      <c r="Z68" s="204">
        <f t="shared" ca="1" si="31"/>
        <v>216656772.12466475</v>
      </c>
      <c r="AA68" s="204">
        <f t="shared" ca="1" si="31"/>
        <v>217922829.33822894</v>
      </c>
      <c r="AB68" s="204">
        <f t="shared" ca="1" si="31"/>
        <v>219193284.87621602</v>
      </c>
      <c r="AC68" s="204">
        <f t="shared" ca="1" si="31"/>
        <v>220468151.7058149</v>
      </c>
      <c r="AD68" s="204">
        <f t="shared" ca="1" si="31"/>
        <v>221747442.82944554</v>
      </c>
      <c r="AE68" s="204">
        <f t="shared" ca="1" si="31"/>
        <v>223031171.28485006</v>
      </c>
      <c r="AF68" s="204">
        <f t="shared" ca="1" si="31"/>
        <v>224319350.14518404</v>
      </c>
      <c r="AG68" s="204">
        <f t="shared" ca="1" si="31"/>
        <v>225611992.5191083</v>
      </c>
      <c r="AH68" s="204">
        <f t="shared" ca="1" si="31"/>
        <v>226454900.23688608</v>
      </c>
      <c r="AI68" s="204">
        <f t="shared" ca="1" si="31"/>
        <v>226701354.41126448</v>
      </c>
      <c r="AJ68" s="204">
        <f t="shared" ca="1" si="31"/>
        <v>226947862.93113634</v>
      </c>
      <c r="AK68" s="204">
        <f t="shared" ca="1" si="31"/>
        <v>227194425.80581859</v>
      </c>
      <c r="AL68" s="204">
        <f t="shared" ca="1" si="31"/>
        <v>227441043.04462972</v>
      </c>
      <c r="AM68" s="204">
        <f t="shared" ca="1" si="31"/>
        <v>227687714.65688962</v>
      </c>
      <c r="AN68" s="204">
        <f t="shared" ca="1" si="31"/>
        <v>227934440.65191954</v>
      </c>
      <c r="AO68" s="204">
        <f t="shared" ca="1" si="31"/>
        <v>228181221.03904232</v>
      </c>
      <c r="AP68" s="204">
        <f t="shared" ca="1" si="31"/>
        <v>228428055.82758197</v>
      </c>
      <c r="AQ68" s="204">
        <f t="shared" ca="1" si="31"/>
        <v>228674945.02686414</v>
      </c>
      <c r="AR68" s="204">
        <f t="shared" ca="1" si="31"/>
        <v>228546435.6733554</v>
      </c>
      <c r="AS68" s="204">
        <f t="shared" ca="1" si="31"/>
        <v>227973688.74147269</v>
      </c>
      <c r="AT68" s="204">
        <f t="shared" ca="1" si="31"/>
        <v>227402156.6333293</v>
      </c>
      <c r="AU68" s="204">
        <f t="shared" ca="1" si="31"/>
        <v>226831836.97653162</v>
      </c>
      <c r="AV68" s="204">
        <f t="shared" ca="1" si="31"/>
        <v>226262727.4030953</v>
      </c>
      <c r="AW68" s="204">
        <f t="shared" ca="1" si="31"/>
        <v>225694825.54943752</v>
      </c>
      <c r="AX68" s="204">
        <f t="shared" ca="1" si="31"/>
        <v>225128129.05636874</v>
      </c>
      <c r="AY68" s="204">
        <f t="shared" ca="1" si="31"/>
        <v>224562635.56908515</v>
      </c>
      <c r="AZ68" s="204">
        <f t="shared" ca="1" si="31"/>
        <v>223998342.73716062</v>
      </c>
      <c r="BA68" s="204">
        <f t="shared" ca="1" si="31"/>
        <v>223435248.21453869</v>
      </c>
      <c r="BB68" s="204">
        <f t="shared" ca="1" si="31"/>
        <v>222517806.06846991</v>
      </c>
      <c r="BC68" s="204">
        <f t="shared" ca="1" si="31"/>
        <v>221177511.34722522</v>
      </c>
      <c r="BD68" s="204">
        <f t="shared" ca="1" si="31"/>
        <v>219843409.63749248</v>
      </c>
      <c r="BE68" s="204">
        <f t="shared" ca="1" si="31"/>
        <v>218515475.35539562</v>
      </c>
      <c r="BF68" s="204">
        <f t="shared" ca="1" si="31"/>
        <v>217193683.01637423</v>
      </c>
      <c r="BG68" s="204">
        <f t="shared" ca="1" si="31"/>
        <v>215878007.23481351</v>
      </c>
      <c r="BH68" s="204">
        <f t="shared" ca="1" si="31"/>
        <v>214568422.72367468</v>
      </c>
      <c r="BI68" s="204">
        <f t="shared" ca="1" si="31"/>
        <v>213264904.2941274</v>
      </c>
      <c r="BJ68" s="204">
        <f t="shared" ca="1" si="31"/>
        <v>211967426.85518289</v>
      </c>
      <c r="BK68" s="204">
        <f t="shared" ca="1" si="31"/>
        <v>210675965.41332901</v>
      </c>
      <c r="BL68" s="204">
        <f t="shared" ca="1" si="31"/>
        <v>209077551.64972213</v>
      </c>
      <c r="BM68" s="204">
        <f t="shared" ca="1" si="31"/>
        <v>207137520.46774</v>
      </c>
      <c r="BN68" s="204">
        <f t="shared" ca="1" si="31"/>
        <v>205210926.24278921</v>
      </c>
      <c r="BO68" s="204">
        <f t="shared" ca="1" si="31"/>
        <v>203297686.34714496</v>
      </c>
      <c r="BP68" s="204">
        <f t="shared" ref="BP68:CF68" ca="1" si="32">SUM(BP54:BP59)</f>
        <v>201397718.62920237</v>
      </c>
      <c r="BQ68" s="204">
        <f t="shared" ca="1" si="32"/>
        <v>199510941.41084346</v>
      </c>
      <c r="BR68" s="204">
        <f t="shared" ca="1" si="32"/>
        <v>197637273.48481819</v>
      </c>
      <c r="BS68" s="204">
        <f t="shared" ca="1" si="32"/>
        <v>195776634.11213928</v>
      </c>
      <c r="BT68" s="204">
        <f t="shared" ca="1" si="32"/>
        <v>193928943.01949167</v>
      </c>
      <c r="BU68" s="204">
        <f t="shared" ca="1" si="32"/>
        <v>192094120.39665535</v>
      </c>
      <c r="BV68" s="204">
        <f t="shared" ca="1" si="32"/>
        <v>190024566.53330812</v>
      </c>
      <c r="BW68" s="204">
        <f t="shared" ca="1" si="32"/>
        <v>187983772.99981079</v>
      </c>
      <c r="BX68" s="204">
        <f t="shared" ca="1" si="32"/>
        <v>185960448.65874961</v>
      </c>
      <c r="BY68" s="204">
        <f t="shared" ca="1" si="32"/>
        <v>183954458.39842635</v>
      </c>
      <c r="BZ68" s="204">
        <f t="shared" ca="1" si="32"/>
        <v>181965668.0934481</v>
      </c>
      <c r="CA68" s="204">
        <f t="shared" ca="1" si="32"/>
        <v>179993944.59779182</v>
      </c>
      <c r="CB68" s="204">
        <f t="shared" ca="1" si="32"/>
        <v>178039155.73791596</v>
      </c>
      <c r="CC68" s="204">
        <f t="shared" ca="1" si="32"/>
        <v>176101170.30591959</v>
      </c>
      <c r="CD68" s="204">
        <f t="shared" ca="1" si="32"/>
        <v>174179858.05274829</v>
      </c>
      <c r="CE68" s="204">
        <f t="shared" ca="1" si="32"/>
        <v>172275089.68144646</v>
      </c>
      <c r="CF68" s="204">
        <f t="shared" ca="1" si="32"/>
        <v>170386736.84045613</v>
      </c>
    </row>
    <row r="69" spans="1:84" x14ac:dyDescent="0.2">
      <c r="A69" s="202"/>
      <c r="B69" s="118" t="s">
        <v>188</v>
      </c>
      <c r="C69" s="118"/>
      <c r="D69" s="203">
        <v>1</v>
      </c>
      <c r="E69" s="203">
        <f t="shared" ref="E69:BP69" ca="1" si="33">D69*(E41/D41)</f>
        <v>1.0108933333333332</v>
      </c>
      <c r="F69" s="203">
        <f t="shared" ca="1" si="33"/>
        <v>1.0217866666666666</v>
      </c>
      <c r="G69" s="203">
        <f t="shared" ca="1" si="33"/>
        <v>1.03268</v>
      </c>
      <c r="H69" s="203">
        <f t="shared" ca="1" si="33"/>
        <v>1.0435733333333332</v>
      </c>
      <c r="I69" s="203">
        <f t="shared" ca="1" si="33"/>
        <v>1.0544666666666667</v>
      </c>
      <c r="J69" s="203">
        <f t="shared" ca="1" si="33"/>
        <v>1.0653599999999999</v>
      </c>
      <c r="K69" s="203">
        <f t="shared" ca="1" si="33"/>
        <v>1.0762533333333333</v>
      </c>
      <c r="L69" s="203">
        <f t="shared" ca="1" si="33"/>
        <v>1.0871466666666667</v>
      </c>
      <c r="M69" s="203">
        <f t="shared" ca="1" si="33"/>
        <v>1.0980399999999999</v>
      </c>
      <c r="N69" s="203">
        <f t="shared" ca="1" si="33"/>
        <v>1.1089333333333333</v>
      </c>
      <c r="O69" s="203">
        <f t="shared" ca="1" si="33"/>
        <v>1.1170800000000001</v>
      </c>
      <c r="P69" s="203">
        <f t="shared" ca="1" si="33"/>
        <v>1.1252266666666668</v>
      </c>
      <c r="Q69" s="203">
        <f t="shared" ca="1" si="33"/>
        <v>1.1333733333333336</v>
      </c>
      <c r="R69" s="203">
        <f t="shared" ca="1" si="33"/>
        <v>1.1415200000000001</v>
      </c>
      <c r="S69" s="203">
        <f t="shared" ca="1" si="33"/>
        <v>1.1496666666666668</v>
      </c>
      <c r="T69" s="203">
        <f t="shared" ca="1" si="33"/>
        <v>1.1578133333333336</v>
      </c>
      <c r="U69" s="203">
        <f t="shared" ca="1" si="33"/>
        <v>1.1659600000000003</v>
      </c>
      <c r="V69" s="203">
        <f t="shared" ca="1" si="33"/>
        <v>1.1741066666666669</v>
      </c>
      <c r="W69" s="203">
        <f t="shared" ca="1" si="33"/>
        <v>1.1822533333333336</v>
      </c>
      <c r="X69" s="203">
        <f t="shared" ca="1" si="33"/>
        <v>1.1904000000000003</v>
      </c>
      <c r="Y69" s="203">
        <f t="shared" ca="1" si="33"/>
        <v>1.1948533333333338</v>
      </c>
      <c r="Z69" s="203">
        <f t="shared" ca="1" si="33"/>
        <v>1.1993066666666672</v>
      </c>
      <c r="AA69" s="203">
        <f t="shared" ca="1" si="33"/>
        <v>1.2037600000000006</v>
      </c>
      <c r="AB69" s="203">
        <f t="shared" ca="1" si="33"/>
        <v>1.208213333333334</v>
      </c>
      <c r="AC69" s="203">
        <f t="shared" ca="1" si="33"/>
        <v>1.2126666666666672</v>
      </c>
      <c r="AD69" s="203">
        <f t="shared" ca="1" si="33"/>
        <v>1.2171200000000006</v>
      </c>
      <c r="AE69" s="203">
        <f t="shared" ca="1" si="33"/>
        <v>1.2215733333333338</v>
      </c>
      <c r="AF69" s="203">
        <f t="shared" ca="1" si="33"/>
        <v>1.2260266666666673</v>
      </c>
      <c r="AG69" s="203">
        <f t="shared" ca="1" si="33"/>
        <v>1.2304800000000007</v>
      </c>
      <c r="AH69" s="203">
        <f t="shared" ca="1" si="33"/>
        <v>1.2349333333333339</v>
      </c>
      <c r="AI69" s="203">
        <f t="shared" ca="1" si="33"/>
        <v>1.236133333333334</v>
      </c>
      <c r="AJ69" s="203">
        <f t="shared" ca="1" si="33"/>
        <v>1.2373333333333338</v>
      </c>
      <c r="AK69" s="203">
        <f t="shared" ca="1" si="33"/>
        <v>1.2385333333333339</v>
      </c>
      <c r="AL69" s="203">
        <f t="shared" ca="1" si="33"/>
        <v>1.2397333333333338</v>
      </c>
      <c r="AM69" s="203">
        <f t="shared" ca="1" si="33"/>
        <v>1.2409333333333337</v>
      </c>
      <c r="AN69" s="203">
        <f t="shared" ca="1" si="33"/>
        <v>1.2421333333333338</v>
      </c>
      <c r="AO69" s="203">
        <f t="shared" ca="1" si="33"/>
        <v>1.2433333333333338</v>
      </c>
      <c r="AP69" s="203">
        <f t="shared" ca="1" si="33"/>
        <v>1.2445333333333339</v>
      </c>
      <c r="AQ69" s="203">
        <f t="shared" ca="1" si="33"/>
        <v>1.245733333333334</v>
      </c>
      <c r="AR69" s="203">
        <f t="shared" ca="1" si="33"/>
        <v>1.2469333333333341</v>
      </c>
      <c r="AS69" s="203">
        <f t="shared" ca="1" si="33"/>
        <v>1.2457066666666674</v>
      </c>
      <c r="AT69" s="203">
        <f t="shared" ca="1" si="33"/>
        <v>1.2444800000000007</v>
      </c>
      <c r="AU69" s="203">
        <f t="shared" ca="1" si="33"/>
        <v>1.2432533333333342</v>
      </c>
      <c r="AV69" s="203">
        <f t="shared" ca="1" si="33"/>
        <v>1.2420266666666675</v>
      </c>
      <c r="AW69" s="203">
        <f t="shared" ca="1" si="33"/>
        <v>1.2408000000000008</v>
      </c>
      <c r="AX69" s="203">
        <f t="shared" ca="1" si="33"/>
        <v>1.2395733333333341</v>
      </c>
      <c r="AY69" s="203">
        <f t="shared" ca="1" si="33"/>
        <v>1.2383466666666674</v>
      </c>
      <c r="AZ69" s="203">
        <f t="shared" ca="1" si="33"/>
        <v>1.2371200000000009</v>
      </c>
      <c r="BA69" s="203">
        <f t="shared" ca="1" si="33"/>
        <v>1.2358933333333342</v>
      </c>
      <c r="BB69" s="203">
        <f t="shared" ca="1" si="33"/>
        <v>1.2346666666666675</v>
      </c>
      <c r="BC69" s="203">
        <f t="shared" ca="1" si="33"/>
        <v>1.2310666666666676</v>
      </c>
      <c r="BD69" s="203">
        <f t="shared" ca="1" si="33"/>
        <v>1.2274666666666676</v>
      </c>
      <c r="BE69" s="203">
        <f t="shared" ca="1" si="33"/>
        <v>1.2238666666666678</v>
      </c>
      <c r="BF69" s="203">
        <f t="shared" ca="1" si="33"/>
        <v>1.2202666666666679</v>
      </c>
      <c r="BG69" s="203">
        <f t="shared" ca="1" si="33"/>
        <v>1.2166666666666679</v>
      </c>
      <c r="BH69" s="203">
        <f t="shared" ca="1" si="33"/>
        <v>1.2130666666666678</v>
      </c>
      <c r="BI69" s="203">
        <f t="shared" ca="1" si="33"/>
        <v>1.209466666666668</v>
      </c>
      <c r="BJ69" s="203">
        <f t="shared" ca="1" si="33"/>
        <v>1.205866666666668</v>
      </c>
      <c r="BK69" s="203">
        <f t="shared" ca="1" si="33"/>
        <v>1.2022666666666681</v>
      </c>
      <c r="BL69" s="203">
        <f t="shared" ca="1" si="33"/>
        <v>1.1986666666666683</v>
      </c>
      <c r="BM69" s="203">
        <f t="shared" ca="1" si="33"/>
        <v>1.1930400000000019</v>
      </c>
      <c r="BN69" s="203">
        <f t="shared" ca="1" si="33"/>
        <v>1.1874133333333352</v>
      </c>
      <c r="BO69" s="203">
        <f t="shared" ca="1" si="33"/>
        <v>1.1817866666666685</v>
      </c>
      <c r="BP69" s="203">
        <f t="shared" ca="1" si="33"/>
        <v>1.1761600000000019</v>
      </c>
      <c r="BQ69" s="203">
        <f t="shared" ref="BQ69:CF69" ca="1" si="34">BP69*(BQ41/BP41)</f>
        <v>1.1705333333333352</v>
      </c>
      <c r="BR69" s="203">
        <f t="shared" ca="1" si="34"/>
        <v>1.1649066666666688</v>
      </c>
      <c r="BS69" s="203">
        <f t="shared" ca="1" si="34"/>
        <v>1.1592800000000021</v>
      </c>
      <c r="BT69" s="203">
        <f t="shared" ca="1" si="34"/>
        <v>1.1536533333333356</v>
      </c>
      <c r="BU69" s="203">
        <f t="shared" ca="1" si="34"/>
        <v>1.1480266666666692</v>
      </c>
      <c r="BV69" s="203">
        <f t="shared" ca="1" si="34"/>
        <v>1.1424000000000027</v>
      </c>
      <c r="BW69" s="203">
        <f t="shared" ca="1" si="34"/>
        <v>1.1368400000000025</v>
      </c>
      <c r="BX69" s="203">
        <f t="shared" ca="1" si="34"/>
        <v>1.1312800000000025</v>
      </c>
      <c r="BY69" s="203">
        <f t="shared" ca="1" si="34"/>
        <v>1.1257200000000025</v>
      </c>
      <c r="BZ69" s="203">
        <f t="shared" ca="1" si="34"/>
        <v>1.1201600000000025</v>
      </c>
      <c r="CA69" s="203">
        <f t="shared" ca="1" si="34"/>
        <v>1.1146000000000023</v>
      </c>
      <c r="CB69" s="203">
        <f t="shared" ca="1" si="34"/>
        <v>1.1090400000000022</v>
      </c>
      <c r="CC69" s="203">
        <f t="shared" ca="1" si="34"/>
        <v>1.1034800000000022</v>
      </c>
      <c r="CD69" s="203">
        <f t="shared" ca="1" si="34"/>
        <v>1.0979200000000022</v>
      </c>
      <c r="CE69" s="203">
        <f t="shared" ca="1" si="34"/>
        <v>1.0923600000000022</v>
      </c>
      <c r="CF69" s="203">
        <f t="shared" ca="1" si="34"/>
        <v>1.0868000000000022</v>
      </c>
    </row>
    <row r="70" spans="1:84" x14ac:dyDescent="0.2">
      <c r="A70" s="202"/>
      <c r="B70" s="213" t="s">
        <v>189</v>
      </c>
      <c r="C70" s="118"/>
      <c r="D70" s="204">
        <f t="shared" ref="D70:BO73" ca="1" si="35">SUM(D42,D48,D54, D60)</f>
        <v>2066309064.5043156</v>
      </c>
      <c r="E70" s="204">
        <f t="shared" ca="1" si="35"/>
        <v>2121807676.2390037</v>
      </c>
      <c r="F70" s="204">
        <f t="shared" ca="1" si="35"/>
        <v>2158468916.3835254</v>
      </c>
      <c r="G70" s="204">
        <f t="shared" ca="1" si="35"/>
        <v>2195514034.8444548</v>
      </c>
      <c r="H70" s="204">
        <f t="shared" ca="1" si="35"/>
        <v>2232946453.4469428</v>
      </c>
      <c r="I70" s="204">
        <f t="shared" ca="1" si="35"/>
        <v>2270769622.1552267</v>
      </c>
      <c r="J70" s="204">
        <f t="shared" ca="1" si="35"/>
        <v>2308987019.2930613</v>
      </c>
      <c r="K70" s="204">
        <f t="shared" ca="1" si="35"/>
        <v>2347602151.765821</v>
      </c>
      <c r="L70" s="204">
        <f t="shared" ca="1" si="35"/>
        <v>2386618555.2842855</v>
      </c>
      <c r="M70" s="204">
        <f t="shared" ca="1" si="35"/>
        <v>2426039794.590127</v>
      </c>
      <c r="N70" s="204">
        <f t="shared" ca="1" si="35"/>
        <v>2460557567.0408134</v>
      </c>
      <c r="O70" s="204">
        <f t="shared" ca="1" si="35"/>
        <v>2489205237.4967351</v>
      </c>
      <c r="P70" s="204">
        <f t="shared" ca="1" si="35"/>
        <v>2518052515.6080298</v>
      </c>
      <c r="Q70" s="204">
        <f t="shared" ca="1" si="35"/>
        <v>2547100582.9252143</v>
      </c>
      <c r="R70" s="204">
        <f t="shared" ca="1" si="35"/>
        <v>2576350627.4465408</v>
      </c>
      <c r="S70" s="204">
        <f t="shared" ca="1" si="35"/>
        <v>2605803843.6515074</v>
      </c>
      <c r="T70" s="204">
        <f t="shared" ca="1" si="35"/>
        <v>2635461432.5345321</v>
      </c>
      <c r="U70" s="204">
        <f t="shared" ca="1" si="35"/>
        <v>2665324601.6387973</v>
      </c>
      <c r="V70" s="204">
        <f t="shared" ca="1" si="35"/>
        <v>2695394565.0902638</v>
      </c>
      <c r="W70" s="204">
        <f t="shared" ca="1" si="35"/>
        <v>2725672543.6318588</v>
      </c>
      <c r="X70" s="204">
        <f t="shared" ca="1" si="35"/>
        <v>2750279603.621335</v>
      </c>
      <c r="Y70" s="204">
        <f t="shared" ca="1" si="35"/>
        <v>2766427854.2328906</v>
      </c>
      <c r="Z70" s="204">
        <f t="shared" ca="1" si="35"/>
        <v>2782632263.5233026</v>
      </c>
      <c r="AA70" s="204">
        <f t="shared" ca="1" si="35"/>
        <v>2798892997.1368804</v>
      </c>
      <c r="AB70" s="204">
        <f t="shared" ca="1" si="35"/>
        <v>2815210221.168097</v>
      </c>
      <c r="AC70" s="204">
        <f t="shared" ca="1" si="35"/>
        <v>2831584102.1627493</v>
      </c>
      <c r="AD70" s="204">
        <f t="shared" ca="1" si="35"/>
        <v>2848014807.119132</v>
      </c>
      <c r="AE70" s="204">
        <f t="shared" ca="1" si="35"/>
        <v>2864502503.489202</v>
      </c>
      <c r="AF70" s="204">
        <f t="shared" ca="1" si="35"/>
        <v>2881047359.1797571</v>
      </c>
      <c r="AG70" s="204">
        <f t="shared" ca="1" si="35"/>
        <v>2897649542.5536079</v>
      </c>
      <c r="AH70" s="204">
        <f t="shared" ca="1" si="35"/>
        <v>2908475555.3194699</v>
      </c>
      <c r="AI70" s="204">
        <f t="shared" ca="1" si="35"/>
        <v>2911640783.3259354</v>
      </c>
      <c r="AJ70" s="204">
        <f t="shared" ca="1" si="35"/>
        <v>2914806709.2939801</v>
      </c>
      <c r="AK70" s="204">
        <f t="shared" ca="1" si="35"/>
        <v>2917973333.3432627</v>
      </c>
      <c r="AL70" s="204">
        <f t="shared" ca="1" si="35"/>
        <v>2921140655.5934591</v>
      </c>
      <c r="AM70" s="204">
        <f t="shared" ca="1" si="35"/>
        <v>2924308676.1642661</v>
      </c>
      <c r="AN70" s="204">
        <f t="shared" ca="1" si="35"/>
        <v>2927477395.1753974</v>
      </c>
      <c r="AO70" s="204">
        <f t="shared" ca="1" si="35"/>
        <v>2930646812.7465849</v>
      </c>
      <c r="AP70" s="204">
        <f t="shared" ca="1" si="35"/>
        <v>2933816928.9975791</v>
      </c>
      <c r="AQ70" s="204">
        <f t="shared" ca="1" si="35"/>
        <v>2936987744.0481486</v>
      </c>
      <c r="AR70" s="204">
        <f t="shared" ca="1" si="35"/>
        <v>2935337126.1519046</v>
      </c>
      <c r="AS70" s="204">
        <f t="shared" ca="1" si="35"/>
        <v>2927981144.8585997</v>
      </c>
      <c r="AT70" s="204">
        <f t="shared" ca="1" si="35"/>
        <v>2920640765.8654675</v>
      </c>
      <c r="AU70" s="204">
        <f t="shared" ca="1" si="35"/>
        <v>2913315958.7033324</v>
      </c>
      <c r="AV70" s="204">
        <f t="shared" ca="1" si="35"/>
        <v>2906006692.9596467</v>
      </c>
      <c r="AW70" s="204">
        <f t="shared" ca="1" si="35"/>
        <v>2898712938.2783923</v>
      </c>
      <c r="AX70" s="204">
        <f t="shared" ca="1" si="35"/>
        <v>2891434664.3599772</v>
      </c>
      <c r="AY70" s="204">
        <f t="shared" ca="1" si="35"/>
        <v>2884171840.9611335</v>
      </c>
      <c r="AZ70" s="204">
        <f t="shared" ca="1" si="35"/>
        <v>2876924437.8948169</v>
      </c>
      <c r="BA70" s="204">
        <f t="shared" ca="1" si="35"/>
        <v>2869692425.0301056</v>
      </c>
      <c r="BB70" s="204">
        <f t="shared" ca="1" si="35"/>
        <v>2857909345.1398907</v>
      </c>
      <c r="BC70" s="204">
        <f t="shared" ca="1" si="35"/>
        <v>2840695165.2105942</v>
      </c>
      <c r="BD70" s="204">
        <f t="shared" ca="1" si="35"/>
        <v>2823560525.8586478</v>
      </c>
      <c r="BE70" s="204">
        <f t="shared" ca="1" si="35"/>
        <v>2806505098.4946032</v>
      </c>
      <c r="BF70" s="204">
        <f t="shared" ca="1" si="35"/>
        <v>2789528555.8045878</v>
      </c>
      <c r="BG70" s="204">
        <f t="shared" ca="1" si="35"/>
        <v>2772630571.7455454</v>
      </c>
      <c r="BH70" s="204">
        <f t="shared" ca="1" si="35"/>
        <v>2755810821.5404949</v>
      </c>
      <c r="BI70" s="204">
        <f t="shared" ca="1" si="35"/>
        <v>2739068981.6738067</v>
      </c>
      <c r="BJ70" s="204">
        <f t="shared" ca="1" si="35"/>
        <v>2722404729.8864923</v>
      </c>
      <c r="BK70" s="204">
        <f t="shared" ca="1" si="35"/>
        <v>2705817745.1715159</v>
      </c>
      <c r="BL70" s="204">
        <f t="shared" ca="1" si="35"/>
        <v>2685288417.6013165</v>
      </c>
      <c r="BM70" s="204">
        <f t="shared" ca="1" si="35"/>
        <v>2660371693.634243</v>
      </c>
      <c r="BN70" s="204">
        <f t="shared" ca="1" si="35"/>
        <v>2635627546.5932245</v>
      </c>
      <c r="BO70" s="204">
        <f t="shared" ca="1" si="35"/>
        <v>2611054915.2534842</v>
      </c>
      <c r="BP70" s="204">
        <f t="shared" ref="BP70:CF75" ca="1" si="36">SUM(BP42,BP48,BP54, BP60)</f>
        <v>2586652744.5052657</v>
      </c>
      <c r="BQ70" s="204">
        <f t="shared" ca="1" si="36"/>
        <v>2562419985.320014</v>
      </c>
      <c r="BR70" s="204">
        <f t="shared" ca="1" si="36"/>
        <v>2538355594.7167382</v>
      </c>
      <c r="BS70" s="204">
        <f t="shared" ca="1" si="36"/>
        <v>2514458535.7285557</v>
      </c>
      <c r="BT70" s="204">
        <f t="shared" ca="1" si="36"/>
        <v>2490727777.3694172</v>
      </c>
      <c r="BU70" s="204">
        <f t="shared" ca="1" si="36"/>
        <v>2467162294.6010084</v>
      </c>
      <c r="BV70" s="204">
        <f t="shared" ca="1" si="36"/>
        <v>2440582038.5703325</v>
      </c>
      <c r="BW70" s="204">
        <f t="shared" ca="1" si="36"/>
        <v>2414371099.1226411</v>
      </c>
      <c r="BX70" s="204">
        <f t="shared" ca="1" si="36"/>
        <v>2388384525.2860107</v>
      </c>
      <c r="BY70" s="204">
        <f t="shared" ca="1" si="36"/>
        <v>2362620581.7531648</v>
      </c>
      <c r="BZ70" s="204">
        <f t="shared" ca="1" si="36"/>
        <v>2337077545.8844395</v>
      </c>
      <c r="CA70" s="204">
        <f t="shared" ca="1" si="36"/>
        <v>2311753707.6187077</v>
      </c>
      <c r="CB70" s="204">
        <f t="shared" ca="1" si="36"/>
        <v>2286647369.384913</v>
      </c>
      <c r="CC70" s="204">
        <f t="shared" ca="1" si="36"/>
        <v>2261756846.0142016</v>
      </c>
      <c r="CD70" s="204">
        <f t="shared" ca="1" si="36"/>
        <v>2237080464.6526666</v>
      </c>
      <c r="CE70" s="204">
        <f t="shared" ca="1" si="36"/>
        <v>2212616564.6746826</v>
      </c>
      <c r="CF70" s="204">
        <f t="shared" ca="1" si="36"/>
        <v>2188363497.5968404</v>
      </c>
    </row>
    <row r="71" spans="1:84" x14ac:dyDescent="0.2">
      <c r="A71" s="202"/>
      <c r="B71" s="213" t="s">
        <v>190</v>
      </c>
      <c r="C71" s="118"/>
      <c r="D71" s="204">
        <f t="shared" ca="1" si="35"/>
        <v>4860568024.0182848</v>
      </c>
      <c r="E71" s="204">
        <f t="shared" ca="1" si="35"/>
        <v>5117178862.4936762</v>
      </c>
      <c r="F71" s="204">
        <f t="shared" ca="1" si="35"/>
        <v>5205595097.2314367</v>
      </c>
      <c r="G71" s="204">
        <f t="shared" ca="1" si="35"/>
        <v>5294937134.8134851</v>
      </c>
      <c r="H71" s="204">
        <f t="shared" ca="1" si="35"/>
        <v>5385213227.6873598</v>
      </c>
      <c r="I71" s="204">
        <f t="shared" ca="1" si="35"/>
        <v>5476431696.1638985</v>
      </c>
      <c r="J71" s="204">
        <f t="shared" ca="1" si="35"/>
        <v>5568600928.9488487</v>
      </c>
      <c r="K71" s="204">
        <f t="shared" ca="1" si="35"/>
        <v>5661729383.678524</v>
      </c>
      <c r="L71" s="204">
        <f t="shared" ca="1" si="35"/>
        <v>5755825587.4595051</v>
      </c>
      <c r="M71" s="204">
        <f t="shared" ca="1" si="35"/>
        <v>5850898137.4124422</v>
      </c>
      <c r="N71" s="204">
        <f t="shared" ca="1" si="35"/>
        <v>5934144960.6327858</v>
      </c>
      <c r="O71" s="204">
        <f t="shared" ca="1" si="35"/>
        <v>6003234781.1608667</v>
      </c>
      <c r="P71" s="204">
        <f t="shared" ca="1" si="35"/>
        <v>6072805997.1323452</v>
      </c>
      <c r="Q71" s="204">
        <f t="shared" ca="1" si="35"/>
        <v>6142861458.1025171</v>
      </c>
      <c r="R71" s="204">
        <f t="shared" ca="1" si="35"/>
        <v>6213404029.1767397</v>
      </c>
      <c r="S71" s="204">
        <f t="shared" ca="1" si="35"/>
        <v>6284436591.0912457</v>
      </c>
      <c r="T71" s="204">
        <f t="shared" ca="1" si="35"/>
        <v>6355962040.2943516</v>
      </c>
      <c r="U71" s="204">
        <f t="shared" ca="1" si="35"/>
        <v>6427983289.0280876</v>
      </c>
      <c r="V71" s="204">
        <f t="shared" ca="1" si="35"/>
        <v>6500503265.4102268</v>
      </c>
      <c r="W71" s="204">
        <f t="shared" ca="1" si="35"/>
        <v>6573524913.5167313</v>
      </c>
      <c r="X71" s="204">
        <f t="shared" ca="1" si="35"/>
        <v>6632869964.9536276</v>
      </c>
      <c r="Y71" s="204">
        <f t="shared" ca="1" si="35"/>
        <v>6671814665.5680122</v>
      </c>
      <c r="Z71" s="204">
        <f t="shared" ca="1" si="35"/>
        <v>6710894803.8249826</v>
      </c>
      <c r="AA71" s="204">
        <f t="shared" ca="1" si="35"/>
        <v>6750110779.2080469</v>
      </c>
      <c r="AB71" s="204">
        <f t="shared" ca="1" si="35"/>
        <v>6789462992.2863684</v>
      </c>
      <c r="AC71" s="204">
        <f t="shared" ca="1" si="35"/>
        <v>6828951844.7175703</v>
      </c>
      <c r="AD71" s="204">
        <f t="shared" ca="1" si="35"/>
        <v>6868577739.2505569</v>
      </c>
      <c r="AE71" s="204">
        <f t="shared" ca="1" si="35"/>
        <v>6908341079.7283306</v>
      </c>
      <c r="AF71" s="204">
        <f t="shared" ca="1" si="35"/>
        <v>6948242271.090827</v>
      </c>
      <c r="AG71" s="204">
        <f t="shared" ca="1" si="35"/>
        <v>6988281719.3777514</v>
      </c>
      <c r="AH71" s="204">
        <f t="shared" ca="1" si="35"/>
        <v>7014390736.1639957</v>
      </c>
      <c r="AI71" s="204">
        <f t="shared" ca="1" si="35"/>
        <v>7022024479.4888515</v>
      </c>
      <c r="AJ71" s="204">
        <f t="shared" ca="1" si="35"/>
        <v>7029659906.1253328</v>
      </c>
      <c r="AK71" s="204">
        <f t="shared" ca="1" si="35"/>
        <v>7037297016.36203</v>
      </c>
      <c r="AL71" s="204">
        <f t="shared" ca="1" si="35"/>
        <v>7044935810.4875727</v>
      </c>
      <c r="AM71" s="204">
        <f t="shared" ca="1" si="35"/>
        <v>7052576288.790637</v>
      </c>
      <c r="AN71" s="204">
        <f t="shared" ca="1" si="35"/>
        <v>7060218451.5599451</v>
      </c>
      <c r="AO71" s="204">
        <f t="shared" ca="1" si="35"/>
        <v>7067862299.0842609</v>
      </c>
      <c r="AP71" s="204">
        <f t="shared" ca="1" si="35"/>
        <v>7075507831.6523924</v>
      </c>
      <c r="AQ71" s="204">
        <f t="shared" ca="1" si="35"/>
        <v>7083155049.5531931</v>
      </c>
      <c r="AR71" s="204">
        <f t="shared" ca="1" si="35"/>
        <v>7079174381.7842493</v>
      </c>
      <c r="AS71" s="204">
        <f t="shared" ca="1" si="35"/>
        <v>7061433781.1424179</v>
      </c>
      <c r="AT71" s="204">
        <f t="shared" ca="1" si="35"/>
        <v>7043730809.0674772</v>
      </c>
      <c r="AU71" s="204">
        <f t="shared" ca="1" si="35"/>
        <v>7026065392.0758133</v>
      </c>
      <c r="AV71" s="204">
        <f t="shared" ca="1" si="35"/>
        <v>7008437456.8203821</v>
      </c>
      <c r="AW71" s="204">
        <f t="shared" ca="1" si="35"/>
        <v>6990846930.0904789</v>
      </c>
      <c r="AX71" s="204">
        <f t="shared" ca="1" si="35"/>
        <v>6973293738.8114767</v>
      </c>
      <c r="AY71" s="204">
        <f t="shared" ca="1" si="35"/>
        <v>6955777810.0445948</v>
      </c>
      <c r="AZ71" s="204">
        <f t="shared" ca="1" si="35"/>
        <v>6938299070.9866486</v>
      </c>
      <c r="BA71" s="204">
        <f t="shared" ca="1" si="35"/>
        <v>6920857448.969799</v>
      </c>
      <c r="BB71" s="204">
        <f t="shared" ca="1" si="35"/>
        <v>6892439987.1108694</v>
      </c>
      <c r="BC71" s="204">
        <f t="shared" ca="1" si="35"/>
        <v>6850924548.1973248</v>
      </c>
      <c r="BD71" s="204">
        <f t="shared" ca="1" si="35"/>
        <v>6809600937.1070614</v>
      </c>
      <c r="BE71" s="204">
        <f t="shared" ca="1" si="35"/>
        <v>6768468361.3820868</v>
      </c>
      <c r="BF71" s="204">
        <f t="shared" ca="1" si="35"/>
        <v>6727526031.6407022</v>
      </c>
      <c r="BG71" s="204">
        <f t="shared" ca="1" si="35"/>
        <v>6686773161.5660372</v>
      </c>
      <c r="BH71" s="204">
        <f t="shared" ca="1" si="35"/>
        <v>6646208967.8946114</v>
      </c>
      <c r="BI71" s="204">
        <f t="shared" ca="1" si="35"/>
        <v>6605832670.404933</v>
      </c>
      <c r="BJ71" s="204">
        <f t="shared" ca="1" si="35"/>
        <v>6565643491.9061508</v>
      </c>
      <c r="BK71" s="204">
        <f t="shared" ca="1" si="35"/>
        <v>6525640658.2267408</v>
      </c>
      <c r="BL71" s="204">
        <f t="shared" ca="1" si="35"/>
        <v>6476130046.2155867</v>
      </c>
      <c r="BM71" s="204">
        <f t="shared" ca="1" si="35"/>
        <v>6416038102.2442741</v>
      </c>
      <c r="BN71" s="204">
        <f t="shared" ca="1" si="35"/>
        <v>6356362364.2086124</v>
      </c>
      <c r="BO71" s="204">
        <f t="shared" ca="1" si="35"/>
        <v>6297100272.7388391</v>
      </c>
      <c r="BP71" s="204">
        <f t="shared" ca="1" si="36"/>
        <v>6238249283.212863</v>
      </c>
      <c r="BQ71" s="204">
        <f t="shared" ca="1" si="36"/>
        <v>6179806865.674716</v>
      </c>
      <c r="BR71" s="204">
        <f t="shared" ca="1" si="36"/>
        <v>6121770504.7534161</v>
      </c>
      <c r="BS71" s="204">
        <f t="shared" ca="1" si="36"/>
        <v>6064137699.5822926</v>
      </c>
      <c r="BT71" s="204">
        <f t="shared" ca="1" si="36"/>
        <v>6006905963.71873</v>
      </c>
      <c r="BU71" s="204">
        <f t="shared" ca="1" si="36"/>
        <v>5950072825.0643435</v>
      </c>
      <c r="BV71" s="204">
        <f t="shared" ca="1" si="36"/>
        <v>5885968937.3372698</v>
      </c>
      <c r="BW71" s="204">
        <f t="shared" ca="1" si="36"/>
        <v>5822755820.2003412</v>
      </c>
      <c r="BX71" s="204">
        <f t="shared" ca="1" si="36"/>
        <v>5760083807.302681</v>
      </c>
      <c r="BY71" s="204">
        <f t="shared" ca="1" si="36"/>
        <v>5697948713.5904922</v>
      </c>
      <c r="BZ71" s="204">
        <f t="shared" ca="1" si="36"/>
        <v>5636346384.5605631</v>
      </c>
      <c r="CA71" s="204">
        <f t="shared" ca="1" si="36"/>
        <v>5575272696.045433</v>
      </c>
      <c r="CB71" s="204">
        <f t="shared" ca="1" si="36"/>
        <v>5514723554.000041</v>
      </c>
      <c r="CC71" s="204">
        <f t="shared" ca="1" si="36"/>
        <v>5454694894.2898121</v>
      </c>
      <c r="CD71" s="204">
        <f t="shared" ca="1" si="36"/>
        <v>5395182682.4802246</v>
      </c>
      <c r="CE71" s="204">
        <f t="shared" ca="1" si="36"/>
        <v>5336182913.6277981</v>
      </c>
      <c r="CF71" s="204">
        <f t="shared" ca="1" si="36"/>
        <v>5277691612.072526</v>
      </c>
    </row>
    <row r="72" spans="1:84" x14ac:dyDescent="0.2">
      <c r="A72" s="202"/>
      <c r="B72" s="213" t="s">
        <v>191</v>
      </c>
      <c r="C72" s="118"/>
      <c r="D72" s="204">
        <f t="shared" ca="1" si="35"/>
        <v>1554163952.6706841</v>
      </c>
      <c r="E72" s="204">
        <f t="shared" ca="1" si="35"/>
        <v>1579248667.6177344</v>
      </c>
      <c r="F72" s="204">
        <f t="shared" ca="1" si="35"/>
        <v>1606535408.6500642</v>
      </c>
      <c r="G72" s="204">
        <f t="shared" ca="1" si="35"/>
        <v>1634107868.0117886</v>
      </c>
      <c r="H72" s="204">
        <f t="shared" ca="1" si="35"/>
        <v>1661968592.5468612</v>
      </c>
      <c r="I72" s="204">
        <f t="shared" ca="1" si="35"/>
        <v>1690120150.0429885</v>
      </c>
      <c r="J72" s="204">
        <f t="shared" ca="1" si="35"/>
        <v>1718565129.3956957</v>
      </c>
      <c r="K72" s="204">
        <f t="shared" ca="1" si="35"/>
        <v>1747306140.7736366</v>
      </c>
      <c r="L72" s="204">
        <f t="shared" ca="1" si="35"/>
        <v>1776345815.7851565</v>
      </c>
      <c r="M72" s="204">
        <f t="shared" ca="1" si="35"/>
        <v>1805686807.6461177</v>
      </c>
      <c r="N72" s="204">
        <f t="shared" ca="1" si="35"/>
        <v>1831378178.6685519</v>
      </c>
      <c r="O72" s="204">
        <f t="shared" ca="1" si="35"/>
        <v>1852700468.5296233</v>
      </c>
      <c r="P72" s="204">
        <f t="shared" ca="1" si="35"/>
        <v>1874171325.1772928</v>
      </c>
      <c r="Q72" s="204">
        <f t="shared" ca="1" si="35"/>
        <v>1895791628.0325623</v>
      </c>
      <c r="R72" s="204">
        <f t="shared" ca="1" si="35"/>
        <v>1917562261.3154459</v>
      </c>
      <c r="S72" s="204">
        <f t="shared" ca="1" si="35"/>
        <v>1939484114.0699115</v>
      </c>
      <c r="T72" s="204">
        <f t="shared" ca="1" si="35"/>
        <v>1961558080.188941</v>
      </c>
      <c r="U72" s="204">
        <f t="shared" ca="1" si="35"/>
        <v>1983785058.439724</v>
      </c>
      <c r="V72" s="204">
        <f t="shared" ca="1" si="35"/>
        <v>2006165952.4889727</v>
      </c>
      <c r="W72" s="204">
        <f t="shared" ca="1" si="35"/>
        <v>2028701670.9283667</v>
      </c>
      <c r="X72" s="204">
        <f t="shared" ca="1" si="35"/>
        <v>2047016558.825264</v>
      </c>
      <c r="Y72" s="204">
        <f t="shared" ca="1" si="35"/>
        <v>2059035602.3194463</v>
      </c>
      <c r="Z72" s="204">
        <f t="shared" ca="1" si="35"/>
        <v>2071096444.3707583</v>
      </c>
      <c r="AA72" s="204">
        <f t="shared" ca="1" si="35"/>
        <v>2083199208.2672317</v>
      </c>
      <c r="AB72" s="204">
        <f t="shared" ca="1" si="35"/>
        <v>2095344017.6319525</v>
      </c>
      <c r="AC72" s="204">
        <f t="shared" ca="1" si="35"/>
        <v>2107530996.4239247</v>
      </c>
      <c r="AD72" s="204">
        <f t="shared" ca="1" si="35"/>
        <v>2119760268.9389431</v>
      </c>
      <c r="AE72" s="204">
        <f t="shared" ca="1" si="35"/>
        <v>2132031959.810461</v>
      </c>
      <c r="AF72" s="204">
        <f t="shared" ca="1" si="35"/>
        <v>2144346194.0104659</v>
      </c>
      <c r="AG72" s="204">
        <f t="shared" ca="1" si="35"/>
        <v>2156703096.8503542</v>
      </c>
      <c r="AH72" s="204">
        <f t="shared" ca="1" si="35"/>
        <v>2164760830.7018433</v>
      </c>
      <c r="AI72" s="204">
        <f t="shared" ca="1" si="35"/>
        <v>2167116689.818747</v>
      </c>
      <c r="AJ72" s="204">
        <f t="shared" ca="1" si="35"/>
        <v>2169473068.4240112</v>
      </c>
      <c r="AK72" s="204">
        <f t="shared" ca="1" si="35"/>
        <v>2171829966.606698</v>
      </c>
      <c r="AL72" s="204">
        <f t="shared" ca="1" si="35"/>
        <v>2174187384.4558811</v>
      </c>
      <c r="AM72" s="204">
        <f t="shared" ca="1" si="35"/>
        <v>2176545322.0606503</v>
      </c>
      <c r="AN72" s="204">
        <f t="shared" ca="1" si="35"/>
        <v>2178903779.510107</v>
      </c>
      <c r="AO72" s="204">
        <f t="shared" ca="1" si="35"/>
        <v>2181262756.8933678</v>
      </c>
      <c r="AP72" s="204">
        <f t="shared" ca="1" si="35"/>
        <v>2183622254.299561</v>
      </c>
      <c r="AQ72" s="204">
        <f t="shared" ca="1" si="35"/>
        <v>2185982271.817831</v>
      </c>
      <c r="AR72" s="204">
        <f t="shared" ca="1" si="35"/>
        <v>2184753725.8619485</v>
      </c>
      <c r="AS72" s="204">
        <f t="shared" ca="1" si="35"/>
        <v>2179278715.0452533</v>
      </c>
      <c r="AT72" s="204">
        <f t="shared" ca="1" si="35"/>
        <v>2173815316.9212976</v>
      </c>
      <c r="AU72" s="204">
        <f t="shared" ca="1" si="35"/>
        <v>2168363508.8120685</v>
      </c>
      <c r="AV72" s="204">
        <f t="shared" ca="1" si="35"/>
        <v>2162923268.0817018</v>
      </c>
      <c r="AW72" s="204">
        <f t="shared" ca="1" si="35"/>
        <v>2157494572.1364093</v>
      </c>
      <c r="AX72" s="204">
        <f t="shared" ca="1" si="35"/>
        <v>2152077398.4243979</v>
      </c>
      <c r="AY72" s="204">
        <f t="shared" ca="1" si="35"/>
        <v>2146671724.4357979</v>
      </c>
      <c r="AZ72" s="204">
        <f t="shared" ca="1" si="35"/>
        <v>2141277527.7025867</v>
      </c>
      <c r="BA72" s="204">
        <f t="shared" ca="1" si="35"/>
        <v>2135894785.7985122</v>
      </c>
      <c r="BB72" s="204">
        <f t="shared" ca="1" si="35"/>
        <v>2127124712.113678</v>
      </c>
      <c r="BC72" s="204">
        <f t="shared" ca="1" si="35"/>
        <v>2114312303.3643477</v>
      </c>
      <c r="BD72" s="204">
        <f t="shared" ca="1" si="35"/>
        <v>2101559096.1771286</v>
      </c>
      <c r="BE72" s="204">
        <f t="shared" ca="1" si="35"/>
        <v>2088864845.9849219</v>
      </c>
      <c r="BF72" s="204">
        <f t="shared" ca="1" si="35"/>
        <v>2076229309.1700335</v>
      </c>
      <c r="BG72" s="204">
        <f t="shared" ca="1" si="35"/>
        <v>2063652243.0606279</v>
      </c>
      <c r="BH72" s="204">
        <f t="shared" ca="1" si="35"/>
        <v>2051133405.9272053</v>
      </c>
      <c r="BI72" s="204">
        <f t="shared" ca="1" si="35"/>
        <v>2038672556.9790776</v>
      </c>
      <c r="BJ72" s="204">
        <f t="shared" ca="1" si="35"/>
        <v>2026269456.3608689</v>
      </c>
      <c r="BK72" s="204">
        <f t="shared" ca="1" si="35"/>
        <v>2013923865.1490247</v>
      </c>
      <c r="BL72" s="204">
        <f t="shared" ca="1" si="35"/>
        <v>1998644011.8604739</v>
      </c>
      <c r="BM72" s="204">
        <f t="shared" ca="1" si="35"/>
        <v>1980098642.4611647</v>
      </c>
      <c r="BN72" s="204">
        <f t="shared" ca="1" si="35"/>
        <v>1961681721.0449502</v>
      </c>
      <c r="BO72" s="204">
        <f t="shared" ca="1" si="35"/>
        <v>1943392457.748508</v>
      </c>
      <c r="BP72" s="204">
        <f t="shared" ca="1" si="36"/>
        <v>1925230067.2598886</v>
      </c>
      <c r="BQ72" s="204">
        <f t="shared" ca="1" si="36"/>
        <v>1907193768.7933455</v>
      </c>
      <c r="BR72" s="204">
        <f t="shared" ca="1" si="36"/>
        <v>1889282786.0642979</v>
      </c>
      <c r="BS72" s="204">
        <f t="shared" ca="1" si="36"/>
        <v>1871496347.2644303</v>
      </c>
      <c r="BT72" s="204">
        <f t="shared" ca="1" si="36"/>
        <v>1853833685.036927</v>
      </c>
      <c r="BU72" s="204">
        <f t="shared" ca="1" si="36"/>
        <v>1836294036.4518347</v>
      </c>
      <c r="BV72" s="204">
        <f t="shared" ca="1" si="36"/>
        <v>1816510510.3029916</v>
      </c>
      <c r="BW72" s="204">
        <f t="shared" ca="1" si="36"/>
        <v>1797001863.4007924</v>
      </c>
      <c r="BX72" s="204">
        <f t="shared" ca="1" si="36"/>
        <v>1777660210.5015769</v>
      </c>
      <c r="BY72" s="204">
        <f t="shared" ca="1" si="36"/>
        <v>1758484260.0263236</v>
      </c>
      <c r="BZ72" s="204">
        <f t="shared" ca="1" si="36"/>
        <v>1739472729.8244436</v>
      </c>
      <c r="CA72" s="204">
        <f t="shared" ca="1" si="36"/>
        <v>1720624347.1074779</v>
      </c>
      <c r="CB72" s="204">
        <f t="shared" ca="1" si="36"/>
        <v>1701937848.3832531</v>
      </c>
      <c r="CC72" s="204">
        <f t="shared" ca="1" si="36"/>
        <v>1683411979.3904839</v>
      </c>
      <c r="CD72" s="204">
        <f t="shared" ca="1" si="36"/>
        <v>1665045495.0338271</v>
      </c>
      <c r="CE72" s="204">
        <f t="shared" ca="1" si="36"/>
        <v>1646837159.3193789</v>
      </c>
      <c r="CF72" s="204">
        <f t="shared" ca="1" si="36"/>
        <v>1628785745.2906144</v>
      </c>
    </row>
    <row r="73" spans="1:84" x14ac:dyDescent="0.2">
      <c r="A73" s="202"/>
      <c r="B73" s="213" t="s">
        <v>192</v>
      </c>
      <c r="C73" s="118"/>
      <c r="D73" s="204">
        <f t="shared" ca="1" si="35"/>
        <v>1028782491.6018437</v>
      </c>
      <c r="E73" s="204">
        <f t="shared" ca="1" si="35"/>
        <v>1024418450.750968</v>
      </c>
      <c r="F73" s="204">
        <f t="shared" ca="1" si="35"/>
        <v>1042118659.8737632</v>
      </c>
      <c r="G73" s="204">
        <f t="shared" ca="1" si="35"/>
        <v>1060004207.1353127</v>
      </c>
      <c r="H73" s="204">
        <f t="shared" ca="1" si="35"/>
        <v>1078076744.6077921</v>
      </c>
      <c r="I73" s="204">
        <f t="shared" ca="1" si="35"/>
        <v>1096337937.9490514</v>
      </c>
      <c r="J73" s="204">
        <f t="shared" ca="1" si="35"/>
        <v>1114789466.5090384</v>
      </c>
      <c r="K73" s="204">
        <f t="shared" ca="1" si="35"/>
        <v>1133433023.4370334</v>
      </c>
      <c r="L73" s="204">
        <f t="shared" ca="1" si="35"/>
        <v>1152270315.7896917</v>
      </c>
      <c r="M73" s="204">
        <f t="shared" ca="1" si="35"/>
        <v>1171303064.6399093</v>
      </c>
      <c r="N73" s="204">
        <f t="shared" ca="1" si="35"/>
        <v>1187968397.3003631</v>
      </c>
      <c r="O73" s="204">
        <f t="shared" ca="1" si="35"/>
        <v>1201799621.2248893</v>
      </c>
      <c r="P73" s="204">
        <f t="shared" ca="1" si="35"/>
        <v>1215727216.6188331</v>
      </c>
      <c r="Q73" s="204">
        <f t="shared" ca="1" si="35"/>
        <v>1229751753.9400644</v>
      </c>
      <c r="R73" s="204">
        <f t="shared" ca="1" si="35"/>
        <v>1243873806.7594492</v>
      </c>
      <c r="S73" s="204">
        <f t="shared" ca="1" si="35"/>
        <v>1258093951.7770286</v>
      </c>
      <c r="T73" s="204">
        <f t="shared" ca="1" si="35"/>
        <v>1272412768.838275</v>
      </c>
      <c r="U73" s="204">
        <f t="shared" ca="1" si="35"/>
        <v>1286830840.9504335</v>
      </c>
      <c r="V73" s="204">
        <f t="shared" ca="1" si="35"/>
        <v>1301348754.298945</v>
      </c>
      <c r="W73" s="204">
        <f t="shared" ca="1" si="35"/>
        <v>1315967098.2639503</v>
      </c>
      <c r="X73" s="204">
        <f t="shared" ca="1" si="35"/>
        <v>1327847496.9539232</v>
      </c>
      <c r="Y73" s="204">
        <f t="shared" ca="1" si="35"/>
        <v>1335643960.1730268</v>
      </c>
      <c r="Z73" s="204">
        <f t="shared" ca="1" si="35"/>
        <v>1343467537.1187587</v>
      </c>
      <c r="AA73" s="204">
        <f t="shared" ca="1" si="35"/>
        <v>1351318307.7651391</v>
      </c>
      <c r="AB73" s="204">
        <f t="shared" ca="1" si="35"/>
        <v>1359196352.3035302</v>
      </c>
      <c r="AC73" s="204">
        <f t="shared" ca="1" si="35"/>
        <v>1367101751.1431961</v>
      </c>
      <c r="AD73" s="204">
        <f t="shared" ca="1" si="35"/>
        <v>1375034584.9118683</v>
      </c>
      <c r="AE73" s="204">
        <f t="shared" ca="1" si="35"/>
        <v>1382994934.4563103</v>
      </c>
      <c r="AF73" s="204">
        <f t="shared" ca="1" si="35"/>
        <v>1390982880.8428845</v>
      </c>
      <c r="AG73" s="204">
        <f t="shared" ca="1" si="35"/>
        <v>1398998505.35812</v>
      </c>
      <c r="AH73" s="204">
        <f t="shared" ca="1" si="35"/>
        <v>1404225368.2109022</v>
      </c>
      <c r="AI73" s="204">
        <f t="shared" ca="1" si="35"/>
        <v>1405753541.5444682</v>
      </c>
      <c r="AJ73" s="204">
        <f t="shared" ca="1" si="35"/>
        <v>1407282051.8539944</v>
      </c>
      <c r="AK73" s="204">
        <f t="shared" ca="1" si="35"/>
        <v>1408810899.1972525</v>
      </c>
      <c r="AL73" s="204">
        <f t="shared" ca="1" si="35"/>
        <v>1410340083.6320224</v>
      </c>
      <c r="AM73" s="204">
        <f t="shared" ca="1" si="35"/>
        <v>1411869605.2160931</v>
      </c>
      <c r="AN73" s="204">
        <f t="shared" ca="1" si="35"/>
        <v>1413399464.0072627</v>
      </c>
      <c r="AO73" s="204">
        <f t="shared" ca="1" si="35"/>
        <v>1414929660.0633376</v>
      </c>
      <c r="AP73" s="204">
        <f t="shared" ca="1" si="35"/>
        <v>1416460193.4421334</v>
      </c>
      <c r="AQ73" s="204">
        <f t="shared" ca="1" si="35"/>
        <v>1417991064.2014749</v>
      </c>
      <c r="AR73" s="204">
        <f t="shared" ca="1" si="35"/>
        <v>1417194125.185463</v>
      </c>
      <c r="AS73" s="204">
        <f t="shared" ca="1" si="35"/>
        <v>1413642635.8991873</v>
      </c>
      <c r="AT73" s="204">
        <f t="shared" ca="1" si="35"/>
        <v>1410098679.43799</v>
      </c>
      <c r="AU73" s="204">
        <f t="shared" ca="1" si="35"/>
        <v>1406562241.0912976</v>
      </c>
      <c r="AV73" s="204">
        <f t="shared" ca="1" si="35"/>
        <v>1403033306.1758764</v>
      </c>
      <c r="AW73" s="204">
        <f t="shared" ca="1" si="35"/>
        <v>1399511860.0357864</v>
      </c>
      <c r="AX73" s="204">
        <f t="shared" ca="1" si="35"/>
        <v>1395997888.0423286</v>
      </c>
      <c r="AY73" s="204">
        <f t="shared" ca="1" si="35"/>
        <v>1392491375.5939989</v>
      </c>
      <c r="AZ73" s="204">
        <f t="shared" ca="1" si="35"/>
        <v>1388992308.1164382</v>
      </c>
      <c r="BA73" s="204">
        <f t="shared" ca="1" si="35"/>
        <v>1385500671.0623813</v>
      </c>
      <c r="BB73" s="204">
        <f t="shared" ca="1" si="35"/>
        <v>1379811757.9094076</v>
      </c>
      <c r="BC73" s="204">
        <f t="shared" ca="1" si="35"/>
        <v>1371500661.7893758</v>
      </c>
      <c r="BD73" s="204">
        <f t="shared" ca="1" si="35"/>
        <v>1363227968.2938964</v>
      </c>
      <c r="BE73" s="204">
        <f t="shared" ca="1" si="35"/>
        <v>1354993518.7781551</v>
      </c>
      <c r="BF73" s="204">
        <f t="shared" ca="1" si="35"/>
        <v>1346797155.2131915</v>
      </c>
      <c r="BG73" s="204">
        <f t="shared" ca="1" si="35"/>
        <v>1338638720.1836028</v>
      </c>
      <c r="BH73" s="204">
        <f t="shared" ca="1" si="35"/>
        <v>1330518056.8852556</v>
      </c>
      <c r="BI73" s="204">
        <f t="shared" ca="1" si="35"/>
        <v>1322435009.1230025</v>
      </c>
      <c r="BJ73" s="204">
        <f t="shared" ca="1" si="35"/>
        <v>1314389421.3084102</v>
      </c>
      <c r="BK73" s="204">
        <f t="shared" ca="1" si="35"/>
        <v>1306381138.4574955</v>
      </c>
      <c r="BL73" s="204">
        <f t="shared" ca="1" si="35"/>
        <v>1296469474.5949371</v>
      </c>
      <c r="BM73" s="204">
        <f t="shared" ca="1" si="35"/>
        <v>1284439575.5638781</v>
      </c>
      <c r="BN73" s="204">
        <f t="shared" ca="1" si="35"/>
        <v>1272492997.3778734</v>
      </c>
      <c r="BO73" s="204">
        <f t="shared" ref="BO73" ca="1" si="37">SUM(BO45,BO51,BO57, BO63)</f>
        <v>1260629227.673326</v>
      </c>
      <c r="BP73" s="204">
        <f t="shared" ca="1" si="36"/>
        <v>1248847757.038995</v>
      </c>
      <c r="BQ73" s="204">
        <f t="shared" ca="1" si="36"/>
        <v>1237148078.9996674</v>
      </c>
      <c r="BR73" s="204">
        <f t="shared" ca="1" si="36"/>
        <v>1225529689.9999194</v>
      </c>
      <c r="BS73" s="204">
        <f t="shared" ca="1" si="36"/>
        <v>1213992089.3879616</v>
      </c>
      <c r="BT73" s="204">
        <f t="shared" ca="1" si="36"/>
        <v>1202534779.3995757</v>
      </c>
      <c r="BU73" s="204">
        <f t="shared" ca="1" si="36"/>
        <v>1191157265.1421328</v>
      </c>
      <c r="BV73" s="204">
        <f t="shared" ca="1" si="36"/>
        <v>1178324204.4414358</v>
      </c>
      <c r="BW73" s="204">
        <f t="shared" ca="1" si="36"/>
        <v>1165669443.2284224</v>
      </c>
      <c r="BX73" s="204">
        <f t="shared" ca="1" si="36"/>
        <v>1153123006.7546823</v>
      </c>
      <c r="BY73" s="204">
        <f t="shared" ca="1" si="36"/>
        <v>1140684057.2059629</v>
      </c>
      <c r="BZ73" s="204">
        <f t="shared" ca="1" si="36"/>
        <v>1128351762.8839941</v>
      </c>
      <c r="CA73" s="204">
        <f t="shared" ca="1" si="36"/>
        <v>1116125298.1634808</v>
      </c>
      <c r="CB73" s="204">
        <f t="shared" ca="1" si="36"/>
        <v>1104003843.4493885</v>
      </c>
      <c r="CC73" s="204">
        <f t="shared" ca="1" si="36"/>
        <v>1091986585.1345253</v>
      </c>
      <c r="CD73" s="204">
        <f t="shared" ca="1" si="36"/>
        <v>1080072715.55741</v>
      </c>
      <c r="CE73" s="204">
        <f t="shared" ca="1" si="36"/>
        <v>1068261432.9604324</v>
      </c>
      <c r="CF73" s="204">
        <f t="shared" ca="1" si="36"/>
        <v>1056551941.4482983</v>
      </c>
    </row>
    <row r="74" spans="1:84" x14ac:dyDescent="0.2">
      <c r="A74" s="202"/>
      <c r="B74" s="213" t="s">
        <v>193</v>
      </c>
      <c r="C74" s="118"/>
      <c r="D74" s="204">
        <f t="shared" ref="D74:BO75" ca="1" si="38">SUM(D46,D52,D58, D64)</f>
        <v>774633168.40597796</v>
      </c>
      <c r="E74" s="204">
        <f t="shared" ca="1" si="38"/>
        <v>777151487.27320385</v>
      </c>
      <c r="F74" s="204">
        <f t="shared" ca="1" si="38"/>
        <v>790579341.51491082</v>
      </c>
      <c r="G74" s="204">
        <f t="shared" ca="1" si="38"/>
        <v>804147798.24351954</v>
      </c>
      <c r="H74" s="204">
        <f t="shared" ca="1" si="38"/>
        <v>817858110.76530695</v>
      </c>
      <c r="I74" s="204">
        <f t="shared" ca="1" si="38"/>
        <v>831711542.69300663</v>
      </c>
      <c r="J74" s="204">
        <f t="shared" ca="1" si="38"/>
        <v>845709368.02654552</v>
      </c>
      <c r="K74" s="204">
        <f t="shared" ca="1" si="38"/>
        <v>859852871.23439348</v>
      </c>
      <c r="L74" s="204">
        <f t="shared" ca="1" si="38"/>
        <v>874143347.33552885</v>
      </c>
      <c r="M74" s="204">
        <f t="shared" ca="1" si="38"/>
        <v>888582101.9820261</v>
      </c>
      <c r="N74" s="204">
        <f t="shared" ca="1" si="38"/>
        <v>901224870.82130456</v>
      </c>
      <c r="O74" s="204">
        <f t="shared" ca="1" si="38"/>
        <v>911717609.84525645</v>
      </c>
      <c r="P74" s="204">
        <f t="shared" ca="1" si="38"/>
        <v>922283458.86091673</v>
      </c>
      <c r="Q74" s="204">
        <f t="shared" ca="1" si="38"/>
        <v>932922850.6329838</v>
      </c>
      <c r="R74" s="204">
        <f t="shared" ca="1" si="38"/>
        <v>943636220.28775942</v>
      </c>
      <c r="S74" s="204">
        <f t="shared" ca="1" si="38"/>
        <v>954424005.32542121</v>
      </c>
      <c r="T74" s="204">
        <f t="shared" ca="1" si="38"/>
        <v>965286645.63235581</v>
      </c>
      <c r="U74" s="204">
        <f t="shared" ca="1" si="38"/>
        <v>976224583.49355614</v>
      </c>
      <c r="V74" s="204">
        <f t="shared" ca="1" si="38"/>
        <v>987238263.60507941</v>
      </c>
      <c r="W74" s="204">
        <f t="shared" ca="1" si="38"/>
        <v>998328133.08656871</v>
      </c>
      <c r="X74" s="204">
        <f t="shared" ca="1" si="38"/>
        <v>1007340923.4352609</v>
      </c>
      <c r="Y74" s="204">
        <f t="shared" ca="1" si="38"/>
        <v>1013255536.6030742</v>
      </c>
      <c r="Z74" s="204">
        <f t="shared" ca="1" si="38"/>
        <v>1019190719.000206</v>
      </c>
      <c r="AA74" s="204">
        <f t="shared" ca="1" si="38"/>
        <v>1025146531.2971845</v>
      </c>
      <c r="AB74" s="204">
        <f t="shared" ca="1" si="38"/>
        <v>1031123034.3294193</v>
      </c>
      <c r="AC74" s="204">
        <f t="shared" ca="1" si="38"/>
        <v>1037120289.0976273</v>
      </c>
      <c r="AD74" s="204">
        <f t="shared" ca="1" si="38"/>
        <v>1043138356.7682607</v>
      </c>
      <c r="AE74" s="204">
        <f t="shared" ca="1" si="38"/>
        <v>1049177298.6739353</v>
      </c>
      <c r="AF74" s="204">
        <f t="shared" ca="1" si="38"/>
        <v>1055237176.3138608</v>
      </c>
      <c r="AG74" s="204">
        <f t="shared" ca="1" si="38"/>
        <v>1061318051.3542712</v>
      </c>
      <c r="AH74" s="204">
        <f t="shared" ca="1" si="38"/>
        <v>1065283296.4895686</v>
      </c>
      <c r="AI74" s="204">
        <f t="shared" ca="1" si="38"/>
        <v>1066442603.9506273</v>
      </c>
      <c r="AJ74" s="204">
        <f t="shared" ca="1" si="38"/>
        <v>1067602167.0493289</v>
      </c>
      <c r="AK74" s="204">
        <f t="shared" ca="1" si="38"/>
        <v>1068761985.8295</v>
      </c>
      <c r="AL74" s="204">
        <f t="shared" ca="1" si="38"/>
        <v>1069922060.3349737</v>
      </c>
      <c r="AM74" s="204">
        <f t="shared" ca="1" si="38"/>
        <v>1071082390.6095902</v>
      </c>
      <c r="AN74" s="204">
        <f t="shared" ca="1" si="38"/>
        <v>1072242976.6971961</v>
      </c>
      <c r="AO74" s="204">
        <f t="shared" ca="1" si="38"/>
        <v>1073403818.6416452</v>
      </c>
      <c r="AP74" s="204">
        <f t="shared" ca="1" si="38"/>
        <v>1074564916.4867973</v>
      </c>
      <c r="AQ74" s="204">
        <f t="shared" ca="1" si="38"/>
        <v>1075726270.2765195</v>
      </c>
      <c r="AR74" s="204">
        <f t="shared" ca="1" si="38"/>
        <v>1075121684.7887151</v>
      </c>
      <c r="AS74" s="204">
        <f t="shared" ca="1" si="38"/>
        <v>1072427434.9010293</v>
      </c>
      <c r="AT74" s="204">
        <f t="shared" ca="1" si="38"/>
        <v>1069738899.6003333</v>
      </c>
      <c r="AU74" s="204">
        <f t="shared" ca="1" si="38"/>
        <v>1067056067.7268291</v>
      </c>
      <c r="AV74" s="204">
        <f t="shared" ca="1" si="38"/>
        <v>1064378928.1414591</v>
      </c>
      <c r="AW74" s="204">
        <f t="shared" ca="1" si="38"/>
        <v>1061707469.7258712</v>
      </c>
      <c r="AX74" s="204">
        <f t="shared" ca="1" si="38"/>
        <v>1059041681.3823791</v>
      </c>
      <c r="AY74" s="204">
        <f t="shared" ca="1" si="38"/>
        <v>1056381552.033927</v>
      </c>
      <c r="AZ74" s="204">
        <f t="shared" ca="1" si="38"/>
        <v>1053727070.6240516</v>
      </c>
      <c r="BA74" s="204">
        <f t="shared" ca="1" si="38"/>
        <v>1051078226.1168453</v>
      </c>
      <c r="BB74" s="204">
        <f t="shared" ca="1" si="38"/>
        <v>1046762468.5947895</v>
      </c>
      <c r="BC74" s="204">
        <f t="shared" ca="1" si="38"/>
        <v>1040457442.0870221</v>
      </c>
      <c r="BD74" s="204">
        <f t="shared" ca="1" si="38"/>
        <v>1034181548.8755938</v>
      </c>
      <c r="BE74" s="204">
        <f t="shared" ca="1" si="38"/>
        <v>1027934668.6081324</v>
      </c>
      <c r="BF74" s="204">
        <f t="shared" ca="1" si="38"/>
        <v>1021716681.3994688</v>
      </c>
      <c r="BG74" s="204">
        <f t="shared" ca="1" si="38"/>
        <v>1015527467.8298972</v>
      </c>
      <c r="BH74" s="204">
        <f t="shared" ca="1" si="38"/>
        <v>1009366908.9434364</v>
      </c>
      <c r="BI74" s="204">
        <f t="shared" ca="1" si="38"/>
        <v>1003234886.2460998</v>
      </c>
      <c r="BJ74" s="204">
        <f t="shared" ca="1" si="38"/>
        <v>997131281.70417094</v>
      </c>
      <c r="BK74" s="204">
        <f t="shared" ca="1" si="38"/>
        <v>991055977.7424854</v>
      </c>
      <c r="BL74" s="204">
        <f t="shared" ca="1" si="38"/>
        <v>983536717.62713122</v>
      </c>
      <c r="BM74" s="204">
        <f t="shared" ca="1" si="38"/>
        <v>974410515.21615195</v>
      </c>
      <c r="BN74" s="204">
        <f t="shared" ca="1" si="38"/>
        <v>965347522.21351933</v>
      </c>
      <c r="BO74" s="204">
        <f t="shared" ca="1" si="38"/>
        <v>956347349.92661083</v>
      </c>
      <c r="BP74" s="204">
        <f t="shared" ca="1" si="36"/>
        <v>947409611.90253949</v>
      </c>
      <c r="BQ74" s="204">
        <f t="shared" ca="1" si="36"/>
        <v>938533923.91576707</v>
      </c>
      <c r="BR74" s="204">
        <f t="shared" ca="1" si="36"/>
        <v>929719903.9557848</v>
      </c>
      <c r="BS74" s="204">
        <f t="shared" ca="1" si="36"/>
        <v>920967172.21485782</v>
      </c>
      <c r="BT74" s="204">
        <f t="shared" ca="1" si="36"/>
        <v>912275351.07583964</v>
      </c>
      <c r="BU74" s="204">
        <f t="shared" ca="1" si="36"/>
        <v>903644065.10004747</v>
      </c>
      <c r="BV74" s="204">
        <f t="shared" ca="1" si="36"/>
        <v>893908562.2522949</v>
      </c>
      <c r="BW74" s="204">
        <f t="shared" ca="1" si="36"/>
        <v>884308318.36952615</v>
      </c>
      <c r="BX74" s="204">
        <f t="shared" ca="1" si="36"/>
        <v>874790252.56263626</v>
      </c>
      <c r="BY74" s="204">
        <f t="shared" ca="1" si="36"/>
        <v>865353729.24307871</v>
      </c>
      <c r="BZ74" s="204">
        <f t="shared" ca="1" si="36"/>
        <v>855998117.4620564</v>
      </c>
      <c r="CA74" s="204">
        <f t="shared" ca="1" si="36"/>
        <v>846722790.87789452</v>
      </c>
      <c r="CB74" s="204">
        <f t="shared" ca="1" si="36"/>
        <v>837527127.72363877</v>
      </c>
      <c r="CC74" s="204">
        <f t="shared" ca="1" si="36"/>
        <v>828410510.77487218</v>
      </c>
      <c r="CD74" s="204">
        <f t="shared" ca="1" si="36"/>
        <v>819372327.31775606</v>
      </c>
      <c r="CE74" s="204">
        <f t="shared" ca="1" si="36"/>
        <v>810411969.1172874</v>
      </c>
      <c r="CF74" s="204">
        <f t="shared" ca="1" si="36"/>
        <v>801528832.38577497</v>
      </c>
    </row>
    <row r="75" spans="1:84" x14ac:dyDescent="0.2">
      <c r="A75" s="202"/>
      <c r="B75" s="213" t="s">
        <v>194</v>
      </c>
      <c r="C75" s="118"/>
      <c r="D75" s="204">
        <f t="shared" ca="1" si="38"/>
        <v>267677475.1771217</v>
      </c>
      <c r="E75" s="204">
        <f t="shared" ca="1" si="38"/>
        <v>275824464.20771372</v>
      </c>
      <c r="F75" s="204">
        <f t="shared" ca="1" si="38"/>
        <v>280590239.12284827</v>
      </c>
      <c r="G75" s="204">
        <f t="shared" ca="1" si="38"/>
        <v>285405916.25804096</v>
      </c>
      <c r="H75" s="204">
        <f t="shared" ca="1" si="38"/>
        <v>290271940.43304008</v>
      </c>
      <c r="I75" s="204">
        <f t="shared" ca="1" si="38"/>
        <v>295188760.12553084</v>
      </c>
      <c r="J75" s="204">
        <f t="shared" ca="1" si="38"/>
        <v>300156827.49979025</v>
      </c>
      <c r="K75" s="204">
        <f t="shared" ca="1" si="38"/>
        <v>305176598.43555927</v>
      </c>
      <c r="L75" s="204">
        <f t="shared" ca="1" si="38"/>
        <v>310248532.55713433</v>
      </c>
      <c r="M75" s="204">
        <f t="shared" ca="1" si="38"/>
        <v>315373093.26267827</v>
      </c>
      <c r="N75" s="204">
        <f t="shared" ca="1" si="38"/>
        <v>319860227.6488781</v>
      </c>
      <c r="O75" s="204">
        <f t="shared" ca="1" si="38"/>
        <v>323584280.89230627</v>
      </c>
      <c r="P75" s="204">
        <f t="shared" ca="1" si="38"/>
        <v>327334282.12626588</v>
      </c>
      <c r="Q75" s="204">
        <f t="shared" ca="1" si="38"/>
        <v>331110384.94637191</v>
      </c>
      <c r="R75" s="204">
        <f t="shared" ca="1" si="38"/>
        <v>334912743.78641278</v>
      </c>
      <c r="S75" s="204">
        <f t="shared" ca="1" si="38"/>
        <v>338741513.92270607</v>
      </c>
      <c r="T75" s="204">
        <f t="shared" ca="1" si="38"/>
        <v>342596851.47847623</v>
      </c>
      <c r="U75" s="204">
        <f t="shared" ca="1" si="38"/>
        <v>346478913.42825395</v>
      </c>
      <c r="V75" s="204">
        <f t="shared" ca="1" si="38"/>
        <v>350387857.60229796</v>
      </c>
      <c r="W75" s="204">
        <f t="shared" ca="1" si="38"/>
        <v>354323842.69103938</v>
      </c>
      <c r="X75" s="204">
        <f t="shared" ca="1" si="38"/>
        <v>357522636.63103175</v>
      </c>
      <c r="Y75" s="204">
        <f t="shared" ca="1" si="38"/>
        <v>359621840.44368029</v>
      </c>
      <c r="Z75" s="204">
        <f t="shared" ca="1" si="38"/>
        <v>361728344.65443921</v>
      </c>
      <c r="AA75" s="204">
        <f t="shared" ca="1" si="38"/>
        <v>363842170.7964015</v>
      </c>
      <c r="AB75" s="204">
        <f t="shared" ca="1" si="38"/>
        <v>365963340.46117973</v>
      </c>
      <c r="AC75" s="204">
        <f t="shared" ca="1" si="38"/>
        <v>368091875.29905683</v>
      </c>
      <c r="AD75" s="204">
        <f t="shared" ca="1" si="38"/>
        <v>370227797.01913851</v>
      </c>
      <c r="AE75" s="204">
        <f t="shared" ca="1" si="38"/>
        <v>372371127.38950479</v>
      </c>
      <c r="AF75" s="204">
        <f t="shared" ca="1" si="38"/>
        <v>374521888.23736316</v>
      </c>
      <c r="AG75" s="204">
        <f t="shared" ca="1" si="38"/>
        <v>376680101.44920111</v>
      </c>
      <c r="AH75" s="204">
        <f t="shared" ca="1" si="38"/>
        <v>378087441.09132534</v>
      </c>
      <c r="AI75" s="204">
        <f t="shared" ca="1" si="38"/>
        <v>378498893.4235906</v>
      </c>
      <c r="AJ75" s="204">
        <f t="shared" ca="1" si="38"/>
        <v>378910436.48469394</v>
      </c>
      <c r="AK75" s="204">
        <f t="shared" ca="1" si="38"/>
        <v>379322070.29018998</v>
      </c>
      <c r="AL75" s="204">
        <f t="shared" ca="1" si="38"/>
        <v>379733794.85563564</v>
      </c>
      <c r="AM75" s="204">
        <f t="shared" ca="1" si="38"/>
        <v>380145610.19659019</v>
      </c>
      <c r="AN75" s="204">
        <f t="shared" ca="1" si="38"/>
        <v>380557516.32861549</v>
      </c>
      <c r="AO75" s="204">
        <f t="shared" ca="1" si="38"/>
        <v>380969513.26727563</v>
      </c>
      <c r="AP75" s="204">
        <f t="shared" ca="1" si="38"/>
        <v>381381601.02813703</v>
      </c>
      <c r="AQ75" s="204">
        <f t="shared" ca="1" si="38"/>
        <v>381793779.62676859</v>
      </c>
      <c r="AR75" s="204">
        <f t="shared" ca="1" si="38"/>
        <v>381579195.97080827</v>
      </c>
      <c r="AS75" s="204">
        <f t="shared" ca="1" si="38"/>
        <v>380622965.7648083</v>
      </c>
      <c r="AT75" s="204">
        <f t="shared" ca="1" si="38"/>
        <v>379668763.74746156</v>
      </c>
      <c r="AU75" s="204">
        <f t="shared" ca="1" si="38"/>
        <v>378716585.95800167</v>
      </c>
      <c r="AV75" s="204">
        <f t="shared" ca="1" si="38"/>
        <v>377766428.44302344</v>
      </c>
      <c r="AW75" s="204">
        <f t="shared" ca="1" si="38"/>
        <v>376818287.25646996</v>
      </c>
      <c r="AX75" s="204">
        <f t="shared" ca="1" si="38"/>
        <v>375872158.45961928</v>
      </c>
      <c r="AY75" s="204">
        <f t="shared" ca="1" si="38"/>
        <v>374928038.12107134</v>
      </c>
      <c r="AZ75" s="204">
        <f t="shared" ca="1" si="38"/>
        <v>373985922.31673467</v>
      </c>
      <c r="BA75" s="204">
        <f t="shared" ca="1" si="38"/>
        <v>373045807.12981319</v>
      </c>
      <c r="BB75" s="204">
        <f t="shared" ca="1" si="38"/>
        <v>371514075.7128433</v>
      </c>
      <c r="BC75" s="204">
        <f t="shared" ca="1" si="38"/>
        <v>369276308.52128017</v>
      </c>
      <c r="BD75" s="204">
        <f t="shared" ca="1" si="38"/>
        <v>367048881.26714158</v>
      </c>
      <c r="BE75" s="204">
        <f t="shared" ca="1" si="38"/>
        <v>364831751.23516357</v>
      </c>
      <c r="BF75" s="204">
        <f t="shared" ca="1" si="38"/>
        <v>362624875.87590188</v>
      </c>
      <c r="BG75" s="204">
        <f t="shared" ca="1" si="38"/>
        <v>360428212.80511314</v>
      </c>
      <c r="BH75" s="204">
        <f t="shared" ca="1" si="38"/>
        <v>358241719.80313873</v>
      </c>
      <c r="BI75" s="204">
        <f t="shared" ca="1" si="38"/>
        <v>356065354.81429034</v>
      </c>
      <c r="BJ75" s="204">
        <f t="shared" ca="1" si="38"/>
        <v>353899075.94623792</v>
      </c>
      <c r="BK75" s="204">
        <f t="shared" ca="1" si="38"/>
        <v>351742841.46939999</v>
      </c>
      <c r="BL75" s="204">
        <f t="shared" ca="1" si="38"/>
        <v>349074122.109752</v>
      </c>
      <c r="BM75" s="204">
        <f t="shared" ca="1" si="38"/>
        <v>345835079.12791944</v>
      </c>
      <c r="BN75" s="204">
        <f t="shared" ca="1" si="38"/>
        <v>342618470.22209007</v>
      </c>
      <c r="BO75" s="204">
        <f t="shared" ca="1" si="38"/>
        <v>339424157.43877661</v>
      </c>
      <c r="BP75" s="204">
        <f t="shared" ca="1" si="36"/>
        <v>336252003.61941117</v>
      </c>
      <c r="BQ75" s="204">
        <f t="shared" ca="1" si="36"/>
        <v>333101872.39594907</v>
      </c>
      <c r="BR75" s="204">
        <f t="shared" ca="1" si="36"/>
        <v>329973628.18649632</v>
      </c>
      <c r="BS75" s="204">
        <f t="shared" ca="1" si="36"/>
        <v>326867136.19095993</v>
      </c>
      <c r="BT75" s="204">
        <f t="shared" ca="1" si="36"/>
        <v>323782262.38672322</v>
      </c>
      <c r="BU75" s="204">
        <f t="shared" ca="1" si="36"/>
        <v>320718873.52434242</v>
      </c>
      <c r="BV75" s="204">
        <f t="shared" ca="1" si="36"/>
        <v>317263579.00131464</v>
      </c>
      <c r="BW75" s="204">
        <f t="shared" ca="1" si="36"/>
        <v>313856286.50954306</v>
      </c>
      <c r="BX75" s="204">
        <f t="shared" ca="1" si="36"/>
        <v>310478160.43804997</v>
      </c>
      <c r="BY75" s="204">
        <f t="shared" ca="1" si="36"/>
        <v>307128975.2054655</v>
      </c>
      <c r="BZ75" s="204">
        <f t="shared" ca="1" si="36"/>
        <v>303808506.87714732</v>
      </c>
      <c r="CA75" s="204">
        <f t="shared" ca="1" si="36"/>
        <v>300516533.15360057</v>
      </c>
      <c r="CB75" s="204">
        <f t="shared" ca="1" si="36"/>
        <v>297252833.35897774</v>
      </c>
      <c r="CC75" s="204">
        <f t="shared" ca="1" si="36"/>
        <v>294017188.42965662</v>
      </c>
      <c r="CD75" s="204">
        <f t="shared" ca="1" si="36"/>
        <v>290809380.90289694</v>
      </c>
      <c r="CE75" s="204">
        <f t="shared" ca="1" si="36"/>
        <v>287629194.90557492</v>
      </c>
      <c r="CF75" s="204">
        <f t="shared" ca="1" si="36"/>
        <v>284476416.1429947</v>
      </c>
    </row>
    <row r="76" spans="1:84" x14ac:dyDescent="0.2">
      <c r="B76" s="127" t="s">
        <v>195</v>
      </c>
      <c r="C76" s="149"/>
      <c r="D76" s="205">
        <f t="shared" ref="D76:BO76" ca="1" si="39">SUM(D70:D75)</f>
        <v>10552134176.378227</v>
      </c>
      <c r="E76" s="205">
        <f t="shared" ca="1" si="39"/>
        <v>10895629608.582302</v>
      </c>
      <c r="F76" s="205">
        <f t="shared" ca="1" si="39"/>
        <v>11083887662.77655</v>
      </c>
      <c r="G76" s="205">
        <f t="shared" ca="1" si="39"/>
        <v>11274116959.306602</v>
      </c>
      <c r="H76" s="205">
        <f t="shared" ca="1" si="39"/>
        <v>11466335069.487303</v>
      </c>
      <c r="I76" s="205">
        <f t="shared" ca="1" si="39"/>
        <v>11660559709.129702</v>
      </c>
      <c r="J76" s="205">
        <f t="shared" ca="1" si="39"/>
        <v>11856808739.672981</v>
      </c>
      <c r="K76" s="205">
        <f t="shared" ca="1" si="39"/>
        <v>12055100169.324966</v>
      </c>
      <c r="L76" s="205">
        <f t="shared" ca="1" si="39"/>
        <v>12255452154.211304</v>
      </c>
      <c r="M76" s="205">
        <f t="shared" ca="1" si="39"/>
        <v>12457882999.5333</v>
      </c>
      <c r="N76" s="205">
        <f t="shared" ca="1" si="39"/>
        <v>12635134202.112698</v>
      </c>
      <c r="O76" s="205">
        <f t="shared" ca="1" si="39"/>
        <v>12782241999.149677</v>
      </c>
      <c r="P76" s="205">
        <f t="shared" ca="1" si="39"/>
        <v>12930374795.523684</v>
      </c>
      <c r="Q76" s="205">
        <f t="shared" ca="1" si="39"/>
        <v>13079538658.579714</v>
      </c>
      <c r="R76" s="205">
        <f t="shared" ca="1" si="39"/>
        <v>13229739688.772346</v>
      </c>
      <c r="S76" s="205">
        <f t="shared" ca="1" si="39"/>
        <v>13380984019.83782</v>
      </c>
      <c r="T76" s="205">
        <f t="shared" ca="1" si="39"/>
        <v>13533277818.966934</v>
      </c>
      <c r="U76" s="205">
        <f t="shared" ca="1" si="39"/>
        <v>13686627286.978853</v>
      </c>
      <c r="V76" s="205">
        <f t="shared" ca="1" si="39"/>
        <v>13841038658.495787</v>
      </c>
      <c r="W76" s="205">
        <f t="shared" ca="1" si="39"/>
        <v>13996518202.118517</v>
      </c>
      <c r="X76" s="205">
        <f t="shared" ca="1" si="39"/>
        <v>14122877184.420441</v>
      </c>
      <c r="Y76" s="205">
        <f t="shared" ca="1" si="39"/>
        <v>14205799459.340132</v>
      </c>
      <c r="Z76" s="205">
        <f t="shared" ca="1" si="39"/>
        <v>14289010112.492449</v>
      </c>
      <c r="AA76" s="205">
        <f t="shared" ca="1" si="39"/>
        <v>14372509994.470882</v>
      </c>
      <c r="AB76" s="205">
        <f t="shared" ca="1" si="39"/>
        <v>14456299958.180548</v>
      </c>
      <c r="AC76" s="205">
        <f t="shared" ca="1" si="39"/>
        <v>14540380858.844126</v>
      </c>
      <c r="AD76" s="205">
        <f t="shared" ca="1" si="39"/>
        <v>14624753554.007902</v>
      </c>
      <c r="AE76" s="205">
        <f t="shared" ca="1" si="39"/>
        <v>14709418903.547745</v>
      </c>
      <c r="AF76" s="205">
        <f t="shared" ca="1" si="39"/>
        <v>14794377769.675158</v>
      </c>
      <c r="AG76" s="205">
        <f t="shared" ca="1" si="39"/>
        <v>14879631016.943304</v>
      </c>
      <c r="AH76" s="205">
        <f t="shared" ca="1" si="39"/>
        <v>14935223227.977104</v>
      </c>
      <c r="AI76" s="205">
        <f t="shared" ca="1" si="39"/>
        <v>14951476991.552217</v>
      </c>
      <c r="AJ76" s="205">
        <f t="shared" ca="1" si="39"/>
        <v>14967734339.231342</v>
      </c>
      <c r="AK76" s="205">
        <f t="shared" ca="1" si="39"/>
        <v>14983995271.628931</v>
      </c>
      <c r="AL76" s="205">
        <f t="shared" ca="1" si="39"/>
        <v>15000259789.359547</v>
      </c>
      <c r="AM76" s="205">
        <f t="shared" ca="1" si="39"/>
        <v>15016527893.037827</v>
      </c>
      <c r="AN76" s="205">
        <f t="shared" ca="1" si="39"/>
        <v>15032799583.278524</v>
      </c>
      <c r="AO76" s="205">
        <f t="shared" ca="1" si="39"/>
        <v>15049074860.69647</v>
      </c>
      <c r="AP76" s="205">
        <f t="shared" ca="1" si="39"/>
        <v>15065353725.906599</v>
      </c>
      <c r="AQ76" s="205">
        <f t="shared" ca="1" si="39"/>
        <v>15081636179.523935</v>
      </c>
      <c r="AR76" s="205">
        <f t="shared" ca="1" si="39"/>
        <v>15073160239.743088</v>
      </c>
      <c r="AS76" s="205">
        <f t="shared" ca="1" si="39"/>
        <v>15035386677.611298</v>
      </c>
      <c r="AT76" s="205">
        <f t="shared" ca="1" si="39"/>
        <v>14997693234.640028</v>
      </c>
      <c r="AU76" s="205">
        <f t="shared" ca="1" si="39"/>
        <v>14960079754.367344</v>
      </c>
      <c r="AV76" s="205">
        <f t="shared" ca="1" si="39"/>
        <v>14922546080.622089</v>
      </c>
      <c r="AW76" s="205">
        <f t="shared" ca="1" si="39"/>
        <v>14885092057.523409</v>
      </c>
      <c r="AX76" s="205">
        <f t="shared" ca="1" si="39"/>
        <v>14847717529.480179</v>
      </c>
      <c r="AY76" s="205">
        <f t="shared" ca="1" si="39"/>
        <v>14810422341.190525</v>
      </c>
      <c r="AZ76" s="205">
        <f t="shared" ca="1" si="39"/>
        <v>14773206337.641277</v>
      </c>
      <c r="BA76" s="205">
        <f t="shared" ca="1" si="39"/>
        <v>14736069364.107456</v>
      </c>
      <c r="BB76" s="205">
        <f t="shared" ca="1" si="39"/>
        <v>14675562346.581478</v>
      </c>
      <c r="BC76" s="205">
        <f t="shared" ca="1" si="39"/>
        <v>14587166429.169945</v>
      </c>
      <c r="BD76" s="205">
        <f t="shared" ca="1" si="39"/>
        <v>14499178957.579468</v>
      </c>
      <c r="BE76" s="205">
        <f t="shared" ca="1" si="39"/>
        <v>14411598244.483061</v>
      </c>
      <c r="BF76" s="205">
        <f t="shared" ca="1" si="39"/>
        <v>14324422609.103886</v>
      </c>
      <c r="BG76" s="205">
        <f t="shared" ca="1" si="39"/>
        <v>14237650377.190825</v>
      </c>
      <c r="BH76" s="205">
        <f t="shared" ca="1" si="39"/>
        <v>14151279880.994143</v>
      </c>
      <c r="BI76" s="205">
        <f t="shared" ca="1" si="39"/>
        <v>14065309459.241211</v>
      </c>
      <c r="BJ76" s="205">
        <f t="shared" ca="1" si="39"/>
        <v>13979737457.112329</v>
      </c>
      <c r="BK76" s="205">
        <f t="shared" ca="1" si="39"/>
        <v>13894562226.216661</v>
      </c>
      <c r="BL76" s="205">
        <f t="shared" ca="1" si="39"/>
        <v>13789142790.009195</v>
      </c>
      <c r="BM76" s="205">
        <f t="shared" ca="1" si="39"/>
        <v>13661193608.247633</v>
      </c>
      <c r="BN76" s="205">
        <f t="shared" ca="1" si="39"/>
        <v>13534130621.660273</v>
      </c>
      <c r="BO76" s="205">
        <f t="shared" ca="1" si="39"/>
        <v>13407948380.779545</v>
      </c>
      <c r="BP76" s="205">
        <f t="shared" ref="BP76:CF76" ca="1" si="40">SUM(BP70:BP75)</f>
        <v>13282641467.538963</v>
      </c>
      <c r="BQ76" s="205">
        <f t="shared" ca="1" si="40"/>
        <v>13158204495.099459</v>
      </c>
      <c r="BR76" s="205">
        <f t="shared" ca="1" si="40"/>
        <v>13034632107.676655</v>
      </c>
      <c r="BS76" s="205">
        <f t="shared" ca="1" si="40"/>
        <v>12911918980.369059</v>
      </c>
      <c r="BT76" s="205">
        <f t="shared" ca="1" si="40"/>
        <v>12790059818.987213</v>
      </c>
      <c r="BU76" s="205">
        <f t="shared" ca="1" si="40"/>
        <v>12669049359.883709</v>
      </c>
      <c r="BV76" s="205">
        <f t="shared" ca="1" si="40"/>
        <v>12532557831.90564</v>
      </c>
      <c r="BW76" s="205">
        <f t="shared" ca="1" si="40"/>
        <v>12397962830.831266</v>
      </c>
      <c r="BX76" s="205">
        <f t="shared" ca="1" si="40"/>
        <v>12264519962.845636</v>
      </c>
      <c r="BY76" s="205">
        <f t="shared" ca="1" si="40"/>
        <v>12132220317.024487</v>
      </c>
      <c r="BZ76" s="205">
        <f t="shared" ca="1" si="40"/>
        <v>12001055047.492643</v>
      </c>
      <c r="CA76" s="205">
        <f t="shared" ca="1" si="40"/>
        <v>11871015372.966595</v>
      </c>
      <c r="CB76" s="205">
        <f t="shared" ca="1" si="40"/>
        <v>11742092576.300213</v>
      </c>
      <c r="CC76" s="205">
        <f t="shared" ca="1" si="40"/>
        <v>11614278004.033552</v>
      </c>
      <c r="CD76" s="205">
        <f t="shared" ca="1" si="40"/>
        <v>11487563065.94478</v>
      </c>
      <c r="CE76" s="205">
        <f t="shared" ca="1" si="40"/>
        <v>11361939234.605154</v>
      </c>
      <c r="CF76" s="205">
        <f t="shared" ca="1" si="40"/>
        <v>11237398044.937048</v>
      </c>
    </row>
    <row r="77" spans="1:84" x14ac:dyDescent="0.2">
      <c r="B77" s="127" t="s">
        <v>196</v>
      </c>
      <c r="C77" s="215"/>
      <c r="D77" s="222">
        <f ca="1">SUMPRODUCT(D70:D75,_xlfn.ANCHORARRAY(Control!$Y$11))</f>
        <v>2974914622.4734788</v>
      </c>
      <c r="E77" s="222">
        <f ca="1">SUMPRODUCT(E70:E75,_xlfn.ANCHORARRAY(Control!$Y$11))</f>
        <v>3064639357.0569425</v>
      </c>
      <c r="F77" s="222">
        <f ca="1">SUMPRODUCT(F70:F75,_xlfn.ANCHORARRAY(Control!$Y$11))</f>
        <v>3117591140.2859912</v>
      </c>
      <c r="G77" s="222">
        <f ca="1">SUMPRODUCT(G70:G75,_xlfn.ANCHORARRAY(Control!$Y$11))</f>
        <v>3171097379.451972</v>
      </c>
      <c r="H77" s="222">
        <f ca="1">SUMPRODUCT(H70:H75,_xlfn.ANCHORARRAY(Control!$Y$11))</f>
        <v>3225163016.8796391</v>
      </c>
      <c r="I77" s="222">
        <f ca="1">SUMPRODUCT(I70:I75,_xlfn.ANCHORARRAY(Control!$Y$11))</f>
        <v>3279793035.5365305</v>
      </c>
      <c r="J77" s="222">
        <f ca="1">SUMPRODUCT(J70:J75,_xlfn.ANCHORARRAY(Control!$Y$11))</f>
        <v>3334992459.3513503</v>
      </c>
      <c r="K77" s="222">
        <f ca="1">SUMPRODUCT(K70:K75,_xlfn.ANCHORARRAY(Control!$Y$11))</f>
        <v>3390766353.5347624</v>
      </c>
      <c r="L77" s="222">
        <f ca="1">SUMPRODUCT(L70:L75,_xlfn.ANCHORARRAY(Control!$Y$11))</f>
        <v>3447119824.9026179</v>
      </c>
      <c r="M77" s="222">
        <f ca="1">SUMPRODUCT(M70:M75,_xlfn.ANCHORARRAY(Control!$Y$11))</f>
        <v>3504058022.201632</v>
      </c>
      <c r="N77" s="222">
        <f ca="1">SUMPRODUCT(N70:N75,_xlfn.ANCHORARRAY(Control!$Y$11))</f>
        <v>3553913882.2010508</v>
      </c>
      <c r="O77" s="222">
        <f ca="1">SUMPRODUCT(O70:O75,_xlfn.ANCHORARRAY(Control!$Y$11))</f>
        <v>3595291237.1122355</v>
      </c>
      <c r="P77" s="222">
        <f ca="1">SUMPRODUCT(P70:P75,_xlfn.ANCHORARRAY(Control!$Y$11))</f>
        <v>3636956895.988452</v>
      </c>
      <c r="Q77" s="222">
        <f ca="1">SUMPRODUCT(Q70:Q75,_xlfn.ANCHORARRAY(Control!$Y$11))</f>
        <v>3678912565.4060407</v>
      </c>
      <c r="R77" s="222">
        <f ca="1">SUMPRODUCT(R70:R75,_xlfn.ANCHORARRAY(Control!$Y$11))</f>
        <v>3721159961.2541499</v>
      </c>
      <c r="S77" s="222">
        <f ca="1">SUMPRODUCT(S70:S75,_xlfn.ANCHORARRAY(Control!$Y$11))</f>
        <v>3763700808.7831402</v>
      </c>
      <c r="T77" s="222">
        <f ca="1">SUMPRODUCT(T70:T75,_xlfn.ANCHORARRAY(Control!$Y$11))</f>
        <v>3806536842.6532116</v>
      </c>
      <c r="U77" s="222">
        <f ca="1">SUMPRODUCT(U70:U75,_xlfn.ANCHORARRAY(Control!$Y$11))</f>
        <v>3849669806.9832983</v>
      </c>
      <c r="V77" s="222">
        <f ca="1">SUMPRODUCT(V70:V75,_xlfn.ANCHORARRAY(Control!$Y$11))</f>
        <v>3893101455.4001913</v>
      </c>
      <c r="W77" s="222">
        <f ca="1">SUMPRODUCT(W70:W75,_xlfn.ANCHORARRAY(Control!$Y$11))</f>
        <v>3936833551.0879164</v>
      </c>
      <c r="X77" s="222">
        <f ca="1">SUMPRODUCT(X70:X75,_xlfn.ANCHORARRAY(Control!$Y$11))</f>
        <v>3972374838.0869303</v>
      </c>
      <c r="Y77" s="222">
        <f ca="1">SUMPRODUCT(Y70:Y75,_xlfn.ANCHORARRAY(Control!$Y$11))</f>
        <v>3995698587.3611412</v>
      </c>
      <c r="Z77" s="222">
        <f ca="1">SUMPRODUCT(Z70:Z75,_xlfn.ANCHORARRAY(Control!$Y$11))</f>
        <v>4019103449.4846706</v>
      </c>
      <c r="AA77" s="222">
        <f ca="1">SUMPRODUCT(AA70:AA75,_xlfn.ANCHORARRAY(Control!$Y$11))</f>
        <v>4042589663.7060328</v>
      </c>
      <c r="AB77" s="222">
        <f ca="1">SUMPRODUCT(AB70:AB75,_xlfn.ANCHORARRAY(Control!$Y$11))</f>
        <v>4066157469.9239335</v>
      </c>
      <c r="AC77" s="222">
        <f ca="1">SUMPRODUCT(AC70:AC75,_xlfn.ANCHORARRAY(Control!$Y$11))</f>
        <v>4089807108.6889529</v>
      </c>
      <c r="AD77" s="222">
        <f ca="1">SUMPRODUCT(AD70:AD75,_xlfn.ANCHORARRAY(Control!$Y$11))</f>
        <v>4113538821.2052331</v>
      </c>
      <c r="AE77" s="222">
        <f ca="1">SUMPRODUCT(AE70:AE75,_xlfn.ANCHORARRAY(Control!$Y$11))</f>
        <v>4137352849.3321657</v>
      </c>
      <c r="AF77" s="222">
        <f ca="1">SUMPRODUCT(AF70:AF75,_xlfn.ANCHORARRAY(Control!$Y$11))</f>
        <v>4161249435.5860887</v>
      </c>
      <c r="AG77" s="222">
        <f ca="1">SUMPRODUCT(AG70:AG75,_xlfn.ANCHORARRAY(Control!$Y$11))</f>
        <v>4185228823.1419892</v>
      </c>
      <c r="AH77" s="222">
        <f ca="1">SUMPRODUCT(AH70:AH75,_xlfn.ANCHORARRAY(Control!$Y$11))</f>
        <v>4200865381.267046</v>
      </c>
      <c r="AI77" s="222">
        <f ca="1">SUMPRODUCT(AI70:AI75,_xlfn.ANCHORARRAY(Control!$Y$11))</f>
        <v>4205437109.8131847</v>
      </c>
      <c r="AJ77" s="222">
        <f ca="1">SUMPRODUCT(AJ70:AJ75,_xlfn.ANCHORARRAY(Control!$Y$11))</f>
        <v>4210009846.4673457</v>
      </c>
      <c r="AK77" s="222">
        <f ca="1">SUMPRODUCT(AK70:AK75,_xlfn.ANCHORARRAY(Control!$Y$11))</f>
        <v>4214583591.4023581</v>
      </c>
      <c r="AL77" s="222">
        <f ca="1">SUMPRODUCT(AL70:AL75,_xlfn.ANCHORARRAY(Control!$Y$11))</f>
        <v>4219158344.7910776</v>
      </c>
      <c r="AM77" s="222">
        <f ca="1">SUMPRODUCT(AM70:AM75,_xlfn.ANCHORARRAY(Control!$Y$11))</f>
        <v>4223734106.8063903</v>
      </c>
      <c r="AN77" s="222">
        <f ca="1">SUMPRODUCT(AN70:AN75,_xlfn.ANCHORARRAY(Control!$Y$11))</f>
        <v>4228310877.6212044</v>
      </c>
      <c r="AO77" s="222">
        <f ca="1">SUMPRODUCT(AO70:AO75,_xlfn.ANCHORARRAY(Control!$Y$11))</f>
        <v>4232888657.4084563</v>
      </c>
      <c r="AP77" s="222">
        <f ca="1">SUMPRODUCT(AP70:AP75,_xlfn.ANCHORARRAY(Control!$Y$11))</f>
        <v>4237467446.3411098</v>
      </c>
      <c r="AQ77" s="222">
        <f ca="1">SUMPRODUCT(AQ70:AQ75,_xlfn.ANCHORARRAY(Control!$Y$11))</f>
        <v>4242047244.5921526</v>
      </c>
      <c r="AR77" s="222">
        <f ca="1">SUMPRODUCT(AR70:AR75,_xlfn.ANCHORARRAY(Control!$Y$11))</f>
        <v>4239663191.3669143</v>
      </c>
      <c r="AS77" s="222">
        <f ca="1">SUMPRODUCT(AS70:AS75,_xlfn.ANCHORARRAY(Control!$Y$11))</f>
        <v>4229038538.0136452</v>
      </c>
      <c r="AT77" s="222">
        <f ca="1">SUMPRODUCT(AT70:AT75,_xlfn.ANCHORARRAY(Control!$Y$11))</f>
        <v>4218436419.949008</v>
      </c>
      <c r="AU77" s="222">
        <f ca="1">SUMPRODUCT(AU70:AU75,_xlfn.ANCHORARRAY(Control!$Y$11))</f>
        <v>4207856793.1646199</v>
      </c>
      <c r="AV77" s="222">
        <f ca="1">SUMPRODUCT(AV70:AV75,_xlfn.ANCHORARRAY(Control!$Y$11))</f>
        <v>4197299613.733892</v>
      </c>
      <c r="AW77" s="222">
        <f ca="1">SUMPRODUCT(AW70:AW75,_xlfn.ANCHORARRAY(Control!$Y$11))</f>
        <v>4186764837.8118839</v>
      </c>
      <c r="AX77" s="222">
        <f ca="1">SUMPRODUCT(AX70:AX75,_xlfn.ANCHORARRAY(Control!$Y$11))</f>
        <v>4176252421.6351528</v>
      </c>
      <c r="AY77" s="222">
        <f ca="1">SUMPRODUCT(AY70:AY75,_xlfn.ANCHORARRAY(Control!$Y$11))</f>
        <v>4165762321.5216079</v>
      </c>
      <c r="AZ77" s="222">
        <f ca="1">SUMPRODUCT(AZ70:AZ75,_xlfn.ANCHORARRAY(Control!$Y$11))</f>
        <v>4155294493.8703704</v>
      </c>
      <c r="BA77" s="222">
        <f ca="1">SUMPRODUCT(BA70:BA75,_xlfn.ANCHORARRAY(Control!$Y$11))</f>
        <v>4144848895.1616158</v>
      </c>
      <c r="BB77" s="222">
        <f ca="1">SUMPRODUCT(BB70:BB75,_xlfn.ANCHORARRAY(Control!$Y$11))</f>
        <v>4127829949.1794167</v>
      </c>
      <c r="BC77" s="222">
        <f ca="1">SUMPRODUCT(BC70:BC75,_xlfn.ANCHORARRAY(Control!$Y$11))</f>
        <v>4102966616.7585258</v>
      </c>
      <c r="BD77" s="222">
        <f ca="1">SUMPRODUCT(BD70:BD75,_xlfn.ANCHORARRAY(Control!$Y$11))</f>
        <v>4078218168.8843479</v>
      </c>
      <c r="BE77" s="222">
        <f ca="1">SUMPRODUCT(BE70:BE75,_xlfn.ANCHORARRAY(Control!$Y$11))</f>
        <v>4053584130.9583097</v>
      </c>
      <c r="BF77" s="222">
        <f ca="1">SUMPRODUCT(BF70:BF75,_xlfn.ANCHORARRAY(Control!$Y$11))</f>
        <v>4029064030.2242188</v>
      </c>
      <c r="BG77" s="222">
        <f ca="1">SUMPRODUCT(BG70:BG75,_xlfn.ANCHORARRAY(Control!$Y$11))</f>
        <v>4004657395.7613883</v>
      </c>
      <c r="BH77" s="222">
        <f ca="1">SUMPRODUCT(BH70:BH75,_xlfn.ANCHORARRAY(Control!$Y$11))</f>
        <v>3980363758.4777875</v>
      </c>
      <c r="BI77" s="222">
        <f ca="1">SUMPRODUCT(BI70:BI75,_xlfn.ANCHORARRAY(Control!$Y$11))</f>
        <v>3956182651.103219</v>
      </c>
      <c r="BJ77" s="222">
        <f ca="1">SUMPRODUCT(BJ70:BJ75,_xlfn.ANCHORARRAY(Control!$Y$11))</f>
        <v>3932113608.1825194</v>
      </c>
      <c r="BK77" s="222">
        <f ca="1">SUMPRODUCT(BK70:BK75,_xlfn.ANCHORARRAY(Control!$Y$11))</f>
        <v>3908156166.0687819</v>
      </c>
      <c r="BL77" s="222">
        <f ca="1">SUMPRODUCT(BL70:BL75,_xlfn.ANCHORARRAY(Control!$Y$11))</f>
        <v>3878504588.7950859</v>
      </c>
      <c r="BM77" s="222">
        <f ca="1">SUMPRODUCT(BM70:BM75,_xlfn.ANCHORARRAY(Control!$Y$11))</f>
        <v>3842516025.6227341</v>
      </c>
      <c r="BN77" s="222">
        <f ca="1">SUMPRODUCT(BN70:BN75,_xlfn.ANCHORARRAY(Control!$Y$11))</f>
        <v>3806776724.6141796</v>
      </c>
      <c r="BO77" s="222">
        <f ca="1">SUMPRODUCT(BO70:BO75,_xlfn.ANCHORARRAY(Control!$Y$11))</f>
        <v>3771285152.9851193</v>
      </c>
      <c r="BP77" s="222">
        <f ca="1">SUMPRODUCT(BP70:BP75,_xlfn.ANCHORARRAY(Control!$Y$11))</f>
        <v>3736039786.7834997</v>
      </c>
      <c r="BQ77" s="222">
        <f ca="1">SUMPRODUCT(BQ70:BQ75,_xlfn.ANCHORARRAY(Control!$Y$11))</f>
        <v>3701039110.8406806</v>
      </c>
      <c r="BR77" s="222">
        <f ca="1">SUMPRODUCT(BR70:BR75,_xlfn.ANCHORARRAY(Control!$Y$11))</f>
        <v>3666281618.7228413</v>
      </c>
      <c r="BS77" s="222">
        <f ca="1">SUMPRODUCT(BS70:BS75,_xlfn.ANCHORARRAY(Control!$Y$11))</f>
        <v>3631765812.6826677</v>
      </c>
      <c r="BT77" s="222">
        <f ca="1">SUMPRODUCT(BT70:BT75,_xlfn.ANCHORARRAY(Control!$Y$11))</f>
        <v>3597490203.6112828</v>
      </c>
      <c r="BU77" s="222">
        <f ca="1">SUMPRODUCT(BU70:BU75,_xlfn.ANCHORARRAY(Control!$Y$11))</f>
        <v>3563453310.9904485</v>
      </c>
      <c r="BV77" s="222">
        <f ca="1">SUMPRODUCT(BV70:BV75,_xlfn.ANCHORARRAY(Control!$Y$11))</f>
        <v>3525062021.6757612</v>
      </c>
      <c r="BW77" s="222">
        <f ca="1">SUMPRODUCT(BW70:BW75,_xlfn.ANCHORARRAY(Control!$Y$11))</f>
        <v>3487204169.3549118</v>
      </c>
      <c r="BX77" s="222">
        <f ca="1">SUMPRODUCT(BX70:BX75,_xlfn.ANCHORARRAY(Control!$Y$11))</f>
        <v>3449670380.2152748</v>
      </c>
      <c r="BY77" s="222">
        <f ca="1">SUMPRODUCT(BY70:BY75,_xlfn.ANCHORARRAY(Control!$Y$11))</f>
        <v>3412458147.8602462</v>
      </c>
      <c r="BZ77" s="222">
        <f ca="1">SUMPRODUCT(BZ70:BZ75,_xlfn.ANCHORARRAY(Control!$Y$11))</f>
        <v>3375564984.1897321</v>
      </c>
      <c r="CA77" s="222">
        <f ca="1">SUMPRODUCT(CA70:CA75,_xlfn.ANCHORARRAY(Control!$Y$11))</f>
        <v>3338988419.2714877</v>
      </c>
      <c r="CB77" s="222">
        <f ca="1">SUMPRODUCT(CB70:CB75,_xlfn.ANCHORARRAY(Control!$Y$11))</f>
        <v>3302726001.2133412</v>
      </c>
      <c r="CC77" s="222">
        <f ca="1">SUMPRODUCT(CC70:CC75,_xlfn.ANCHORARRAY(Control!$Y$11))</f>
        <v>3266775296.0362821</v>
      </c>
      <c r="CD77" s="222">
        <f ca="1">SUMPRODUCT(CD70:CD75,_xlfn.ANCHORARRAY(Control!$Y$11))</f>
        <v>3231133887.5484333</v>
      </c>
      <c r="CE77" s="222">
        <f ca="1">SUMPRODUCT(CE70:CE75,_xlfn.ANCHORARRAY(Control!$Y$11))</f>
        <v>3195799377.2198763</v>
      </c>
      <c r="CF77" s="222">
        <f ca="1">SUMPRODUCT(CF70:CF75,_xlfn.ANCHORARRAY(Control!$Y$11))</f>
        <v>3160769384.0583382</v>
      </c>
    </row>
    <row r="78" spans="1:84" x14ac:dyDescent="0.2">
      <c r="B78" s="127" t="s">
        <v>197</v>
      </c>
      <c r="C78" s="215"/>
      <c r="D78" s="222">
        <f ca="1">D77*0.25</f>
        <v>743728655.6183697</v>
      </c>
      <c r="E78" s="222">
        <f t="shared" ref="E78:BP78" ca="1" si="41">E77*0.25</f>
        <v>766159839.26423562</v>
      </c>
      <c r="F78" s="222">
        <f t="shared" ca="1" si="41"/>
        <v>779397785.0714978</v>
      </c>
      <c r="G78" s="222">
        <f t="shared" ca="1" si="41"/>
        <v>792774344.862993</v>
      </c>
      <c r="H78" s="222">
        <f t="shared" ca="1" si="41"/>
        <v>806290754.21990979</v>
      </c>
      <c r="I78" s="222">
        <f t="shared" ca="1" si="41"/>
        <v>819948258.88413262</v>
      </c>
      <c r="J78" s="222">
        <f t="shared" ca="1" si="41"/>
        <v>833748114.83783758</v>
      </c>
      <c r="K78" s="222">
        <f t="shared" ca="1" si="41"/>
        <v>847691588.3836906</v>
      </c>
      <c r="L78" s="222">
        <f t="shared" ca="1" si="41"/>
        <v>861779956.22565448</v>
      </c>
      <c r="M78" s="222">
        <f t="shared" ca="1" si="41"/>
        <v>876014505.55040801</v>
      </c>
      <c r="N78" s="222">
        <f t="shared" ca="1" si="41"/>
        <v>888478470.55026269</v>
      </c>
      <c r="O78" s="222">
        <f t="shared" ca="1" si="41"/>
        <v>898822809.27805889</v>
      </c>
      <c r="P78" s="222">
        <f t="shared" ca="1" si="41"/>
        <v>909239223.99711299</v>
      </c>
      <c r="Q78" s="222">
        <f t="shared" ca="1" si="41"/>
        <v>919728141.35151017</v>
      </c>
      <c r="R78" s="222">
        <f t="shared" ca="1" si="41"/>
        <v>930289990.31353748</v>
      </c>
      <c r="S78" s="222">
        <f t="shared" ca="1" si="41"/>
        <v>940925202.19578505</v>
      </c>
      <c r="T78" s="222">
        <f t="shared" ca="1" si="41"/>
        <v>951634210.6633029</v>
      </c>
      <c r="U78" s="222">
        <f t="shared" ca="1" si="41"/>
        <v>962417451.74582458</v>
      </c>
      <c r="V78" s="222">
        <f t="shared" ca="1" si="41"/>
        <v>973275363.85004783</v>
      </c>
      <c r="W78" s="222">
        <f t="shared" ca="1" si="41"/>
        <v>984208387.77197909</v>
      </c>
      <c r="X78" s="222">
        <f t="shared" ca="1" si="41"/>
        <v>993093709.52173257</v>
      </c>
      <c r="Y78" s="222">
        <f t="shared" ca="1" si="41"/>
        <v>998924646.8402853</v>
      </c>
      <c r="Z78" s="222">
        <f t="shared" ca="1" si="41"/>
        <v>1004775862.3711677</v>
      </c>
      <c r="AA78" s="222">
        <f t="shared" ca="1" si="41"/>
        <v>1010647415.9265082</v>
      </c>
      <c r="AB78" s="222">
        <f t="shared" ca="1" si="41"/>
        <v>1016539367.4809834</v>
      </c>
      <c r="AC78" s="222">
        <f t="shared" ca="1" si="41"/>
        <v>1022451777.1722382</v>
      </c>
      <c r="AD78" s="222">
        <f t="shared" ca="1" si="41"/>
        <v>1028384705.3013083</v>
      </c>
      <c r="AE78" s="222">
        <f t="shared" ca="1" si="41"/>
        <v>1034338212.3330414</v>
      </c>
      <c r="AF78" s="222">
        <f t="shared" ca="1" si="41"/>
        <v>1040312358.8965222</v>
      </c>
      <c r="AG78" s="222">
        <f t="shared" ca="1" si="41"/>
        <v>1046307205.7854973</v>
      </c>
      <c r="AH78" s="222">
        <f t="shared" ca="1" si="41"/>
        <v>1050216345.3167615</v>
      </c>
      <c r="AI78" s="222">
        <f t="shared" ca="1" si="41"/>
        <v>1051359277.4532962</v>
      </c>
      <c r="AJ78" s="222">
        <f t="shared" ca="1" si="41"/>
        <v>1052502461.6168364</v>
      </c>
      <c r="AK78" s="222">
        <f t="shared" ca="1" si="41"/>
        <v>1053645897.8505895</v>
      </c>
      <c r="AL78" s="222">
        <f t="shared" ca="1" si="41"/>
        <v>1054789586.1977694</v>
      </c>
      <c r="AM78" s="222">
        <f t="shared" ca="1" si="41"/>
        <v>1055933526.7015976</v>
      </c>
      <c r="AN78" s="222">
        <f t="shared" ca="1" si="41"/>
        <v>1057077719.4053011</v>
      </c>
      <c r="AO78" s="222">
        <f t="shared" ca="1" si="41"/>
        <v>1058222164.3521141</v>
      </c>
      <c r="AP78" s="222">
        <f t="shared" ca="1" si="41"/>
        <v>1059366861.5852774</v>
      </c>
      <c r="AQ78" s="222">
        <f t="shared" ca="1" si="41"/>
        <v>1060511811.1480381</v>
      </c>
      <c r="AR78" s="222">
        <f t="shared" ca="1" si="41"/>
        <v>1059915797.8417286</v>
      </c>
      <c r="AS78" s="222">
        <f t="shared" ca="1" si="41"/>
        <v>1057259634.5034113</v>
      </c>
      <c r="AT78" s="222">
        <f t="shared" ca="1" si="41"/>
        <v>1054609104.987252</v>
      </c>
      <c r="AU78" s="222">
        <f t="shared" ca="1" si="41"/>
        <v>1051964198.291155</v>
      </c>
      <c r="AV78" s="222">
        <f t="shared" ca="1" si="41"/>
        <v>1049324903.433473</v>
      </c>
      <c r="AW78" s="222">
        <f t="shared" ca="1" si="41"/>
        <v>1046691209.452971</v>
      </c>
      <c r="AX78" s="222">
        <f t="shared" ca="1" si="41"/>
        <v>1044063105.4087882</v>
      </c>
      <c r="AY78" s="222">
        <f t="shared" ca="1" si="41"/>
        <v>1041440580.380402</v>
      </c>
      <c r="AZ78" s="222">
        <f t="shared" ca="1" si="41"/>
        <v>1038823623.4675926</v>
      </c>
      <c r="BA78" s="222">
        <f t="shared" ca="1" si="41"/>
        <v>1036212223.790404</v>
      </c>
      <c r="BB78" s="222">
        <f t="shared" ca="1" si="41"/>
        <v>1031957487.2948542</v>
      </c>
      <c r="BC78" s="222">
        <f t="shared" ca="1" si="41"/>
        <v>1025741654.1896315</v>
      </c>
      <c r="BD78" s="222">
        <f t="shared" ca="1" si="41"/>
        <v>1019554542.221087</v>
      </c>
      <c r="BE78" s="222">
        <f t="shared" ca="1" si="41"/>
        <v>1013396032.7395774</v>
      </c>
      <c r="BF78" s="222">
        <f t="shared" ca="1" si="41"/>
        <v>1007266007.5560547</v>
      </c>
      <c r="BG78" s="222">
        <f t="shared" ca="1" si="41"/>
        <v>1001164348.9403471</v>
      </c>
      <c r="BH78" s="222">
        <f t="shared" ca="1" si="41"/>
        <v>995090939.61944687</v>
      </c>
      <c r="BI78" s="222">
        <f t="shared" ca="1" si="41"/>
        <v>989045662.77580476</v>
      </c>
      <c r="BJ78" s="222">
        <f t="shared" ca="1" si="41"/>
        <v>983028402.04562986</v>
      </c>
      <c r="BK78" s="222">
        <f t="shared" ca="1" si="41"/>
        <v>977039041.51719546</v>
      </c>
      <c r="BL78" s="222">
        <f t="shared" ca="1" si="41"/>
        <v>969626147.19877148</v>
      </c>
      <c r="BM78" s="222">
        <f t="shared" ca="1" si="41"/>
        <v>960629006.40568352</v>
      </c>
      <c r="BN78" s="222">
        <f t="shared" ca="1" si="41"/>
        <v>951694181.1535449</v>
      </c>
      <c r="BO78" s="222">
        <f t="shared" ca="1" si="41"/>
        <v>942821288.24627984</v>
      </c>
      <c r="BP78" s="222">
        <f t="shared" ca="1" si="41"/>
        <v>934009946.69587493</v>
      </c>
      <c r="BQ78" s="222">
        <f t="shared" ref="BQ78:CF78" ca="1" si="42">BQ77*0.25</f>
        <v>925259777.71017015</v>
      </c>
      <c r="BR78" s="222">
        <f t="shared" ca="1" si="42"/>
        <v>916570404.68071032</v>
      </c>
      <c r="BS78" s="222">
        <f t="shared" ca="1" si="42"/>
        <v>907941453.17066693</v>
      </c>
      <c r="BT78" s="222">
        <f t="shared" ca="1" si="42"/>
        <v>899372550.90282071</v>
      </c>
      <c r="BU78" s="222">
        <f t="shared" ca="1" si="42"/>
        <v>890863327.74761212</v>
      </c>
      <c r="BV78" s="222">
        <f t="shared" ca="1" si="42"/>
        <v>881265505.41894031</v>
      </c>
      <c r="BW78" s="222">
        <f t="shared" ca="1" si="42"/>
        <v>871801042.33872795</v>
      </c>
      <c r="BX78" s="222">
        <f t="shared" ca="1" si="42"/>
        <v>862417595.0538187</v>
      </c>
      <c r="BY78" s="222">
        <f t="shared" ca="1" si="42"/>
        <v>853114536.96506155</v>
      </c>
      <c r="BZ78" s="222">
        <f t="shared" ca="1" si="42"/>
        <v>843891246.04743302</v>
      </c>
      <c r="CA78" s="222">
        <f t="shared" ca="1" si="42"/>
        <v>834747104.81787193</v>
      </c>
      <c r="CB78" s="222">
        <f t="shared" ca="1" si="42"/>
        <v>825681500.30333531</v>
      </c>
      <c r="CC78" s="222">
        <f t="shared" ca="1" si="42"/>
        <v>816693824.00907052</v>
      </c>
      <c r="CD78" s="222">
        <f t="shared" ca="1" si="42"/>
        <v>807783471.88710833</v>
      </c>
      <c r="CE78" s="222">
        <f t="shared" ca="1" si="42"/>
        <v>798949844.30496907</v>
      </c>
      <c r="CF78" s="222">
        <f t="shared" ca="1" si="42"/>
        <v>790192346.01458454</v>
      </c>
    </row>
    <row r="79" spans="1:84" x14ac:dyDescent="0.2">
      <c r="B79" s="127" t="s">
        <v>198</v>
      </c>
      <c r="C79" s="215"/>
      <c r="D79" s="222">
        <f ca="1">(D78+D77)*0.575</f>
        <v>2138219884.9028127</v>
      </c>
      <c r="E79" s="222">
        <f t="shared" ref="E79:BP79" ca="1" si="43">(E78+E77)*0.575</f>
        <v>2202709537.8846769</v>
      </c>
      <c r="F79" s="222">
        <f t="shared" ca="1" si="43"/>
        <v>2240768632.0805559</v>
      </c>
      <c r="G79" s="222">
        <f t="shared" ca="1" si="43"/>
        <v>2279226241.4811049</v>
      </c>
      <c r="H79" s="222">
        <f t="shared" ca="1" si="43"/>
        <v>2318085918.3822403</v>
      </c>
      <c r="I79" s="222">
        <f t="shared" ca="1" si="43"/>
        <v>2357351244.2918811</v>
      </c>
      <c r="J79" s="222">
        <f t="shared" ca="1" si="43"/>
        <v>2397025830.158783</v>
      </c>
      <c r="K79" s="222">
        <f t="shared" ca="1" si="43"/>
        <v>2437113316.6031103</v>
      </c>
      <c r="L79" s="222">
        <f t="shared" ca="1" si="43"/>
        <v>2477617374.148756</v>
      </c>
      <c r="M79" s="222">
        <f t="shared" ca="1" si="43"/>
        <v>2518541703.4574227</v>
      </c>
      <c r="N79" s="222">
        <f t="shared" ca="1" si="43"/>
        <v>2554375602.832005</v>
      </c>
      <c r="O79" s="222">
        <f t="shared" ca="1" si="43"/>
        <v>2584115576.6744189</v>
      </c>
      <c r="P79" s="222">
        <f t="shared" ca="1" si="43"/>
        <v>2614062768.9916997</v>
      </c>
      <c r="Q79" s="222">
        <f t="shared" ca="1" si="43"/>
        <v>2644218406.3855915</v>
      </c>
      <c r="R79" s="222">
        <f t="shared" ca="1" si="43"/>
        <v>2674583722.1514196</v>
      </c>
      <c r="S79" s="222">
        <f t="shared" ca="1" si="43"/>
        <v>2705159956.3128819</v>
      </c>
      <c r="T79" s="222">
        <f t="shared" ca="1" si="43"/>
        <v>2735948355.6569958</v>
      </c>
      <c r="U79" s="222">
        <f t="shared" ca="1" si="43"/>
        <v>2766950173.7692456</v>
      </c>
      <c r="V79" s="222">
        <f t="shared" ca="1" si="43"/>
        <v>2798166671.0688872</v>
      </c>
      <c r="W79" s="222">
        <f t="shared" ca="1" si="43"/>
        <v>2829599114.84444</v>
      </c>
      <c r="X79" s="222">
        <f t="shared" ca="1" si="43"/>
        <v>2855144414.8749809</v>
      </c>
      <c r="Y79" s="222">
        <f t="shared" ca="1" si="43"/>
        <v>2871908359.6658201</v>
      </c>
      <c r="Z79" s="222">
        <f t="shared" ca="1" si="43"/>
        <v>2888730604.3171072</v>
      </c>
      <c r="AA79" s="222">
        <f t="shared" ca="1" si="43"/>
        <v>2905611320.7887106</v>
      </c>
      <c r="AB79" s="222">
        <f t="shared" ca="1" si="43"/>
        <v>2922550681.5078268</v>
      </c>
      <c r="AC79" s="222">
        <f t="shared" ca="1" si="43"/>
        <v>2939548859.3701844</v>
      </c>
      <c r="AD79" s="222">
        <f t="shared" ca="1" si="43"/>
        <v>2956606027.741261</v>
      </c>
      <c r="AE79" s="222">
        <f t="shared" ca="1" si="43"/>
        <v>2973722360.4574938</v>
      </c>
      <c r="AF79" s="222">
        <f t="shared" ca="1" si="43"/>
        <v>2990898031.8275008</v>
      </c>
      <c r="AG79" s="222">
        <f t="shared" ca="1" si="43"/>
        <v>3008133216.6333046</v>
      </c>
      <c r="AH79" s="222">
        <f t="shared" ca="1" si="43"/>
        <v>3019371992.7856889</v>
      </c>
      <c r="AI79" s="222">
        <f t="shared" ca="1" si="43"/>
        <v>3022657922.6782265</v>
      </c>
      <c r="AJ79" s="222">
        <f t="shared" ca="1" si="43"/>
        <v>3025944577.1484041</v>
      </c>
      <c r="AK79" s="222">
        <f t="shared" ca="1" si="43"/>
        <v>3029231956.3204446</v>
      </c>
      <c r="AL79" s="222">
        <f t="shared" ca="1" si="43"/>
        <v>3032520060.3185868</v>
      </c>
      <c r="AM79" s="222">
        <f t="shared" ca="1" si="43"/>
        <v>3035808889.2670927</v>
      </c>
      <c r="AN79" s="222">
        <f t="shared" ca="1" si="43"/>
        <v>3039098443.2902403</v>
      </c>
      <c r="AO79" s="222">
        <f t="shared" ca="1" si="43"/>
        <v>3042388722.5123277</v>
      </c>
      <c r="AP79" s="222">
        <f t="shared" ca="1" si="43"/>
        <v>3045679727.057672</v>
      </c>
      <c r="AQ79" s="222">
        <f t="shared" ca="1" si="43"/>
        <v>3048971457.0506091</v>
      </c>
      <c r="AR79" s="222">
        <f t="shared" ca="1" si="43"/>
        <v>3047257918.7949696</v>
      </c>
      <c r="AS79" s="222">
        <f t="shared" ca="1" si="43"/>
        <v>3039621449.1973071</v>
      </c>
      <c r="AT79" s="222">
        <f t="shared" ca="1" si="43"/>
        <v>3032001176.8383493</v>
      </c>
      <c r="AU79" s="222">
        <f t="shared" ca="1" si="43"/>
        <v>3024397070.0870705</v>
      </c>
      <c r="AV79" s="222">
        <f t="shared" ca="1" si="43"/>
        <v>3016809097.3712349</v>
      </c>
      <c r="AW79" s="222">
        <f t="shared" ca="1" si="43"/>
        <v>3009237227.1772909</v>
      </c>
      <c r="AX79" s="222">
        <f t="shared" ca="1" si="43"/>
        <v>3001681428.0502663</v>
      </c>
      <c r="AY79" s="222">
        <f t="shared" ca="1" si="43"/>
        <v>2994141668.5936556</v>
      </c>
      <c r="AZ79" s="222">
        <f t="shared" ca="1" si="43"/>
        <v>2986617917.4693284</v>
      </c>
      <c r="BA79" s="222">
        <f t="shared" ca="1" si="43"/>
        <v>2979110143.3974109</v>
      </c>
      <c r="BB79" s="222">
        <f t="shared" ca="1" si="43"/>
        <v>2966877775.9727054</v>
      </c>
      <c r="BC79" s="222">
        <f t="shared" ca="1" si="43"/>
        <v>2949007255.7951903</v>
      </c>
      <c r="BD79" s="222">
        <f t="shared" ca="1" si="43"/>
        <v>2931219308.8856244</v>
      </c>
      <c r="BE79" s="222">
        <f t="shared" ca="1" si="43"/>
        <v>2913513594.1262851</v>
      </c>
      <c r="BF79" s="222">
        <f t="shared" ca="1" si="43"/>
        <v>2895889771.7236571</v>
      </c>
      <c r="BG79" s="222">
        <f t="shared" ca="1" si="43"/>
        <v>2878347503.2034979</v>
      </c>
      <c r="BH79" s="222">
        <f t="shared" ca="1" si="43"/>
        <v>2860886451.4059095</v>
      </c>
      <c r="BI79" s="222">
        <f t="shared" ca="1" si="43"/>
        <v>2843506280.4804382</v>
      </c>
      <c r="BJ79" s="222">
        <f t="shared" ca="1" si="43"/>
        <v>2826206655.8811855</v>
      </c>
      <c r="BK79" s="222">
        <f t="shared" ca="1" si="43"/>
        <v>2808987244.361937</v>
      </c>
      <c r="BL79" s="222">
        <f t="shared" ca="1" si="43"/>
        <v>2787675173.1964679</v>
      </c>
      <c r="BM79" s="222">
        <f t="shared" ca="1" si="43"/>
        <v>2761808393.4163399</v>
      </c>
      <c r="BN79" s="222">
        <f t="shared" ca="1" si="43"/>
        <v>2736120770.8164415</v>
      </c>
      <c r="BO79" s="222">
        <f t="shared" ca="1" si="43"/>
        <v>2710611203.7080545</v>
      </c>
      <c r="BP79" s="222">
        <f t="shared" ca="1" si="43"/>
        <v>2685278596.7506404</v>
      </c>
      <c r="BQ79" s="222">
        <f t="shared" ref="BQ79:CF79" ca="1" si="44">(BQ78+BQ77)*0.575</f>
        <v>2660121860.916739</v>
      </c>
      <c r="BR79" s="222">
        <f t="shared" ca="1" si="44"/>
        <v>2635139913.4570417</v>
      </c>
      <c r="BS79" s="222">
        <f t="shared" ca="1" si="44"/>
        <v>2610331677.8656669</v>
      </c>
      <c r="BT79" s="222">
        <f t="shared" ca="1" si="44"/>
        <v>2585696083.8456097</v>
      </c>
      <c r="BU79" s="222">
        <f t="shared" ca="1" si="44"/>
        <v>2561232067.274385</v>
      </c>
      <c r="BV79" s="222">
        <f t="shared" ca="1" si="44"/>
        <v>2533638328.0794535</v>
      </c>
      <c r="BW79" s="222">
        <f t="shared" ca="1" si="44"/>
        <v>2506427996.7238426</v>
      </c>
      <c r="BX79" s="222">
        <f t="shared" ca="1" si="44"/>
        <v>2479450585.7797284</v>
      </c>
      <c r="BY79" s="222">
        <f t="shared" ca="1" si="44"/>
        <v>2452704293.7745519</v>
      </c>
      <c r="BZ79" s="222">
        <f t="shared" ca="1" si="44"/>
        <v>2426187332.3863697</v>
      </c>
      <c r="CA79" s="222">
        <f t="shared" ca="1" si="44"/>
        <v>2399897926.3513818</v>
      </c>
      <c r="CB79" s="222">
        <f t="shared" ca="1" si="44"/>
        <v>2373834313.3720889</v>
      </c>
      <c r="CC79" s="222">
        <f t="shared" ca="1" si="44"/>
        <v>2347994744.0260773</v>
      </c>
      <c r="CD79" s="222">
        <f t="shared" ca="1" si="44"/>
        <v>2322377481.675436</v>
      </c>
      <c r="CE79" s="222">
        <f t="shared" ca="1" si="44"/>
        <v>2296980802.3767858</v>
      </c>
      <c r="CF79" s="222">
        <f t="shared" ca="1" si="44"/>
        <v>2271802994.7919302</v>
      </c>
    </row>
    <row r="80" spans="1:84" s="217" customFormat="1" x14ac:dyDescent="0.2">
      <c r="B80" s="213" t="s">
        <v>199</v>
      </c>
      <c r="C80" s="218"/>
      <c r="D80" s="223">
        <f ca="1">(D70*Control!$Y11)/Control!$K26</f>
        <v>3305.0543880936225</v>
      </c>
      <c r="E80" s="223">
        <f ca="1">(E70*Control!$Y11)/Control!$K26</f>
        <v>3393.8242306103016</v>
      </c>
      <c r="F80" s="223">
        <f ca="1">(F70*Control!$Y11)/Control!$K26</f>
        <v>3452.4637607241921</v>
      </c>
      <c r="G80" s="223">
        <f ca="1">(G70*Control!$Y11)/Control!$K26</f>
        <v>3511.7173029120418</v>
      </c>
      <c r="H80" s="223">
        <f ca="1">(H70*Control!$Y11)/Control!$K26</f>
        <v>3571.5903303716527</v>
      </c>
      <c r="I80" s="223">
        <f ca="1">(I70*Control!$Y11)/Control!$K26</f>
        <v>3632.088361309201</v>
      </c>
      <c r="J80" s="223">
        <f ca="1">(J70*Control!$Y11)/Control!$K26</f>
        <v>3693.2169592918162</v>
      </c>
      <c r="K80" s="223">
        <f ca="1">(K70*Control!$Y11)/Control!$K26</f>
        <v>3754.98173360283</v>
      </c>
      <c r="L80" s="223">
        <f ca="1">(L70*Control!$Y11)/Control!$K26</f>
        <v>3817.3883395997245</v>
      </c>
      <c r="M80" s="223">
        <f ca="1">(M70*Control!$Y11)/Control!$K26</f>
        <v>3880.4424790747962</v>
      </c>
      <c r="N80" s="223">
        <f ca="1">(N70*Control!$Y11)/Control!$K26</f>
        <v>3935.6535398328951</v>
      </c>
      <c r="O80" s="223">
        <f ca="1">(O70*Control!$Y11)/Control!$K26</f>
        <v>3981.4753922244286</v>
      </c>
      <c r="P80" s="223">
        <f ca="1">(P70*Control!$Y11)/Control!$K26</f>
        <v>4027.6165163883311</v>
      </c>
      <c r="Q80" s="223">
        <f ca="1">(Q70*Control!$Y11)/Control!$K26</f>
        <v>4074.0788022106753</v>
      </c>
      <c r="R80" s="223">
        <f ca="1">(R70*Control!$Y11)/Control!$K26</f>
        <v>4120.8641498906627</v>
      </c>
      <c r="S80" s="223">
        <f ca="1">(S70*Control!$Y11)/Control!$K26</f>
        <v>4167.9744699942275</v>
      </c>
      <c r="T80" s="223">
        <f ca="1">(T70*Control!$Y11)/Control!$K26</f>
        <v>4215.4116835078939</v>
      </c>
      <c r="U80" s="223">
        <f ca="1">(U70*Control!$Y11)/Control!$K26</f>
        <v>4263.1777218929174</v>
      </c>
      <c r="V80" s="223">
        <f ca="1">(V70*Control!$Y11)/Control!$K26</f>
        <v>4311.2745271396798</v>
      </c>
      <c r="W80" s="223">
        <f ca="1">(W70*Control!$Y11)/Control!$K26</f>
        <v>4359.7040518223821</v>
      </c>
      <c r="X80" s="223">
        <f ca="1">(X70*Control!$Y11)/Control!$K26</f>
        <v>4399.0629613840601</v>
      </c>
      <c r="Y80" s="223">
        <f ca="1">(Y70*Control!$Y11)/Control!$K26</f>
        <v>4424.8920338401495</v>
      </c>
      <c r="Z80" s="223">
        <f ca="1">(Z70*Control!$Y11)/Control!$K26</f>
        <v>4450.8109319138939</v>
      </c>
      <c r="AA80" s="223">
        <f ca="1">(AA70*Control!$Y11)/Control!$K26</f>
        <v>4476.8199205528072</v>
      </c>
      <c r="AB80" s="223">
        <f ca="1">(AB70*Control!$Y11)/Control!$K26</f>
        <v>4502.9192654244407</v>
      </c>
      <c r="AC80" s="223">
        <f ca="1">(AC70*Control!$Y11)/Control!$K26</f>
        <v>4529.1092329182338</v>
      </c>
      <c r="AD80" s="223">
        <f ca="1">(AD70*Control!$Y11)/Control!$K26</f>
        <v>4555.3900901473971</v>
      </c>
      <c r="AE80" s="223">
        <f ca="1">(AE70*Control!$Y11)/Control!$K26</f>
        <v>4581.7621049507725</v>
      </c>
      <c r="AF80" s="223">
        <f ca="1">(AF70*Control!$Y11)/Control!$K26</f>
        <v>4608.2255458947147</v>
      </c>
      <c r="AG80" s="223">
        <f ca="1">(AG70*Control!$Y11)/Control!$K26</f>
        <v>4634.7806822749762</v>
      </c>
      <c r="AH80" s="223">
        <f ca="1">(AH70*Control!$Y11)/Control!$K26</f>
        <v>4652.096853225401</v>
      </c>
      <c r="AI80" s="223">
        <f ca="1">(AI70*Control!$Y11)/Control!$K26</f>
        <v>4657.159624759337</v>
      </c>
      <c r="AJ80" s="223">
        <f ca="1">(AJ70*Control!$Y11)/Control!$K26</f>
        <v>4662.2235126804671</v>
      </c>
      <c r="AK80" s="223">
        <f ca="1">(AK70*Control!$Y11)/Control!$K26</f>
        <v>4667.2885171801863</v>
      </c>
      <c r="AL80" s="223">
        <f ca="1">(AL70*Control!$Y11)/Control!$K26</f>
        <v>4672.3546384499141</v>
      </c>
      <c r="AM80" s="223">
        <f ca="1">(AM70*Control!$Y11)/Control!$K26</f>
        <v>4677.4218766811073</v>
      </c>
      <c r="AN80" s="223">
        <f ca="1">(AN70*Control!$Y11)/Control!$K26</f>
        <v>4682.4902320652463</v>
      </c>
      <c r="AO80" s="223">
        <f ca="1">(AO70*Control!$Y11)/Control!$K26</f>
        <v>4687.5597047938409</v>
      </c>
      <c r="AP80" s="223">
        <f ca="1">(AP70*Control!$Y11)/Control!$K26</f>
        <v>4692.6302950584341</v>
      </c>
      <c r="AQ80" s="223">
        <f ca="1">(AQ70*Control!$Y11)/Control!$K26</f>
        <v>4697.7020030505937</v>
      </c>
      <c r="AR80" s="223">
        <f ca="1">(AR70*Control!$Y11)/Control!$K26</f>
        <v>4695.0618452858325</v>
      </c>
      <c r="AS80" s="223">
        <f ca="1">(AS70*Control!$Y11)/Control!$K26</f>
        <v>4683.2959779865932</v>
      </c>
      <c r="AT80" s="223">
        <f ca="1">(AT70*Control!$Y11)/Control!$K26</f>
        <v>4671.5550665139235</v>
      </c>
      <c r="AU80" s="223">
        <f ca="1">(AU70*Control!$Y11)/Control!$K26</f>
        <v>4659.839062132477</v>
      </c>
      <c r="AV80" s="223">
        <f ca="1">(AV70*Control!$Y11)/Control!$K26</f>
        <v>4648.1479161974876</v>
      </c>
      <c r="AW80" s="223">
        <f ca="1">(AW70*Control!$Y11)/Control!$K26</f>
        <v>4636.4815801546074</v>
      </c>
      <c r="AX80" s="223">
        <f ca="1">(AX70*Control!$Y11)/Control!$K26</f>
        <v>4624.8400055397396</v>
      </c>
      <c r="AY80" s="223">
        <f ca="1">(AY70*Control!$Y11)/Control!$K26</f>
        <v>4613.2231439788793</v>
      </c>
      <c r="AZ80" s="223">
        <f ca="1">(AZ70*Control!$Y11)/Control!$K26</f>
        <v>4601.6309471879504</v>
      </c>
      <c r="BA80" s="223">
        <f ca="1">(BA70*Control!$Y11)/Control!$K26</f>
        <v>4590.0633669726467</v>
      </c>
      <c r="BB80" s="223">
        <f ca="1">(BB70*Control!$Y11)/Control!$K26</f>
        <v>4571.216370380801</v>
      </c>
      <c r="BC80" s="223">
        <f ca="1">(BC70*Control!$Y11)/Control!$K26</f>
        <v>4543.6823475716801</v>
      </c>
      <c r="BD80" s="223">
        <f ca="1">(BD70*Control!$Y11)/Control!$K26</f>
        <v>4516.2755496480904</v>
      </c>
      <c r="BE80" s="223">
        <f ca="1">(BE70*Control!$Y11)/Control!$K26</f>
        <v>4488.995451032315</v>
      </c>
      <c r="BF80" s="223">
        <f ca="1">(BF70*Control!$Y11)/Control!$K26</f>
        <v>4461.8415281869184</v>
      </c>
      <c r="BG80" s="223">
        <f ca="1">(BG70*Control!$Y11)/Control!$K26</f>
        <v>4434.81325960713</v>
      </c>
      <c r="BH80" s="223">
        <f ca="1">(BH70*Control!$Y11)/Control!$K26</f>
        <v>4407.9101258132623</v>
      </c>
      <c r="BI80" s="223">
        <f ca="1">(BI70*Control!$Y11)/Control!$K26</f>
        <v>4381.131609343156</v>
      </c>
      <c r="BJ80" s="223">
        <f ca="1">(BJ70*Control!$Y11)/Control!$K26</f>
        <v>4354.4771947446452</v>
      </c>
      <c r="BK80" s="223">
        <f ca="1">(BK70*Control!$Y11)/Control!$K26</f>
        <v>4327.9463685680557</v>
      </c>
      <c r="BL80" s="223">
        <f ca="1">(BL70*Control!$Y11)/Control!$K26</f>
        <v>4295.1097782747365</v>
      </c>
      <c r="BM80" s="223">
        <f ca="1">(BM70*Control!$Y11)/Control!$K26</f>
        <v>4255.2555622240279</v>
      </c>
      <c r="BN80" s="223">
        <f ca="1">(BN70*Control!$Y11)/Control!$K26</f>
        <v>4215.6773823852</v>
      </c>
      <c r="BO80" s="223">
        <f ca="1">(BO70*Control!$Y11)/Control!$K26</f>
        <v>4176.3735413327977</v>
      </c>
      <c r="BP80" s="223">
        <f ca="1">(BP70*Control!$Y11)/Control!$K26</f>
        <v>4137.3423514223196</v>
      </c>
      <c r="BQ80" s="223">
        <f ca="1">(BQ70*Control!$Y11)/Control!$K26</f>
        <v>4098.582134736127</v>
      </c>
      <c r="BR80" s="223">
        <f ca="1">(BR70*Control!$Y11)/Control!$K26</f>
        <v>4060.0912230296371</v>
      </c>
      <c r="BS80" s="223">
        <f ca="1">(BS70*Control!$Y11)/Control!$K26</f>
        <v>4021.867957677814</v>
      </c>
      <c r="BT80" s="223">
        <f ca="1">(BT70*Control!$Y11)/Control!$K26</f>
        <v>3983.9106896219459</v>
      </c>
      <c r="BU80" s="223">
        <f ca="1">(BU70*Control!$Y11)/Control!$K26</f>
        <v>3946.2177793167025</v>
      </c>
      <c r="BV80" s="223">
        <f ca="1">(BV70*Control!$Y11)/Control!$K26</f>
        <v>3903.7027493340452</v>
      </c>
      <c r="BW80" s="223">
        <f ca="1">(BW70*Control!$Y11)/Control!$K26</f>
        <v>3861.7784399817892</v>
      </c>
      <c r="BX80" s="223">
        <f ca="1">(BX70*Control!$Y11)/Control!$K26</f>
        <v>3820.2130026686268</v>
      </c>
      <c r="BY80" s="223">
        <f ca="1">(BY70*Control!$Y11)/Control!$K26</f>
        <v>3779.0036617764135</v>
      </c>
      <c r="BZ80" s="223">
        <f ca="1">(BZ70*Control!$Y11)/Control!$K26</f>
        <v>3738.1476619488099</v>
      </c>
      <c r="CA80" s="223">
        <f ca="1">(CA70*Control!$Y11)/Control!$K26</f>
        <v>3697.6422679488046</v>
      </c>
      <c r="CB80" s="223">
        <f ca="1">(CB70*Control!$Y11)/Control!$K26</f>
        <v>3657.4847645172104</v>
      </c>
      <c r="CC80" s="223">
        <f ca="1">(CC70*Control!$Y11)/Control!$K26</f>
        <v>3617.6724562321233</v>
      </c>
      <c r="CD80" s="223">
        <f ca="1">(CD70*Control!$Y11)/Control!$K26</f>
        <v>3578.2026673693535</v>
      </c>
      <c r="CE80" s="223">
        <f ca="1">(CE70*Control!$Y11)/Control!$K26</f>
        <v>3539.0727417638072</v>
      </c>
      <c r="CF80" s="223">
        <f ca="1">(CF70*Control!$Y11)/Control!$K26</f>
        <v>3500.280042671825</v>
      </c>
    </row>
    <row r="81" spans="2:84" s="217" customFormat="1" x14ac:dyDescent="0.2">
      <c r="B81" s="213" t="s">
        <v>200</v>
      </c>
      <c r="C81" s="218"/>
      <c r="D81" s="223">
        <f ca="1">(D71*Control!$Y12)/Control!$K27</f>
        <v>8692.2535751908472</v>
      </c>
      <c r="E81" s="223">
        <f ca="1">(E71*Control!$Y12)/Control!$K27</f>
        <v>9151.1560053488847</v>
      </c>
      <c r="F81" s="223">
        <f ca="1">(F71*Control!$Y12)/Control!$K27</f>
        <v>9309.2725729406811</v>
      </c>
      <c r="G81" s="223">
        <f ca="1">(G71*Control!$Y12)/Control!$K27</f>
        <v>9469.0447727638166</v>
      </c>
      <c r="H81" s="223">
        <f ca="1">(H71*Control!$Y12)/Control!$K27</f>
        <v>9630.4873628396326</v>
      </c>
      <c r="I81" s="223">
        <f ca="1">(I71*Control!$Y12)/Control!$K27</f>
        <v>9793.6152225507976</v>
      </c>
      <c r="J81" s="223">
        <f ca="1">(J71*Control!$Y12)/Control!$K27</f>
        <v>9958.4433535920016</v>
      </c>
      <c r="K81" s="223">
        <f ca="1">(K71*Control!$Y12)/Control!$K27</f>
        <v>10124.986880927887</v>
      </c>
      <c r="L81" s="223">
        <f ca="1">(L71*Control!$Y12)/Control!$K27</f>
        <v>10293.261053758195</v>
      </c>
      <c r="M81" s="223">
        <f ca="1">(M71*Control!$Y12)/Control!$K27</f>
        <v>10463.281246490265</v>
      </c>
      <c r="N81" s="223">
        <f ca="1">(N71*Control!$Y12)/Control!$K27</f>
        <v>10612.153249347681</v>
      </c>
      <c r="O81" s="223">
        <f ca="1">(O71*Control!$Y12)/Control!$K27</f>
        <v>10735.707993675283</v>
      </c>
      <c r="P81" s="223">
        <f ca="1">(P71*Control!$Y12)/Control!$K27</f>
        <v>10860.123627356412</v>
      </c>
      <c r="Q81" s="223">
        <f ca="1">(Q71*Control!$Y12)/Control!$K27</f>
        <v>10985.405246309294</v>
      </c>
      <c r="R81" s="223">
        <f ca="1">(R71*Control!$Y12)/Control!$K27</f>
        <v>11111.557974260653</v>
      </c>
      <c r="S81" s="223">
        <f ca="1">(S71*Control!$Y12)/Control!$K27</f>
        <v>11238.586962890238</v>
      </c>
      <c r="T81" s="223">
        <f ca="1">(T71*Control!$Y12)/Control!$K27</f>
        <v>11366.497391976023</v>
      </c>
      <c r="U81" s="223">
        <f ca="1">(U71*Control!$Y12)/Control!$K27</f>
        <v>11495.294469540217</v>
      </c>
      <c r="V81" s="223">
        <f ca="1">(V71*Control!$Y12)/Control!$K27</f>
        <v>11624.983431995941</v>
      </c>
      <c r="W81" s="223">
        <f ca="1">(W71*Control!$Y12)/Control!$K27</f>
        <v>11755.569544294676</v>
      </c>
      <c r="X81" s="223">
        <f ca="1">(X71*Control!$Y12)/Control!$K27</f>
        <v>11861.697518015699</v>
      </c>
      <c r="Y81" s="223">
        <f ca="1">(Y71*Control!$Y12)/Control!$K27</f>
        <v>11931.343125582007</v>
      </c>
      <c r="Z81" s="223">
        <f ca="1">(Z71*Control!$Y12)/Control!$K27</f>
        <v>12001.230939064817</v>
      </c>
      <c r="AA81" s="223">
        <f ca="1">(AA71*Control!$Y12)/Control!$K27</f>
        <v>12071.361672868688</v>
      </c>
      <c r="AB81" s="223">
        <f ca="1">(AB71*Control!$Y12)/Control!$K27</f>
        <v>12141.736043339679</v>
      </c>
      <c r="AC81" s="223">
        <f ca="1">(AC71*Control!$Y12)/Control!$K27</f>
        <v>12212.354768770359</v>
      </c>
      <c r="AD81" s="223">
        <f ca="1">(AD71*Control!$Y12)/Control!$K27</f>
        <v>12283.218569404866</v>
      </c>
      <c r="AE81" s="223">
        <f ca="1">(AE71*Control!$Y12)/Control!$K27</f>
        <v>12354.328167443929</v>
      </c>
      <c r="AF81" s="223">
        <f ca="1">(AF71*Control!$Y12)/Control!$K27</f>
        <v>12425.684287049946</v>
      </c>
      <c r="AG81" s="223">
        <f ca="1">(AG71*Control!$Y12)/Control!$K27</f>
        <v>12497.28765435206</v>
      </c>
      <c r="AH81" s="223">
        <f ca="1">(AH71*Control!$Y12)/Control!$K27</f>
        <v>12543.978945037326</v>
      </c>
      <c r="AI81" s="223">
        <f ca="1">(AI71*Control!$Y12)/Control!$K27</f>
        <v>12557.630524930804</v>
      </c>
      <c r="AJ81" s="223">
        <f ca="1">(AJ71*Control!$Y12)/Control!$K27</f>
        <v>12571.285115125016</v>
      </c>
      <c r="AK81" s="223">
        <f ca="1">(AK71*Control!$Y12)/Control!$K27</f>
        <v>12584.942716136056</v>
      </c>
      <c r="AL81" s="223">
        <f ca="1">(AL71*Control!$Y12)/Control!$K27</f>
        <v>12598.603328480083</v>
      </c>
      <c r="AM81" s="223">
        <f ca="1">(AM71*Control!$Y12)/Control!$K27</f>
        <v>12612.266952673348</v>
      </c>
      <c r="AN81" s="223">
        <f ca="1">(AN71*Control!$Y12)/Control!$K27</f>
        <v>12625.933589232172</v>
      </c>
      <c r="AO81" s="223">
        <f ca="1">(AO71*Control!$Y12)/Control!$K27</f>
        <v>12639.603238672964</v>
      </c>
      <c r="AP81" s="223">
        <f ca="1">(AP71*Control!$Y12)/Control!$K27</f>
        <v>12653.275901512201</v>
      </c>
      <c r="AQ81" s="223">
        <f ca="1">(AQ71*Control!$Y12)/Control!$K27</f>
        <v>12666.951578266446</v>
      </c>
      <c r="AR81" s="223">
        <f ca="1">(AR71*Control!$Y12)/Control!$K27</f>
        <v>12659.832868380015</v>
      </c>
      <c r="AS81" s="223">
        <f ca="1">(AS71*Control!$Y12)/Control!$K27</f>
        <v>12628.106988072819</v>
      </c>
      <c r="AT81" s="223">
        <f ca="1">(AT71*Control!$Y12)/Control!$K27</f>
        <v>12596.448399704233</v>
      </c>
      <c r="AU81" s="223">
        <f ca="1">(AU71*Control!$Y12)/Control!$K27</f>
        <v>12564.856971862002</v>
      </c>
      <c r="AV81" s="223">
        <f ca="1">(AV71*Control!$Y12)/Control!$K27</f>
        <v>12533.332573378102</v>
      </c>
      <c r="AW81" s="223">
        <f ca="1">(AW71*Control!$Y12)/Control!$K27</f>
        <v>12501.875073328327</v>
      </c>
      <c r="AX81" s="223">
        <f ca="1">(AX71*Control!$Y12)/Control!$K27</f>
        <v>12470.484341031823</v>
      </c>
      <c r="AY81" s="223">
        <f ca="1">(AY71*Control!$Y12)/Control!$K27</f>
        <v>12439.160246050666</v>
      </c>
      <c r="AZ81" s="223">
        <f ca="1">(AZ71*Control!$Y12)/Control!$K27</f>
        <v>12407.90265818943</v>
      </c>
      <c r="BA81" s="223">
        <f ca="1">(BA71*Control!$Y12)/Control!$K27</f>
        <v>12376.711447494728</v>
      </c>
      <c r="BB81" s="223">
        <f ca="1">(BB71*Control!$Y12)/Control!$K27</f>
        <v>12325.89191709817</v>
      </c>
      <c r="BC81" s="223">
        <f ca="1">(BC71*Control!$Y12)/Control!$K27</f>
        <v>12251.649005459307</v>
      </c>
      <c r="BD81" s="223">
        <f ca="1">(BD71*Control!$Y12)/Control!$K27</f>
        <v>12177.749143454663</v>
      </c>
      <c r="BE81" s="223">
        <f ca="1">(BE71*Control!$Y12)/Control!$K27</f>
        <v>12104.190913915343</v>
      </c>
      <c r="BF81" s="223">
        <f ca="1">(BF71*Control!$Y12)/Control!$K27</f>
        <v>12030.97290517385</v>
      </c>
      <c r="BG81" s="223">
        <f ca="1">(BG71*Control!$Y12)/Control!$K27</f>
        <v>11958.093711043583</v>
      </c>
      <c r="BH81" s="223">
        <f ca="1">(BH71*Control!$Y12)/Control!$K27</f>
        <v>11885.551930798381</v>
      </c>
      <c r="BI81" s="223">
        <f ca="1">(BI71*Control!$Y12)/Control!$K27</f>
        <v>11813.346169152137</v>
      </c>
      <c r="BJ81" s="223">
        <f ca="1">(BJ71*Control!$Y12)/Control!$K27</f>
        <v>11741.475036238493</v>
      </c>
      <c r="BK81" s="223">
        <f ca="1">(BK71*Control!$Y12)/Control!$K27</f>
        <v>11669.937147590623</v>
      </c>
      <c r="BL81" s="223">
        <f ca="1">(BL71*Control!$Y12)/Control!$K27</f>
        <v>11581.39630377623</v>
      </c>
      <c r="BM81" s="223">
        <f ca="1">(BM71*Control!$Y12)/Control!$K27</f>
        <v>11473.932646803687</v>
      </c>
      <c r="BN81" s="223">
        <f ca="1">(BN71*Control!$Y12)/Control!$K27</f>
        <v>11367.213299449752</v>
      </c>
      <c r="BO81" s="223">
        <f ca="1">(BO71*Control!$Y12)/Control!$K27</f>
        <v>11261.233684740942</v>
      </c>
      <c r="BP81" s="223">
        <f ca="1">(BP71*Control!$Y12)/Control!$K27</f>
        <v>11155.989252077332</v>
      </c>
      <c r="BQ81" s="223">
        <f ca="1">(BQ71*Control!$Y12)/Control!$K27</f>
        <v>11051.475477086733</v>
      </c>
      <c r="BR81" s="223">
        <f ca="1">(BR71*Control!$Y12)/Control!$K27</f>
        <v>10947.687861479577</v>
      </c>
      <c r="BS81" s="223">
        <f ca="1">(BS71*Control!$Y12)/Control!$K27</f>
        <v>10844.621932904665</v>
      </c>
      <c r="BT81" s="223">
        <f ca="1">(BT71*Control!$Y12)/Control!$K27</f>
        <v>10742.273244805621</v>
      </c>
      <c r="BU81" s="223">
        <f ca="1">(BU71*Control!$Y12)/Control!$K27</f>
        <v>10640.63737627816</v>
      </c>
      <c r="BV81" s="223">
        <f ca="1">(BV71*Control!$Y12)/Control!$K27</f>
        <v>10525.999077929928</v>
      </c>
      <c r="BW81" s="223">
        <f ca="1">(BW71*Control!$Y12)/Control!$K27</f>
        <v>10412.953762913807</v>
      </c>
      <c r="BX81" s="223">
        <f ca="1">(BX71*Control!$Y12)/Control!$K27</f>
        <v>10300.87611571657</v>
      </c>
      <c r="BY81" s="223">
        <f ca="1">(BY71*Control!$Y12)/Control!$K27</f>
        <v>10189.758652120599</v>
      </c>
      <c r="BZ81" s="223">
        <f ca="1">(BZ71*Control!$Y12)/Control!$K27</f>
        <v>10079.593942542517</v>
      </c>
      <c r="CA81" s="223">
        <f ca="1">(CA71*Control!$Y12)/Control!$K27</f>
        <v>9970.3746116489929</v>
      </c>
      <c r="CB81" s="223">
        <f ca="1">(CB71*Control!$Y12)/Control!$K27</f>
        <v>9862.0933379752041</v>
      </c>
      <c r="CC81" s="223">
        <f ca="1">(CC71*Control!$Y12)/Control!$K27</f>
        <v>9754.7428535458566</v>
      </c>
      <c r="CD81" s="223">
        <f ca="1">(CD71*Control!$Y12)/Control!$K27</f>
        <v>9648.3159434988829</v>
      </c>
      <c r="CE81" s="223">
        <f ca="1">(CE71*Control!$Y12)/Control!$K27</f>
        <v>9542.8054457116377</v>
      </c>
      <c r="CF81" s="223">
        <f ca="1">(CF71*Control!$Y12)/Control!$K27</f>
        <v>9438.2042504297187</v>
      </c>
    </row>
    <row r="82" spans="2:84" s="217" customFormat="1" x14ac:dyDescent="0.2">
      <c r="B82" s="213" t="s">
        <v>201</v>
      </c>
      <c r="C82" s="218"/>
      <c r="D82" s="223">
        <f ca="1">(D72*Control!$Y13)/Control!$K28</f>
        <v>2897.4021406408219</v>
      </c>
      <c r="E82" s="223">
        <f ca="1">(E72*Control!$Y13)/Control!$K28</f>
        <v>2944.1671596467345</v>
      </c>
      <c r="F82" s="223">
        <f ca="1">(F72*Control!$Y13)/Control!$K28</f>
        <v>2995.0373794471138</v>
      </c>
      <c r="G82" s="223">
        <f ca="1">(G72*Control!$Y13)/Control!$K28</f>
        <v>3046.4402592012807</v>
      </c>
      <c r="H82" s="223">
        <f ca="1">(H72*Control!$Y13)/Control!$K28</f>
        <v>3098.3805469482763</v>
      </c>
      <c r="I82" s="223">
        <f ca="1">(I72*Control!$Y13)/Control!$K28</f>
        <v>3150.8630297722334</v>
      </c>
      <c r="J82" s="223">
        <f ca="1">(J72*Control!$Y13)/Control!$K28</f>
        <v>3203.8925341082422</v>
      </c>
      <c r="K82" s="223">
        <f ca="1">(K72*Control!$Y13)/Control!$K28</f>
        <v>3257.473926050533</v>
      </c>
      <c r="L82" s="223">
        <f ca="1">(L72*Control!$Y13)/Control!$K28</f>
        <v>3311.6121116630006</v>
      </c>
      <c r="M82" s="223">
        <f ca="1">(M72*Control!$Y13)/Control!$K28</f>
        <v>3366.3120372920744</v>
      </c>
      <c r="N82" s="223">
        <f ca="1">(N72*Control!$Y13)/Control!$K28</f>
        <v>3414.2080351811537</v>
      </c>
      <c r="O82" s="223">
        <f ca="1">(O72*Control!$Y13)/Control!$K28</f>
        <v>3453.958827355088</v>
      </c>
      <c r="P82" s="223">
        <f ca="1">(P72*Control!$Y13)/Control!$K28</f>
        <v>3493.9865901309831</v>
      </c>
      <c r="Q82" s="223">
        <f ca="1">(Q72*Control!$Y13)/Control!$K28</f>
        <v>3534.2929629988616</v>
      </c>
      <c r="R82" s="223">
        <f ca="1">(R72*Control!$Y13)/Control!$K28</f>
        <v>3574.8795943954651</v>
      </c>
      <c r="S82" s="223">
        <f ca="1">(S72*Control!$Y13)/Control!$K28</f>
        <v>3615.748141750752</v>
      </c>
      <c r="T82" s="223">
        <f ca="1">(T72*Control!$Y13)/Control!$K28</f>
        <v>3656.9002715346169</v>
      </c>
      <c r="U82" s="223">
        <f ca="1">(U72*Control!$Y13)/Control!$K28</f>
        <v>3698.3376593038606</v>
      </c>
      <c r="V82" s="223">
        <f ca="1">(V72*Control!$Y13)/Control!$K28</f>
        <v>3740.0619897493816</v>
      </c>
      <c r="W82" s="223">
        <f ca="1">(W72*Control!$Y13)/Control!$K28</f>
        <v>3782.0749567436142</v>
      </c>
      <c r="X82" s="223">
        <f ca="1">(X72*Control!$Y13)/Control!$K28</f>
        <v>3816.2190991983912</v>
      </c>
      <c r="Y82" s="223">
        <f ca="1">(Y72*Control!$Y13)/Control!$K28</f>
        <v>3838.6260031087909</v>
      </c>
      <c r="Z82" s="223">
        <f ca="1">(Z72*Control!$Y13)/Control!$K28</f>
        <v>3861.1108313776176</v>
      </c>
      <c r="AA82" s="223">
        <f ca="1">(AA72*Control!$Y13)/Control!$K28</f>
        <v>3883.6738138487108</v>
      </c>
      <c r="AB82" s="223">
        <f ca="1">(AB72*Control!$Y13)/Control!$K28</f>
        <v>3906.3151809905421</v>
      </c>
      <c r="AC82" s="223">
        <f ca="1">(AC72*Control!$Y13)/Control!$K28</f>
        <v>3929.0351638978318</v>
      </c>
      <c r="AD82" s="223">
        <f ca="1">(AD72*Control!$Y13)/Control!$K28</f>
        <v>3951.8339942931743</v>
      </c>
      <c r="AE82" s="223">
        <f ca="1">(AE72*Control!$Y13)/Control!$K28</f>
        <v>3974.7119045286545</v>
      </c>
      <c r="AF82" s="223">
        <f ca="1">(AF72*Control!$Y13)/Control!$K28</f>
        <v>3997.66912758748</v>
      </c>
      <c r="AG82" s="223">
        <f ca="1">(AG72*Control!$Y13)/Control!$K28</f>
        <v>4020.7058970856137</v>
      </c>
      <c r="AH82" s="223">
        <f ca="1">(AH72*Control!$Y13)/Control!$K28</f>
        <v>4035.7277969758406</v>
      </c>
      <c r="AI82" s="223">
        <f ca="1">(AI72*Control!$Y13)/Control!$K28</f>
        <v>4040.1197861457317</v>
      </c>
      <c r="AJ82" s="223">
        <f ca="1">(AJ72*Control!$Y13)/Control!$K28</f>
        <v>4044.5127437891779</v>
      </c>
      <c r="AK82" s="223">
        <f ca="1">(AK72*Control!$Y13)/Control!$K28</f>
        <v>4048.9066700722151</v>
      </c>
      <c r="AL82" s="223">
        <f ca="1">(AL72*Control!$Y13)/Control!$K28</f>
        <v>4053.3015651609035</v>
      </c>
      <c r="AM82" s="223">
        <f ca="1">(AM72*Control!$Y13)/Control!$K28</f>
        <v>4057.6974292213304</v>
      </c>
      <c r="AN82" s="223">
        <f ca="1">(AN72*Control!$Y13)/Control!$K28</f>
        <v>4062.0942624196059</v>
      </c>
      <c r="AO82" s="223">
        <f ca="1">(AO72*Control!$Y13)/Control!$K28</f>
        <v>4066.4920649218693</v>
      </c>
      <c r="AP82" s="223">
        <f ca="1">(AP72*Control!$Y13)/Control!$K28</f>
        <v>4070.8908368942812</v>
      </c>
      <c r="AQ82" s="223">
        <f ca="1">(AQ72*Control!$Y13)/Control!$K28</f>
        <v>4075.2905785030316</v>
      </c>
      <c r="AR82" s="223">
        <f ca="1">(AR72*Control!$Y13)/Control!$K28</f>
        <v>4073.0002206058916</v>
      </c>
      <c r="AS82" s="223">
        <f ca="1">(AS72*Control!$Y13)/Control!$K28</f>
        <v>4062.7932485338242</v>
      </c>
      <c r="AT82" s="223">
        <f ca="1">(AT72*Control!$Y13)/Control!$K28</f>
        <v>4052.6079258126779</v>
      </c>
      <c r="AU82" s="223">
        <f ca="1">(AU72*Control!$Y13)/Control!$K28</f>
        <v>4042.4442101642103</v>
      </c>
      <c r="AV82" s="223">
        <f ca="1">(AV72*Control!$Y13)/Control!$K28</f>
        <v>4032.3020593887536</v>
      </c>
      <c r="AW82" s="223">
        <f ca="1">(AW72*Control!$Y13)/Control!$K28</f>
        <v>4022.181431365083</v>
      </c>
      <c r="AX82" s="223">
        <f ca="1">(AX72*Control!$Y13)/Control!$K28</f>
        <v>4012.0822840502624</v>
      </c>
      <c r="AY82" s="223">
        <f ca="1">(AY72*Control!$Y13)/Control!$K28</f>
        <v>4002.0045754795146</v>
      </c>
      <c r="AZ82" s="223">
        <f ca="1">(AZ72*Control!$Y13)/Control!$K28</f>
        <v>3991.9482637660772</v>
      </c>
      <c r="BA82" s="223">
        <f ca="1">(BA72*Control!$Y13)/Control!$K28</f>
        <v>3981.9133071010606</v>
      </c>
      <c r="BB82" s="223">
        <f ca="1">(BB72*Control!$Y13)/Control!$K28</f>
        <v>3965.5634038464191</v>
      </c>
      <c r="BC82" s="223">
        <f ca="1">(BC72*Control!$Y13)/Control!$K28</f>
        <v>3941.6774422184435</v>
      </c>
      <c r="BD82" s="223">
        <f ca="1">(BD72*Control!$Y13)/Control!$K28</f>
        <v>3917.9018490831195</v>
      </c>
      <c r="BE82" s="223">
        <f ca="1">(BE72*Control!$Y13)/Control!$K28</f>
        <v>3894.2361684980524</v>
      </c>
      <c r="BF82" s="223">
        <f ca="1">(BF72*Control!$Y13)/Control!$K28</f>
        <v>3870.6799462908057</v>
      </c>
      <c r="BG82" s="223">
        <f ca="1">(BG72*Control!$Y13)/Control!$K28</f>
        <v>3847.2327300522916</v>
      </c>
      <c r="BH82" s="223">
        <f ca="1">(BH72*Control!$Y13)/Control!$K28</f>
        <v>3823.8940691302046</v>
      </c>
      <c r="BI82" s="223">
        <f ca="1">(BI72*Control!$Y13)/Control!$K28</f>
        <v>3800.6635146224476</v>
      </c>
      <c r="BJ82" s="223">
        <f ca="1">(BJ72*Control!$Y13)/Control!$K28</f>
        <v>3777.5406193706131</v>
      </c>
      <c r="BK82" s="223">
        <f ca="1">(BK72*Control!$Y13)/Control!$K28</f>
        <v>3754.5249379534716</v>
      </c>
      <c r="BL82" s="223">
        <f ca="1">(BL72*Control!$Y13)/Control!$K28</f>
        <v>3726.0389602991531</v>
      </c>
      <c r="BM82" s="223">
        <f ca="1">(BM72*Control!$Y13)/Control!$K28</f>
        <v>3691.4651349931432</v>
      </c>
      <c r="BN82" s="223">
        <f ca="1">(BN72*Control!$Y13)/Control!$K28</f>
        <v>3657.1307731366242</v>
      </c>
      <c r="BO82" s="223">
        <f ca="1">(BO72*Control!$Y13)/Control!$K28</f>
        <v>3623.0344022004724</v>
      </c>
      <c r="BP82" s="223">
        <f ca="1">(BP72*Control!$Y13)/Control!$K28</f>
        <v>3589.1745581406158</v>
      </c>
      <c r="BQ82" s="223">
        <f ca="1">(BQ72*Control!$Y13)/Control!$K28</f>
        <v>3555.5497853511051</v>
      </c>
      <c r="BR82" s="223">
        <f ca="1">(BR72*Control!$Y13)/Control!$K28</f>
        <v>3522.1586366174429</v>
      </c>
      <c r="BS82" s="223">
        <f ca="1">(BS72*Control!$Y13)/Control!$K28</f>
        <v>3488.9996730701564</v>
      </c>
      <c r="BT82" s="223">
        <f ca="1">(BT72*Control!$Y13)/Control!$K28</f>
        <v>3456.0714641386321</v>
      </c>
      <c r="BU82" s="223">
        <f ca="1">(BU72*Control!$Y13)/Control!$K28</f>
        <v>3423.3725875051823</v>
      </c>
      <c r="BV82" s="223">
        <f ca="1">(BV72*Control!$Y13)/Control!$K28</f>
        <v>3386.4904870584555</v>
      </c>
      <c r="BW82" s="223">
        <f ca="1">(BW72*Control!$Y13)/Control!$K28</f>
        <v>3350.1208394428959</v>
      </c>
      <c r="BX82" s="223">
        <f ca="1">(BX72*Control!$Y13)/Control!$K28</f>
        <v>3314.0625159838955</v>
      </c>
      <c r="BY82" s="223">
        <f ca="1">(BY72*Control!$Y13)/Control!$K28</f>
        <v>3278.3131088120549</v>
      </c>
      <c r="BZ82" s="223">
        <f ca="1">(BZ72*Control!$Y13)/Control!$K28</f>
        <v>3242.8702276352469</v>
      </c>
      <c r="CA82" s="223">
        <f ca="1">(CA72*Control!$Y13)/Control!$K28</f>
        <v>3207.7314996150089</v>
      </c>
      <c r="CB82" s="223">
        <f ca="1">(CB72*Control!$Y13)/Control!$K28</f>
        <v>3172.8945692437874</v>
      </c>
      <c r="CC82" s="223">
        <f ca="1">(CC72*Control!$Y13)/Control!$K28</f>
        <v>3138.3570982230226</v>
      </c>
      <c r="CD82" s="223">
        <f ca="1">(CD72*Control!$Y13)/Control!$K28</f>
        <v>3104.1167653420684</v>
      </c>
      <c r="CE82" s="223">
        <f ca="1">(CE72*Control!$Y13)/Control!$K28</f>
        <v>3070.1712663579419</v>
      </c>
      <c r="CF82" s="223">
        <f ca="1">(CF72*Control!$Y13)/Control!$K28</f>
        <v>3036.5183138758953</v>
      </c>
    </row>
    <row r="83" spans="2:84" s="217" customFormat="1" x14ac:dyDescent="0.2">
      <c r="B83" s="213" t="s">
        <v>202</v>
      </c>
      <c r="C83" s="218"/>
      <c r="D83" s="223">
        <f ca="1">(D73*Control!$Y14)/Control!$K29</f>
        <v>3108.2075319029959</v>
      </c>
      <c r="E83" s="223">
        <f ca="1">(E73*Control!$Y14)/Control!$K29</f>
        <v>3095.0226801457457</v>
      </c>
      <c r="F83" s="223">
        <f ca="1">(F73*Control!$Y14)/Control!$K29</f>
        <v>3148.4994099315231</v>
      </c>
      <c r="G83" s="223">
        <f ca="1">(G73*Control!$Y14)/Control!$K29</f>
        <v>3202.5360922860182</v>
      </c>
      <c r="H83" s="223">
        <f ca="1">(H73*Control!$Y14)/Control!$K29</f>
        <v>3257.1377185297706</v>
      </c>
      <c r="I83" s="223">
        <f ca="1">(I73*Control!$Y14)/Control!$K29</f>
        <v>3312.309321029014</v>
      </c>
      <c r="J83" s="223">
        <f ca="1">(J73*Control!$Y14)/Control!$K29</f>
        <v>3368.0559735172169</v>
      </c>
      <c r="K83" s="223">
        <f ca="1">(K73*Control!$Y14)/Control!$K29</f>
        <v>3424.3827914190547</v>
      </c>
      <c r="L83" s="223">
        <f ca="1">(L73*Control!$Y14)/Control!$K29</f>
        <v>3481.2949321768424</v>
      </c>
      <c r="M83" s="223">
        <f ca="1">(M73*Control!$Y14)/Control!$K29</f>
        <v>3538.7975955794377</v>
      </c>
      <c r="N83" s="223">
        <f ca="1">(N73*Control!$Y14)/Control!$K29</f>
        <v>3589.1477064335195</v>
      </c>
      <c r="O83" s="223">
        <f ca="1">(O73*Control!$Y14)/Control!$K29</f>
        <v>3630.9352705965839</v>
      </c>
      <c r="P83" s="223">
        <f ca="1">(P73*Control!$Y14)/Control!$K29</f>
        <v>3673.0139969144761</v>
      </c>
      <c r="Q83" s="223">
        <f ca="1">(Q73*Control!$Y14)/Control!$K29</f>
        <v>3715.3856088821658</v>
      </c>
      <c r="R83" s="223">
        <f ca="1">(R73*Control!$Y14)/Control!$K29</f>
        <v>3758.051839399755</v>
      </c>
      <c r="S83" s="223">
        <f ca="1">(S73*Control!$Y14)/Control!$K29</f>
        <v>3801.0144308213617</v>
      </c>
      <c r="T83" s="223">
        <f ca="1">(T73*Control!$Y14)/Control!$K29</f>
        <v>3844.2751350042358</v>
      </c>
      <c r="U83" s="223">
        <f ca="1">(U73*Control!$Y14)/Control!$K29</f>
        <v>3887.8357133581248</v>
      </c>
      <c r="V83" s="223">
        <f ca="1">(V73*Control!$Y14)/Control!$K29</f>
        <v>3931.6979368948978</v>
      </c>
      <c r="W83" s="223">
        <f ca="1">(W73*Control!$Y14)/Control!$K29</f>
        <v>3975.8635862784058</v>
      </c>
      <c r="X83" s="223">
        <f ca="1">(X73*Control!$Y14)/Control!$K29</f>
        <v>4011.7572226802931</v>
      </c>
      <c r="Y83" s="223">
        <f ca="1">(Y73*Control!$Y14)/Control!$K29</f>
        <v>4035.3122752765817</v>
      </c>
      <c r="Z83" s="223">
        <f ca="1">(Z73*Control!$Y14)/Control!$K29</f>
        <v>4058.9492451780461</v>
      </c>
      <c r="AA83" s="223">
        <f ca="1">(AA73*Control!$Y14)/Control!$K29</f>
        <v>4082.668374006073</v>
      </c>
      <c r="AB83" s="223">
        <f ca="1">(AB73*Control!$Y14)/Control!$K29</f>
        <v>4106.4699040386931</v>
      </c>
      <c r="AC83" s="223">
        <f ca="1">(AC73*Control!$Y14)/Control!$K29</f>
        <v>4130.3540782122709</v>
      </c>
      <c r="AD83" s="223">
        <f ca="1">(AD73*Control!$Y14)/Control!$K29</f>
        <v>4154.3211401232202</v>
      </c>
      <c r="AE83" s="223">
        <f ca="1">(AE73*Control!$Y14)/Control!$K29</f>
        <v>4178.371334029699</v>
      </c>
      <c r="AF83" s="223">
        <f ca="1">(AF73*Control!$Y14)/Control!$K29</f>
        <v>4202.5049048533328</v>
      </c>
      <c r="AG83" s="223">
        <f ca="1">(AG73*Control!$Y14)/Control!$K29</f>
        <v>4226.7220981809223</v>
      </c>
      <c r="AH83" s="223">
        <f ca="1">(AH73*Control!$Y14)/Control!$K29</f>
        <v>4242.5137495939889</v>
      </c>
      <c r="AI83" s="223">
        <f ca="1">(AI73*Control!$Y14)/Control!$K29</f>
        <v>4247.1307409446554</v>
      </c>
      <c r="AJ83" s="223">
        <f ca="1">(AJ73*Control!$Y14)/Control!$K29</f>
        <v>4251.7487503834273</v>
      </c>
      <c r="AK83" s="223">
        <f ca="1">(AK73*Control!$Y14)/Control!$K29</f>
        <v>4256.3677780848466</v>
      </c>
      <c r="AL83" s="223">
        <f ca="1">(AL73*Control!$Y14)/Control!$K29</f>
        <v>4260.9878242234818</v>
      </c>
      <c r="AM83" s="223">
        <f ca="1">(AM73*Control!$Y14)/Control!$K29</f>
        <v>4265.6088889739276</v>
      </c>
      <c r="AN83" s="223">
        <f ca="1">(AN73*Control!$Y14)/Control!$K29</f>
        <v>4270.2309725108053</v>
      </c>
      <c r="AO83" s="223">
        <f ca="1">(AO73*Control!$Y14)/Control!$K29</f>
        <v>4274.8540750087641</v>
      </c>
      <c r="AP83" s="223">
        <f ca="1">(AP73*Control!$Y14)/Control!$K29</f>
        <v>4279.478196642478</v>
      </c>
      <c r="AQ83" s="223">
        <f ca="1">(AQ73*Control!$Y14)/Control!$K29</f>
        <v>4284.10333758665</v>
      </c>
      <c r="AR83" s="223">
        <f ca="1">(AR73*Control!$Y14)/Control!$K29</f>
        <v>4281.6955868013711</v>
      </c>
      <c r="AS83" s="223">
        <f ca="1">(AS73*Control!$Y14)/Control!$K29</f>
        <v>4270.9656552179831</v>
      </c>
      <c r="AT83" s="223">
        <f ca="1">(AT73*Control!$Y14)/Control!$K29</f>
        <v>4260.2584821708624</v>
      </c>
      <c r="AU83" s="223">
        <f ca="1">(AU73*Control!$Y14)/Control!$K29</f>
        <v>4249.5740232157095</v>
      </c>
      <c r="AV83" s="223">
        <f ca="1">(AV73*Control!$Y14)/Control!$K29</f>
        <v>4238.9122339908272</v>
      </c>
      <c r="AW83" s="223">
        <f ca="1">(AW73*Control!$Y14)/Control!$K29</f>
        <v>4228.2730702169802</v>
      </c>
      <c r="AX83" s="223">
        <f ca="1">(AX73*Control!$Y14)/Control!$K29</f>
        <v>4217.6564876972334</v>
      </c>
      <c r="AY83" s="223">
        <f ca="1">(AY73*Control!$Y14)/Control!$K29</f>
        <v>4207.0624423168147</v>
      </c>
      <c r="AZ83" s="223">
        <f ca="1">(AZ73*Control!$Y14)/Control!$K29</f>
        <v>4196.4908900429646</v>
      </c>
      <c r="BA83" s="223">
        <f ca="1">(BA73*Control!$Y14)/Control!$K29</f>
        <v>4185.9417869247791</v>
      </c>
      <c r="BB83" s="223">
        <f ca="1">(BB73*Control!$Y14)/Control!$K29</f>
        <v>4168.7541667477653</v>
      </c>
      <c r="BC83" s="223">
        <f ca="1">(BC73*Control!$Y14)/Control!$K29</f>
        <v>4143.6442802853398</v>
      </c>
      <c r="BD83" s="223">
        <f ca="1">(BD73*Control!$Y14)/Control!$K29</f>
        <v>4118.6504176937078</v>
      </c>
      <c r="BE83" s="223">
        <f ca="1">(BE73*Control!$Y14)/Control!$K29</f>
        <v>4093.7720996674643</v>
      </c>
      <c r="BF83" s="223">
        <f ca="1">(BF73*Control!$Y14)/Control!$K29</f>
        <v>4069.0088487618536</v>
      </c>
      <c r="BG83" s="223">
        <f ca="1">(BG73*Control!$Y14)/Control!$K29</f>
        <v>4044.3601893858322</v>
      </c>
      <c r="BH83" s="223">
        <f ca="1">(BH73*Control!$Y14)/Control!$K29</f>
        <v>4019.82564779515</v>
      </c>
      <c r="BI83" s="223">
        <f ca="1">(BI73*Control!$Y14)/Control!$K29</f>
        <v>3995.4047520854574</v>
      </c>
      <c r="BJ83" s="223">
        <f ca="1">(BJ73*Control!$Y14)/Control!$K29</f>
        <v>3971.0970321854365</v>
      </c>
      <c r="BK83" s="223">
        <f ca="1">(BK73*Control!$Y14)/Control!$K29</f>
        <v>3946.9020198499661</v>
      </c>
      <c r="BL83" s="223">
        <f ca="1">(BL73*Control!$Y14)/Control!$K29</f>
        <v>3916.9564205393413</v>
      </c>
      <c r="BM83" s="223">
        <f ca="1">(BM73*Control!$Y14)/Control!$K29</f>
        <v>3880.6111064602201</v>
      </c>
      <c r="BN83" s="223">
        <f ca="1">(BN73*Control!$Y14)/Control!$K29</f>
        <v>3844.5175253569964</v>
      </c>
      <c r="BO83" s="223">
        <f ca="1">(BO73*Control!$Y14)/Control!$K29</f>
        <v>3808.674129251935</v>
      </c>
      <c r="BP83" s="223">
        <f ca="1">(BP73*Control!$Y14)/Control!$K29</f>
        <v>3773.0793790871026</v>
      </c>
      <c r="BQ83" s="223">
        <f ca="1">(BQ73*Control!$Y14)/Control!$K29</f>
        <v>3737.7317446750349</v>
      </c>
      <c r="BR83" s="223">
        <f ca="1">(BR73*Control!$Y14)/Control!$K29</f>
        <v>3702.6297046496766</v>
      </c>
      <c r="BS83" s="223">
        <f ca="1">(BS73*Control!$Y14)/Control!$K29</f>
        <v>3667.7717464175739</v>
      </c>
      <c r="BT83" s="223">
        <f ca="1">(BT73*Control!$Y14)/Control!$K29</f>
        <v>3633.1563661093419</v>
      </c>
      <c r="BU83" s="223">
        <f ca="1">(BU73*Control!$Y14)/Control!$K29</f>
        <v>3598.7820685313804</v>
      </c>
      <c r="BV83" s="223">
        <f ca="1">(BV73*Control!$Y14)/Control!$K29</f>
        <v>3560.0102034842139</v>
      </c>
      <c r="BW83" s="223">
        <f ca="1">(BW73*Control!$Y14)/Control!$K29</f>
        <v>3521.7770254919656</v>
      </c>
      <c r="BX83" s="223">
        <f ca="1">(BX73*Control!$Y14)/Control!$K29</f>
        <v>3483.871123452845</v>
      </c>
      <c r="BY83" s="223">
        <f ca="1">(BY73*Control!$Y14)/Control!$K29</f>
        <v>3446.2899661218221</v>
      </c>
      <c r="BZ83" s="223">
        <f ca="1">(BZ73*Control!$Y14)/Control!$K29</f>
        <v>3409.031040731767</v>
      </c>
      <c r="CA83" s="223">
        <f ca="1">(CA73*Control!$Y14)/Control!$K29</f>
        <v>3372.0918528635179</v>
      </c>
      <c r="CB83" s="223">
        <f ca="1">(CB73*Control!$Y14)/Control!$K29</f>
        <v>3335.4699263168286</v>
      </c>
      <c r="CC83" s="223">
        <f ca="1">(CC73*Control!$Y14)/Control!$K29</f>
        <v>3299.1628029822127</v>
      </c>
      <c r="CD83" s="223">
        <f ca="1">(CD73*Control!$Y14)/Control!$K29</f>
        <v>3263.168042713653</v>
      </c>
      <c r="CE83" s="223">
        <f ca="1">(CE73*Control!$Y14)/Control!$K29</f>
        <v>3227.4832232021945</v>
      </c>
      <c r="CF83" s="223">
        <f ca="1">(CF73*Control!$Y14)/Control!$K29</f>
        <v>3192.1059398503944</v>
      </c>
    </row>
    <row r="84" spans="2:84" s="217" customFormat="1" x14ac:dyDescent="0.2">
      <c r="B84" s="213" t="s">
        <v>203</v>
      </c>
      <c r="C84" s="218"/>
      <c r="D84" s="223">
        <f ca="1">(D74*Control!$Y15)/Control!$K30</f>
        <v>2106.6253375228225</v>
      </c>
      <c r="E84" s="223">
        <f ca="1">(E74*Control!$Y15)/Control!$K30</f>
        <v>2113.4739396096352</v>
      </c>
      <c r="F84" s="223">
        <f ca="1">(F74*Control!$Y15)/Control!$K30</f>
        <v>2149.9911701232122</v>
      </c>
      <c r="G84" s="223">
        <f ca="1">(G74*Control!$Y15)/Control!$K30</f>
        <v>2186.8907709941482</v>
      </c>
      <c r="H84" s="223">
        <f ca="1">(H74*Control!$Y15)/Control!$K30</f>
        <v>2224.1761506057487</v>
      </c>
      <c r="I84" s="223">
        <f ca="1">(I74*Control!$Y15)/Control!$K30</f>
        <v>2261.8507453698662</v>
      </c>
      <c r="J84" s="223">
        <f ca="1">(J74*Control!$Y15)/Control!$K30</f>
        <v>2299.9180199464658</v>
      </c>
      <c r="K84" s="223">
        <f ca="1">(K74*Control!$Y15)/Control!$K30</f>
        <v>2338.3814674648565</v>
      </c>
      <c r="L84" s="223">
        <f ca="1">(L74*Control!$Y15)/Control!$K30</f>
        <v>2377.2446097465959</v>
      </c>
      <c r="M84" s="223">
        <f ca="1">(M74*Control!$Y15)/Control!$K30</f>
        <v>2416.5109975300911</v>
      </c>
      <c r="N84" s="223">
        <f ca="1">(N74*Control!$Y15)/Control!$K30</f>
        <v>2450.8931777149055</v>
      </c>
      <c r="O84" s="223">
        <f ca="1">(O74*Control!$Y15)/Control!$K30</f>
        <v>2479.4283228512245</v>
      </c>
      <c r="P84" s="223">
        <f ca="1">(P74*Control!$Y15)/Control!$K30</f>
        <v>2508.1622915949501</v>
      </c>
      <c r="Q84" s="223">
        <f ca="1">(Q74*Control!$Y15)/Control!$K30</f>
        <v>2537.0962608555096</v>
      </c>
      <c r="R84" s="223">
        <f ca="1">(R74*Control!$Y15)/Control!$K30</f>
        <v>2566.2314139647428</v>
      </c>
      <c r="S84" s="223">
        <f ca="1">(S74*Control!$Y15)/Control!$K30</f>
        <v>2595.5689407102768</v>
      </c>
      <c r="T84" s="223">
        <f ca="1">(T74*Control!$Y15)/Control!$K30</f>
        <v>2625.1100373690656</v>
      </c>
      <c r="U84" s="223">
        <f ca="1">(U74*Control!$Y15)/Control!$K30</f>
        <v>2654.8559067411074</v>
      </c>
      <c r="V84" s="223">
        <f ca="1">(V74*Control!$Y15)/Control!$K30</f>
        <v>2684.8077581833195</v>
      </c>
      <c r="W84" s="223">
        <f ca="1">(W74*Control!$Y15)/Control!$K30</f>
        <v>2714.966807643596</v>
      </c>
      <c r="X84" s="223">
        <f ca="1">(X74*Control!$Y15)/Control!$K30</f>
        <v>2739.477212419325</v>
      </c>
      <c r="Y84" s="223">
        <f ca="1">(Y74*Control!$Y15)/Control!$K30</f>
        <v>2755.5620826122722</v>
      </c>
      <c r="Z84" s="223">
        <f ca="1">(Z74*Control!$Y15)/Control!$K30</f>
        <v>2771.702891101465</v>
      </c>
      <c r="AA84" s="223">
        <f ca="1">(AA74*Control!$Y15)/Control!$K30</f>
        <v>2787.8998028812211</v>
      </c>
      <c r="AB84" s="223">
        <f ca="1">(AB74*Control!$Y15)/Control!$K30</f>
        <v>2804.1529833942577</v>
      </c>
      <c r="AC84" s="223">
        <f ca="1">(AC74*Control!$Y15)/Control!$K30</f>
        <v>2820.4625985328462</v>
      </c>
      <c r="AD84" s="223">
        <f ca="1">(AD74*Control!$Y15)/Control!$K30</f>
        <v>2836.8288146399764</v>
      </c>
      <c r="AE84" s="223">
        <f ca="1">(AE74*Control!$Y15)/Control!$K30</f>
        <v>2853.2517985105237</v>
      </c>
      <c r="AF84" s="223">
        <f ca="1">(AF74*Control!$Y15)/Control!$K30</f>
        <v>2869.7317173924175</v>
      </c>
      <c r="AG84" s="223">
        <f ca="1">(AG74*Control!$Y15)/Control!$K30</f>
        <v>2886.268738987812</v>
      </c>
      <c r="AH84" s="223">
        <f ca="1">(AH74*Control!$Y15)/Control!$K30</f>
        <v>2897.0522765539818</v>
      </c>
      <c r="AI84" s="223">
        <f ca="1">(AI74*Control!$Y15)/Control!$K30</f>
        <v>2900.2050288127975</v>
      </c>
      <c r="AJ84" s="223">
        <f ca="1">(AJ74*Control!$Y15)/Control!$K30</f>
        <v>2903.3584762816272</v>
      </c>
      <c r="AK84" s="223">
        <f ca="1">(AK74*Control!$Y15)/Control!$K30</f>
        <v>2906.5126190796573</v>
      </c>
      <c r="AL84" s="223">
        <f ca="1">(AL74*Control!$Y15)/Control!$K30</f>
        <v>2909.6674573260934</v>
      </c>
      <c r="AM84" s="223">
        <f ca="1">(AM74*Control!$Y15)/Control!$K30</f>
        <v>2912.8229911401595</v>
      </c>
      <c r="AN84" s="223">
        <f ca="1">(AN74*Control!$Y15)/Control!$K30</f>
        <v>2915.9792206410962</v>
      </c>
      <c r="AO84" s="223">
        <f ca="1">(AO74*Control!$Y15)/Control!$K30</f>
        <v>2919.1361459481645</v>
      </c>
      <c r="AP84" s="223">
        <f ca="1">(AP74*Control!$Y15)/Control!$K30</f>
        <v>2922.2937671806435</v>
      </c>
      <c r="AQ84" s="223">
        <f ca="1">(AQ74*Control!$Y15)/Control!$K30</f>
        <v>2925.4520844578278</v>
      </c>
      <c r="AR84" s="223">
        <f ca="1">(AR74*Control!$Y15)/Control!$K30</f>
        <v>2923.807906078624</v>
      </c>
      <c r="AS84" s="223">
        <f ca="1">(AS74*Control!$Y15)/Control!$K30</f>
        <v>2916.4808572114853</v>
      </c>
      <c r="AT84" s="223">
        <f ca="1">(AT74*Control!$Y15)/Control!$K30</f>
        <v>2909.1693492406544</v>
      </c>
      <c r="AU84" s="223">
        <f ca="1">(AU74*Control!$Y15)/Control!$K30</f>
        <v>2901.8733518169083</v>
      </c>
      <c r="AV84" s="223">
        <f ca="1">(AV74*Control!$Y15)/Control!$K30</f>
        <v>2894.592834647432</v>
      </c>
      <c r="AW84" s="223">
        <f ca="1">(AW74*Control!$Y15)/Control!$K30</f>
        <v>2887.3277674957158</v>
      </c>
      <c r="AX84" s="223">
        <f ca="1">(AX74*Control!$Y15)/Control!$K30</f>
        <v>2880.078120181453</v>
      </c>
      <c r="AY84" s="223">
        <f ca="1">(AY74*Control!$Y15)/Control!$K30</f>
        <v>2872.8438625804406</v>
      </c>
      <c r="AZ84" s="223">
        <f ca="1">(AZ74*Control!$Y15)/Control!$K30</f>
        <v>2865.6249646244773</v>
      </c>
      <c r="BA84" s="223">
        <f ca="1">(BA74*Control!$Y15)/Control!$K30</f>
        <v>2858.4213963012653</v>
      </c>
      <c r="BB84" s="223">
        <f ca="1">(BB74*Control!$Y15)/Control!$K30</f>
        <v>2846.6846355771199</v>
      </c>
      <c r="BC84" s="223">
        <f ca="1">(BC74*Control!$Y15)/Control!$K30</f>
        <v>2829.5380310464261</v>
      </c>
      <c r="BD84" s="223">
        <f ca="1">(BD74*Control!$Y15)/Control!$K30</f>
        <v>2812.4706549076168</v>
      </c>
      <c r="BE84" s="223">
        <f ca="1">(BE74*Control!$Y15)/Control!$K30</f>
        <v>2795.4821798607945</v>
      </c>
      <c r="BF84" s="223">
        <f ca="1">(BF74*Control!$Y15)/Control!$K30</f>
        <v>2778.5722798766278</v>
      </c>
      <c r="BG84" s="223">
        <f ca="1">(BG74*Control!$Y15)/Control!$K30</f>
        <v>2761.7406301916167</v>
      </c>
      <c r="BH84" s="223">
        <f ca="1">(BH74*Control!$Y15)/Control!$K30</f>
        <v>2744.9869073033683</v>
      </c>
      <c r="BI84" s="223">
        <f ca="1">(BI74*Control!$Y15)/Control!$K30</f>
        <v>2728.3107889658895</v>
      </c>
      <c r="BJ84" s="223">
        <f ca="1">(BJ74*Control!$Y15)/Control!$K30</f>
        <v>2711.7119541848979</v>
      </c>
      <c r="BK84" s="223">
        <f ca="1">(BK74*Control!$Y15)/Control!$K30</f>
        <v>2695.19008321315</v>
      </c>
      <c r="BL84" s="223">
        <f ca="1">(BL74*Control!$Y15)/Control!$K30</f>
        <v>2674.7413540281796</v>
      </c>
      <c r="BM84" s="223">
        <f ca="1">(BM74*Control!$Y15)/Control!$K30</f>
        <v>2649.922523621146</v>
      </c>
      <c r="BN84" s="223">
        <f ca="1">(BN74*Control!$Y15)/Control!$K30</f>
        <v>2625.2755920516838</v>
      </c>
      <c r="BO84" s="223">
        <f ca="1">(BO74*Control!$Y15)/Control!$K30</f>
        <v>2600.7995022649689</v>
      </c>
      <c r="BP84" s="223">
        <f ca="1">(BP74*Control!$Y15)/Control!$K30</f>
        <v>2576.4932032971692</v>
      </c>
      <c r="BQ84" s="223">
        <f ca="1">(BQ74*Control!$Y15)/Control!$K30</f>
        <v>2552.3556502417564</v>
      </c>
      <c r="BR84" s="223">
        <f ca="1">(BR74*Control!$Y15)/Control!$K30</f>
        <v>2528.3858042160059</v>
      </c>
      <c r="BS84" s="223">
        <f ca="1">(BS74*Control!$Y15)/Control!$K30</f>
        <v>2504.5826323276656</v>
      </c>
      <c r="BT84" s="223">
        <f ca="1">(BT74*Control!$Y15)/Control!$K30</f>
        <v>2480.9451076418186</v>
      </c>
      <c r="BU84" s="223">
        <f ca="1">(BU74*Control!$Y15)/Control!$K30</f>
        <v>2457.4722091479089</v>
      </c>
      <c r="BV84" s="223">
        <f ca="1">(BV74*Control!$Y15)/Control!$K30</f>
        <v>2430.9963779944296</v>
      </c>
      <c r="BW84" s="223">
        <f ca="1">(BW74*Control!$Y15)/Control!$K30</f>
        <v>2404.8883854184655</v>
      </c>
      <c r="BX84" s="223">
        <f ca="1">(BX74*Control!$Y15)/Control!$K30</f>
        <v>2379.0038772269759</v>
      </c>
      <c r="BY84" s="223">
        <f ca="1">(BY74*Control!$Y15)/Control!$K30</f>
        <v>2353.3411249283467</v>
      </c>
      <c r="BZ84" s="223">
        <f ca="1">(BZ74*Control!$Y15)/Control!$K30</f>
        <v>2327.898412648824</v>
      </c>
      <c r="CA84" s="223">
        <f ca="1">(CA74*Control!$Y15)/Control!$K30</f>
        <v>2302.6740370437838</v>
      </c>
      <c r="CB84" s="223">
        <f ca="1">(CB74*Control!$Y15)/Control!$K30</f>
        <v>2277.6663072096185</v>
      </c>
      <c r="CC84" s="223">
        <f ca="1">(CC74*Control!$Y15)/Control!$K30</f>
        <v>2252.8735445962106</v>
      </c>
      <c r="CD84" s="223">
        <f ca="1">(CD74*Control!$Y15)/Control!$K30</f>
        <v>2228.2940829200206</v>
      </c>
      <c r="CE84" s="223">
        <f ca="1">(CE74*Control!$Y15)/Control!$K30</f>
        <v>2203.9262680777633</v>
      </c>
      <c r="CF84" s="223">
        <f ca="1">(CF74*Control!$Y15)/Control!$K30</f>
        <v>2179.7684580606792</v>
      </c>
    </row>
    <row r="85" spans="2:84" s="217" customFormat="1" x14ac:dyDescent="0.2">
      <c r="B85" s="213" t="s">
        <v>204</v>
      </c>
      <c r="C85" s="218"/>
      <c r="D85" s="223">
        <f ca="1">(D75*Control!$Y16)/Control!$K31</f>
        <v>606.0529353669325</v>
      </c>
      <c r="E85" s="223">
        <f ca="1">(E75*Control!$Y16)/Control!$K31</f>
        <v>624.49866604757847</v>
      </c>
      <c r="F85" s="223">
        <f ca="1">(F75*Control!$Y16)/Control!$K31</f>
        <v>635.28893472709365</v>
      </c>
      <c r="G85" s="223">
        <f ca="1">(G75*Control!$Y16)/Control!$K31</f>
        <v>646.19218783657459</v>
      </c>
      <c r="H85" s="223">
        <f ca="1">(H75*Control!$Y16)/Control!$K31</f>
        <v>657.20943249966501</v>
      </c>
      <c r="I85" s="223">
        <f ca="1">(I75*Control!$Y16)/Control!$K31</f>
        <v>668.34168412200347</v>
      </c>
      <c r="J85" s="223">
        <f ca="1">(J75*Control!$Y16)/Control!$K31</f>
        <v>679.5899664561008</v>
      </c>
      <c r="K85" s="223">
        <f ca="1">(K75*Control!$Y16)/Control!$K31</f>
        <v>690.9553116667106</v>
      </c>
      <c r="L85" s="223">
        <f ca="1">(L75*Control!$Y16)/Control!$K31</f>
        <v>702.43876039669556</v>
      </c>
      <c r="M85" s="223">
        <f ca="1">(M75*Control!$Y16)/Control!$K31</f>
        <v>714.0413618333904</v>
      </c>
      <c r="N85" s="223">
        <f ca="1">(N75*Control!$Y16)/Control!$K31</f>
        <v>724.20075594880052</v>
      </c>
      <c r="O85" s="223">
        <f ca="1">(O75*Control!$Y16)/Control!$K31</f>
        <v>732.63244560871294</v>
      </c>
      <c r="P85" s="223">
        <f ca="1">(P75*Control!$Y16)/Control!$K31</f>
        <v>741.12288453700535</v>
      </c>
      <c r="Q85" s="223">
        <f ca="1">(Q75*Control!$Y16)/Control!$K31</f>
        <v>749.67242049201354</v>
      </c>
      <c r="R85" s="223">
        <f ca="1">(R75*Control!$Y16)/Control!$K31</f>
        <v>758.28140312979554</v>
      </c>
      <c r="S85" s="223">
        <f ca="1">(S75*Control!$Y16)/Control!$K31</f>
        <v>766.95018401399341</v>
      </c>
      <c r="T85" s="223">
        <f ca="1">(T75*Control!$Y16)/Control!$K31</f>
        <v>775.679116625745</v>
      </c>
      <c r="U85" s="223">
        <f ca="1">(U75*Control!$Y16)/Control!$K31</f>
        <v>784.46855637364399</v>
      </c>
      <c r="V85" s="223">
        <f ca="1">(V75*Control!$Y16)/Control!$K31</f>
        <v>793.31886060375257</v>
      </c>
      <c r="W85" s="223">
        <f ca="1">(W75*Control!$Y16)/Control!$K31</f>
        <v>802.23038860966255</v>
      </c>
      <c r="X85" s="223">
        <f ca="1">(X75*Control!$Y16)/Control!$K31</f>
        <v>809.47283011761363</v>
      </c>
      <c r="Y85" s="223">
        <f ca="1">(Y75*Control!$Y16)/Control!$K31</f>
        <v>814.22567169215142</v>
      </c>
      <c r="Z85" s="223">
        <f ca="1">(Z75*Control!$Y16)/Control!$K31</f>
        <v>818.9950422170657</v>
      </c>
      <c r="AA85" s="223">
        <f ca="1">(AA75*Control!$Y16)/Control!$K31</f>
        <v>823.78099044578346</v>
      </c>
      <c r="AB85" s="223">
        <f ca="1">(AB75*Control!$Y16)/Control!$K31</f>
        <v>828.58356526422688</v>
      </c>
      <c r="AC85" s="223">
        <f ca="1">(AC75*Control!$Y16)/Control!$K31</f>
        <v>833.40281569115427</v>
      </c>
      <c r="AD85" s="223">
        <f ca="1">(AD75*Control!$Y16)/Control!$K31</f>
        <v>838.23879087850594</v>
      </c>
      <c r="AE85" s="223">
        <f ca="1">(AE75*Control!$Y16)/Control!$K31</f>
        <v>843.09154011174655</v>
      </c>
      <c r="AF85" s="223">
        <f ca="1">(AF75*Control!$Y16)/Control!$K31</f>
        <v>847.96111281021263</v>
      </c>
      <c r="AG85" s="223">
        <f ca="1">(AG75*Control!$Y16)/Control!$K31</f>
        <v>852.84755852745707</v>
      </c>
      <c r="AH85" s="223">
        <f ca="1">(AH75*Control!$Y16)/Control!$K31</f>
        <v>856.03393915437857</v>
      </c>
      <c r="AI85" s="223">
        <f ca="1">(AI75*Control!$Y16)/Control!$K31</f>
        <v>856.96551508757193</v>
      </c>
      <c r="AJ85" s="223">
        <f ca="1">(AJ75*Control!$Y16)/Control!$K31</f>
        <v>857.89729644140652</v>
      </c>
      <c r="AK85" s="223">
        <f ca="1">(AK75*Control!$Y16)/Control!$K31</f>
        <v>858.82928325110004</v>
      </c>
      <c r="AL85" s="223">
        <f ca="1">(AL75*Control!$Y16)/Control!$K31</f>
        <v>859.76147555187504</v>
      </c>
      <c r="AM85" s="223">
        <f ca="1">(AM75*Control!$Y16)/Control!$K31</f>
        <v>860.69387337895967</v>
      </c>
      <c r="AN85" s="223">
        <f ca="1">(AN75*Control!$Y16)/Control!$K31</f>
        <v>861.62647676758763</v>
      </c>
      <c r="AO85" s="223">
        <f ca="1">(AO75*Control!$Y16)/Control!$K31</f>
        <v>862.55928575299788</v>
      </c>
      <c r="AP85" s="223">
        <f ca="1">(AP75*Control!$Y16)/Control!$K31</f>
        <v>863.4923003704348</v>
      </c>
      <c r="AQ85" s="223">
        <f ca="1">(AQ75*Control!$Y16)/Control!$K31</f>
        <v>864.42552065514792</v>
      </c>
      <c r="AR85" s="223">
        <f ca="1">(AR75*Control!$Y16)/Control!$K31</f>
        <v>863.93967830143299</v>
      </c>
      <c r="AS85" s="223">
        <f ca="1">(AS75*Control!$Y16)/Control!$K31</f>
        <v>861.77466190306279</v>
      </c>
      <c r="AT85" s="223">
        <f ca="1">(AT75*Control!$Y16)/Control!$K31</f>
        <v>859.6142375596869</v>
      </c>
      <c r="AU85" s="223">
        <f ca="1">(AU75*Control!$Y16)/Control!$K31</f>
        <v>857.4583963036697</v>
      </c>
      <c r="AV85" s="223">
        <f ca="1">(AV75*Control!$Y16)/Control!$K31</f>
        <v>855.30712918404197</v>
      </c>
      <c r="AW85" s="223">
        <f ca="1">(AW75*Control!$Y16)/Control!$K31</f>
        <v>853.16042726647197</v>
      </c>
      <c r="AX85" s="223">
        <f ca="1">(AX75*Control!$Y16)/Control!$K31</f>
        <v>851.01828163323512</v>
      </c>
      <c r="AY85" s="223">
        <f ca="1">(AY75*Control!$Y16)/Control!$K31</f>
        <v>848.88068338318442</v>
      </c>
      <c r="AZ85" s="223">
        <f ca="1">(AZ75*Control!$Y16)/Control!$K31</f>
        <v>846.74762363172044</v>
      </c>
      <c r="BA85" s="223">
        <f ca="1">(BA75*Control!$Y16)/Control!$K31</f>
        <v>844.61909351076133</v>
      </c>
      <c r="BB85" s="223">
        <f ca="1">(BB75*Control!$Y16)/Control!$K31</f>
        <v>841.15107543851195</v>
      </c>
      <c r="BC85" s="223">
        <f ca="1">(BC75*Control!$Y16)/Control!$K31</f>
        <v>836.08451025884096</v>
      </c>
      <c r="BD85" s="223">
        <f ca="1">(BD75*Control!$Y16)/Control!$K31</f>
        <v>831.0413559000599</v>
      </c>
      <c r="BE85" s="223">
        <f ca="1">(BE75*Control!$Y16)/Control!$K31</f>
        <v>826.02151564984331</v>
      </c>
      <c r="BF85" s="223">
        <f ca="1">(BF75*Control!$Y16)/Control!$K31</f>
        <v>821.02489317130085</v>
      </c>
      <c r="BG85" s="223">
        <f ca="1">(BG75*Control!$Y16)/Control!$K31</f>
        <v>816.05139250157606</v>
      </c>
      <c r="BH85" s="223">
        <f ca="1">(BH75*Control!$Y16)/Control!$K31</f>
        <v>811.10091805045158</v>
      </c>
      <c r="BI85" s="223">
        <f ca="1">(BI75*Control!$Y16)/Control!$K31</f>
        <v>806.17337459895793</v>
      </c>
      <c r="BJ85" s="223">
        <f ca="1">(BJ75*Control!$Y16)/Control!$K31</f>
        <v>801.26866729798769</v>
      </c>
      <c r="BK85" s="223">
        <f ca="1">(BK75*Control!$Y16)/Control!$K31</f>
        <v>796.38670166691497</v>
      </c>
      <c r="BL85" s="223">
        <f ca="1">(BL75*Control!$Y16)/Control!$K31</f>
        <v>790.34441065787519</v>
      </c>
      <c r="BM85" s="223">
        <f ca="1">(BM75*Control!$Y16)/Control!$K31</f>
        <v>783.01084063813266</v>
      </c>
      <c r="BN85" s="223">
        <f ca="1">(BN75*Control!$Y16)/Control!$K31</f>
        <v>775.72806397560112</v>
      </c>
      <c r="BO85" s="223">
        <f ca="1">(BO75*Control!$Y16)/Control!$K31</f>
        <v>768.49576832754087</v>
      </c>
      <c r="BP85" s="223">
        <f ca="1">(BP75*Control!$Y16)/Control!$K31</f>
        <v>761.31364315100245</v>
      </c>
      <c r="BQ85" s="223">
        <f ca="1">(BQ75*Control!$Y16)/Control!$K31</f>
        <v>754.18137969287261</v>
      </c>
      <c r="BR85" s="223">
        <f ca="1">(BR75*Control!$Y16)/Control!$K31</f>
        <v>747.09867097997505</v>
      </c>
      <c r="BS85" s="223">
        <f ca="1">(BS75*Control!$Y16)/Control!$K31</f>
        <v>740.06521180922141</v>
      </c>
      <c r="BT85" s="223">
        <f ca="1">(BT75*Control!$Y16)/Control!$K31</f>
        <v>733.0806987378204</v>
      </c>
      <c r="BU85" s="223">
        <f ca="1">(BU75*Control!$Y16)/Control!$K31</f>
        <v>726.14483007353419</v>
      </c>
      <c r="BV85" s="223">
        <f ca="1">(BV75*Control!$Y16)/Control!$K31</f>
        <v>718.3216414139257</v>
      </c>
      <c r="BW85" s="223">
        <f ca="1">(BW75*Control!$Y16)/Control!$K31</f>
        <v>710.60713493583876</v>
      </c>
      <c r="BX85" s="223">
        <f ca="1">(BX75*Control!$Y16)/Control!$K31</f>
        <v>702.95866462539061</v>
      </c>
      <c r="BY85" s="223">
        <f ca="1">(BY75*Control!$Y16)/Control!$K31</f>
        <v>695.37571974012405</v>
      </c>
      <c r="BZ85" s="223">
        <f ca="1">(BZ75*Control!$Y16)/Control!$K31</f>
        <v>687.85779326596492</v>
      </c>
      <c r="CA85" s="223">
        <f ca="1">(CA75*Control!$Y16)/Control!$K31</f>
        <v>680.4043818910028</v>
      </c>
      <c r="CB85" s="223">
        <f ca="1">(CB75*Control!$Y16)/Control!$K31</f>
        <v>673.01498597945351</v>
      </c>
      <c r="CC85" s="223">
        <f ca="1">(CC75*Control!$Y16)/Control!$K31</f>
        <v>665.68910954579917</v>
      </c>
      <c r="CD85" s="223">
        <f ca="1">(CD75*Control!$Y16)/Control!$K31</f>
        <v>658.42626022910406</v>
      </c>
      <c r="CE85" s="223">
        <f ca="1">(CE75*Control!$Y16)/Control!$K31</f>
        <v>651.22594926750924</v>
      </c>
      <c r="CF85" s="223">
        <f ca="1">(CF75*Control!$Y16)/Control!$K31</f>
        <v>644.08769147290059</v>
      </c>
    </row>
    <row r="86" spans="2:84" s="217" customFormat="1" x14ac:dyDescent="0.2">
      <c r="B86" s="213" t="s">
        <v>205</v>
      </c>
      <c r="C86" s="218"/>
      <c r="D86" s="224">
        <f ca="1">D80*Control!$K34*Control!$L42*Control!$B$43</f>
        <v>388357110.81855303</v>
      </c>
      <c r="E86" s="224">
        <f ca="1">E80*Control!$K34*Control!$L42*Control!$B$43</f>
        <v>398787922.39363283</v>
      </c>
      <c r="F86" s="224">
        <f ca="1">F80*Control!$K34*Control!$L42*Control!$B$43</f>
        <v>405678301.74013543</v>
      </c>
      <c r="G86" s="224">
        <f ca="1">G80*Control!$K34*Control!$L42*Control!$B$43</f>
        <v>412640829.96137649</v>
      </c>
      <c r="H86" s="224">
        <f ca="1">H80*Control!$K34*Control!$L42*Control!$B$43</f>
        <v>419676150.17999065</v>
      </c>
      <c r="I86" s="224">
        <f ca="1">I80*Control!$K34*Control!$L42*Control!$B$43</f>
        <v>426784910.80727631</v>
      </c>
      <c r="J86" s="224">
        <f ca="1">J80*Control!$K34*Control!$L42*Control!$B$43</f>
        <v>433967765.58462548</v>
      </c>
      <c r="K86" s="224">
        <f ca="1">K80*Control!$K34*Control!$L42*Control!$B$43</f>
        <v>441225373.62526691</v>
      </c>
      <c r="L86" s="224">
        <f ca="1">L80*Control!$K34*Control!$L42*Control!$B$43</f>
        <v>448558399.45632601</v>
      </c>
      <c r="M86" s="224">
        <f ca="1">M80*Control!$K34*Control!$L42*Control!$B$43</f>
        <v>455967513.06120491</v>
      </c>
      <c r="N86" s="224">
        <f ca="1">N80*Control!$K34*Control!$L42*Control!$B$43</f>
        <v>462455033.54452443</v>
      </c>
      <c r="O86" s="224">
        <f ca="1">O80*Control!$K34*Control!$L42*Control!$B$43</f>
        <v>467839284.48793924</v>
      </c>
      <c r="P86" s="224">
        <f ca="1">P80*Control!$K34*Control!$L42*Control!$B$43</f>
        <v>473261051.14169437</v>
      </c>
      <c r="Q86" s="224">
        <f ca="1">Q80*Control!$K34*Control!$L42*Control!$B$43</f>
        <v>478720555.57496321</v>
      </c>
      <c r="R86" s="224">
        <f ca="1">R80*Control!$K34*Control!$L42*Control!$B$43</f>
        <v>484218021.06875241</v>
      </c>
      <c r="S86" s="224">
        <f ca="1">S80*Control!$K34*Control!$L42*Control!$B$43</f>
        <v>489753672.12220168</v>
      </c>
      <c r="T86" s="224">
        <f ca="1">T80*Control!$K34*Control!$L42*Control!$B$43</f>
        <v>495327734.45891154</v>
      </c>
      <c r="U86" s="224">
        <f ca="1">U80*Control!$K34*Control!$L42*Control!$B$43</f>
        <v>500940435.03330529</v>
      </c>
      <c r="V86" s="224">
        <f ca="1">V80*Control!$K34*Control!$L42*Control!$B$43</f>
        <v>506592002.03702092</v>
      </c>
      <c r="W86" s="224">
        <f ca="1">W80*Control!$K34*Control!$L42*Control!$B$43</f>
        <v>512282664.9053371</v>
      </c>
      <c r="X86" s="224">
        <f ca="1">X80*Control!$K34*Control!$L42*Control!$B$43</f>
        <v>516907494.21447253</v>
      </c>
      <c r="Y86" s="224">
        <f ca="1">Y80*Control!$K34*Control!$L42*Control!$B$43</f>
        <v>519942513.54435289</v>
      </c>
      <c r="Z86" s="224">
        <f ca="1">Z80*Control!$K34*Control!$L42*Control!$B$43</f>
        <v>522988087.74361014</v>
      </c>
      <c r="AA86" s="224">
        <f ca="1">AA80*Control!$K34*Control!$L42*Control!$B$43</f>
        <v>526044247.94463706</v>
      </c>
      <c r="AB86" s="224">
        <f ca="1">AB80*Control!$K34*Control!$L42*Control!$B$43</f>
        <v>529111025.36443341</v>
      </c>
      <c r="AC86" s="224">
        <f ca="1">AC80*Control!$K34*Control!$L42*Control!$B$43</f>
        <v>532188451.30482411</v>
      </c>
      <c r="AD86" s="224">
        <f ca="1">AD80*Control!$K34*Control!$L42*Control!$B$43</f>
        <v>535276557.15267974</v>
      </c>
      <c r="AE86" s="224">
        <f ca="1">AE80*Control!$K34*Control!$L42*Control!$B$43</f>
        <v>538375374.38013554</v>
      </c>
      <c r="AF86" s="224">
        <f ca="1">AF80*Control!$K34*Control!$L42*Control!$B$43</f>
        <v>541484934.54481256</v>
      </c>
      <c r="AG86" s="224">
        <f ca="1">AG80*Control!$K34*Control!$L42*Control!$B$43</f>
        <v>544605269.29003882</v>
      </c>
      <c r="AH86" s="224">
        <f ca="1">AH80*Control!$K34*Control!$L42*Control!$B$43</f>
        <v>546639988.64139748</v>
      </c>
      <c r="AI86" s="224">
        <f ca="1">AI80*Control!$K34*Control!$L42*Control!$B$43</f>
        <v>547234884.54772115</v>
      </c>
      <c r="AJ86" s="224">
        <f ca="1">AJ80*Control!$K34*Control!$L42*Control!$B$43</f>
        <v>547829911.63400555</v>
      </c>
      <c r="AK86" s="224">
        <f ca="1">AK80*Control!$K34*Control!$L42*Control!$B$43</f>
        <v>548425069.92274058</v>
      </c>
      <c r="AL86" s="224">
        <f ca="1">AL80*Control!$K34*Control!$L42*Control!$B$43</f>
        <v>549020359.43641865</v>
      </c>
      <c r="AM86" s="224">
        <f ca="1">AM80*Control!$K34*Control!$L42*Control!$B$43</f>
        <v>549615780.19753683</v>
      </c>
      <c r="AN86" s="224">
        <f ca="1">AN80*Control!$K34*Control!$L42*Control!$B$43</f>
        <v>550211332.22859454</v>
      </c>
      <c r="AO86" s="224">
        <f ca="1">AO80*Control!$K34*Control!$L42*Control!$B$43</f>
        <v>550807015.55209541</v>
      </c>
      <c r="AP86" s="224">
        <f ca="1">AP80*Control!$K34*Control!$L42*Control!$B$43</f>
        <v>551402830.19054627</v>
      </c>
      <c r="AQ86" s="224">
        <f ca="1">AQ80*Control!$K34*Control!$L42*Control!$B$43</f>
        <v>551998776.16645694</v>
      </c>
      <c r="AR86" s="224">
        <f ca="1">AR80*Control!$K34*Control!$L42*Control!$B$43</f>
        <v>551688547.06846642</v>
      </c>
      <c r="AS86" s="224">
        <f ca="1">AS80*Control!$K34*Control!$L42*Control!$B$43</f>
        <v>550306010.59733665</v>
      </c>
      <c r="AT86" s="224">
        <f ca="1">AT80*Control!$K34*Control!$L42*Control!$B$43</f>
        <v>548926406.53565204</v>
      </c>
      <c r="AU86" s="224">
        <f ca="1">AU80*Control!$K34*Control!$L42*Control!$B$43</f>
        <v>547549729.15681458</v>
      </c>
      <c r="AV86" s="224">
        <f ca="1">AV80*Control!$K34*Control!$L42*Control!$B$43</f>
        <v>546175972.74486947</v>
      </c>
      <c r="AW86" s="224">
        <f ca="1">AW80*Control!$K34*Control!$L42*Control!$B$43</f>
        <v>544805131.59448695</v>
      </c>
      <c r="AX86" s="224">
        <f ca="1">AX80*Control!$K34*Control!$L42*Control!$B$43</f>
        <v>543437200.01094151</v>
      </c>
      <c r="AY86" s="224">
        <f ca="1">AY80*Control!$K34*Control!$L42*Control!$B$43</f>
        <v>542072172.31009412</v>
      </c>
      <c r="AZ86" s="224">
        <f ca="1">AZ80*Control!$K34*Control!$L42*Control!$B$43</f>
        <v>540710042.81837296</v>
      </c>
      <c r="BA86" s="224">
        <f ca="1">BA80*Control!$K34*Control!$L42*Control!$B$43</f>
        <v>539350805.87275386</v>
      </c>
      <c r="BB86" s="224">
        <f ca="1">BB80*Control!$K34*Control!$L42*Control!$B$43</f>
        <v>537136208.38522565</v>
      </c>
      <c r="BC86" s="224">
        <f ca="1">BC80*Control!$K34*Control!$L42*Control!$B$43</f>
        <v>533900850.56906265</v>
      </c>
      <c r="BD86" s="224">
        <f ca="1">BD80*Control!$K34*Control!$L42*Control!$B$43</f>
        <v>530680442.18584919</v>
      </c>
      <c r="BE86" s="224">
        <f ca="1">BE80*Control!$K34*Control!$L42*Control!$B$43</f>
        <v>527474921.47810113</v>
      </c>
      <c r="BF86" s="224">
        <f ca="1">BF80*Control!$K34*Control!$L42*Control!$B$43</f>
        <v>524284226.92807567</v>
      </c>
      <c r="BG86" s="224">
        <f ca="1">BG80*Control!$K34*Control!$L42*Control!$B$43</f>
        <v>521108297.25687611</v>
      </c>
      <c r="BH86" s="224">
        <f ca="1">BH80*Control!$K34*Control!$L42*Control!$B$43</f>
        <v>517947071.42356157</v>
      </c>
      <c r="BI86" s="224">
        <f ca="1">BI80*Control!$K34*Control!$L42*Control!$B$43</f>
        <v>514800488.62425816</v>
      </c>
      <c r="BJ86" s="224">
        <f ca="1">BJ80*Control!$K34*Control!$L42*Control!$B$43</f>
        <v>511668488.29127473</v>
      </c>
      <c r="BK86" s="224">
        <f ca="1">BK80*Control!$K34*Control!$L42*Control!$B$43</f>
        <v>508551010.09222078</v>
      </c>
      <c r="BL86" s="224">
        <f ca="1">BL80*Control!$K34*Control!$L42*Control!$B$43</f>
        <v>504692579.38639462</v>
      </c>
      <c r="BM86" s="224">
        <f ca="1">BM80*Control!$K34*Control!$L42*Control!$B$43</f>
        <v>500009549.58357215</v>
      </c>
      <c r="BN86" s="224">
        <f ca="1">BN80*Control!$K34*Control!$L42*Control!$B$43</f>
        <v>495358955.13979053</v>
      </c>
      <c r="BO86" s="224">
        <f ca="1">BO80*Control!$K34*Control!$L42*Control!$B$43</f>
        <v>490740596.60076904</v>
      </c>
      <c r="BP86" s="224">
        <f ca="1">BP80*Control!$K34*Control!$L42*Control!$B$43</f>
        <v>486154275.66152823</v>
      </c>
      <c r="BQ86" s="224">
        <f ca="1">BQ80*Control!$K34*Control!$L42*Control!$B$43</f>
        <v>481599795.16003382</v>
      </c>
      <c r="BR86" s="224">
        <f ca="1">BR80*Control!$K34*Control!$L42*Control!$B$43</f>
        <v>477076959.07087451</v>
      </c>
      <c r="BS86" s="224">
        <f ca="1">BS80*Control!$K34*Control!$L42*Control!$B$43</f>
        <v>472585572.49897385</v>
      </c>
      <c r="BT86" s="224">
        <f ca="1">BT80*Control!$K34*Control!$L42*Control!$B$43</f>
        <v>468125441.6733371</v>
      </c>
      <c r="BU86" s="224">
        <f ca="1">BU80*Control!$K34*Control!$L42*Control!$B$43</f>
        <v>463696373.94082975</v>
      </c>
      <c r="BV86" s="224">
        <f ca="1">BV80*Control!$K34*Control!$L42*Control!$B$43</f>
        <v>458700687.85774767</v>
      </c>
      <c r="BW86" s="224">
        <f ca="1">BW80*Control!$K34*Control!$L42*Control!$B$43</f>
        <v>453774413.81162006</v>
      </c>
      <c r="BX86" s="224">
        <f ca="1">BX80*Control!$K34*Control!$L42*Control!$B$43</f>
        <v>448890308.66557431</v>
      </c>
      <c r="BY86" s="224">
        <f ca="1">BY80*Control!$K34*Control!$L42*Control!$B$43</f>
        <v>444048046.27337569</v>
      </c>
      <c r="BZ86" s="224">
        <f ca="1">BZ80*Control!$K34*Control!$L42*Control!$B$43</f>
        <v>439247302.8696329</v>
      </c>
      <c r="CA86" s="224">
        <f ca="1">CA80*Control!$K34*Control!$L42*Control!$B$43</f>
        <v>434487757.05305624</v>
      </c>
      <c r="CB86" s="224">
        <f ca="1">CB80*Control!$K34*Control!$L42*Control!$B$43</f>
        <v>429769089.76983029</v>
      </c>
      <c r="CC86" s="224">
        <f ca="1">CC80*Control!$K34*Control!$L42*Control!$B$43</f>
        <v>425090984.29709941</v>
      </c>
      <c r="CD86" s="224">
        <f ca="1">CD80*Control!$K34*Control!$L42*Control!$B$43</f>
        <v>420453126.22656852</v>
      </c>
      <c r="CE86" s="224">
        <f ca="1">CE80*Control!$K34*Control!$L42*Control!$B$43</f>
        <v>415855203.44821441</v>
      </c>
      <c r="CF86" s="224">
        <f ca="1">CF80*Control!$K34*Control!$L42*Control!$B$43</f>
        <v>411296906.13411015</v>
      </c>
    </row>
    <row r="87" spans="2:84" s="217" customFormat="1" x14ac:dyDescent="0.2">
      <c r="B87" s="213" t="s">
        <v>206</v>
      </c>
      <c r="C87" s="218"/>
      <c r="D87" s="224">
        <f ca="1">D81*Control!$K35*Control!$L43*Control!$B$43</f>
        <v>950072355.71207786</v>
      </c>
      <c r="E87" s="224">
        <f ca="1">E81*Control!$K35*Control!$L43*Control!$B$43</f>
        <v>1000230868.5868788</v>
      </c>
      <c r="F87" s="224">
        <f ca="1">F81*Control!$K35*Control!$L43*Control!$B$43</f>
        <v>1017513173.8658924</v>
      </c>
      <c r="G87" s="224">
        <f ca="1">G81*Control!$K35*Control!$L43*Control!$B$43</f>
        <v>1034976441.4696488</v>
      </c>
      <c r="H87" s="224">
        <f ca="1">H81*Control!$K35*Control!$L43*Control!$B$43</f>
        <v>1052622284.4652294</v>
      </c>
      <c r="I87" s="224">
        <f ca="1">I81*Control!$K35*Control!$L43*Control!$B$43</f>
        <v>1070452329.1846337</v>
      </c>
      <c r="J87" s="224">
        <f ca="1">J81*Control!$K35*Control!$L43*Control!$B$43</f>
        <v>1088468215.3286936</v>
      </c>
      <c r="K87" s="224">
        <f ca="1">K81*Control!$K35*Control!$L43*Control!$B$43</f>
        <v>1106671596.0717742</v>
      </c>
      <c r="L87" s="224">
        <f ca="1">L81*Control!$K35*Control!$L43*Control!$B$43</f>
        <v>1125064138.1672666</v>
      </c>
      <c r="M87" s="224">
        <f ca="1">M81*Control!$K35*Control!$L43*Control!$B$43</f>
        <v>1143647522.0538824</v>
      </c>
      <c r="N87" s="224">
        <f ca="1">N81*Control!$K35*Control!$L43*Control!$B$43</f>
        <v>1159919386.793081</v>
      </c>
      <c r="O87" s="224">
        <f ca="1">O81*Control!$K35*Control!$L43*Control!$B$43</f>
        <v>1173424048.845022</v>
      </c>
      <c r="P87" s="224">
        <f ca="1">P81*Control!$K35*Control!$L43*Control!$B$43</f>
        <v>1187022806.9986284</v>
      </c>
      <c r="Q87" s="224">
        <f ca="1">Q81*Control!$K35*Control!$L43*Control!$B$43</f>
        <v>1200716218.243062</v>
      </c>
      <c r="R87" s="224">
        <f ca="1">R81*Control!$K35*Control!$L43*Control!$B$43</f>
        <v>1214504842.6069827</v>
      </c>
      <c r="S87" s="224">
        <f ca="1">S81*Control!$K35*Control!$L43*Control!$B$43</f>
        <v>1228389243.1743445</v>
      </c>
      <c r="T87" s="224">
        <f ca="1">T81*Control!$K35*Control!$L43*Control!$B$43</f>
        <v>1242369986.1002672</v>
      </c>
      <c r="U87" s="224">
        <f ca="1">U81*Control!$K35*Control!$L43*Control!$B$43</f>
        <v>1256447640.6269941</v>
      </c>
      <c r="V87" s="224">
        <f ca="1">V81*Control!$K35*Control!$L43*Control!$B$43</f>
        <v>1270622779.0999255</v>
      </c>
      <c r="W87" s="224">
        <f ca="1">W81*Control!$K35*Control!$L43*Control!$B$43</f>
        <v>1284895976.9837341</v>
      </c>
      <c r="X87" s="224">
        <f ca="1">X81*Control!$K35*Control!$L43*Control!$B$43</f>
        <v>1296495874.8845348</v>
      </c>
      <c r="Y87" s="224">
        <f ca="1">Y81*Control!$K35*Control!$L43*Control!$B$43</f>
        <v>1304108212.222964</v>
      </c>
      <c r="Z87" s="224">
        <f ca="1">Z81*Control!$K35*Control!$L43*Control!$B$43</f>
        <v>1311747022.9199615</v>
      </c>
      <c r="AA87" s="224">
        <f ca="1">AA81*Control!$K35*Control!$L43*Control!$B$43</f>
        <v>1319412385.0606875</v>
      </c>
      <c r="AB87" s="224">
        <f ca="1">AB81*Control!$K35*Control!$L43*Control!$B$43</f>
        <v>1327104376.942512</v>
      </c>
      <c r="AC87" s="224">
        <f ca="1">AC81*Control!$K35*Control!$L43*Control!$B$43</f>
        <v>1334823077.0755601</v>
      </c>
      <c r="AD87" s="224">
        <f ca="1">AD81*Control!$K35*Control!$L43*Control!$B$43</f>
        <v>1342568564.1832643</v>
      </c>
      <c r="AE87" s="224">
        <f ca="1">AE81*Control!$K35*Control!$L43*Control!$B$43</f>
        <v>1350340917.2029157</v>
      </c>
      <c r="AF87" s="224">
        <f ca="1">AF81*Control!$K35*Control!$L43*Control!$B$43</f>
        <v>1358140215.2862177</v>
      </c>
      <c r="AG87" s="224">
        <f ca="1">AG81*Control!$K35*Control!$L43*Control!$B$43</f>
        <v>1365966537.7998409</v>
      </c>
      <c r="AH87" s="224">
        <f ca="1">AH81*Control!$K35*Control!$L43*Control!$B$43</f>
        <v>1371069944.4306827</v>
      </c>
      <c r="AI87" s="224">
        <f ca="1">AI81*Control!$K35*Control!$L43*Control!$B$43</f>
        <v>1372562076.310683</v>
      </c>
      <c r="AJ87" s="224">
        <f ca="1">AJ81*Control!$K35*Control!$L43*Control!$B$43</f>
        <v>1374054537.2196841</v>
      </c>
      <c r="AK87" s="224">
        <f ca="1">AK81*Control!$K35*Control!$L43*Control!$B$43</f>
        <v>1375547327.2140958</v>
      </c>
      <c r="AL87" s="224">
        <f ca="1">AL81*Control!$K35*Control!$L43*Control!$B$43</f>
        <v>1377040446.3503346</v>
      </c>
      <c r="AM87" s="224">
        <f ca="1">AM81*Control!$K35*Control!$L43*Control!$B$43</f>
        <v>1378533894.6848278</v>
      </c>
      <c r="AN87" s="224">
        <f ca="1">AN81*Control!$K35*Control!$L43*Control!$B$43</f>
        <v>1380027672.2740092</v>
      </c>
      <c r="AO87" s="224">
        <f ca="1">AO81*Control!$K35*Control!$L43*Control!$B$43</f>
        <v>1381521779.1743233</v>
      </c>
      <c r="AP87" s="224">
        <f ca="1">AP81*Control!$K35*Control!$L43*Control!$B$43</f>
        <v>1383016215.4422214</v>
      </c>
      <c r="AQ87" s="224">
        <f ca="1">AQ81*Control!$K35*Control!$L43*Control!$B$43</f>
        <v>1384510981.1341641</v>
      </c>
      <c r="AR87" s="224">
        <f ca="1">AR81*Control!$K35*Control!$L43*Control!$B$43</f>
        <v>1383732898.740119</v>
      </c>
      <c r="AS87" s="224">
        <f ca="1">AS81*Control!$K35*Control!$L43*Control!$B$43</f>
        <v>1380265227.0276268</v>
      </c>
      <c r="AT87" s="224">
        <f ca="1">AT81*Control!$K35*Control!$L43*Control!$B$43</f>
        <v>1376804910.3940086</v>
      </c>
      <c r="AU87" s="224">
        <f ca="1">AU81*Control!$K35*Control!$L43*Control!$B$43</f>
        <v>1373351934.4757676</v>
      </c>
      <c r="AV87" s="224">
        <f ca="1">AV81*Control!$K35*Control!$L43*Control!$B$43</f>
        <v>1369906284.9361029</v>
      </c>
      <c r="AW87" s="224">
        <f ca="1">AW81*Control!$K35*Control!$L43*Control!$B$43</f>
        <v>1366467947.4648626</v>
      </c>
      <c r="AX87" s="224">
        <f ca="1">AX81*Control!$K35*Control!$L43*Control!$B$43</f>
        <v>1363036907.7784929</v>
      </c>
      <c r="AY87" s="224">
        <f ca="1">AY81*Control!$K35*Control!$L43*Control!$B$43</f>
        <v>1359613151.6199937</v>
      </c>
      <c r="AZ87" s="224">
        <f ca="1">AZ81*Control!$K35*Control!$L43*Control!$B$43</f>
        <v>1356196664.7588694</v>
      </c>
      <c r="BA87" s="224">
        <f ca="1">BA81*Control!$K35*Control!$L43*Control!$B$43</f>
        <v>1352787432.9910793</v>
      </c>
      <c r="BB87" s="224">
        <f ca="1">BB81*Control!$K35*Control!$L43*Control!$B$43</f>
        <v>1347232805.466424</v>
      </c>
      <c r="BC87" s="224">
        <f ca="1">BC81*Control!$K35*Control!$L43*Control!$B$43</f>
        <v>1339117978.0116682</v>
      </c>
      <c r="BD87" s="224">
        <f ca="1">BD81*Control!$K35*Control!$L43*Control!$B$43</f>
        <v>1331040646.238704</v>
      </c>
      <c r="BE87" s="224">
        <f ca="1">BE81*Control!$K35*Control!$L43*Control!$B$43</f>
        <v>1323000655.2494977</v>
      </c>
      <c r="BF87" s="224">
        <f ca="1">BF81*Control!$K35*Control!$L43*Control!$B$43</f>
        <v>1314997850.7473235</v>
      </c>
      <c r="BG87" s="224">
        <f ca="1">BG81*Control!$K35*Control!$L43*Control!$B$43</f>
        <v>1307032079.034523</v>
      </c>
      <c r="BH87" s="224">
        <f ca="1">BH81*Control!$K35*Control!$L43*Control!$B$43</f>
        <v>1299103187.0102711</v>
      </c>
      <c r="BI87" s="224">
        <f ca="1">BI81*Control!$K35*Control!$L43*Control!$B$43</f>
        <v>1291211022.1683445</v>
      </c>
      <c r="BJ87" s="224">
        <f ca="1">BJ81*Control!$K35*Control!$L43*Control!$B$43</f>
        <v>1283355432.5949051</v>
      </c>
      <c r="BK87" s="224">
        <f ca="1">BK81*Control!$K35*Control!$L43*Control!$B$43</f>
        <v>1275536266.9662886</v>
      </c>
      <c r="BL87" s="224">
        <f ca="1">BL81*Control!$K35*Control!$L43*Control!$B$43</f>
        <v>1265858660.6548982</v>
      </c>
      <c r="BM87" s="224">
        <f ca="1">BM81*Control!$K35*Control!$L43*Control!$B$43</f>
        <v>1254112771.1855958</v>
      </c>
      <c r="BN87" s="224">
        <f ca="1">BN81*Control!$K35*Control!$L43*Control!$B$43</f>
        <v>1242448235.5316894</v>
      </c>
      <c r="BO87" s="224">
        <f ca="1">BO81*Control!$K35*Control!$L43*Control!$B$43</f>
        <v>1230864553.4252174</v>
      </c>
      <c r="BP87" s="224">
        <f ca="1">BP81*Control!$K35*Control!$L43*Control!$B$43</f>
        <v>1219361227.4808745</v>
      </c>
      <c r="BQ87" s="224">
        <f ca="1">BQ81*Control!$K35*Control!$L43*Control!$B$43</f>
        <v>1207937763.1800761</v>
      </c>
      <c r="BR87" s="224">
        <f ca="1">BR81*Control!$K35*Control!$L43*Control!$B$43</f>
        <v>1196593668.8550937</v>
      </c>
      <c r="BS87" s="224">
        <f ca="1">BS81*Control!$K35*Control!$L43*Control!$B$43</f>
        <v>1185328455.6732903</v>
      </c>
      <c r="BT87" s="224">
        <f ca="1">BT81*Control!$K35*Control!$L43*Control!$B$43</f>
        <v>1174141637.621429</v>
      </c>
      <c r="BU87" s="224">
        <f ca="1">BU81*Control!$K35*Control!$L43*Control!$B$43</f>
        <v>1163032731.4900744</v>
      </c>
      <c r="BV87" s="224">
        <f ca="1">BV81*Control!$K35*Control!$L43*Control!$B$43</f>
        <v>1150502646.2567821</v>
      </c>
      <c r="BW87" s="224">
        <f ca="1">BW81*Control!$K35*Control!$L43*Control!$B$43</f>
        <v>1138146675.7583926</v>
      </c>
      <c r="BX87" s="224">
        <f ca="1">BX81*Control!$K35*Control!$L43*Control!$B$43</f>
        <v>1125896472.3589816</v>
      </c>
      <c r="BY87" s="224">
        <f ca="1">BY81*Control!$K35*Control!$L43*Control!$B$43</f>
        <v>1113751218.0257797</v>
      </c>
      <c r="BZ87" s="224">
        <f ca="1">BZ81*Control!$K35*Control!$L43*Control!$B$43</f>
        <v>1101710100.6975975</v>
      </c>
      <c r="CA87" s="224">
        <f ca="1">CA81*Control!$K35*Control!$L43*Control!$B$43</f>
        <v>1089772314.2428312</v>
      </c>
      <c r="CB87" s="224">
        <f ca="1">CB81*Control!$K35*Control!$L43*Control!$B$43</f>
        <v>1077937058.4177613</v>
      </c>
      <c r="CC87" s="224">
        <f ca="1">CC81*Control!$K35*Control!$L43*Control!$B$43</f>
        <v>1066203538.8251299</v>
      </c>
      <c r="CD87" s="224">
        <f ca="1">CD81*Control!$K35*Control!$L43*Control!$B$43</f>
        <v>1054570966.8730092</v>
      </c>
      <c r="CE87" s="224">
        <f ca="1">CE81*Control!$K35*Control!$L43*Control!$B$43</f>
        <v>1043038559.7339456</v>
      </c>
      <c r="CF87" s="224">
        <f ca="1">CF81*Control!$K35*Control!$L43*Control!$B$43</f>
        <v>1031605540.3043886</v>
      </c>
    </row>
    <row r="88" spans="2:84" s="217" customFormat="1" x14ac:dyDescent="0.2">
      <c r="B88" s="213" t="s">
        <v>207</v>
      </c>
      <c r="C88" s="218"/>
      <c r="D88" s="224">
        <f ca="1">D82*Control!$K36*Control!$L44*Control!$B$43</f>
        <v>330634147.87708676</v>
      </c>
      <c r="E88" s="224">
        <f ca="1">E82*Control!$K36*Control!$L44*Control!$B$43</f>
        <v>335970691.2559275</v>
      </c>
      <c r="F88" s="224">
        <f ca="1">F82*Control!$K36*Control!$L44*Control!$B$43</f>
        <v>341775695.51822799</v>
      </c>
      <c r="G88" s="224">
        <f ca="1">G82*Control!$K36*Control!$L44*Control!$B$43</f>
        <v>347641483.73849499</v>
      </c>
      <c r="H88" s="224">
        <f ca="1">H82*Control!$K36*Control!$L44*Control!$B$43</f>
        <v>353568597.73445559</v>
      </c>
      <c r="I88" s="224">
        <f ca="1">I82*Control!$K36*Control!$L44*Control!$B$43</f>
        <v>359557583.77942866</v>
      </c>
      <c r="J88" s="224">
        <f ca="1">J82*Control!$K36*Control!$L44*Control!$B$43</f>
        <v>365608992.63722795</v>
      </c>
      <c r="K88" s="224">
        <f ca="1">K82*Control!$K36*Control!$L44*Control!$B$43</f>
        <v>371723379.59733057</v>
      </c>
      <c r="L88" s="224">
        <f ca="1">L82*Control!$K36*Control!$L44*Control!$B$43</f>
        <v>377901304.51031172</v>
      </c>
      <c r="M88" s="224">
        <f ca="1">M82*Control!$K36*Control!$L44*Control!$B$43</f>
        <v>384143331.82354778</v>
      </c>
      <c r="N88" s="224">
        <f ca="1">N82*Control!$K36*Control!$L44*Control!$B$43</f>
        <v>389608935.72666222</v>
      </c>
      <c r="O88" s="224">
        <f ca="1">O82*Control!$K36*Control!$L44*Control!$B$43</f>
        <v>394145057.62479854</v>
      </c>
      <c r="P88" s="224">
        <f ca="1">P82*Control!$K36*Control!$L44*Control!$B$43</f>
        <v>398712785.746207</v>
      </c>
      <c r="Q88" s="224">
        <f ca="1">Q82*Control!$K36*Control!$L44*Control!$B$43</f>
        <v>403312307.17965209</v>
      </c>
      <c r="R88" s="224">
        <f ca="1">R82*Control!$K36*Control!$L44*Control!$B$43</f>
        <v>407943810.03484422</v>
      </c>
      <c r="S88" s="224">
        <f ca="1">S82*Control!$K36*Control!$L44*Control!$B$43</f>
        <v>412607483.44774532</v>
      </c>
      <c r="T88" s="224">
        <f ca="1">T82*Control!$K36*Control!$L44*Control!$B$43</f>
        <v>417303517.58590132</v>
      </c>
      <c r="U88" s="224">
        <f ca="1">U82*Control!$K36*Control!$L44*Control!$B$43</f>
        <v>422032103.65380073</v>
      </c>
      <c r="V88" s="224">
        <f ca="1">V82*Control!$K36*Control!$L44*Control!$B$43</f>
        <v>426793433.89826095</v>
      </c>
      <c r="W88" s="224">
        <f ca="1">W82*Control!$K36*Control!$L44*Control!$B$43</f>
        <v>431587701.61384082</v>
      </c>
      <c r="X88" s="224">
        <f ca="1">X82*Control!$K36*Control!$L44*Control!$B$43</f>
        <v>435484026.28592527</v>
      </c>
      <c r="Y88" s="224">
        <f ca="1">Y82*Control!$K36*Control!$L44*Control!$B$43</f>
        <v>438040967.71875656</v>
      </c>
      <c r="Z88" s="224">
        <f ca="1">Z82*Control!$K36*Control!$L44*Control!$B$43</f>
        <v>440606801.41182542</v>
      </c>
      <c r="AA88" s="224">
        <f ca="1">AA82*Control!$K36*Control!$L44*Control!$B$43</f>
        <v>443181553.59353185</v>
      </c>
      <c r="AB88" s="224">
        <f ca="1">AB82*Control!$K36*Control!$L44*Control!$B$43</f>
        <v>445765250.56355476</v>
      </c>
      <c r="AC88" s="224">
        <f ca="1">AC82*Control!$K36*Control!$L44*Control!$B$43</f>
        <v>448357918.69303727</v>
      </c>
      <c r="AD88" s="224">
        <f ca="1">AD82*Control!$K36*Control!$L44*Control!$B$43</f>
        <v>450959584.42477131</v>
      </c>
      <c r="AE88" s="224">
        <f ca="1">AE82*Control!$K36*Control!$L44*Control!$B$43</f>
        <v>453570274.2733829</v>
      </c>
      <c r="AF88" s="224">
        <f ca="1">AF82*Control!$K36*Control!$L44*Control!$B$43</f>
        <v>456190014.82551777</v>
      </c>
      <c r="AG88" s="224">
        <f ca="1">AG82*Control!$K36*Control!$L44*Control!$B$43</f>
        <v>458818832.74002779</v>
      </c>
      <c r="AH88" s="224">
        <f ca="1">AH82*Control!$K36*Control!$L44*Control!$B$43</f>
        <v>460533041.82410109</v>
      </c>
      <c r="AI88" s="224">
        <f ca="1">AI82*Control!$K36*Control!$L44*Control!$B$43</f>
        <v>461034229.27623415</v>
      </c>
      <c r="AJ88" s="224">
        <f ca="1">AJ82*Control!$K36*Control!$L44*Control!$B$43</f>
        <v>461535527.24475825</v>
      </c>
      <c r="AK88" s="224">
        <f ca="1">AK82*Control!$K36*Control!$L44*Control!$B$43</f>
        <v>462036935.74862075</v>
      </c>
      <c r="AL88" s="224">
        <f ca="1">AL82*Control!$K36*Control!$L44*Control!$B$43</f>
        <v>462538454.80677134</v>
      </c>
      <c r="AM88" s="224">
        <f ca="1">AM82*Control!$K36*Control!$L44*Control!$B$43</f>
        <v>463040084.43816286</v>
      </c>
      <c r="AN88" s="224">
        <f ca="1">AN82*Control!$K36*Control!$L44*Control!$B$43</f>
        <v>463541824.66175091</v>
      </c>
      <c r="AO88" s="224">
        <f ca="1">AO82*Control!$K36*Control!$L44*Control!$B$43</f>
        <v>464043675.49649423</v>
      </c>
      <c r="AP88" s="224">
        <f ca="1">AP82*Control!$K36*Control!$L44*Control!$B$43</f>
        <v>464545636.96135402</v>
      </c>
      <c r="AQ88" s="224">
        <f ca="1">AQ82*Control!$K36*Control!$L44*Control!$B$43</f>
        <v>465047709.07529497</v>
      </c>
      <c r="AR88" s="224">
        <f ca="1">AR82*Control!$K36*Control!$L44*Control!$B$43</f>
        <v>464786347.1742208</v>
      </c>
      <c r="AS88" s="224">
        <f ca="1">AS82*Control!$K36*Control!$L44*Control!$B$43</f>
        <v>463621588.7631889</v>
      </c>
      <c r="AT88" s="224">
        <f ca="1">AT82*Control!$K36*Control!$L44*Control!$B$43</f>
        <v>462459300.84618795</v>
      </c>
      <c r="AU88" s="224">
        <f ca="1">AU82*Control!$K36*Control!$L44*Control!$B$43</f>
        <v>461299478.59867877</v>
      </c>
      <c r="AV88" s="224">
        <f ca="1">AV82*Control!$K36*Control!$L44*Control!$B$43</f>
        <v>460142117.20508826</v>
      </c>
      <c r="AW88" s="224">
        <f ca="1">AW82*Control!$K36*Control!$L44*Control!$B$43</f>
        <v>458987211.85879517</v>
      </c>
      <c r="AX88" s="224">
        <f ca="1">AX82*Control!$K36*Control!$L44*Control!$B$43</f>
        <v>457834757.76211166</v>
      </c>
      <c r="AY88" s="224">
        <f ca="1">AY82*Control!$K36*Control!$L44*Control!$B$43</f>
        <v>456684750.12626934</v>
      </c>
      <c r="AZ88" s="224">
        <f ca="1">AZ82*Control!$K36*Control!$L44*Control!$B$43</f>
        <v>455537184.17140222</v>
      </c>
      <c r="BA88" s="224">
        <f ca="1">BA82*Control!$K36*Control!$L44*Control!$B$43</f>
        <v>454392055.12653047</v>
      </c>
      <c r="BB88" s="224">
        <f ca="1">BB82*Control!$K36*Control!$L44*Control!$B$43</f>
        <v>452526302.26653028</v>
      </c>
      <c r="BC88" s="224">
        <f ca="1">BC82*Control!$K36*Control!$L44*Control!$B$43</f>
        <v>449800579.64131546</v>
      </c>
      <c r="BD88" s="224">
        <f ca="1">BD82*Control!$K36*Control!$L44*Control!$B$43</f>
        <v>447087451.60627115</v>
      </c>
      <c r="BE88" s="224">
        <f ca="1">BE82*Control!$K36*Control!$L44*Control!$B$43</f>
        <v>444386866.1319868</v>
      </c>
      <c r="BF88" s="224">
        <f ca="1">BF82*Control!$K36*Control!$L44*Control!$B$43</f>
        <v>441698771.391029</v>
      </c>
      <c r="BG88" s="224">
        <f ca="1">BG82*Control!$K36*Control!$L44*Control!$B$43</f>
        <v>439023115.75718719</v>
      </c>
      <c r="BH88" s="224">
        <f ca="1">BH82*Control!$K36*Control!$L44*Control!$B$43</f>
        <v>436359847.80472422</v>
      </c>
      <c r="BI88" s="224">
        <f ca="1">BI82*Control!$K36*Control!$L44*Control!$B$43</f>
        <v>433708916.30762601</v>
      </c>
      <c r="BJ88" s="224">
        <f ca="1">BJ82*Control!$K36*Control!$L44*Control!$B$43</f>
        <v>431070270.23885822</v>
      </c>
      <c r="BK88" s="224">
        <f ca="1">BK82*Control!$K36*Control!$L44*Control!$B$43</f>
        <v>428443858.76962256</v>
      </c>
      <c r="BL88" s="224">
        <f ca="1">BL82*Control!$K36*Control!$L44*Control!$B$43</f>
        <v>425193209.91557753</v>
      </c>
      <c r="BM88" s="224">
        <f ca="1">BM82*Control!$K36*Control!$L44*Control!$B$43</f>
        <v>421247852.41460764</v>
      </c>
      <c r="BN88" s="224">
        <f ca="1">BN82*Control!$K36*Control!$L44*Control!$B$43</f>
        <v>417329821.04571271</v>
      </c>
      <c r="BO88" s="224">
        <f ca="1">BO82*Control!$K36*Control!$L44*Control!$B$43</f>
        <v>413438947.77270472</v>
      </c>
      <c r="BP88" s="224">
        <f ca="1">BP82*Control!$K36*Control!$L44*Control!$B$43</f>
        <v>409575065.52765822</v>
      </c>
      <c r="BQ88" s="224">
        <f ca="1">BQ82*Control!$K36*Control!$L44*Control!$B$43</f>
        <v>405738008.20555604</v>
      </c>
      <c r="BR88" s="224">
        <f ca="1">BR82*Control!$K36*Control!$L44*Control!$B$43</f>
        <v>401927610.65896285</v>
      </c>
      <c r="BS88" s="224">
        <f ca="1">BS82*Control!$K36*Control!$L44*Control!$B$43</f>
        <v>398143708.69272786</v>
      </c>
      <c r="BT88" s="224">
        <f ca="1">BT82*Control!$K36*Control!$L44*Control!$B$43</f>
        <v>394386139.05871588</v>
      </c>
      <c r="BU88" s="224">
        <f ca="1">BU82*Control!$K36*Control!$L44*Control!$B$43</f>
        <v>390654739.45056641</v>
      </c>
      <c r="BV88" s="224">
        <f ca="1">BV82*Control!$K36*Control!$L44*Control!$B$43</f>
        <v>386445975.44018865</v>
      </c>
      <c r="BW88" s="224">
        <f ca="1">BW82*Control!$K36*Control!$L44*Control!$B$43</f>
        <v>382295689.47218663</v>
      </c>
      <c r="BX88" s="224">
        <f ca="1">BX82*Control!$K36*Control!$L44*Control!$B$43</f>
        <v>378180929.94898629</v>
      </c>
      <c r="BY88" s="224">
        <f ca="1">BY82*Control!$K36*Control!$L44*Control!$B$43</f>
        <v>374101422.09897882</v>
      </c>
      <c r="BZ88" s="224">
        <f ca="1">BZ82*Control!$K36*Control!$L44*Control!$B$43</f>
        <v>370056893.15636861</v>
      </c>
      <c r="CA88" s="224">
        <f ca="1">CA82*Control!$K36*Control!$L44*Control!$B$43</f>
        <v>366047072.34706712</v>
      </c>
      <c r="CB88" s="224">
        <f ca="1">CB82*Control!$K36*Control!$L44*Control!$B$43</f>
        <v>362071690.87468553</v>
      </c>
      <c r="CC88" s="224">
        <f ca="1">CC82*Control!$K36*Control!$L44*Control!$B$43</f>
        <v>358130481.90662205</v>
      </c>
      <c r="CD88" s="224">
        <f ca="1">CD82*Control!$K36*Control!$L44*Control!$B$43</f>
        <v>354223180.5602448</v>
      </c>
      <c r="CE88" s="224">
        <f ca="1">CE82*Control!$K36*Control!$L44*Control!$B$43</f>
        <v>350349523.88917017</v>
      </c>
      <c r="CF88" s="224">
        <f ca="1">CF82*Control!$K36*Control!$L44*Control!$B$43</f>
        <v>346509250.86963391</v>
      </c>
    </row>
    <row r="89" spans="2:84" s="217" customFormat="1" x14ac:dyDescent="0.2">
      <c r="B89" s="213" t="s">
        <v>208</v>
      </c>
      <c r="C89" s="218"/>
      <c r="D89" s="224">
        <f ca="1">D83*Control!$K37*Control!$L45*Control!$B$43</f>
        <v>305661128.68734062</v>
      </c>
      <c r="E89" s="224">
        <f ca="1">E83*Control!$K37*Control!$L45*Control!$B$43</f>
        <v>304364530.36553264</v>
      </c>
      <c r="F89" s="224">
        <f ca="1">F83*Control!$K37*Control!$L45*Control!$B$43</f>
        <v>309623431.97266597</v>
      </c>
      <c r="G89" s="224">
        <f ca="1">G83*Control!$K37*Control!$L45*Control!$B$43</f>
        <v>314937399.31540704</v>
      </c>
      <c r="H89" s="224">
        <f ca="1">H83*Control!$K37*Control!$L45*Control!$B$43</f>
        <v>320306923.24021763</v>
      </c>
      <c r="I89" s="224">
        <f ca="1">I83*Control!$K37*Control!$L45*Control!$B$43</f>
        <v>325732498.62999326</v>
      </c>
      <c r="J89" s="224">
        <f ca="1">J83*Control!$K37*Control!$L45*Control!$B$43</f>
        <v>331214624.43568307</v>
      </c>
      <c r="K89" s="224">
        <f ca="1">K83*Control!$K37*Control!$L45*Control!$B$43</f>
        <v>336753803.70814979</v>
      </c>
      <c r="L89" s="224">
        <f ca="1">L83*Control!$K37*Control!$L45*Control!$B$43</f>
        <v>342350543.63027066</v>
      </c>
      <c r="M89" s="224">
        <f ca="1">M83*Control!$K37*Control!$L45*Control!$B$43</f>
        <v>348005355.5492819</v>
      </c>
      <c r="N89" s="224">
        <f ca="1">N83*Control!$K37*Control!$L45*Control!$B$43</f>
        <v>352956785.45067233</v>
      </c>
      <c r="O89" s="224">
        <f ca="1">O83*Control!$K37*Control!$L45*Control!$B$43</f>
        <v>357066174.51046807</v>
      </c>
      <c r="P89" s="224">
        <f ca="1">P83*Control!$K37*Control!$L45*Control!$B$43</f>
        <v>361204196.45656955</v>
      </c>
      <c r="Q89" s="224">
        <f ca="1">Q83*Control!$K37*Control!$L45*Control!$B$43</f>
        <v>365371020.7774722</v>
      </c>
      <c r="R89" s="224">
        <f ca="1">R83*Control!$K37*Control!$L45*Control!$B$43</f>
        <v>369566817.88657188</v>
      </c>
      <c r="S89" s="224">
        <f ca="1">S83*Control!$K37*Control!$L45*Control!$B$43</f>
        <v>373791759.12697273</v>
      </c>
      <c r="T89" s="224">
        <f ca="1">T83*Control!$K37*Control!$L45*Control!$B$43</f>
        <v>378046016.77631652</v>
      </c>
      <c r="U89" s="224">
        <f ca="1">U83*Control!$K37*Control!$L45*Control!$B$43</f>
        <v>382329764.05163795</v>
      </c>
      <c r="V89" s="224">
        <f ca="1">V83*Control!$K37*Control!$L45*Control!$B$43</f>
        <v>386643175.11424422</v>
      </c>
      <c r="W89" s="224">
        <f ca="1">W83*Control!$K37*Control!$L45*Control!$B$43</f>
        <v>390986425.07461846</v>
      </c>
      <c r="X89" s="224">
        <f ca="1">X83*Control!$K37*Control!$L45*Control!$B$43</f>
        <v>394516205.27838004</v>
      </c>
      <c r="Y89" s="224">
        <f ca="1">Y83*Control!$K37*Control!$L45*Control!$B$43</f>
        <v>396832609.15069902</v>
      </c>
      <c r="Z89" s="224">
        <f ca="1">Z83*Control!$K37*Control!$L45*Control!$B$43</f>
        <v>399157068.77080905</v>
      </c>
      <c r="AA89" s="224">
        <f ca="1">AA83*Control!$K37*Control!$L45*Control!$B$43</f>
        <v>401489607.89975727</v>
      </c>
      <c r="AB89" s="224">
        <f ca="1">AB83*Control!$K37*Control!$L45*Control!$B$43</f>
        <v>403830250.36316502</v>
      </c>
      <c r="AC89" s="224">
        <f ca="1">AC83*Control!$K37*Control!$L45*Control!$B$43</f>
        <v>406179020.05139476</v>
      </c>
      <c r="AD89" s="224">
        <f ca="1">AD83*Control!$K37*Control!$L45*Control!$B$43</f>
        <v>408535940.91971743</v>
      </c>
      <c r="AE89" s="224">
        <f ca="1">AE83*Control!$K37*Control!$L45*Control!$B$43</f>
        <v>410901036.98848069</v>
      </c>
      <c r="AF89" s="224">
        <f ca="1">AF83*Control!$K37*Control!$L45*Control!$B$43</f>
        <v>413274332.34327674</v>
      </c>
      <c r="AG89" s="224">
        <f ca="1">AG83*Control!$K37*Control!$L45*Control!$B$43</f>
        <v>415655851.13511193</v>
      </c>
      <c r="AH89" s="224">
        <f ca="1">AH83*Control!$K37*Control!$L45*Control!$B$43</f>
        <v>417208802.13507289</v>
      </c>
      <c r="AI89" s="224">
        <f ca="1">AI83*Control!$K37*Control!$L45*Control!$B$43</f>
        <v>417662837.06449747</v>
      </c>
      <c r="AJ89" s="224">
        <f ca="1">AJ83*Control!$K37*Control!$L45*Control!$B$43</f>
        <v>418116972.11270624</v>
      </c>
      <c r="AK89" s="224">
        <f ca="1">AK83*Control!$K37*Control!$L45*Control!$B$43</f>
        <v>418571207.29686373</v>
      </c>
      <c r="AL89" s="224">
        <f ca="1">AL83*Control!$K37*Control!$L45*Control!$B$43</f>
        <v>419025542.63413721</v>
      </c>
      <c r="AM89" s="224">
        <f ca="1">AM83*Control!$K37*Control!$L45*Control!$B$43</f>
        <v>419479978.14169604</v>
      </c>
      <c r="AN89" s="224">
        <f ca="1">AN83*Control!$K37*Control!$L45*Control!$B$43</f>
        <v>419934513.8367126</v>
      </c>
      <c r="AO89" s="224">
        <f ca="1">AO83*Control!$K37*Control!$L45*Control!$B$43</f>
        <v>420389149.7363618</v>
      </c>
      <c r="AP89" s="224">
        <f ca="1">AP83*Control!$K37*Control!$L45*Control!$B$43</f>
        <v>420843885.85782135</v>
      </c>
      <c r="AQ89" s="224">
        <f ca="1">AQ83*Control!$K37*Control!$L45*Control!$B$43</f>
        <v>421298722.21827114</v>
      </c>
      <c r="AR89" s="224">
        <f ca="1">AR83*Control!$K37*Control!$L45*Control!$B$43</f>
        <v>421061944.00604689</v>
      </c>
      <c r="AS89" s="224">
        <f ca="1">AS83*Control!$K37*Control!$L45*Control!$B$43</f>
        <v>420006762.53413641</v>
      </c>
      <c r="AT89" s="224">
        <f ca="1">AT83*Control!$K37*Control!$L45*Control!$B$43</f>
        <v>418953819.13668263</v>
      </c>
      <c r="AU89" s="224">
        <f ca="1">AU83*Control!$K37*Control!$L45*Control!$B$43</f>
        <v>417903109.44303292</v>
      </c>
      <c r="AV89" s="224">
        <f ca="1">AV83*Control!$K37*Control!$L45*Control!$B$43</f>
        <v>416854629.09065795</v>
      </c>
      <c r="AW89" s="224">
        <f ca="1">AW83*Control!$K37*Control!$L45*Control!$B$43</f>
        <v>415808373.72513783</v>
      </c>
      <c r="AX89" s="224">
        <f ca="1">AX83*Control!$K37*Control!$L45*Control!$B$43</f>
        <v>414764339.00014597</v>
      </c>
      <c r="AY89" s="224">
        <f ca="1">AY83*Control!$K37*Control!$L45*Control!$B$43</f>
        <v>413722520.57743561</v>
      </c>
      <c r="AZ89" s="224">
        <f ca="1">AZ83*Control!$K37*Control!$L45*Control!$B$43</f>
        <v>412682914.12682515</v>
      </c>
      <c r="BA89" s="224">
        <f ca="1">BA83*Control!$K37*Control!$L45*Control!$B$43</f>
        <v>411645515.32618278</v>
      </c>
      <c r="BB89" s="224">
        <f ca="1">BB83*Control!$K37*Control!$L45*Control!$B$43</f>
        <v>409955284.75797522</v>
      </c>
      <c r="BC89" s="224">
        <f ca="1">BC83*Control!$K37*Control!$L45*Control!$B$43</f>
        <v>407485978.52326035</v>
      </c>
      <c r="BD89" s="224">
        <f ca="1">BD83*Control!$K37*Control!$L45*Control!$B$43</f>
        <v>405028082.07599926</v>
      </c>
      <c r="BE89" s="224">
        <f ca="1">BE83*Control!$K37*Control!$L45*Control!$B$43</f>
        <v>402581548.28129846</v>
      </c>
      <c r="BF89" s="224">
        <f ca="1">BF83*Control!$K37*Control!$L45*Control!$B$43</f>
        <v>400146330.18724066</v>
      </c>
      <c r="BG89" s="224">
        <f ca="1">BG83*Control!$K37*Control!$L45*Control!$B$43</f>
        <v>397722381.0242027</v>
      </c>
      <c r="BH89" s="224">
        <f ca="1">BH83*Control!$K37*Control!$L45*Control!$B$43</f>
        <v>395309654.20417511</v>
      </c>
      <c r="BI89" s="224">
        <f ca="1">BI83*Control!$K37*Control!$L45*Control!$B$43</f>
        <v>392908103.32008386</v>
      </c>
      <c r="BJ89" s="224">
        <f ca="1">BJ83*Control!$K37*Control!$L45*Control!$B$43</f>
        <v>390517682.14511585</v>
      </c>
      <c r="BK89" s="224">
        <f ca="1">BK83*Control!$K37*Control!$L45*Control!$B$43</f>
        <v>388138344.63204563</v>
      </c>
      <c r="BL89" s="224">
        <f ca="1">BL83*Control!$K37*Control!$L45*Control!$B$43</f>
        <v>385193494.39583886</v>
      </c>
      <c r="BM89" s="224">
        <f ca="1">BM83*Control!$K37*Control!$L45*Control!$B$43</f>
        <v>381619296.20929801</v>
      </c>
      <c r="BN89" s="224">
        <f ca="1">BN83*Control!$K37*Control!$L45*Control!$B$43</f>
        <v>378069853.44360697</v>
      </c>
      <c r="BO89" s="224">
        <f ca="1">BO83*Control!$K37*Control!$L45*Control!$B$43</f>
        <v>374545013.87063527</v>
      </c>
      <c r="BP89" s="224">
        <f ca="1">BP83*Control!$K37*Control!$L45*Control!$B$43</f>
        <v>371044626.13942564</v>
      </c>
      <c r="BQ89" s="224">
        <f ca="1">BQ83*Control!$K37*Control!$L45*Control!$B$43</f>
        <v>367568539.77134293</v>
      </c>
      <c r="BR89" s="224">
        <f ca="1">BR83*Control!$K37*Control!$L45*Control!$B$43</f>
        <v>364116605.15524918</v>
      </c>
      <c r="BS89" s="224">
        <f ca="1">BS83*Control!$K37*Control!$L45*Control!$B$43</f>
        <v>360688673.54270422</v>
      </c>
      <c r="BT89" s="224">
        <f ca="1">BT83*Control!$K37*Control!$L45*Control!$B$43</f>
        <v>357284597.04319263</v>
      </c>
      <c r="BU89" s="224">
        <f ca="1">BU83*Control!$K37*Control!$L45*Control!$B$43</f>
        <v>353904228.61937594</v>
      </c>
      <c r="BV89" s="224">
        <f ca="1">BV83*Control!$K37*Control!$L45*Control!$B$43</f>
        <v>350091403.41063756</v>
      </c>
      <c r="BW89" s="224">
        <f ca="1">BW83*Control!$K37*Control!$L45*Control!$B$43</f>
        <v>346331552.68687987</v>
      </c>
      <c r="BX89" s="224">
        <f ca="1">BX83*Control!$K37*Control!$L45*Control!$B$43</f>
        <v>342603886.28035271</v>
      </c>
      <c r="BY89" s="224">
        <f ca="1">BY83*Control!$K37*Control!$L45*Control!$B$43</f>
        <v>338908155.26841998</v>
      </c>
      <c r="BZ89" s="224">
        <f ca="1">BZ83*Control!$K37*Control!$L45*Control!$B$43</f>
        <v>335244112.54556203</v>
      </c>
      <c r="CA89" s="224">
        <f ca="1">CA83*Control!$K37*Control!$L45*Control!$B$43</f>
        <v>331611512.81059837</v>
      </c>
      <c r="CB89" s="224">
        <f ca="1">CB83*Control!$K37*Control!$L45*Control!$B$43</f>
        <v>328010112.55399692</v>
      </c>
      <c r="CC89" s="224">
        <f ca="1">CC83*Control!$K37*Control!$L45*Control!$B$43</f>
        <v>324439670.0452708</v>
      </c>
      <c r="CD89" s="224">
        <f ca="1">CD83*Control!$K37*Control!$L45*Control!$B$43</f>
        <v>320899945.32046062</v>
      </c>
      <c r="CE89" s="224">
        <f ca="1">CE83*Control!$K37*Control!$L45*Control!$B$43</f>
        <v>317390700.16970384</v>
      </c>
      <c r="CF89" s="224">
        <f ca="1">CF83*Control!$K37*Control!$L45*Control!$B$43</f>
        <v>313911698.12488776</v>
      </c>
    </row>
    <row r="90" spans="2:84" s="217" customFormat="1" x14ac:dyDescent="0.2">
      <c r="B90" s="213" t="s">
        <v>209</v>
      </c>
      <c r="C90" s="218"/>
      <c r="D90" s="224">
        <f ca="1">D84*Control!$K38*Control!$L46*Control!$B$43</f>
        <v>202109634.88193959</v>
      </c>
      <c r="E90" s="224">
        <f ca="1">E84*Control!$K38*Control!$L46*Control!$B$43</f>
        <v>202766689.76614839</v>
      </c>
      <c r="F90" s="224">
        <f ca="1">F84*Control!$K38*Control!$L46*Control!$B$43</f>
        <v>206270152.86162096</v>
      </c>
      <c r="G90" s="224">
        <f ca="1">G84*Control!$K38*Control!$L46*Control!$B$43</f>
        <v>209810300.56917858</v>
      </c>
      <c r="H90" s="224">
        <f ca="1">H84*Control!$K38*Control!$L46*Control!$B$43</f>
        <v>213387459.88911554</v>
      </c>
      <c r="I90" s="224">
        <f ca="1">I84*Control!$K38*Control!$L46*Control!$B$43</f>
        <v>217001960.51078498</v>
      </c>
      <c r="J90" s="224">
        <f ca="1">J84*Control!$K38*Control!$L46*Control!$B$43</f>
        <v>220654134.83366394</v>
      </c>
      <c r="K90" s="224">
        <f ca="1">K84*Control!$K38*Control!$L46*Control!$B$43</f>
        <v>224344317.98857832</v>
      </c>
      <c r="L90" s="224">
        <f ca="1">L84*Control!$K38*Control!$L46*Control!$B$43</f>
        <v>228072847.85908842</v>
      </c>
      <c r="M90" s="224">
        <f ca="1">M84*Control!$K38*Control!$L46*Control!$B$43</f>
        <v>231840065.10303694</v>
      </c>
      <c r="N90" s="224">
        <f ca="1">N84*Control!$K38*Control!$L46*Control!$B$43</f>
        <v>235138691.46996802</v>
      </c>
      <c r="O90" s="224">
        <f ca="1">O84*Control!$K38*Control!$L46*Control!$B$43</f>
        <v>237876353.29434648</v>
      </c>
      <c r="P90" s="224">
        <f ca="1">P84*Control!$K38*Control!$L46*Control!$B$43</f>
        <v>240633090.25561953</v>
      </c>
      <c r="Q90" s="224">
        <f ca="1">Q84*Control!$K38*Control!$L46*Control!$B$43</f>
        <v>243409015.26647758</v>
      </c>
      <c r="R90" s="224">
        <f ca="1">R84*Control!$K38*Control!$L46*Control!$B$43</f>
        <v>246204241.85577741</v>
      </c>
      <c r="S90" s="224">
        <f ca="1">S84*Control!$K38*Control!$L46*Control!$B$43</f>
        <v>249018884.17174396</v>
      </c>
      <c r="T90" s="224">
        <f ca="1">T84*Control!$K38*Control!$L46*Control!$B$43</f>
        <v>251853056.98518819</v>
      </c>
      <c r="U90" s="224">
        <f ca="1">U84*Control!$K38*Control!$L46*Control!$B$43</f>
        <v>254706875.69274187</v>
      </c>
      <c r="V90" s="224">
        <f ca="1">V84*Control!$K38*Control!$L46*Control!$B$43</f>
        <v>257580456.3201077</v>
      </c>
      <c r="W90" s="224">
        <f ca="1">W84*Control!$K38*Control!$L46*Control!$B$43</f>
        <v>260473915.52532658</v>
      </c>
      <c r="X90" s="224">
        <f ca="1">X84*Control!$K38*Control!$L46*Control!$B$43</f>
        <v>262825443.75951004</v>
      </c>
      <c r="Y90" s="224">
        <f ca="1">Y84*Control!$K38*Control!$L46*Control!$B$43</f>
        <v>264368626.20582139</v>
      </c>
      <c r="Z90" s="224">
        <f ca="1">Z84*Control!$K38*Control!$L46*Control!$B$43</f>
        <v>265917175.37227455</v>
      </c>
      <c r="AA90" s="224">
        <f ca="1">AA84*Control!$K38*Control!$L46*Control!$B$43</f>
        <v>267471107.08842435</v>
      </c>
      <c r="AB90" s="224">
        <f ca="1">AB84*Control!$K38*Control!$L46*Control!$B$43</f>
        <v>269030437.22684509</v>
      </c>
      <c r="AC90" s="224">
        <f ca="1">AC84*Control!$K38*Control!$L46*Control!$B$43</f>
        <v>270595181.70324123</v>
      </c>
      <c r="AD90" s="224">
        <f ca="1">AD84*Control!$K38*Control!$L46*Control!$B$43</f>
        <v>272165356.47655934</v>
      </c>
      <c r="AE90" s="224">
        <f ca="1">AE84*Control!$K38*Control!$L46*Control!$B$43</f>
        <v>273740977.54909968</v>
      </c>
      <c r="AF90" s="224">
        <f ca="1">AF84*Control!$K38*Control!$L46*Control!$B$43</f>
        <v>275322060.96662855</v>
      </c>
      <c r="AG90" s="224">
        <f ca="1">AG84*Control!$K38*Control!$L46*Control!$B$43</f>
        <v>276908622.81849068</v>
      </c>
      <c r="AH90" s="224">
        <f ca="1">AH84*Control!$K38*Control!$L46*Control!$B$43</f>
        <v>277943195.41258901</v>
      </c>
      <c r="AI90" s="224">
        <f ca="1">AI84*Control!$K38*Control!$L46*Control!$B$43</f>
        <v>278245670.4642998</v>
      </c>
      <c r="AJ90" s="224">
        <f ca="1">AJ84*Control!$K38*Control!$L46*Control!$B$43</f>
        <v>278548212.2144593</v>
      </c>
      <c r="AK90" s="224">
        <f ca="1">AK84*Control!$K38*Control!$L46*Control!$B$43</f>
        <v>278850820.67450231</v>
      </c>
      <c r="AL90" s="224">
        <f ca="1">AL84*Control!$K38*Control!$L46*Control!$B$43</f>
        <v>279153495.85586542</v>
      </c>
      <c r="AM90" s="224">
        <f ca="1">AM84*Control!$K38*Control!$L46*Control!$B$43</f>
        <v>279456237.76998687</v>
      </c>
      <c r="AN90" s="224">
        <f ca="1">AN84*Control!$K38*Control!$L46*Control!$B$43</f>
        <v>279759046.42830682</v>
      </c>
      <c r="AO90" s="224">
        <f ca="1">AO84*Control!$K38*Control!$L46*Control!$B$43</f>
        <v>280061921.84226692</v>
      </c>
      <c r="AP90" s="224">
        <f ca="1">AP84*Control!$K38*Control!$L46*Control!$B$43</f>
        <v>280364864.0233109</v>
      </c>
      <c r="AQ90" s="224">
        <f ca="1">AQ84*Control!$K38*Control!$L46*Control!$B$43</f>
        <v>280667872.98288399</v>
      </c>
      <c r="AR90" s="224">
        <f ca="1">AR84*Control!$K38*Control!$L46*Control!$B$43</f>
        <v>280510130.50918317</v>
      </c>
      <c r="AS90" s="224">
        <f ca="1">AS84*Control!$K38*Control!$L46*Control!$B$43</f>
        <v>279807173.44086987</v>
      </c>
      <c r="AT90" s="224">
        <f ca="1">AT84*Control!$K38*Control!$L46*Control!$B$43</f>
        <v>279105707.36614835</v>
      </c>
      <c r="AU90" s="224">
        <f ca="1">AU84*Control!$K38*Control!$L46*Control!$B$43</f>
        <v>278405729.3733142</v>
      </c>
      <c r="AV90" s="224">
        <f ca="1">AV84*Control!$K38*Control!$L46*Control!$B$43</f>
        <v>277707236.55607462</v>
      </c>
      <c r="AW90" s="224">
        <f ca="1">AW84*Control!$K38*Control!$L46*Control!$B$43</f>
        <v>277010226.01353896</v>
      </c>
      <c r="AX90" s="224">
        <f ca="1">AX84*Control!$K38*Control!$L46*Control!$B$43</f>
        <v>276314694.85020864</v>
      </c>
      <c r="AY90" s="224">
        <f ca="1">AY84*Control!$K38*Control!$L46*Control!$B$43</f>
        <v>275620640.17596751</v>
      </c>
      <c r="AZ90" s="224">
        <f ca="1">AZ84*Control!$K38*Control!$L46*Control!$B$43</f>
        <v>274928059.10607237</v>
      </c>
      <c r="BA90" s="224">
        <f ca="1">BA84*Control!$K38*Control!$L46*Control!$B$43</f>
        <v>274236948.76114345</v>
      </c>
      <c r="BB90" s="224">
        <f ca="1">BB84*Control!$K38*Control!$L46*Control!$B$43</f>
        <v>273110923.93726885</v>
      </c>
      <c r="BC90" s="224">
        <f ca="1">BC84*Control!$K38*Control!$L46*Control!$B$43</f>
        <v>271465878.69859409</v>
      </c>
      <c r="BD90" s="224">
        <f ca="1">BD84*Control!$K38*Control!$L46*Control!$B$43</f>
        <v>269828434.63183677</v>
      </c>
      <c r="BE90" s="224">
        <f ca="1">BE84*Control!$K38*Control!$L46*Control!$B$43</f>
        <v>268198560.33584467</v>
      </c>
      <c r="BF90" s="224">
        <f ca="1">BF84*Control!$K38*Control!$L46*Control!$B$43</f>
        <v>266576224.53136367</v>
      </c>
      <c r="BG90" s="224">
        <f ca="1">BG84*Control!$K38*Control!$L46*Control!$B$43</f>
        <v>264961396.06058371</v>
      </c>
      <c r="BH90" s="224">
        <f ca="1">BH84*Control!$K38*Control!$L46*Control!$B$43</f>
        <v>263354043.88668513</v>
      </c>
      <c r="BI90" s="224">
        <f ca="1">BI84*Control!$K38*Control!$L46*Control!$B$43</f>
        <v>261754137.09338745</v>
      </c>
      <c r="BJ90" s="224">
        <f ca="1">BJ84*Control!$K38*Control!$L46*Control!$B$43</f>
        <v>260161644.8844991</v>
      </c>
      <c r="BK90" s="224">
        <f ca="1">BK84*Control!$K38*Control!$L46*Control!$B$43</f>
        <v>258576536.58346963</v>
      </c>
      <c r="BL90" s="224">
        <f ca="1">BL84*Control!$K38*Control!$L46*Control!$B$43</f>
        <v>256614685.50546354</v>
      </c>
      <c r="BM90" s="224">
        <f ca="1">BM84*Control!$K38*Control!$L46*Control!$B$43</f>
        <v>254233566.91621274</v>
      </c>
      <c r="BN90" s="224">
        <f ca="1">BN84*Control!$K38*Control!$L46*Control!$B$43</f>
        <v>251868940.30143851</v>
      </c>
      <c r="BO90" s="224">
        <f ca="1">BO84*Control!$K38*Control!$L46*Control!$B$43</f>
        <v>249520704.2473011</v>
      </c>
      <c r="BP90" s="224">
        <f ca="1">BP84*Control!$K38*Control!$L46*Control!$B$43</f>
        <v>247188757.92433041</v>
      </c>
      <c r="BQ90" s="224">
        <f ca="1">BQ84*Control!$K38*Control!$L46*Control!$B$43</f>
        <v>244873001.08419412</v>
      </c>
      <c r="BR90" s="224">
        <f ca="1">BR84*Control!$K38*Control!$L46*Control!$B$43</f>
        <v>242573334.05648363</v>
      </c>
      <c r="BS90" s="224">
        <f ca="1">BS84*Control!$K38*Control!$L46*Control!$B$43</f>
        <v>240289657.74551624</v>
      </c>
      <c r="BT90" s="224">
        <f ca="1">BT84*Control!$K38*Control!$L46*Control!$B$43</f>
        <v>238021873.62715608</v>
      </c>
      <c r="BU90" s="224">
        <f ca="1">BU84*Control!$K38*Control!$L46*Control!$B$43</f>
        <v>235769883.74565041</v>
      </c>
      <c r="BV90" s="224">
        <f ca="1">BV84*Control!$K38*Control!$L46*Control!$B$43</f>
        <v>233229792.50478557</v>
      </c>
      <c r="BW90" s="224">
        <f ca="1">BW84*Control!$K38*Control!$L46*Control!$B$43</f>
        <v>230724991.69704759</v>
      </c>
      <c r="BX90" s="224">
        <f ca="1">BX84*Control!$K38*Control!$L46*Control!$B$43</f>
        <v>228241631.98115611</v>
      </c>
      <c r="BY90" s="224">
        <f ca="1">BY84*Control!$K38*Control!$L46*Control!$B$43</f>
        <v>225779547.52562562</v>
      </c>
      <c r="BZ90" s="224">
        <f ca="1">BZ84*Control!$K38*Control!$L46*Control!$B$43</f>
        <v>223338573.70952821</v>
      </c>
      <c r="CA90" s="224">
        <f ca="1">CA84*Control!$K38*Control!$L46*Control!$B$43</f>
        <v>220918547.11398062</v>
      </c>
      <c r="CB90" s="224">
        <f ca="1">CB84*Control!$K38*Control!$L46*Control!$B$43</f>
        <v>218519305.5136908</v>
      </c>
      <c r="CC90" s="224">
        <f ca="1">CC84*Control!$K38*Control!$L46*Control!$B$43</f>
        <v>216140687.86856043</v>
      </c>
      <c r="CD90" s="224">
        <f ca="1">CD84*Control!$K38*Control!$L46*Control!$B$43</f>
        <v>213782534.31534675</v>
      </c>
      <c r="CE90" s="224">
        <f ca="1">CE84*Control!$K38*Control!$L46*Control!$B$43</f>
        <v>211444686.15938061</v>
      </c>
      <c r="CF90" s="224">
        <f ca="1">CF84*Control!$K38*Control!$L46*Control!$B$43</f>
        <v>209126985.86634159</v>
      </c>
    </row>
    <row r="91" spans="2:84" s="217" customFormat="1" x14ac:dyDescent="0.2">
      <c r="B91" s="213" t="s">
        <v>210</v>
      </c>
      <c r="C91" s="218"/>
      <c r="D91" s="224">
        <f ca="1">D85*Control!$K39*Control!$L47*Control!$B$43</f>
        <v>63714829.937473908</v>
      </c>
      <c r="E91" s="224">
        <f ca="1">E85*Control!$K39*Control!$L47*Control!$B$43</f>
        <v>65654044.36051476</v>
      </c>
      <c r="F91" s="224">
        <f ca="1">F85*Control!$K39*Control!$L47*Control!$B$43</f>
        <v>66788433.939007133</v>
      </c>
      <c r="G91" s="224">
        <f ca="1">G85*Control!$K39*Control!$L47*Control!$B$43</f>
        <v>67934701.661009356</v>
      </c>
      <c r="H91" s="224">
        <f ca="1">H85*Control!$K39*Control!$L47*Control!$B$43</f>
        <v>69092953.406235769</v>
      </c>
      <c r="I91" s="224">
        <f ca="1">I85*Control!$K39*Control!$L47*Control!$B$43</f>
        <v>70263295.925093532</v>
      </c>
      <c r="J91" s="224">
        <f ca="1">J85*Control!$K39*Control!$L47*Control!$B$43</f>
        <v>71445836.845503032</v>
      </c>
      <c r="K91" s="224">
        <f ca="1">K85*Control!$K39*Control!$L47*Control!$B$43</f>
        <v>72640684.679770619</v>
      </c>
      <c r="L91" s="224">
        <f ca="1">L85*Control!$K39*Control!$L47*Control!$B$43</f>
        <v>73847948.831512913</v>
      </c>
      <c r="M91" s="224">
        <f ca="1">M85*Control!$K39*Control!$L47*Control!$B$43</f>
        <v>75067739.602633804</v>
      </c>
      <c r="N91" s="224">
        <f ca="1">N85*Control!$K39*Control!$L47*Control!$B$43</f>
        <v>76135804.833502159</v>
      </c>
      <c r="O91" s="224">
        <f ca="1">O85*Control!$K39*Control!$L47*Control!$B$43</f>
        <v>77022235.112800479</v>
      </c>
      <c r="P91" s="224">
        <f ca="1">P85*Control!$K39*Control!$L47*Control!$B$43</f>
        <v>77914841.749682993</v>
      </c>
      <c r="Q91" s="224">
        <f ca="1">Q85*Control!$K39*Control!$L47*Control!$B$43</f>
        <v>78813661.304261774</v>
      </c>
      <c r="R91" s="224">
        <f ca="1">R85*Control!$K39*Control!$L47*Control!$B$43</f>
        <v>79718730.536157906</v>
      </c>
      <c r="S91" s="224">
        <f ca="1">S85*Control!$K39*Control!$L47*Control!$B$43</f>
        <v>80630086.405538335</v>
      </c>
      <c r="T91" s="224">
        <f ca="1">T85*Control!$K39*Control!$L47*Control!$B$43</f>
        <v>81547766.074157879</v>
      </c>
      <c r="U91" s="224">
        <f ca="1">U85*Control!$K39*Control!$L47*Control!$B$43</f>
        <v>82471806.906406283</v>
      </c>
      <c r="V91" s="224">
        <f ca="1">V85*Control!$K39*Control!$L47*Control!$B$43</f>
        <v>83402246.470360979</v>
      </c>
      <c r="W91" s="224">
        <f ca="1">W85*Control!$K39*Control!$L47*Control!$B$43</f>
        <v>84339122.538844705</v>
      </c>
      <c r="X91" s="224">
        <f ca="1">X85*Control!$K39*Control!$L47*Control!$B$43</f>
        <v>85100526.208528817</v>
      </c>
      <c r="Y91" s="224">
        <f ca="1">Y85*Control!$K39*Control!$L47*Control!$B$43</f>
        <v>85600196.245533228</v>
      </c>
      <c r="Z91" s="224">
        <f ca="1">Z85*Control!$K39*Control!$L47*Control!$B$43</f>
        <v>86101603.984313905</v>
      </c>
      <c r="AA91" s="224">
        <f ca="1">AA85*Control!$K39*Control!$L47*Control!$B$43</f>
        <v>86604754.550357565</v>
      </c>
      <c r="AB91" s="224">
        <f ca="1">AB85*Control!$K39*Control!$L47*Control!$B$43</f>
        <v>87109653.083080381</v>
      </c>
      <c r="AC91" s="224">
        <f ca="1">AC85*Control!$K39*Control!$L47*Control!$B$43</f>
        <v>87616304.735863596</v>
      </c>
      <c r="AD91" s="224">
        <f ca="1">AD85*Control!$K39*Control!$L47*Control!$B$43</f>
        <v>88124714.676090032</v>
      </c>
      <c r="AE91" s="224">
        <f ca="1">AE85*Control!$K39*Control!$L47*Control!$B$43</f>
        <v>88634888.085179985</v>
      </c>
      <c r="AF91" s="224">
        <f ca="1">AF85*Control!$K39*Control!$L47*Control!$B$43</f>
        <v>89146830.158627912</v>
      </c>
      <c r="AG91" s="224">
        <f ca="1">AG85*Control!$K39*Control!$L47*Control!$B$43</f>
        <v>89660546.106038377</v>
      </c>
      <c r="AH91" s="224">
        <f ca="1">AH85*Control!$K39*Control!$L47*Control!$B$43</f>
        <v>89995532.850451142</v>
      </c>
      <c r="AI91" s="224">
        <f ca="1">AI85*Control!$K39*Control!$L47*Control!$B$43</f>
        <v>90093470.173568517</v>
      </c>
      <c r="AJ91" s="224">
        <f ca="1">AJ85*Control!$K39*Control!$L47*Control!$B$43</f>
        <v>90191429.092722207</v>
      </c>
      <c r="AK91" s="224">
        <f ca="1">AK85*Control!$K39*Control!$L47*Control!$B$43</f>
        <v>90289409.611614734</v>
      </c>
      <c r="AL91" s="224">
        <f ca="1">AL85*Control!$K39*Control!$L47*Control!$B$43</f>
        <v>90387411.733949065</v>
      </c>
      <c r="AM91" s="224">
        <f ca="1">AM85*Control!$K39*Control!$L47*Control!$B$43</f>
        <v>90485435.463428736</v>
      </c>
      <c r="AN91" s="224">
        <f ca="1">AN85*Control!$K39*Control!$L47*Control!$B$43</f>
        <v>90583480.803757891</v>
      </c>
      <c r="AO91" s="224">
        <f ca="1">AO85*Control!$K39*Control!$L47*Control!$B$43</f>
        <v>90681547.758641273</v>
      </c>
      <c r="AP91" s="224">
        <f ca="1">AP85*Control!$K39*Control!$L47*Control!$B$43</f>
        <v>90779636.331784099</v>
      </c>
      <c r="AQ91" s="224">
        <f ca="1">AQ85*Control!$K39*Control!$L47*Control!$B$43</f>
        <v>90877746.526892215</v>
      </c>
      <c r="AR91" s="224">
        <f ca="1">AR85*Control!$K39*Control!$L47*Control!$B$43</f>
        <v>90826669.531572282</v>
      </c>
      <c r="AS91" s="224">
        <f ca="1">AS85*Control!$K39*Control!$L47*Control!$B$43</f>
        <v>90599059.62559852</v>
      </c>
      <c r="AT91" s="224">
        <f ca="1">AT85*Control!$K39*Control!$L47*Control!$B$43</f>
        <v>90371932.486039922</v>
      </c>
      <c r="AU91" s="224">
        <f ca="1">AU85*Control!$K39*Control!$L47*Control!$B$43</f>
        <v>90145287.170121849</v>
      </c>
      <c r="AV91" s="224">
        <f ca="1">AV85*Control!$K39*Control!$L47*Control!$B$43</f>
        <v>89919122.736821681</v>
      </c>
      <c r="AW91" s="224">
        <f ca="1">AW85*Control!$K39*Control!$L47*Control!$B$43</f>
        <v>89693438.246866003</v>
      </c>
      <c r="AX91" s="224">
        <f ca="1">AX85*Control!$K39*Control!$L47*Control!$B$43</f>
        <v>89468232.762727305</v>
      </c>
      <c r="AY91" s="224">
        <f ca="1">AY85*Control!$K39*Control!$L47*Control!$B$43</f>
        <v>89243505.348620877</v>
      </c>
      <c r="AZ91" s="224">
        <f ca="1">AZ85*Control!$K39*Control!$L47*Control!$B$43</f>
        <v>89019255.070501655</v>
      </c>
      <c r="BA91" s="224">
        <f ca="1">BA85*Control!$K39*Control!$L47*Control!$B$43</f>
        <v>88795480.996061146</v>
      </c>
      <c r="BB91" s="224">
        <f ca="1">BB85*Control!$K39*Control!$L47*Control!$B$43</f>
        <v>88430885.48171109</v>
      </c>
      <c r="BC91" s="224">
        <f ca="1">BC85*Control!$K39*Control!$L47*Control!$B$43</f>
        <v>87898233.431120157</v>
      </c>
      <c r="BD91" s="224">
        <f ca="1">BD85*Control!$K39*Control!$L47*Control!$B$43</f>
        <v>87368042.578858018</v>
      </c>
      <c r="BE91" s="224">
        <f ca="1">BE85*Control!$K39*Control!$L47*Control!$B$43</f>
        <v>86840302.757480562</v>
      </c>
      <c r="BF91" s="224">
        <f ca="1">BF85*Control!$K39*Control!$L47*Control!$B$43</f>
        <v>86315003.839013398</v>
      </c>
      <c r="BG91" s="224">
        <f ca="1">BG85*Control!$K39*Control!$L47*Control!$B$43</f>
        <v>85792135.734804705</v>
      </c>
      <c r="BH91" s="224">
        <f ca="1">BH85*Control!$K39*Control!$L47*Control!$B$43</f>
        <v>85271688.395378411</v>
      </c>
      <c r="BI91" s="224">
        <f ca="1">BI85*Control!$K39*Control!$L47*Control!$B$43</f>
        <v>84753651.810288116</v>
      </c>
      <c r="BJ91" s="224">
        <f ca="1">BJ85*Control!$K39*Control!$L47*Control!$B$43</f>
        <v>84238016.007971287</v>
      </c>
      <c r="BK91" s="224">
        <f ca="1">BK85*Control!$K39*Control!$L47*Control!$B$43</f>
        <v>83724771.055604115</v>
      </c>
      <c r="BL91" s="224">
        <f ca="1">BL85*Control!$K39*Control!$L47*Control!$B$43</f>
        <v>83089540.167990953</v>
      </c>
      <c r="BM91" s="224">
        <f ca="1">BM85*Control!$K39*Control!$L47*Control!$B$43</f>
        <v>82318556.084959403</v>
      </c>
      <c r="BN91" s="224">
        <f ca="1">BN85*Control!$K39*Control!$L47*Control!$B$43</f>
        <v>81552911.948206127</v>
      </c>
      <c r="BO91" s="224">
        <f ca="1">BO85*Control!$K39*Control!$L47*Control!$B$43</f>
        <v>80792574.920889035</v>
      </c>
      <c r="BP91" s="224">
        <f ca="1">BP85*Control!$K39*Control!$L47*Control!$B$43</f>
        <v>80037512.355379403</v>
      </c>
      <c r="BQ91" s="224">
        <f ca="1">BQ85*Control!$K39*Control!$L47*Control!$B$43</f>
        <v>79287691.792215437</v>
      </c>
      <c r="BR91" s="224">
        <f ca="1">BR85*Control!$K39*Control!$L47*Control!$B$43</f>
        <v>78543080.959061563</v>
      </c>
      <c r="BS91" s="224">
        <f ca="1">BS85*Control!$K39*Control!$L47*Control!$B$43</f>
        <v>77803647.7696729</v>
      </c>
      <c r="BT91" s="224">
        <f ca="1">BT85*Control!$K39*Control!$L47*Control!$B$43</f>
        <v>77069360.322866037</v>
      </c>
      <c r="BU91" s="224">
        <f ca="1">BU85*Control!$K39*Control!$L47*Control!$B$43</f>
        <v>76340186.901494712</v>
      </c>
      <c r="BV91" s="224">
        <f ca="1">BV85*Control!$K39*Control!$L47*Control!$B$43</f>
        <v>75517728.819159135</v>
      </c>
      <c r="BW91" s="224">
        <f ca="1">BW85*Control!$K39*Control!$L47*Control!$B$43</f>
        <v>74706696.581512675</v>
      </c>
      <c r="BX91" s="224">
        <f ca="1">BX85*Control!$K39*Control!$L47*Control!$B$43</f>
        <v>73902606.778999016</v>
      </c>
      <c r="BY91" s="224">
        <f ca="1">BY85*Control!$K39*Control!$L47*Control!$B$43</f>
        <v>73105405.716855034</v>
      </c>
      <c r="BZ91" s="224">
        <f ca="1">BZ85*Control!$K39*Control!$L47*Control!$B$43</f>
        <v>72315040.092285514</v>
      </c>
      <c r="CA91" s="224">
        <f ca="1">CA85*Control!$K39*Control!$L47*Control!$B$43</f>
        <v>71531456.99170664</v>
      </c>
      <c r="CB91" s="224">
        <f ca="1">CB85*Control!$K39*Control!$L47*Control!$B$43</f>
        <v>70754603.888008729</v>
      </c>
      <c r="CC91" s="224">
        <f ca="1">CC85*Control!$K39*Control!$L47*Control!$B$43</f>
        <v>69984428.637837499</v>
      </c>
      <c r="CD91" s="224">
        <f ca="1">CD85*Control!$K39*Control!$L47*Control!$B$43</f>
        <v>69220879.478893891</v>
      </c>
      <c r="CE91" s="224">
        <f ca="1">CE85*Control!$K39*Control!$L47*Control!$B$43</f>
        <v>68463905.027252659</v>
      </c>
      <c r="CF91" s="224">
        <f ca="1">CF85*Control!$K39*Control!$L47*Control!$B$43</f>
        <v>67713454.274699211</v>
      </c>
    </row>
    <row r="92" spans="2:84" x14ac:dyDescent="0.2">
      <c r="B92" s="126" t="s">
        <v>121</v>
      </c>
      <c r="C92" s="126"/>
      <c r="D92" s="126"/>
      <c r="E92" s="126"/>
      <c r="AI92" s="122"/>
      <c r="AJ92" s="122"/>
      <c r="AK92" s="122"/>
      <c r="AL92" s="122"/>
      <c r="AM92" s="122"/>
      <c r="AN92" s="122"/>
      <c r="AO92" s="122"/>
      <c r="AP92" s="122"/>
      <c r="AQ92" s="122"/>
      <c r="AR92" s="122"/>
      <c r="AS92" s="122"/>
      <c r="AT92" s="122"/>
      <c r="AU92" s="122"/>
      <c r="AV92" s="122"/>
      <c r="AW92" s="122"/>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2"/>
      <c r="CE92" s="122"/>
      <c r="CF92" s="122"/>
    </row>
    <row r="93" spans="2:84" x14ac:dyDescent="0.2">
      <c r="B93" s="132" t="s">
        <v>107</v>
      </c>
      <c r="C93" s="132"/>
      <c r="D93" s="132"/>
      <c r="E93" s="132"/>
      <c r="G93" s="3"/>
      <c r="AI93" s="122"/>
      <c r="AJ93" s="122"/>
      <c r="AK93" s="122"/>
      <c r="AL93" s="122"/>
      <c r="AM93" s="122"/>
      <c r="AN93" s="122"/>
      <c r="AO93" s="122"/>
      <c r="AP93" s="122"/>
      <c r="AQ93" s="122"/>
      <c r="AR93" s="122"/>
      <c r="AS93" s="122"/>
      <c r="AT93" s="122"/>
      <c r="AU93" s="122"/>
      <c r="AV93" s="122"/>
      <c r="AW93" s="122"/>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2"/>
      <c r="CE93" s="122"/>
      <c r="CF93" s="122"/>
    </row>
    <row r="94" spans="2:84" ht="16" x14ac:dyDescent="0.2">
      <c r="B94" s="130" t="s">
        <v>211</v>
      </c>
      <c r="D94" s="130"/>
      <c r="E94" s="130"/>
      <c r="G94" s="120"/>
      <c r="AI94" s="122"/>
      <c r="AJ94" s="122"/>
      <c r="AK94" s="122"/>
      <c r="AL94" s="122"/>
      <c r="AM94" s="122"/>
      <c r="AN94" s="122"/>
      <c r="AO94" s="122"/>
      <c r="AP94" s="122"/>
      <c r="AQ94" s="122"/>
      <c r="AR94" s="122"/>
      <c r="AS94" s="122"/>
      <c r="AT94" s="122"/>
      <c r="AU94" s="122"/>
      <c r="AV94" s="122"/>
      <c r="AW94" s="122"/>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2"/>
      <c r="CE94" s="122"/>
      <c r="CF94" s="122"/>
    </row>
    <row r="95" spans="2:84" x14ac:dyDescent="0.2">
      <c r="B95" s="180">
        <v>25000</v>
      </c>
      <c r="C95" s="79"/>
      <c r="D95" s="152"/>
      <c r="E95" s="152"/>
      <c r="F95" s="153"/>
      <c r="G95" s="79"/>
      <c r="H95" s="153"/>
      <c r="I95" s="153"/>
      <c r="J95" s="153"/>
      <c r="K95" s="153"/>
      <c r="L95" s="153"/>
      <c r="M95" s="153"/>
      <c r="N95" s="153"/>
      <c r="O95" s="153"/>
      <c r="P95" s="153"/>
      <c r="Q95" s="153"/>
      <c r="R95" s="153"/>
      <c r="S95" s="153"/>
      <c r="T95" s="153"/>
      <c r="U95" s="153"/>
      <c r="V95" s="153"/>
      <c r="W95" s="153"/>
      <c r="X95" s="153"/>
      <c r="Y95" s="153"/>
      <c r="Z95" s="153"/>
      <c r="AA95" s="153"/>
      <c r="AB95" s="153"/>
      <c r="AC95" s="153"/>
      <c r="AD95" s="153"/>
      <c r="AE95" s="153"/>
      <c r="AF95" s="153"/>
      <c r="AG95" s="153"/>
      <c r="AH95" s="153"/>
      <c r="AI95" s="153"/>
      <c r="AJ95" s="153"/>
      <c r="AK95" s="153"/>
      <c r="AL95" s="153"/>
      <c r="AM95" s="153"/>
      <c r="AN95" s="153"/>
      <c r="AO95" s="153"/>
      <c r="AP95" s="153"/>
      <c r="AQ95" s="153"/>
      <c r="AR95" s="153"/>
      <c r="AS95" s="153"/>
      <c r="AT95" s="153"/>
      <c r="AU95" s="153"/>
      <c r="AV95" s="153"/>
      <c r="AW95" s="153"/>
      <c r="AX95" s="153"/>
      <c r="AY95" s="153"/>
      <c r="AZ95" s="153"/>
      <c r="BA95" s="153"/>
      <c r="BB95" s="153"/>
      <c r="BC95" s="153"/>
      <c r="BD95" s="153"/>
      <c r="BE95" s="153"/>
      <c r="BF95" s="153"/>
      <c r="BG95" s="153"/>
      <c r="BH95" s="153"/>
      <c r="BI95" s="153"/>
      <c r="BJ95" s="153"/>
      <c r="BK95" s="153"/>
      <c r="BL95" s="153"/>
      <c r="BM95" s="153"/>
      <c r="BN95" s="153"/>
      <c r="BO95" s="153"/>
      <c r="BP95" s="153"/>
      <c r="BQ95" s="153"/>
      <c r="BR95" s="153"/>
      <c r="BS95" s="153"/>
      <c r="BT95" s="153"/>
      <c r="BU95" s="153"/>
      <c r="BV95" s="153"/>
      <c r="BW95" s="153"/>
      <c r="BX95" s="153"/>
      <c r="BY95" s="153"/>
      <c r="BZ95" s="153"/>
      <c r="CA95" s="153"/>
      <c r="CB95" s="153"/>
      <c r="CC95" s="153"/>
      <c r="CD95" s="153"/>
      <c r="CE95" s="153"/>
      <c r="CF95" s="153"/>
    </row>
    <row r="96" spans="2:84" x14ac:dyDescent="0.2">
      <c r="B96" s="180">
        <f>B95+50000</f>
        <v>75000</v>
      </c>
      <c r="C96" s="79"/>
      <c r="D96" s="152"/>
      <c r="E96" s="152"/>
      <c r="F96" s="153"/>
      <c r="G96" s="79"/>
      <c r="H96" s="153"/>
      <c r="I96" s="153"/>
      <c r="J96" s="153"/>
      <c r="K96" s="153"/>
      <c r="L96" s="153"/>
      <c r="M96" s="153"/>
      <c r="N96" s="153"/>
      <c r="O96" s="153"/>
      <c r="P96" s="153"/>
      <c r="Q96" s="153"/>
      <c r="R96" s="153"/>
      <c r="S96" s="153"/>
      <c r="T96" s="153"/>
      <c r="U96" s="153"/>
      <c r="V96" s="153"/>
      <c r="W96" s="153"/>
      <c r="X96" s="153"/>
      <c r="Y96" s="153"/>
      <c r="Z96" s="153"/>
      <c r="AA96" s="153"/>
      <c r="AB96" s="153"/>
      <c r="AC96" s="153"/>
      <c r="AD96" s="153"/>
      <c r="AE96" s="153"/>
      <c r="AF96" s="153"/>
      <c r="AG96" s="153"/>
      <c r="AH96" s="153"/>
      <c r="AI96" s="153"/>
      <c r="AJ96" s="153"/>
      <c r="AK96" s="153"/>
      <c r="AL96" s="153"/>
      <c r="AM96" s="153"/>
      <c r="AN96" s="153"/>
      <c r="AO96" s="153"/>
      <c r="AP96" s="153"/>
      <c r="AQ96" s="153"/>
      <c r="AR96" s="153"/>
      <c r="AS96" s="153"/>
      <c r="AT96" s="153"/>
      <c r="AU96" s="153"/>
      <c r="AV96" s="153"/>
      <c r="AW96" s="153"/>
      <c r="AX96" s="153"/>
      <c r="AY96" s="153"/>
      <c r="AZ96" s="153"/>
      <c r="BA96" s="153"/>
      <c r="BB96" s="153"/>
      <c r="BC96" s="153"/>
      <c r="BD96" s="153"/>
      <c r="BE96" s="153"/>
      <c r="BF96" s="153"/>
      <c r="BG96" s="153"/>
      <c r="BH96" s="153"/>
      <c r="BI96" s="153"/>
      <c r="BJ96" s="153"/>
      <c r="BK96" s="153"/>
      <c r="BL96" s="153"/>
      <c r="BM96" s="153"/>
      <c r="BN96" s="153"/>
      <c r="BO96" s="153"/>
      <c r="BP96" s="153"/>
      <c r="BQ96" s="153"/>
      <c r="BR96" s="153"/>
      <c r="BS96" s="153"/>
      <c r="BT96" s="153"/>
      <c r="BU96" s="153"/>
      <c r="BV96" s="153"/>
      <c r="BW96" s="153"/>
      <c r="BX96" s="153"/>
      <c r="BY96" s="153"/>
      <c r="BZ96" s="153"/>
      <c r="CA96" s="153"/>
      <c r="CB96" s="153"/>
      <c r="CC96" s="153"/>
      <c r="CD96" s="153"/>
      <c r="CE96" s="153"/>
      <c r="CF96" s="153"/>
    </row>
    <row r="97" spans="1:84" x14ac:dyDescent="0.2">
      <c r="B97" s="180">
        <f>B96+50000</f>
        <v>125000</v>
      </c>
      <c r="C97" s="79"/>
      <c r="D97" s="152"/>
      <c r="E97" s="152"/>
      <c r="F97" s="153"/>
      <c r="G97" s="79"/>
      <c r="H97" s="153"/>
      <c r="I97" s="153"/>
      <c r="J97" s="153"/>
      <c r="K97" s="153"/>
      <c r="L97" s="153"/>
      <c r="M97" s="153"/>
      <c r="N97" s="153"/>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c r="AS97" s="153"/>
      <c r="AT97" s="153"/>
      <c r="AU97" s="153"/>
      <c r="AV97" s="153"/>
      <c r="AW97" s="153"/>
      <c r="AX97" s="153"/>
      <c r="AY97" s="153"/>
      <c r="AZ97" s="153"/>
      <c r="BA97" s="153"/>
      <c r="BB97" s="153"/>
      <c r="BC97" s="153"/>
      <c r="BD97" s="153"/>
      <c r="BE97" s="153"/>
      <c r="BF97" s="153"/>
      <c r="BG97" s="153"/>
      <c r="BH97" s="153"/>
      <c r="BI97" s="153"/>
      <c r="BJ97" s="153"/>
      <c r="BK97" s="153"/>
      <c r="BL97" s="153"/>
      <c r="BM97" s="153"/>
      <c r="BN97" s="153"/>
      <c r="BO97" s="153"/>
      <c r="BP97" s="153"/>
      <c r="BQ97" s="153"/>
      <c r="BR97" s="153"/>
      <c r="BS97" s="153"/>
      <c r="BT97" s="153"/>
      <c r="BU97" s="153"/>
      <c r="BV97" s="153"/>
      <c r="BW97" s="153"/>
      <c r="BX97" s="153"/>
      <c r="BY97" s="153"/>
      <c r="BZ97" s="153"/>
      <c r="CA97" s="153"/>
      <c r="CB97" s="153"/>
      <c r="CC97" s="153"/>
      <c r="CD97" s="153"/>
      <c r="CE97" s="153"/>
      <c r="CF97" s="153"/>
    </row>
    <row r="98" spans="1:84" x14ac:dyDescent="0.2">
      <c r="B98" s="180">
        <f>B97+50000</f>
        <v>175000</v>
      </c>
      <c r="C98" s="79"/>
      <c r="D98" s="152"/>
      <c r="E98" s="152"/>
      <c r="F98" s="153"/>
      <c r="G98" s="79"/>
      <c r="H98" s="153"/>
      <c r="I98" s="153"/>
      <c r="J98" s="153"/>
      <c r="K98" s="153"/>
      <c r="L98" s="153"/>
      <c r="M98" s="153"/>
      <c r="N98" s="153"/>
      <c r="O98" s="153"/>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c r="AP98" s="153"/>
      <c r="AQ98" s="153"/>
      <c r="AR98" s="153"/>
      <c r="AS98" s="153"/>
      <c r="AT98" s="153"/>
      <c r="AU98" s="153"/>
      <c r="AV98" s="153"/>
      <c r="AW98" s="153"/>
      <c r="AX98" s="153"/>
      <c r="AY98" s="153"/>
      <c r="AZ98" s="153"/>
      <c r="BA98" s="153"/>
      <c r="BB98" s="153"/>
      <c r="BC98" s="153"/>
      <c r="BD98" s="153"/>
      <c r="BE98" s="153"/>
      <c r="BF98" s="153"/>
      <c r="BG98" s="153"/>
      <c r="BH98" s="153"/>
      <c r="BI98" s="153"/>
      <c r="BJ98" s="153"/>
      <c r="BK98" s="153"/>
      <c r="BL98" s="153"/>
      <c r="BM98" s="153"/>
      <c r="BN98" s="153"/>
      <c r="BO98" s="153"/>
      <c r="BP98" s="153"/>
      <c r="BQ98" s="153"/>
      <c r="BR98" s="153"/>
      <c r="BS98" s="153"/>
      <c r="BT98" s="153"/>
      <c r="BU98" s="153"/>
      <c r="BV98" s="153"/>
      <c r="BW98" s="153"/>
      <c r="BX98" s="153"/>
      <c r="BY98" s="153"/>
      <c r="BZ98" s="153"/>
      <c r="CA98" s="153"/>
      <c r="CB98" s="153"/>
      <c r="CC98" s="153"/>
      <c r="CD98" s="153"/>
      <c r="CE98" s="153"/>
      <c r="CF98" s="153"/>
    </row>
    <row r="99" spans="1:84" x14ac:dyDescent="0.2">
      <c r="B99" s="180">
        <f>B98+50000</f>
        <v>225000</v>
      </c>
      <c r="C99" s="79"/>
      <c r="D99" s="152"/>
      <c r="E99" s="152"/>
      <c r="F99" s="153"/>
      <c r="G99" s="79"/>
      <c r="H99" s="153"/>
      <c r="I99" s="153"/>
      <c r="J99" s="153"/>
      <c r="K99" s="153"/>
      <c r="L99" s="153"/>
      <c r="M99" s="153"/>
      <c r="N99" s="153"/>
      <c r="O99" s="153"/>
      <c r="P99" s="153"/>
      <c r="Q99" s="153"/>
      <c r="R99" s="153"/>
      <c r="S99" s="153"/>
      <c r="T99" s="153"/>
      <c r="U99" s="153"/>
      <c r="V99" s="153"/>
      <c r="W99" s="153"/>
      <c r="X99" s="153"/>
      <c r="Y99" s="153"/>
      <c r="Z99" s="153"/>
      <c r="AA99" s="153"/>
      <c r="AB99" s="153"/>
      <c r="AC99" s="153"/>
      <c r="AD99" s="153"/>
      <c r="AE99" s="153"/>
      <c r="AF99" s="153"/>
      <c r="AG99" s="153"/>
      <c r="AH99" s="153"/>
      <c r="AI99" s="153"/>
      <c r="AJ99" s="153"/>
      <c r="AK99" s="153"/>
      <c r="AL99" s="153"/>
      <c r="AM99" s="153"/>
      <c r="AN99" s="153"/>
      <c r="AO99" s="153"/>
      <c r="AP99" s="153"/>
      <c r="AQ99" s="153"/>
      <c r="AR99" s="153"/>
      <c r="AS99" s="153"/>
      <c r="AT99" s="153"/>
      <c r="AU99" s="153"/>
      <c r="AV99" s="153"/>
      <c r="AW99" s="153"/>
      <c r="AX99" s="153"/>
      <c r="AY99" s="153"/>
      <c r="AZ99" s="153"/>
      <c r="BA99" s="153"/>
      <c r="BB99" s="153"/>
      <c r="BC99" s="153"/>
      <c r="BD99" s="153"/>
      <c r="BE99" s="153"/>
      <c r="BF99" s="153"/>
      <c r="BG99" s="153"/>
      <c r="BH99" s="153"/>
      <c r="BI99" s="153"/>
      <c r="BJ99" s="153"/>
      <c r="BK99" s="153"/>
      <c r="BL99" s="153"/>
      <c r="BM99" s="153"/>
      <c r="BN99" s="153"/>
      <c r="BO99" s="153"/>
      <c r="BP99" s="153"/>
      <c r="BQ99" s="153"/>
      <c r="BR99" s="153"/>
      <c r="BS99" s="153"/>
      <c r="BT99" s="153"/>
      <c r="BU99" s="153"/>
      <c r="BV99" s="153"/>
      <c r="BW99" s="153"/>
      <c r="BX99" s="153"/>
      <c r="BY99" s="153"/>
      <c r="BZ99" s="153"/>
      <c r="CA99" s="153"/>
      <c r="CB99" s="153"/>
      <c r="CC99" s="153"/>
      <c r="CD99" s="153"/>
      <c r="CE99" s="153"/>
      <c r="CF99" s="153"/>
    </row>
    <row r="100" spans="1:84" x14ac:dyDescent="0.2">
      <c r="B100" s="180">
        <f t="shared" ref="B100:B107" si="45">B99+50000</f>
        <v>275000</v>
      </c>
      <c r="C100" s="79"/>
      <c r="D100" s="152"/>
      <c r="E100" s="152"/>
      <c r="F100" s="153"/>
      <c r="G100" s="79"/>
      <c r="H100" s="153"/>
      <c r="I100" s="153"/>
      <c r="J100" s="153"/>
      <c r="K100" s="153"/>
      <c r="L100" s="153"/>
      <c r="M100" s="153"/>
      <c r="N100" s="153"/>
      <c r="O100" s="153"/>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s="153"/>
      <c r="AP100" s="153"/>
      <c r="AQ100" s="153"/>
      <c r="AR100" s="153"/>
      <c r="AS100" s="153"/>
      <c r="AT100" s="153"/>
      <c r="AU100" s="153"/>
      <c r="AV100" s="153"/>
      <c r="AW100" s="153"/>
      <c r="AX100" s="153"/>
      <c r="AY100" s="153"/>
      <c r="AZ100" s="153"/>
      <c r="BA100" s="153"/>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53"/>
      <c r="BY100" s="153"/>
      <c r="BZ100" s="153"/>
      <c r="CA100" s="153"/>
      <c r="CB100" s="153"/>
      <c r="CC100" s="153"/>
      <c r="CD100" s="153"/>
      <c r="CE100" s="153"/>
      <c r="CF100" s="153"/>
    </row>
    <row r="101" spans="1:84" x14ac:dyDescent="0.2">
      <c r="B101" s="180">
        <f t="shared" si="45"/>
        <v>325000</v>
      </c>
      <c r="C101" s="79"/>
      <c r="D101" s="152"/>
      <c r="E101" s="152"/>
      <c r="F101" s="153"/>
      <c r="G101" s="79"/>
      <c r="H101" s="153"/>
      <c r="I101" s="153"/>
      <c r="J101" s="153"/>
      <c r="K101" s="153"/>
      <c r="L101" s="153"/>
      <c r="M101" s="153"/>
      <c r="N101" s="153"/>
      <c r="O101" s="153"/>
      <c r="P101" s="153"/>
      <c r="Q101" s="153"/>
      <c r="R101" s="153"/>
      <c r="S101" s="153"/>
      <c r="T101" s="153"/>
      <c r="U101" s="153"/>
      <c r="V101" s="153"/>
      <c r="W101" s="153"/>
      <c r="X101" s="153"/>
      <c r="Y101" s="153"/>
      <c r="Z101" s="153"/>
      <c r="AA101" s="153"/>
      <c r="AB101" s="153"/>
      <c r="AC101" s="153"/>
      <c r="AD101" s="153"/>
      <c r="AE101" s="153"/>
      <c r="AF101" s="153"/>
      <c r="AG101" s="153"/>
      <c r="AH101" s="153"/>
      <c r="AI101" s="153"/>
      <c r="AJ101" s="153"/>
      <c r="AK101" s="153"/>
      <c r="AL101" s="153"/>
      <c r="AM101" s="153"/>
      <c r="AN101" s="153"/>
      <c r="AO101" s="153"/>
      <c r="AP101" s="153"/>
      <c r="AQ101" s="153"/>
      <c r="AR101" s="153"/>
      <c r="AS101" s="153"/>
      <c r="AT101" s="153"/>
      <c r="AU101" s="153"/>
      <c r="AV101" s="153"/>
      <c r="AW101" s="153"/>
      <c r="AX101" s="153"/>
      <c r="AY101" s="153"/>
      <c r="AZ101" s="153"/>
      <c r="BA101" s="153"/>
      <c r="BB101" s="153"/>
      <c r="BC101" s="153"/>
      <c r="BD101" s="153"/>
      <c r="BE101" s="153"/>
      <c r="BF101" s="153"/>
      <c r="BG101" s="153"/>
      <c r="BH101" s="153"/>
      <c r="BI101" s="153"/>
      <c r="BJ101" s="153"/>
      <c r="BK101" s="153"/>
      <c r="BL101" s="153"/>
      <c r="BM101" s="153"/>
      <c r="BN101" s="153"/>
      <c r="BO101" s="153"/>
      <c r="BP101" s="153"/>
      <c r="BQ101" s="153"/>
      <c r="BR101" s="153"/>
      <c r="BS101" s="153"/>
      <c r="BT101" s="153"/>
      <c r="BU101" s="153"/>
      <c r="BV101" s="153"/>
      <c r="BW101" s="153"/>
      <c r="BX101" s="153"/>
      <c r="BY101" s="153"/>
      <c r="BZ101" s="153"/>
      <c r="CA101" s="153"/>
      <c r="CB101" s="153"/>
      <c r="CC101" s="153"/>
      <c r="CD101" s="153"/>
      <c r="CE101" s="153"/>
      <c r="CF101" s="153"/>
    </row>
    <row r="102" spans="1:84" x14ac:dyDescent="0.2">
      <c r="B102" s="180">
        <f t="shared" si="45"/>
        <v>375000</v>
      </c>
      <c r="C102" s="79"/>
      <c r="D102" s="152"/>
      <c r="E102" s="152"/>
      <c r="F102" s="153"/>
      <c r="G102" s="79"/>
      <c r="H102" s="153"/>
      <c r="I102" s="153"/>
      <c r="J102" s="153"/>
      <c r="K102" s="153"/>
      <c r="L102" s="153"/>
      <c r="M102" s="153"/>
      <c r="N102" s="153"/>
      <c r="O102" s="153"/>
      <c r="P102" s="153"/>
      <c r="Q102" s="153"/>
      <c r="R102" s="153"/>
      <c r="S102" s="153"/>
      <c r="T102" s="153"/>
      <c r="U102" s="153"/>
      <c r="V102" s="153"/>
      <c r="W102" s="153"/>
      <c r="X102" s="153"/>
      <c r="Y102" s="153"/>
      <c r="Z102" s="153"/>
      <c r="AA102" s="153"/>
      <c r="AB102" s="153"/>
      <c r="AC102" s="153"/>
      <c r="AD102" s="153"/>
      <c r="AE102" s="153"/>
      <c r="AF102" s="153"/>
      <c r="AG102" s="153"/>
      <c r="AH102" s="153"/>
      <c r="AI102" s="153"/>
      <c r="AJ102" s="153"/>
      <c r="AK102" s="153"/>
      <c r="AL102" s="153"/>
      <c r="AM102" s="153"/>
      <c r="AN102" s="153"/>
      <c r="AO102" s="153"/>
      <c r="AP102" s="153"/>
      <c r="AQ102" s="153"/>
      <c r="AR102" s="153"/>
      <c r="AS102" s="153"/>
      <c r="AT102" s="153"/>
      <c r="AU102" s="153"/>
      <c r="AV102" s="153"/>
      <c r="AW102" s="153"/>
      <c r="AX102" s="153"/>
      <c r="AY102" s="153"/>
      <c r="AZ102" s="153"/>
      <c r="BA102" s="153"/>
      <c r="BB102" s="153"/>
      <c r="BC102" s="153"/>
      <c r="BD102" s="153"/>
      <c r="BE102" s="153"/>
      <c r="BF102" s="153"/>
      <c r="BG102" s="153"/>
      <c r="BH102" s="153"/>
      <c r="BI102" s="153"/>
      <c r="BJ102" s="153"/>
      <c r="BK102" s="153"/>
      <c r="BL102" s="153"/>
      <c r="BM102" s="153"/>
      <c r="BN102" s="153"/>
      <c r="BO102" s="153"/>
      <c r="BP102" s="153"/>
      <c r="BQ102" s="153"/>
      <c r="BR102" s="153"/>
      <c r="BS102" s="153"/>
      <c r="BT102" s="153"/>
      <c r="BU102" s="153"/>
      <c r="BV102" s="153"/>
      <c r="BW102" s="153"/>
      <c r="BX102" s="153"/>
      <c r="BY102" s="153"/>
      <c r="BZ102" s="153"/>
      <c r="CA102" s="153"/>
      <c r="CB102" s="153"/>
      <c r="CC102" s="153"/>
      <c r="CD102" s="153"/>
      <c r="CE102" s="153"/>
      <c r="CF102" s="153"/>
    </row>
    <row r="103" spans="1:84" x14ac:dyDescent="0.2">
      <c r="B103" s="180">
        <f t="shared" si="45"/>
        <v>425000</v>
      </c>
      <c r="C103" s="79"/>
      <c r="D103" s="152"/>
      <c r="E103" s="152"/>
      <c r="F103" s="153"/>
      <c r="G103" s="79"/>
      <c r="H103" s="153"/>
      <c r="I103" s="153"/>
      <c r="J103" s="153"/>
      <c r="K103" s="153"/>
      <c r="L103" s="153"/>
      <c r="M103" s="153"/>
      <c r="N103" s="153"/>
      <c r="O103" s="153"/>
      <c r="P103" s="153"/>
      <c r="Q103" s="153"/>
      <c r="R103" s="153"/>
      <c r="S103" s="153"/>
      <c r="T103" s="153"/>
      <c r="U103" s="153"/>
      <c r="V103" s="153"/>
      <c r="W103" s="153"/>
      <c r="X103" s="153"/>
      <c r="Y103" s="153"/>
      <c r="Z103" s="153"/>
      <c r="AA103" s="153"/>
      <c r="AB103" s="153"/>
      <c r="AC103" s="153"/>
      <c r="AD103" s="153"/>
      <c r="AE103" s="153"/>
      <c r="AF103" s="153"/>
      <c r="AG103" s="153"/>
      <c r="AH103" s="153"/>
      <c r="AI103" s="153"/>
      <c r="AJ103" s="153"/>
      <c r="AK103" s="153"/>
      <c r="AL103" s="153"/>
      <c r="AM103" s="153"/>
      <c r="AN103" s="153"/>
      <c r="AO103" s="153"/>
      <c r="AP103" s="153"/>
      <c r="AQ103" s="153"/>
      <c r="AR103" s="153"/>
      <c r="AS103" s="153"/>
      <c r="AT103" s="153"/>
      <c r="AU103" s="153"/>
      <c r="AV103" s="153"/>
      <c r="AW103" s="153"/>
      <c r="AX103" s="153"/>
      <c r="AY103" s="153"/>
      <c r="AZ103" s="153"/>
      <c r="BA103" s="153"/>
      <c r="BB103" s="153"/>
      <c r="BC103" s="153"/>
      <c r="BD103" s="153"/>
      <c r="BE103" s="153"/>
      <c r="BF103" s="153"/>
      <c r="BG103" s="153"/>
      <c r="BH103" s="153"/>
      <c r="BI103" s="153"/>
      <c r="BJ103" s="153"/>
      <c r="BK103" s="153"/>
      <c r="BL103" s="153"/>
      <c r="BM103" s="153"/>
      <c r="BN103" s="153"/>
      <c r="BO103" s="153"/>
      <c r="BP103" s="153"/>
      <c r="BQ103" s="153"/>
      <c r="BR103" s="153"/>
      <c r="BS103" s="153"/>
      <c r="BT103" s="153"/>
      <c r="BU103" s="153"/>
      <c r="BV103" s="153"/>
      <c r="BW103" s="153"/>
      <c r="BX103" s="153"/>
      <c r="BY103" s="153"/>
      <c r="BZ103" s="153"/>
      <c r="CA103" s="153"/>
      <c r="CB103" s="153"/>
      <c r="CC103" s="153"/>
      <c r="CD103" s="153"/>
      <c r="CE103" s="153"/>
      <c r="CF103" s="153"/>
    </row>
    <row r="104" spans="1:84" x14ac:dyDescent="0.2">
      <c r="B104" s="180">
        <f t="shared" si="45"/>
        <v>475000</v>
      </c>
      <c r="C104" s="79"/>
      <c r="D104" s="152"/>
      <c r="E104" s="152"/>
      <c r="F104" s="153"/>
      <c r="G104" s="79"/>
      <c r="H104" s="153"/>
      <c r="I104" s="153"/>
      <c r="J104" s="153"/>
      <c r="K104" s="153"/>
      <c r="L104" s="153"/>
      <c r="M104" s="153"/>
      <c r="N104" s="153"/>
      <c r="O104" s="153"/>
      <c r="P104" s="153"/>
      <c r="Q104" s="153"/>
      <c r="R104" s="153"/>
      <c r="S104" s="153"/>
      <c r="T104" s="153"/>
      <c r="U104" s="153"/>
      <c r="V104" s="153"/>
      <c r="W104" s="153"/>
      <c r="X104" s="153"/>
      <c r="Y104" s="153"/>
      <c r="Z104" s="153"/>
      <c r="AA104" s="153"/>
      <c r="AB104" s="153"/>
      <c r="AC104" s="153"/>
      <c r="AD104" s="153"/>
      <c r="AE104" s="153"/>
      <c r="AF104" s="153"/>
      <c r="AG104" s="153"/>
      <c r="AH104" s="153"/>
      <c r="AI104" s="153"/>
      <c r="AJ104" s="153"/>
      <c r="AK104" s="153"/>
      <c r="AL104" s="153"/>
      <c r="AM104" s="153"/>
      <c r="AN104" s="153"/>
      <c r="AO104" s="153"/>
      <c r="AP104" s="153"/>
      <c r="AQ104" s="153"/>
      <c r="AR104" s="153"/>
      <c r="AS104" s="153"/>
      <c r="AT104" s="153"/>
      <c r="AU104" s="153"/>
      <c r="AV104" s="153"/>
      <c r="AW104" s="153"/>
      <c r="AX104" s="153"/>
      <c r="AY104" s="153"/>
      <c r="AZ104" s="153"/>
      <c r="BA104" s="153"/>
      <c r="BB104" s="153"/>
      <c r="BC104" s="153"/>
      <c r="BD104" s="153"/>
      <c r="BE104" s="153"/>
      <c r="BF104" s="153"/>
      <c r="BG104" s="153"/>
      <c r="BH104" s="153"/>
      <c r="BI104" s="153"/>
      <c r="BJ104" s="153"/>
      <c r="BK104" s="153"/>
      <c r="BL104" s="153"/>
      <c r="BM104" s="153"/>
      <c r="BN104" s="153"/>
      <c r="BO104" s="153"/>
      <c r="BP104" s="153"/>
      <c r="BQ104" s="153"/>
      <c r="BR104" s="153"/>
      <c r="BS104" s="153"/>
      <c r="BT104" s="153"/>
      <c r="BU104" s="153"/>
      <c r="BV104" s="153"/>
      <c r="BW104" s="153"/>
      <c r="BX104" s="153"/>
      <c r="BY104" s="153"/>
      <c r="BZ104" s="153"/>
      <c r="CA104" s="153"/>
      <c r="CB104" s="153"/>
      <c r="CC104" s="153"/>
      <c r="CD104" s="153"/>
      <c r="CE104" s="153"/>
      <c r="CF104" s="153"/>
    </row>
    <row r="105" spans="1:84" x14ac:dyDescent="0.2">
      <c r="B105" s="180">
        <f t="shared" si="45"/>
        <v>525000</v>
      </c>
      <c r="C105" s="79"/>
      <c r="D105" s="152"/>
      <c r="E105" s="152"/>
      <c r="F105" s="153"/>
      <c r="G105" s="79"/>
      <c r="H105" s="153"/>
      <c r="I105" s="153"/>
      <c r="J105" s="153"/>
      <c r="K105" s="153"/>
      <c r="L105" s="153"/>
      <c r="M105" s="153"/>
      <c r="N105" s="153"/>
      <c r="O105" s="153"/>
      <c r="P105" s="153"/>
      <c r="Q105" s="153"/>
      <c r="R105" s="153"/>
      <c r="S105" s="153"/>
      <c r="T105" s="153"/>
      <c r="U105" s="153"/>
      <c r="V105" s="153"/>
      <c r="W105" s="153"/>
      <c r="X105" s="153"/>
      <c r="Y105" s="153"/>
      <c r="Z105" s="153"/>
      <c r="AA105" s="153"/>
      <c r="AB105" s="153"/>
      <c r="AC105" s="153"/>
      <c r="AD105" s="153"/>
      <c r="AE105" s="153"/>
      <c r="AF105" s="153"/>
      <c r="AG105" s="153"/>
      <c r="AH105" s="153"/>
      <c r="AI105" s="153"/>
      <c r="AJ105" s="153"/>
      <c r="AK105" s="153"/>
      <c r="AL105" s="153"/>
      <c r="AM105" s="153"/>
      <c r="AN105" s="153"/>
      <c r="AO105" s="153"/>
      <c r="AP105" s="153"/>
      <c r="AQ105" s="153"/>
      <c r="AR105" s="153"/>
      <c r="AS105" s="153"/>
      <c r="AT105" s="153"/>
      <c r="AU105" s="153"/>
      <c r="AV105" s="153"/>
      <c r="AW105" s="153"/>
      <c r="AX105" s="153"/>
      <c r="AY105" s="153"/>
      <c r="AZ105" s="153"/>
      <c r="BA105" s="153"/>
      <c r="BB105" s="153"/>
      <c r="BC105" s="153"/>
      <c r="BD105" s="153"/>
      <c r="BE105" s="153"/>
      <c r="BF105" s="153"/>
      <c r="BG105" s="153"/>
      <c r="BH105" s="153"/>
      <c r="BI105" s="153"/>
      <c r="BJ105" s="153"/>
      <c r="BK105" s="153"/>
      <c r="BL105" s="153"/>
      <c r="BM105" s="153"/>
      <c r="BN105" s="153"/>
      <c r="BO105" s="153"/>
      <c r="BP105" s="153"/>
      <c r="BQ105" s="153"/>
      <c r="BR105" s="153"/>
      <c r="BS105" s="153"/>
      <c r="BT105" s="153"/>
      <c r="BU105" s="153"/>
      <c r="BV105" s="153"/>
      <c r="BW105" s="153"/>
      <c r="BX105" s="153"/>
      <c r="BY105" s="153"/>
      <c r="BZ105" s="153"/>
      <c r="CA105" s="153"/>
      <c r="CB105" s="153"/>
      <c r="CC105" s="153"/>
      <c r="CD105" s="153"/>
      <c r="CE105" s="153"/>
      <c r="CF105" s="153"/>
    </row>
    <row r="106" spans="1:84" x14ac:dyDescent="0.2">
      <c r="B106" s="180">
        <f t="shared" si="45"/>
        <v>575000</v>
      </c>
      <c r="C106" s="79"/>
      <c r="D106" s="152"/>
      <c r="E106" s="152"/>
      <c r="F106" s="153"/>
      <c r="G106" s="79"/>
      <c r="H106" s="153"/>
      <c r="I106" s="153"/>
      <c r="J106" s="153"/>
      <c r="K106" s="153"/>
      <c r="L106" s="153"/>
      <c r="M106" s="153"/>
      <c r="N106" s="153"/>
      <c r="O106" s="153"/>
      <c r="P106" s="153"/>
      <c r="Q106" s="153"/>
      <c r="R106" s="153"/>
      <c r="S106" s="153"/>
      <c r="T106" s="153"/>
      <c r="U106" s="153"/>
      <c r="V106" s="153"/>
      <c r="W106" s="153"/>
      <c r="X106" s="153"/>
      <c r="Y106" s="153"/>
      <c r="Z106" s="153"/>
      <c r="AA106" s="153"/>
      <c r="AB106" s="153"/>
      <c r="AC106" s="153"/>
      <c r="AD106" s="153"/>
      <c r="AE106" s="153"/>
      <c r="AF106" s="153"/>
      <c r="AG106" s="153"/>
      <c r="AH106" s="153"/>
      <c r="AI106" s="153"/>
      <c r="AJ106" s="153"/>
      <c r="AK106" s="153"/>
      <c r="AL106" s="153"/>
      <c r="AM106" s="153"/>
      <c r="AN106" s="153"/>
      <c r="AO106" s="153"/>
      <c r="AP106" s="153"/>
      <c r="AQ106" s="153"/>
      <c r="AR106" s="153"/>
      <c r="AS106" s="153"/>
      <c r="AT106" s="153"/>
      <c r="AU106" s="153"/>
      <c r="AV106" s="153"/>
      <c r="AW106" s="153"/>
      <c r="AX106" s="153"/>
      <c r="AY106" s="153"/>
      <c r="AZ106" s="153"/>
      <c r="BA106" s="153"/>
      <c r="BB106" s="153"/>
      <c r="BC106" s="153"/>
      <c r="BD106" s="153"/>
      <c r="BE106" s="153"/>
      <c r="BF106" s="153"/>
      <c r="BG106" s="153"/>
      <c r="BH106" s="153"/>
      <c r="BI106" s="153"/>
      <c r="BJ106" s="153"/>
      <c r="BK106" s="153"/>
      <c r="BL106" s="153"/>
      <c r="BM106" s="153"/>
      <c r="BN106" s="153"/>
      <c r="BO106" s="153"/>
      <c r="BP106" s="153"/>
      <c r="BQ106" s="153"/>
      <c r="BR106" s="153"/>
      <c r="BS106" s="153"/>
      <c r="BT106" s="153"/>
      <c r="BU106" s="153"/>
      <c r="BV106" s="153"/>
      <c r="BW106" s="153"/>
      <c r="BX106" s="153"/>
      <c r="BY106" s="153"/>
      <c r="BZ106" s="153"/>
      <c r="CA106" s="153"/>
      <c r="CB106" s="153"/>
      <c r="CC106" s="153"/>
      <c r="CD106" s="153"/>
      <c r="CE106" s="153"/>
      <c r="CF106" s="153"/>
    </row>
    <row r="107" spans="1:84" x14ac:dyDescent="0.2">
      <c r="B107" s="180">
        <f t="shared" si="45"/>
        <v>625000</v>
      </c>
      <c r="C107" s="79"/>
      <c r="D107" s="152"/>
      <c r="E107" s="152"/>
      <c r="F107" s="153"/>
      <c r="G107" s="79"/>
      <c r="H107" s="153"/>
      <c r="I107" s="153"/>
      <c r="J107" s="153"/>
      <c r="K107" s="153"/>
      <c r="L107" s="153"/>
      <c r="M107" s="153"/>
      <c r="N107" s="153"/>
      <c r="O107" s="153"/>
      <c r="P107" s="153"/>
      <c r="Q107" s="153"/>
      <c r="R107" s="153"/>
      <c r="S107" s="153"/>
      <c r="T107" s="153"/>
      <c r="U107" s="153"/>
      <c r="V107" s="153"/>
      <c r="W107" s="153"/>
      <c r="X107" s="153"/>
      <c r="Y107" s="153"/>
      <c r="Z107" s="153"/>
      <c r="AA107" s="153"/>
      <c r="AB107" s="153"/>
      <c r="AC107" s="153"/>
      <c r="AD107" s="153"/>
      <c r="AE107" s="153"/>
      <c r="AF107" s="153"/>
      <c r="AG107" s="153"/>
      <c r="AH107" s="153"/>
      <c r="AI107" s="153"/>
      <c r="AJ107" s="153"/>
      <c r="AK107" s="153"/>
      <c r="AL107" s="153"/>
      <c r="AM107" s="153"/>
      <c r="AN107" s="153"/>
      <c r="AO107" s="153"/>
      <c r="AP107" s="153"/>
      <c r="AQ107" s="153"/>
      <c r="AR107" s="153"/>
      <c r="AS107" s="153"/>
      <c r="AT107" s="153"/>
      <c r="AU107" s="153"/>
      <c r="AV107" s="153"/>
      <c r="AW107" s="153"/>
      <c r="AX107" s="153"/>
      <c r="AY107" s="153"/>
      <c r="AZ107" s="153"/>
      <c r="BA107" s="153"/>
      <c r="BB107" s="153"/>
      <c r="BC107" s="153"/>
      <c r="BD107" s="153"/>
      <c r="BE107" s="153"/>
      <c r="BF107" s="153"/>
      <c r="BG107" s="153"/>
      <c r="BH107" s="153"/>
      <c r="BI107" s="153"/>
      <c r="BJ107" s="153"/>
      <c r="BK107" s="153"/>
      <c r="BL107" s="153"/>
      <c r="BM107" s="153"/>
      <c r="BN107" s="153"/>
      <c r="BO107" s="153"/>
      <c r="BP107" s="153"/>
      <c r="BQ107" s="153"/>
      <c r="BR107" s="153"/>
      <c r="BS107" s="153"/>
      <c r="BT107" s="153"/>
      <c r="BU107" s="153"/>
      <c r="BV107" s="153"/>
      <c r="BW107" s="153"/>
      <c r="BX107" s="153"/>
      <c r="BY107" s="153"/>
      <c r="BZ107" s="153"/>
      <c r="CA107" s="153"/>
      <c r="CB107" s="153"/>
      <c r="CC107" s="153"/>
      <c r="CD107" s="153"/>
      <c r="CE107" s="153"/>
      <c r="CF107" s="153"/>
    </row>
    <row r="108" spans="1:84" ht="16" x14ac:dyDescent="0.2">
      <c r="B108" s="130" t="s">
        <v>109</v>
      </c>
      <c r="C108" s="152"/>
      <c r="D108" s="152"/>
      <c r="E108" s="152"/>
      <c r="F108" s="153"/>
      <c r="G108" s="79"/>
      <c r="H108" s="153"/>
      <c r="I108" s="153"/>
      <c r="J108" s="153"/>
      <c r="K108" s="153"/>
      <c r="L108" s="153"/>
      <c r="M108" s="153"/>
      <c r="N108" s="153"/>
      <c r="O108" s="153"/>
      <c r="P108" s="153"/>
      <c r="Q108" s="153"/>
      <c r="R108" s="153"/>
      <c r="S108" s="153"/>
      <c r="T108" s="153"/>
      <c r="U108" s="153"/>
      <c r="V108" s="153"/>
      <c r="W108" s="153"/>
      <c r="X108" s="153"/>
      <c r="Y108" s="153"/>
      <c r="Z108" s="153"/>
      <c r="AA108" s="153"/>
      <c r="AB108" s="153"/>
      <c r="AC108" s="153"/>
      <c r="AD108" s="153"/>
      <c r="AE108" s="153"/>
      <c r="AF108" s="153"/>
      <c r="AG108" s="153"/>
      <c r="AH108" s="153"/>
      <c r="AI108" s="153"/>
      <c r="AJ108" s="153"/>
      <c r="AK108" s="153"/>
      <c r="AL108" s="153"/>
      <c r="AM108" s="153"/>
      <c r="AN108" s="153"/>
      <c r="AO108" s="153"/>
      <c r="AP108" s="153"/>
      <c r="AQ108" s="153"/>
      <c r="AR108" s="153"/>
      <c r="AS108" s="153"/>
      <c r="AT108" s="153"/>
      <c r="AU108" s="153"/>
      <c r="AV108" s="153"/>
      <c r="AW108" s="153"/>
      <c r="AX108" s="153"/>
      <c r="AY108" s="153"/>
      <c r="AZ108" s="153"/>
      <c r="BA108" s="153"/>
      <c r="BB108" s="153"/>
      <c r="BC108" s="153"/>
      <c r="BD108" s="153"/>
      <c r="BE108" s="153"/>
      <c r="BF108" s="153"/>
      <c r="BG108" s="153"/>
      <c r="BH108" s="153"/>
      <c r="BI108" s="153"/>
      <c r="BJ108" s="153"/>
      <c r="BK108" s="153"/>
      <c r="BL108" s="153"/>
      <c r="BM108" s="153"/>
      <c r="BN108" s="153"/>
      <c r="BO108" s="153"/>
      <c r="BP108" s="153"/>
      <c r="BQ108" s="153"/>
      <c r="BR108" s="153"/>
      <c r="BS108" s="153"/>
      <c r="BT108" s="153"/>
      <c r="BU108" s="153"/>
      <c r="BV108" s="153"/>
      <c r="BW108" s="153"/>
      <c r="BX108" s="153"/>
      <c r="BY108" s="153"/>
      <c r="BZ108" s="153"/>
      <c r="CA108" s="153"/>
      <c r="CB108" s="153"/>
      <c r="CC108" s="153"/>
      <c r="CD108" s="153"/>
      <c r="CE108" s="153"/>
      <c r="CF108" s="153"/>
    </row>
    <row r="109" spans="1:84" ht="16" x14ac:dyDescent="0.2">
      <c r="B109" s="130" t="s">
        <v>110</v>
      </c>
      <c r="C109" s="152"/>
      <c r="D109" s="152"/>
      <c r="E109" s="152"/>
      <c r="F109" s="153"/>
      <c r="G109" s="79"/>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3"/>
      <c r="AK109" s="153"/>
      <c r="AL109" s="153"/>
      <c r="AM109" s="153"/>
      <c r="AN109" s="153"/>
      <c r="AO109" s="153"/>
      <c r="AP109" s="153"/>
      <c r="AQ109" s="153"/>
      <c r="AR109" s="153"/>
      <c r="AS109" s="153"/>
      <c r="AT109" s="153"/>
      <c r="AU109" s="153"/>
      <c r="AV109" s="153"/>
      <c r="AW109" s="153"/>
      <c r="AX109" s="153"/>
      <c r="AY109" s="153"/>
      <c r="AZ109" s="153"/>
      <c r="BA109" s="153"/>
      <c r="BB109" s="153"/>
      <c r="BC109" s="153"/>
      <c r="BD109" s="153"/>
      <c r="BE109" s="153"/>
      <c r="BF109" s="153"/>
      <c r="BG109" s="153"/>
      <c r="BH109" s="153"/>
      <c r="BI109" s="153"/>
      <c r="BJ109" s="153"/>
      <c r="BK109" s="153"/>
      <c r="BL109" s="153"/>
      <c r="BM109" s="153"/>
      <c r="BN109" s="153"/>
      <c r="BO109" s="153"/>
      <c r="BP109" s="153"/>
      <c r="BQ109" s="153"/>
      <c r="BR109" s="153"/>
      <c r="BS109" s="153"/>
      <c r="BT109" s="153"/>
      <c r="BU109" s="153"/>
      <c r="BV109" s="153"/>
      <c r="BW109" s="153"/>
      <c r="BX109" s="153"/>
      <c r="BY109" s="153"/>
      <c r="BZ109" s="153"/>
      <c r="CA109" s="153"/>
      <c r="CB109" s="153"/>
      <c r="CC109" s="153"/>
      <c r="CD109" s="153"/>
      <c r="CE109" s="153"/>
      <c r="CF109" s="153"/>
    </row>
    <row r="110" spans="1:84" s="122" customFormat="1" ht="16" x14ac:dyDescent="0.2">
      <c r="A110" s="120"/>
      <c r="B110" s="130" t="s">
        <v>111</v>
      </c>
      <c r="C110" s="152"/>
      <c r="D110" s="152"/>
      <c r="E110" s="152"/>
      <c r="F110" s="153"/>
      <c r="G110" s="79"/>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3"/>
      <c r="BH110" s="153"/>
      <c r="BI110" s="153"/>
      <c r="BJ110" s="153"/>
      <c r="BK110" s="153"/>
      <c r="BL110" s="153"/>
      <c r="BM110" s="153"/>
      <c r="BN110" s="153"/>
      <c r="BO110" s="153"/>
      <c r="BP110" s="153"/>
      <c r="BQ110" s="153"/>
      <c r="BR110" s="153"/>
      <c r="BS110" s="153"/>
      <c r="BT110" s="153"/>
      <c r="BU110" s="153"/>
      <c r="BV110" s="153"/>
      <c r="BW110" s="153"/>
      <c r="BX110" s="153"/>
      <c r="BY110" s="153"/>
      <c r="BZ110" s="153"/>
      <c r="CA110" s="153"/>
      <c r="CB110" s="153"/>
      <c r="CC110" s="153"/>
      <c r="CD110" s="153"/>
      <c r="CE110" s="153"/>
      <c r="CF110" s="153"/>
    </row>
    <row r="111" spans="1:84" s="122" customFormat="1" ht="16" x14ac:dyDescent="0.2">
      <c r="A111" s="120"/>
      <c r="B111" s="130" t="s">
        <v>112</v>
      </c>
      <c r="C111" s="154"/>
      <c r="D111" s="154"/>
      <c r="E111" s="154"/>
      <c r="F111" s="153"/>
      <c r="G111" s="79"/>
      <c r="H111" s="153"/>
      <c r="I111" s="153"/>
      <c r="J111" s="153"/>
      <c r="K111" s="153"/>
      <c r="L111" s="153"/>
      <c r="M111" s="153"/>
      <c r="N111" s="153"/>
      <c r="O111" s="153"/>
      <c r="P111" s="153"/>
      <c r="Q111" s="153"/>
      <c r="R111" s="153"/>
      <c r="S111" s="153"/>
      <c r="T111" s="153"/>
      <c r="U111" s="153"/>
      <c r="V111" s="153"/>
      <c r="W111" s="153"/>
      <c r="X111" s="153"/>
      <c r="Y111" s="153"/>
      <c r="Z111" s="153"/>
      <c r="AA111" s="153"/>
      <c r="AB111" s="153"/>
      <c r="AC111" s="153"/>
      <c r="AD111" s="153"/>
      <c r="AE111" s="153"/>
      <c r="AF111" s="153"/>
      <c r="AG111" s="153"/>
      <c r="AH111" s="153"/>
      <c r="AI111" s="153"/>
      <c r="AJ111" s="153"/>
      <c r="AK111" s="153"/>
      <c r="AL111" s="153"/>
      <c r="AM111" s="153"/>
      <c r="AN111" s="153"/>
      <c r="AO111" s="153"/>
      <c r="AP111" s="153"/>
      <c r="AQ111" s="153"/>
      <c r="AR111" s="153"/>
      <c r="AS111" s="153"/>
      <c r="AT111" s="153"/>
      <c r="AU111" s="153"/>
      <c r="AV111" s="153"/>
      <c r="AW111" s="153"/>
      <c r="AX111" s="153"/>
      <c r="AY111" s="153"/>
      <c r="AZ111" s="153"/>
      <c r="BA111" s="153"/>
      <c r="BB111" s="153"/>
      <c r="BC111" s="153"/>
      <c r="BD111" s="153"/>
      <c r="BE111" s="153"/>
      <c r="BF111" s="153"/>
      <c r="BG111" s="153"/>
      <c r="BH111" s="153"/>
      <c r="BI111" s="153"/>
      <c r="BJ111" s="153"/>
      <c r="BK111" s="153"/>
      <c r="BL111" s="153"/>
      <c r="BM111" s="153"/>
      <c r="BN111" s="153"/>
      <c r="BO111" s="153"/>
      <c r="BP111" s="153"/>
      <c r="BQ111" s="153"/>
      <c r="BR111" s="153"/>
      <c r="BS111" s="153"/>
      <c r="BT111" s="153"/>
      <c r="BU111" s="153"/>
      <c r="BV111" s="153"/>
      <c r="BW111" s="153"/>
      <c r="BX111" s="153"/>
      <c r="BY111" s="153"/>
      <c r="BZ111" s="153"/>
      <c r="CA111" s="153"/>
      <c r="CB111" s="153"/>
      <c r="CC111" s="153"/>
      <c r="CD111" s="153"/>
      <c r="CE111" s="153"/>
      <c r="CF111" s="153"/>
    </row>
    <row r="112" spans="1:84" s="122" customFormat="1" ht="16" x14ac:dyDescent="0.2">
      <c r="A112" s="120"/>
      <c r="B112" s="131" t="s">
        <v>113</v>
      </c>
      <c r="C112" s="130"/>
      <c r="D112" s="130"/>
      <c r="E112" s="130"/>
      <c r="G112" s="3"/>
    </row>
    <row r="113" spans="1:85" s="122" customFormat="1" ht="16" x14ac:dyDescent="0.2">
      <c r="A113" s="120"/>
      <c r="B113" s="130" t="s">
        <v>129</v>
      </c>
      <c r="C113" s="152"/>
      <c r="D113" s="152"/>
      <c r="E113" s="152"/>
      <c r="F113" s="153"/>
      <c r="G113" s="153"/>
      <c r="H113" s="153"/>
      <c r="I113" s="153"/>
      <c r="J113" s="153"/>
      <c r="K113" s="153"/>
      <c r="L113" s="153"/>
      <c r="M113" s="153"/>
      <c r="N113" s="153"/>
      <c r="O113" s="153"/>
      <c r="P113" s="153"/>
      <c r="Q113" s="153"/>
      <c r="R113" s="153"/>
      <c r="S113" s="153"/>
      <c r="T113" s="153"/>
      <c r="U113" s="153"/>
      <c r="V113" s="153"/>
      <c r="W113" s="153"/>
      <c r="X113" s="153"/>
      <c r="Y113" s="153"/>
      <c r="Z113" s="153"/>
      <c r="AA113" s="153"/>
      <c r="AB113" s="153"/>
      <c r="AC113" s="153"/>
      <c r="AD113" s="153"/>
      <c r="AE113" s="153"/>
      <c r="AF113" s="153"/>
      <c r="AG113" s="153"/>
      <c r="AH113" s="153"/>
      <c r="AI113" s="153"/>
      <c r="AJ113" s="153"/>
      <c r="AK113" s="153"/>
      <c r="AL113" s="153"/>
      <c r="AM113" s="153"/>
      <c r="AN113" s="153"/>
      <c r="AO113" s="153"/>
      <c r="AP113" s="153"/>
      <c r="AQ113" s="153"/>
      <c r="AR113" s="153"/>
      <c r="AS113" s="153"/>
      <c r="AT113" s="153"/>
      <c r="AU113" s="153"/>
      <c r="AV113" s="153"/>
      <c r="AW113" s="153"/>
      <c r="AX113" s="153"/>
      <c r="AY113" s="153"/>
      <c r="AZ113" s="153"/>
      <c r="BA113" s="153"/>
      <c r="BB113" s="153"/>
      <c r="BC113" s="153"/>
      <c r="BD113" s="153"/>
      <c r="BE113" s="153"/>
      <c r="BF113" s="153"/>
      <c r="BG113" s="153"/>
      <c r="BH113" s="153"/>
      <c r="BI113" s="153"/>
      <c r="BJ113" s="153"/>
      <c r="BK113" s="153"/>
      <c r="BL113" s="153"/>
      <c r="BM113" s="153"/>
      <c r="BN113" s="153"/>
      <c r="BO113" s="153"/>
      <c r="BP113" s="153"/>
      <c r="BQ113" s="153"/>
      <c r="BR113" s="153"/>
      <c r="BS113" s="153"/>
      <c r="BT113" s="153"/>
      <c r="BU113" s="153"/>
      <c r="BV113" s="153"/>
      <c r="BW113" s="153"/>
      <c r="BX113" s="153"/>
      <c r="BY113" s="153"/>
      <c r="BZ113" s="153"/>
      <c r="CA113" s="153"/>
      <c r="CB113" s="153"/>
      <c r="CC113" s="153"/>
      <c r="CD113" s="153"/>
      <c r="CE113" s="153"/>
      <c r="CF113" s="153"/>
    </row>
    <row r="114" spans="1:85" s="122" customFormat="1" ht="16" x14ac:dyDescent="0.2">
      <c r="A114" s="120"/>
      <c r="B114" s="131" t="s">
        <v>131</v>
      </c>
      <c r="C114" s="130"/>
      <c r="D114" s="130"/>
      <c r="E114" s="130"/>
    </row>
    <row r="115" spans="1:85" s="122" customFormat="1" ht="16" x14ac:dyDescent="0.2">
      <c r="A115" s="120"/>
      <c r="B115" s="130" t="s">
        <v>132</v>
      </c>
      <c r="C115" s="152"/>
      <c r="D115" s="152"/>
      <c r="E115" s="152"/>
      <c r="F115" s="153"/>
      <c r="G115" s="153"/>
      <c r="H115" s="153"/>
      <c r="I115" s="153"/>
      <c r="J115" s="153"/>
      <c r="K115" s="153"/>
      <c r="L115" s="153"/>
      <c r="M115" s="153"/>
      <c r="N115" s="153"/>
      <c r="O115" s="153"/>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c r="AM115" s="153"/>
      <c r="AN115" s="153"/>
      <c r="AO115" s="153"/>
      <c r="AP115" s="153"/>
      <c r="AQ115" s="153"/>
      <c r="AR115" s="153"/>
      <c r="AS115" s="153"/>
      <c r="AT115" s="153"/>
      <c r="AU115" s="153"/>
      <c r="AV115" s="153"/>
      <c r="AW115" s="153"/>
      <c r="AX115" s="153"/>
      <c r="AY115" s="153"/>
      <c r="AZ115" s="153"/>
      <c r="BA115" s="153"/>
      <c r="BB115" s="153"/>
      <c r="BC115" s="153"/>
      <c r="BD115" s="153"/>
      <c r="BE115" s="153"/>
      <c r="BF115" s="153"/>
      <c r="BG115" s="153"/>
      <c r="BH115" s="153"/>
      <c r="BI115" s="153"/>
      <c r="BJ115" s="153"/>
      <c r="BK115" s="153"/>
      <c r="BL115" s="153"/>
      <c r="BM115" s="153"/>
      <c r="BN115" s="153"/>
      <c r="BO115" s="153"/>
      <c r="BP115" s="153"/>
      <c r="BQ115" s="153"/>
      <c r="BR115" s="153"/>
      <c r="BS115" s="153"/>
      <c r="BT115" s="153"/>
      <c r="BU115" s="153"/>
      <c r="BV115" s="153"/>
      <c r="BW115" s="153"/>
      <c r="BX115" s="153"/>
      <c r="BY115" s="153"/>
      <c r="BZ115" s="153"/>
      <c r="CA115" s="153"/>
      <c r="CB115" s="153"/>
      <c r="CC115" s="153"/>
      <c r="CD115" s="153"/>
      <c r="CE115" s="153"/>
      <c r="CF115" s="153"/>
    </row>
    <row r="116" spans="1:85" s="122" customFormat="1" ht="16" x14ac:dyDescent="0.2">
      <c r="A116" s="120"/>
      <c r="B116" s="130" t="s">
        <v>212</v>
      </c>
      <c r="C116" s="152"/>
      <c r="D116" s="152"/>
      <c r="E116" s="152"/>
      <c r="F116" s="153"/>
      <c r="G116" s="153"/>
      <c r="H116" s="153"/>
      <c r="I116" s="153"/>
      <c r="J116" s="153"/>
      <c r="K116" s="153"/>
      <c r="L116" s="153"/>
      <c r="M116" s="153"/>
      <c r="N116" s="153"/>
      <c r="O116" s="153"/>
      <c r="P116" s="153"/>
      <c r="Q116" s="153"/>
      <c r="R116" s="153"/>
      <c r="S116" s="153"/>
      <c r="T116" s="153"/>
      <c r="U116" s="153"/>
      <c r="V116" s="153"/>
      <c r="W116" s="153"/>
      <c r="X116" s="153"/>
      <c r="Y116" s="153"/>
      <c r="Z116" s="153"/>
      <c r="AA116" s="153"/>
      <c r="AB116" s="153"/>
      <c r="AC116" s="153"/>
      <c r="AD116" s="153"/>
      <c r="AE116" s="153"/>
      <c r="AF116" s="153"/>
      <c r="AG116" s="153"/>
      <c r="AH116" s="153"/>
      <c r="AI116" s="153"/>
      <c r="AJ116" s="153"/>
      <c r="AK116" s="153"/>
      <c r="AL116" s="153"/>
      <c r="AM116" s="153"/>
      <c r="AN116" s="153"/>
      <c r="AO116" s="153"/>
      <c r="AP116" s="153"/>
      <c r="AQ116" s="153"/>
      <c r="AR116" s="153"/>
      <c r="AS116" s="153"/>
      <c r="AT116" s="153"/>
      <c r="AU116" s="153"/>
      <c r="AV116" s="153"/>
      <c r="AW116" s="153"/>
      <c r="AX116" s="153"/>
      <c r="AY116" s="153"/>
      <c r="AZ116" s="153"/>
      <c r="BA116" s="153"/>
      <c r="BB116" s="153"/>
      <c r="BC116" s="153"/>
      <c r="BD116" s="153"/>
      <c r="BE116" s="153"/>
      <c r="BF116" s="153"/>
      <c r="BG116" s="153"/>
      <c r="BH116" s="153"/>
      <c r="BI116" s="153"/>
      <c r="BJ116" s="153"/>
      <c r="BK116" s="153"/>
      <c r="BL116" s="153"/>
      <c r="BM116" s="153"/>
      <c r="BN116" s="153"/>
      <c r="BO116" s="153"/>
      <c r="BP116" s="153"/>
      <c r="BQ116" s="153"/>
      <c r="BR116" s="153"/>
      <c r="BS116" s="153"/>
      <c r="BT116" s="153"/>
      <c r="BU116" s="153"/>
      <c r="BV116" s="153"/>
      <c r="BW116" s="153"/>
      <c r="BX116" s="153"/>
      <c r="BY116" s="153"/>
      <c r="BZ116" s="153"/>
      <c r="CA116" s="153"/>
      <c r="CB116" s="153"/>
      <c r="CC116" s="153"/>
      <c r="CD116" s="153"/>
      <c r="CE116" s="153"/>
      <c r="CF116" s="153"/>
    </row>
    <row r="117" spans="1:85" s="122" customFormat="1" ht="16" x14ac:dyDescent="0.2">
      <c r="A117" s="120"/>
      <c r="B117" s="177" t="s">
        <v>213</v>
      </c>
      <c r="C117" s="177">
        <f>SUM(C76:C113)</f>
        <v>0</v>
      </c>
      <c r="D117" s="220">
        <f ca="1">SUM(D77:D79)+SUM(D86:D91)</f>
        <v>8097412370.909133</v>
      </c>
      <c r="E117" s="220">
        <f t="shared" ref="E117:BP117" ca="1" si="46">SUM(E77:E79)+SUM(E86:E91)</f>
        <v>8341283480.9344893</v>
      </c>
      <c r="F117" s="220">
        <f t="shared" ca="1" si="46"/>
        <v>8485406747.3355961</v>
      </c>
      <c r="G117" s="220">
        <f t="shared" ca="1" si="46"/>
        <v>8631039122.5111847</v>
      </c>
      <c r="H117" s="220">
        <f t="shared" ca="1" si="46"/>
        <v>8778194058.3970337</v>
      </c>
      <c r="I117" s="220">
        <f t="shared" ca="1" si="46"/>
        <v>8926885117.5497551</v>
      </c>
      <c r="J117" s="220">
        <f t="shared" ca="1" si="46"/>
        <v>9077125974.0133686</v>
      </c>
      <c r="K117" s="220">
        <f t="shared" ca="1" si="46"/>
        <v>9228930414.1924343</v>
      </c>
      <c r="L117" s="220">
        <f t="shared" ca="1" si="46"/>
        <v>9382312337.7318039</v>
      </c>
      <c r="M117" s="220">
        <f t="shared" ca="1" si="46"/>
        <v>9537285758.4030514</v>
      </c>
      <c r="N117" s="220">
        <f t="shared" ca="1" si="46"/>
        <v>9672982593.4017296</v>
      </c>
      <c r="O117" s="220">
        <f t="shared" ca="1" si="46"/>
        <v>9785602776.9400864</v>
      </c>
      <c r="P117" s="220">
        <f t="shared" ca="1" si="46"/>
        <v>9899007661.3256664</v>
      </c>
      <c r="Q117" s="220">
        <f t="shared" ca="1" si="46"/>
        <v>10013201891.489031</v>
      </c>
      <c r="R117" s="220">
        <f t="shared" ca="1" si="46"/>
        <v>10128190137.708193</v>
      </c>
      <c r="S117" s="220">
        <f t="shared" ca="1" si="46"/>
        <v>10243977095.740355</v>
      </c>
      <c r="T117" s="220">
        <f t="shared" ca="1" si="46"/>
        <v>10360567486.954254</v>
      </c>
      <c r="U117" s="220">
        <f t="shared" ca="1" si="46"/>
        <v>10477966058.463257</v>
      </c>
      <c r="V117" s="220">
        <f t="shared" ca="1" si="46"/>
        <v>10596177583.259045</v>
      </c>
      <c r="W117" s="220">
        <f t="shared" ca="1" si="46"/>
        <v>10715206860.346039</v>
      </c>
      <c r="X117" s="220">
        <f t="shared" ca="1" si="46"/>
        <v>10811942533.114994</v>
      </c>
      <c r="Y117" s="220">
        <f t="shared" ca="1" si="46"/>
        <v>10875424718.955374</v>
      </c>
      <c r="Z117" s="220">
        <f t="shared" ca="1" si="46"/>
        <v>10939127676.37574</v>
      </c>
      <c r="AA117" s="220">
        <f t="shared" ca="1" si="46"/>
        <v>11003052056.558647</v>
      </c>
      <c r="AB117" s="220">
        <f t="shared" ca="1" si="46"/>
        <v>11067198512.456333</v>
      </c>
      <c r="AC117" s="220">
        <f t="shared" ca="1" si="46"/>
        <v>11131567698.795296</v>
      </c>
      <c r="AD117" s="220">
        <f t="shared" ca="1" si="46"/>
        <v>11196160272.080885</v>
      </c>
      <c r="AE117" s="220">
        <f t="shared" ca="1" si="46"/>
        <v>11260976890.601894</v>
      </c>
      <c r="AF117" s="220">
        <f t="shared" ca="1" si="46"/>
        <v>11326018214.435192</v>
      </c>
      <c r="AG117" s="220">
        <f t="shared" ca="1" si="46"/>
        <v>11391284905.45034</v>
      </c>
      <c r="AH117" s="220">
        <f t="shared" ca="1" si="46"/>
        <v>11433844224.66379</v>
      </c>
      <c r="AI117" s="220">
        <f t="shared" ca="1" si="46"/>
        <v>11446287477.781712</v>
      </c>
      <c r="AJ117" s="220">
        <f t="shared" ca="1" si="46"/>
        <v>11458733474.750921</v>
      </c>
      <c r="AK117" s="220">
        <f t="shared" ca="1" si="46"/>
        <v>11471182216.04183</v>
      </c>
      <c r="AL117" s="220">
        <f t="shared" ca="1" si="46"/>
        <v>11483633702.12491</v>
      </c>
      <c r="AM117" s="220">
        <f t="shared" ca="1" si="46"/>
        <v>11496087933.470718</v>
      </c>
      <c r="AN117" s="220">
        <f t="shared" ca="1" si="46"/>
        <v>11508544910.549877</v>
      </c>
      <c r="AO117" s="220">
        <f t="shared" ca="1" si="46"/>
        <v>11521004633.83308</v>
      </c>
      <c r="AP117" s="220">
        <f t="shared" ca="1" si="46"/>
        <v>11533467103.791096</v>
      </c>
      <c r="AQ117" s="220">
        <f t="shared" ca="1" si="46"/>
        <v>11545932320.894764</v>
      </c>
      <c r="AR117" s="220">
        <f t="shared" ca="1" si="46"/>
        <v>11539443445.033222</v>
      </c>
      <c r="AS117" s="220">
        <f t="shared" ca="1" si="46"/>
        <v>11510525443.703119</v>
      </c>
      <c r="AT117" s="220">
        <f t="shared" ca="1" si="46"/>
        <v>11481668778.53933</v>
      </c>
      <c r="AU117" s="220">
        <f t="shared" ca="1" si="46"/>
        <v>11452873329.760574</v>
      </c>
      <c r="AV117" s="220">
        <f t="shared" ca="1" si="46"/>
        <v>11424138977.808216</v>
      </c>
      <c r="AW117" s="220">
        <f t="shared" ca="1" si="46"/>
        <v>11395465603.345833</v>
      </c>
      <c r="AX117" s="220">
        <f t="shared" ca="1" si="46"/>
        <v>11366853087.258835</v>
      </c>
      <c r="AY117" s="220">
        <f t="shared" ca="1" si="46"/>
        <v>11338301310.654047</v>
      </c>
      <c r="AZ117" s="220">
        <f t="shared" ca="1" si="46"/>
        <v>11309810154.859335</v>
      </c>
      <c r="BA117" s="220">
        <f t="shared" ca="1" si="46"/>
        <v>11281379501.423182</v>
      </c>
      <c r="BB117" s="220">
        <f t="shared" ca="1" si="46"/>
        <v>11235057622.742111</v>
      </c>
      <c r="BC117" s="220">
        <f t="shared" ca="1" si="46"/>
        <v>11167385025.618368</v>
      </c>
      <c r="BD117" s="220">
        <f t="shared" ca="1" si="46"/>
        <v>11100025119.308577</v>
      </c>
      <c r="BE117" s="220">
        <f t="shared" ca="1" si="46"/>
        <v>11032976612.058382</v>
      </c>
      <c r="BF117" s="220">
        <f t="shared" ca="1" si="46"/>
        <v>10966238217.127977</v>
      </c>
      <c r="BG117" s="220">
        <f t="shared" ca="1" si="46"/>
        <v>10899808652.773411</v>
      </c>
      <c r="BH117" s="220">
        <f t="shared" ca="1" si="46"/>
        <v>10833686642.22794</v>
      </c>
      <c r="BI117" s="220">
        <f t="shared" ca="1" si="46"/>
        <v>10767870913.683449</v>
      </c>
      <c r="BJ117" s="220">
        <f t="shared" ca="1" si="46"/>
        <v>10702360200.271959</v>
      </c>
      <c r="BK117" s="220">
        <f t="shared" ca="1" si="46"/>
        <v>10637153240.047165</v>
      </c>
      <c r="BL117" s="220">
        <f t="shared" ca="1" si="46"/>
        <v>10556448079.216488</v>
      </c>
      <c r="BM117" s="220">
        <f t="shared" ca="1" si="46"/>
        <v>10458495017.839003</v>
      </c>
      <c r="BN117" s="220">
        <f t="shared" ca="1" si="46"/>
        <v>10361220393.99461</v>
      </c>
      <c r="BO117" s="220">
        <f t="shared" ca="1" si="46"/>
        <v>10264620035.77697</v>
      </c>
      <c r="BP117" s="220">
        <f t="shared" ca="1" si="46"/>
        <v>10168689795.31921</v>
      </c>
      <c r="BQ117" s="220">
        <f t="shared" ref="BQ117:CF117" ca="1" si="47">SUM(BQ77:BQ79)+SUM(BQ86:BQ91)</f>
        <v>10073425548.661009</v>
      </c>
      <c r="BR117" s="220">
        <f t="shared" ca="1" si="47"/>
        <v>9978823195.6163177</v>
      </c>
      <c r="BS117" s="220">
        <f t="shared" ca="1" si="47"/>
        <v>9884878659.6418877</v>
      </c>
      <c r="BT117" s="220">
        <f t="shared" ca="1" si="47"/>
        <v>9791587887.7064095</v>
      </c>
      <c r="BU117" s="220">
        <f t="shared" ca="1" si="47"/>
        <v>9698946850.1604366</v>
      </c>
      <c r="BV117" s="220">
        <f t="shared" ca="1" si="47"/>
        <v>9594454089.4634552</v>
      </c>
      <c r="BW117" s="220">
        <f t="shared" ca="1" si="47"/>
        <v>9491413228.4251213</v>
      </c>
      <c r="BX117" s="220">
        <f t="shared" ca="1" si="47"/>
        <v>9389254397.0628719</v>
      </c>
      <c r="BY117" s="220">
        <f t="shared" ca="1" si="47"/>
        <v>9287970773.508894</v>
      </c>
      <c r="BZ117" s="220">
        <f t="shared" ca="1" si="47"/>
        <v>9187555585.6945095</v>
      </c>
      <c r="CA117" s="220">
        <f t="shared" ca="1" si="47"/>
        <v>9088002110.9999828</v>
      </c>
      <c r="CB117" s="220">
        <f t="shared" ca="1" si="47"/>
        <v>8989303675.9067383</v>
      </c>
      <c r="CC117" s="220">
        <f t="shared" ca="1" si="47"/>
        <v>8891453655.6519508</v>
      </c>
      <c r="CD117" s="220">
        <f t="shared" ca="1" si="47"/>
        <v>8794445473.8855019</v>
      </c>
      <c r="CE117" s="220">
        <f t="shared" ca="1" si="47"/>
        <v>8698272602.329298</v>
      </c>
      <c r="CF117" s="220">
        <f t="shared" ca="1" si="47"/>
        <v>8602928560.4389153</v>
      </c>
      <c r="CG117" s="232">
        <f ca="1">CF117*(1+'Case 1 Assumptions'!$C$239)</f>
        <v>8774987131.6476936</v>
      </c>
    </row>
    <row r="118" spans="1:85" x14ac:dyDescent="0.2">
      <c r="C118" s="122"/>
      <c r="D118" s="122"/>
      <c r="E118" s="122"/>
      <c r="X118" s="247">
        <f ca="1">Y117/('Inflation-Interest'!$I$13-'Case 1 Assumptions'!$C$239)</f>
        <v>4988726935300.6348</v>
      </c>
      <c r="AI118" s="122"/>
      <c r="AJ118" s="122"/>
      <c r="AK118" s="122"/>
      <c r="AL118" s="122"/>
      <c r="AM118" s="122"/>
      <c r="AN118" s="122"/>
      <c r="AO118" s="122"/>
      <c r="AP118" s="122"/>
      <c r="AQ118" s="122"/>
      <c r="AR118" s="122"/>
      <c r="AS118" s="122"/>
      <c r="AT118" s="122"/>
      <c r="AU118" s="122"/>
      <c r="AV118" s="122"/>
      <c r="AW118" s="122"/>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2"/>
      <c r="CE118" s="122"/>
      <c r="CF118" s="231">
        <f ca="1">CG117/('Inflation-Interest'!$I$13-'Case 1 Assumptions'!$C$239)</f>
        <v>4025223454884.2671</v>
      </c>
    </row>
    <row r="119" spans="1:85" x14ac:dyDescent="0.2">
      <c r="B119" s="128" t="s">
        <v>214</v>
      </c>
      <c r="C119" s="128">
        <f t="shared" ref="C119:BN119" si="48">C117/C35</f>
        <v>0</v>
      </c>
      <c r="D119" s="219">
        <f t="shared" ca="1" si="48"/>
        <v>6.24348011579618E-3</v>
      </c>
      <c r="E119" s="219">
        <f t="shared" ca="1" si="48"/>
        <v>6.1259341335620386E-3</v>
      </c>
      <c r="F119" s="219">
        <f t="shared" ca="1" si="48"/>
        <v>5.9356881065661879E-3</v>
      </c>
      <c r="G119" s="219">
        <f t="shared" ca="1" si="48"/>
        <v>5.7506966431461548E-3</v>
      </c>
      <c r="H119" s="219">
        <f t="shared" ca="1" si="48"/>
        <v>5.5708506650942232E-3</v>
      </c>
      <c r="I119" s="219">
        <f t="shared" ca="1" si="48"/>
        <v>5.3960411228460578E-3</v>
      </c>
      <c r="J119" s="219">
        <f t="shared" ca="1" si="48"/>
        <v>5.2261591799372962E-3</v>
      </c>
      <c r="K119" s="219">
        <f t="shared" ca="1" si="48"/>
        <v>5.061096382143292E-3</v>
      </c>
      <c r="L119" s="219">
        <f t="shared" ca="1" si="48"/>
        <v>4.9007448122539319E-3</v>
      </c>
      <c r="M119" s="219">
        <f t="shared" ca="1" si="48"/>
        <v>4.7449972313827636E-3</v>
      </c>
      <c r="N119" s="219">
        <f t="shared" ca="1" si="48"/>
        <v>4.6004392251128273E-3</v>
      </c>
      <c r="O119" s="219">
        <f t="shared" ca="1" si="48"/>
        <v>4.448915914209017E-3</v>
      </c>
      <c r="P119" s="219">
        <f t="shared" ca="1" si="48"/>
        <v>4.3021544588881097E-3</v>
      </c>
      <c r="Q119" s="219">
        <f t="shared" ca="1" si="48"/>
        <v>4.1600163202731933E-3</v>
      </c>
      <c r="R119" s="219">
        <f t="shared" ca="1" si="48"/>
        <v>4.0223664247372405E-3</v>
      </c>
      <c r="S119" s="219">
        <f t="shared" ca="1" si="48"/>
        <v>3.8890731083009947E-3</v>
      </c>
      <c r="T119" s="219">
        <f t="shared" ca="1" si="48"/>
        <v>3.7600080599363901E-3</v>
      </c>
      <c r="U119" s="219">
        <f t="shared" ca="1" si="48"/>
        <v>3.6350462639519743E-3</v>
      </c>
      <c r="V119" s="219">
        <f t="shared" ca="1" si="48"/>
        <v>3.5140659416243963E-3</v>
      </c>
      <c r="W119" s="219">
        <f t="shared" ca="1" si="48"/>
        <v>3.3969484922284241E-3</v>
      </c>
      <c r="X119" s="219">
        <f t="shared" ca="1" si="48"/>
        <v>3.3138228152384715E-3</v>
      </c>
      <c r="Y119" s="219">
        <f t="shared" ca="1" si="48"/>
        <v>3.2226187853842286E-3</v>
      </c>
      <c r="Z119" s="219">
        <f t="shared" ca="1" si="48"/>
        <v>3.1338813653181167E-3</v>
      </c>
      <c r="AA119" s="219">
        <f t="shared" ca="1" si="48"/>
        <v>3.0475453802190429E-3</v>
      </c>
      <c r="AB119" s="219">
        <f t="shared" ca="1" si="48"/>
        <v>2.963547322323594E-3</v>
      </c>
      <c r="AC119" s="219">
        <f t="shared" ca="1" si="48"/>
        <v>2.881825310306656E-3</v>
      </c>
      <c r="AD119" s="219">
        <f t="shared" ca="1" si="48"/>
        <v>2.8023190495751059E-3</v>
      </c>
      <c r="AE119" s="219">
        <f t="shared" ca="1" si="48"/>
        <v>2.7249697934571115E-3</v>
      </c>
      <c r="AF119" s="219">
        <f t="shared" ca="1" si="48"/>
        <v>2.6497203052697556E-3</v>
      </c>
      <c r="AG119" s="219">
        <f t="shared" ca="1" si="48"/>
        <v>2.5765148212479353E-3</v>
      </c>
      <c r="AH119" s="219">
        <f t="shared" ca="1" si="48"/>
        <v>2.5169566768226781E-3</v>
      </c>
      <c r="AI119" s="219">
        <f t="shared" ca="1" si="48"/>
        <v>2.4522890372491377E-3</v>
      </c>
      <c r="AJ119" s="219">
        <f t="shared" ca="1" si="48"/>
        <v>2.3892806382709649E-3</v>
      </c>
      <c r="AK119" s="219">
        <f t="shared" ca="1" si="48"/>
        <v>2.3278889693210663E-3</v>
      </c>
      <c r="AL119" s="219">
        <f t="shared" ca="1" si="48"/>
        <v>2.2680726072543478E-3</v>
      </c>
      <c r="AM119" s="219">
        <f t="shared" ca="1" si="48"/>
        <v>2.2097911885790508E-3</v>
      </c>
      <c r="AN119" s="219">
        <f t="shared" ca="1" si="48"/>
        <v>2.1530053823958758E-3</v>
      </c>
      <c r="AO119" s="219">
        <f t="shared" ca="1" si="48"/>
        <v>2.0976768640268823E-3</v>
      </c>
      <c r="AP119" s="219">
        <f t="shared" ca="1" si="48"/>
        <v>2.0437682893166306E-3</v>
      </c>
      <c r="AQ119" s="219">
        <f t="shared" ca="1" si="48"/>
        <v>1.9912432695884542E-3</v>
      </c>
      <c r="AR119" s="219">
        <f t="shared" ca="1" si="48"/>
        <v>1.9436465314249486E-3</v>
      </c>
      <c r="AS119" s="219">
        <f t="shared" ca="1" si="48"/>
        <v>1.8934972773863273E-3</v>
      </c>
      <c r="AT119" s="219">
        <f t="shared" ca="1" si="48"/>
        <v>1.8446401674033159E-3</v>
      </c>
      <c r="AU119" s="219">
        <f t="shared" ca="1" si="48"/>
        <v>1.7970419509146112E-3</v>
      </c>
      <c r="AV119" s="219">
        <f t="shared" ca="1" si="48"/>
        <v>1.7506702319662574E-3</v>
      </c>
      <c r="AW119" s="219">
        <f t="shared" ca="1" si="48"/>
        <v>1.7054934472710626E-3</v>
      </c>
      <c r="AX119" s="219">
        <f t="shared" ca="1" si="48"/>
        <v>1.6614808448307166E-3</v>
      </c>
      <c r="AY119" s="219">
        <f t="shared" ca="1" si="48"/>
        <v>1.6186024631061869E-3</v>
      </c>
      <c r="AZ119" s="219">
        <f t="shared" ca="1" si="48"/>
        <v>1.5768291107223474E-3</v>
      </c>
      <c r="BA119" s="219">
        <f t="shared" ca="1" si="48"/>
        <v>1.5361323466931498E-3</v>
      </c>
      <c r="BB119" s="219">
        <f t="shared" ca="1" si="48"/>
        <v>1.4993957849169506E-3</v>
      </c>
      <c r="BC119" s="219">
        <f t="shared" ca="1" si="48"/>
        <v>1.4607201743078611E-3</v>
      </c>
      <c r="BD119" s="219">
        <f t="shared" ca="1" si="48"/>
        <v>1.4230299980817144E-3</v>
      </c>
      <c r="BE119" s="219">
        <f t="shared" ca="1" si="48"/>
        <v>1.3863003962734282E-3</v>
      </c>
      <c r="BF119" s="219">
        <f t="shared" ca="1" si="48"/>
        <v>1.3505071309381734E-3</v>
      </c>
      <c r="BG119" s="219">
        <f t="shared" ca="1" si="48"/>
        <v>1.3156265706949426E-3</v>
      </c>
      <c r="BH119" s="219">
        <f t="shared" ca="1" si="48"/>
        <v>1.2816356756519371E-3</v>
      </c>
      <c r="BI119" s="219">
        <f t="shared" ca="1" si="48"/>
        <v>1.2485119827043856E-3</v>
      </c>
      <c r="BJ119" s="219">
        <f t="shared" ca="1" si="48"/>
        <v>1.2162335911956497E-3</v>
      </c>
      <c r="BK119" s="219">
        <f t="shared" ca="1" si="48"/>
        <v>1.1847791489326706E-3</v>
      </c>
      <c r="BL119" s="219">
        <f t="shared" ca="1" si="48"/>
        <v>1.155384522531847E-3</v>
      </c>
      <c r="BM119" s="219">
        <f t="shared" ca="1" si="48"/>
        <v>1.124798338485554E-3</v>
      </c>
      <c r="BN119" s="219">
        <f t="shared" ca="1" si="48"/>
        <v>1.0949974980043757E-3</v>
      </c>
      <c r="BO119" s="219">
        <f t="shared" ref="BO119:CF119" ca="1" si="49">BO117/BO35</f>
        <v>1.0659622767957941E-3</v>
      </c>
      <c r="BP119" s="219">
        <f t="shared" ca="1" si="49"/>
        <v>1.0376734377382782E-3</v>
      </c>
      <c r="BQ119" s="219">
        <f t="shared" ca="1" si="49"/>
        <v>1.0101122190052292E-3</v>
      </c>
      <c r="BR119" s="219">
        <f t="shared" ca="1" si="49"/>
        <v>9.8326032247539417E-4</v>
      </c>
      <c r="BS119" s="219">
        <f t="shared" ca="1" si="49"/>
        <v>9.5709990242291102E-4</v>
      </c>
      <c r="BT119" s="219">
        <f t="shared" ca="1" si="49"/>
        <v>9.3161355448028154E-4</v>
      </c>
      <c r="BU119" s="219">
        <f t="shared" ca="1" si="49"/>
        <v>9.067843048677556E-4</v>
      </c>
      <c r="BV119" s="219">
        <f t="shared" ca="1" si="49"/>
        <v>8.831519771115336E-4</v>
      </c>
      <c r="BW119" s="219">
        <f t="shared" ca="1" si="49"/>
        <v>8.6016510379107293E-4</v>
      </c>
      <c r="BX119" s="219">
        <f t="shared" ca="1" si="49"/>
        <v>8.37756498732187E-4</v>
      </c>
      <c r="BY119" s="219">
        <f t="shared" ca="1" si="49"/>
        <v>8.1591196289620873E-4</v>
      </c>
      <c r="BZ119" s="219">
        <f t="shared" ca="1" si="49"/>
        <v>7.9461763963567143E-4</v>
      </c>
      <c r="CA119" s="219">
        <f t="shared" ca="1" si="49"/>
        <v>7.7386000655323833E-4</v>
      </c>
      <c r="CB119" s="219">
        <f t="shared" ca="1" si="49"/>
        <v>7.5362586755204177E-4</v>
      </c>
      <c r="CC119" s="219">
        <f t="shared" ca="1" si="49"/>
        <v>7.3390234507297229E-4</v>
      </c>
      <c r="CD119" s="219">
        <f t="shared" ca="1" si="49"/>
        <v>7.1467687251456464E-4</v>
      </c>
      <c r="CE119" s="219">
        <f t="shared" ca="1" si="49"/>
        <v>6.9593718683121997E-4</v>
      </c>
      <c r="CF119" s="219">
        <f t="shared" ca="1" si="49"/>
        <v>6.7767132130561246E-4</v>
      </c>
    </row>
    <row r="120" spans="1:85" x14ac:dyDescent="0.2">
      <c r="AI120" s="122"/>
      <c r="AJ120" s="122"/>
      <c r="AK120" s="122"/>
      <c r="AL120" s="122"/>
      <c r="AM120" s="122"/>
      <c r="AN120" s="122"/>
      <c r="AO120" s="122"/>
      <c r="AP120" s="122"/>
      <c r="AQ120" s="122"/>
      <c r="AR120" s="122"/>
      <c r="AS120" s="122"/>
      <c r="AT120" s="122"/>
      <c r="AU120" s="122"/>
      <c r="AV120" s="122"/>
      <c r="AW120" s="122"/>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2"/>
      <c r="CE120" s="122"/>
      <c r="CF120" s="122"/>
    </row>
    <row r="121" spans="1:85" x14ac:dyDescent="0.2">
      <c r="B121" s="128" t="s">
        <v>215</v>
      </c>
      <c r="C121" s="229">
        <f ca="1">SUM(C122:C123)</f>
        <v>1112766032344.2581</v>
      </c>
      <c r="AI121" s="122"/>
      <c r="AJ121" s="122"/>
      <c r="AK121" s="122"/>
      <c r="AL121" s="122"/>
      <c r="AM121" s="122"/>
      <c r="AN121" s="122"/>
      <c r="AO121" s="122"/>
      <c r="AP121" s="122"/>
      <c r="AQ121" s="122"/>
      <c r="AR121" s="122"/>
      <c r="AS121" s="122"/>
      <c r="AT121" s="122"/>
      <c r="AU121" s="122"/>
      <c r="AV121" s="122"/>
      <c r="AW121" s="122"/>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2"/>
      <c r="CE121" s="122"/>
      <c r="CF121" s="122"/>
    </row>
    <row r="122" spans="1:85" x14ac:dyDescent="0.2">
      <c r="B122" s="120" t="s">
        <v>216</v>
      </c>
      <c r="C122" s="239">
        <f ca="1">CF118/((1+'Inflation-Interest'!$I$13)^78)</f>
        <v>727200904487.224</v>
      </c>
      <c r="AI122" s="122"/>
      <c r="AJ122" s="122"/>
      <c r="AK122" s="122"/>
      <c r="AL122" s="122"/>
      <c r="AM122" s="122"/>
      <c r="AN122" s="122"/>
      <c r="AO122" s="122"/>
      <c r="AP122" s="122"/>
      <c r="AQ122" s="122"/>
      <c r="AR122" s="122"/>
      <c r="AS122" s="122"/>
      <c r="AT122" s="122"/>
      <c r="AU122" s="122"/>
      <c r="AV122" s="122"/>
      <c r="AW122" s="122"/>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2"/>
      <c r="CE122" s="122"/>
      <c r="CF122" s="122"/>
    </row>
    <row r="123" spans="1:85" x14ac:dyDescent="0.2">
      <c r="B123" s="120" t="s">
        <v>217</v>
      </c>
      <c r="C123" s="233">
        <f ca="1">NPV('Inflation-Interest'!$I$13,'Base Case 1 - Forecasts'!F117:CF117)</f>
        <v>385565127857.03406</v>
      </c>
      <c r="AI123" s="122"/>
      <c r="AJ123" s="122"/>
      <c r="AK123" s="122"/>
      <c r="AL123" s="122"/>
      <c r="AM123" s="122"/>
      <c r="AN123" s="122"/>
      <c r="AO123" s="122"/>
      <c r="AP123" s="122"/>
      <c r="AQ123" s="122"/>
      <c r="AR123" s="122"/>
      <c r="AS123" s="122"/>
      <c r="AT123" s="122"/>
      <c r="AU123" s="122"/>
      <c r="AV123" s="122"/>
      <c r="AW123" s="122"/>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2"/>
      <c r="CE123" s="122"/>
      <c r="CF123" s="122"/>
    </row>
    <row r="125" spans="1:85" x14ac:dyDescent="0.2">
      <c r="B125" s="243" t="s">
        <v>215</v>
      </c>
      <c r="C125" s="244">
        <f ca="1">SUM(C126:C128)</f>
        <v>1238311061867.8491</v>
      </c>
    </row>
    <row r="126" spans="1:85" x14ac:dyDescent="0.2">
      <c r="B126" s="120" t="s">
        <v>216</v>
      </c>
      <c r="C126" s="245">
        <f ca="1">CF118/((1+'Inflation-Interest'!$I$13)^78)</f>
        <v>727200904487.224</v>
      </c>
    </row>
    <row r="127" spans="1:85" x14ac:dyDescent="0.2">
      <c r="B127" s="120" t="s">
        <v>218</v>
      </c>
      <c r="C127" s="233">
        <f ca="1">NPV('Inflation-Interest'!$I$13,'Base Case 1 - Forecasts'!X117:CF117)</f>
        <v>362982798721.86609</v>
      </c>
    </row>
    <row r="128" spans="1:85" x14ac:dyDescent="0.2">
      <c r="B128" s="120" t="s">
        <v>219</v>
      </c>
      <c r="C128" s="233">
        <f ca="1">NPV('Inflation-Interest'!$I$13,'Base Case 1 - Forecasts'!F117:X117)</f>
        <v>148127358658.75894</v>
      </c>
    </row>
  </sheetData>
  <conditionalFormatting sqref="B38:B40">
    <cfRule type="expression" dxfId="13" priority="1">
      <formula>MOD(ROW(),3)=2</formula>
    </cfRule>
  </conditionalFormatting>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B76B4-388A-4849-A4B6-4F6BD352E675}">
  <dimension ref="A1:CG145"/>
  <sheetViews>
    <sheetView showGridLines="0" zoomScale="50" zoomScaleNormal="100" workbookViewId="0">
      <pane xSplit="2" ySplit="8" topLeftCell="C9" activePane="bottomRight" state="frozen"/>
      <selection pane="topRight" activeCell="G90" sqref="G90:G170"/>
      <selection pane="bottomLeft" activeCell="G90" sqref="G90:G170"/>
      <selection pane="bottomRight" activeCell="D33" sqref="D33"/>
    </sheetView>
  </sheetViews>
  <sheetFormatPr baseColWidth="10" defaultColWidth="8.796875" defaultRowHeight="15" x14ac:dyDescent="0.2"/>
  <cols>
    <col min="1" max="1" width="3.59765625" style="120" customWidth="1"/>
    <col min="2" max="2" width="69.19921875" style="120" bestFit="1" customWidth="1"/>
    <col min="3" max="3" width="24.796875" style="120" customWidth="1"/>
    <col min="4" max="4" width="19" style="120" customWidth="1"/>
    <col min="5" max="5" width="20" style="120" customWidth="1"/>
    <col min="6" max="34" width="19" style="122" customWidth="1"/>
    <col min="35" max="84" width="20.3984375" style="120" customWidth="1"/>
    <col min="85" max="85" width="14.5976562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227"/>
      <c r="G3" s="118"/>
      <c r="H3" s="118"/>
      <c r="I3" s="118"/>
      <c r="J3" s="118"/>
      <c r="K3" s="118"/>
      <c r="L3" s="118"/>
      <c r="M3" s="118"/>
    </row>
    <row r="4" spans="1:84" x14ac:dyDescent="0.2">
      <c r="A4" s="118"/>
      <c r="B4" s="118"/>
      <c r="C4" s="118"/>
      <c r="D4" s="118"/>
      <c r="E4" s="118"/>
      <c r="F4" s="227"/>
      <c r="G4" s="118"/>
      <c r="H4" s="118"/>
      <c r="I4" s="118"/>
      <c r="J4" s="118"/>
      <c r="K4" s="118"/>
      <c r="L4" s="118"/>
      <c r="M4" s="118"/>
    </row>
    <row r="5" spans="1:84" x14ac:dyDescent="0.2">
      <c r="A5" s="118"/>
      <c r="B5" s="118"/>
      <c r="C5" s="118"/>
      <c r="D5" s="118"/>
      <c r="E5" s="118"/>
      <c r="F5" s="4"/>
      <c r="G5" s="118"/>
      <c r="H5" s="118"/>
      <c r="I5" s="118"/>
      <c r="J5" s="118"/>
      <c r="K5" s="118"/>
      <c r="L5" s="118"/>
      <c r="M5" s="118"/>
    </row>
    <row r="6" spans="1:84" ht="19" x14ac:dyDescent="0.2">
      <c r="A6" s="118"/>
      <c r="B6" s="124" t="s">
        <v>152</v>
      </c>
      <c r="C6" s="124"/>
      <c r="D6" s="200" t="s">
        <v>153</v>
      </c>
      <c r="E6" s="201">
        <v>1</v>
      </c>
      <c r="F6" s="124"/>
      <c r="G6" s="124"/>
      <c r="H6" s="124"/>
      <c r="I6" s="124"/>
      <c r="J6" s="124"/>
      <c r="K6" s="124"/>
      <c r="L6" s="125"/>
      <c r="M6" s="118"/>
    </row>
    <row r="7" spans="1:84" x14ac:dyDescent="0.2">
      <c r="A7" s="118"/>
      <c r="B7" s="126"/>
      <c r="C7" s="126"/>
      <c r="D7" s="126"/>
      <c r="E7" s="126"/>
      <c r="F7" s="118">
        <v>0</v>
      </c>
      <c r="G7" s="118">
        <v>1</v>
      </c>
      <c r="H7" s="118">
        <v>2</v>
      </c>
      <c r="I7" s="118">
        <v>3</v>
      </c>
      <c r="J7" s="118">
        <v>4</v>
      </c>
      <c r="K7" s="118">
        <v>5</v>
      </c>
      <c r="L7" s="118">
        <v>6</v>
      </c>
      <c r="M7" s="118">
        <v>7</v>
      </c>
      <c r="N7" s="118">
        <v>8</v>
      </c>
      <c r="O7" s="118">
        <v>9</v>
      </c>
      <c r="P7" s="118">
        <v>10</v>
      </c>
      <c r="Q7" s="118">
        <v>11</v>
      </c>
      <c r="R7" s="118">
        <v>12</v>
      </c>
      <c r="S7" s="118">
        <v>13</v>
      </c>
      <c r="T7" s="118">
        <v>14</v>
      </c>
      <c r="U7" s="118">
        <v>15</v>
      </c>
      <c r="V7" s="118">
        <v>16</v>
      </c>
      <c r="W7" s="118">
        <v>17</v>
      </c>
      <c r="X7" s="118">
        <v>18</v>
      </c>
    </row>
    <row r="8" spans="1:84" x14ac:dyDescent="0.2">
      <c r="A8" s="118"/>
      <c r="B8" s="10"/>
      <c r="C8" s="10">
        <v>2019</v>
      </c>
      <c r="D8" s="10">
        <f t="shared" ref="D8:F8" si="0">C8+1</f>
        <v>2020</v>
      </c>
      <c r="E8" s="10">
        <f t="shared" si="0"/>
        <v>2021</v>
      </c>
      <c r="F8" s="10">
        <f t="shared" si="0"/>
        <v>2022</v>
      </c>
      <c r="G8" s="10">
        <f>F8+1</f>
        <v>2023</v>
      </c>
      <c r="H8" s="10">
        <f t="shared" ref="H8:BS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si="1"/>
        <v>2051</v>
      </c>
      <c r="AJ8" s="10">
        <f t="shared" si="1"/>
        <v>2052</v>
      </c>
      <c r="AK8" s="10">
        <f t="shared" si="1"/>
        <v>2053</v>
      </c>
      <c r="AL8" s="10">
        <f t="shared" si="1"/>
        <v>2054</v>
      </c>
      <c r="AM8" s="10">
        <f t="shared" si="1"/>
        <v>2055</v>
      </c>
      <c r="AN8" s="10">
        <f t="shared" si="1"/>
        <v>2056</v>
      </c>
      <c r="AO8" s="10">
        <f t="shared" si="1"/>
        <v>2057</v>
      </c>
      <c r="AP8" s="10">
        <f t="shared" si="1"/>
        <v>2058</v>
      </c>
      <c r="AQ8" s="10">
        <f t="shared" si="1"/>
        <v>2059</v>
      </c>
      <c r="AR8" s="10">
        <f t="shared" si="1"/>
        <v>2060</v>
      </c>
      <c r="AS8" s="10">
        <f t="shared" si="1"/>
        <v>2061</v>
      </c>
      <c r="AT8" s="10">
        <f t="shared" si="1"/>
        <v>2062</v>
      </c>
      <c r="AU8" s="10">
        <f t="shared" si="1"/>
        <v>2063</v>
      </c>
      <c r="AV8" s="10">
        <f t="shared" si="1"/>
        <v>2064</v>
      </c>
      <c r="AW8" s="10">
        <f t="shared" si="1"/>
        <v>2065</v>
      </c>
      <c r="AX8" s="10">
        <f t="shared" si="1"/>
        <v>2066</v>
      </c>
      <c r="AY8" s="10">
        <f t="shared" si="1"/>
        <v>2067</v>
      </c>
      <c r="AZ8" s="10">
        <f t="shared" si="1"/>
        <v>2068</v>
      </c>
      <c r="BA8" s="10">
        <f t="shared" si="1"/>
        <v>2069</v>
      </c>
      <c r="BB8" s="10">
        <f t="shared" si="1"/>
        <v>2070</v>
      </c>
      <c r="BC8" s="10">
        <f t="shared" si="1"/>
        <v>2071</v>
      </c>
      <c r="BD8" s="10">
        <f t="shared" si="1"/>
        <v>2072</v>
      </c>
      <c r="BE8" s="10">
        <f t="shared" si="1"/>
        <v>2073</v>
      </c>
      <c r="BF8" s="10">
        <f t="shared" si="1"/>
        <v>2074</v>
      </c>
      <c r="BG8" s="10">
        <f t="shared" si="1"/>
        <v>2075</v>
      </c>
      <c r="BH8" s="10">
        <f t="shared" si="1"/>
        <v>2076</v>
      </c>
      <c r="BI8" s="10">
        <f t="shared" si="1"/>
        <v>2077</v>
      </c>
      <c r="BJ8" s="10">
        <f t="shared" si="1"/>
        <v>2078</v>
      </c>
      <c r="BK8" s="10">
        <f t="shared" si="1"/>
        <v>2079</v>
      </c>
      <c r="BL8" s="10">
        <f t="shared" si="1"/>
        <v>2080</v>
      </c>
      <c r="BM8" s="10">
        <f t="shared" si="1"/>
        <v>2081</v>
      </c>
      <c r="BN8" s="10">
        <f t="shared" si="1"/>
        <v>2082</v>
      </c>
      <c r="BO8" s="10">
        <f t="shared" si="1"/>
        <v>2083</v>
      </c>
      <c r="BP8" s="10">
        <f t="shared" si="1"/>
        <v>2084</v>
      </c>
      <c r="BQ8" s="10">
        <f t="shared" si="1"/>
        <v>2085</v>
      </c>
      <c r="BR8" s="10">
        <f t="shared" si="1"/>
        <v>2086</v>
      </c>
      <c r="BS8" s="10">
        <f t="shared" si="1"/>
        <v>2087</v>
      </c>
      <c r="BT8" s="10">
        <f t="shared" ref="BT8:CF8" si="2">BS8+1</f>
        <v>2088</v>
      </c>
      <c r="BU8" s="10">
        <f t="shared" si="2"/>
        <v>2089</v>
      </c>
      <c r="BV8" s="10">
        <f t="shared" si="2"/>
        <v>2090</v>
      </c>
      <c r="BW8" s="10">
        <f t="shared" si="2"/>
        <v>2091</v>
      </c>
      <c r="BX8" s="10">
        <f t="shared" si="2"/>
        <v>2092</v>
      </c>
      <c r="BY8" s="10">
        <f t="shared" si="2"/>
        <v>2093</v>
      </c>
      <c r="BZ8" s="10">
        <f t="shared" si="2"/>
        <v>2094</v>
      </c>
      <c r="CA8" s="10">
        <f t="shared" si="2"/>
        <v>2095</v>
      </c>
      <c r="CB8" s="10">
        <f t="shared" si="2"/>
        <v>2096</v>
      </c>
      <c r="CC8" s="10">
        <f t="shared" si="2"/>
        <v>2097</v>
      </c>
      <c r="CD8" s="10">
        <f t="shared" si="2"/>
        <v>2098</v>
      </c>
      <c r="CE8" s="10">
        <f t="shared" si="2"/>
        <v>2099</v>
      </c>
      <c r="CF8" s="10">
        <f t="shared" si="2"/>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 ca="1">INDEX(INDIRECT("'Base Case "&amp;$E$6&amp;" - Forecasts'!$C$10:$AH$15"),MATCH('Program Case 1 - Forecasts'!$B10,INDIRECT("'Base Case "&amp;$E$6&amp;" - Forecasts'!$B$10:$B$15"),0),MATCH('Program Case 1 - Forecasts'!C$8,INDIRECT("'Base Case "&amp;$E$6&amp;" - Forecasts'!$C$8:$AH$8"),0))</f>
        <v>5414700</v>
      </c>
      <c r="D10" s="160">
        <f ca="1">INDEX(INDIRECT("'Base Case "&amp;$E$6&amp;" - Forecasts'!$C$10:$AH$15"),MATCH('Program Case 1 - Forecasts'!$B10,INDIRECT("'Base Case "&amp;$E$6&amp;" - Forecasts'!$B$10:$B$15"),0),MATCH('Program Case 1 - Forecasts'!D$8,INDIRECT("'Base Case "&amp;$E$6&amp;" - Forecasts'!$C$8:$AH$8"),0))</f>
        <v>6306408</v>
      </c>
      <c r="E10" s="160">
        <f ca="1">INDEX(INDIRECT("'Base Case "&amp;$E$6&amp;" - Forecasts'!$C$10:$AH$15"),MATCH('Program Case 1 - Forecasts'!$B10,INDIRECT("'Base Case "&amp;$E$6&amp;" - Forecasts'!$B$10:$B$15"),0),MATCH('Program Case 1 - Forecasts'!E$8,INDIRECT("'Base Case "&amp;$E$6&amp;" - Forecasts'!$C$8:$AH$8"),0))</f>
        <v>6406008</v>
      </c>
      <c r="F10" s="133">
        <f ca="1">(1+'Case 1 Assumptions'!$C36)*INDEX('Base Case 1 - Forecasts'!$C$10:$CF$15,MATCH('Program Case 1 - Forecasts'!$B10,'Base Case 1 - Forecasts'!$B$10:$B$15,0),MATCH('Program Case 1 - Forecasts'!F$8,'Base Case 1 - Forecasts'!$C$8:$CF$8,0))</f>
        <v>6447218.212103352</v>
      </c>
      <c r="G10" s="133">
        <f ca="1">(1+'Case 1 Assumptions'!$C36)*INDEX('Base Case 1 - Forecasts'!$C$10:$CF$15,MATCH('Program Case 1 - Forecasts'!$B10,'Base Case 1 - Forecasts'!$B$10:$B$15,0),MATCH('Program Case 1 - Forecasts'!G$8,'Base Case 1 - Forecasts'!$C$8:$CF$8,0))</f>
        <v>6488693.5318340436</v>
      </c>
      <c r="H10" s="133">
        <f ca="1">(1+'Case 1 Assumptions'!$C36)*INDEX('Base Case 1 - Forecasts'!$C$10:$CF$15,MATCH('Program Case 1 - Forecasts'!$B10,'Base Case 1 - Forecasts'!$B$10:$B$15,0),MATCH('Program Case 1 - Forecasts'!H$8,'Base Case 1 - Forecasts'!$C$8:$CF$8,0))</f>
        <v>6530435.6646444499</v>
      </c>
      <c r="I10" s="133">
        <f ca="1">(1+'Case 1 Assumptions'!$C36)*INDEX('Base Case 1 - Forecasts'!$C$10:$CF$15,MATCH('Program Case 1 - Forecasts'!$B10,'Base Case 1 - Forecasts'!$B$10:$B$15,0),MATCH('Program Case 1 - Forecasts'!I$8,'Base Case 1 - Forecasts'!$C$8:$CF$8,0))</f>
        <v>6572446.3269582167</v>
      </c>
      <c r="J10" s="133">
        <f ca="1">(1+'Case 1 Assumptions'!$C36)*INDEX('Base Case 1 - Forecasts'!$C$10:$CF$15,MATCH('Program Case 1 - Forecasts'!$B10,'Base Case 1 - Forecasts'!$B$10:$B$15,0),MATCH('Program Case 1 - Forecasts'!J$8,'Base Case 1 - Forecasts'!$C$8:$CF$8,0))</f>
        <v>6614727.2462408403</v>
      </c>
      <c r="K10" s="133">
        <f ca="1">(1+'Case 1 Assumptions'!$C36)*INDEX('Base Case 1 - Forecasts'!$C$10:$CF$15,MATCH('Program Case 1 - Forecasts'!$B10,'Base Case 1 - Forecasts'!$B$10:$B$15,0),MATCH('Program Case 1 - Forecasts'!K$8,'Base Case 1 - Forecasts'!$C$8:$CF$8,0))</f>
        <v>6657280.1610707007</v>
      </c>
      <c r="L10" s="133">
        <f ca="1">(1+'Case 1 Assumptions'!$C36)*INDEX('Base Case 1 - Forecasts'!$C$10:$CF$15,MATCH('Program Case 1 - Forecasts'!$B10,'Base Case 1 - Forecasts'!$B$10:$B$15,0),MATCH('Program Case 1 - Forecasts'!L$8,'Base Case 1 - Forecasts'!$C$8:$CF$8,0))</f>
        <v>6700106.8212105501</v>
      </c>
      <c r="M10" s="133">
        <f ca="1">(1+'Case 1 Assumptions'!$C36)*INDEX('Base Case 1 - Forecasts'!$C$10:$CF$15,MATCH('Program Case 1 - Forecasts'!$B10,'Base Case 1 - Forecasts'!$B$10:$B$15,0),MATCH('Program Case 1 - Forecasts'!M$8,'Base Case 1 - Forecasts'!$C$8:$CF$8,0))</f>
        <v>6743208.9876794647</v>
      </c>
      <c r="N10" s="133">
        <f ca="1">(1+'Case 1 Assumptions'!$C36)*INDEX('Base Case 1 - Forecasts'!$C$10:$CF$15,MATCH('Program Case 1 - Forecasts'!$B10,'Base Case 1 - Forecasts'!$B$10:$B$15,0),MATCH('Program Case 1 - Forecasts'!N$8,'Base Case 1 - Forecasts'!$C$8:$CF$8,0))</f>
        <v>6771968.9824286243</v>
      </c>
      <c r="O10" s="133">
        <f ca="1">(1+'Case 1 Assumptions'!$C36)*INDEX('Base Case 1 - Forecasts'!$C$10:$CF$15,MATCH('Program Case 1 - Forecasts'!$B10,'Base Case 1 - Forecasts'!$B$10:$B$15,0),MATCH('Program Case 1 - Forecasts'!O$8,'Base Case 1 - Forecasts'!$C$8:$CF$8,0))</f>
        <v>6800851.6394442935</v>
      </c>
      <c r="P10" s="133">
        <f ca="1">(1+'Case 1 Assumptions'!$C36)*INDEX('Base Case 1 - Forecasts'!$C$10:$CF$15,MATCH('Program Case 1 - Forecasts'!$B10,'Base Case 1 - Forecasts'!$B$10:$B$15,0),MATCH('Program Case 1 - Forecasts'!P$8,'Base Case 1 - Forecasts'!$C$8:$CF$8,0))</f>
        <v>6829857.4818848288</v>
      </c>
      <c r="Q10" s="133">
        <f ca="1">(1+'Case 1 Assumptions'!$C36)*INDEX('Base Case 1 - Forecasts'!$C$10:$CF$15,MATCH('Program Case 1 - Forecasts'!$B10,'Base Case 1 - Forecasts'!$B$10:$B$15,0),MATCH('Program Case 1 - Forecasts'!Q$8,'Base Case 1 - Forecasts'!$C$8:$CF$8,0))</f>
        <v>6858987.0351398755</v>
      </c>
      <c r="R10" s="133">
        <f ca="1">(1+'Case 1 Assumptions'!$C36)*INDEX('Base Case 1 - Forecasts'!$C$10:$CF$15,MATCH('Program Case 1 - Forecasts'!$B10,'Base Case 1 - Forecasts'!$B$10:$B$15,0),MATCH('Program Case 1 - Forecasts'!R$8,'Base Case 1 - Forecasts'!$C$8:$CF$8,0))</f>
        <v>6888240.826839881</v>
      </c>
      <c r="S10" s="133">
        <f ca="1">(1+'Case 1 Assumptions'!$C36)*INDEX('Base Case 1 - Forecasts'!$C$10:$CF$15,MATCH('Program Case 1 - Forecasts'!$B10,'Base Case 1 - Forecasts'!$B$10:$B$15,0),MATCH('Program Case 1 - Forecasts'!S$8,'Base Case 1 - Forecasts'!$C$8:$CF$8,0))</f>
        <v>6917619.3868656531</v>
      </c>
      <c r="T10" s="133">
        <f ca="1">(1+'Case 1 Assumptions'!$C36)*INDEX('Base Case 1 - Forecasts'!$C$10:$CF$15,MATCH('Program Case 1 - Forecasts'!$B10,'Base Case 1 - Forecasts'!$B$10:$B$15,0),MATCH('Program Case 1 - Forecasts'!T$8,'Base Case 1 - Forecasts'!$C$8:$CF$8,0))</f>
        <v>6947123.2473579571</v>
      </c>
      <c r="U10" s="133">
        <f ca="1">(1+'Case 1 Assumptions'!$C36)*INDEX('Base Case 1 - Forecasts'!$C$10:$CF$15,MATCH('Program Case 1 - Forecasts'!$B10,'Base Case 1 - Forecasts'!$B$10:$B$15,0),MATCH('Program Case 1 - Forecasts'!U$8,'Base Case 1 - Forecasts'!$C$8:$CF$8,0))</f>
        <v>6976752.9427271551</v>
      </c>
      <c r="V10" s="133">
        <f ca="1">(1+'Case 1 Assumptions'!$C36)*INDEX('Base Case 1 - Forecasts'!$C$10:$CF$15,MATCH('Program Case 1 - Forecasts'!$B10,'Base Case 1 - Forecasts'!$B$10:$B$15,0),MATCH('Program Case 1 - Forecasts'!V$8,'Base Case 1 - Forecasts'!$C$8:$CF$8,0))</f>
        <v>7006509.0096628871</v>
      </c>
      <c r="W10" s="133">
        <f ca="1">(1+'Case 1 Assumptions'!$C36)*INDEX('Base Case 1 - Forecasts'!$C$10:$CF$15,MATCH('Program Case 1 - Forecasts'!$B10,'Base Case 1 - Forecasts'!$B$10:$B$15,0),MATCH('Program Case 1 - Forecasts'!W$8,'Base Case 1 - Forecasts'!$C$8:$CF$8,0))</f>
        <v>7036391.9871437894</v>
      </c>
      <c r="X10" s="133">
        <f ca="1">(1+'Case 1 Assumptions'!$C36)*INDEX('Base Case 1 - Forecasts'!$C$10:$CF$15,MATCH('Program Case 1 - Forecasts'!$B10,'Base Case 1 - Forecasts'!$B$10:$B$15,0),MATCH('Program Case 1 - Forecasts'!X$8,'Base Case 1 - Forecasts'!$C$8:$CF$8,0))</f>
        <v>7051326.5182028254</v>
      </c>
      <c r="Y10" s="133">
        <f ca="1">(1+'Case 1 Assumptions'!$C36)*INDEX('Base Case 1 - Forecasts'!$C$10:$CF$15,MATCH('Program Case 1 - Forecasts'!$B10,'Base Case 1 - Forecasts'!$B$10:$B$15,0),MATCH('Program Case 1 - Forecasts'!Y$8,'Base Case 1 - Forecasts'!$C$8:$CF$8,0))</f>
        <v>7066292.7473563338</v>
      </c>
      <c r="Z10" s="133">
        <f ca="1">(1+'Case 1 Assumptions'!$C36)*INDEX('Base Case 1 - Forecasts'!$C$10:$CF$15,MATCH('Program Case 1 - Forecasts'!$B10,'Base Case 1 - Forecasts'!$B$10:$B$15,0),MATCH('Program Case 1 - Forecasts'!Z$8,'Base Case 1 - Forecasts'!$C$8:$CF$8,0))</f>
        <v>7081290.7418825701</v>
      </c>
      <c r="AA10" s="133">
        <f ca="1">(1+'Case 1 Assumptions'!$C36)*INDEX('Base Case 1 - Forecasts'!$C$10:$CF$15,MATCH('Program Case 1 - Forecasts'!$B10,'Base Case 1 - Forecasts'!$B$10:$B$15,0),MATCH('Program Case 1 - Forecasts'!AA$8,'Base Case 1 - Forecasts'!$C$8:$CF$8,0))</f>
        <v>7096320.5692025851</v>
      </c>
      <c r="AB10" s="133">
        <f ca="1">(1+'Case 1 Assumptions'!$C36)*INDEX('Base Case 1 - Forecasts'!$C$10:$CF$15,MATCH('Program Case 1 - Forecasts'!$B10,'Base Case 1 - Forecasts'!$B$10:$B$15,0),MATCH('Program Case 1 - Forecasts'!AB$8,'Base Case 1 - Forecasts'!$C$8:$CF$8,0))</f>
        <v>7111382.2968805302</v>
      </c>
      <c r="AC10" s="133">
        <f ca="1">(1+'Case 1 Assumptions'!$C36)*INDEX('Base Case 1 - Forecasts'!$C$10:$CF$15,MATCH('Program Case 1 - Forecasts'!$B10,'Base Case 1 - Forecasts'!$B$10:$B$15,0),MATCH('Program Case 1 - Forecasts'!AC$8,'Base Case 1 - Forecasts'!$C$8:$CF$8,0))</f>
        <v>7126475.9926239578</v>
      </c>
      <c r="AD10" s="133">
        <f ca="1">(1+'Case 1 Assumptions'!$C36)*INDEX('Base Case 1 - Forecasts'!$C$10:$CF$15,MATCH('Program Case 1 - Forecasts'!$B10,'Base Case 1 - Forecasts'!$B$10:$B$15,0),MATCH('Program Case 1 - Forecasts'!AD$8,'Base Case 1 - Forecasts'!$C$8:$CF$8,0))</f>
        <v>7141601.7242841292</v>
      </c>
      <c r="AE10" s="133">
        <f ca="1">(1+'Case 1 Assumptions'!$C36)*INDEX('Base Case 1 - Forecasts'!$C$10:$CF$15,MATCH('Program Case 1 - Forecasts'!$B10,'Base Case 1 - Forecasts'!$B$10:$B$15,0),MATCH('Program Case 1 - Forecasts'!AE$8,'Base Case 1 - Forecasts'!$C$8:$CF$8,0))</f>
        <v>7156759.559856317</v>
      </c>
      <c r="AF10" s="133">
        <f ca="1">(1+'Case 1 Assumptions'!$C36)*INDEX('Base Case 1 - Forecasts'!$C$10:$CF$15,MATCH('Program Case 1 - Forecasts'!$B10,'Base Case 1 - Forecasts'!$B$10:$B$15,0),MATCH('Program Case 1 - Forecasts'!AF$8,'Base Case 1 - Forecasts'!$C$8:$CF$8,0))</f>
        <v>7171949.5674801124</v>
      </c>
      <c r="AG10" s="133">
        <f ca="1">(1+'Case 1 Assumptions'!$C36)*INDEX('Base Case 1 - Forecasts'!$C$10:$CF$15,MATCH('Program Case 1 - Forecasts'!$B10,'Base Case 1 - Forecasts'!$B$10:$B$15,0),MATCH('Program Case 1 - Forecasts'!AG$8,'Base Case 1 - Forecasts'!$C$8:$CF$8,0))</f>
        <v>7187171.81543973</v>
      </c>
      <c r="AH10" s="133">
        <f ca="1">(1+'Case 1 Assumptions'!$C36)*INDEX('Base Case 1 - Forecasts'!$C$10:$CF$15,MATCH('Program Case 1 - Forecasts'!$B10,'Base Case 1 - Forecasts'!$B$10:$B$15,0),MATCH('Program Case 1 - Forecasts'!AH$8,'Base Case 1 - Forecasts'!$C$8:$CF$8,0))</f>
        <v>7188009.0421413435</v>
      </c>
      <c r="AI10" s="133">
        <f ca="1">(1+'Case 1 Assumptions'!$C36)*INDEX('Base Case 1 - Forecasts'!$C$10:$CF$15,MATCH('Program Case 1 - Forecasts'!$B10,'Base Case 1 - Forecasts'!$B$10:$B$15,0),MATCH('Program Case 1 - Forecasts'!AI$8,'Base Case 1 - Forecasts'!$C$8:$CF$8,0))</f>
        <v>7188846.3663706863</v>
      </c>
      <c r="AJ10" s="133">
        <f ca="1">(1+'Case 1 Assumptions'!$C36)*INDEX('Base Case 1 - Forecasts'!$C$10:$CF$15,MATCH('Program Case 1 - Forecasts'!$B10,'Base Case 1 - Forecasts'!$B$10:$B$15,0),MATCH('Program Case 1 - Forecasts'!AJ$8,'Base Case 1 - Forecasts'!$C$8:$CF$8,0))</f>
        <v>7189683.7881391197</v>
      </c>
      <c r="AK10" s="133">
        <f ca="1">(1+'Case 1 Assumptions'!$C36)*INDEX('Base Case 1 - Forecasts'!$C$10:$CF$15,MATCH('Program Case 1 - Forecasts'!$B10,'Base Case 1 - Forecasts'!$B$10:$B$15,0),MATCH('Program Case 1 - Forecasts'!AK$8,'Base Case 1 - Forecasts'!$C$8:$CF$8,0))</f>
        <v>7190521.3074580058</v>
      </c>
      <c r="AL10" s="133">
        <f ca="1">(1+'Case 1 Assumptions'!$C36)*INDEX('Base Case 1 - Forecasts'!$C$10:$CF$15,MATCH('Program Case 1 - Forecasts'!$B10,'Base Case 1 - Forecasts'!$B$10:$B$15,0),MATCH('Program Case 1 - Forecasts'!AL$8,'Base Case 1 - Forecasts'!$C$8:$CF$8,0))</f>
        <v>7191358.9243387086</v>
      </c>
      <c r="AM10" s="133">
        <f ca="1">(1+'Case 1 Assumptions'!$C36)*INDEX('Base Case 1 - Forecasts'!$C$10:$CF$15,MATCH('Program Case 1 - Forecasts'!$B10,'Base Case 1 - Forecasts'!$B$10:$B$15,0),MATCH('Program Case 1 - Forecasts'!AM$8,'Base Case 1 - Forecasts'!$C$8:$CF$8,0))</f>
        <v>7192196.638792593</v>
      </c>
      <c r="AN10" s="133">
        <f ca="1">(1+'Case 1 Assumptions'!$C36)*INDEX('Base Case 1 - Forecasts'!$C$10:$CF$15,MATCH('Program Case 1 - Forecasts'!$B10,'Base Case 1 - Forecasts'!$B$10:$B$15,0),MATCH('Program Case 1 - Forecasts'!AN$8,'Base Case 1 - Forecasts'!$C$8:$CF$8,0))</f>
        <v>7193034.4508310249</v>
      </c>
      <c r="AO10" s="133">
        <f ca="1">(1+'Case 1 Assumptions'!$C36)*INDEX('Base Case 1 - Forecasts'!$C$10:$CF$15,MATCH('Program Case 1 - Forecasts'!$B10,'Base Case 1 - Forecasts'!$B$10:$B$15,0),MATCH('Program Case 1 - Forecasts'!AO$8,'Base Case 1 - Forecasts'!$C$8:$CF$8,0))</f>
        <v>7193872.360465371</v>
      </c>
      <c r="AP10" s="133">
        <f ca="1">(1+'Case 1 Assumptions'!$C36)*INDEX('Base Case 1 - Forecasts'!$C$10:$CF$15,MATCH('Program Case 1 - Forecasts'!$B10,'Base Case 1 - Forecasts'!$B$10:$B$15,0),MATCH('Program Case 1 - Forecasts'!AP$8,'Base Case 1 - Forecasts'!$C$8:$CF$8,0))</f>
        <v>7194710.367707001</v>
      </c>
      <c r="AQ10" s="133">
        <f ca="1">(1+'Case 1 Assumptions'!$C36)*INDEX('Base Case 1 - Forecasts'!$C$10:$CF$15,MATCH('Program Case 1 - Forecasts'!$B10,'Base Case 1 - Forecasts'!$B$10:$B$15,0),MATCH('Program Case 1 - Forecasts'!AQ$8,'Base Case 1 - Forecasts'!$C$8:$CF$8,0))</f>
        <v>7195548.4725672854</v>
      </c>
      <c r="AR10" s="133">
        <f ca="1">(1+'Case 1 Assumptions'!$C36)*INDEX('Base Case 1 - Forecasts'!$C$10:$CF$15,MATCH('Program Case 1 - Forecasts'!$B10,'Base Case 1 - Forecasts'!$B$10:$B$15,0),MATCH('Program Case 1 - Forecasts'!AR$8,'Base Case 1 - Forecasts'!$C$8:$CF$8,0))</f>
        <v>7184583.9383818563</v>
      </c>
      <c r="AS10" s="133">
        <f ca="1">(1+'Case 1 Assumptions'!$C36)*INDEX('Base Case 1 - Forecasts'!$C$10:$CF$15,MATCH('Program Case 1 - Forecasts'!$B10,'Base Case 1 - Forecasts'!$B$10:$B$15,0),MATCH('Program Case 1 - Forecasts'!AS$8,'Base Case 1 - Forecasts'!$C$8:$CF$8,0))</f>
        <v>7173636.1118887402</v>
      </c>
      <c r="AT10" s="133">
        <f ca="1">(1+'Case 1 Assumptions'!$C36)*INDEX('Base Case 1 - Forecasts'!$C$10:$CF$15,MATCH('Program Case 1 - Forecasts'!$B10,'Base Case 1 - Forecasts'!$B$10:$B$15,0),MATCH('Program Case 1 - Forecasts'!AT$8,'Base Case 1 - Forecasts'!$C$8:$CF$8,0))</f>
        <v>7162704.9676288543</v>
      </c>
      <c r="AU10" s="133">
        <f ca="1">(1+'Case 1 Assumptions'!$C36)*INDEX('Base Case 1 - Forecasts'!$C$10:$CF$15,MATCH('Program Case 1 - Forecasts'!$B10,'Base Case 1 - Forecasts'!$B$10:$B$15,0),MATCH('Program Case 1 - Forecasts'!AU$8,'Base Case 1 - Forecasts'!$C$8:$CF$8,0))</f>
        <v>7151790.480181911</v>
      </c>
      <c r="AV10" s="133">
        <f ca="1">(1+'Case 1 Assumptions'!$C36)*INDEX('Base Case 1 - Forecasts'!$C$10:$CF$15,MATCH('Program Case 1 - Forecasts'!$B10,'Base Case 1 - Forecasts'!$B$10:$B$15,0),MATCH('Program Case 1 - Forecasts'!AV$8,'Base Case 1 - Forecasts'!$C$8:$CF$8,0))</f>
        <v>7140892.6241663564</v>
      </c>
      <c r="AW10" s="133">
        <f ca="1">(1+'Case 1 Assumptions'!$C36)*INDEX('Base Case 1 - Forecasts'!$C$10:$CF$15,MATCH('Program Case 1 - Forecasts'!$B10,'Base Case 1 - Forecasts'!$B$10:$B$15,0),MATCH('Program Case 1 - Forecasts'!AW$8,'Base Case 1 - Forecasts'!$C$8:$CF$8,0))</f>
        <v>7130011.3742393143</v>
      </c>
      <c r="AX10" s="133">
        <f ca="1">(1+'Case 1 Assumptions'!$C36)*INDEX('Base Case 1 - Forecasts'!$C$10:$CF$15,MATCH('Program Case 1 - Forecasts'!$B10,'Base Case 1 - Forecasts'!$B$10:$B$15,0),MATCH('Program Case 1 - Forecasts'!AX$8,'Base Case 1 - Forecasts'!$C$8:$CF$8,0))</f>
        <v>7119146.7050965251</v>
      </c>
      <c r="AY10" s="133">
        <f ca="1">(1+'Case 1 Assumptions'!$C36)*INDEX('Base Case 1 - Forecasts'!$C$10:$CF$15,MATCH('Program Case 1 - Forecasts'!$B10,'Base Case 1 - Forecasts'!$B$10:$B$15,0),MATCH('Program Case 1 - Forecasts'!AY$8,'Base Case 1 - Forecasts'!$C$8:$CF$8,0))</f>
        <v>7108298.5914722877</v>
      </c>
      <c r="AZ10" s="133">
        <f ca="1">(1+'Case 1 Assumptions'!$C36)*INDEX('Base Case 1 - Forecasts'!$C$10:$CF$15,MATCH('Program Case 1 - Forecasts'!$B10,'Base Case 1 - Forecasts'!$B$10:$B$15,0),MATCH('Program Case 1 - Forecasts'!AZ$8,'Base Case 1 - Forecasts'!$C$8:$CF$8,0))</f>
        <v>7097467.0081394007</v>
      </c>
      <c r="BA10" s="133">
        <f ca="1">(1+'Case 1 Assumptions'!$C36)*INDEX('Base Case 1 - Forecasts'!$C$10:$CF$15,MATCH('Program Case 1 - Forecasts'!$B10,'Base Case 1 - Forecasts'!$B$10:$B$15,0),MATCH('Program Case 1 - Forecasts'!BA$8,'Base Case 1 - Forecasts'!$C$8:$CF$8,0))</f>
        <v>7086651.9299091045</v>
      </c>
      <c r="BB10" s="133">
        <f ca="1">(1+'Case 1 Assumptions'!$C36)*INDEX('Base Case 1 - Forecasts'!$C$10:$CF$15,MATCH('Program Case 1 - Forecasts'!$B10,'Base Case 1 - Forecasts'!$B$10:$B$15,0),MATCH('Program Case 1 - Forecasts'!BB$8,'Base Case 1 - Forecasts'!$C$8:$CF$8,0))</f>
        <v>7064565.4216716168</v>
      </c>
      <c r="BC10" s="133">
        <f ca="1">(1+'Case 1 Assumptions'!$C36)*INDEX('Base Case 1 - Forecasts'!$C$10:$CF$15,MATCH('Program Case 1 - Forecasts'!$B10,'Base Case 1 - Forecasts'!$B$10:$B$15,0),MATCH('Program Case 1 - Forecasts'!BC$8,'Base Case 1 - Forecasts'!$C$8:$CF$8,0))</f>
        <v>7042547.7490212237</v>
      </c>
      <c r="BD10" s="133">
        <f ca="1">(1+'Case 1 Assumptions'!$C36)*INDEX('Base Case 1 - Forecasts'!$C$10:$CF$15,MATCH('Program Case 1 - Forecasts'!$B10,'Base Case 1 - Forecasts'!$B$10:$B$15,0),MATCH('Program Case 1 - Forecasts'!BD$8,'Base Case 1 - Forecasts'!$C$8:$CF$8,0))</f>
        <v>7020598.6974225165</v>
      </c>
      <c r="BE10" s="133">
        <f ca="1">(1+'Case 1 Assumptions'!$C36)*INDEX('Base Case 1 - Forecasts'!$C$10:$CF$15,MATCH('Program Case 1 - Forecasts'!$B10,'Base Case 1 - Forecasts'!$B$10:$B$15,0),MATCH('Program Case 1 - Forecasts'!BE$8,'Base Case 1 - Forecasts'!$C$8:$CF$8,0))</f>
        <v>6998718.0530087156</v>
      </c>
      <c r="BF10" s="133">
        <f ca="1">(1+'Case 1 Assumptions'!$C36)*INDEX('Base Case 1 - Forecasts'!$C$10:$CF$15,MATCH('Program Case 1 - Forecasts'!$B10,'Base Case 1 - Forecasts'!$B$10:$B$15,0),MATCH('Program Case 1 - Forecasts'!BF$8,'Base Case 1 - Forecasts'!$C$8:$CF$8,0))</f>
        <v>6976905.6025795871</v>
      </c>
      <c r="BG10" s="133">
        <f ca="1">(1+'Case 1 Assumptions'!$C36)*INDEX('Base Case 1 - Forecasts'!$C$10:$CF$15,MATCH('Program Case 1 - Forecasts'!$B10,'Base Case 1 - Forecasts'!$B$10:$B$15,0),MATCH('Program Case 1 - Forecasts'!BG$8,'Base Case 1 - Forecasts'!$C$8:$CF$8,0))</f>
        <v>6955161.1335993642</v>
      </c>
      <c r="BH10" s="133">
        <f ca="1">(1+'Case 1 Assumptions'!$C36)*INDEX('Base Case 1 - Forecasts'!$C$10:$CF$15,MATCH('Program Case 1 - Forecasts'!$B10,'Base Case 1 - Forecasts'!$B$10:$B$15,0),MATCH('Program Case 1 - Forecasts'!BH$8,'Base Case 1 - Forecasts'!$C$8:$CF$8,0))</f>
        <v>6933484.4341946756</v>
      </c>
      <c r="BI10" s="133">
        <f ca="1">(1+'Case 1 Assumptions'!$C36)*INDEX('Base Case 1 - Forecasts'!$C$10:$CF$15,MATCH('Program Case 1 - Forecasts'!$B10,'Base Case 1 - Forecasts'!$B$10:$B$15,0),MATCH('Program Case 1 - Forecasts'!BI$8,'Base Case 1 - Forecasts'!$C$8:$CF$8,0))</f>
        <v>6911875.2931524832</v>
      </c>
      <c r="BJ10" s="133">
        <f ca="1">(1+'Case 1 Assumptions'!$C36)*INDEX('Base Case 1 - Forecasts'!$C$10:$CF$15,MATCH('Program Case 1 - Forecasts'!$B10,'Base Case 1 - Forecasts'!$B$10:$B$15,0),MATCH('Program Case 1 - Forecasts'!BJ$8,'Base Case 1 - Forecasts'!$C$8:$CF$8,0))</f>
        <v>6890333.4999180222</v>
      </c>
      <c r="BK10" s="133">
        <f ca="1">(1+'Case 1 Assumptions'!$C36)*INDEX('Base Case 1 - Forecasts'!$C$10:$CF$15,MATCH('Program Case 1 - Forecasts'!$B10,'Base Case 1 - Forecasts'!$B$10:$B$15,0),MATCH('Program Case 1 - Forecasts'!BK$8,'Base Case 1 - Forecasts'!$C$8:$CF$8,0))</f>
        <v>6868858.8445927501</v>
      </c>
      <c r="BL10" s="133">
        <f ca="1">(1+'Case 1 Assumptions'!$C36)*INDEX('Base Case 1 - Forecasts'!$C$10:$CF$15,MATCH('Program Case 1 - Forecasts'!$B10,'Base Case 1 - Forecasts'!$B$10:$B$15,0),MATCH('Program Case 1 - Forecasts'!BL$8,'Base Case 1 - Forecasts'!$C$8:$CF$8,0))</f>
        <v>6837217.2972083632</v>
      </c>
      <c r="BM10" s="133">
        <f ca="1">(1+'Case 1 Assumptions'!$C36)*INDEX('Base Case 1 - Forecasts'!$C$10:$CF$15,MATCH('Program Case 1 - Forecasts'!$B10,'Base Case 1 - Forecasts'!$B$10:$B$15,0),MATCH('Program Case 1 - Forecasts'!BM$8,'Base Case 1 - Forecasts'!$C$8:$CF$8,0))</f>
        <v>6805721.5072989119</v>
      </c>
      <c r="BN10" s="133">
        <f ca="1">(1+'Case 1 Assumptions'!$C36)*INDEX('Base Case 1 - Forecasts'!$C$10:$CF$15,MATCH('Program Case 1 - Forecasts'!$B10,'Base Case 1 - Forecasts'!$B$10:$B$15,0),MATCH('Program Case 1 - Forecasts'!BN$8,'Base Case 1 - Forecasts'!$C$8:$CF$8,0))</f>
        <v>6774370.8034294238</v>
      </c>
      <c r="BO10" s="133">
        <f ca="1">(1+'Case 1 Assumptions'!$C36)*INDEX('Base Case 1 - Forecasts'!$C$10:$CF$15,MATCH('Program Case 1 - Forecasts'!$B10,'Base Case 1 - Forecasts'!$B$10:$B$15,0),MATCH('Program Case 1 - Forecasts'!BO$8,'Base Case 1 - Forecasts'!$C$8:$CF$8,0))</f>
        <v>6743164.5172579065</v>
      </c>
      <c r="BP10" s="133">
        <f ca="1">(1+'Case 1 Assumptions'!$C36)*INDEX('Base Case 1 - Forecasts'!$C$10:$CF$15,MATCH('Program Case 1 - Forecasts'!$B10,'Base Case 1 - Forecasts'!$B$10:$B$15,0),MATCH('Program Case 1 - Forecasts'!BP$8,'Base Case 1 - Forecasts'!$C$8:$CF$8,0))</f>
        <v>6712101.9835210983</v>
      </c>
      <c r="BQ10" s="133">
        <f ca="1">(1+'Case 1 Assumptions'!$C36)*INDEX('Base Case 1 - Forecasts'!$C$10:$CF$15,MATCH('Program Case 1 - Forecasts'!$B10,'Base Case 1 - Forecasts'!$B$10:$B$15,0),MATCH('Program Case 1 - Forecasts'!BQ$8,'Base Case 1 - Forecasts'!$C$8:$CF$8,0))</f>
        <v>6681182.5400202889</v>
      </c>
      <c r="BR10" s="133">
        <f ca="1">(1+'Case 1 Assumptions'!$C36)*INDEX('Base Case 1 - Forecasts'!$C$10:$CF$15,MATCH('Program Case 1 - Forecasts'!$B10,'Base Case 1 - Forecasts'!$B$10:$B$15,0),MATCH('Program Case 1 - Forecasts'!BR$8,'Base Case 1 - Forecasts'!$C$8:$CF$8,0))</f>
        <v>6650405.5276071997</v>
      </c>
      <c r="BS10" s="133">
        <f ca="1">(1+'Case 1 Assumptions'!$C36)*INDEX('Base Case 1 - Forecasts'!$C$10:$CF$15,MATCH('Program Case 1 - Forecasts'!$B10,'Base Case 1 - Forecasts'!$B$10:$B$15,0),MATCH('Program Case 1 - Forecasts'!BS$8,'Base Case 1 - Forecasts'!$C$8:$CF$8,0))</f>
        <v>6619770.2901699329</v>
      </c>
      <c r="BT10" s="133">
        <f ca="1">(1+'Case 1 Assumptions'!$C36)*INDEX('Base Case 1 - Forecasts'!$C$10:$CF$15,MATCH('Program Case 1 - Forecasts'!$B10,'Base Case 1 - Forecasts'!$B$10:$B$15,0),MATCH('Program Case 1 - Forecasts'!BT$8,'Base Case 1 - Forecasts'!$C$8:$CF$8,0))</f>
        <v>6589276.1746189836</v>
      </c>
      <c r="BU10" s="133">
        <f ca="1">(1+'Case 1 Assumptions'!$C36)*INDEX('Base Case 1 - Forecasts'!$C$10:$CF$15,MATCH('Program Case 1 - Forecasts'!$B10,'Base Case 1 - Forecasts'!$B$10:$B$15,0),MATCH('Program Case 1 - Forecasts'!BU$8,'Base Case 1 - Forecasts'!$C$8:$CF$8,0))</f>
        <v>6558922.5308733201</v>
      </c>
      <c r="BV10" s="133">
        <f ca="1">(1+'Case 1 Assumptions'!$C36)*INDEX('Base Case 1 - Forecasts'!$C$10:$CF$15,MATCH('Program Case 1 - Forecasts'!$B10,'Base Case 1 - Forecasts'!$B$10:$B$15,0),MATCH('Program Case 1 - Forecasts'!BV$8,'Base Case 1 - Forecasts'!$C$8:$CF$8,0))</f>
        <v>6520215.6724248584</v>
      </c>
      <c r="BW10" s="133">
        <f ca="1">(1+'Case 1 Assumptions'!$C36)*INDEX('Base Case 1 - Forecasts'!$C$10:$CF$15,MATCH('Program Case 1 - Forecasts'!$B10,'Base Case 1 - Forecasts'!$B$10:$B$15,0),MATCH('Program Case 1 - Forecasts'!BW$8,'Base Case 1 - Forecasts'!$C$8:$CF$8,0))</f>
        <v>6481737.2388257375</v>
      </c>
      <c r="BX10" s="133">
        <f ca="1">(1+'Case 1 Assumptions'!$C36)*INDEX('Base Case 1 - Forecasts'!$C$10:$CF$15,MATCH('Program Case 1 - Forecasts'!$B10,'Base Case 1 - Forecasts'!$B$10:$B$15,0),MATCH('Program Case 1 - Forecasts'!BX$8,'Base Case 1 - Forecasts'!$C$8:$CF$8,0))</f>
        <v>6443485.8820484001</v>
      </c>
      <c r="BY10" s="133">
        <f ca="1">(1+'Case 1 Assumptions'!$C36)*INDEX('Base Case 1 - Forecasts'!$C$10:$CF$15,MATCH('Program Case 1 - Forecasts'!$B10,'Base Case 1 - Forecasts'!$B$10:$B$15,0),MATCH('Program Case 1 - Forecasts'!BY$8,'Base Case 1 - Forecasts'!$C$8:$CF$8,0))</f>
        <v>6405460.2620205479</v>
      </c>
      <c r="BZ10" s="133">
        <f ca="1">(1+'Case 1 Assumptions'!$C36)*INDEX('Base Case 1 - Forecasts'!$C$10:$CF$15,MATCH('Program Case 1 - Forecasts'!$B10,'Base Case 1 - Forecasts'!$B$10:$B$15,0),MATCH('Program Case 1 - Forecasts'!BZ$8,'Base Case 1 - Forecasts'!$C$8:$CF$8,0))</f>
        <v>6367659.0465781903</v>
      </c>
      <c r="CA10" s="133">
        <f ca="1">(1+'Case 1 Assumptions'!$C36)*INDEX('Base Case 1 - Forecasts'!$C$10:$CF$15,MATCH('Program Case 1 - Forecasts'!$B10,'Base Case 1 - Forecasts'!$B$10:$B$15,0),MATCH('Program Case 1 - Forecasts'!CA$8,'Base Case 1 - Forecasts'!$C$8:$CF$8,0))</f>
        <v>6330080.9114189772</v>
      </c>
      <c r="CB10" s="133">
        <f ca="1">(1+'Case 1 Assumptions'!$C36)*INDEX('Base Case 1 - Forecasts'!$C$10:$CF$15,MATCH('Program Case 1 - Forecasts'!$B10,'Base Case 1 - Forecasts'!$B$10:$B$15,0),MATCH('Program Case 1 - Forecasts'!CB$8,'Base Case 1 - Forecasts'!$C$8:$CF$8,0))</f>
        <v>6292724.5400558021</v>
      </c>
      <c r="CC10" s="133">
        <f ca="1">(1+'Case 1 Assumptions'!$C36)*INDEX('Base Case 1 - Forecasts'!$C$10:$CF$15,MATCH('Program Case 1 - Forecasts'!$B10,'Base Case 1 - Forecasts'!$B$10:$B$15,0),MATCH('Program Case 1 - Forecasts'!CC$8,'Base Case 1 - Forecasts'!$C$8:$CF$8,0))</f>
        <v>6255588.6237706821</v>
      </c>
      <c r="CD10" s="133">
        <f ca="1">(1+'Case 1 Assumptions'!$C36)*INDEX('Base Case 1 - Forecasts'!$C$10:$CF$15,MATCH('Program Case 1 - Forecasts'!$B10,'Base Case 1 - Forecasts'!$B$10:$B$15,0),MATCH('Program Case 1 - Forecasts'!CD$8,'Base Case 1 - Forecasts'!$C$8:$CF$8,0))</f>
        <v>6218671.8615689101</v>
      </c>
      <c r="CE10" s="133">
        <f ca="1">(1+'Case 1 Assumptions'!$C36)*INDEX('Base Case 1 - Forecasts'!$C$10:$CF$15,MATCH('Program Case 1 - Forecasts'!$B10,'Base Case 1 - Forecasts'!$B$10:$B$15,0),MATCH('Program Case 1 - Forecasts'!CE$8,'Base Case 1 - Forecasts'!$C$8:$CF$8,0))</f>
        <v>6181972.9601334743</v>
      </c>
      <c r="CF10" s="133">
        <f ca="1">(1+'Case 1 Assumptions'!$C36)*INDEX('Base Case 1 - Forecasts'!$C$10:$CF$15,MATCH('Program Case 1 - Forecasts'!$B10,'Base Case 1 - Forecasts'!$B$10:$B$15,0),MATCH('Program Case 1 - Forecasts'!CF$8,'Base Case 1 - Forecasts'!$C$8:$CF$8,0))</f>
        <v>6145490.6337797521</v>
      </c>
    </row>
    <row r="11" spans="1:84" x14ac:dyDescent="0.2">
      <c r="A11" s="118"/>
      <c r="B11" s="118" t="s">
        <v>32</v>
      </c>
      <c r="C11" s="160">
        <f ca="1">INDEX(INDIRECT("'Base Case "&amp;$E$6&amp;" - Forecasts'!$C$10:$AH$15"),MATCH('Program Case 1 - Forecasts'!$B11,INDIRECT("'Base Case "&amp;$E$6&amp;" - Forecasts'!$B$10:$B$15"),0),MATCH('Program Case 1 - Forecasts'!C$8,INDIRECT("'Base Case "&amp;$E$6&amp;" - Forecasts'!$C$8:$AH$8"),0))</f>
        <v>3231492</v>
      </c>
      <c r="D11" s="160">
        <f ca="1">INDEX(INDIRECT("'Base Case "&amp;$E$6&amp;" - Forecasts'!$C$10:$AH$15"),MATCH('Program Case 1 - Forecasts'!$B11,INDIRECT("'Base Case "&amp;$E$6&amp;" - Forecasts'!$B$10:$B$15"),0),MATCH('Program Case 1 - Forecasts'!D$8,INDIRECT("'Base Case "&amp;$E$6&amp;" - Forecasts'!$C$8:$AH$8"),0))</f>
        <v>4212348</v>
      </c>
      <c r="E11" s="160">
        <f ca="1">INDEX(INDIRECT("'Base Case "&amp;$E$6&amp;" - Forecasts'!$C$10:$AH$15"),MATCH('Program Case 1 - Forecasts'!$B11,INDIRECT("'Base Case "&amp;$E$6&amp;" - Forecasts'!$B$10:$B$15"),0),MATCH('Program Case 1 - Forecasts'!E$8,INDIRECT("'Base Case "&amp;$E$6&amp;" - Forecasts'!$C$8:$AH$8"),0))</f>
        <v>4386948</v>
      </c>
      <c r="F11" s="133">
        <f ca="1">(1+'Case 1 Assumptions'!$C37)*INDEX('Base Case 1 - Forecasts'!$C$10:$CF$15,MATCH('Program Case 1 - Forecasts'!$B11,'Base Case 1 - Forecasts'!$B$10:$B$15,0),MATCH('Program Case 1 - Forecasts'!F$8,'Base Case 1 - Forecasts'!$C$8:$CF$8,0))</f>
        <v>4282714.4002810894</v>
      </c>
      <c r="G11" s="133">
        <f ca="1">(1+'Case 1 Assumptions'!$C37)*INDEX('Base Case 1 - Forecasts'!$C$10:$CF$15,MATCH('Program Case 1 - Forecasts'!$B11,'Base Case 1 - Forecasts'!$B$10:$B$15,0),MATCH('Program Case 1 - Forecasts'!G$8,'Base Case 1 - Forecasts'!$C$8:$CF$8,0))</f>
        <v>4310265.3444593772</v>
      </c>
      <c r="H11" s="133">
        <f ca="1">(1+'Case 1 Assumptions'!$C37)*INDEX('Base Case 1 - Forecasts'!$C$10:$CF$15,MATCH('Program Case 1 - Forecasts'!$B11,'Base Case 1 - Forecasts'!$B$10:$B$15,0),MATCH('Program Case 1 - Forecasts'!H$8,'Base Case 1 - Forecasts'!$C$8:$CF$8,0))</f>
        <v>4337993.5254212013</v>
      </c>
      <c r="I11" s="133">
        <f ca="1">(1+'Case 1 Assumptions'!$C37)*INDEX('Base Case 1 - Forecasts'!$C$10:$CF$15,MATCH('Program Case 1 - Forecasts'!$B11,'Base Case 1 - Forecasts'!$B$10:$B$15,0),MATCH('Program Case 1 - Forecasts'!I$8,'Base Case 1 - Forecasts'!$C$8:$CF$8,0))</f>
        <v>4365900.0833408255</v>
      </c>
      <c r="J11" s="133">
        <f ca="1">(1+'Case 1 Assumptions'!$C37)*INDEX('Base Case 1 - Forecasts'!$C$10:$CF$15,MATCH('Program Case 1 - Forecasts'!$B11,'Base Case 1 - Forecasts'!$B$10:$B$15,0),MATCH('Program Case 1 - Forecasts'!J$8,'Base Case 1 - Forecasts'!$C$8:$CF$8,0))</f>
        <v>4393986.1657273155</v>
      </c>
      <c r="K11" s="133">
        <f ca="1">(1+'Case 1 Assumptions'!$C37)*INDEX('Base Case 1 - Forecasts'!$C$10:$CF$15,MATCH('Program Case 1 - Forecasts'!$B11,'Base Case 1 - Forecasts'!$B$10:$B$15,0),MATCH('Program Case 1 - Forecasts'!K$8,'Base Case 1 - Forecasts'!$C$8:$CF$8,0))</f>
        <v>4422252.9274717299</v>
      </c>
      <c r="L11" s="133">
        <f ca="1">(1+'Case 1 Assumptions'!$C37)*INDEX('Base Case 1 - Forecasts'!$C$10:$CF$15,MATCH('Program Case 1 - Forecasts'!$B11,'Base Case 1 - Forecasts'!$B$10:$B$15,0),MATCH('Program Case 1 - Forecasts'!L$8,'Base Case 1 - Forecasts'!$C$8:$CF$8,0))</f>
        <v>4450701.5308946073</v>
      </c>
      <c r="M11" s="133">
        <f ca="1">(1+'Case 1 Assumptions'!$C37)*INDEX('Base Case 1 - Forecasts'!$C$10:$CF$15,MATCH('Program Case 1 - Forecasts'!$B11,'Base Case 1 - Forecasts'!$B$10:$B$15,0),MATCH('Program Case 1 - Forecasts'!M$8,'Base Case 1 - Forecasts'!$C$8:$CF$8,0))</f>
        <v>4479333.1457937583</v>
      </c>
      <c r="N11" s="133">
        <f ca="1">(1+'Case 1 Assumptions'!$C37)*INDEX('Base Case 1 - Forecasts'!$C$10:$CF$15,MATCH('Program Case 1 - Forecasts'!$B11,'Base Case 1 - Forecasts'!$B$10:$B$15,0),MATCH('Program Case 1 - Forecasts'!N$8,'Base Case 1 - Forecasts'!$C$8:$CF$8,0))</f>
        <v>4498437.6401062058</v>
      </c>
      <c r="O11" s="133">
        <f ca="1">(1+'Case 1 Assumptions'!$C37)*INDEX('Base Case 1 - Forecasts'!$C$10:$CF$15,MATCH('Program Case 1 - Forecasts'!$B11,'Base Case 1 - Forecasts'!$B$10:$B$15,0),MATCH('Program Case 1 - Forecasts'!O$8,'Base Case 1 - Forecasts'!$C$8:$CF$8,0))</f>
        <v>4517623.6156773707</v>
      </c>
      <c r="P11" s="133">
        <f ca="1">(1+'Case 1 Assumptions'!$C37)*INDEX('Base Case 1 - Forecasts'!$C$10:$CF$15,MATCH('Program Case 1 - Forecasts'!$B11,'Base Case 1 - Forecasts'!$B$10:$B$15,0),MATCH('Program Case 1 - Forecasts'!P$8,'Base Case 1 - Forecasts'!$C$8:$CF$8,0))</f>
        <v>4536891.4200273398</v>
      </c>
      <c r="Q11" s="133">
        <f ca="1">(1+'Case 1 Assumptions'!$C37)*INDEX('Base Case 1 - Forecasts'!$C$10:$CF$15,MATCH('Program Case 1 - Forecasts'!$B11,'Base Case 1 - Forecasts'!$B$10:$B$15,0),MATCH('Program Case 1 - Forecasts'!Q$8,'Base Case 1 - Forecasts'!$C$8:$CF$8,0))</f>
        <v>4556241.4021583842</v>
      </c>
      <c r="R11" s="133">
        <f ca="1">(1+'Case 1 Assumptions'!$C37)*INDEX('Base Case 1 - Forecasts'!$C$10:$CF$15,MATCH('Program Case 1 - Forecasts'!$B11,'Base Case 1 - Forecasts'!$B$10:$B$15,0),MATCH('Program Case 1 - Forecasts'!R$8,'Base Case 1 - Forecasts'!$C$8:$CF$8,0))</f>
        <v>4575673.9125612797</v>
      </c>
      <c r="S11" s="133">
        <f ca="1">(1+'Case 1 Assumptions'!$C37)*INDEX('Base Case 1 - Forecasts'!$C$10:$CF$15,MATCH('Program Case 1 - Forecasts'!$B11,'Base Case 1 - Forecasts'!$B$10:$B$15,0),MATCH('Program Case 1 - Forecasts'!S$8,'Base Case 1 - Forecasts'!$C$8:$CF$8,0))</f>
        <v>4595189.303221656</v>
      </c>
      <c r="T11" s="133">
        <f ca="1">(1+'Case 1 Assumptions'!$C37)*INDEX('Base Case 1 - Forecasts'!$C$10:$CF$15,MATCH('Program Case 1 - Forecasts'!$B11,'Base Case 1 - Forecasts'!$B$10:$B$15,0),MATCH('Program Case 1 - Forecasts'!T$8,'Base Case 1 - Forecasts'!$C$8:$CF$8,0))</f>
        <v>4614787.9276263751</v>
      </c>
      <c r="U11" s="133">
        <f ca="1">(1+'Case 1 Assumptions'!$C37)*INDEX('Base Case 1 - Forecasts'!$C$10:$CF$15,MATCH('Program Case 1 - Forecasts'!$B11,'Base Case 1 - Forecasts'!$B$10:$B$15,0),MATCH('Program Case 1 - Forecasts'!U$8,'Base Case 1 - Forecasts'!$C$8:$CF$8,0))</f>
        <v>4634470.1407699268</v>
      </c>
      <c r="V11" s="133">
        <f ca="1">(1+'Case 1 Assumptions'!$C37)*INDEX('Base Case 1 - Forecasts'!$C$10:$CF$15,MATCH('Program Case 1 - Forecasts'!$B11,'Base Case 1 - Forecasts'!$B$10:$B$15,0),MATCH('Program Case 1 - Forecasts'!V$8,'Base Case 1 - Forecasts'!$C$8:$CF$8,0))</f>
        <v>4654236.299160867</v>
      </c>
      <c r="W11" s="133">
        <f ca="1">(1+'Case 1 Assumptions'!$C37)*INDEX('Base Case 1 - Forecasts'!$C$10:$CF$15,MATCH('Program Case 1 - Forecasts'!$B11,'Base Case 1 - Forecasts'!$B$10:$B$15,0),MATCH('Program Case 1 - Forecasts'!W$8,'Base Case 1 - Forecasts'!$C$8:$CF$8,0))</f>
        <v>4674086.7608282696</v>
      </c>
      <c r="X11" s="133">
        <f ca="1">(1+'Case 1 Assumptions'!$C37)*INDEX('Base Case 1 - Forecasts'!$C$10:$CF$15,MATCH('Program Case 1 - Forecasts'!$B11,'Base Case 1 - Forecasts'!$B$10:$B$15,0),MATCH('Program Case 1 - Forecasts'!X$8,'Base Case 1 - Forecasts'!$C$8:$CF$8,0))</f>
        <v>4684007.3698605346</v>
      </c>
      <c r="Y11" s="133">
        <f ca="1">(1+'Case 1 Assumptions'!$C37)*INDEX('Base Case 1 - Forecasts'!$C$10:$CF$15,MATCH('Program Case 1 - Forecasts'!$B11,'Base Case 1 - Forecasts'!$B$10:$B$15,0),MATCH('Program Case 1 - Forecasts'!Y$8,'Base Case 1 - Forecasts'!$C$8:$CF$8,0))</f>
        <v>4693949.0350880763</v>
      </c>
      <c r="Z11" s="133">
        <f ca="1">(1+'Case 1 Assumptions'!$C37)*INDEX('Base Case 1 - Forecasts'!$C$10:$CF$15,MATCH('Program Case 1 - Forecasts'!$B11,'Base Case 1 - Forecasts'!$B$10:$B$15,0),MATCH('Program Case 1 - Forecasts'!Z$8,'Base Case 1 - Forecasts'!$C$8:$CF$8,0))</f>
        <v>4703911.8012020355</v>
      </c>
      <c r="AA11" s="133">
        <f ca="1">(1+'Case 1 Assumptions'!$C37)*INDEX('Base Case 1 - Forecasts'!$C$10:$CF$15,MATCH('Program Case 1 - Forecasts'!$B11,'Base Case 1 - Forecasts'!$B$10:$B$15,0),MATCH('Program Case 1 - Forecasts'!AA$8,'Base Case 1 - Forecasts'!$C$8:$CF$8,0))</f>
        <v>4713895.7129884129</v>
      </c>
      <c r="AB11" s="133">
        <f ca="1">(1+'Case 1 Assumptions'!$C37)*INDEX('Base Case 1 - Forecasts'!$C$10:$CF$15,MATCH('Program Case 1 - Forecasts'!$B11,'Base Case 1 - Forecasts'!$B$10:$B$15,0),MATCH('Program Case 1 - Forecasts'!AB$8,'Base Case 1 - Forecasts'!$C$8:$CF$8,0))</f>
        <v>4723900.8153282646</v>
      </c>
      <c r="AC11" s="133">
        <f ca="1">(1+'Case 1 Assumptions'!$C37)*INDEX('Base Case 1 - Forecasts'!$C$10:$CF$15,MATCH('Program Case 1 - Forecasts'!$B11,'Base Case 1 - Forecasts'!$B$10:$B$15,0),MATCH('Program Case 1 - Forecasts'!AC$8,'Base Case 1 - Forecasts'!$C$8:$CF$8,0))</f>
        <v>4733927.1531979041</v>
      </c>
      <c r="AD11" s="133">
        <f ca="1">(1+'Case 1 Assumptions'!$C37)*INDEX('Base Case 1 - Forecasts'!$C$10:$CF$15,MATCH('Program Case 1 - Forecasts'!$B11,'Base Case 1 - Forecasts'!$B$10:$B$15,0),MATCH('Program Case 1 - Forecasts'!AD$8,'Base Case 1 - Forecasts'!$C$8:$CF$8,0))</f>
        <v>4743974.7716691066</v>
      </c>
      <c r="AE11" s="133">
        <f ca="1">(1+'Case 1 Assumptions'!$C37)*INDEX('Base Case 1 - Forecasts'!$C$10:$CF$15,MATCH('Program Case 1 - Forecasts'!$B11,'Base Case 1 - Forecasts'!$B$10:$B$15,0),MATCH('Program Case 1 - Forecasts'!AE$8,'Base Case 1 - Forecasts'!$C$8:$CF$8,0))</f>
        <v>4754043.7159093115</v>
      </c>
      <c r="AF11" s="133">
        <f ca="1">(1+'Case 1 Assumptions'!$C37)*INDEX('Base Case 1 - Forecasts'!$C$10:$CF$15,MATCH('Program Case 1 - Forecasts'!$B11,'Base Case 1 - Forecasts'!$B$10:$B$15,0),MATCH('Program Case 1 - Forecasts'!AF$8,'Base Case 1 - Forecasts'!$C$8:$CF$8,0))</f>
        <v>4764134.0311818235</v>
      </c>
      <c r="AG11" s="133">
        <f ca="1">(1+'Case 1 Assumptions'!$C37)*INDEX('Base Case 1 - Forecasts'!$C$10:$CF$15,MATCH('Program Case 1 - Forecasts'!$B11,'Base Case 1 - Forecasts'!$B$10:$B$15,0),MATCH('Program Case 1 - Forecasts'!AG$8,'Base Case 1 - Forecasts'!$C$8:$CF$8,0))</f>
        <v>4774245.7628460191</v>
      </c>
      <c r="AH11" s="133">
        <f ca="1">(1+'Case 1 Assumptions'!$C37)*INDEX('Base Case 1 - Forecasts'!$C$10:$CF$15,MATCH('Program Case 1 - Forecasts'!$B11,'Base Case 1 - Forecasts'!$B$10:$B$15,0),MATCH('Program Case 1 - Forecasts'!AH$8,'Base Case 1 - Forecasts'!$C$8:$CF$8,0))</f>
        <v>4774801.9101227727</v>
      </c>
      <c r="AI11" s="133">
        <f ca="1">(1+'Case 1 Assumptions'!$C37)*INDEX('Base Case 1 - Forecasts'!$C$10:$CF$15,MATCH('Program Case 1 - Forecasts'!$B11,'Base Case 1 - Forecasts'!$B$10:$B$15,0),MATCH('Program Case 1 - Forecasts'!AI$8,'Base Case 1 - Forecasts'!$C$8:$CF$8,0))</f>
        <v>4775358.1221845858</v>
      </c>
      <c r="AJ11" s="133">
        <f ca="1">(1+'Case 1 Assumptions'!$C37)*INDEX('Base Case 1 - Forecasts'!$C$10:$CF$15,MATCH('Program Case 1 - Forecasts'!$B11,'Base Case 1 - Forecasts'!$B$10:$B$15,0),MATCH('Program Case 1 - Forecasts'!AJ$8,'Base Case 1 - Forecasts'!$C$8:$CF$8,0))</f>
        <v>4775914.3990390049</v>
      </c>
      <c r="AK11" s="133">
        <f ca="1">(1+'Case 1 Assumptions'!$C37)*INDEX('Base Case 1 - Forecasts'!$C$10:$CF$15,MATCH('Program Case 1 - Forecasts'!$B11,'Base Case 1 - Forecasts'!$B$10:$B$15,0),MATCH('Program Case 1 - Forecasts'!AK$8,'Base Case 1 - Forecasts'!$C$8:$CF$8,0))</f>
        <v>4776470.7406935766</v>
      </c>
      <c r="AL11" s="133">
        <f ca="1">(1+'Case 1 Assumptions'!$C37)*INDEX('Base Case 1 - Forecasts'!$C$10:$CF$15,MATCH('Program Case 1 - Forecasts'!$B11,'Base Case 1 - Forecasts'!$B$10:$B$15,0),MATCH('Program Case 1 - Forecasts'!AL$8,'Base Case 1 - Forecasts'!$C$8:$CF$8,0))</f>
        <v>4777027.1471558502</v>
      </c>
      <c r="AM11" s="133">
        <f ca="1">(1+'Case 1 Assumptions'!$C37)*INDEX('Base Case 1 - Forecasts'!$C$10:$CF$15,MATCH('Program Case 1 - Forecasts'!$B11,'Base Case 1 - Forecasts'!$B$10:$B$15,0),MATCH('Program Case 1 - Forecasts'!AM$8,'Base Case 1 - Forecasts'!$C$8:$CF$8,0))</f>
        <v>4777583.6184333749</v>
      </c>
      <c r="AN11" s="133">
        <f ca="1">(1+'Case 1 Assumptions'!$C37)*INDEX('Base Case 1 - Forecasts'!$C$10:$CF$15,MATCH('Program Case 1 - Forecasts'!$B11,'Base Case 1 - Forecasts'!$B$10:$B$15,0),MATCH('Program Case 1 - Forecasts'!AN$8,'Base Case 1 - Forecasts'!$C$8:$CF$8,0))</f>
        <v>4778140.1545337019</v>
      </c>
      <c r="AO11" s="133">
        <f ca="1">(1+'Case 1 Assumptions'!$C37)*INDEX('Base Case 1 - Forecasts'!$C$10:$CF$15,MATCH('Program Case 1 - Forecasts'!$B11,'Base Case 1 - Forecasts'!$B$10:$B$15,0),MATCH('Program Case 1 - Forecasts'!AO$8,'Base Case 1 - Forecasts'!$C$8:$CF$8,0))</f>
        <v>4778696.7554643815</v>
      </c>
      <c r="AP11" s="133">
        <f ca="1">(1+'Case 1 Assumptions'!$C37)*INDEX('Base Case 1 - Forecasts'!$C$10:$CF$15,MATCH('Program Case 1 - Forecasts'!$B11,'Base Case 1 - Forecasts'!$B$10:$B$15,0),MATCH('Program Case 1 - Forecasts'!AP$8,'Base Case 1 - Forecasts'!$C$8:$CF$8,0))</f>
        <v>4779253.4212329648</v>
      </c>
      <c r="AQ11" s="133">
        <f ca="1">(1+'Case 1 Assumptions'!$C37)*INDEX('Base Case 1 - Forecasts'!$C$10:$CF$15,MATCH('Program Case 1 - Forecasts'!$B11,'Base Case 1 - Forecasts'!$B$10:$B$15,0),MATCH('Program Case 1 - Forecasts'!AQ$8,'Base Case 1 - Forecasts'!$C$8:$CF$8,0))</f>
        <v>4779810.1518470068</v>
      </c>
      <c r="AR11" s="133">
        <f ca="1">(1+'Case 1 Assumptions'!$C37)*INDEX('Base Case 1 - Forecasts'!$C$10:$CF$15,MATCH('Program Case 1 - Forecasts'!$B11,'Base Case 1 - Forecasts'!$B$10:$B$15,0),MATCH('Program Case 1 - Forecasts'!AR$8,'Base Case 1 - Forecasts'!$C$8:$CF$8,0))</f>
        <v>4772526.7054204289</v>
      </c>
      <c r="AS11" s="133">
        <f ca="1">(1+'Case 1 Assumptions'!$C37)*INDEX('Base Case 1 - Forecasts'!$C$10:$CF$15,MATCH('Program Case 1 - Forecasts'!$B11,'Base Case 1 - Forecasts'!$B$10:$B$15,0),MATCH('Program Case 1 - Forecasts'!AS$8,'Base Case 1 - Forecasts'!$C$8:$CF$8,0))</f>
        <v>4765254.3574664183</v>
      </c>
      <c r="AT11" s="133">
        <f ca="1">(1+'Case 1 Assumptions'!$C37)*INDEX('Base Case 1 - Forecasts'!$C$10:$CF$15,MATCH('Program Case 1 - Forecasts'!$B11,'Base Case 1 - Forecasts'!$B$10:$B$15,0),MATCH('Program Case 1 - Forecasts'!AT$8,'Base Case 1 - Forecasts'!$C$8:$CF$8,0))</f>
        <v>4757993.0910731889</v>
      </c>
      <c r="AU11" s="133">
        <f ca="1">(1+'Case 1 Assumptions'!$C37)*INDEX('Base Case 1 - Forecasts'!$C$10:$CF$15,MATCH('Program Case 1 - Forecasts'!$B11,'Base Case 1 - Forecasts'!$B$10:$B$15,0),MATCH('Program Case 1 - Forecasts'!AU$8,'Base Case 1 - Forecasts'!$C$8:$CF$8,0))</f>
        <v>4750742.8893547235</v>
      </c>
      <c r="AV11" s="133">
        <f ca="1">(1+'Case 1 Assumptions'!$C37)*INDEX('Base Case 1 - Forecasts'!$C$10:$CF$15,MATCH('Program Case 1 - Forecasts'!$B11,'Base Case 1 - Forecasts'!$B$10:$B$15,0),MATCH('Program Case 1 - Forecasts'!AV$8,'Base Case 1 - Forecasts'!$C$8:$CF$8,0))</f>
        <v>4743503.7354507372</v>
      </c>
      <c r="AW11" s="133">
        <f ca="1">(1+'Case 1 Assumptions'!$C37)*INDEX('Base Case 1 - Forecasts'!$C$10:$CF$15,MATCH('Program Case 1 - Forecasts'!$B11,'Base Case 1 - Forecasts'!$B$10:$B$15,0),MATCH('Program Case 1 - Forecasts'!AW$8,'Base Case 1 - Forecasts'!$C$8:$CF$8,0))</f>
        <v>4736275.6125266338</v>
      </c>
      <c r="AX11" s="133">
        <f ca="1">(1+'Case 1 Assumptions'!$C37)*INDEX('Base Case 1 - Forecasts'!$C$10:$CF$15,MATCH('Program Case 1 - Forecasts'!$B11,'Base Case 1 - Forecasts'!$B$10:$B$15,0),MATCH('Program Case 1 - Forecasts'!AX$8,'Base Case 1 - Forecasts'!$C$8:$CF$8,0))</f>
        <v>4729058.5037734723</v>
      </c>
      <c r="AY11" s="133">
        <f ca="1">(1+'Case 1 Assumptions'!$C37)*INDEX('Base Case 1 - Forecasts'!$C$10:$CF$15,MATCH('Program Case 1 - Forecasts'!$B11,'Base Case 1 - Forecasts'!$B$10:$B$15,0),MATCH('Program Case 1 - Forecasts'!AY$8,'Base Case 1 - Forecasts'!$C$8:$CF$8,0))</f>
        <v>4721852.3924079249</v>
      </c>
      <c r="AZ11" s="133">
        <f ca="1">(1+'Case 1 Assumptions'!$C37)*INDEX('Base Case 1 - Forecasts'!$C$10:$CF$15,MATCH('Program Case 1 - Forecasts'!$B11,'Base Case 1 - Forecasts'!$B$10:$B$15,0),MATCH('Program Case 1 - Forecasts'!AZ$8,'Base Case 1 - Forecasts'!$C$8:$CF$8,0))</f>
        <v>4714657.2616722351</v>
      </c>
      <c r="BA11" s="133">
        <f ca="1">(1+'Case 1 Assumptions'!$C37)*INDEX('Base Case 1 - Forecasts'!$C$10:$CF$15,MATCH('Program Case 1 - Forecasts'!$B11,'Base Case 1 - Forecasts'!$B$10:$B$15,0),MATCH('Program Case 1 - Forecasts'!BA$8,'Base Case 1 - Forecasts'!$C$8:$CF$8,0))</f>
        <v>4707473.0948341871</v>
      </c>
      <c r="BB11" s="133">
        <f ca="1">(1+'Case 1 Assumptions'!$C37)*INDEX('Base Case 1 - Forecasts'!$C$10:$CF$15,MATCH('Program Case 1 - Forecasts'!$B11,'Base Case 1 - Forecasts'!$B$10:$B$15,0),MATCH('Program Case 1 - Forecasts'!BB$8,'Base Case 1 - Forecasts'!$C$8:$CF$8,0))</f>
        <v>4692801.6188939065</v>
      </c>
      <c r="BC11" s="133">
        <f ca="1">(1+'Case 1 Assumptions'!$C37)*INDEX('Base Case 1 - Forecasts'!$C$10:$CF$15,MATCH('Program Case 1 - Forecasts'!$B11,'Base Case 1 - Forecasts'!$B$10:$B$15,0),MATCH('Program Case 1 - Forecasts'!BC$8,'Base Case 1 - Forecasts'!$C$8:$CF$8,0))</f>
        <v>4678175.8685906986</v>
      </c>
      <c r="BD11" s="133">
        <f ca="1">(1+'Case 1 Assumptions'!$C37)*INDEX('Base Case 1 - Forecasts'!$C$10:$CF$15,MATCH('Program Case 1 - Forecasts'!$B11,'Base Case 1 - Forecasts'!$B$10:$B$15,0),MATCH('Program Case 1 - Forecasts'!BD$8,'Base Case 1 - Forecasts'!$C$8:$CF$8,0))</f>
        <v>4663595.701414438</v>
      </c>
      <c r="BE11" s="133">
        <f ca="1">(1+'Case 1 Assumptions'!$C37)*INDEX('Base Case 1 - Forecasts'!$C$10:$CF$15,MATCH('Program Case 1 - Forecasts'!$B11,'Base Case 1 - Forecasts'!$B$10:$B$15,0),MATCH('Program Case 1 - Forecasts'!BE$8,'Base Case 1 - Forecasts'!$C$8:$CF$8,0))</f>
        <v>4649060.9752991507</v>
      </c>
      <c r="BF11" s="133">
        <f ca="1">(1+'Case 1 Assumptions'!$C37)*INDEX('Base Case 1 - Forecasts'!$C$10:$CF$15,MATCH('Program Case 1 - Forecasts'!$B11,'Base Case 1 - Forecasts'!$B$10:$B$15,0),MATCH('Program Case 1 - Forecasts'!BF$8,'Base Case 1 - Forecasts'!$C$8:$CF$8,0))</f>
        <v>4634571.5486216312</v>
      </c>
      <c r="BG11" s="133">
        <f ca="1">(1+'Case 1 Assumptions'!$C37)*INDEX('Base Case 1 - Forecasts'!$C$10:$CF$15,MATCH('Program Case 1 - Forecasts'!$B11,'Base Case 1 - Forecasts'!$B$10:$B$15,0),MATCH('Program Case 1 - Forecasts'!BG$8,'Base Case 1 - Forecasts'!$C$8:$CF$8,0))</f>
        <v>4620127.2802000595</v>
      </c>
      <c r="BH11" s="133">
        <f ca="1">(1+'Case 1 Assumptions'!$C37)*INDEX('Base Case 1 - Forecasts'!$C$10:$CF$15,MATCH('Program Case 1 - Forecasts'!$B11,'Base Case 1 - Forecasts'!$B$10:$B$15,0),MATCH('Program Case 1 - Forecasts'!BH$8,'Base Case 1 - Forecasts'!$C$8:$CF$8,0))</f>
        <v>4605728.029292631</v>
      </c>
      <c r="BI11" s="133">
        <f ca="1">(1+'Case 1 Assumptions'!$C37)*INDEX('Base Case 1 - Forecasts'!$C$10:$CF$15,MATCH('Program Case 1 - Forecasts'!$B11,'Base Case 1 - Forecasts'!$B$10:$B$15,0),MATCH('Program Case 1 - Forecasts'!BI$8,'Base Case 1 - Forecasts'!$C$8:$CF$8,0))</f>
        <v>4591373.655596179</v>
      </c>
      <c r="BJ11" s="133">
        <f ca="1">(1+'Case 1 Assumptions'!$C37)*INDEX('Base Case 1 - Forecasts'!$C$10:$CF$15,MATCH('Program Case 1 - Forecasts'!$B11,'Base Case 1 - Forecasts'!$B$10:$B$15,0),MATCH('Program Case 1 - Forecasts'!BJ$8,'Base Case 1 - Forecasts'!$C$8:$CF$8,0))</f>
        <v>4577064.0192448134</v>
      </c>
      <c r="BK11" s="133">
        <f ca="1">(1+'Case 1 Assumptions'!$C37)*INDEX('Base Case 1 - Forecasts'!$C$10:$CF$15,MATCH('Program Case 1 - Forecasts'!$B11,'Base Case 1 - Forecasts'!$B$10:$B$15,0),MATCH('Program Case 1 - Forecasts'!BK$8,'Base Case 1 - Forecasts'!$C$8:$CF$8,0))</f>
        <v>4562798.9808085524</v>
      </c>
      <c r="BL11" s="133">
        <f ca="1">(1+'Case 1 Assumptions'!$C37)*INDEX('Base Case 1 - Forecasts'!$C$10:$CF$15,MATCH('Program Case 1 - Forecasts'!$B11,'Base Case 1 - Forecasts'!$B$10:$B$15,0),MATCH('Program Case 1 - Forecasts'!BL$8,'Base Case 1 - Forecasts'!$C$8:$CF$8,0))</f>
        <v>4541780.3482491812</v>
      </c>
      <c r="BM11" s="133">
        <f ca="1">(1+'Case 1 Assumptions'!$C37)*INDEX('Base Case 1 - Forecasts'!$C$10:$CF$15,MATCH('Program Case 1 - Forecasts'!$B11,'Base Case 1 - Forecasts'!$B$10:$B$15,0),MATCH('Program Case 1 - Forecasts'!BM$8,'Base Case 1 - Forecasts'!$C$8:$CF$8,0))</f>
        <v>4520858.5384769896</v>
      </c>
      <c r="BN11" s="133">
        <f ca="1">(1+'Case 1 Assumptions'!$C37)*INDEX('Base Case 1 - Forecasts'!$C$10:$CF$15,MATCH('Program Case 1 - Forecasts'!$B11,'Base Case 1 - Forecasts'!$B$10:$B$15,0),MATCH('Program Case 1 - Forecasts'!BN$8,'Base Case 1 - Forecasts'!$C$8:$CF$8,0))</f>
        <v>4500033.1054757079</v>
      </c>
      <c r="BO11" s="133">
        <f ca="1">(1+'Case 1 Assumptions'!$C37)*INDEX('Base Case 1 - Forecasts'!$C$10:$CF$15,MATCH('Program Case 1 - Forecasts'!$B11,'Base Case 1 - Forecasts'!$B$10:$B$15,0),MATCH('Program Case 1 - Forecasts'!BO$8,'Base Case 1 - Forecasts'!$C$8:$CF$8,0))</f>
        <v>4479303.6052836478</v>
      </c>
      <c r="BP11" s="133">
        <f ca="1">(1+'Case 1 Assumptions'!$C37)*INDEX('Base Case 1 - Forecasts'!$C$10:$CF$15,MATCH('Program Case 1 - Forecasts'!$B11,'Base Case 1 - Forecasts'!$B$10:$B$15,0),MATCH('Program Case 1 - Forecasts'!BP$8,'Base Case 1 - Forecasts'!$C$8:$CF$8,0))</f>
        <v>4458669.595984241</v>
      </c>
      <c r="BQ11" s="133">
        <f ca="1">(1+'Case 1 Assumptions'!$C37)*INDEX('Base Case 1 - Forecasts'!$C$10:$CF$15,MATCH('Program Case 1 - Forecasts'!$B11,'Base Case 1 - Forecasts'!$B$10:$B$15,0),MATCH('Program Case 1 - Forecasts'!BQ$8,'Base Case 1 - Forecasts'!$C$8:$CF$8,0))</f>
        <v>4438130.6376966182</v>
      </c>
      <c r="BR11" s="133">
        <f ca="1">(1+'Case 1 Assumptions'!$C37)*INDEX('Base Case 1 - Forecasts'!$C$10:$CF$15,MATCH('Program Case 1 - Forecasts'!$B11,'Base Case 1 - Forecasts'!$B$10:$B$15,0),MATCH('Program Case 1 - Forecasts'!BR$8,'Base Case 1 - Forecasts'!$C$8:$CF$8,0))</f>
        <v>4417686.2925662287</v>
      </c>
      <c r="BS11" s="133">
        <f ca="1">(1+'Case 1 Assumptions'!$C37)*INDEX('Base Case 1 - Forecasts'!$C$10:$CF$15,MATCH('Program Case 1 - Forecasts'!$B11,'Base Case 1 - Forecasts'!$B$10:$B$15,0),MATCH('Program Case 1 - Forecasts'!BS$8,'Base Case 1 - Forecasts'!$C$8:$CF$8,0))</f>
        <v>4397336.1247555111</v>
      </c>
      <c r="BT11" s="133">
        <f ca="1">(1+'Case 1 Assumptions'!$C37)*INDEX('Base Case 1 - Forecasts'!$C$10:$CF$15,MATCH('Program Case 1 - Forecasts'!$B11,'Base Case 1 - Forecasts'!$B$10:$B$15,0),MATCH('Program Case 1 - Forecasts'!BT$8,'Base Case 1 - Forecasts'!$C$8:$CF$8,0))</f>
        <v>4377079.7004345981</v>
      </c>
      <c r="BU11" s="133">
        <f ca="1">(1+'Case 1 Assumptions'!$C37)*INDEX('Base Case 1 - Forecasts'!$C$10:$CF$15,MATCH('Program Case 1 - Forecasts'!$B11,'Base Case 1 - Forecasts'!$B$10:$B$15,0),MATCH('Program Case 1 - Forecasts'!BU$8,'Base Case 1 - Forecasts'!$C$8:$CF$8,0))</f>
        <v>4356916.5877720686</v>
      </c>
      <c r="BV11" s="133">
        <f ca="1">(1+'Case 1 Assumptions'!$C37)*INDEX('Base Case 1 - Forecasts'!$C$10:$CF$15,MATCH('Program Case 1 - Forecasts'!$B11,'Base Case 1 - Forecasts'!$B$10:$B$15,0),MATCH('Program Case 1 - Forecasts'!BV$8,'Base Case 1 - Forecasts'!$C$8:$CF$8,0))</f>
        <v>4331204.6582835233</v>
      </c>
      <c r="BW11" s="133">
        <f ca="1">(1+'Case 1 Assumptions'!$C37)*INDEX('Base Case 1 - Forecasts'!$C$10:$CF$15,MATCH('Program Case 1 - Forecasts'!$B11,'Base Case 1 - Forecasts'!$B$10:$B$15,0),MATCH('Program Case 1 - Forecasts'!BW$8,'Base Case 1 - Forecasts'!$C$8:$CF$8,0))</f>
        <v>4305644.4653051235</v>
      </c>
      <c r="BX11" s="133">
        <f ca="1">(1+'Case 1 Assumptions'!$C37)*INDEX('Base Case 1 - Forecasts'!$C$10:$CF$15,MATCH('Program Case 1 - Forecasts'!$B11,'Base Case 1 - Forecasts'!$B$10:$B$15,0),MATCH('Program Case 1 - Forecasts'!BX$8,'Base Case 1 - Forecasts'!$C$8:$CF$8,0))</f>
        <v>4280235.113378264</v>
      </c>
      <c r="BY11" s="133">
        <f ca="1">(1+'Case 1 Assumptions'!$C37)*INDEX('Base Case 1 - Forecasts'!$C$10:$CF$15,MATCH('Program Case 1 - Forecasts'!$B11,'Base Case 1 - Forecasts'!$B$10:$B$15,0),MATCH('Program Case 1 - Forecasts'!BY$8,'Base Case 1 - Forecasts'!$C$8:$CF$8,0))</f>
        <v>4254975.7123288047</v>
      </c>
      <c r="BZ11" s="133">
        <f ca="1">(1+'Case 1 Assumptions'!$C37)*INDEX('Base Case 1 - Forecasts'!$C$10:$CF$15,MATCH('Program Case 1 - Forecasts'!$B11,'Base Case 1 - Forecasts'!$B$10:$B$15,0),MATCH('Program Case 1 - Forecasts'!BZ$8,'Base Case 1 - Forecasts'!$C$8:$CF$8,0))</f>
        <v>4229865.377235882</v>
      </c>
      <c r="CA11" s="133">
        <f ca="1">(1+'Case 1 Assumptions'!$C37)*INDEX('Base Case 1 - Forecasts'!$C$10:$CF$15,MATCH('Program Case 1 - Forecasts'!$B11,'Base Case 1 - Forecasts'!$B$10:$B$15,0),MATCH('Program Case 1 - Forecasts'!CA$8,'Base Case 1 - Forecasts'!$C$8:$CF$8,0))</f>
        <v>4204903.2284009084</v>
      </c>
      <c r="CB11" s="133">
        <f ca="1">(1+'Case 1 Assumptions'!$C37)*INDEX('Base Case 1 - Forecasts'!$C$10:$CF$15,MATCH('Program Case 1 - Forecasts'!$B11,'Base Case 1 - Forecasts'!$B$10:$B$15,0),MATCH('Program Case 1 - Forecasts'!CB$8,'Base Case 1 - Forecasts'!$C$8:$CF$8,0))</f>
        <v>4180088.3913167566</v>
      </c>
      <c r="CC11" s="133">
        <f ca="1">(1+'Case 1 Assumptions'!$C37)*INDEX('Base Case 1 - Forecasts'!$C$10:$CF$15,MATCH('Program Case 1 - Forecasts'!$B11,'Base Case 1 - Forecasts'!$B$10:$B$15,0),MATCH('Program Case 1 - Forecasts'!CC$8,'Base Case 1 - Forecasts'!$C$8:$CF$8,0))</f>
        <v>4155419.9966371185</v>
      </c>
      <c r="CD11" s="133">
        <f ca="1">(1+'Case 1 Assumptions'!$C37)*INDEX('Base Case 1 - Forecasts'!$C$10:$CF$15,MATCH('Program Case 1 - Forecasts'!$B11,'Base Case 1 - Forecasts'!$B$10:$B$15,0),MATCH('Program Case 1 - Forecasts'!CD$8,'Base Case 1 - Forecasts'!$C$8:$CF$8,0))</f>
        <v>4130897.1801460506</v>
      </c>
      <c r="CE11" s="133">
        <f ca="1">(1+'Case 1 Assumptions'!$C37)*INDEX('Base Case 1 - Forecasts'!$C$10:$CF$15,MATCH('Program Case 1 - Forecasts'!$B11,'Base Case 1 - Forecasts'!$B$10:$B$15,0),MATCH('Program Case 1 - Forecasts'!CE$8,'Base Case 1 - Forecasts'!$C$8:$CF$8,0))</f>
        <v>4106519.0827276977</v>
      </c>
      <c r="CF11" s="133">
        <f ca="1">(1+'Case 1 Assumptions'!$C37)*INDEX('Base Case 1 - Forecasts'!$C$10:$CF$15,MATCH('Program Case 1 - Forecasts'!$B11,'Base Case 1 - Forecasts'!$B$10:$B$15,0),MATCH('Program Case 1 - Forecasts'!CF$8,'Base Case 1 - Forecasts'!$C$8:$CF$8,0))</f>
        <v>4082284.850336195</v>
      </c>
    </row>
    <row r="12" spans="1:84" x14ac:dyDescent="0.2">
      <c r="B12" s="118" t="s">
        <v>33</v>
      </c>
      <c r="C12" s="160">
        <f ca="1">INDEX(INDIRECT("'Base Case "&amp;$E$6&amp;" - Forecasts'!$C$10:$AH$15"),MATCH('Program Case 1 - Forecasts'!$B12,INDIRECT("'Base Case "&amp;$E$6&amp;" - Forecasts'!$B$10:$B$15"),0),MATCH('Program Case 1 - Forecasts'!C$8,INDIRECT("'Base Case "&amp;$E$6&amp;" - Forecasts'!$C$8:$AH$8"),0))</f>
        <v>4614048</v>
      </c>
      <c r="D12" s="160">
        <f ca="1">INDEX(INDIRECT("'Base Case "&amp;$E$6&amp;" - Forecasts'!$C$10:$AH$15"),MATCH('Program Case 1 - Forecasts'!$B12,INDIRECT("'Base Case "&amp;$E$6&amp;" - Forecasts'!$B$10:$B$15"),0),MATCH('Program Case 1 - Forecasts'!D$8,INDIRECT("'Base Case "&amp;$E$6&amp;" - Forecasts'!$C$8:$AH$8"),0))</f>
        <v>4993764</v>
      </c>
      <c r="E12" s="160">
        <f ca="1">INDEX(INDIRECT("'Base Case "&amp;$E$6&amp;" - Forecasts'!$C$10:$AH$15"),MATCH('Program Case 1 - Forecasts'!$B12,INDIRECT("'Base Case "&amp;$E$6&amp;" - Forecasts'!$B$10:$B$15"),0),MATCH('Program Case 1 - Forecasts'!E$8,INDIRECT("'Base Case "&amp;$E$6&amp;" - Forecasts'!$C$8:$AH$8"),0))</f>
        <v>5019684</v>
      </c>
      <c r="F12" s="133">
        <f ca="1">(1+'Case 1 Assumptions'!$C38)*INDEX('Base Case 1 - Forecasts'!$C$10:$CF$15,MATCH('Program Case 1 - Forecasts'!$B12,'Base Case 1 - Forecasts'!$B$10:$B$15,0),MATCH('Program Case 1 - Forecasts'!F$8,'Base Case 1 - Forecasts'!$C$8:$CF$8,0))</f>
        <v>5051975.9113325803</v>
      </c>
      <c r="G12" s="133">
        <f ca="1">(1+'Case 1 Assumptions'!$C38)*INDEX('Base Case 1 - Forecasts'!$C$10:$CF$15,MATCH('Program Case 1 - Forecasts'!$B12,'Base Case 1 - Forecasts'!$B$10:$B$15,0),MATCH('Program Case 1 - Forecasts'!G$8,'Base Case 1 - Forecasts'!$C$8:$CF$8,0))</f>
        <v>5084475.5583587838</v>
      </c>
      <c r="H12" s="133">
        <f ca="1">(1+'Case 1 Assumptions'!$C38)*INDEX('Base Case 1 - Forecasts'!$C$10:$CF$15,MATCH('Program Case 1 - Forecasts'!$B12,'Base Case 1 - Forecasts'!$B$10:$B$15,0),MATCH('Program Case 1 - Forecasts'!H$8,'Base Case 1 - Forecasts'!$C$8:$CF$8,0))</f>
        <v>5117184.2774540884</v>
      </c>
      <c r="I12" s="133">
        <f ca="1">(1+'Case 1 Assumptions'!$C38)*INDEX('Base Case 1 - Forecasts'!$C$10:$CF$15,MATCH('Program Case 1 - Forecasts'!$B12,'Base Case 1 - Forecasts'!$B$10:$B$15,0),MATCH('Program Case 1 - Forecasts'!I$8,'Base Case 1 - Forecasts'!$C$8:$CF$8,0))</f>
        <v>5150103.413590949</v>
      </c>
      <c r="J12" s="133">
        <f ca="1">(1+'Case 1 Assumptions'!$C38)*INDEX('Base Case 1 - Forecasts'!$C$10:$CF$15,MATCH('Program Case 1 - Forecasts'!$B12,'Base Case 1 - Forecasts'!$B$10:$B$15,0),MATCH('Program Case 1 - Forecasts'!J$8,'Base Case 1 - Forecasts'!$C$8:$CF$8,0))</f>
        <v>5183234.3203941062</v>
      </c>
      <c r="K12" s="133">
        <f ca="1">(1+'Case 1 Assumptions'!$C38)*INDEX('Base Case 1 - Forecasts'!$C$10:$CF$15,MATCH('Program Case 1 - Forecasts'!$B12,'Base Case 1 - Forecasts'!$B$10:$B$15,0),MATCH('Program Case 1 - Forecasts'!K$8,'Base Case 1 - Forecasts'!$C$8:$CF$8,0))</f>
        <v>5216578.360196244</v>
      </c>
      <c r="L12" s="133">
        <f ca="1">(1+'Case 1 Assumptions'!$C38)*INDEX('Base Case 1 - Forecasts'!$C$10:$CF$15,MATCH('Program Case 1 - Forecasts'!$B12,'Base Case 1 - Forecasts'!$B$10:$B$15,0),MATCH('Program Case 1 - Forecasts'!L$8,'Base Case 1 - Forecasts'!$C$8:$CF$8,0))</f>
        <v>5250136.9040940106</v>
      </c>
      <c r="M12" s="133">
        <f ca="1">(1+'Case 1 Assumptions'!$C38)*INDEX('Base Case 1 - Forecasts'!$C$10:$CF$15,MATCH('Program Case 1 - Forecasts'!$B12,'Base Case 1 - Forecasts'!$B$10:$B$15,0),MATCH('Program Case 1 - Forecasts'!M$8,'Base Case 1 - Forecasts'!$C$8:$CF$8,0))</f>
        <v>5283911.3320043953</v>
      </c>
      <c r="N12" s="133">
        <f ca="1">(1+'Case 1 Assumptions'!$C38)*INDEX('Base Case 1 - Forecasts'!$C$10:$CF$15,MATCH('Program Case 1 - Forecasts'!$B12,'Base Case 1 - Forecasts'!$B$10:$B$15,0),MATCH('Program Case 1 - Forecasts'!N$8,'Base Case 1 - Forecasts'!$C$8:$CF$8,0))</f>
        <v>5306447.3771486478</v>
      </c>
      <c r="O12" s="133">
        <f ca="1">(1+'Case 1 Assumptions'!$C38)*INDEX('Base Case 1 - Forecasts'!$C$10:$CF$15,MATCH('Program Case 1 - Forecasts'!$B12,'Base Case 1 - Forecasts'!$B$10:$B$15,0),MATCH('Program Case 1 - Forecasts'!O$8,'Base Case 1 - Forecasts'!$C$8:$CF$8,0))</f>
        <v>5329079.5392219769</v>
      </c>
      <c r="P12" s="133">
        <f ca="1">(1+'Case 1 Assumptions'!$C38)*INDEX('Base Case 1 - Forecasts'!$C$10:$CF$15,MATCH('Program Case 1 - Forecasts'!$B12,'Base Case 1 - Forecasts'!$B$10:$B$15,0),MATCH('Program Case 1 - Forecasts'!P$8,'Base Case 1 - Forecasts'!$C$8:$CF$8,0))</f>
        <v>5351808.2281660549</v>
      </c>
      <c r="Q12" s="133">
        <f ca="1">(1+'Case 1 Assumptions'!$C38)*INDEX('Base Case 1 - Forecasts'!$C$10:$CF$15,MATCH('Program Case 1 - Forecasts'!$B12,'Base Case 1 - Forecasts'!$B$10:$B$15,0),MATCH('Program Case 1 - Forecasts'!Q$8,'Base Case 1 - Forecasts'!$C$8:$CF$8,0))</f>
        <v>5374633.8556709699</v>
      </c>
      <c r="R12" s="133">
        <f ca="1">(1+'Case 1 Assumptions'!$C38)*INDEX('Base Case 1 - Forecasts'!$C$10:$CF$15,MATCH('Program Case 1 - Forecasts'!$B12,'Base Case 1 - Forecasts'!$B$10:$B$15,0),MATCH('Program Case 1 - Forecasts'!R$8,'Base Case 1 - Forecasts'!$C$8:$CF$8,0))</f>
        <v>5397556.8351826798</v>
      </c>
      <c r="S12" s="133">
        <f ca="1">(1+'Case 1 Assumptions'!$C38)*INDEX('Base Case 1 - Forecasts'!$C$10:$CF$15,MATCH('Program Case 1 - Forecasts'!$B12,'Base Case 1 - Forecasts'!$B$10:$B$15,0),MATCH('Program Case 1 - Forecasts'!S$8,'Base Case 1 - Forecasts'!$C$8:$CF$8,0))</f>
        <v>5420577.5819105022</v>
      </c>
      <c r="T12" s="133">
        <f ca="1">(1+'Case 1 Assumptions'!$C38)*INDEX('Base Case 1 - Forecasts'!$C$10:$CF$15,MATCH('Program Case 1 - Forecasts'!$B12,'Base Case 1 - Forecasts'!$B$10:$B$15,0),MATCH('Program Case 1 - Forecasts'!T$8,'Base Case 1 - Forecasts'!$C$8:$CF$8,0))</f>
        <v>5443696.5128346365</v>
      </c>
      <c r="U12" s="133">
        <f ca="1">(1+'Case 1 Assumptions'!$C38)*INDEX('Base Case 1 - Forecasts'!$C$10:$CF$15,MATCH('Program Case 1 - Forecasts'!$B12,'Base Case 1 - Forecasts'!$B$10:$B$15,0),MATCH('Program Case 1 - Forecasts'!U$8,'Base Case 1 - Forecasts'!$C$8:$CF$8,0))</f>
        <v>5466914.0467137136</v>
      </c>
      <c r="V12" s="133">
        <f ca="1">(1+'Case 1 Assumptions'!$C38)*INDEX('Base Case 1 - Forecasts'!$C$10:$CF$15,MATCH('Program Case 1 - Forecasts'!$B12,'Base Case 1 - Forecasts'!$B$10:$B$15,0),MATCH('Program Case 1 - Forecasts'!V$8,'Base Case 1 - Forecasts'!$C$8:$CF$8,0))</f>
        <v>5490230.6040923838</v>
      </c>
      <c r="W12" s="133">
        <f ca="1">(1+'Case 1 Assumptions'!$C38)*INDEX('Base Case 1 - Forecasts'!$C$10:$CF$15,MATCH('Program Case 1 - Forecasts'!$B12,'Base Case 1 - Forecasts'!$B$10:$B$15,0),MATCH('Program Case 1 - Forecasts'!W$8,'Base Case 1 - Forecasts'!$C$8:$CF$8,0))</f>
        <v>5513646.6073089344</v>
      </c>
      <c r="X12" s="133">
        <f ca="1">(1+'Case 1 Assumptions'!$C38)*INDEX('Base Case 1 - Forecasts'!$C$10:$CF$15,MATCH('Program Case 1 - Forecasts'!$B12,'Base Case 1 - Forecasts'!$B$10:$B$15,0),MATCH('Program Case 1 - Forecasts'!X$8,'Base Case 1 - Forecasts'!$C$8:$CF$8,0))</f>
        <v>5525349.1569474218</v>
      </c>
      <c r="Y12" s="133">
        <f ca="1">(1+'Case 1 Assumptions'!$C38)*INDEX('Base Case 1 - Forecasts'!$C$10:$CF$15,MATCH('Program Case 1 - Forecasts'!$B12,'Base Case 1 - Forecasts'!$B$10:$B$15,0),MATCH('Program Case 1 - Forecasts'!Y$8,'Base Case 1 - Forecasts'!$C$8:$CF$8,0))</f>
        <v>5537076.5448967032</v>
      </c>
      <c r="Z12" s="133">
        <f ca="1">(1+'Case 1 Assumptions'!$C38)*INDEX('Base Case 1 - Forecasts'!$C$10:$CF$15,MATCH('Program Case 1 - Forecasts'!$B12,'Base Case 1 - Forecasts'!$B$10:$B$15,0),MATCH('Program Case 1 - Forecasts'!Z$8,'Base Case 1 - Forecasts'!$C$8:$CF$8,0))</f>
        <v>5548828.823875349</v>
      </c>
      <c r="AA12" s="133">
        <f ca="1">(1+'Case 1 Assumptions'!$C38)*INDEX('Base Case 1 - Forecasts'!$C$10:$CF$15,MATCH('Program Case 1 - Forecasts'!$B12,'Base Case 1 - Forecasts'!$B$10:$B$15,0),MATCH('Program Case 1 - Forecasts'!AA$8,'Base Case 1 - Forecasts'!$C$8:$CF$8,0))</f>
        <v>5560606.0467138225</v>
      </c>
      <c r="AB12" s="133">
        <f ca="1">(1+'Case 1 Assumptions'!$C38)*INDEX('Base Case 1 - Forecasts'!$C$10:$CF$15,MATCH('Program Case 1 - Forecasts'!$B12,'Base Case 1 - Forecasts'!$B$10:$B$15,0),MATCH('Program Case 1 - Forecasts'!AB$8,'Base Case 1 - Forecasts'!$C$8:$CF$8,0))</f>
        <v>5572408.2663547182</v>
      </c>
      <c r="AC12" s="133">
        <f ca="1">(1+'Case 1 Assumptions'!$C38)*INDEX('Base Case 1 - Forecasts'!$C$10:$CF$15,MATCH('Program Case 1 - Forecasts'!$B12,'Base Case 1 - Forecasts'!$B$10:$B$15,0),MATCH('Program Case 1 - Forecasts'!AC$8,'Base Case 1 - Forecasts'!$C$8:$CF$8,0))</f>
        <v>5584235.5358530004</v>
      </c>
      <c r="AD12" s="133">
        <f ca="1">(1+'Case 1 Assumptions'!$C38)*INDEX('Base Case 1 - Forecasts'!$C$10:$CF$15,MATCH('Program Case 1 - Forecasts'!$B12,'Base Case 1 - Forecasts'!$B$10:$B$15,0),MATCH('Program Case 1 - Forecasts'!AD$8,'Base Case 1 - Forecasts'!$C$8:$CF$8,0))</f>
        <v>5596087.9083762402</v>
      </c>
      <c r="AE12" s="133">
        <f ca="1">(1+'Case 1 Assumptions'!$C38)*INDEX('Base Case 1 - Forecasts'!$C$10:$CF$15,MATCH('Program Case 1 - Forecasts'!$B12,'Base Case 1 - Forecasts'!$B$10:$B$15,0),MATCH('Program Case 1 - Forecasts'!AE$8,'Base Case 1 - Forecasts'!$C$8:$CF$8,0))</f>
        <v>5607965.4372048555</v>
      </c>
      <c r="AF12" s="133">
        <f ca="1">(1+'Case 1 Assumptions'!$C38)*INDEX('Base Case 1 - Forecasts'!$C$10:$CF$15,MATCH('Program Case 1 - Forecasts'!$B12,'Base Case 1 - Forecasts'!$B$10:$B$15,0),MATCH('Program Case 1 - Forecasts'!AF$8,'Base Case 1 - Forecasts'!$C$8:$CF$8,0))</f>
        <v>5619868.1757323509</v>
      </c>
      <c r="AG12" s="133">
        <f ca="1">(1+'Case 1 Assumptions'!$C38)*INDEX('Base Case 1 - Forecasts'!$C$10:$CF$15,MATCH('Program Case 1 - Forecasts'!$B12,'Base Case 1 - Forecasts'!$B$10:$B$15,0),MATCH('Program Case 1 - Forecasts'!AG$8,'Base Case 1 - Forecasts'!$C$8:$CF$8,0))</f>
        <v>5631796.1774655562</v>
      </c>
      <c r="AH12" s="133">
        <f ca="1">(1+'Case 1 Assumptions'!$C38)*INDEX('Base Case 1 - Forecasts'!$C$10:$CF$15,MATCH('Program Case 1 - Forecasts'!$B12,'Base Case 1 - Forecasts'!$B$10:$B$15,0),MATCH('Program Case 1 - Forecasts'!AH$8,'Base Case 1 - Forecasts'!$C$8:$CF$8,0))</f>
        <v>5632452.2199616721</v>
      </c>
      <c r="AI12" s="133">
        <f ca="1">(1+'Case 1 Assumptions'!$C38)*INDEX('Base Case 1 - Forecasts'!$C$10:$CF$15,MATCH('Program Case 1 - Forecasts'!$B12,'Base Case 1 - Forecasts'!$B$10:$B$15,0),MATCH('Program Case 1 - Forecasts'!AI$8,'Base Case 1 - Forecasts'!$C$8:$CF$8,0))</f>
        <v>5633108.3388795452</v>
      </c>
      <c r="AJ12" s="133">
        <f ca="1">(1+'Case 1 Assumptions'!$C38)*INDEX('Base Case 1 - Forecasts'!$C$10:$CF$15,MATCH('Program Case 1 - Forecasts'!$B12,'Base Case 1 - Forecasts'!$B$10:$B$15,0),MATCH('Program Case 1 - Forecasts'!AJ$8,'Base Case 1 - Forecasts'!$C$8:$CF$8,0))</f>
        <v>5633764.5342280772</v>
      </c>
      <c r="AK12" s="133">
        <f ca="1">(1+'Case 1 Assumptions'!$C38)*INDEX('Base Case 1 - Forecasts'!$C$10:$CF$15,MATCH('Program Case 1 - Forecasts'!$B12,'Base Case 1 - Forecasts'!$B$10:$B$15,0),MATCH('Program Case 1 - Forecasts'!AK$8,'Base Case 1 - Forecasts'!$C$8:$CF$8,0))</f>
        <v>5634420.8060161714</v>
      </c>
      <c r="AL12" s="133">
        <f ca="1">(1+'Case 1 Assumptions'!$C38)*INDEX('Base Case 1 - Forecasts'!$C$10:$CF$15,MATCH('Program Case 1 - Forecasts'!$B12,'Base Case 1 - Forecasts'!$B$10:$B$15,0),MATCH('Program Case 1 - Forecasts'!AL$8,'Base Case 1 - Forecasts'!$C$8:$CF$8,0))</f>
        <v>5635077.1542527322</v>
      </c>
      <c r="AM12" s="133">
        <f ca="1">(1+'Case 1 Assumptions'!$C38)*INDEX('Base Case 1 - Forecasts'!$C$10:$CF$15,MATCH('Program Case 1 - Forecasts'!$B12,'Base Case 1 - Forecasts'!$B$10:$B$15,0),MATCH('Program Case 1 - Forecasts'!AM$8,'Base Case 1 - Forecasts'!$C$8:$CF$8,0))</f>
        <v>5635733.5789466649</v>
      </c>
      <c r="AN12" s="133">
        <f ca="1">(1+'Case 1 Assumptions'!$C38)*INDEX('Base Case 1 - Forecasts'!$C$10:$CF$15,MATCH('Program Case 1 - Forecasts'!$B12,'Base Case 1 - Forecasts'!$B$10:$B$15,0),MATCH('Program Case 1 - Forecasts'!AN$8,'Base Case 1 - Forecasts'!$C$8:$CF$8,0))</f>
        <v>5636390.0801068759</v>
      </c>
      <c r="AO12" s="133">
        <f ca="1">(1+'Case 1 Assumptions'!$C38)*INDEX('Base Case 1 - Forecasts'!$C$10:$CF$15,MATCH('Program Case 1 - Forecasts'!$B12,'Base Case 1 - Forecasts'!$B$10:$B$15,0),MATCH('Program Case 1 - Forecasts'!AO$8,'Base Case 1 - Forecasts'!$C$8:$CF$8,0))</f>
        <v>5637046.6577422731</v>
      </c>
      <c r="AP12" s="133">
        <f ca="1">(1+'Case 1 Assumptions'!$C38)*INDEX('Base Case 1 - Forecasts'!$C$10:$CF$15,MATCH('Program Case 1 - Forecasts'!$B12,'Base Case 1 - Forecasts'!$B$10:$B$15,0),MATCH('Program Case 1 - Forecasts'!AP$8,'Base Case 1 - Forecasts'!$C$8:$CF$8,0))</f>
        <v>5637703.3118617646</v>
      </c>
      <c r="AQ12" s="133">
        <f ca="1">(1+'Case 1 Assumptions'!$C38)*INDEX('Base Case 1 - Forecasts'!$C$10:$CF$15,MATCH('Program Case 1 - Forecasts'!$B12,'Base Case 1 - Forecasts'!$B$10:$B$15,0),MATCH('Program Case 1 - Forecasts'!AQ$8,'Base Case 1 - Forecasts'!$C$8:$CF$8,0))</f>
        <v>5638360.0424742606</v>
      </c>
      <c r="AR12" s="133">
        <f ca="1">(1+'Case 1 Assumptions'!$C38)*INDEX('Base Case 1 - Forecasts'!$C$10:$CF$15,MATCH('Program Case 1 - Forecasts'!$B12,'Base Case 1 - Forecasts'!$B$10:$B$15,0),MATCH('Program Case 1 - Forecasts'!AR$8,'Base Case 1 - Forecasts'!$C$8:$CF$8,0))</f>
        <v>5629768.3428045046</v>
      </c>
      <c r="AS12" s="133">
        <f ca="1">(1+'Case 1 Assumptions'!$C38)*INDEX('Base Case 1 - Forecasts'!$C$10:$CF$15,MATCH('Program Case 1 - Forecasts'!$B12,'Base Case 1 - Forecasts'!$B$10:$B$15,0),MATCH('Program Case 1 - Forecasts'!AS$8,'Base Case 1 - Forecasts'!$C$8:$CF$8,0))</f>
        <v>5621189.7351158671</v>
      </c>
      <c r="AT12" s="133">
        <f ca="1">(1+'Case 1 Assumptions'!$C38)*INDEX('Base Case 1 - Forecasts'!$C$10:$CF$15,MATCH('Program Case 1 - Forecasts'!$B12,'Base Case 1 - Forecasts'!$B$10:$B$15,0),MATCH('Program Case 1 - Forecasts'!AT$8,'Base Case 1 - Forecasts'!$C$8:$CF$8,0))</f>
        <v>5612624.1994588654</v>
      </c>
      <c r="AU12" s="133">
        <f ca="1">(1+'Case 1 Assumptions'!$C38)*INDEX('Base Case 1 - Forecasts'!$C$10:$CF$15,MATCH('Program Case 1 - Forecasts'!$B12,'Base Case 1 - Forecasts'!$B$10:$B$15,0),MATCH('Program Case 1 - Forecasts'!AU$8,'Base Case 1 - Forecasts'!$C$8:$CF$8,0))</f>
        <v>5604071.7159144143</v>
      </c>
      <c r="AV12" s="133">
        <f ca="1">(1+'Case 1 Assumptions'!$C38)*INDEX('Base Case 1 - Forecasts'!$C$10:$CF$15,MATCH('Program Case 1 - Forecasts'!$B12,'Base Case 1 - Forecasts'!$B$10:$B$15,0),MATCH('Program Case 1 - Forecasts'!AV$8,'Base Case 1 - Forecasts'!$C$8:$CF$8,0))</f>
        <v>5595532.2645937819</v>
      </c>
      <c r="AW12" s="133">
        <f ca="1">(1+'Case 1 Assumptions'!$C38)*INDEX('Base Case 1 - Forecasts'!$C$10:$CF$15,MATCH('Program Case 1 - Forecasts'!$B12,'Base Case 1 - Forecasts'!$B$10:$B$15,0),MATCH('Program Case 1 - Forecasts'!AW$8,'Base Case 1 - Forecasts'!$C$8:$CF$8,0))</f>
        <v>5587005.8256385429</v>
      </c>
      <c r="AX12" s="133">
        <f ca="1">(1+'Case 1 Assumptions'!$C38)*INDEX('Base Case 1 - Forecasts'!$C$10:$CF$15,MATCH('Program Case 1 - Forecasts'!$B12,'Base Case 1 - Forecasts'!$B$10:$B$15,0),MATCH('Program Case 1 - Forecasts'!AX$8,'Base Case 1 - Forecasts'!$C$8:$CF$8,0))</f>
        <v>5578492.3792205313</v>
      </c>
      <c r="AY12" s="133">
        <f ca="1">(1+'Case 1 Assumptions'!$C38)*INDEX('Base Case 1 - Forecasts'!$C$10:$CF$15,MATCH('Program Case 1 - Forecasts'!$B12,'Base Case 1 - Forecasts'!$B$10:$B$15,0),MATCH('Program Case 1 - Forecasts'!AY$8,'Base Case 1 - Forecasts'!$C$8:$CF$8,0))</f>
        <v>5569991.9055417962</v>
      </c>
      <c r="AZ12" s="133">
        <f ca="1">(1+'Case 1 Assumptions'!$C38)*INDEX('Base Case 1 - Forecasts'!$C$10:$CF$15,MATCH('Program Case 1 - Forecasts'!$B12,'Base Case 1 - Forecasts'!$B$10:$B$15,0),MATCH('Program Case 1 - Forecasts'!AZ$8,'Base Case 1 - Forecasts'!$C$8:$CF$8,0))</f>
        <v>5561504.384834554</v>
      </c>
      <c r="BA12" s="133">
        <f ca="1">(1+'Case 1 Assumptions'!$C38)*INDEX('Base Case 1 - Forecasts'!$C$10:$CF$15,MATCH('Program Case 1 - Forecasts'!$B12,'Base Case 1 - Forecasts'!$B$10:$B$15,0),MATCH('Program Case 1 - Forecasts'!BA$8,'Base Case 1 - Forecasts'!$C$8:$CF$8,0))</f>
        <v>5553029.7973611439</v>
      </c>
      <c r="BB12" s="133">
        <f ca="1">(1+'Case 1 Assumptions'!$C38)*INDEX('Base Case 1 - Forecasts'!$C$10:$CF$15,MATCH('Program Case 1 - Forecasts'!$B12,'Base Case 1 - Forecasts'!$B$10:$B$15,0),MATCH('Program Case 1 - Forecasts'!BB$8,'Base Case 1 - Forecasts'!$C$8:$CF$8,0))</f>
        <v>5535723.0297118397</v>
      </c>
      <c r="BC12" s="133">
        <f ca="1">(1+'Case 1 Assumptions'!$C38)*INDEX('Base Case 1 - Forecasts'!$C$10:$CF$15,MATCH('Program Case 1 - Forecasts'!$B12,'Base Case 1 - Forecasts'!$B$10:$B$15,0),MATCH('Program Case 1 - Forecasts'!BC$8,'Base Case 1 - Forecasts'!$C$8:$CF$8,0))</f>
        <v>5518470.2009422816</v>
      </c>
      <c r="BD12" s="133">
        <f ca="1">(1+'Case 1 Assumptions'!$C38)*INDEX('Base Case 1 - Forecasts'!$C$10:$CF$15,MATCH('Program Case 1 - Forecasts'!$B12,'Base Case 1 - Forecasts'!$B$10:$B$15,0),MATCH('Program Case 1 - Forecasts'!BD$8,'Base Case 1 - Forecasts'!$C$8:$CF$8,0))</f>
        <v>5501271.1429446638</v>
      </c>
      <c r="BE12" s="133">
        <f ca="1">(1+'Case 1 Assumptions'!$C38)*INDEX('Base Case 1 - Forecasts'!$C$10:$CF$15,MATCH('Program Case 1 - Forecasts'!$B12,'Base Case 1 - Forecasts'!$B$10:$B$15,0),MATCH('Program Case 1 - Forecasts'!BE$8,'Base Case 1 - Forecasts'!$C$8:$CF$8,0))</f>
        <v>5484125.6881351089</v>
      </c>
      <c r="BF12" s="133">
        <f ca="1">(1+'Case 1 Assumptions'!$C38)*INDEX('Base Case 1 - Forecasts'!$C$10:$CF$15,MATCH('Program Case 1 - Forecasts'!$B12,'Base Case 1 - Forecasts'!$B$10:$B$15,0),MATCH('Program Case 1 - Forecasts'!BF$8,'Base Case 1 - Forecasts'!$C$8:$CF$8,0))</f>
        <v>5467033.6694520405</v>
      </c>
      <c r="BG12" s="133">
        <f ca="1">(1+'Case 1 Assumptions'!$C38)*INDEX('Base Case 1 - Forecasts'!$C$10:$CF$15,MATCH('Program Case 1 - Forecasts'!$B12,'Base Case 1 - Forecasts'!$B$10:$B$15,0),MATCH('Program Case 1 - Forecasts'!BG$8,'Base Case 1 - Forecasts'!$C$8:$CF$8,0))</f>
        <v>5449994.9203545488</v>
      </c>
      <c r="BH12" s="133">
        <f ca="1">(1+'Case 1 Assumptions'!$C38)*INDEX('Base Case 1 - Forecasts'!$C$10:$CF$15,MATCH('Program Case 1 - Forecasts'!$B12,'Base Case 1 - Forecasts'!$B$10:$B$15,0),MATCH('Program Case 1 - Forecasts'!BH$8,'Base Case 1 - Forecasts'!$C$8:$CF$8,0))</f>
        <v>5433009.2748207748</v>
      </c>
      <c r="BI12" s="133">
        <f ca="1">(1+'Case 1 Assumptions'!$C38)*INDEX('Base Case 1 - Forecasts'!$C$10:$CF$15,MATCH('Program Case 1 - Forecasts'!$B12,'Base Case 1 - Forecasts'!$B$10:$B$15,0),MATCH('Program Case 1 - Forecasts'!BI$8,'Base Case 1 - Forecasts'!$C$8:$CF$8,0))</f>
        <v>5416076.567346286</v>
      </c>
      <c r="BJ12" s="133">
        <f ca="1">(1+'Case 1 Assumptions'!$C38)*INDEX('Base Case 1 - Forecasts'!$C$10:$CF$15,MATCH('Program Case 1 - Forecasts'!$B12,'Base Case 1 - Forecasts'!$B$10:$B$15,0),MATCH('Program Case 1 - Forecasts'!BJ$8,'Base Case 1 - Forecasts'!$C$8:$CF$8,0))</f>
        <v>5399196.6329424679</v>
      </c>
      <c r="BK12" s="133">
        <f ca="1">(1+'Case 1 Assumptions'!$C38)*INDEX('Base Case 1 - Forecasts'!$C$10:$CF$15,MATCH('Program Case 1 - Forecasts'!$B12,'Base Case 1 - Forecasts'!$B$10:$B$15,0),MATCH('Program Case 1 - Forecasts'!BK$8,'Base Case 1 - Forecasts'!$C$8:$CF$8,0))</f>
        <v>5382369.3071349161</v>
      </c>
      <c r="BL12" s="133">
        <f ca="1">(1+'Case 1 Assumptions'!$C38)*INDEX('Base Case 1 - Forecasts'!$C$10:$CF$15,MATCH('Program Case 1 - Forecasts'!$B12,'Base Case 1 - Forecasts'!$B$10:$B$15,0),MATCH('Program Case 1 - Forecasts'!BL$8,'Base Case 1 - Forecasts'!$C$8:$CF$8,0))</f>
        <v>5357575.3060751846</v>
      </c>
      <c r="BM12" s="133">
        <f ca="1">(1+'Case 1 Assumptions'!$C38)*INDEX('Base Case 1 - Forecasts'!$C$10:$CF$15,MATCH('Program Case 1 - Forecasts'!$B12,'Base Case 1 - Forecasts'!$B$10:$B$15,0),MATCH('Program Case 1 - Forecasts'!BM$8,'Base Case 1 - Forecasts'!$C$8:$CF$8,0))</f>
        <v>5332895.5191195905</v>
      </c>
      <c r="BN12" s="133">
        <f ca="1">(1+'Case 1 Assumptions'!$C38)*INDEX('Base Case 1 - Forecasts'!$C$10:$CF$15,MATCH('Program Case 1 - Forecasts'!$B12,'Base Case 1 - Forecasts'!$B$10:$B$15,0),MATCH('Program Case 1 - Forecasts'!BN$8,'Base Case 1 - Forecasts'!$C$8:$CF$8,0))</f>
        <v>5308329.4201383833</v>
      </c>
      <c r="BO12" s="133">
        <f ca="1">(1+'Case 1 Assumptions'!$C38)*INDEX('Base Case 1 - Forecasts'!$C$10:$CF$15,MATCH('Program Case 1 - Forecasts'!$B12,'Base Case 1 - Forecasts'!$B$10:$B$15,0),MATCH('Program Case 1 - Forecasts'!BO$8,'Base Case 1 - Forecasts'!$C$8:$CF$8,0))</f>
        <v>5283876.4854254406</v>
      </c>
      <c r="BP12" s="133">
        <f ca="1">(1+'Case 1 Assumptions'!$C38)*INDEX('Base Case 1 - Forecasts'!$C$10:$CF$15,MATCH('Program Case 1 - Forecasts'!$B12,'Base Case 1 - Forecasts'!$B$10:$B$15,0),MATCH('Program Case 1 - Forecasts'!BP$8,'Base Case 1 - Forecasts'!$C$8:$CF$8,0))</f>
        <v>5259536.1936871046</v>
      </c>
      <c r="BQ12" s="133">
        <f ca="1">(1+'Case 1 Assumptions'!$C38)*INDEX('Base Case 1 - Forecasts'!$C$10:$CF$15,MATCH('Program Case 1 - Forecasts'!$B12,'Base Case 1 - Forecasts'!$B$10:$B$15,0),MATCH('Program Case 1 - Forecasts'!BQ$8,'Base Case 1 - Forecasts'!$C$8:$CF$8,0))</f>
        <v>5235308.0260310676</v>
      </c>
      <c r="BR12" s="133">
        <f ca="1">(1+'Case 1 Assumptions'!$C38)*INDEX('Base Case 1 - Forecasts'!$C$10:$CF$15,MATCH('Program Case 1 - Forecasts'!$B12,'Base Case 1 - Forecasts'!$B$10:$B$15,0),MATCH('Program Case 1 - Forecasts'!BR$8,'Base Case 1 - Forecasts'!$C$8:$CF$8,0))</f>
        <v>5211191.4659553096</v>
      </c>
      <c r="BS12" s="133">
        <f ca="1">(1+'Case 1 Assumptions'!$C38)*INDEX('Base Case 1 - Forecasts'!$C$10:$CF$15,MATCH('Program Case 1 - Forecasts'!$B12,'Base Case 1 - Forecasts'!$B$10:$B$15,0),MATCH('Program Case 1 - Forecasts'!BS$8,'Base Case 1 - Forecasts'!$C$8:$CF$8,0))</f>
        <v>5187185.9993370892</v>
      </c>
      <c r="BT12" s="133">
        <f ca="1">(1+'Case 1 Assumptions'!$C38)*INDEX('Base Case 1 - Forecasts'!$C$10:$CF$15,MATCH('Program Case 1 - Forecasts'!$B12,'Base Case 1 - Forecasts'!$B$10:$B$15,0),MATCH('Program Case 1 - Forecasts'!BT$8,'Base Case 1 - Forecasts'!$C$8:$CF$8,0))</f>
        <v>5163291.1144219832</v>
      </c>
      <c r="BU12" s="133">
        <f ca="1">(1+'Case 1 Assumptions'!$C38)*INDEX('Base Case 1 - Forecasts'!$C$10:$CF$15,MATCH('Program Case 1 - Forecasts'!$B12,'Base Case 1 - Forecasts'!$B$10:$B$15,0),MATCH('Program Case 1 - Forecasts'!BU$8,'Base Case 1 - Forecasts'!$C$8:$CF$8,0))</f>
        <v>5139506.3018129747</v>
      </c>
      <c r="BV12" s="133">
        <f ca="1">(1+'Case 1 Assumptions'!$C38)*INDEX('Base Case 1 - Forecasts'!$C$10:$CF$15,MATCH('Program Case 1 - Forecasts'!$B12,'Base Case 1 - Forecasts'!$B$10:$B$15,0),MATCH('Program Case 1 - Forecasts'!BV$8,'Base Case 1 - Forecasts'!$C$8:$CF$8,0))</f>
        <v>5109175.993445579</v>
      </c>
      <c r="BW12" s="133">
        <f ca="1">(1+'Case 1 Assumptions'!$C38)*INDEX('Base Case 1 - Forecasts'!$C$10:$CF$15,MATCH('Program Case 1 - Forecasts'!$B12,'Base Case 1 - Forecasts'!$B$10:$B$15,0),MATCH('Program Case 1 - Forecasts'!BW$8,'Base Case 1 - Forecasts'!$C$8:$CF$8,0))</f>
        <v>5079024.6765126977</v>
      </c>
      <c r="BX12" s="133">
        <f ca="1">(1+'Case 1 Assumptions'!$C38)*INDEX('Base Case 1 - Forecasts'!$C$10:$CF$15,MATCH('Program Case 1 - Forecasts'!$B12,'Base Case 1 - Forecasts'!$B$10:$B$15,0),MATCH('Program Case 1 - Forecasts'!BX$8,'Base Case 1 - Forecasts'!$C$8:$CF$8,0))</f>
        <v>5049051.2947133789</v>
      </c>
      <c r="BY12" s="133">
        <f ca="1">(1+'Case 1 Assumptions'!$C38)*INDEX('Base Case 1 - Forecasts'!$C$10:$CF$15,MATCH('Program Case 1 - Forecasts'!$B12,'Base Case 1 - Forecasts'!$B$10:$B$15,0),MATCH('Program Case 1 - Forecasts'!BY$8,'Base Case 1 - Forecasts'!$C$8:$CF$8,0))</f>
        <v>5019254.797980329</v>
      </c>
      <c r="BZ12" s="133">
        <f ca="1">(1+'Case 1 Assumptions'!$C38)*INDEX('Base Case 1 - Forecasts'!$C$10:$CF$15,MATCH('Program Case 1 - Forecasts'!$B12,'Base Case 1 - Forecasts'!$B$10:$B$15,0),MATCH('Program Case 1 - Forecasts'!BZ$8,'Base Case 1 - Forecasts'!$C$8:$CF$8,0))</f>
        <v>4989634.1424431279</v>
      </c>
      <c r="CA12" s="133">
        <f ca="1">(1+'Case 1 Assumptions'!$C38)*INDEX('Base Case 1 - Forecasts'!$C$10:$CF$15,MATCH('Program Case 1 - Forecasts'!$B12,'Base Case 1 - Forecasts'!$B$10:$B$15,0),MATCH('Program Case 1 - Forecasts'!CA$8,'Base Case 1 - Forecasts'!$C$8:$CF$8,0))</f>
        <v>4960188.2903916566</v>
      </c>
      <c r="CB12" s="133">
        <f ca="1">(1+'Case 1 Assumptions'!$C38)*INDEX('Base Case 1 - Forecasts'!$C$10:$CF$15,MATCH('Program Case 1 - Forecasts'!$B12,'Base Case 1 - Forecasts'!$B$10:$B$15,0),MATCH('Program Case 1 - Forecasts'!CB$8,'Base Case 1 - Forecasts'!$C$8:$CF$8,0))</f>
        <v>4930916.2102397447</v>
      </c>
      <c r="CC12" s="133">
        <f ca="1">(1+'Case 1 Assumptions'!$C38)*INDEX('Base Case 1 - Forecasts'!$C$10:$CF$15,MATCH('Program Case 1 - Forecasts'!$B12,'Base Case 1 - Forecasts'!$B$10:$B$15,0),MATCH('Program Case 1 - Forecasts'!CC$8,'Base Case 1 - Forecasts'!$C$8:$CF$8,0))</f>
        <v>4901816.8764890283</v>
      </c>
      <c r="CD12" s="133">
        <f ca="1">(1+'Case 1 Assumptions'!$C38)*INDEX('Base Case 1 - Forecasts'!$C$10:$CF$15,MATCH('Program Case 1 - Forecasts'!$B12,'Base Case 1 - Forecasts'!$B$10:$B$15,0),MATCH('Program Case 1 - Forecasts'!CD$8,'Base Case 1 - Forecasts'!$C$8:$CF$8,0))</f>
        <v>4872889.2696930263</v>
      </c>
      <c r="CE12" s="133">
        <f ca="1">(1+'Case 1 Assumptions'!$C38)*INDEX('Base Case 1 - Forecasts'!$C$10:$CF$15,MATCH('Program Case 1 - Forecasts'!$B12,'Base Case 1 - Forecasts'!$B$10:$B$15,0),MATCH('Program Case 1 - Forecasts'!CE$8,'Base Case 1 - Forecasts'!$C$8:$CF$8,0))</f>
        <v>4844132.3764214236</v>
      </c>
      <c r="CF12" s="133">
        <f ca="1">(1+'Case 1 Assumptions'!$C38)*INDEX('Base Case 1 - Forecasts'!$C$10:$CF$15,MATCH('Program Case 1 - Forecasts'!$B12,'Base Case 1 - Forecasts'!$B$10:$B$15,0),MATCH('Program Case 1 - Forecasts'!CF$8,'Base Case 1 - Forecasts'!$C$8:$CF$8,0))</f>
        <v>4815545.1892245673</v>
      </c>
    </row>
    <row r="13" spans="1:84" x14ac:dyDescent="0.2">
      <c r="B13" s="118" t="s">
        <v>34</v>
      </c>
      <c r="C13" s="160">
        <f ca="1">INDEX(INDIRECT("'Base Case "&amp;$E$6&amp;" - Forecasts'!$C$10:$AH$15"),MATCH('Program Case 1 - Forecasts'!$B13,INDIRECT("'Base Case "&amp;$E$6&amp;" - Forecasts'!$B$10:$B$15"),0),MATCH('Program Case 1 - Forecasts'!C$8,INDIRECT("'Base Case "&amp;$E$6&amp;" - Forecasts'!$C$8:$AH$8"),0))</f>
        <v>1110012</v>
      </c>
      <c r="D13" s="160">
        <f ca="1">INDEX(INDIRECT("'Base Case "&amp;$E$6&amp;" - Forecasts'!$C$10:$AH$15"),MATCH('Program Case 1 - Forecasts'!$B13,INDIRECT("'Base Case "&amp;$E$6&amp;" - Forecasts'!$B$10:$B$15"),0),MATCH('Program Case 1 - Forecasts'!D$8,INDIRECT("'Base Case "&amp;$E$6&amp;" - Forecasts'!$C$8:$AH$8"),0))</f>
        <v>1010676</v>
      </c>
      <c r="E13" s="160">
        <f ca="1">INDEX(INDIRECT("'Base Case "&amp;$E$6&amp;" - Forecasts'!$C$10:$AH$15"),MATCH('Program Case 1 - Forecasts'!$B13,INDIRECT("'Base Case "&amp;$E$6&amp;" - Forecasts'!$B$10:$B$15"),0),MATCH('Program Case 1 - Forecasts'!E$8,INDIRECT("'Base Case "&amp;$E$6&amp;" - Forecasts'!$C$8:$AH$8"),0))</f>
        <v>995544</v>
      </c>
      <c r="F13" s="133">
        <f ca="1">(1+'Case 1 Assumptions'!$C39)*INDEX('Base Case 1 - Forecasts'!$C$10:$CF$15,MATCH('Program Case 1 - Forecasts'!$B13,'Base Case 1 - Forecasts'!$B$10:$B$15,0),MATCH('Program Case 1 - Forecasts'!F$8,'Base Case 1 - Forecasts'!$C$8:$CF$8,0))+'Demographic-Economic'!$D$27*F23</f>
        <v>1172358.9645457203</v>
      </c>
      <c r="G13" s="133">
        <f ca="1">(1+'Case 1 Assumptions'!$C39)*INDEX('Base Case 1 - Forecasts'!$C$10:$CF$15,MATCH('Program Case 1 - Forecasts'!$B13,'Base Case 1 - Forecasts'!$B$10:$B$15,0),MATCH('Program Case 1 - Forecasts'!G$8,'Base Case 1 - Forecasts'!$C$8:$CF$8,0))+'Demographic-Economic'!$D$27*G23</f>
        <v>1179900.8161310137</v>
      </c>
      <c r="H13" s="133">
        <f ca="1">(1+'Case 1 Assumptions'!$C39)*INDEX('Base Case 1 - Forecasts'!$C$10:$CF$15,MATCH('Program Case 1 - Forecasts'!$B13,'Base Case 1 - Forecasts'!$B$10:$B$15,0),MATCH('Program Case 1 - Forecasts'!H$8,'Base Case 1 - Forecasts'!$C$8:$CF$8,0))+'Demographic-Economic'!$D$27*H23</f>
        <v>1095721.1195133331</v>
      </c>
      <c r="I13" s="133">
        <f ca="1">(1+'Case 1 Assumptions'!$C39)*INDEX('Base Case 1 - Forecasts'!$C$10:$CF$15,MATCH('Program Case 1 - Forecasts'!$B13,'Base Case 1 - Forecasts'!$B$10:$B$15,0),MATCH('Program Case 1 - Forecasts'!I$8,'Base Case 1 - Forecasts'!$C$8:$CF$8,0))+'Demographic-Economic'!$D$27*I23</f>
        <v>1021409.8243594593</v>
      </c>
      <c r="J13" s="133">
        <f ca="1">(1+'Case 1 Assumptions'!$C39)*INDEX('Base Case 1 - Forecasts'!$C$10:$CF$15,MATCH('Program Case 1 - Forecasts'!$B13,'Base Case 1 - Forecasts'!$B$10:$B$15,0),MATCH('Program Case 1 - Forecasts'!J$8,'Base Case 1 - Forecasts'!$C$8:$CF$8,0))+'Demographic-Economic'!$D$27*J23</f>
        <v>1027980.6115808147</v>
      </c>
      <c r="K13" s="133">
        <f ca="1">(1+'Case 1 Assumptions'!$C39)*INDEX('Base Case 1 - Forecasts'!$C$10:$CF$15,MATCH('Program Case 1 - Forecasts'!$B13,'Base Case 1 - Forecasts'!$B$10:$B$15,0),MATCH('Program Case 1 - Forecasts'!K$8,'Base Case 1 - Forecasts'!$C$8:$CF$8,0))+'Demographic-Economic'!$D$27*K23</f>
        <v>1034593.6690483325</v>
      </c>
      <c r="L13" s="133">
        <f ca="1">(1+'Case 1 Assumptions'!$C39)*INDEX('Base Case 1 - Forecasts'!$C$10:$CF$15,MATCH('Program Case 1 - Forecasts'!$B13,'Base Case 1 - Forecasts'!$B$10:$B$15,0),MATCH('Program Case 1 - Forecasts'!L$8,'Base Case 1 - Forecasts'!$C$8:$CF$8,0))+'Demographic-Economic'!$D$27*L23</f>
        <v>1041249.2686888991</v>
      </c>
      <c r="M13" s="133">
        <f ca="1">(1+'Case 1 Assumptions'!$C39)*INDEX('Base Case 1 - Forecasts'!$C$10:$CF$15,MATCH('Program Case 1 - Forecasts'!$B13,'Base Case 1 - Forecasts'!$B$10:$B$15,0),MATCH('Program Case 1 - Forecasts'!M$8,'Base Case 1 - Forecasts'!$C$8:$CF$8,0))+'Demographic-Economic'!$D$27*M23</f>
        <v>1047947.684178722</v>
      </c>
      <c r="N13" s="133">
        <f ca="1">(1+'Case 1 Assumptions'!$C39)*INDEX('Base Case 1 - Forecasts'!$C$10:$CF$15,MATCH('Program Case 1 - Forecasts'!$B13,'Base Case 1 - Forecasts'!$B$10:$B$15,0),MATCH('Program Case 1 - Forecasts'!N$8,'Base Case 1 - Forecasts'!$C$8:$CF$8,0))+'Demographic-Economic'!$D$27*N23</f>
        <v>1052417.2134413389</v>
      </c>
      <c r="O13" s="133">
        <f ca="1">(1+'Case 1 Assumptions'!$C39)*INDEX('Base Case 1 - Forecasts'!$C$10:$CF$15,MATCH('Program Case 1 - Forecasts'!$B13,'Base Case 1 - Forecasts'!$B$10:$B$15,0),MATCH('Program Case 1 - Forecasts'!O$8,'Base Case 1 - Forecasts'!$C$8:$CF$8,0))+'Demographic-Economic'!$D$27*O23</f>
        <v>1056905.8053844033</v>
      </c>
      <c r="P13" s="133">
        <f ca="1">(1+'Case 1 Assumptions'!$C39)*INDEX('Base Case 1 - Forecasts'!$C$10:$CF$15,MATCH('Program Case 1 - Forecasts'!$B13,'Base Case 1 - Forecasts'!$B$10:$B$15,0),MATCH('Program Case 1 - Forecasts'!P$8,'Base Case 1 - Forecasts'!$C$8:$CF$8,0))+'Demographic-Economic'!$D$27*P23</f>
        <v>1061413.5413108368</v>
      </c>
      <c r="Q13" s="133">
        <f ca="1">(1+'Case 1 Assumptions'!$C39)*INDEX('Base Case 1 - Forecasts'!$C$10:$CF$15,MATCH('Program Case 1 - Forecasts'!$B13,'Base Case 1 - Forecasts'!$B$10:$B$15,0),MATCH('Program Case 1 - Forecasts'!Q$8,'Base Case 1 - Forecasts'!$C$8:$CF$8,0))+'Demographic-Economic'!$D$27*Q23</f>
        <v>1065940.5028703201</v>
      </c>
      <c r="R13" s="133">
        <f ca="1">(1+'Case 1 Assumptions'!$C39)*INDEX('Base Case 1 - Forecasts'!$C$10:$CF$15,MATCH('Program Case 1 - Forecasts'!$B13,'Base Case 1 - Forecasts'!$B$10:$B$15,0),MATCH('Program Case 1 - Forecasts'!R$8,'Base Case 1 - Forecasts'!$C$8:$CF$8,0))+'Demographic-Economic'!$D$27*R23</f>
        <v>1070486.7720607722</v>
      </c>
      <c r="S13" s="133">
        <f ca="1">(1+'Case 1 Assumptions'!$C39)*INDEX('Base Case 1 - Forecasts'!$C$10:$CF$15,MATCH('Program Case 1 - Forecasts'!$B13,'Base Case 1 - Forecasts'!$B$10:$B$15,0),MATCH('Program Case 1 - Forecasts'!S$8,'Base Case 1 - Forecasts'!$C$8:$CF$8,0))+'Demographic-Economic'!$D$27*S23</f>
        <v>1075052.4312298361</v>
      </c>
      <c r="T13" s="133">
        <f ca="1">(1+'Case 1 Assumptions'!$C39)*INDEX('Base Case 1 - Forecasts'!$C$10:$CF$15,MATCH('Program Case 1 - Forecasts'!$B13,'Base Case 1 - Forecasts'!$B$10:$B$15,0),MATCH('Program Case 1 - Forecasts'!T$8,'Base Case 1 - Forecasts'!$C$8:$CF$8,0))+'Demographic-Economic'!$D$27*T23</f>
        <v>1079637.5630763699</v>
      </c>
      <c r="U13" s="133">
        <f ca="1">(1+'Case 1 Assumptions'!$C39)*INDEX('Base Case 1 - Forecasts'!$C$10:$CF$15,MATCH('Program Case 1 - Forecasts'!$B13,'Base Case 1 - Forecasts'!$B$10:$B$15,0),MATCH('Program Case 1 - Forecasts'!U$8,'Base Case 1 - Forecasts'!$C$8:$CF$8,0))+'Demographic-Economic'!$D$27*U23</f>
        <v>1084242.2506519447</v>
      </c>
      <c r="V13" s="133">
        <f ca="1">(1+'Case 1 Assumptions'!$C39)*INDEX('Base Case 1 - Forecasts'!$C$10:$CF$15,MATCH('Program Case 1 - Forecasts'!$B13,'Base Case 1 - Forecasts'!$B$10:$B$15,0),MATCH('Program Case 1 - Forecasts'!V$8,'Base Case 1 - Forecasts'!$C$8:$CF$8,0))+'Demographic-Economic'!$D$27*V23</f>
        <v>1088866.5773623495</v>
      </c>
      <c r="W13" s="133">
        <f ca="1">(1+'Case 1 Assumptions'!$C39)*INDEX('Base Case 1 - Forecasts'!$C$10:$CF$15,MATCH('Program Case 1 - Forecasts'!$B13,'Base Case 1 - Forecasts'!$B$10:$B$15,0),MATCH('Program Case 1 - Forecasts'!W$8,'Base Case 1 - Forecasts'!$C$8:$CF$8,0))+'Demographic-Economic'!$D$27*W23</f>
        <v>1093510.6269691011</v>
      </c>
      <c r="X13" s="133">
        <f ca="1">(1+'Case 1 Assumptions'!$C39)*INDEX('Base Case 1 - Forecasts'!$C$10:$CF$15,MATCH('Program Case 1 - Forecasts'!$B13,'Base Case 1 - Forecasts'!$B$10:$B$15,0),MATCH('Program Case 1 - Forecasts'!X$8,'Base Case 1 - Forecasts'!$C$8:$CF$8,0))+'Demographic-Economic'!$D$27*X23</f>
        <v>1095831.5704940916</v>
      </c>
      <c r="Y13" s="133">
        <f ca="1">(1+'Case 1 Assumptions'!$C39)*INDEX('Base Case 1 - Forecasts'!$C$10:$CF$15,MATCH('Program Case 1 - Forecasts'!$B13,'Base Case 1 - Forecasts'!$B$10:$B$15,0),MATCH('Program Case 1 - Forecasts'!Y$8,'Base Case 1 - Forecasts'!$C$8:$CF$8,0))+'Demographic-Economic'!$D$27*Y23</f>
        <v>1098157.4401521375</v>
      </c>
      <c r="Z13" s="133">
        <f ca="1">(1+'Case 1 Assumptions'!$C39)*INDEX('Base Case 1 - Forecasts'!$C$10:$CF$15,MATCH('Program Case 1 - Forecasts'!$B13,'Base Case 1 - Forecasts'!$B$10:$B$15,0),MATCH('Program Case 1 - Forecasts'!Z$8,'Base Case 1 - Forecasts'!$C$8:$CF$8,0))+'Demographic-Economic'!$D$27*Z23</f>
        <v>1100488.2463988089</v>
      </c>
      <c r="AA13" s="133">
        <f ca="1">(1+'Case 1 Assumptions'!$C39)*INDEX('Base Case 1 - Forecasts'!$C$10:$CF$15,MATCH('Program Case 1 - Forecasts'!$B13,'Base Case 1 - Forecasts'!$B$10:$B$15,0),MATCH('Program Case 1 - Forecasts'!AA$8,'Base Case 1 - Forecasts'!$C$8:$CF$8,0))+'Demographic-Economic'!$D$27*AA23</f>
        <v>1102823.999711867</v>
      </c>
      <c r="AB13" s="133">
        <f ca="1">(1+'Case 1 Assumptions'!$C39)*INDEX('Base Case 1 - Forecasts'!$C$10:$CF$15,MATCH('Program Case 1 - Forecasts'!$B13,'Base Case 1 - Forecasts'!$B$10:$B$15,0),MATCH('Program Case 1 - Forecasts'!AB$8,'Base Case 1 - Forecasts'!$C$8:$CF$8,0))+'Demographic-Economic'!$D$27*AB23</f>
        <v>1105164.710591312</v>
      </c>
      <c r="AC13" s="133">
        <f ca="1">(1+'Case 1 Assumptions'!$C39)*INDEX('Base Case 1 - Forecasts'!$C$10:$CF$15,MATCH('Program Case 1 - Forecasts'!$B13,'Base Case 1 - Forecasts'!$B$10:$B$15,0),MATCH('Program Case 1 - Forecasts'!AC$8,'Base Case 1 - Forecasts'!$C$8:$CF$8,0))+'Demographic-Economic'!$D$27*AC23</f>
        <v>1107510.3895594298</v>
      </c>
      <c r="AD13" s="133">
        <f ca="1">(1+'Case 1 Assumptions'!$C39)*INDEX('Base Case 1 - Forecasts'!$C$10:$CF$15,MATCH('Program Case 1 - Forecasts'!$B13,'Base Case 1 - Forecasts'!$B$10:$B$15,0),MATCH('Program Case 1 - Forecasts'!AD$8,'Base Case 1 - Forecasts'!$C$8:$CF$8,0))+'Demographic-Economic'!$D$27*AD23</f>
        <v>1109861.0471608399</v>
      </c>
      <c r="AE13" s="133">
        <f ca="1">(1+'Case 1 Assumptions'!$C39)*INDEX('Base Case 1 - Forecasts'!$C$10:$CF$15,MATCH('Program Case 1 - Forecasts'!$B13,'Base Case 1 - Forecasts'!$B$10:$B$15,0),MATCH('Program Case 1 - Forecasts'!AE$8,'Base Case 1 - Forecasts'!$C$8:$CF$8,0))+'Demographic-Economic'!$D$27*AE23</f>
        <v>1112216.6939625421</v>
      </c>
      <c r="AF13" s="133">
        <f ca="1">(1+'Case 1 Assumptions'!$C39)*INDEX('Base Case 1 - Forecasts'!$C$10:$CF$15,MATCH('Program Case 1 - Forecasts'!$B13,'Base Case 1 - Forecasts'!$B$10:$B$15,0),MATCH('Program Case 1 - Forecasts'!AF$8,'Base Case 1 - Forecasts'!$C$8:$CF$8,0))+'Demographic-Economic'!$D$27*AF23</f>
        <v>1114577.3405539643</v>
      </c>
      <c r="AG13" s="133">
        <f ca="1">(1+'Case 1 Assumptions'!$C39)*INDEX('Base Case 1 - Forecasts'!$C$10:$CF$15,MATCH('Program Case 1 - Forecasts'!$B13,'Base Case 1 - Forecasts'!$B$10:$B$15,0),MATCH('Program Case 1 - Forecasts'!AG$8,'Base Case 1 - Forecasts'!$C$8:$CF$8,0))+'Demographic-Economic'!$D$27*AG23</f>
        <v>1116942.9975470104</v>
      </c>
      <c r="AH13" s="133">
        <f ca="1">(1+'Case 1 Assumptions'!$C39)*INDEX('Base Case 1 - Forecasts'!$C$10:$CF$15,MATCH('Program Case 1 - Forecasts'!$B13,'Base Case 1 - Forecasts'!$B$10:$B$15,0),MATCH('Program Case 1 - Forecasts'!AH$8,'Base Case 1 - Forecasts'!$C$8:$CF$8,0))+'Demographic-Economic'!$D$27*AH23</f>
        <v>1117073.1091577718</v>
      </c>
      <c r="AI13" s="133">
        <f ca="1">(1+'Case 1 Assumptions'!$C39)*INDEX('Base Case 1 - Forecasts'!$C$10:$CF$15,MATCH('Program Case 1 - Forecasts'!$B13,'Base Case 1 - Forecasts'!$B$10:$B$15,0),MATCH('Program Case 1 - Forecasts'!AI$8,'Base Case 1 - Forecasts'!$C$8:$CF$8,0))+'Demographic-Economic'!$D$27*AI23</f>
        <v>1117203.2359251091</v>
      </c>
      <c r="AJ13" s="133">
        <f ca="1">(1+'Case 1 Assumptions'!$C39)*INDEX('Base Case 1 - Forecasts'!$C$10:$CF$15,MATCH('Program Case 1 - Forecasts'!$B13,'Base Case 1 - Forecasts'!$B$10:$B$15,0),MATCH('Program Case 1 - Forecasts'!AJ$8,'Base Case 1 - Forecasts'!$C$8:$CF$8,0))+'Demographic-Economic'!$D$27*AJ23</f>
        <v>1117333.3778507879</v>
      </c>
      <c r="AK13" s="133">
        <f ca="1">(1+'Case 1 Assumptions'!$C39)*INDEX('Base Case 1 - Forecasts'!$C$10:$CF$15,MATCH('Program Case 1 - Forecasts'!$B13,'Base Case 1 - Forecasts'!$B$10:$B$15,0),MATCH('Program Case 1 - Forecasts'!AK$8,'Base Case 1 - Forecasts'!$C$8:$CF$8,0))+'Demographic-Economic'!$D$27*AK23</f>
        <v>1117463.5349365738</v>
      </c>
      <c r="AL13" s="133">
        <f ca="1">(1+'Case 1 Assumptions'!$C39)*INDEX('Base Case 1 - Forecasts'!$C$10:$CF$15,MATCH('Program Case 1 - Forecasts'!$B13,'Base Case 1 - Forecasts'!$B$10:$B$15,0),MATCH('Program Case 1 - Forecasts'!AL$8,'Base Case 1 - Forecasts'!$C$8:$CF$8,0))+'Demographic-Economic'!$D$27*AL23</f>
        <v>1117593.707184233</v>
      </c>
      <c r="AM13" s="133">
        <f ca="1">(1+'Case 1 Assumptions'!$C39)*INDEX('Base Case 1 - Forecasts'!$C$10:$CF$15,MATCH('Program Case 1 - Forecasts'!$B13,'Base Case 1 - Forecasts'!$B$10:$B$15,0),MATCH('Program Case 1 - Forecasts'!AM$8,'Base Case 1 - Forecasts'!$C$8:$CF$8,0))+'Demographic-Economic'!$D$27*AM23</f>
        <v>1117723.8945955315</v>
      </c>
      <c r="AN13" s="133">
        <f ca="1">(1+'Case 1 Assumptions'!$C39)*INDEX('Base Case 1 - Forecasts'!$C$10:$CF$15,MATCH('Program Case 1 - Forecasts'!$B13,'Base Case 1 - Forecasts'!$B$10:$B$15,0),MATCH('Program Case 1 - Forecasts'!AN$8,'Base Case 1 - Forecasts'!$C$8:$CF$8,0))+'Demographic-Economic'!$D$27*AN23</f>
        <v>1117854.0971722358</v>
      </c>
      <c r="AO13" s="133">
        <f ca="1">(1+'Case 1 Assumptions'!$C39)*INDEX('Base Case 1 - Forecasts'!$C$10:$CF$15,MATCH('Program Case 1 - Forecasts'!$B13,'Base Case 1 - Forecasts'!$B$10:$B$15,0),MATCH('Program Case 1 - Forecasts'!AO$8,'Base Case 1 - Forecasts'!$C$8:$CF$8,0))+'Demographic-Economic'!$D$27*AO23</f>
        <v>1117984.3149161125</v>
      </c>
      <c r="AP13" s="133">
        <f ca="1">(1+'Case 1 Assumptions'!$C39)*INDEX('Base Case 1 - Forecasts'!$C$10:$CF$15,MATCH('Program Case 1 - Forecasts'!$B13,'Base Case 1 - Forecasts'!$B$10:$B$15,0),MATCH('Program Case 1 - Forecasts'!AP$8,'Base Case 1 - Forecasts'!$C$8:$CF$8,0))+'Demographic-Economic'!$D$27*AP23</f>
        <v>1118114.5478289283</v>
      </c>
      <c r="AQ13" s="133">
        <f ca="1">(1+'Case 1 Assumptions'!$C39)*INDEX('Base Case 1 - Forecasts'!$C$10:$CF$15,MATCH('Program Case 1 - Forecasts'!$B13,'Base Case 1 - Forecasts'!$B$10:$B$15,0),MATCH('Program Case 1 - Forecasts'!AQ$8,'Base Case 1 - Forecasts'!$C$8:$CF$8,0))+'Demographic-Economic'!$D$27*AQ23</f>
        <v>1118244.7959124504</v>
      </c>
      <c r="AR13" s="133">
        <f ca="1">(1+'Case 1 Assumptions'!$C39)*INDEX('Base Case 1 - Forecasts'!$C$10:$CF$15,MATCH('Program Case 1 - Forecasts'!$B13,'Base Case 1 - Forecasts'!$B$10:$B$15,0),MATCH('Program Case 1 - Forecasts'!AR$8,'Base Case 1 - Forecasts'!$C$8:$CF$8,0))+'Demographic-Economic'!$D$27*AR23</f>
        <v>1116540.8211092502</v>
      </c>
      <c r="AS13" s="133">
        <f ca="1">(1+'Case 1 Assumptions'!$C39)*INDEX('Base Case 1 - Forecasts'!$C$10:$CF$15,MATCH('Program Case 1 - Forecasts'!$B13,'Base Case 1 - Forecasts'!$B$10:$B$15,0),MATCH('Program Case 1 - Forecasts'!AS$8,'Base Case 1 - Forecasts'!$C$8:$CF$8,0))+'Demographic-Economic'!$D$27*AS23</f>
        <v>1114839.4428127725</v>
      </c>
      <c r="AT13" s="133">
        <f ca="1">(1+'Case 1 Assumptions'!$C39)*INDEX('Base Case 1 - Forecasts'!$C$10:$CF$15,MATCH('Program Case 1 - Forecasts'!$B13,'Base Case 1 - Forecasts'!$B$10:$B$15,0),MATCH('Program Case 1 - Forecasts'!AT$8,'Base Case 1 - Forecasts'!$C$8:$CF$8,0))+'Demographic-Economic'!$D$27*AT23</f>
        <v>1113140.6570664756</v>
      </c>
      <c r="AU13" s="133">
        <f ca="1">(1+'Case 1 Assumptions'!$C39)*INDEX('Base Case 1 - Forecasts'!$C$10:$CF$15,MATCH('Program Case 1 - Forecasts'!$B13,'Base Case 1 - Forecasts'!$B$10:$B$15,0),MATCH('Program Case 1 - Forecasts'!AU$8,'Base Case 1 - Forecasts'!$C$8:$CF$8,0))+'Demographic-Economic'!$D$27*AU23</f>
        <v>1111444.4599198471</v>
      </c>
      <c r="AV13" s="133">
        <f ca="1">(1+'Case 1 Assumptions'!$C39)*INDEX('Base Case 1 - Forecasts'!$C$10:$CF$15,MATCH('Program Case 1 - Forecasts'!$B13,'Base Case 1 - Forecasts'!$B$10:$B$15,0),MATCH('Program Case 1 - Forecasts'!AV$8,'Base Case 1 - Forecasts'!$C$8:$CF$8,0))+'Demographic-Economic'!$D$27*AV23</f>
        <v>1109750.8474283938</v>
      </c>
      <c r="AW13" s="133">
        <f ca="1">(1+'Case 1 Assumptions'!$C39)*INDEX('Base Case 1 - Forecasts'!$C$10:$CF$15,MATCH('Program Case 1 - Forecasts'!$B13,'Base Case 1 - Forecasts'!$B$10:$B$15,0),MATCH('Program Case 1 - Forecasts'!AW$8,'Base Case 1 - Forecasts'!$C$8:$CF$8,0))+'Demographic-Economic'!$D$27*AW23</f>
        <v>1108059.8156536338</v>
      </c>
      <c r="AX13" s="133">
        <f ca="1">(1+'Case 1 Assumptions'!$C39)*INDEX('Base Case 1 - Forecasts'!$C$10:$CF$15,MATCH('Program Case 1 - Forecasts'!$B13,'Base Case 1 - Forecasts'!$B$10:$B$15,0),MATCH('Program Case 1 - Forecasts'!AX$8,'Base Case 1 - Forecasts'!$C$8:$CF$8,0))+'Demographic-Economic'!$D$27*AX23</f>
        <v>1106371.3606630859</v>
      </c>
      <c r="AY13" s="133">
        <f ca="1">(1+'Case 1 Assumptions'!$C39)*INDEX('Base Case 1 - Forecasts'!$C$10:$CF$15,MATCH('Program Case 1 - Forecasts'!$B13,'Base Case 1 - Forecasts'!$B$10:$B$15,0),MATCH('Program Case 1 - Forecasts'!AY$8,'Base Case 1 - Forecasts'!$C$8:$CF$8,0))+'Demographic-Economic'!$D$27*AY23</f>
        <v>1104685.4785302619</v>
      </c>
      <c r="AZ13" s="133">
        <f ca="1">(1+'Case 1 Assumptions'!$C39)*INDEX('Base Case 1 - Forecasts'!$C$10:$CF$15,MATCH('Program Case 1 - Forecasts'!$B13,'Base Case 1 - Forecasts'!$B$10:$B$15,0),MATCH('Program Case 1 - Forecasts'!AZ$8,'Base Case 1 - Forecasts'!$C$8:$CF$8,0))+'Demographic-Economic'!$D$27*AZ23</f>
        <v>1103002.1653346564</v>
      </c>
      <c r="BA13" s="133">
        <f ca="1">(1+'Case 1 Assumptions'!$C39)*INDEX('Base Case 1 - Forecasts'!$C$10:$CF$15,MATCH('Program Case 1 - Forecasts'!$B13,'Base Case 1 - Forecasts'!$B$10:$B$15,0),MATCH('Program Case 1 - Forecasts'!BA$8,'Base Case 1 - Forecasts'!$C$8:$CF$8,0))+'Demographic-Economic'!$D$27*BA23</f>
        <v>1101321.4171617378</v>
      </c>
      <c r="BB13" s="133">
        <f ca="1">(1+'Case 1 Assumptions'!$C39)*INDEX('Base Case 1 - Forecasts'!$C$10:$CF$15,MATCH('Program Case 1 - Forecasts'!$B13,'Base Case 1 - Forecasts'!$B$10:$B$15,0),MATCH('Program Case 1 - Forecasts'!BB$8,'Base Case 1 - Forecasts'!$C$8:$CF$8,0))+'Demographic-Economic'!$D$27*BB23</f>
        <v>1097889.0001624487</v>
      </c>
      <c r="BC13" s="133">
        <f ca="1">(1+'Case 1 Assumptions'!$C39)*INDEX('Base Case 1 - Forecasts'!$C$10:$CF$15,MATCH('Program Case 1 - Forecasts'!$B13,'Base Case 1 - Forecasts'!$B$10:$B$15,0),MATCH('Program Case 1 - Forecasts'!BC$8,'Base Case 1 - Forecasts'!$C$8:$CF$8,0))+'Demographic-Economic'!$D$27*BC23</f>
        <v>1094467.2807545017</v>
      </c>
      <c r="BD13" s="133">
        <f ca="1">(1+'Case 1 Assumptions'!$C39)*INDEX('Base Case 1 - Forecasts'!$C$10:$CF$15,MATCH('Program Case 1 - Forecasts'!$B13,'Base Case 1 - Forecasts'!$B$10:$B$15,0),MATCH('Program Case 1 - Forecasts'!BD$8,'Base Case 1 - Forecasts'!$C$8:$CF$8,0))+'Demographic-Economic'!$D$27*BD23</f>
        <v>1091056.2255974079</v>
      </c>
      <c r="BE13" s="133">
        <f ca="1">(1+'Case 1 Assumptions'!$C39)*INDEX('Base Case 1 - Forecasts'!$C$10:$CF$15,MATCH('Program Case 1 - Forecasts'!$B13,'Base Case 1 - Forecasts'!$B$10:$B$15,0),MATCH('Program Case 1 - Forecasts'!BE$8,'Base Case 1 - Forecasts'!$C$8:$CF$8,0))+'Demographic-Economic'!$D$27*BE23</f>
        <v>1087655.8014545888</v>
      </c>
      <c r="BF13" s="133">
        <f ca="1">(1+'Case 1 Assumptions'!$C39)*INDEX('Base Case 1 - Forecasts'!$C$10:$CF$15,MATCH('Program Case 1 - Forecasts'!$B13,'Base Case 1 - Forecasts'!$B$10:$B$15,0),MATCH('Program Case 1 - Forecasts'!BF$8,'Base Case 1 - Forecasts'!$C$8:$CF$8,0))+'Demographic-Economic'!$D$27*BF23</f>
        <v>1084265.9751930519</v>
      </c>
      <c r="BG13" s="133">
        <f ca="1">(1+'Case 1 Assumptions'!$C39)*INDEX('Base Case 1 - Forecasts'!$C$10:$CF$15,MATCH('Program Case 1 - Forecasts'!$B13,'Base Case 1 - Forecasts'!$B$10:$B$15,0),MATCH('Program Case 1 - Forecasts'!BG$8,'Base Case 1 - Forecasts'!$C$8:$CF$8,0))+'Demographic-Economic'!$D$27*BG23</f>
        <v>1080886.7137830681</v>
      </c>
      <c r="BH13" s="133">
        <f ca="1">(1+'Case 1 Assumptions'!$C39)*INDEX('Base Case 1 - Forecasts'!$C$10:$CF$15,MATCH('Program Case 1 - Forecasts'!$B13,'Base Case 1 - Forecasts'!$B$10:$B$15,0),MATCH('Program Case 1 - Forecasts'!BH$8,'Base Case 1 - Forecasts'!$C$8:$CF$8,0))+'Demographic-Economic'!$D$27*BH23</f>
        <v>1077517.9842978504</v>
      </c>
      <c r="BI13" s="133">
        <f ca="1">(1+'Case 1 Assumptions'!$C39)*INDEX('Base Case 1 - Forecasts'!$C$10:$CF$15,MATCH('Program Case 1 - Forecasts'!$B13,'Base Case 1 - Forecasts'!$B$10:$B$15,0),MATCH('Program Case 1 - Forecasts'!BI$8,'Base Case 1 - Forecasts'!$C$8:$CF$8,0))+'Demographic-Economic'!$D$27*BI23</f>
        <v>1074159.7539132321</v>
      </c>
      <c r="BJ13" s="133">
        <f ca="1">(1+'Case 1 Assumptions'!$C39)*INDEX('Base Case 1 - Forecasts'!$C$10:$CF$15,MATCH('Program Case 1 - Forecasts'!$B13,'Base Case 1 - Forecasts'!$B$10:$B$15,0),MATCH('Program Case 1 - Forecasts'!BJ$8,'Base Case 1 - Forecasts'!$C$8:$CF$8,0))+'Demographic-Economic'!$D$27*BJ23</f>
        <v>1070811.9899073476</v>
      </c>
      <c r="BK13" s="133">
        <f ca="1">(1+'Case 1 Assumptions'!$C39)*INDEX('Base Case 1 - Forecasts'!$C$10:$CF$15,MATCH('Program Case 1 - Forecasts'!$B13,'Base Case 1 - Forecasts'!$B$10:$B$15,0),MATCH('Program Case 1 - Forecasts'!BK$8,'Base Case 1 - Forecasts'!$C$8:$CF$8,0))+'Demographic-Economic'!$D$27*BK23</f>
        <v>1067474.6596603135</v>
      </c>
      <c r="BL13" s="133">
        <f ca="1">(1+'Case 1 Assumptions'!$C39)*INDEX('Base Case 1 - Forecasts'!$C$10:$CF$15,MATCH('Program Case 1 - Forecasts'!$B13,'Base Case 1 - Forecasts'!$B$10:$B$15,0),MATCH('Program Case 1 - Forecasts'!BL$8,'Base Case 1 - Forecasts'!$C$8:$CF$8,0))+'Demographic-Economic'!$D$27*BL23</f>
        <v>1062557.3144666699</v>
      </c>
      <c r="BM13" s="133">
        <f ca="1">(1+'Case 1 Assumptions'!$C39)*INDEX('Base Case 1 - Forecasts'!$C$10:$CF$15,MATCH('Program Case 1 - Forecasts'!$B13,'Base Case 1 - Forecasts'!$B$10:$B$15,0),MATCH('Program Case 1 - Forecasts'!BM$8,'Base Case 1 - Forecasts'!$C$8:$CF$8,0))+'Demographic-Economic'!$D$27*BM23</f>
        <v>1057662.621130412</v>
      </c>
      <c r="BN13" s="133">
        <f ca="1">(1+'Case 1 Assumptions'!$C39)*INDEX('Base Case 1 - Forecasts'!$C$10:$CF$15,MATCH('Program Case 1 - Forecasts'!$B13,'Base Case 1 - Forecasts'!$B$10:$B$15,0),MATCH('Program Case 1 - Forecasts'!BN$8,'Base Case 1 - Forecasts'!$C$8:$CF$8,0))+'Demographic-Economic'!$D$27*BN23</f>
        <v>1052790.4753052669</v>
      </c>
      <c r="BO13" s="133">
        <f ca="1">(1+'Case 1 Assumptions'!$C39)*INDEX('Base Case 1 - Forecasts'!$C$10:$CF$15,MATCH('Program Case 1 - Forecasts'!$B13,'Base Case 1 - Forecasts'!$B$10:$B$15,0),MATCH('Program Case 1 - Forecasts'!BO$8,'Base Case 1 - Forecasts'!$C$8:$CF$8,0))+'Demographic-Economic'!$D$27*BO23</f>
        <v>1047940.7731256353</v>
      </c>
      <c r="BP13" s="133">
        <f ca="1">(1+'Case 1 Assumptions'!$C39)*INDEX('Base Case 1 - Forecasts'!$C$10:$CF$15,MATCH('Program Case 1 - Forecasts'!$B13,'Base Case 1 - Forecasts'!$B$10:$B$15,0),MATCH('Program Case 1 - Forecasts'!BP$8,'Base Case 1 - Forecasts'!$C$8:$CF$8,0))+'Demographic-Economic'!$D$27*BP23</f>
        <v>1043113.411204377</v>
      </c>
      <c r="BQ13" s="133">
        <f ca="1">(1+'Case 1 Assumptions'!$C39)*INDEX('Base Case 1 - Forecasts'!$C$10:$CF$15,MATCH('Program Case 1 - Forecasts'!$B13,'Base Case 1 - Forecasts'!$B$10:$B$15,0),MATCH('Program Case 1 - Forecasts'!BQ$8,'Base Case 1 - Forecasts'!$C$8:$CF$8,0))+'Demographic-Economic'!$D$27*BQ23</f>
        <v>1038308.2866306065</v>
      </c>
      <c r="BR13" s="133">
        <f ca="1">(1+'Case 1 Assumptions'!$C39)*INDEX('Base Case 1 - Forecasts'!$C$10:$CF$15,MATCH('Program Case 1 - Forecasts'!$B13,'Base Case 1 - Forecasts'!$B$10:$B$15,0),MATCH('Program Case 1 - Forecasts'!BR$8,'Base Case 1 - Forecasts'!$C$8:$CF$8,0))+'Demographic-Economic'!$D$27*BR23</f>
        <v>1033525.2969675001</v>
      </c>
      <c r="BS13" s="133">
        <f ca="1">(1+'Case 1 Assumptions'!$C39)*INDEX('Base Case 1 - Forecasts'!$C$10:$CF$15,MATCH('Program Case 1 - Forecasts'!$B13,'Base Case 1 - Forecasts'!$B$10:$B$15,0),MATCH('Program Case 1 - Forecasts'!BS$8,'Base Case 1 - Forecasts'!$C$8:$CF$8,0))+'Demographic-Economic'!$D$27*BS23</f>
        <v>1028764.3402501113</v>
      </c>
      <c r="BT13" s="133">
        <f ca="1">(1+'Case 1 Assumptions'!$C39)*INDEX('Base Case 1 - Forecasts'!$C$10:$CF$15,MATCH('Program Case 1 - Forecasts'!$B13,'Base Case 1 - Forecasts'!$B$10:$B$15,0),MATCH('Program Case 1 - Forecasts'!BT$8,'Base Case 1 - Forecasts'!$C$8:$CF$8,0))+'Demographic-Economic'!$D$27*BT23</f>
        <v>1024025.3149831971</v>
      </c>
      <c r="BU13" s="133">
        <f ca="1">(1+'Case 1 Assumptions'!$C39)*INDEX('Base Case 1 - Forecasts'!$C$10:$CF$15,MATCH('Program Case 1 - Forecasts'!$B13,'Base Case 1 - Forecasts'!$B$10:$B$15,0),MATCH('Program Case 1 - Forecasts'!BU$8,'Base Case 1 - Forecasts'!$C$8:$CF$8,0))+'Demographic-Economic'!$D$27*BU23</f>
        <v>1019308.1201390551</v>
      </c>
      <c r="BV13" s="133">
        <f ca="1">(1+'Case 1 Assumptions'!$C39)*INDEX('Base Case 1 - Forecasts'!$C$10:$CF$15,MATCH('Program Case 1 - Forecasts'!$B13,'Base Case 1 - Forecasts'!$B$10:$B$15,0),MATCH('Program Case 1 - Forecasts'!BV$8,'Base Case 1 - Forecasts'!$C$8:$CF$8,0))+'Demographic-Economic'!$D$27*BV23</f>
        <v>1013292.7700665583</v>
      </c>
      <c r="BW13" s="133">
        <f ca="1">(1+'Case 1 Assumptions'!$C39)*INDEX('Base Case 1 - Forecasts'!$C$10:$CF$15,MATCH('Program Case 1 - Forecasts'!$B13,'Base Case 1 - Forecasts'!$B$10:$B$15,0),MATCH('Program Case 1 - Forecasts'!BW$8,'Base Case 1 - Forecasts'!$C$8:$CF$8,0))+'Demographic-Economic'!$D$27*BW23</f>
        <v>1007312.9190112671</v>
      </c>
      <c r="BX13" s="133">
        <f ca="1">(1+'Case 1 Assumptions'!$C39)*INDEX('Base Case 1 - Forecasts'!$C$10:$CF$15,MATCH('Program Case 1 - Forecasts'!$B13,'Base Case 1 - Forecasts'!$B$10:$B$15,0),MATCH('Program Case 1 - Forecasts'!BX$8,'Base Case 1 - Forecasts'!$C$8:$CF$8,0))+'Demographic-Economic'!$D$27*BX23</f>
        <v>1001368.3574791028</v>
      </c>
      <c r="BY13" s="133">
        <f ca="1">(1+'Case 1 Assumptions'!$C39)*INDEX('Base Case 1 - Forecasts'!$C$10:$CF$15,MATCH('Program Case 1 - Forecasts'!$B13,'Base Case 1 - Forecasts'!$B$10:$B$15,0),MATCH('Program Case 1 - Forecasts'!BY$8,'Base Case 1 - Forecasts'!$C$8:$CF$8,0))+'Demographic-Economic'!$D$27*BY23</f>
        <v>995458.87721229577</v>
      </c>
      <c r="BZ13" s="133">
        <f ca="1">(1+'Case 1 Assumptions'!$C39)*INDEX('Base Case 1 - Forecasts'!$C$10:$CF$15,MATCH('Program Case 1 - Forecasts'!$B13,'Base Case 1 - Forecasts'!$B$10:$B$15,0),MATCH('Program Case 1 - Forecasts'!BZ$8,'Base Case 1 - Forecasts'!$C$8:$CF$8,0))+'Demographic-Economic'!$D$27*BZ23</f>
        <v>989584.27118209004</v>
      </c>
      <c r="CA13" s="133">
        <f ca="1">(1+'Case 1 Assumptions'!$C39)*INDEX('Base Case 1 - Forecasts'!$C$10:$CF$15,MATCH('Program Case 1 - Forecasts'!$B13,'Base Case 1 - Forecasts'!$B$10:$B$15,0),MATCH('Program Case 1 - Forecasts'!CA$8,'Base Case 1 - Forecasts'!$C$8:$CF$8,0))+'Demographic-Economic'!$D$27*CA23</f>
        <v>983744.33358149009</v>
      </c>
      <c r="CB13" s="133">
        <f ca="1">(1+'Case 1 Assumptions'!$C39)*INDEX('Base Case 1 - Forecasts'!$C$10:$CF$15,MATCH('Program Case 1 - Forecasts'!$B13,'Base Case 1 - Forecasts'!$B$10:$B$15,0),MATCH('Program Case 1 - Forecasts'!CB$8,'Base Case 1 - Forecasts'!$C$8:$CF$8,0))+'Demographic-Economic'!$D$27*CB23</f>
        <v>977938.85981805099</v>
      </c>
      <c r="CC13" s="133">
        <f ca="1">(1+'Case 1 Assumptions'!$C39)*INDEX('Base Case 1 - Forecasts'!$C$10:$CF$15,MATCH('Program Case 1 - Forecasts'!$B13,'Base Case 1 - Forecasts'!$B$10:$B$15,0),MATCH('Program Case 1 - Forecasts'!CC$8,'Base Case 1 - Forecasts'!$C$8:$CF$8,0))+'Demographic-Economic'!$D$27*CC23</f>
        <v>972167.64650671044</v>
      </c>
      <c r="CD13" s="133">
        <f ca="1">(1+'Case 1 Assumptions'!$C39)*INDEX('Base Case 1 - Forecasts'!$C$10:$CF$15,MATCH('Program Case 1 - Forecasts'!$B13,'Base Case 1 - Forecasts'!$B$10:$B$15,0),MATCH('Program Case 1 - Forecasts'!CD$8,'Base Case 1 - Forecasts'!$C$8:$CF$8,0))+'Demographic-Economic'!$D$27*CD23</f>
        <v>966430.4914626641</v>
      </c>
      <c r="CE13" s="133">
        <f ca="1">(1+'Case 1 Assumptions'!$C39)*INDEX('Base Case 1 - Forecasts'!$C$10:$CF$15,MATCH('Program Case 1 - Forecasts'!$B13,'Base Case 1 - Forecasts'!$B$10:$B$15,0),MATCH('Program Case 1 - Forecasts'!CE$8,'Base Case 1 - Forecasts'!$C$8:$CF$8,0))+'Demographic-Economic'!$D$27*CE23</f>
        <v>960727.19369428174</v>
      </c>
      <c r="CF13" s="133">
        <f ca="1">(1+'Case 1 Assumptions'!$C39)*INDEX('Base Case 1 - Forecasts'!$C$10:$CF$15,MATCH('Program Case 1 - Forecasts'!$B13,'Base Case 1 - Forecasts'!$B$10:$B$15,0),MATCH('Program Case 1 - Forecasts'!CF$8,'Base Case 1 - Forecasts'!$C$8:$CF$8,0))+'Demographic-Economic'!$D$27*CF23</f>
        <v>955057.5533960663</v>
      </c>
    </row>
    <row r="14" spans="1:84" x14ac:dyDescent="0.2">
      <c r="B14" s="118" t="s">
        <v>35</v>
      </c>
      <c r="C14" s="160">
        <f ca="1">INDEX(INDIRECT("'Base Case "&amp;$E$6&amp;" - Forecasts'!$C$10:$AH$15"),MATCH('Program Case 1 - Forecasts'!$B14,INDIRECT("'Base Case "&amp;$E$6&amp;" - Forecasts'!$B$10:$B$15"),0),MATCH('Program Case 1 - Forecasts'!C$8,INDIRECT("'Base Case "&amp;$E$6&amp;" - Forecasts'!$C$8:$AH$8"),0))</f>
        <v>1289472</v>
      </c>
      <c r="D14" s="160">
        <f ca="1">INDEX(INDIRECT("'Base Case "&amp;$E$6&amp;" - Forecasts'!$C$10:$AH$15"),MATCH('Program Case 1 - Forecasts'!$B14,INDIRECT("'Base Case "&amp;$E$6&amp;" - Forecasts'!$B$10:$B$15"),0),MATCH('Program Case 1 - Forecasts'!D$8,INDIRECT("'Base Case "&amp;$E$6&amp;" - Forecasts'!$C$8:$AH$8"),0))</f>
        <v>1266672</v>
      </c>
      <c r="E14" s="160">
        <f ca="1">INDEX(INDIRECT("'Base Case "&amp;$E$6&amp;" - Forecasts'!$C$10:$AH$15"),MATCH('Program Case 1 - Forecasts'!$B14,INDIRECT("'Base Case "&amp;$E$6&amp;" - Forecasts'!$B$10:$B$15"),0),MATCH('Program Case 1 - Forecasts'!E$8,INDIRECT("'Base Case "&amp;$E$6&amp;" - Forecasts'!$C$8:$AH$8"),0))</f>
        <v>1257096</v>
      </c>
      <c r="F14" s="133">
        <f ca="1">(1+'Case 1 Assumptions'!$C40)*INDEX('Base Case 1 - Forecasts'!$C$10:$CF$15,MATCH('Program Case 1 - Forecasts'!$B14,'Base Case 1 - Forecasts'!$B$10:$B$15,0),MATCH('Program Case 1 - Forecasts'!F$8,'Base Case 1 - Forecasts'!$C$8:$CF$8,0))</f>
        <v>1227227.4806393322</v>
      </c>
      <c r="G14" s="133">
        <f ca="1">(1+'Case 1 Assumptions'!$C40)*INDEX('Base Case 1 - Forecasts'!$C$10:$CF$15,MATCH('Program Case 1 - Forecasts'!$B14,'Base Case 1 - Forecasts'!$B$10:$B$15,0),MATCH('Program Case 1 - Forecasts'!G$8,'Base Case 1 - Forecasts'!$C$8:$CF$8,0))</f>
        <v>1235122.3044947204</v>
      </c>
      <c r="H14" s="133">
        <f ca="1">(1+'Case 1 Assumptions'!$C40)*INDEX('Base Case 1 - Forecasts'!$C$10:$CF$15,MATCH('Program Case 1 - Forecasts'!$B14,'Base Case 1 - Forecasts'!$B$10:$B$15,0),MATCH('Program Case 1 - Forecasts'!H$8,'Base Case 1 - Forecasts'!$C$8:$CF$8,0))</f>
        <v>1243067.9161988907</v>
      </c>
      <c r="I14" s="133">
        <f ca="1">(1+'Case 1 Assumptions'!$C40)*INDEX('Base Case 1 - Forecasts'!$C$10:$CF$15,MATCH('Program Case 1 - Forecasts'!$B14,'Base Case 1 - Forecasts'!$B$10:$B$15,0),MATCH('Program Case 1 - Forecasts'!I$8,'Base Case 1 - Forecasts'!$C$8:$CF$8,0))</f>
        <v>1251064.6424729489</v>
      </c>
      <c r="J14" s="133">
        <f ca="1">(1+'Case 1 Assumptions'!$C40)*INDEX('Base Case 1 - Forecasts'!$C$10:$CF$15,MATCH('Program Case 1 - Forecasts'!$B14,'Base Case 1 - Forecasts'!$B$10:$B$15,0),MATCH('Program Case 1 - Forecasts'!J$8,'Base Case 1 - Forecasts'!$C$8:$CF$8,0))</f>
        <v>1259112.812139817</v>
      </c>
      <c r="K14" s="133">
        <f ca="1">(1+'Case 1 Assumptions'!$C40)*INDEX('Base Case 1 - Forecasts'!$C$10:$CF$15,MATCH('Program Case 1 - Forecasts'!$B14,'Base Case 1 - Forecasts'!$B$10:$B$15,0),MATCH('Program Case 1 - Forecasts'!K$8,'Base Case 1 - Forecasts'!$C$8:$CF$8,0))</f>
        <v>1267212.7561377529</v>
      </c>
      <c r="L14" s="133">
        <f ca="1">(1+'Case 1 Assumptions'!$C40)*INDEX('Base Case 1 - Forecasts'!$C$10:$CF$15,MATCH('Program Case 1 - Forecasts'!$B14,'Base Case 1 - Forecasts'!$B$10:$B$15,0),MATCH('Program Case 1 - Forecasts'!L$8,'Base Case 1 - Forecasts'!$C$8:$CF$8,0))</f>
        <v>1275364.8075339594</v>
      </c>
      <c r="M14" s="133">
        <f ca="1">(1+'Case 1 Assumptions'!$C40)*INDEX('Base Case 1 - Forecasts'!$C$10:$CF$15,MATCH('Program Case 1 - Forecasts'!$B14,'Base Case 1 - Forecasts'!$B$10:$B$15,0),MATCH('Program Case 1 - Forecasts'!M$8,'Base Case 1 - Forecasts'!$C$8:$CF$8,0))</f>
        <v>1283569.3015382793</v>
      </c>
      <c r="N14" s="133">
        <f ca="1">(1+'Case 1 Assumptions'!$C40)*INDEX('Base Case 1 - Forecasts'!$C$10:$CF$15,MATCH('Program Case 1 - Forecasts'!$B14,'Base Case 1 - Forecasts'!$B$10:$B$15,0),MATCH('Program Case 1 - Forecasts'!N$8,'Base Case 1 - Forecasts'!$C$8:$CF$8,0))</f>
        <v>1289043.7642814438</v>
      </c>
      <c r="O14" s="133">
        <f ca="1">(1+'Case 1 Assumptions'!$C40)*INDEX('Base Case 1 - Forecasts'!$C$10:$CF$15,MATCH('Program Case 1 - Forecasts'!$B14,'Base Case 1 - Forecasts'!$B$10:$B$15,0),MATCH('Program Case 1 - Forecasts'!O$8,'Base Case 1 - Forecasts'!$C$8:$CF$8,0))</f>
        <v>1294541.5757774108</v>
      </c>
      <c r="P14" s="133">
        <f ca="1">(1+'Case 1 Assumptions'!$C40)*INDEX('Base Case 1 - Forecasts'!$C$10:$CF$15,MATCH('Program Case 1 - Forecasts'!$B14,'Base Case 1 - Forecasts'!$B$10:$B$15,0),MATCH('Program Case 1 - Forecasts'!P$8,'Base Case 1 - Forecasts'!$C$8:$CF$8,0))</f>
        <v>1300062.8356093324</v>
      </c>
      <c r="Q14" s="133">
        <f ca="1">(1+'Case 1 Assumptions'!$C40)*INDEX('Base Case 1 - Forecasts'!$C$10:$CF$15,MATCH('Program Case 1 - Forecasts'!$B14,'Base Case 1 - Forecasts'!$B$10:$B$15,0),MATCH('Program Case 1 - Forecasts'!Q$8,'Base Case 1 - Forecasts'!$C$8:$CF$8,0))</f>
        <v>1305607.6437850862</v>
      </c>
      <c r="R14" s="133">
        <f ca="1">(1+'Case 1 Assumptions'!$C40)*INDEX('Base Case 1 - Forecasts'!$C$10:$CF$15,MATCH('Program Case 1 - Forecasts'!$B14,'Base Case 1 - Forecasts'!$B$10:$B$15,0),MATCH('Program Case 1 - Forecasts'!R$8,'Base Case 1 - Forecasts'!$C$8:$CF$8,0))</f>
        <v>1311176.1007390867</v>
      </c>
      <c r="S14" s="133">
        <f ca="1">(1+'Case 1 Assumptions'!$C40)*INDEX('Base Case 1 - Forecasts'!$C$10:$CF$15,MATCH('Program Case 1 - Forecasts'!$B14,'Base Case 1 - Forecasts'!$B$10:$B$15,0),MATCH('Program Case 1 - Forecasts'!S$8,'Base Case 1 - Forecasts'!$C$8:$CF$8,0))</f>
        <v>1316768.3073341039</v>
      </c>
      <c r="T14" s="133">
        <f ca="1">(1+'Case 1 Assumptions'!$C40)*INDEX('Base Case 1 - Forecasts'!$C$10:$CF$15,MATCH('Program Case 1 - Forecasts'!$B14,'Base Case 1 - Forecasts'!$B$10:$B$15,0),MATCH('Program Case 1 - Forecasts'!T$8,'Base Case 1 - Forecasts'!$C$8:$CF$8,0))</f>
        <v>1322384.3648630907</v>
      </c>
      <c r="U14" s="133">
        <f ca="1">(1+'Case 1 Assumptions'!$C40)*INDEX('Base Case 1 - Forecasts'!$C$10:$CF$15,MATCH('Program Case 1 - Forecasts'!$B14,'Base Case 1 - Forecasts'!$B$10:$B$15,0),MATCH('Program Case 1 - Forecasts'!U$8,'Base Case 1 - Forecasts'!$C$8:$CF$8,0))</f>
        <v>1328024.3750510176</v>
      </c>
      <c r="V14" s="133">
        <f ca="1">(1+'Case 1 Assumptions'!$C40)*INDEX('Base Case 1 - Forecasts'!$C$10:$CF$15,MATCH('Program Case 1 - Forecasts'!$B14,'Base Case 1 - Forecasts'!$B$10:$B$15,0),MATCH('Program Case 1 - Forecasts'!V$8,'Base Case 1 - Forecasts'!$C$8:$CF$8,0))</f>
        <v>1333688.4400567159</v>
      </c>
      <c r="W14" s="133">
        <f ca="1">(1+'Case 1 Assumptions'!$C40)*INDEX('Base Case 1 - Forecasts'!$C$10:$CF$15,MATCH('Program Case 1 - Forecasts'!$B14,'Base Case 1 - Forecasts'!$B$10:$B$15,0),MATCH('Program Case 1 - Forecasts'!W$8,'Base Case 1 - Forecasts'!$C$8:$CF$8,0))</f>
        <v>1339376.6624747261</v>
      </c>
      <c r="X14" s="133">
        <f ca="1">(1+'Case 1 Assumptions'!$C40)*INDEX('Base Case 1 - Forecasts'!$C$10:$CF$15,MATCH('Program Case 1 - Forecasts'!$B14,'Base Case 1 - Forecasts'!$B$10:$B$15,0),MATCH('Program Case 1 - Forecasts'!X$8,'Base Case 1 - Forecasts'!$C$8:$CF$8,0))</f>
        <v>1342219.4492896197</v>
      </c>
      <c r="Y14" s="133">
        <f ca="1">(1+'Case 1 Assumptions'!$C40)*INDEX('Base Case 1 - Forecasts'!$C$10:$CF$15,MATCH('Program Case 1 - Forecasts'!$B14,'Base Case 1 - Forecasts'!$B$10:$B$15,0),MATCH('Program Case 1 - Forecasts'!Y$8,'Base Case 1 - Forecasts'!$C$8:$CF$8,0))</f>
        <v>1345068.2698343084</v>
      </c>
      <c r="Z14" s="133">
        <f ca="1">(1+'Case 1 Assumptions'!$C40)*INDEX('Base Case 1 - Forecasts'!$C$10:$CF$15,MATCH('Program Case 1 - Forecasts'!$B14,'Base Case 1 - Forecasts'!$B$10:$B$15,0),MATCH('Program Case 1 - Forecasts'!Z$8,'Base Case 1 - Forecasts'!$C$8:$CF$8,0))</f>
        <v>1347923.1369152025</v>
      </c>
      <c r="AA14" s="133">
        <f ca="1">(1+'Case 1 Assumptions'!$C40)*INDEX('Base Case 1 - Forecasts'!$C$10:$CF$15,MATCH('Program Case 1 - Forecasts'!$B14,'Base Case 1 - Forecasts'!$B$10:$B$15,0),MATCH('Program Case 1 - Forecasts'!AA$8,'Base Case 1 - Forecasts'!$C$8:$CF$8,0))</f>
        <v>1350784.0633658939</v>
      </c>
      <c r="AB14" s="133">
        <f ca="1">(1+'Case 1 Assumptions'!$C40)*INDEX('Base Case 1 - Forecasts'!$C$10:$CF$15,MATCH('Program Case 1 - Forecasts'!$B14,'Base Case 1 - Forecasts'!$B$10:$B$15,0),MATCH('Program Case 1 - Forecasts'!AB$8,'Base Case 1 - Forecasts'!$C$8:$CF$8,0))</f>
        <v>1353651.0620472133</v>
      </c>
      <c r="AC14" s="133">
        <f ca="1">(1+'Case 1 Assumptions'!$C40)*INDEX('Base Case 1 - Forecasts'!$C$10:$CF$15,MATCH('Program Case 1 - Forecasts'!$B14,'Base Case 1 - Forecasts'!$B$10:$B$15,0),MATCH('Program Case 1 - Forecasts'!AC$8,'Base Case 1 - Forecasts'!$C$8:$CF$8,0))</f>
        <v>1356524.1458472884</v>
      </c>
      <c r="AD14" s="133">
        <f ca="1">(1+'Case 1 Assumptions'!$C40)*INDEX('Base Case 1 - Forecasts'!$C$10:$CF$15,MATCH('Program Case 1 - Forecasts'!$B14,'Base Case 1 - Forecasts'!$B$10:$B$15,0),MATCH('Program Case 1 - Forecasts'!AD$8,'Base Case 1 - Forecasts'!$C$8:$CF$8,0))</f>
        <v>1359403.3276816013</v>
      </c>
      <c r="AE14" s="133">
        <f ca="1">(1+'Case 1 Assumptions'!$C40)*INDEX('Base Case 1 - Forecasts'!$C$10:$CF$15,MATCH('Program Case 1 - Forecasts'!$B14,'Base Case 1 - Forecasts'!$B$10:$B$15,0),MATCH('Program Case 1 - Forecasts'!AE$8,'Base Case 1 - Forecasts'!$C$8:$CF$8,0))</f>
        <v>1362288.6204930467</v>
      </c>
      <c r="AF14" s="133">
        <f ca="1">(1+'Case 1 Assumptions'!$C40)*INDEX('Base Case 1 - Forecasts'!$C$10:$CF$15,MATCH('Program Case 1 - Forecasts'!$B14,'Base Case 1 - Forecasts'!$B$10:$B$15,0),MATCH('Program Case 1 - Forecasts'!AF$8,'Base Case 1 - Forecasts'!$C$8:$CF$8,0))</f>
        <v>1365180.0372519903</v>
      </c>
      <c r="AG14" s="133">
        <f ca="1">(1+'Case 1 Assumptions'!$C40)*INDEX('Base Case 1 - Forecasts'!$C$10:$CF$15,MATCH('Program Case 1 - Forecasts'!$B14,'Base Case 1 - Forecasts'!$B$10:$B$15,0),MATCH('Program Case 1 - Forecasts'!AG$8,'Base Case 1 - Forecasts'!$C$8:$CF$8,0))</f>
        <v>1368077.5909563273</v>
      </c>
      <c r="AH14" s="133">
        <f ca="1">(1+'Case 1 Assumptions'!$C40)*INDEX('Base Case 1 - Forecasts'!$C$10:$CF$15,MATCH('Program Case 1 - Forecasts'!$B14,'Base Case 1 - Forecasts'!$B$10:$B$15,0),MATCH('Program Case 1 - Forecasts'!AH$8,'Base Case 1 - Forecasts'!$C$8:$CF$8,0))</f>
        <v>1368236.9569932665</v>
      </c>
      <c r="AI14" s="133">
        <f ca="1">(1+'Case 1 Assumptions'!$C40)*INDEX('Base Case 1 - Forecasts'!$C$10:$CF$15,MATCH('Program Case 1 - Forecasts'!$B14,'Base Case 1 - Forecasts'!$B$10:$B$15,0),MATCH('Program Case 1 - Forecasts'!AI$8,'Base Case 1 - Forecasts'!$C$8:$CF$8,0))</f>
        <v>1368396.3415946011</v>
      </c>
      <c r="AJ14" s="133">
        <f ca="1">(1+'Case 1 Assumptions'!$C40)*INDEX('Base Case 1 - Forecasts'!$C$10:$CF$15,MATCH('Program Case 1 - Forecasts'!$B14,'Base Case 1 - Forecasts'!$B$10:$B$15,0),MATCH('Program Case 1 - Forecasts'!AJ$8,'Base Case 1 - Forecasts'!$C$8:$CF$8,0))</f>
        <v>1368555.7447624942</v>
      </c>
      <c r="AK14" s="133">
        <f ca="1">(1+'Case 1 Assumptions'!$C40)*INDEX('Base Case 1 - Forecasts'!$C$10:$CF$15,MATCH('Program Case 1 - Forecasts'!$B14,'Base Case 1 - Forecasts'!$B$10:$B$15,0),MATCH('Program Case 1 - Forecasts'!AK$8,'Base Case 1 - Forecasts'!$C$8:$CF$8,0))</f>
        <v>1368715.1664991085</v>
      </c>
      <c r="AL14" s="133">
        <f ca="1">(1+'Case 1 Assumptions'!$C40)*INDEX('Base Case 1 - Forecasts'!$C$10:$CF$15,MATCH('Program Case 1 - Forecasts'!$B14,'Base Case 1 - Forecasts'!$B$10:$B$15,0),MATCH('Program Case 1 - Forecasts'!AL$8,'Base Case 1 - Forecasts'!$C$8:$CF$8,0))</f>
        <v>1368874.6068066068</v>
      </c>
      <c r="AM14" s="133">
        <f ca="1">(1+'Case 1 Assumptions'!$C40)*INDEX('Base Case 1 - Forecasts'!$C$10:$CF$15,MATCH('Program Case 1 - Forecasts'!$B14,'Base Case 1 - Forecasts'!$B$10:$B$15,0),MATCH('Program Case 1 - Forecasts'!AM$8,'Base Case 1 - Forecasts'!$C$8:$CF$8,0))</f>
        <v>1369034.0656871523</v>
      </c>
      <c r="AN14" s="133">
        <f ca="1">(1+'Case 1 Assumptions'!$C40)*INDEX('Base Case 1 - Forecasts'!$C$10:$CF$15,MATCH('Program Case 1 - Forecasts'!$B14,'Base Case 1 - Forecasts'!$B$10:$B$15,0),MATCH('Program Case 1 - Forecasts'!AN$8,'Base Case 1 - Forecasts'!$C$8:$CF$8,0))</f>
        <v>1369193.543142909</v>
      </c>
      <c r="AO14" s="133">
        <f ca="1">(1+'Case 1 Assumptions'!$C40)*INDEX('Base Case 1 - Forecasts'!$C$10:$CF$15,MATCH('Program Case 1 - Forecasts'!$B14,'Base Case 1 - Forecasts'!$B$10:$B$15,0),MATCH('Program Case 1 - Forecasts'!AO$8,'Base Case 1 - Forecasts'!$C$8:$CF$8,0))</f>
        <v>1369353.0391760403</v>
      </c>
      <c r="AP14" s="133">
        <f ca="1">(1+'Case 1 Assumptions'!$C40)*INDEX('Base Case 1 - Forecasts'!$C$10:$CF$15,MATCH('Program Case 1 - Forecasts'!$B14,'Base Case 1 - Forecasts'!$B$10:$B$15,0),MATCH('Program Case 1 - Forecasts'!AP$8,'Base Case 1 - Forecasts'!$C$8:$CF$8,0))</f>
        <v>1369512.5537887104</v>
      </c>
      <c r="AQ14" s="133">
        <f ca="1">(1+'Case 1 Assumptions'!$C40)*INDEX('Base Case 1 - Forecasts'!$C$10:$CF$15,MATCH('Program Case 1 - Forecasts'!$B14,'Base Case 1 - Forecasts'!$B$10:$B$15,0),MATCH('Program Case 1 - Forecasts'!AQ$8,'Base Case 1 - Forecasts'!$C$8:$CF$8,0))</f>
        <v>1369672.0869830835</v>
      </c>
      <c r="AR14" s="133">
        <f ca="1">(1+'Case 1 Assumptions'!$C40)*INDEX('Base Case 1 - Forecasts'!$C$10:$CF$15,MATCH('Program Case 1 - Forecasts'!$B14,'Base Case 1 - Forecasts'!$B$10:$B$15,0),MATCH('Program Case 1 - Forecasts'!AR$8,'Base Case 1 - Forecasts'!$C$8:$CF$8,0))</f>
        <v>1367584.9887614802</v>
      </c>
      <c r="AS14" s="133">
        <f ca="1">(1+'Case 1 Assumptions'!$C40)*INDEX('Base Case 1 - Forecasts'!$C$10:$CF$15,MATCH('Program Case 1 - Forecasts'!$B14,'Base Case 1 - Forecasts'!$B$10:$B$15,0),MATCH('Program Case 1 - Forecasts'!AS$8,'Base Case 1 - Forecasts'!$C$8:$CF$8,0))</f>
        <v>1365501.0708477977</v>
      </c>
      <c r="AT14" s="133">
        <f ca="1">(1+'Case 1 Assumptions'!$C40)*INDEX('Base Case 1 - Forecasts'!$C$10:$CF$15,MATCH('Program Case 1 - Forecasts'!$B14,'Base Case 1 - Forecasts'!$B$10:$B$15,0),MATCH('Program Case 1 - Forecasts'!AT$8,'Base Case 1 - Forecasts'!$C$8:$CF$8,0))</f>
        <v>1363420.328395901</v>
      </c>
      <c r="AU14" s="133">
        <f ca="1">(1+'Case 1 Assumptions'!$C40)*INDEX('Base Case 1 - Forecasts'!$C$10:$CF$15,MATCH('Program Case 1 - Forecasts'!$B14,'Base Case 1 - Forecasts'!$B$10:$B$15,0),MATCH('Program Case 1 - Forecasts'!AU$8,'Base Case 1 - Forecasts'!$C$8:$CF$8,0))</f>
        <v>1361342.7565670405</v>
      </c>
      <c r="AV14" s="133">
        <f ca="1">(1+'Case 1 Assumptions'!$C40)*INDEX('Base Case 1 - Forecasts'!$C$10:$CF$15,MATCH('Program Case 1 - Forecasts'!$B14,'Base Case 1 - Forecasts'!$B$10:$B$15,0),MATCH('Program Case 1 - Forecasts'!AV$8,'Base Case 1 - Forecasts'!$C$8:$CF$8,0))</f>
        <v>1359268.3505298395</v>
      </c>
      <c r="AW14" s="133">
        <f ca="1">(1+'Case 1 Assumptions'!$C40)*INDEX('Base Case 1 - Forecasts'!$C$10:$CF$15,MATCH('Program Case 1 - Forecasts'!$B14,'Base Case 1 - Forecasts'!$B$10:$B$15,0),MATCH('Program Case 1 - Forecasts'!AW$8,'Base Case 1 - Forecasts'!$C$8:$CF$8,0))</f>
        <v>1357197.1054602836</v>
      </c>
      <c r="AX14" s="133">
        <f ca="1">(1+'Case 1 Assumptions'!$C40)*INDEX('Base Case 1 - Forecasts'!$C$10:$CF$15,MATCH('Program Case 1 - Forecasts'!$B14,'Base Case 1 - Forecasts'!$B$10:$B$15,0),MATCH('Program Case 1 - Forecasts'!AX$8,'Base Case 1 - Forecasts'!$C$8:$CF$8,0))</f>
        <v>1355129.0165417087</v>
      </c>
      <c r="AY14" s="133">
        <f ca="1">(1+'Case 1 Assumptions'!$C40)*INDEX('Base Case 1 - Forecasts'!$C$10:$CF$15,MATCH('Program Case 1 - Forecasts'!$B14,'Base Case 1 - Forecasts'!$B$10:$B$15,0),MATCH('Program Case 1 - Forecasts'!AY$8,'Base Case 1 - Forecasts'!$C$8:$CF$8,0))</f>
        <v>1353064.0789647908</v>
      </c>
      <c r="AZ14" s="133">
        <f ca="1">(1+'Case 1 Assumptions'!$C40)*INDEX('Base Case 1 - Forecasts'!$C$10:$CF$15,MATCH('Program Case 1 - Forecasts'!$B14,'Base Case 1 - Forecasts'!$B$10:$B$15,0),MATCH('Program Case 1 - Forecasts'!AZ$8,'Base Case 1 - Forecasts'!$C$8:$CF$8,0))</f>
        <v>1351002.287927534</v>
      </c>
      <c r="BA14" s="133">
        <f ca="1">(1+'Case 1 Assumptions'!$C40)*INDEX('Base Case 1 - Forecasts'!$C$10:$CF$15,MATCH('Program Case 1 - Forecasts'!$B14,'Base Case 1 - Forecasts'!$B$10:$B$15,0),MATCH('Program Case 1 - Forecasts'!BA$8,'Base Case 1 - Forecasts'!$C$8:$CF$8,0))</f>
        <v>1348943.6386352601</v>
      </c>
      <c r="BB14" s="133">
        <f ca="1">(1+'Case 1 Assumptions'!$C40)*INDEX('Base Case 1 - Forecasts'!$C$10:$CF$15,MATCH('Program Case 1 - Forecasts'!$B14,'Base Case 1 - Forecasts'!$B$10:$B$15,0),MATCH('Program Case 1 - Forecasts'!BB$8,'Base Case 1 - Forecasts'!$C$8:$CF$8,0))</f>
        <v>1344739.4735257984</v>
      </c>
      <c r="BC14" s="133">
        <f ca="1">(1+'Case 1 Assumptions'!$C40)*INDEX('Base Case 1 - Forecasts'!$C$10:$CF$15,MATCH('Program Case 1 - Forecasts'!$B14,'Base Case 1 - Forecasts'!$B$10:$B$15,0),MATCH('Program Case 1 - Forecasts'!BC$8,'Base Case 1 - Forecasts'!$C$8:$CF$8,0))</f>
        <v>1340548.4112649371</v>
      </c>
      <c r="BD14" s="133">
        <f ca="1">(1+'Case 1 Assumptions'!$C40)*INDEX('Base Case 1 - Forecasts'!$C$10:$CF$15,MATCH('Program Case 1 - Forecasts'!$B14,'Base Case 1 - Forecasts'!$B$10:$B$15,0),MATCH('Program Case 1 - Forecasts'!BD$8,'Base Case 1 - Forecasts'!$C$8:$CF$8,0))</f>
        <v>1336370.4110158782</v>
      </c>
      <c r="BE14" s="133">
        <f ca="1">(1+'Case 1 Assumptions'!$C40)*INDEX('Base Case 1 - Forecasts'!$C$10:$CF$15,MATCH('Program Case 1 - Forecasts'!$B14,'Base Case 1 - Forecasts'!$B$10:$B$15,0),MATCH('Program Case 1 - Forecasts'!BE$8,'Base Case 1 - Forecasts'!$C$8:$CF$8,0))</f>
        <v>1332205.4320690972</v>
      </c>
      <c r="BF14" s="133">
        <f ca="1">(1+'Case 1 Assumptions'!$C40)*INDEX('Base Case 1 - Forecasts'!$C$10:$CF$15,MATCH('Program Case 1 - Forecasts'!$B14,'Base Case 1 - Forecasts'!$B$10:$B$15,0),MATCH('Program Case 1 - Forecasts'!BF$8,'Base Case 1 - Forecasts'!$C$8:$CF$8,0))</f>
        <v>1328053.4338419461</v>
      </c>
      <c r="BG14" s="133">
        <f ca="1">(1+'Case 1 Assumptions'!$C40)*INDEX('Base Case 1 - Forecasts'!$C$10:$CF$15,MATCH('Program Case 1 - Forecasts'!$B14,'Base Case 1 - Forecasts'!$B$10:$B$15,0),MATCH('Program Case 1 - Forecasts'!BG$8,'Base Case 1 - Forecasts'!$C$8:$CF$8,0))</f>
        <v>1323914.3758782584</v>
      </c>
      <c r="BH14" s="133">
        <f ca="1">(1+'Case 1 Assumptions'!$C40)*INDEX('Base Case 1 - Forecasts'!$C$10:$CF$15,MATCH('Program Case 1 - Forecasts'!$B14,'Base Case 1 - Forecasts'!$B$10:$B$15,0),MATCH('Program Case 1 - Forecasts'!BH$8,'Base Case 1 - Forecasts'!$C$8:$CF$8,0))</f>
        <v>1319788.2178479545</v>
      </c>
      <c r="BI14" s="133">
        <f ca="1">(1+'Case 1 Assumptions'!$C40)*INDEX('Base Case 1 - Forecasts'!$C$10:$CF$15,MATCH('Program Case 1 - Forecasts'!$B14,'Base Case 1 - Forecasts'!$B$10:$B$15,0),MATCH('Program Case 1 - Forecasts'!BI$8,'Base Case 1 - Forecasts'!$C$8:$CF$8,0))</f>
        <v>1315674.9195466491</v>
      </c>
      <c r="BJ14" s="133">
        <f ca="1">(1+'Case 1 Assumptions'!$C40)*INDEX('Base Case 1 - Forecasts'!$C$10:$CF$15,MATCH('Program Case 1 - Forecasts'!$B14,'Base Case 1 - Forecasts'!$B$10:$B$15,0),MATCH('Program Case 1 - Forecasts'!BJ$8,'Base Case 1 - Forecasts'!$C$8:$CF$8,0))</f>
        <v>1311574.4408952594</v>
      </c>
      <c r="BK14" s="133">
        <f ca="1">(1+'Case 1 Assumptions'!$C40)*INDEX('Base Case 1 - Forecasts'!$C$10:$CF$15,MATCH('Program Case 1 - Forecasts'!$B14,'Base Case 1 - Forecasts'!$B$10:$B$15,0),MATCH('Program Case 1 - Forecasts'!BK$8,'Base Case 1 - Forecasts'!$C$8:$CF$8,0))</f>
        <v>1307486.7419396141</v>
      </c>
      <c r="BL14" s="133">
        <f ca="1">(1+'Case 1 Assumptions'!$C40)*INDEX('Base Case 1 - Forecasts'!$C$10:$CF$15,MATCH('Program Case 1 - Forecasts'!$B14,'Base Case 1 - Forecasts'!$B$10:$B$15,0),MATCH('Program Case 1 - Forecasts'!BL$8,'Base Case 1 - Forecasts'!$C$8:$CF$8,0))</f>
        <v>1301463.7758785037</v>
      </c>
      <c r="BM14" s="133">
        <f ca="1">(1+'Case 1 Assumptions'!$C40)*INDEX('Base Case 1 - Forecasts'!$C$10:$CF$15,MATCH('Program Case 1 - Forecasts'!$B14,'Base Case 1 - Forecasts'!$B$10:$B$15,0),MATCH('Program Case 1 - Forecasts'!BM$8,'Base Case 1 - Forecasts'!$C$8:$CF$8,0))</f>
        <v>1295468.5547413072</v>
      </c>
      <c r="BN14" s="133">
        <f ca="1">(1+'Case 1 Assumptions'!$C40)*INDEX('Base Case 1 - Forecasts'!$C$10:$CF$15,MATCH('Program Case 1 - Forecasts'!$B14,'Base Case 1 - Forecasts'!$B$10:$B$15,0),MATCH('Program Case 1 - Forecasts'!BN$8,'Base Case 1 - Forecasts'!$C$8:$CF$8,0))</f>
        <v>1289500.9507204299</v>
      </c>
      <c r="BO14" s="133">
        <f ca="1">(1+'Case 1 Assumptions'!$C40)*INDEX('Base Case 1 - Forecasts'!$C$10:$CF$15,MATCH('Program Case 1 - Forecasts'!$B14,'Base Case 1 - Forecasts'!$B$10:$B$15,0),MATCH('Program Case 1 - Forecasts'!BO$8,'Base Case 1 - Forecasts'!$C$8:$CF$8,0))</f>
        <v>1283560.8365970259</v>
      </c>
      <c r="BP14" s="133">
        <f ca="1">(1+'Case 1 Assumptions'!$C40)*INDEX('Base Case 1 - Forecasts'!$C$10:$CF$15,MATCH('Program Case 1 - Forecasts'!$B14,'Base Case 1 - Forecasts'!$B$10:$B$15,0),MATCH('Program Case 1 - Forecasts'!BP$8,'Base Case 1 - Forecasts'!$C$8:$CF$8,0))</f>
        <v>1277648.0857382861</v>
      </c>
      <c r="BQ14" s="133">
        <f ca="1">(1+'Case 1 Assumptions'!$C40)*INDEX('Base Case 1 - Forecasts'!$C$10:$CF$15,MATCH('Program Case 1 - Forecasts'!$B14,'Base Case 1 - Forecasts'!$B$10:$B$15,0),MATCH('Program Case 1 - Forecasts'!BQ$8,'Base Case 1 - Forecasts'!$C$8:$CF$8,0))</f>
        <v>1271762.5720947376</v>
      </c>
      <c r="BR14" s="133">
        <f ca="1">(1+'Case 1 Assumptions'!$C40)*INDEX('Base Case 1 - Forecasts'!$C$10:$CF$15,MATCH('Program Case 1 - Forecasts'!$B14,'Base Case 1 - Forecasts'!$B$10:$B$15,0),MATCH('Program Case 1 - Forecasts'!BR$8,'Base Case 1 - Forecasts'!$C$8:$CF$8,0))</f>
        <v>1265904.1701975572</v>
      </c>
      <c r="BS14" s="133">
        <f ca="1">(1+'Case 1 Assumptions'!$C40)*INDEX('Base Case 1 - Forecasts'!$C$10:$CF$15,MATCH('Program Case 1 - Forecasts'!$B14,'Base Case 1 - Forecasts'!$B$10:$B$15,0),MATCH('Program Case 1 - Forecasts'!BS$8,'Base Case 1 - Forecasts'!$C$8:$CF$8,0))</f>
        <v>1260072.755155897</v>
      </c>
      <c r="BT14" s="133">
        <f ca="1">(1+'Case 1 Assumptions'!$C40)*INDEX('Base Case 1 - Forecasts'!$C$10:$CF$15,MATCH('Program Case 1 - Forecasts'!$B14,'Base Case 1 - Forecasts'!$B$10:$B$15,0),MATCH('Program Case 1 - Forecasts'!BT$8,'Base Case 1 - Forecasts'!$C$8:$CF$8,0))</f>
        <v>1254268.2026542209</v>
      </c>
      <c r="BU14" s="133">
        <f ca="1">(1+'Case 1 Assumptions'!$C40)*INDEX('Base Case 1 - Forecasts'!$C$10:$CF$15,MATCH('Program Case 1 - Forecasts'!$B14,'Base Case 1 - Forecasts'!$B$10:$B$15,0),MATCH('Program Case 1 - Forecasts'!BU$8,'Base Case 1 - Forecasts'!$C$8:$CF$8,0))</f>
        <v>1248490.3889496555</v>
      </c>
      <c r="BV14" s="133">
        <f ca="1">(1+'Case 1 Assumptions'!$C40)*INDEX('Base Case 1 - Forecasts'!$C$10:$CF$15,MATCH('Program Case 1 - Forecasts'!$B14,'Base Case 1 - Forecasts'!$B$10:$B$15,0),MATCH('Program Case 1 - Forecasts'!BV$8,'Base Case 1 - Forecasts'!$C$8:$CF$8,0))</f>
        <v>1241122.5414820465</v>
      </c>
      <c r="BW14" s="133">
        <f ca="1">(1+'Case 1 Assumptions'!$C40)*INDEX('Base Case 1 - Forecasts'!$C$10:$CF$15,MATCH('Program Case 1 - Forecasts'!$B14,'Base Case 1 - Forecasts'!$B$10:$B$15,0),MATCH('Program Case 1 - Forecasts'!BW$8,'Base Case 1 - Forecasts'!$C$8:$CF$8,0))</f>
        <v>1233798.1746665807</v>
      </c>
      <c r="BX14" s="133">
        <f ca="1">(1+'Case 1 Assumptions'!$C40)*INDEX('Base Case 1 - Forecasts'!$C$10:$CF$15,MATCH('Program Case 1 - Forecasts'!$B14,'Base Case 1 - Forecasts'!$B$10:$B$15,0),MATCH('Program Case 1 - Forecasts'!BX$8,'Base Case 1 - Forecasts'!$C$8:$CF$8,0))</f>
        <v>1226517.0319063184</v>
      </c>
      <c r="BY14" s="133">
        <f ca="1">(1+'Case 1 Assumptions'!$C40)*INDEX('Base Case 1 - Forecasts'!$C$10:$CF$15,MATCH('Program Case 1 - Forecasts'!$B14,'Base Case 1 - Forecasts'!$B$10:$B$15,0),MATCH('Program Case 1 - Forecasts'!BY$8,'Base Case 1 - Forecasts'!$C$8:$CF$8,0))</f>
        <v>1219278.8581186025</v>
      </c>
      <c r="BZ14" s="133">
        <f ca="1">(1+'Case 1 Assumptions'!$C40)*INDEX('Base Case 1 - Forecasts'!$C$10:$CF$15,MATCH('Program Case 1 - Forecasts'!$B14,'Base Case 1 - Forecasts'!$B$10:$B$15,0),MATCH('Program Case 1 - Forecasts'!BZ$8,'Base Case 1 - Forecasts'!$C$8:$CF$8,0))</f>
        <v>1212083.3997261224</v>
      </c>
      <c r="CA14" s="133">
        <f ca="1">(1+'Case 1 Assumptions'!$C40)*INDEX('Base Case 1 - Forecasts'!$C$10:$CF$15,MATCH('Program Case 1 - Forecasts'!$B14,'Base Case 1 - Forecasts'!$B$10:$B$15,0),MATCH('Program Case 1 - Forecasts'!CA$8,'Base Case 1 - Forecasts'!$C$8:$CF$8,0))</f>
        <v>1204930.4046480297</v>
      </c>
      <c r="CB14" s="133">
        <f ca="1">(1+'Case 1 Assumptions'!$C40)*INDEX('Base Case 1 - Forecasts'!$C$10:$CF$15,MATCH('Program Case 1 - Forecasts'!$B14,'Base Case 1 - Forecasts'!$B$10:$B$15,0),MATCH('Program Case 1 - Forecasts'!CB$8,'Base Case 1 - Forecasts'!$C$8:$CF$8,0))</f>
        <v>1197819.6222911067</v>
      </c>
      <c r="CC14" s="133">
        <f ca="1">(1+'Case 1 Assumptions'!$C40)*INDEX('Base Case 1 - Forecasts'!$C$10:$CF$15,MATCH('Program Case 1 - Forecasts'!$B14,'Base Case 1 - Forecasts'!$B$10:$B$15,0),MATCH('Program Case 1 - Forecasts'!CC$8,'Base Case 1 - Forecasts'!$C$8:$CF$8,0))</f>
        <v>1190750.8035409884</v>
      </c>
      <c r="CD14" s="133">
        <f ca="1">(1+'Case 1 Assumptions'!$C40)*INDEX('Base Case 1 - Forecasts'!$C$10:$CF$15,MATCH('Program Case 1 - Forecasts'!$B14,'Base Case 1 - Forecasts'!$B$10:$B$15,0),MATCH('Program Case 1 - Forecasts'!CD$8,'Base Case 1 - Forecasts'!$C$8:$CF$8,0))</f>
        <v>1183723.7007534339</v>
      </c>
      <c r="CE14" s="133">
        <f ca="1">(1+'Case 1 Assumptions'!$C40)*INDEX('Base Case 1 - Forecasts'!$C$10:$CF$15,MATCH('Program Case 1 - Forecasts'!$B14,'Base Case 1 - Forecasts'!$B$10:$B$15,0),MATCH('Program Case 1 - Forecasts'!CE$8,'Base Case 1 - Forecasts'!$C$8:$CF$8,0))</f>
        <v>1176738.0677456523</v>
      </c>
      <c r="CF14" s="133">
        <f ca="1">(1+'Case 1 Assumptions'!$C40)*INDEX('Base Case 1 - Forecasts'!$C$10:$CF$15,MATCH('Program Case 1 - Forecasts'!$B14,'Base Case 1 - Forecasts'!$B$10:$B$15,0),MATCH('Program Case 1 - Forecasts'!CF$8,'Base Case 1 - Forecasts'!$C$8:$CF$8,0))</f>
        <v>1169793.6597876758</v>
      </c>
    </row>
    <row r="15" spans="1:84" x14ac:dyDescent="0.2">
      <c r="B15" s="118" t="s">
        <v>36</v>
      </c>
      <c r="C15" s="160">
        <f ca="1">INDEX(INDIRECT("'Base Case "&amp;$E$6&amp;" - Forecasts'!$C$10:$AH$15"),MATCH('Program Case 1 - Forecasts'!$B15,INDIRECT("'Base Case "&amp;$E$6&amp;" - Forecasts'!$B$10:$B$15"),0),MATCH('Program Case 1 - Forecasts'!C$8,INDIRECT("'Base Case "&amp;$E$6&amp;" - Forecasts'!$C$8:$AH$8"),0))</f>
        <v>323820</v>
      </c>
      <c r="D15" s="160">
        <f ca="1">INDEX(INDIRECT("'Base Case "&amp;$E$6&amp;" - Forecasts'!$C$10:$AH$15"),MATCH('Program Case 1 - Forecasts'!$B15,INDIRECT("'Base Case "&amp;$E$6&amp;" - Forecasts'!$B$10:$B$15"),0),MATCH('Program Case 1 - Forecasts'!D$8,INDIRECT("'Base Case "&amp;$E$6&amp;" - Forecasts'!$C$8:$AH$8"),0))</f>
        <v>307884</v>
      </c>
      <c r="E15" s="160">
        <f ca="1">INDEX(INDIRECT("'Base Case "&amp;$E$6&amp;" - Forecasts'!$C$10:$AH$15"),MATCH('Program Case 1 - Forecasts'!$B15,INDIRECT("'Base Case "&amp;$E$6&amp;" - Forecasts'!$B$10:$B$15"),0),MATCH('Program Case 1 - Forecasts'!E$8,INDIRECT("'Base Case "&amp;$E$6&amp;" - Forecasts'!$C$8:$AH$8"),0))</f>
        <v>313836</v>
      </c>
      <c r="F15" s="133">
        <f ca="1">(1+'Case 1 Assumptions'!$C39)*INDEX('Base Case 1 - Forecasts'!$C$10:$CF$15,MATCH('Program Case 1 - Forecasts'!$B15,'Base Case 1 - Forecasts'!$B$10:$B$15,0),MATCH('Program Case 1 - Forecasts'!F$8,'Base Case 1 - Forecasts'!$C$8:$CF$8,0))+'Demographic-Economic'!$D$27*F25</f>
        <v>315854.92475402268</v>
      </c>
      <c r="G15" s="133">
        <f ca="1">(1+'Case 1 Assumptions'!$C39)*INDEX('Base Case 1 - Forecasts'!$C$10:$CF$15,MATCH('Program Case 1 - Forecasts'!$B15,'Base Case 1 - Forecasts'!$B$10:$B$15,0),MATCH('Program Case 1 - Forecasts'!G$8,'Base Case 1 - Forecasts'!$C$8:$CF$8,0))+'Demographic-Economic'!$D$27*G25</f>
        <v>317886.83736527781</v>
      </c>
      <c r="H15" s="133">
        <f ca="1">(1+'Case 1 Assumptions'!$C39)*INDEX('Base Case 1 - Forecasts'!$C$10:$CF$15,MATCH('Program Case 1 - Forecasts'!$B15,'Base Case 1 - Forecasts'!$B$10:$B$15,0),MATCH('Program Case 1 - Forecasts'!H$8,'Base Case 1 - Forecasts'!$C$8:$CF$8,0))+'Demographic-Economic'!$D$27*H25</f>
        <v>406072.0425472362</v>
      </c>
      <c r="I15" s="133">
        <f ca="1">(1+'Case 1 Assumptions'!$C39)*INDEX('Base Case 1 - Forecasts'!$C$10:$CF$15,MATCH('Program Case 1 - Forecasts'!$B15,'Base Case 1 - Forecasts'!$B$10:$B$15,0),MATCH('Program Case 1 - Forecasts'!I$8,'Base Case 1 - Forecasts'!$C$8:$CF$8,0))+'Demographic-Economic'!$D$27*I25</f>
        <v>321989.96090346103</v>
      </c>
      <c r="J15" s="133">
        <f ca="1">(1+'Case 1 Assumptions'!$C39)*INDEX('Base Case 1 - Forecasts'!$C$10:$CF$15,MATCH('Program Case 1 - Forecasts'!$B15,'Base Case 1 - Forecasts'!$B$10:$B$15,0),MATCH('Program Case 1 - Forecasts'!J$8,'Base Case 1 - Forecasts'!$C$8:$CF$8,0))+'Demographic-Economic'!$D$27*J25</f>
        <v>324061.34054956539</v>
      </c>
      <c r="K15" s="133">
        <f ca="1">(1+'Case 1 Assumptions'!$C39)*INDEX('Base Case 1 - Forecasts'!$C$10:$CF$15,MATCH('Program Case 1 - Forecasts'!$B15,'Base Case 1 - Forecasts'!$B$10:$B$15,0),MATCH('Program Case 1 - Forecasts'!K$8,'Base Case 1 - Forecasts'!$C$8:$CF$8,0))+'Demographic-Economic'!$D$27*K25</f>
        <v>326146.04549819237</v>
      </c>
      <c r="L15" s="133">
        <f ca="1">(1+'Case 1 Assumptions'!$C39)*INDEX('Base Case 1 - Forecasts'!$C$10:$CF$15,MATCH('Program Case 1 - Forecasts'!$B15,'Base Case 1 - Forecasts'!$B$10:$B$15,0),MATCH('Program Case 1 - Forecasts'!L$8,'Base Case 1 - Forecasts'!$C$8:$CF$8,0))+'Demographic-Economic'!$D$27*L25</f>
        <v>328244.16147176747</v>
      </c>
      <c r="M15" s="133">
        <f ca="1">(1+'Case 1 Assumptions'!$C39)*INDEX('Base Case 1 - Forecasts'!$C$10:$CF$15,MATCH('Program Case 1 - Forecasts'!$B15,'Base Case 1 - Forecasts'!$B$10:$B$15,0),MATCH('Program Case 1 - Forecasts'!M$8,'Base Case 1 - Forecasts'!$C$8:$CF$8,0))+'Demographic-Economic'!$D$27*M25</f>
        <v>330355.77474417334</v>
      </c>
      <c r="N15" s="133">
        <f ca="1">(1+'Case 1 Assumptions'!$C39)*INDEX('Base Case 1 - Forecasts'!$C$10:$CF$15,MATCH('Program Case 1 - Forecasts'!$B15,'Base Case 1 - Forecasts'!$B$10:$B$15,0),MATCH('Program Case 1 - Forecasts'!N$8,'Base Case 1 - Forecasts'!$C$8:$CF$8,0))+'Demographic-Economic'!$D$27*N25</f>
        <v>331764.7523339761</v>
      </c>
      <c r="O15" s="133">
        <f ca="1">(1+'Case 1 Assumptions'!$C39)*INDEX('Base Case 1 - Forecasts'!$C$10:$CF$15,MATCH('Program Case 1 - Forecasts'!$B15,'Base Case 1 - Forecasts'!$B$10:$B$15,0),MATCH('Program Case 1 - Forecasts'!O$8,'Base Case 1 - Forecasts'!$C$8:$CF$8,0))+'Demographic-Economic'!$D$27*O25</f>
        <v>333179.73925674759</v>
      </c>
      <c r="P15" s="133">
        <f ca="1">(1+'Case 1 Assumptions'!$C39)*INDEX('Base Case 1 - Forecasts'!$C$10:$CF$15,MATCH('Program Case 1 - Forecasts'!$B15,'Base Case 1 - Forecasts'!$B$10:$B$15,0),MATCH('Program Case 1 - Forecasts'!P$8,'Base Case 1 - Forecasts'!$C$8:$CF$8,0))+'Demographic-Economic'!$D$27*P25</f>
        <v>334600.76114247862</v>
      </c>
      <c r="Q15" s="133">
        <f ca="1">(1+'Case 1 Assumptions'!$C39)*INDEX('Base Case 1 - Forecasts'!$C$10:$CF$15,MATCH('Program Case 1 - Forecasts'!$B15,'Base Case 1 - Forecasts'!$B$10:$B$15,0),MATCH('Program Case 1 - Forecasts'!Q$8,'Base Case 1 - Forecasts'!$C$8:$CF$8,0))+'Demographic-Economic'!$D$27*Q25</f>
        <v>336027.84373047273</v>
      </c>
      <c r="R15" s="133">
        <f ca="1">(1+'Case 1 Assumptions'!$C39)*INDEX('Base Case 1 - Forecasts'!$C$10:$CF$15,MATCH('Program Case 1 - Forecasts'!$B15,'Base Case 1 - Forecasts'!$B$10:$B$15,0),MATCH('Program Case 1 - Forecasts'!R$8,'Base Case 1 - Forecasts'!$C$8:$CF$8,0))+'Demographic-Economic'!$D$27*R25</f>
        <v>337461.01286981237</v>
      </c>
      <c r="S15" s="133">
        <f ca="1">(1+'Case 1 Assumptions'!$C39)*INDEX('Base Case 1 - Forecasts'!$C$10:$CF$15,MATCH('Program Case 1 - Forecasts'!$B15,'Base Case 1 - Forecasts'!$B$10:$B$15,0),MATCH('Program Case 1 - Forecasts'!S$8,'Base Case 1 - Forecasts'!$C$8:$CF$8,0))+'Demographic-Economic'!$D$27*S25</f>
        <v>338900.29451982718</v>
      </c>
      <c r="T15" s="133">
        <f ca="1">(1+'Case 1 Assumptions'!$C39)*INDEX('Base Case 1 - Forecasts'!$C$10:$CF$15,MATCH('Program Case 1 - Forecasts'!$B15,'Base Case 1 - Forecasts'!$B$10:$B$15,0),MATCH('Program Case 1 - Forecasts'!T$8,'Base Case 1 - Forecasts'!$C$8:$CF$8,0))+'Demographic-Economic'!$D$27*T25</f>
        <v>340345.71475056413</v>
      </c>
      <c r="U15" s="133">
        <f ca="1">(1+'Case 1 Assumptions'!$C39)*INDEX('Base Case 1 - Forecasts'!$C$10:$CF$15,MATCH('Program Case 1 - Forecasts'!$B15,'Base Case 1 - Forecasts'!$B$10:$B$15,0),MATCH('Program Case 1 - Forecasts'!U$8,'Base Case 1 - Forecasts'!$C$8:$CF$8,0))+'Demographic-Economic'!$D$27*U25</f>
        <v>341797.29974325967</v>
      </c>
      <c r="V15" s="133">
        <f ca="1">(1+'Case 1 Assumptions'!$C39)*INDEX('Base Case 1 - Forecasts'!$C$10:$CF$15,MATCH('Program Case 1 - Forecasts'!$B15,'Base Case 1 - Forecasts'!$B$10:$B$15,0),MATCH('Program Case 1 - Forecasts'!V$8,'Base Case 1 - Forecasts'!$C$8:$CF$8,0))+'Demographic-Economic'!$D$27*V25</f>
        <v>343255.07579081412</v>
      </c>
      <c r="W15" s="133">
        <f ca="1">(1+'Case 1 Assumptions'!$C39)*INDEX('Base Case 1 - Forecasts'!$C$10:$CF$15,MATCH('Program Case 1 - Forecasts'!$B15,'Base Case 1 - Forecasts'!$B$10:$B$15,0),MATCH('Program Case 1 - Forecasts'!W$8,'Base Case 1 - Forecasts'!$C$8:$CF$8,0))+'Demographic-Economic'!$D$27*W25</f>
        <v>344719.06929826783</v>
      </c>
      <c r="X15" s="133">
        <f ca="1">(1+'Case 1 Assumptions'!$C39)*INDEX('Base Case 1 - Forecasts'!$C$10:$CF$15,MATCH('Program Case 1 - Forecasts'!$B15,'Base Case 1 - Forecasts'!$B$10:$B$15,0),MATCH('Program Case 1 - Forecasts'!X$8,'Base Case 1 - Forecasts'!$C$8:$CF$8,0))+'Demographic-Economic'!$D$27*X25</f>
        <v>345450.72518902592</v>
      </c>
      <c r="Y15" s="133">
        <f ca="1">(1+'Case 1 Assumptions'!$C39)*INDEX('Base Case 1 - Forecasts'!$C$10:$CF$15,MATCH('Program Case 1 - Forecasts'!$B15,'Base Case 1 - Forecasts'!$B$10:$B$15,0),MATCH('Program Case 1 - Forecasts'!Y$8,'Base Case 1 - Forecasts'!$C$8:$CF$8,0))+'Demographic-Economic'!$D$27*Y25</f>
        <v>346183.93399747892</v>
      </c>
      <c r="Z15" s="133">
        <f ca="1">(1+'Case 1 Assumptions'!$C39)*INDEX('Base Case 1 - Forecasts'!$C$10:$CF$15,MATCH('Program Case 1 - Forecasts'!$B15,'Base Case 1 - Forecasts'!$B$10:$B$15,0),MATCH('Program Case 1 - Forecasts'!Z$8,'Base Case 1 - Forecasts'!$C$8:$CF$8,0))+'Demographic-Economic'!$D$27*Z25</f>
        <v>346918.69901964808</v>
      </c>
      <c r="AA15" s="133">
        <f ca="1">(1+'Case 1 Assumptions'!$C39)*INDEX('Base Case 1 - Forecasts'!$C$10:$CF$15,MATCH('Program Case 1 - Forecasts'!$B15,'Base Case 1 - Forecasts'!$B$10:$B$15,0),MATCH('Program Case 1 - Forecasts'!AA$8,'Base Case 1 - Forecasts'!$C$8:$CF$8,0))+'Demographic-Economic'!$D$27*AA25</f>
        <v>347655.02355855034</v>
      </c>
      <c r="AB15" s="133">
        <f ca="1">(1+'Case 1 Assumptions'!$C39)*INDEX('Base Case 1 - Forecasts'!$C$10:$CF$15,MATCH('Program Case 1 - Forecasts'!$B15,'Base Case 1 - Forecasts'!$B$10:$B$15,0),MATCH('Program Case 1 - Forecasts'!AB$8,'Base Case 1 - Forecasts'!$C$8:$CF$8,0))+'Demographic-Economic'!$D$27*AB25</f>
        <v>348392.91092421324</v>
      </c>
      <c r="AC15" s="133">
        <f ca="1">(1+'Case 1 Assumptions'!$C39)*INDEX('Base Case 1 - Forecasts'!$C$10:$CF$15,MATCH('Program Case 1 - Forecasts'!$B15,'Base Case 1 - Forecasts'!$B$10:$B$15,0),MATCH('Program Case 1 - Forecasts'!AC$8,'Base Case 1 - Forecasts'!$C$8:$CF$8,0))+'Demographic-Economic'!$D$27*AC25</f>
        <v>349132.36443368968</v>
      </c>
      <c r="AD15" s="133">
        <f ca="1">(1+'Case 1 Assumptions'!$C39)*INDEX('Base Case 1 - Forecasts'!$C$10:$CF$15,MATCH('Program Case 1 - Forecasts'!$B15,'Base Case 1 - Forecasts'!$B$10:$B$15,0),MATCH('Program Case 1 - Forecasts'!AD$8,'Base Case 1 - Forecasts'!$C$8:$CF$8,0))+'Demographic-Economic'!$D$27*AD25</f>
        <v>349873.38741107302</v>
      </c>
      <c r="AE15" s="133">
        <f ca="1">(1+'Case 1 Assumptions'!$C39)*INDEX('Base Case 1 - Forecasts'!$C$10:$CF$15,MATCH('Program Case 1 - Forecasts'!$B15,'Base Case 1 - Forecasts'!$B$10:$B$15,0),MATCH('Program Case 1 - Forecasts'!AE$8,'Base Case 1 - Forecasts'!$C$8:$CF$8,0))+'Demographic-Economic'!$D$27*AE25</f>
        <v>350615.9831875118</v>
      </c>
      <c r="AF15" s="133">
        <f ca="1">(1+'Case 1 Assumptions'!$C39)*INDEX('Base Case 1 - Forecasts'!$C$10:$CF$15,MATCH('Program Case 1 - Forecasts'!$B15,'Base Case 1 - Forecasts'!$B$10:$B$15,0),MATCH('Program Case 1 - Forecasts'!AF$8,'Base Case 1 - Forecasts'!$C$8:$CF$8,0))+'Demographic-Economic'!$D$27*AF25</f>
        <v>351360.1551012249</v>
      </c>
      <c r="AG15" s="133">
        <f ca="1">(1+'Case 1 Assumptions'!$C39)*INDEX('Base Case 1 - Forecasts'!$C$10:$CF$15,MATCH('Program Case 1 - Forecasts'!$B15,'Base Case 1 - Forecasts'!$B$10:$B$15,0),MATCH('Program Case 1 - Forecasts'!AG$8,'Base Case 1 - Forecasts'!$C$8:$CF$8,0))+'Demographic-Economic'!$D$27*AG25</f>
        <v>352105.90649751644</v>
      </c>
      <c r="AH15" s="133">
        <f ca="1">(1+'Case 1 Assumptions'!$C39)*INDEX('Base Case 1 - Forecasts'!$C$10:$CF$15,MATCH('Program Case 1 - Forecasts'!$B15,'Base Case 1 - Forecasts'!$B$10:$B$15,0),MATCH('Program Case 1 - Forecasts'!AH$8,'Base Case 1 - Forecasts'!$C$8:$CF$8,0))+'Demographic-Economic'!$D$27*AH25</f>
        <v>352146.92297441245</v>
      </c>
      <c r="AI15" s="133">
        <f ca="1">(1+'Case 1 Assumptions'!$C39)*INDEX('Base Case 1 - Forecasts'!$C$10:$CF$15,MATCH('Program Case 1 - Forecasts'!$B15,'Base Case 1 - Forecasts'!$B$10:$B$15,0),MATCH('Program Case 1 - Forecasts'!AI$8,'Base Case 1 - Forecasts'!$C$8:$CF$8,0))+'Demographic-Economic'!$D$27*AI25</f>
        <v>352187.94422927819</v>
      </c>
      <c r="AJ15" s="133">
        <f ca="1">(1+'Case 1 Assumptions'!$C39)*INDEX('Base Case 1 - Forecasts'!$C$10:$CF$15,MATCH('Program Case 1 - Forecasts'!$B15,'Base Case 1 - Forecasts'!$B$10:$B$15,0),MATCH('Program Case 1 - Forecasts'!AJ$8,'Base Case 1 - Forecasts'!$C$8:$CF$8,0))+'Demographic-Economic'!$D$27*AJ25</f>
        <v>352228.97026267031</v>
      </c>
      <c r="AK15" s="133">
        <f ca="1">(1+'Case 1 Assumptions'!$C39)*INDEX('Base Case 1 - Forecasts'!$C$10:$CF$15,MATCH('Program Case 1 - Forecasts'!$B15,'Base Case 1 - Forecasts'!$B$10:$B$15,0),MATCH('Program Case 1 - Forecasts'!AK$8,'Base Case 1 - Forecasts'!$C$8:$CF$8,0))+'Demographic-Economic'!$D$27*AK25</f>
        <v>352270.00107514544</v>
      </c>
      <c r="AL15" s="133">
        <f ca="1">(1+'Case 1 Assumptions'!$C39)*INDEX('Base Case 1 - Forecasts'!$C$10:$CF$15,MATCH('Program Case 1 - Forecasts'!$B15,'Base Case 1 - Forecasts'!$B$10:$B$15,0),MATCH('Program Case 1 - Forecasts'!AL$8,'Base Case 1 - Forecasts'!$C$8:$CF$8,0))+'Demographic-Economic'!$D$27*AL25</f>
        <v>352311.03666726022</v>
      </c>
      <c r="AM15" s="133">
        <f ca="1">(1+'Case 1 Assumptions'!$C39)*INDEX('Base Case 1 - Forecasts'!$C$10:$CF$15,MATCH('Program Case 1 - Forecasts'!$B15,'Base Case 1 - Forecasts'!$B$10:$B$15,0),MATCH('Program Case 1 - Forecasts'!AM$8,'Base Case 1 - Forecasts'!$C$8:$CF$8,0))+'Demographic-Economic'!$D$27*AM25</f>
        <v>352352.07703957154</v>
      </c>
      <c r="AN15" s="133">
        <f ca="1">(1+'Case 1 Assumptions'!$C39)*INDEX('Base Case 1 - Forecasts'!$C$10:$CF$15,MATCH('Program Case 1 - Forecasts'!$B15,'Base Case 1 - Forecasts'!$B$10:$B$15,0),MATCH('Program Case 1 - Forecasts'!AN$8,'Base Case 1 - Forecasts'!$C$8:$CF$8,0))+'Demographic-Economic'!$D$27*AN25</f>
        <v>352393.12219263613</v>
      </c>
      <c r="AO15" s="133">
        <f ca="1">(1+'Case 1 Assumptions'!$C39)*INDEX('Base Case 1 - Forecasts'!$C$10:$CF$15,MATCH('Program Case 1 - Forecasts'!$B15,'Base Case 1 - Forecasts'!$B$10:$B$15,0),MATCH('Program Case 1 - Forecasts'!AO$8,'Base Case 1 - Forecasts'!$C$8:$CF$8,0))+'Demographic-Economic'!$D$27*AO25</f>
        <v>352434.172127011</v>
      </c>
      <c r="AP15" s="133">
        <f ca="1">(1+'Case 1 Assumptions'!$C39)*INDEX('Base Case 1 - Forecasts'!$C$10:$CF$15,MATCH('Program Case 1 - Forecasts'!$B15,'Base Case 1 - Forecasts'!$B$10:$B$15,0),MATCH('Program Case 1 - Forecasts'!AP$8,'Base Case 1 - Forecasts'!$C$8:$CF$8,0))+'Demographic-Economic'!$D$27*AP25</f>
        <v>352475.22684325307</v>
      </c>
      <c r="AQ15" s="133">
        <f ca="1">(1+'Case 1 Assumptions'!$C39)*INDEX('Base Case 1 - Forecasts'!$C$10:$CF$15,MATCH('Program Case 1 - Forecasts'!$B15,'Base Case 1 - Forecasts'!$B$10:$B$15,0),MATCH('Program Case 1 - Forecasts'!AQ$8,'Base Case 1 - Forecasts'!$C$8:$CF$8,0))+'Demographic-Economic'!$D$27*AQ25</f>
        <v>352516.28634191933</v>
      </c>
      <c r="AR15" s="133">
        <f ca="1">(1+'Case 1 Assumptions'!$C39)*INDEX('Base Case 1 - Forecasts'!$C$10:$CF$15,MATCH('Program Case 1 - Forecasts'!$B15,'Base Case 1 - Forecasts'!$B$10:$B$15,0),MATCH('Program Case 1 - Forecasts'!AR$8,'Base Case 1 - Forecasts'!$C$8:$CF$8,0))+'Demographic-Economic'!$D$27*AR25</f>
        <v>351979.12411067978</v>
      </c>
      <c r="AS15" s="133">
        <f ca="1">(1+'Case 1 Assumptions'!$C39)*INDEX('Base Case 1 - Forecasts'!$C$10:$CF$15,MATCH('Program Case 1 - Forecasts'!$B15,'Base Case 1 - Forecasts'!$B$10:$B$15,0),MATCH('Program Case 1 - Forecasts'!AS$8,'Base Case 1 - Forecasts'!$C$8:$CF$8,0))+'Demographic-Economic'!$D$27*AS25</f>
        <v>351442.78040406975</v>
      </c>
      <c r="AT15" s="133">
        <f ca="1">(1+'Case 1 Assumptions'!$C39)*INDEX('Base Case 1 - Forecasts'!$C$10:$CF$15,MATCH('Program Case 1 - Forecasts'!$B15,'Base Case 1 - Forecasts'!$B$10:$B$15,0),MATCH('Program Case 1 - Forecasts'!AT$8,'Base Case 1 - Forecasts'!$C$8:$CF$8,0))+'Demographic-Economic'!$D$27*AT25</f>
        <v>350907.25397482619</v>
      </c>
      <c r="AU15" s="133">
        <f ca="1">(1+'Case 1 Assumptions'!$C39)*INDEX('Base Case 1 - Forecasts'!$C$10:$CF$15,MATCH('Program Case 1 - Forecasts'!$B15,'Base Case 1 - Forecasts'!$B$10:$B$15,0),MATCH('Program Case 1 - Forecasts'!AU$8,'Base Case 1 - Forecasts'!$C$8:$CF$8,0))+'Demographic-Economic'!$D$27*AU25</f>
        <v>350372.54357758677</v>
      </c>
      <c r="AV15" s="133">
        <f ca="1">(1+'Case 1 Assumptions'!$C39)*INDEX('Base Case 1 - Forecasts'!$C$10:$CF$15,MATCH('Program Case 1 - Forecasts'!$B15,'Base Case 1 - Forecasts'!$B$10:$B$15,0),MATCH('Program Case 1 - Forecasts'!AV$8,'Base Case 1 - Forecasts'!$C$8:$CF$8,0))+'Demographic-Economic'!$D$27*AV25</f>
        <v>349838.64796888671</v>
      </c>
      <c r="AW15" s="133">
        <f ca="1">(1+'Case 1 Assumptions'!$C39)*INDEX('Base Case 1 - Forecasts'!$C$10:$CF$15,MATCH('Program Case 1 - Forecasts'!$B15,'Base Case 1 - Forecasts'!$B$10:$B$15,0),MATCH('Program Case 1 - Forecasts'!AW$8,'Base Case 1 - Forecasts'!$C$8:$CF$8,0))+'Demographic-Economic'!$D$27*AW25</f>
        <v>349305.56590715604</v>
      </c>
      <c r="AX15" s="133">
        <f ca="1">(1+'Case 1 Assumptions'!$C39)*INDEX('Base Case 1 - Forecasts'!$C$10:$CF$15,MATCH('Program Case 1 - Forecasts'!$B15,'Base Case 1 - Forecasts'!$B$10:$B$15,0),MATCH('Program Case 1 - Forecasts'!AX$8,'Base Case 1 - Forecasts'!$C$8:$CF$8,0))+'Demographic-Economic'!$D$27*AX25</f>
        <v>348773.29615271668</v>
      </c>
      <c r="AY15" s="133">
        <f ca="1">(1+'Case 1 Assumptions'!$C39)*INDEX('Base Case 1 - Forecasts'!$C$10:$CF$15,MATCH('Program Case 1 - Forecasts'!$B15,'Base Case 1 - Forecasts'!$B$10:$B$15,0),MATCH('Program Case 1 - Forecasts'!AY$8,'Base Case 1 - Forecasts'!$C$8:$CF$8,0))+'Demographic-Economic'!$D$27*AY25</f>
        <v>348241.83746777964</v>
      </c>
      <c r="AZ15" s="133">
        <f ca="1">(1+'Case 1 Assumptions'!$C39)*INDEX('Base Case 1 - Forecasts'!$C$10:$CF$15,MATCH('Program Case 1 - Forecasts'!$B15,'Base Case 1 - Forecasts'!$B$10:$B$15,0),MATCH('Program Case 1 - Forecasts'!AZ$8,'Base Case 1 - Forecasts'!$C$8:$CF$8,0))+'Demographic-Economic'!$D$27*AZ25</f>
        <v>347711.18861644197</v>
      </c>
      <c r="BA15" s="133">
        <f ca="1">(1+'Case 1 Assumptions'!$C39)*INDEX('Base Case 1 - Forecasts'!$C$10:$CF$15,MATCH('Program Case 1 - Forecasts'!$B15,'Base Case 1 - Forecasts'!$B$10:$B$15,0),MATCH('Program Case 1 - Forecasts'!BA$8,'Base Case 1 - Forecasts'!$C$8:$CF$8,0))+'Demographic-Economic'!$D$27*BA25</f>
        <v>347181.34836468409</v>
      </c>
      <c r="BB15" s="133">
        <f ca="1">(1+'Case 1 Assumptions'!$C39)*INDEX('Base Case 1 - Forecasts'!$C$10:$CF$15,MATCH('Program Case 1 - Forecasts'!$B15,'Base Case 1 - Forecasts'!$B$10:$B$15,0),MATCH('Program Case 1 - Forecasts'!BB$8,'Base Case 1 - Forecasts'!$C$8:$CF$8,0))+'Demographic-Economic'!$D$27*BB25</f>
        <v>346099.31078383495</v>
      </c>
      <c r="BC15" s="133">
        <f ca="1">(1+'Case 1 Assumptions'!$C39)*INDEX('Base Case 1 - Forecasts'!$C$10:$CF$15,MATCH('Program Case 1 - Forecasts'!$B15,'Base Case 1 - Forecasts'!$B$10:$B$15,0),MATCH('Program Case 1 - Forecasts'!BC$8,'Base Case 1 - Forecasts'!$C$8:$CF$8,0))+'Demographic-Economic'!$D$27*BC25</f>
        <v>345020.64551930374</v>
      </c>
      <c r="BD15" s="133">
        <f ca="1">(1+'Case 1 Assumptions'!$C39)*INDEX('Base Case 1 - Forecasts'!$C$10:$CF$15,MATCH('Program Case 1 - Forecasts'!$B15,'Base Case 1 - Forecasts'!$B$10:$B$15,0),MATCH('Program Case 1 - Forecasts'!BD$8,'Base Case 1 - Forecasts'!$C$8:$CF$8,0))+'Demographic-Economic'!$D$27*BD25</f>
        <v>343945.342060811</v>
      </c>
      <c r="BE15" s="133">
        <f ca="1">(1+'Case 1 Assumptions'!$C39)*INDEX('Base Case 1 - Forecasts'!$C$10:$CF$15,MATCH('Program Case 1 - Forecasts'!$B15,'Base Case 1 - Forecasts'!$B$10:$B$15,0),MATCH('Program Case 1 - Forecasts'!BE$8,'Base Case 1 - Forecasts'!$C$8:$CF$8,0))+'Demographic-Economic'!$D$27*BE25</f>
        <v>342873.389930834</v>
      </c>
      <c r="BF15" s="133">
        <f ca="1">(1+'Case 1 Assumptions'!$C39)*INDEX('Base Case 1 - Forecasts'!$C$10:$CF$15,MATCH('Program Case 1 - Forecasts'!$B15,'Base Case 1 - Forecasts'!$B$10:$B$15,0),MATCH('Program Case 1 - Forecasts'!BF$8,'Base Case 1 - Forecasts'!$C$8:$CF$8,0))+'Demographic-Economic'!$D$27*BF25</f>
        <v>341804.77868450462</v>
      </c>
      <c r="BG15" s="133">
        <f ca="1">(1+'Case 1 Assumptions'!$C39)*INDEX('Base Case 1 - Forecasts'!$C$10:$CF$15,MATCH('Program Case 1 - Forecasts'!$B15,'Base Case 1 - Forecasts'!$B$10:$B$15,0),MATCH('Program Case 1 - Forecasts'!BG$8,'Base Case 1 - Forecasts'!$C$8:$CF$8,0))+'Demographic-Economic'!$D$27*BG25</f>
        <v>340739.4979095076</v>
      </c>
      <c r="BH15" s="133">
        <f ca="1">(1+'Case 1 Assumptions'!$C39)*INDEX('Base Case 1 - Forecasts'!$C$10:$CF$15,MATCH('Program Case 1 - Forecasts'!$B15,'Base Case 1 - Forecasts'!$B$10:$B$15,0),MATCH('Program Case 1 - Forecasts'!BH$8,'Base Case 1 - Forecasts'!$C$8:$CF$8,0))+'Demographic-Economic'!$D$27*BH25</f>
        <v>339677.53722597897</v>
      </c>
      <c r="BI15" s="133">
        <f ca="1">(1+'Case 1 Assumptions'!$C39)*INDEX('Base Case 1 - Forecasts'!$C$10:$CF$15,MATCH('Program Case 1 - Forecasts'!$B15,'Base Case 1 - Forecasts'!$B$10:$B$15,0),MATCH('Program Case 1 - Forecasts'!BI$8,'Base Case 1 - Forecasts'!$C$8:$CF$8,0))+'Demographic-Economic'!$D$27*BI25</f>
        <v>338618.88628640515</v>
      </c>
      <c r="BJ15" s="133">
        <f ca="1">(1+'Case 1 Assumptions'!$C39)*INDEX('Base Case 1 - Forecasts'!$C$10:$CF$15,MATCH('Program Case 1 - Forecasts'!$B15,'Base Case 1 - Forecasts'!$B$10:$B$15,0),MATCH('Program Case 1 - Forecasts'!BJ$8,'Base Case 1 - Forecasts'!$C$8:$CF$8,0))+'Demographic-Economic'!$D$27*BJ25</f>
        <v>337563.5347755219</v>
      </c>
      <c r="BK15" s="133">
        <f ca="1">(1+'Case 1 Assumptions'!$C39)*INDEX('Base Case 1 - Forecasts'!$C$10:$CF$15,MATCH('Program Case 1 - Forecasts'!$B15,'Base Case 1 - Forecasts'!$B$10:$B$15,0),MATCH('Program Case 1 - Forecasts'!BK$8,'Base Case 1 - Forecasts'!$C$8:$CF$8,0))+'Demographic-Economic'!$D$27*BK25</f>
        <v>336511.47241021384</v>
      </c>
      <c r="BL15" s="133">
        <f ca="1">(1+'Case 1 Assumptions'!$C39)*INDEX('Base Case 1 - Forecasts'!$C$10:$CF$15,MATCH('Program Case 1 - Forecasts'!$B15,'Base Case 1 - Forecasts'!$B$10:$B$15,0),MATCH('Program Case 1 - Forecasts'!BL$8,'Base Case 1 - Forecasts'!$C$8:$CF$8,0))+'Demographic-Economic'!$D$27*BL25</f>
        <v>334961.32500719366</v>
      </c>
      <c r="BM15" s="133">
        <f ca="1">(1+'Case 1 Assumptions'!$C39)*INDEX('Base Case 1 - Forecasts'!$C$10:$CF$15,MATCH('Program Case 1 - Forecasts'!$B15,'Base Case 1 - Forecasts'!$B$10:$B$15,0),MATCH('Program Case 1 - Forecasts'!BM$8,'Base Case 1 - Forecasts'!$C$8:$CF$8,0))+'Demographic-Economic'!$D$27*BM25</f>
        <v>333418.31839183782</v>
      </c>
      <c r="BN15" s="133">
        <f ca="1">(1+'Case 1 Assumptions'!$C39)*INDEX('Base Case 1 - Forecasts'!$C$10:$CF$15,MATCH('Program Case 1 - Forecasts'!$B15,'Base Case 1 - Forecasts'!$B$10:$B$15,0),MATCH('Program Case 1 - Forecasts'!BN$8,'Base Case 1 - Forecasts'!$C$8:$CF$8,0))+'Demographic-Economic'!$D$27*BN25</f>
        <v>331882.41966995288</v>
      </c>
      <c r="BO15" s="133">
        <f ca="1">(1+'Case 1 Assumptions'!$C39)*INDEX('Base Case 1 - Forecasts'!$C$10:$CF$15,MATCH('Program Case 1 - Forecasts'!$B15,'Base Case 1 - Forecasts'!$B$10:$B$15,0),MATCH('Program Case 1 - Forecasts'!BO$8,'Base Case 1 - Forecasts'!$C$8:$CF$8,0))+'Demographic-Economic'!$D$27*BO25</f>
        <v>330353.5960988733</v>
      </c>
      <c r="BP15" s="133">
        <f ca="1">(1+'Case 1 Assumptions'!$C39)*INDEX('Base Case 1 - Forecasts'!$C$10:$CF$15,MATCH('Program Case 1 - Forecasts'!$B15,'Base Case 1 - Forecasts'!$B$10:$B$15,0),MATCH('Program Case 1 - Forecasts'!BP$8,'Base Case 1 - Forecasts'!$C$8:$CF$8,0))+'Demographic-Economic'!$D$27*BP25</f>
        <v>328831.81508676329</v>
      </c>
      <c r="BQ15" s="133">
        <f ca="1">(1+'Case 1 Assumptions'!$C39)*INDEX('Base Case 1 - Forecasts'!$C$10:$CF$15,MATCH('Program Case 1 - Forecasts'!$B15,'Base Case 1 - Forecasts'!$B$10:$B$15,0),MATCH('Program Case 1 - Forecasts'!BQ$8,'Base Case 1 - Forecasts'!$C$8:$CF$8,0))+'Demographic-Economic'!$D$27*BQ25</f>
        <v>327317.04419192206</v>
      </c>
      <c r="BR15" s="133">
        <f ca="1">(1+'Case 1 Assumptions'!$C39)*INDEX('Base Case 1 - Forecasts'!$C$10:$CF$15,MATCH('Program Case 1 - Forecasts'!$B15,'Base Case 1 - Forecasts'!$B$10:$B$15,0),MATCH('Program Case 1 - Forecasts'!BR$8,'Base Case 1 - Forecasts'!$C$8:$CF$8,0))+'Demographic-Economic'!$D$27*BR25</f>
        <v>325809.25112209225</v>
      </c>
      <c r="BS15" s="133">
        <f ca="1">(1+'Case 1 Assumptions'!$C39)*INDEX('Base Case 1 - Forecasts'!$C$10:$CF$15,MATCH('Program Case 1 - Forecasts'!$B15,'Base Case 1 - Forecasts'!$B$10:$B$15,0),MATCH('Program Case 1 - Forecasts'!BS$8,'Base Case 1 - Forecasts'!$C$8:$CF$8,0))+'Demographic-Economic'!$D$27*BS25</f>
        <v>324308.40373377141</v>
      </c>
      <c r="BT15" s="133">
        <f ca="1">(1+'Case 1 Assumptions'!$C39)*INDEX('Base Case 1 - Forecasts'!$C$10:$CF$15,MATCH('Program Case 1 - Forecasts'!$B15,'Base Case 1 - Forecasts'!$B$10:$B$15,0),MATCH('Program Case 1 - Forecasts'!BT$8,'Base Case 1 - Forecasts'!$C$8:$CF$8,0))+'Demographic-Economic'!$D$27*BT25</f>
        <v>322814.47003152693</v>
      </c>
      <c r="BU15" s="133">
        <f ca="1">(1+'Case 1 Assumptions'!$C39)*INDEX('Base Case 1 - Forecasts'!$C$10:$CF$15,MATCH('Program Case 1 - Forecasts'!$B15,'Base Case 1 - Forecasts'!$B$10:$B$15,0),MATCH('Program Case 1 - Forecasts'!BU$8,'Base Case 1 - Forecasts'!$C$8:$CF$8,0))+'Demographic-Economic'!$D$27*BU25</f>
        <v>321327.41816731385</v>
      </c>
      <c r="BV15" s="133">
        <f ca="1">(1+'Case 1 Assumptions'!$C39)*INDEX('Base Case 1 - Forecasts'!$C$10:$CF$15,MATCH('Program Case 1 - Forecasts'!$B15,'Base Case 1 - Forecasts'!$B$10:$B$15,0),MATCH('Program Case 1 - Forecasts'!BV$8,'Base Case 1 - Forecasts'!$C$8:$CF$8,0))+'Demographic-Economic'!$D$27*BV25</f>
        <v>319431.13492382877</v>
      </c>
      <c r="BW15" s="133">
        <f ca="1">(1+'Case 1 Assumptions'!$C39)*INDEX('Base Case 1 - Forecasts'!$C$10:$CF$15,MATCH('Program Case 1 - Forecasts'!$B15,'Base Case 1 - Forecasts'!$B$10:$B$15,0),MATCH('Program Case 1 - Forecasts'!BW$8,'Base Case 1 - Forecasts'!$C$8:$CF$8,0))+'Demographic-Economic'!$D$27*BW25</f>
        <v>317546.04241582472</v>
      </c>
      <c r="BX15" s="133">
        <f ca="1">(1+'Case 1 Assumptions'!$C39)*INDEX('Base Case 1 - Forecasts'!$C$10:$CF$15,MATCH('Program Case 1 - Forecasts'!$B15,'Base Case 1 - Forecasts'!$B$10:$B$15,0),MATCH('Program Case 1 - Forecasts'!BX$8,'Base Case 1 - Forecasts'!$C$8:$CF$8,0))+'Demographic-Economic'!$D$27*BX25</f>
        <v>315672.07460223907</v>
      </c>
      <c r="BY15" s="133">
        <f ca="1">(1+'Case 1 Assumptions'!$C39)*INDEX('Base Case 1 - Forecasts'!$C$10:$CF$15,MATCH('Program Case 1 - Forecasts'!$B15,'Base Case 1 - Forecasts'!$B$10:$B$15,0),MATCH('Program Case 1 - Forecasts'!BY$8,'Base Case 1 - Forecasts'!$C$8:$CF$8,0))+'Demographic-Economic'!$D$27*BY25</f>
        <v>313809.16583174409</v>
      </c>
      <c r="BZ15" s="133">
        <f ca="1">(1+'Case 1 Assumptions'!$C39)*INDEX('Base Case 1 - Forecasts'!$C$10:$CF$15,MATCH('Program Case 1 - Forecasts'!$B15,'Base Case 1 - Forecasts'!$B$10:$B$15,0),MATCH('Program Case 1 - Forecasts'!BZ$8,'Base Case 1 - Forecasts'!$C$8:$CF$8,0))+'Demographic-Economic'!$D$27*BZ25</f>
        <v>311957.2508404472</v>
      </c>
      <c r="CA15" s="133">
        <f ca="1">(1+'Case 1 Assumptions'!$C39)*INDEX('Base Case 1 - Forecasts'!$C$10:$CF$15,MATCH('Program Case 1 - Forecasts'!$B15,'Base Case 1 - Forecasts'!$B$10:$B$15,0),MATCH('Program Case 1 - Forecasts'!CA$8,'Base Case 1 - Forecasts'!$C$8:$CF$8,0))+'Demographic-Economic'!$D$27*CA25</f>
        <v>310116.26474960451</v>
      </c>
      <c r="CB15" s="133">
        <f ca="1">(1+'Case 1 Assumptions'!$C39)*INDEX('Base Case 1 - Forecasts'!$C$10:$CF$15,MATCH('Program Case 1 - Forecasts'!$B15,'Base Case 1 - Forecasts'!$B$10:$B$15,0),MATCH('Program Case 1 - Forecasts'!CB$8,'Base Case 1 - Forecasts'!$C$8:$CF$8,0))+'Demographic-Economic'!$D$27*CB25</f>
        <v>308286.14306334784</v>
      </c>
      <c r="CC15" s="133">
        <f ca="1">(1+'Case 1 Assumptions'!$C39)*INDEX('Base Case 1 - Forecasts'!$C$10:$CF$15,MATCH('Program Case 1 - Forecasts'!$B15,'Base Case 1 - Forecasts'!$B$10:$B$15,0),MATCH('Program Case 1 - Forecasts'!CC$8,'Base Case 1 - Forecasts'!$C$8:$CF$8,0))+'Demographic-Economic'!$D$27*CC25</f>
        <v>306466.82166642533</v>
      </c>
      <c r="CD15" s="133">
        <f ca="1">(1+'Case 1 Assumptions'!$C39)*INDEX('Base Case 1 - Forecasts'!$C$10:$CF$15,MATCH('Program Case 1 - Forecasts'!$B15,'Base Case 1 - Forecasts'!$B$10:$B$15,0),MATCH('Program Case 1 - Forecasts'!CD$8,'Base Case 1 - Forecasts'!$C$8:$CF$8,0))+'Demographic-Economic'!$D$27*CD25</f>
        <v>304658.23682195501</v>
      </c>
      <c r="CE15" s="133">
        <f ca="1">(1+'Case 1 Assumptions'!$C39)*INDEX('Base Case 1 - Forecasts'!$C$10:$CF$15,MATCH('Program Case 1 - Forecasts'!$B15,'Base Case 1 - Forecasts'!$B$10:$B$15,0),MATCH('Program Case 1 - Forecasts'!CE$8,'Base Case 1 - Forecasts'!$C$8:$CF$8,0))+'Demographic-Economic'!$D$27*CE25</f>
        <v>302860.32516919228</v>
      </c>
      <c r="CF15" s="133">
        <f ca="1">(1+'Case 1 Assumptions'!$C39)*INDEX('Base Case 1 - Forecasts'!$C$10:$CF$15,MATCH('Program Case 1 - Forecasts'!$B15,'Base Case 1 - Forecasts'!$B$10:$B$15,0),MATCH('Program Case 1 - Forecasts'!CF$8,'Base Case 1 - Forecasts'!$C$8:$CF$8,0))+'Demographic-Economic'!$D$27*CF25</f>
        <v>301073.02372130979</v>
      </c>
    </row>
    <row r="16" spans="1:84" x14ac:dyDescent="0.2">
      <c r="B16" s="126" t="s">
        <v>115</v>
      </c>
      <c r="C16" s="134">
        <f t="shared" ref="C16:AH16" ca="1" si="3">SUM(C10:C15)</f>
        <v>15983544</v>
      </c>
      <c r="D16" s="134">
        <f t="shared" ca="1" si="3"/>
        <v>18097752</v>
      </c>
      <c r="E16" s="134">
        <f t="shared" ca="1" si="3"/>
        <v>18379116</v>
      </c>
      <c r="F16" s="148">
        <f t="shared" ca="1" si="3"/>
        <v>18497349.893656097</v>
      </c>
      <c r="G16" s="134">
        <f t="shared" ca="1" si="3"/>
        <v>18616344.392643217</v>
      </c>
      <c r="H16" s="134">
        <f t="shared" ca="1" si="3"/>
        <v>18730474.545779202</v>
      </c>
      <c r="I16" s="134">
        <f t="shared" ca="1" si="3"/>
        <v>18682914.251625862</v>
      </c>
      <c r="J16" s="134">
        <f t="shared" ca="1" si="3"/>
        <v>18803102.496632461</v>
      </c>
      <c r="K16" s="134">
        <f t="shared" ca="1" si="3"/>
        <v>18924063.919422954</v>
      </c>
      <c r="L16" s="134">
        <f t="shared" ca="1" si="3"/>
        <v>19045803.493893798</v>
      </c>
      <c r="M16" s="134">
        <f t="shared" ca="1" si="3"/>
        <v>19168326.225938793</v>
      </c>
      <c r="N16" s="134">
        <f t="shared" ca="1" si="3"/>
        <v>19250079.729740236</v>
      </c>
      <c r="O16" s="134">
        <f t="shared" ca="1" si="3"/>
        <v>19332181.914762203</v>
      </c>
      <c r="P16" s="134">
        <f t="shared" ca="1" si="3"/>
        <v>19414634.268140867</v>
      </c>
      <c r="Q16" s="134">
        <f t="shared" ca="1" si="3"/>
        <v>19497438.283355109</v>
      </c>
      <c r="R16" s="134">
        <f t="shared" ca="1" si="3"/>
        <v>19580595.460253514</v>
      </c>
      <c r="S16" s="134">
        <f t="shared" ca="1" si="3"/>
        <v>19664107.305081576</v>
      </c>
      <c r="T16" s="134">
        <f t="shared" ca="1" si="3"/>
        <v>19747975.330508992</v>
      </c>
      <c r="U16" s="134">
        <f t="shared" ca="1" si="3"/>
        <v>19832201.055657018</v>
      </c>
      <c r="V16" s="134">
        <f t="shared" ca="1" si="3"/>
        <v>19916786.00612602</v>
      </c>
      <c r="W16" s="134">
        <f t="shared" ca="1" si="3"/>
        <v>20001731.714023091</v>
      </c>
      <c r="X16" s="134">
        <f t="shared" ca="1" si="3"/>
        <v>20044184.789983522</v>
      </c>
      <c r="Y16" s="134">
        <f t="shared" ca="1" si="3"/>
        <v>20086727.97132504</v>
      </c>
      <c r="Z16" s="134">
        <f t="shared" ca="1" si="3"/>
        <v>20129361.449293617</v>
      </c>
      <c r="AA16" s="134">
        <f t="shared" ca="1" si="3"/>
        <v>20172085.415541131</v>
      </c>
      <c r="AB16" s="134">
        <f t="shared" ca="1" si="3"/>
        <v>20214900.062126253</v>
      </c>
      <c r="AC16" s="134">
        <f t="shared" ca="1" si="3"/>
        <v>20257805.581515267</v>
      </c>
      <c r="AD16" s="134">
        <f t="shared" ca="1" si="3"/>
        <v>20300802.16658299</v>
      </c>
      <c r="AE16" s="134">
        <f t="shared" ca="1" si="3"/>
        <v>20343890.010613583</v>
      </c>
      <c r="AF16" s="134">
        <f t="shared" ca="1" si="3"/>
        <v>20387069.307301469</v>
      </c>
      <c r="AG16" s="134">
        <f t="shared" ca="1" si="3"/>
        <v>20430340.250752158</v>
      </c>
      <c r="AH16" s="134">
        <f t="shared" ca="1" si="3"/>
        <v>20432720.161351237</v>
      </c>
      <c r="AI16" s="134">
        <f t="shared" ref="AI16:CF16" ca="1" si="4">SUM(AI10:AI15)</f>
        <v>20435100.349183802</v>
      </c>
      <c r="AJ16" s="134">
        <f t="shared" ca="1" si="4"/>
        <v>20437480.814282153</v>
      </c>
      <c r="AK16" s="134">
        <f t="shared" ca="1" si="4"/>
        <v>20439861.556678578</v>
      </c>
      <c r="AL16" s="134">
        <f t="shared" ca="1" si="4"/>
        <v>20442242.576405391</v>
      </c>
      <c r="AM16" s="134">
        <f t="shared" ca="1" si="4"/>
        <v>20444623.87349489</v>
      </c>
      <c r="AN16" s="134">
        <f t="shared" ca="1" si="4"/>
        <v>20447005.447979379</v>
      </c>
      <c r="AO16" s="134">
        <f t="shared" ca="1" si="4"/>
        <v>20449387.299891189</v>
      </c>
      <c r="AP16" s="134">
        <f t="shared" ca="1" si="4"/>
        <v>20451769.429262619</v>
      </c>
      <c r="AQ16" s="134">
        <f t="shared" ca="1" si="4"/>
        <v>20454151.836126007</v>
      </c>
      <c r="AR16" s="134">
        <f t="shared" ca="1" si="4"/>
        <v>20422983.920588203</v>
      </c>
      <c r="AS16" s="134">
        <f t="shared" ca="1" si="4"/>
        <v>20391863.498535667</v>
      </c>
      <c r="AT16" s="134">
        <f t="shared" ca="1" si="4"/>
        <v>20360790.497598112</v>
      </c>
      <c r="AU16" s="134">
        <f t="shared" ca="1" si="4"/>
        <v>20329764.845515523</v>
      </c>
      <c r="AV16" s="134">
        <f t="shared" ca="1" si="4"/>
        <v>20298786.470137995</v>
      </c>
      <c r="AW16" s="134">
        <f t="shared" ca="1" si="4"/>
        <v>20267855.299425561</v>
      </c>
      <c r="AX16" s="134">
        <f t="shared" ca="1" si="4"/>
        <v>20236971.261448041</v>
      </c>
      <c r="AY16" s="134">
        <f t="shared" ca="1" si="4"/>
        <v>20206134.284384839</v>
      </c>
      <c r="AZ16" s="134">
        <f t="shared" ca="1" si="4"/>
        <v>20175344.296524823</v>
      </c>
      <c r="BA16" s="134">
        <f t="shared" ca="1" si="4"/>
        <v>20144601.226266116</v>
      </c>
      <c r="BB16" s="134">
        <f t="shared" ca="1" si="4"/>
        <v>20081817.854749445</v>
      </c>
      <c r="BC16" s="134">
        <f t="shared" ca="1" si="4"/>
        <v>20019230.156092949</v>
      </c>
      <c r="BD16" s="134">
        <f t="shared" ca="1" si="4"/>
        <v>19956837.520455718</v>
      </c>
      <c r="BE16" s="134">
        <f t="shared" ca="1" si="4"/>
        <v>19894639.339897495</v>
      </c>
      <c r="BF16" s="134">
        <f t="shared" ca="1" si="4"/>
        <v>19832635.008372765</v>
      </c>
      <c r="BG16" s="134">
        <f t="shared" ca="1" si="4"/>
        <v>19770823.921724807</v>
      </c>
      <c r="BH16" s="134">
        <f t="shared" ca="1" si="4"/>
        <v>19709205.477679864</v>
      </c>
      <c r="BI16" s="134">
        <f t="shared" ca="1" si="4"/>
        <v>19647779.075841233</v>
      </c>
      <c r="BJ16" s="134">
        <f t="shared" ca="1" si="4"/>
        <v>19586544.117683429</v>
      </c>
      <c r="BK16" s="134">
        <f t="shared" ca="1" si="4"/>
        <v>19525500.00654636</v>
      </c>
      <c r="BL16" s="134">
        <f t="shared" ca="1" si="4"/>
        <v>19435555.366885096</v>
      </c>
      <c r="BM16" s="134">
        <f t="shared" ca="1" si="4"/>
        <v>19346025.059159048</v>
      </c>
      <c r="BN16" s="134">
        <f t="shared" ca="1" si="4"/>
        <v>19256907.174739163</v>
      </c>
      <c r="BO16" s="134">
        <f t="shared" ca="1" si="4"/>
        <v>19168199.813788529</v>
      </c>
      <c r="BP16" s="134">
        <f t="shared" ca="1" si="4"/>
        <v>19079901.085221868</v>
      </c>
      <c r="BQ16" s="134">
        <f t="shared" ca="1" si="4"/>
        <v>18992009.106665242</v>
      </c>
      <c r="BR16" s="134">
        <f t="shared" ca="1" si="4"/>
        <v>18904522.004415885</v>
      </c>
      <c r="BS16" s="134">
        <f t="shared" ca="1" si="4"/>
        <v>18817437.913402315</v>
      </c>
      <c r="BT16" s="134">
        <f t="shared" ca="1" si="4"/>
        <v>18730754.977144506</v>
      </c>
      <c r="BU16" s="134">
        <f t="shared" ca="1" si="4"/>
        <v>18644471.347714391</v>
      </c>
      <c r="BV16" s="134">
        <f t="shared" ca="1" si="4"/>
        <v>18534442.770626396</v>
      </c>
      <c r="BW16" s="134">
        <f t="shared" ca="1" si="4"/>
        <v>18425063.51673723</v>
      </c>
      <c r="BX16" s="134">
        <f t="shared" ca="1" si="4"/>
        <v>18316329.754127704</v>
      </c>
      <c r="BY16" s="134">
        <f t="shared" ca="1" si="4"/>
        <v>18208237.673492324</v>
      </c>
      <c r="BZ16" s="134">
        <f t="shared" ca="1" si="4"/>
        <v>18100783.488005862</v>
      </c>
      <c r="CA16" s="134">
        <f t="shared" ca="1" si="4"/>
        <v>17993963.43319067</v>
      </c>
      <c r="CB16" s="134">
        <f t="shared" ca="1" si="4"/>
        <v>17887773.766784806</v>
      </c>
      <c r="CC16" s="134">
        <f t="shared" ca="1" si="4"/>
        <v>17782210.768610954</v>
      </c>
      <c r="CD16" s="134">
        <f t="shared" ca="1" si="4"/>
        <v>17677270.740446039</v>
      </c>
      <c r="CE16" s="134">
        <f t="shared" ca="1" si="4"/>
        <v>17572950.005891722</v>
      </c>
      <c r="CF16" s="134">
        <f t="shared" ca="1" si="4"/>
        <v>17469244.910245568</v>
      </c>
    </row>
    <row r="17" spans="1:84" ht="16" customHeight="1" x14ac:dyDescent="0.2">
      <c r="B17" s="118" t="s">
        <v>220</v>
      </c>
      <c r="C17" s="165"/>
      <c r="D17" s="165"/>
      <c r="E17" s="165"/>
      <c r="F17" s="176">
        <f ca="1">SUM('Base Case 1 - Forecasts'!F10:F12,'Base Case 1 - Forecasts'!F14)-SUM('Program Case 1 - Forecasts'!F10:F12,'Program Case 1 - Forecasts'!F14)</f>
        <v>170410.57363671437</v>
      </c>
      <c r="G17" s="176">
        <f ca="1">SUM('Base Case 1 - Forecasts'!G10:G12,'Base Case 1 - Forecasts'!G14)-SUM('Program Case 1 - Forecasts'!G10:G12,'Program Case 1 - Forecasts'!G14)</f>
        <v>171506.83450373635</v>
      </c>
      <c r="H17" s="176">
        <f ca="1">SUM('Base Case 1 - Forecasts'!H10:H12,'Base Case 1 - Forecasts'!H14)-SUM('Program Case 1 - Forecasts'!H10:H12,'Program Case 1 - Forecasts'!H14)</f>
        <v>172610.14767897129</v>
      </c>
      <c r="I17" s="176">
        <f ca="1">SUM('Base Case 1 - Forecasts'!I10:I12,'Base Case 1 - Forecasts'!I14)-SUM('Program Case 1 - Forecasts'!I10:I12,'Program Case 1 - Forecasts'!I14)</f>
        <v>173720.55853032321</v>
      </c>
      <c r="J17" s="176">
        <f ca="1">SUM('Base Case 1 - Forecasts'!J10:J12,'Base Case 1 - Forecasts'!J14)-SUM('Program Case 1 - Forecasts'!J10:J12,'Program Case 1 - Forecasts'!J14)</f>
        <v>174838.11271753907</v>
      </c>
      <c r="K17" s="176">
        <f ca="1">SUM('Base Case 1 - Forecasts'!K10:K12,'Base Case 1 - Forecasts'!K14)-SUM('Program Case 1 - Forecasts'!K10:K12,'Program Case 1 - Forecasts'!K14)</f>
        <v>175962.856194105</v>
      </c>
      <c r="L17" s="176">
        <f ca="1">SUM('Base Case 1 - Forecasts'!L10:L12,'Base Case 1 - Forecasts'!L14)-SUM('Program Case 1 - Forecasts'!L10:L12,'Program Case 1 - Forecasts'!L14)</f>
        <v>177094.83520913124</v>
      </c>
      <c r="M17" s="176">
        <f ca="1">SUM('Base Case 1 - Forecasts'!M10:M12,'Base Case 1 - Forecasts'!M14)-SUM('Program Case 1 - Forecasts'!M10:M12,'Program Case 1 - Forecasts'!M14)</f>
        <v>178234.09630924091</v>
      </c>
      <c r="N17" s="176">
        <f ca="1">SUM('Base Case 1 - Forecasts'!N10:N12,'Base Case 1 - Forecasts'!N14)-SUM('Program Case 1 - Forecasts'!N10:N12,'Program Case 1 - Forecasts'!N14)</f>
        <v>178994.27023879439</v>
      </c>
      <c r="O17" s="176">
        <f ca="1">SUM('Base Case 1 - Forecasts'!O10:O12,'Base Case 1 - Forecasts'!O14)-SUM('Program Case 1 - Forecasts'!O10:O12,'Program Case 1 - Forecasts'!O14)</f>
        <v>179757.68633365631</v>
      </c>
      <c r="P17" s="176">
        <f ca="1">SUM('Base Case 1 - Forecasts'!P10:P12,'Base Case 1 - Forecasts'!P14)-SUM('Program Case 1 - Forecasts'!P10:P12,'Program Case 1 - Forecasts'!P14)</f>
        <v>180524.35842175409</v>
      </c>
      <c r="Q17" s="176">
        <f ca="1">SUM('Base Case 1 - Forecasts'!Q10:Q12,'Base Case 1 - Forecasts'!Q14)-SUM('Program Case 1 - Forecasts'!Q10:Q12,'Program Case 1 - Forecasts'!Q14)</f>
        <v>181294.30039000511</v>
      </c>
      <c r="R17" s="176">
        <f ca="1">SUM('Base Case 1 - Forecasts'!R10:R12,'Base Case 1 - Forecasts'!R14)-SUM('Program Case 1 - Forecasts'!R10:R12,'Program Case 1 - Forecasts'!R14)</f>
        <v>182067.52618454024</v>
      </c>
      <c r="S17" s="176">
        <f ca="1">SUM('Base Case 1 - Forecasts'!S10:S12,'Base Case 1 - Forecasts'!S14)-SUM('Program Case 1 - Forecasts'!S10:S12,'Program Case 1 - Forecasts'!S14)</f>
        <v>182844.04981100932</v>
      </c>
      <c r="T17" s="176">
        <f ca="1">SUM('Base Case 1 - Forecasts'!T10:T12,'Base Case 1 - Forecasts'!T14)-SUM('Program Case 1 - Forecasts'!T10:T12,'Program Case 1 - Forecasts'!T14)</f>
        <v>183623.88533472642</v>
      </c>
      <c r="U17" s="176">
        <f ca="1">SUM('Base Case 1 - Forecasts'!U10:U12,'Base Case 1 - Forecasts'!U14)-SUM('Program Case 1 - Forecasts'!U10:U12,'Program Case 1 - Forecasts'!U14)</f>
        <v>184407.04688106105</v>
      </c>
      <c r="V17" s="176">
        <f ca="1">SUM('Base Case 1 - Forecasts'!V10:V12,'Base Case 1 - Forecasts'!V14)-SUM('Program Case 1 - Forecasts'!V10:V12,'Program Case 1 - Forecasts'!V14)</f>
        <v>185193.54863559455</v>
      </c>
      <c r="W17" s="176">
        <f ca="1">SUM('Base Case 1 - Forecasts'!W10:W12,'Base Case 1 - Forecasts'!W14)-SUM('Program Case 1 - Forecasts'!W10:W12,'Program Case 1 - Forecasts'!W14)</f>
        <v>185983.40484442189</v>
      </c>
      <c r="X17" s="176">
        <f ca="1">SUM('Base Case 1 - Forecasts'!X10:X12,'Base Case 1 - Forecasts'!X14)-SUM('Program Case 1 - Forecasts'!X10:X12,'Program Case 1 - Forecasts'!X14)</f>
        <v>186378.14904588088</v>
      </c>
      <c r="Y17" s="176">
        <f ca="1">SUM('Base Case 1 - Forecasts'!Y10:Y12,'Base Case 1 - Forecasts'!Y14)-SUM('Program Case 1 - Forecasts'!Y10:Y12,'Program Case 1 - Forecasts'!Y14)</f>
        <v>186773.73108007386</v>
      </c>
      <c r="Z17" s="176">
        <f ca="1">SUM('Base Case 1 - Forecasts'!Z10:Z12,'Base Case 1 - Forecasts'!Z14)-SUM('Program Case 1 - Forecasts'!Z10:Z12,'Program Case 1 - Forecasts'!Z14)</f>
        <v>187170.15272527561</v>
      </c>
      <c r="AA17" s="176">
        <f ca="1">SUM('Base Case 1 - Forecasts'!AA10:AA12,'Base Case 1 - Forecasts'!AA14)-SUM('Program Case 1 - Forecasts'!AA10:AA12,'Program Case 1 - Forecasts'!AA14)</f>
        <v>187567.41576353461</v>
      </c>
      <c r="AB17" s="176">
        <f ca="1">SUM('Base Case 1 - Forecasts'!AB10:AB12,'Base Case 1 - Forecasts'!AB14)-SUM('Program Case 1 - Forecasts'!AB10:AB12,'Program Case 1 - Forecasts'!AB14)</f>
        <v>187965.52198068425</v>
      </c>
      <c r="AC17" s="176">
        <f ca="1">SUM('Base Case 1 - Forecasts'!AC10:AC12,'Base Case 1 - Forecasts'!AC14)-SUM('Program Case 1 - Forecasts'!AC10:AC12,'Program Case 1 - Forecasts'!AC14)</f>
        <v>188364.473166354</v>
      </c>
      <c r="AD17" s="176">
        <f ca="1">SUM('Base Case 1 - Forecasts'!AD10:AD12,'Base Case 1 - Forecasts'!AD14)-SUM('Program Case 1 - Forecasts'!AD10:AD12,'Program Case 1 - Forecasts'!AD14)</f>
        <v>188764.27111393958</v>
      </c>
      <c r="AE17" s="176">
        <f ca="1">SUM('Base Case 1 - Forecasts'!AE10:AE12,'Base Case 1 - Forecasts'!AE14)-SUM('Program Case 1 - Forecasts'!AE10:AE12,'Program Case 1 - Forecasts'!AE14)</f>
        <v>189164.91762068868</v>
      </c>
      <c r="AF17" s="176">
        <f ca="1">SUM('Base Case 1 - Forecasts'!AF10:AF12,'Base Case 1 - Forecasts'!AF14)-SUM('Program Case 1 - Forecasts'!AF10:AF12,'Program Case 1 - Forecasts'!AF14)</f>
        <v>189566.41448764503</v>
      </c>
      <c r="AG17" s="176">
        <f ca="1">SUM('Base Case 1 - Forecasts'!AG10:AG12,'Base Case 1 - Forecasts'!AG14)-SUM('Program Case 1 - Forecasts'!AG10:AG12,'Program Case 1 - Forecasts'!AG14)</f>
        <v>189968.76351965964</v>
      </c>
      <c r="AH17" s="176">
        <f ca="1">SUM('Base Case 1 - Forecasts'!AH10:AH12,'Base Case 1 - Forecasts'!AH14)-SUM('Program Case 1 - Forecasts'!AH10:AH12,'Program Case 1 - Forecasts'!AH14)</f>
        <v>189990.89279740304</v>
      </c>
      <c r="AI17" s="176">
        <f ca="1">SUM('Base Case 1 - Forecasts'!AI10:AI12,'Base Case 1 - Forecasts'!AI14)-SUM('Program Case 1 - Forecasts'!AI10:AI12,'Program Case 1 - Forecasts'!AI14)</f>
        <v>190013.02465296909</v>
      </c>
      <c r="AJ17" s="176">
        <f ca="1">SUM('Base Case 1 - Forecasts'!AJ10:AJ12,'Base Case 1 - Forecasts'!AJ14)-SUM('Program Case 1 - Forecasts'!AJ10:AJ12,'Program Case 1 - Forecasts'!AJ14)</f>
        <v>190035.15908664465</v>
      </c>
      <c r="AK17" s="176">
        <f ca="1">SUM('Base Case 1 - Forecasts'!AK10:AK12,'Base Case 1 - Forecasts'!AK14)-SUM('Program Case 1 - Forecasts'!AK10:AK12,'Program Case 1 - Forecasts'!AK14)</f>
        <v>190057.29609874636</v>
      </c>
      <c r="AL17" s="176">
        <f ca="1">SUM('Base Case 1 - Forecasts'!AL10:AL12,'Base Case 1 - Forecasts'!AL14)-SUM('Program Case 1 - Forecasts'!AL10:AL12,'Program Case 1 - Forecasts'!AL14)</f>
        <v>190079.43568956107</v>
      </c>
      <c r="AM17" s="176">
        <f ca="1">SUM('Base Case 1 - Forecasts'!AM10:AM12,'Base Case 1 - Forecasts'!AM14)-SUM('Program Case 1 - Forecasts'!AM10:AM12,'Program Case 1 - Forecasts'!AM14)</f>
        <v>190101.57785939798</v>
      </c>
      <c r="AN17" s="176">
        <f ca="1">SUM('Base Case 1 - Forecasts'!AN10:AN12,'Base Case 1 - Forecasts'!AN14)-SUM('Program Case 1 - Forecasts'!AN10:AN12,'Program Case 1 - Forecasts'!AN14)</f>
        <v>190123.72260855511</v>
      </c>
      <c r="AO17" s="176">
        <f ca="1">SUM('Base Case 1 - Forecasts'!AO10:AO12,'Base Case 1 - Forecasts'!AO14)-SUM('Program Case 1 - Forecasts'!AO10:AO12,'Program Case 1 - Forecasts'!AO14)</f>
        <v>190145.86993733421</v>
      </c>
      <c r="AP17" s="176">
        <f ca="1">SUM('Base Case 1 - Forecasts'!AP10:AP12,'Base Case 1 - Forecasts'!AP14)-SUM('Program Case 1 - Forecasts'!AP10:AP12,'Program Case 1 - Forecasts'!AP14)</f>
        <v>190168.0198460333</v>
      </c>
      <c r="AQ17" s="176">
        <f ca="1">SUM('Base Case 1 - Forecasts'!AQ10:AQ12,'Base Case 1 - Forecasts'!AQ14)-SUM('Program Case 1 - Forecasts'!AQ10:AQ12,'Program Case 1 - Forecasts'!AQ14)</f>
        <v>190190.17233495414</v>
      </c>
      <c r="AR17" s="176">
        <f ca="1">SUM('Base Case 1 - Forecasts'!AR10:AR12,'Base Case 1 - Forecasts'!AR14)-SUM('Program Case 1 - Forecasts'!AR10:AR12,'Program Case 1 - Forecasts'!AR14)</f>
        <v>189900.36167572811</v>
      </c>
      <c r="AS17" s="176">
        <f ca="1">SUM('Base Case 1 - Forecasts'!AS10:AS12,'Base Case 1 - Forecasts'!AS14)-SUM('Program Case 1 - Forecasts'!AS10:AS12,'Program Case 1 - Forecasts'!AS14)</f>
        <v>189610.99262827635</v>
      </c>
      <c r="AT17" s="176">
        <f ca="1">SUM('Base Case 1 - Forecasts'!AT10:AT12,'Base Case 1 - Forecasts'!AT14)-SUM('Program Case 1 - Forecasts'!AT10:AT12,'Program Case 1 - Forecasts'!AT14)</f>
        <v>189322.06451966241</v>
      </c>
      <c r="AU17" s="176">
        <f ca="1">SUM('Base Case 1 - Forecasts'!AU10:AU12,'Base Case 1 - Forecasts'!AU14)-SUM('Program Case 1 - Forecasts'!AU10:AU12,'Program Case 1 - Forecasts'!AU14)</f>
        <v>189033.57667799294</v>
      </c>
      <c r="AV17" s="176">
        <f ca="1">SUM('Base Case 1 - Forecasts'!AV10:AV12,'Base Case 1 - Forecasts'!AV14)-SUM('Program Case 1 - Forecasts'!AV10:AV12,'Program Case 1 - Forecasts'!AV14)</f>
        <v>188745.52843238786</v>
      </c>
      <c r="AW17" s="176">
        <f ca="1">SUM('Base Case 1 - Forecasts'!AW10:AW12,'Base Case 1 - Forecasts'!AW14)-SUM('Program Case 1 - Forecasts'!AW10:AW12,'Program Case 1 - Forecasts'!AW14)</f>
        <v>188457.91911299899</v>
      </c>
      <c r="AX17" s="176">
        <f ca="1">SUM('Base Case 1 - Forecasts'!AX10:AX12,'Base Case 1 - Forecasts'!AX14)-SUM('Program Case 1 - Forecasts'!AX10:AX12,'Program Case 1 - Forecasts'!AX14)</f>
        <v>188170.748050984</v>
      </c>
      <c r="AY17" s="176">
        <f ca="1">SUM('Base Case 1 - Forecasts'!AY10:AY12,'Base Case 1 - Forecasts'!AY14)-SUM('Program Case 1 - Forecasts'!AY10:AY12,'Program Case 1 - Forecasts'!AY14)</f>
        <v>187884.01457853615</v>
      </c>
      <c r="AZ17" s="176">
        <f ca="1">SUM('Base Case 1 - Forecasts'!AZ10:AZ12,'Base Case 1 - Forecasts'!AZ14)-SUM('Program Case 1 - Forecasts'!AZ10:AZ12,'Program Case 1 - Forecasts'!AZ14)</f>
        <v>187597.71802886203</v>
      </c>
      <c r="BA17" s="176">
        <f ca="1">SUM('Base Case 1 - Forecasts'!BA10:BA12,'Base Case 1 - Forecasts'!BA14)-SUM('Program Case 1 - Forecasts'!BA10:BA12,'Program Case 1 - Forecasts'!BA14)</f>
        <v>187311.85773616657</v>
      </c>
      <c r="BB17" s="176">
        <f ca="1">SUM('Base Case 1 - Forecasts'!BB10:BB12,'Base Case 1 - Forecasts'!BB14)-SUM('Program Case 1 - Forecasts'!BB10:BB12,'Program Case 1 - Forecasts'!BB14)</f>
        <v>186728.07502328604</v>
      </c>
      <c r="BC17" s="176">
        <f ca="1">SUM('Base Case 1 - Forecasts'!BC10:BC12,'Base Case 1 - Forecasts'!BC14)-SUM('Program Case 1 - Forecasts'!BC10:BC12,'Program Case 1 - Forecasts'!BC14)</f>
        <v>186146.1117481105</v>
      </c>
      <c r="BD17" s="176">
        <f ca="1">SUM('Base Case 1 - Forecasts'!BD10:BD12,'Base Case 1 - Forecasts'!BD14)-SUM('Program Case 1 - Forecasts'!BD10:BD12,'Program Case 1 - Forecasts'!BD14)</f>
        <v>185565.96224011108</v>
      </c>
      <c r="BE17" s="176">
        <f ca="1">SUM('Base Case 1 - Forecasts'!BE10:BE12,'Base Case 1 - Forecasts'!BE14)-SUM('Program Case 1 - Forecasts'!BE10:BE12,'Program Case 1 - Forecasts'!BE14)</f>
        <v>184987.62084643915</v>
      </c>
      <c r="BF17" s="176">
        <f ca="1">SUM('Base Case 1 - Forecasts'!BF10:BF12,'Base Case 1 - Forecasts'!BF14)-SUM('Program Case 1 - Forecasts'!BF10:BF12,'Program Case 1 - Forecasts'!BF14)</f>
        <v>184411.08193186298</v>
      </c>
      <c r="BG17" s="176">
        <f ca="1">SUM('Base Case 1 - Forecasts'!BG10:BG12,'Base Case 1 - Forecasts'!BG14)-SUM('Program Case 1 - Forecasts'!BG10:BG12,'Program Case 1 - Forecasts'!BG14)</f>
        <v>183836.33987870812</v>
      </c>
      <c r="BH17" s="176">
        <f ca="1">SUM('Base Case 1 - Forecasts'!BH10:BH12,'Base Case 1 - Forecasts'!BH14)-SUM('Program Case 1 - Forecasts'!BH10:BH12,'Program Case 1 - Forecasts'!BH14)</f>
        <v>183263.38908682391</v>
      </c>
      <c r="BI17" s="176">
        <f ca="1">SUM('Base Case 1 - Forecasts'!BI10:BI12,'Base Case 1 - Forecasts'!BI14)-SUM('Program Case 1 - Forecasts'!BI10:BI12,'Program Case 1 - Forecasts'!BI14)</f>
        <v>182692.22397348657</v>
      </c>
      <c r="BJ17" s="176">
        <f ca="1">SUM('Base Case 1 - Forecasts'!BJ10:BJ12,'Base Case 1 - Forecasts'!BJ14)-SUM('Program Case 1 - Forecasts'!BJ10:BJ12,'Program Case 1 - Forecasts'!BJ14)</f>
        <v>182122.83897340298</v>
      </c>
      <c r="BK17" s="176">
        <f ca="1">SUM('Base Case 1 - Forecasts'!BK10:BK12,'Base Case 1 - Forecasts'!BK14)-SUM('Program Case 1 - Forecasts'!BK10:BK12,'Program Case 1 - Forecasts'!BK14)</f>
        <v>181555.22853860259</v>
      </c>
      <c r="BL17" s="176">
        <f ca="1">SUM('Base Case 1 - Forecasts'!BL10:BL12,'Base Case 1 - Forecasts'!BL14)-SUM('Program Case 1 - Forecasts'!BL10:BL12,'Program Case 1 - Forecasts'!BL14)</f>
        <v>180718.89043693617</v>
      </c>
      <c r="BM17" s="176">
        <f ca="1">SUM('Base Case 1 - Forecasts'!BM10:BM12,'Base Case 1 - Forecasts'!BM14)-SUM('Program Case 1 - Forecasts'!BM10:BM12,'Program Case 1 - Forecasts'!BM14)</f>
        <v>179886.40494489297</v>
      </c>
      <c r="BN17" s="176">
        <f ca="1">SUM('Base Case 1 - Forecasts'!BN10:BN12,'Base Case 1 - Forecasts'!BN14)-SUM('Program Case 1 - Forecasts'!BN10:BN12,'Program Case 1 - Forecasts'!BN14)</f>
        <v>179057.75431534648</v>
      </c>
      <c r="BO17" s="176">
        <f ca="1">SUM('Base Case 1 - Forecasts'!BO10:BO12,'Base Case 1 - Forecasts'!BO14)-SUM('Program Case 1 - Forecasts'!BO10:BO12,'Program Case 1 - Forecasts'!BO14)</f>
        <v>178232.92088290676</v>
      </c>
      <c r="BP17" s="176">
        <f ca="1">SUM('Base Case 1 - Forecasts'!BP10:BP12,'Base Case 1 - Forecasts'!BP14)-SUM('Program Case 1 - Forecasts'!BP10:BP12,'Program Case 1 - Forecasts'!BP14)</f>
        <v>177411.88706358522</v>
      </c>
      <c r="BQ17" s="176">
        <f ca="1">SUM('Base Case 1 - Forecasts'!BQ10:BQ12,'Base Case 1 - Forecasts'!BQ14)-SUM('Program Case 1 - Forecasts'!BQ10:BQ12,'Program Case 1 - Forecasts'!BQ14)</f>
        <v>176594.6353543736</v>
      </c>
      <c r="BR17" s="176">
        <f ca="1">SUM('Base Case 1 - Forecasts'!BR10:BR12,'Base Case 1 - Forecasts'!BR14)-SUM('Program Case 1 - Forecasts'!BR10:BR12,'Program Case 1 - Forecasts'!BR14)</f>
        <v>175781.1483329013</v>
      </c>
      <c r="BS17" s="176">
        <f ca="1">SUM('Base Case 1 - Forecasts'!BS10:BS12,'Base Case 1 - Forecasts'!BS14)-SUM('Program Case 1 - Forecasts'!BS10:BS12,'Program Case 1 - Forecasts'!BS14)</f>
        <v>174971.40865705162</v>
      </c>
      <c r="BT17" s="176">
        <f ca="1">SUM('Base Case 1 - Forecasts'!BT10:BT12,'Base Case 1 - Forecasts'!BT14)-SUM('Program Case 1 - Forecasts'!BT10:BT12,'Program Case 1 - Forecasts'!BT14)</f>
        <v>174165.39906460792</v>
      </c>
      <c r="BU17" s="176">
        <f ca="1">SUM('Base Case 1 - Forecasts'!BU10:BU12,'Base Case 1 - Forecasts'!BU14)-SUM('Program Case 1 - Forecasts'!BU10:BU12,'Program Case 1 - Forecasts'!BU14)</f>
        <v>173363.10237283632</v>
      </c>
      <c r="BV17" s="176">
        <f ca="1">SUM('Base Case 1 - Forecasts'!BV10:BV12,'Base Case 1 - Forecasts'!BV14)-SUM('Program Case 1 - Forecasts'!BV10:BV12,'Program Case 1 - Forecasts'!BV14)</f>
        <v>172340.01648759842</v>
      </c>
      <c r="BW17" s="176">
        <f ca="1">SUM('Base Case 1 - Forecasts'!BW10:BW12,'Base Case 1 - Forecasts'!BW14)-SUM('Program Case 1 - Forecasts'!BW10:BW12,'Program Case 1 - Forecasts'!BW14)</f>
        <v>171322.96824654564</v>
      </c>
      <c r="BX17" s="176">
        <f ca="1">SUM('Base Case 1 - Forecasts'!BX10:BX12,'Base Case 1 - Forecasts'!BX14)-SUM('Program Case 1 - Forecasts'!BX10:BX12,'Program Case 1 - Forecasts'!BX14)</f>
        <v>170311.92201910913</v>
      </c>
      <c r="BY17" s="176">
        <f ca="1">SUM('Base Case 1 - Forecasts'!BY10:BY12,'Base Case 1 - Forecasts'!BY14)-SUM('Program Case 1 - Forecasts'!BY10:BY12,'Program Case 1 - Forecasts'!BY14)</f>
        <v>169306.84238497168</v>
      </c>
      <c r="BZ17" s="176">
        <f ca="1">SUM('Base Case 1 - Forecasts'!BZ10:BZ12,'Base Case 1 - Forecasts'!BZ14)-SUM('Program Case 1 - Forecasts'!BZ10:BZ12,'Program Case 1 - Forecasts'!BZ14)</f>
        <v>168307.69413284585</v>
      </c>
      <c r="CA17" s="176">
        <f ca="1">SUM('Base Case 1 - Forecasts'!CA10:CA12,'Base Case 1 - Forecasts'!CA14)-SUM('Program Case 1 - Forecasts'!CA10:CA12,'Program Case 1 - Forecasts'!CA14)</f>
        <v>167314.44225924276</v>
      </c>
      <c r="CB17" s="176">
        <f ca="1">SUM('Base Case 1 - Forecasts'!CB10:CB12,'Base Case 1 - Forecasts'!CB14)-SUM('Program Case 1 - Forecasts'!CB10:CB12,'Program Case 1 - Forecasts'!CB14)</f>
        <v>166327.05196725577</v>
      </c>
      <c r="CC17" s="176">
        <f ca="1">SUM('Base Case 1 - Forecasts'!CC10:CC12,'Base Case 1 - Forecasts'!CC14)-SUM('Program Case 1 - Forecasts'!CC10:CC12,'Program Case 1 - Forecasts'!CC14)</f>
        <v>165345.48866530322</v>
      </c>
      <c r="CD17" s="176">
        <f ca="1">SUM('Base Case 1 - Forecasts'!CD10:CD12,'Base Case 1 - Forecasts'!CD14)-SUM('Program Case 1 - Forecasts'!CD10:CD12,'Program Case 1 - Forecasts'!CD14)</f>
        <v>164369.71796596423</v>
      </c>
      <c r="CE17" s="176">
        <f ca="1">SUM('Base Case 1 - Forecasts'!CE10:CE12,'Base Case 1 - Forecasts'!CE14)-SUM('Program Case 1 - Forecasts'!CE10:CE12,'Program Case 1 - Forecasts'!CE14)</f>
        <v>163399.70568474196</v>
      </c>
      <c r="CF17" s="176">
        <f ca="1">SUM('Base Case 1 - Forecasts'!CF10:CF12,'Base Case 1 - Forecasts'!CF14)-SUM('Program Case 1 - Forecasts'!CF10:CF12,'Program Case 1 - Forecasts'!CF14)</f>
        <v>162435.41783888265</v>
      </c>
    </row>
    <row r="18" spans="1:84" ht="16" customHeight="1" x14ac:dyDescent="0.2">
      <c r="B18" s="118"/>
      <c r="C18" s="166"/>
      <c r="D18" s="166"/>
      <c r="E18" s="166"/>
      <c r="F18" s="179"/>
      <c r="G18" s="166"/>
      <c r="H18" s="166"/>
      <c r="I18" s="166"/>
      <c r="J18" s="166"/>
      <c r="K18" s="166"/>
      <c r="L18" s="166"/>
      <c r="M18" s="166"/>
      <c r="N18" s="166"/>
      <c r="O18" s="166"/>
      <c r="P18" s="166"/>
      <c r="Q18" s="166"/>
      <c r="R18" s="166"/>
      <c r="S18" s="166"/>
      <c r="T18" s="166"/>
      <c r="U18" s="166"/>
      <c r="V18" s="166"/>
      <c r="W18" s="166"/>
      <c r="X18" s="166"/>
      <c r="Y18" s="166"/>
      <c r="Z18" s="166"/>
      <c r="AA18" s="166"/>
      <c r="AB18" s="166"/>
      <c r="AC18" s="166"/>
      <c r="AD18" s="166"/>
      <c r="AE18" s="166"/>
      <c r="AF18" s="166"/>
      <c r="AG18" s="166"/>
      <c r="AH18" s="166"/>
      <c r="AI18" s="166"/>
      <c r="AJ18" s="166"/>
      <c r="AK18" s="166"/>
      <c r="AL18" s="166"/>
      <c r="AM18" s="166"/>
      <c r="AN18" s="166"/>
      <c r="AO18" s="166"/>
      <c r="AP18" s="166"/>
      <c r="AQ18" s="166"/>
      <c r="AR18" s="166"/>
      <c r="AS18" s="166"/>
      <c r="AT18" s="166"/>
      <c r="AU18" s="166"/>
      <c r="AV18" s="166"/>
      <c r="AW18" s="166"/>
      <c r="AX18" s="166"/>
      <c r="AY18" s="166"/>
      <c r="AZ18" s="166"/>
      <c r="BA18" s="166"/>
      <c r="BB18" s="166"/>
      <c r="BC18" s="166"/>
      <c r="BD18" s="166"/>
      <c r="BE18" s="166"/>
      <c r="BF18" s="166"/>
      <c r="BG18" s="166"/>
      <c r="BH18" s="166"/>
      <c r="BI18" s="166"/>
      <c r="BJ18" s="166"/>
      <c r="BK18" s="166"/>
      <c r="BL18" s="166"/>
      <c r="BM18" s="166"/>
      <c r="BN18" s="166"/>
      <c r="BO18" s="166"/>
      <c r="BP18" s="166"/>
      <c r="BQ18" s="166"/>
      <c r="BR18" s="166"/>
      <c r="BS18" s="166"/>
      <c r="BT18" s="166"/>
      <c r="BU18" s="166"/>
      <c r="BV18" s="166"/>
      <c r="BW18" s="166"/>
      <c r="BX18" s="166"/>
      <c r="BY18" s="166"/>
      <c r="BZ18" s="166"/>
      <c r="CA18" s="166"/>
      <c r="CB18" s="166"/>
      <c r="CC18" s="166"/>
      <c r="CD18" s="166"/>
      <c r="CE18" s="166"/>
      <c r="CF18" s="166"/>
    </row>
    <row r="19" spans="1:84" x14ac:dyDescent="0.2">
      <c r="A19" s="118"/>
      <c r="B19" s="128" t="s">
        <v>221</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A20" s="118"/>
      <c r="B20" s="118" t="s">
        <v>222</v>
      </c>
      <c r="C20" s="164"/>
      <c r="D20" s="164"/>
      <c r="E20" s="164"/>
      <c r="F20" s="238"/>
      <c r="G20" s="238"/>
      <c r="H20" s="238"/>
      <c r="I20" s="238"/>
      <c r="J20" s="238"/>
      <c r="K20" s="238"/>
      <c r="L20" s="238"/>
      <c r="M20" s="238"/>
      <c r="N20" s="238"/>
      <c r="O20" s="238"/>
      <c r="P20" s="238"/>
      <c r="Q20" s="238"/>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c r="BQ20" s="238"/>
      <c r="BR20" s="238"/>
      <c r="BS20" s="238"/>
      <c r="BT20" s="238"/>
      <c r="BU20" s="238"/>
      <c r="BV20" s="238"/>
      <c r="BW20" s="238"/>
      <c r="BX20" s="238"/>
      <c r="BY20" s="238"/>
      <c r="BZ20" s="238"/>
      <c r="CA20" s="238"/>
      <c r="CB20" s="238"/>
      <c r="CC20" s="238"/>
      <c r="CD20" s="238"/>
      <c r="CE20" s="238"/>
      <c r="CF20" s="238"/>
    </row>
    <row r="21" spans="1:84" x14ac:dyDescent="0.2">
      <c r="A21" s="118"/>
      <c r="B21" s="118" t="s">
        <v>223</v>
      </c>
      <c r="C21" s="164"/>
      <c r="D21" s="164"/>
      <c r="E21" s="164"/>
      <c r="F21" s="133">
        <f ca="1">-F26/2</f>
        <v>-33413.837967983214</v>
      </c>
      <c r="G21" s="133">
        <f t="shared" ref="G21:BR21" ca="1" si="5">-G26/2</f>
        <v>-33628.791079163995</v>
      </c>
      <c r="H21" s="133">
        <f t="shared" ca="1" si="5"/>
        <v>-33845.126995876723</v>
      </c>
      <c r="I21" s="133">
        <f t="shared" ca="1" si="5"/>
        <v>-34062.85461378887</v>
      </c>
      <c r="J21" s="133">
        <f t="shared" ca="1" si="5"/>
        <v>-34281.982885791978</v>
      </c>
      <c r="K21" s="133">
        <f t="shared" ca="1" si="5"/>
        <v>-34502.520822373532</v>
      </c>
      <c r="L21" s="133">
        <f t="shared" ca="1" si="5"/>
        <v>-34724.477491986523</v>
      </c>
      <c r="M21" s="133">
        <f t="shared" ca="1" si="5"/>
        <v>-34947.862021419787</v>
      </c>
      <c r="N21" s="133">
        <f t="shared" ca="1" si="5"/>
        <v>-35096.915733096939</v>
      </c>
      <c r="O21" s="133">
        <f t="shared" ca="1" si="5"/>
        <v>-35246.605163462023</v>
      </c>
      <c r="P21" s="133">
        <f t="shared" ca="1" si="5"/>
        <v>-35396.933023873353</v>
      </c>
      <c r="Q21" s="133">
        <f t="shared" ca="1" si="5"/>
        <v>-35547.90203725591</v>
      </c>
      <c r="R21" s="133">
        <f t="shared" ca="1" si="5"/>
        <v>-35699.514938145148</v>
      </c>
      <c r="S21" s="133">
        <f t="shared" ca="1" si="5"/>
        <v>-35851.774472746925</v>
      </c>
      <c r="T21" s="133">
        <f t="shared" ca="1" si="5"/>
        <v>-36004.683398965964</v>
      </c>
      <c r="U21" s="133">
        <f t="shared" ca="1" si="5"/>
        <v>-36158.244486482559</v>
      </c>
      <c r="V21" s="133">
        <f t="shared" ca="1" si="5"/>
        <v>-36312.460516783249</v>
      </c>
      <c r="W21" s="133">
        <f t="shared" ca="1" si="5"/>
        <v>-36467.334283219985</v>
      </c>
      <c r="X21" s="133">
        <f t="shared" ca="1" si="5"/>
        <v>-36544.735107035471</v>
      </c>
      <c r="Y21" s="133">
        <f t="shared" ca="1" si="5"/>
        <v>-36622.300211779191</v>
      </c>
      <c r="Z21" s="133">
        <f t="shared" ca="1" si="5"/>
        <v>-36700.029946132476</v>
      </c>
      <c r="AA21" s="133">
        <f t="shared" ca="1" si="5"/>
        <v>-36777.92465951659</v>
      </c>
      <c r="AB21" s="133">
        <f t="shared" ca="1" si="5"/>
        <v>-36855.984702094953</v>
      </c>
      <c r="AC21" s="133">
        <f t="shared" ca="1" si="5"/>
        <v>-36934.210424775294</v>
      </c>
      <c r="AD21" s="133">
        <f t="shared" ca="1" si="5"/>
        <v>-37012.602179203845</v>
      </c>
      <c r="AE21" s="133">
        <f t="shared" ca="1" si="5"/>
        <v>-37091.160317782094</v>
      </c>
      <c r="AF21" s="133">
        <f t="shared" ca="1" si="5"/>
        <v>-37169.885193655893</v>
      </c>
      <c r="AG21" s="133">
        <f t="shared" ca="1" si="5"/>
        <v>-37248.777160717582</v>
      </c>
      <c r="AH21" s="133">
        <f t="shared" ca="1" si="5"/>
        <v>-37253.116234784909</v>
      </c>
      <c r="AI21" s="133">
        <f t="shared" ca="1" si="5"/>
        <v>-37257.455814307665</v>
      </c>
      <c r="AJ21" s="133">
        <f t="shared" ca="1" si="5"/>
        <v>-37261.795899342091</v>
      </c>
      <c r="AK21" s="133">
        <f t="shared" ca="1" si="5"/>
        <v>-37266.136489950266</v>
      </c>
      <c r="AL21" s="133">
        <f t="shared" ca="1" si="5"/>
        <v>-37270.477586188448</v>
      </c>
      <c r="AM21" s="133">
        <f t="shared" ca="1" si="5"/>
        <v>-37274.819188117253</v>
      </c>
      <c r="AN21" s="133">
        <f t="shared" ca="1" si="5"/>
        <v>-37279.161295795122</v>
      </c>
      <c r="AO21" s="133">
        <f t="shared" ca="1" si="5"/>
        <v>-37283.503909281222</v>
      </c>
      <c r="AP21" s="133">
        <f t="shared" ca="1" si="5"/>
        <v>-37287.847028633987</v>
      </c>
      <c r="AQ21" s="133">
        <f t="shared" ca="1" si="5"/>
        <v>-37292.190653912578</v>
      </c>
      <c r="AR21" s="133">
        <f t="shared" ca="1" si="5"/>
        <v>-37235.365034456496</v>
      </c>
      <c r="AS21" s="133">
        <f t="shared" ca="1" si="5"/>
        <v>-37178.626005544385</v>
      </c>
      <c r="AT21" s="133">
        <f t="shared" ca="1" si="5"/>
        <v>-37121.973435227927</v>
      </c>
      <c r="AU21" s="133">
        <f t="shared" ca="1" si="5"/>
        <v>-37065.407191763326</v>
      </c>
      <c r="AV21" s="133">
        <f t="shared" ca="1" si="5"/>
        <v>-37008.927143605462</v>
      </c>
      <c r="AW21" s="133">
        <f t="shared" ca="1" si="5"/>
        <v>-36952.533159411571</v>
      </c>
      <c r="AX21" s="133">
        <f t="shared" ca="1" si="5"/>
        <v>-36896.22510803608</v>
      </c>
      <c r="AY21" s="133">
        <f t="shared" ca="1" si="5"/>
        <v>-36840.0028585365</v>
      </c>
      <c r="AZ21" s="133">
        <f t="shared" ca="1" si="5"/>
        <v>-36783.86628016903</v>
      </c>
      <c r="BA21" s="133">
        <f t="shared" ca="1" si="5"/>
        <v>-36727.815242385601</v>
      </c>
      <c r="BB21" s="133">
        <f t="shared" ca="1" si="5"/>
        <v>-36613.348043781582</v>
      </c>
      <c r="BC21" s="133">
        <f t="shared" ca="1" si="5"/>
        <v>-36499.237597668725</v>
      </c>
      <c r="BD21" s="133">
        <f t="shared" ca="1" si="5"/>
        <v>-36385.482792178649</v>
      </c>
      <c r="BE21" s="133">
        <f t="shared" ca="1" si="5"/>
        <v>-36272.082518909643</v>
      </c>
      <c r="BF21" s="133">
        <f t="shared" ca="1" si="5"/>
        <v>-36159.03567291431</v>
      </c>
      <c r="BG21" s="133">
        <f t="shared" ca="1" si="5"/>
        <v>-36046.34115268787</v>
      </c>
      <c r="BH21" s="133">
        <f t="shared" ca="1" si="5"/>
        <v>-35933.997860161551</v>
      </c>
      <c r="BI21" s="133">
        <f t="shared" ca="1" si="5"/>
        <v>-35822.004700683647</v>
      </c>
      <c r="BJ21" s="133">
        <f t="shared" ca="1" si="5"/>
        <v>-35710.360583020192</v>
      </c>
      <c r="BK21" s="133">
        <f t="shared" ca="1" si="5"/>
        <v>-35599.064419333845</v>
      </c>
      <c r="BL21" s="133">
        <f t="shared" ca="1" si="5"/>
        <v>-35435.076556262</v>
      </c>
      <c r="BM21" s="133">
        <f t="shared" ca="1" si="5"/>
        <v>-35271.84410684176</v>
      </c>
      <c r="BN21" s="133">
        <f t="shared" ca="1" si="5"/>
        <v>-35109.363591244408</v>
      </c>
      <c r="BO21" s="133">
        <f t="shared" ca="1" si="5"/>
        <v>-34947.631545667995</v>
      </c>
      <c r="BP21" s="133">
        <f t="shared" ca="1" si="5"/>
        <v>-34786.644522271614</v>
      </c>
      <c r="BQ21" s="133">
        <f t="shared" ca="1" si="5"/>
        <v>-34626.399089092869</v>
      </c>
      <c r="BR21" s="133">
        <f t="shared" ca="1" si="5"/>
        <v>-34466.891829980646</v>
      </c>
      <c r="BS21" s="133">
        <f t="shared" ref="BS21:CF21" ca="1" si="6">-BS26/2</f>
        <v>-34308.119344519931</v>
      </c>
      <c r="BT21" s="133">
        <f t="shared" ca="1" si="6"/>
        <v>-34150.078247962338</v>
      </c>
      <c r="BU21" s="133">
        <f t="shared" ca="1" si="6"/>
        <v>-33992.765171144376</v>
      </c>
      <c r="BV21" s="133">
        <f t="shared" ca="1" si="6"/>
        <v>-33792.160095607534</v>
      </c>
      <c r="BW21" s="133">
        <f t="shared" ca="1" si="6"/>
        <v>-33592.738871871697</v>
      </c>
      <c r="BX21" s="133">
        <f t="shared" ca="1" si="6"/>
        <v>-33394.49451355081</v>
      </c>
      <c r="BY21" s="133">
        <f t="shared" ca="1" si="6"/>
        <v>-33197.420075484646</v>
      </c>
      <c r="BZ21" s="133">
        <f t="shared" ca="1" si="6"/>
        <v>-33001.508653499186</v>
      </c>
      <c r="CA21" s="133">
        <f t="shared" ca="1" si="6"/>
        <v>-32806.753384165248</v>
      </c>
      <c r="CB21" s="133">
        <f t="shared" ca="1" si="6"/>
        <v>-32613.147444559956</v>
      </c>
      <c r="CC21" s="133">
        <f t="shared" ca="1" si="6"/>
        <v>-32420.684052020242</v>
      </c>
      <c r="CD21" s="133">
        <f t="shared" ca="1" si="6"/>
        <v>-32229.356463914555</v>
      </c>
      <c r="CE21" s="133">
        <f t="shared" ca="1" si="6"/>
        <v>-32039.157977400388</v>
      </c>
      <c r="CF21" s="133">
        <f t="shared" ca="1" si="6"/>
        <v>-31850.081929192678</v>
      </c>
    </row>
    <row r="22" spans="1:84" x14ac:dyDescent="0.2">
      <c r="B22" s="118" t="s">
        <v>224</v>
      </c>
      <c r="C22" s="164"/>
      <c r="D22" s="164"/>
      <c r="E22" s="164"/>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8"/>
      <c r="BI22" s="238"/>
      <c r="BJ22" s="238"/>
      <c r="BK22" s="238"/>
      <c r="BL22" s="238"/>
      <c r="BM22" s="238"/>
      <c r="BN22" s="238"/>
      <c r="BO22" s="238"/>
      <c r="BP22" s="238"/>
      <c r="BQ22" s="238"/>
      <c r="BR22" s="238"/>
      <c r="BS22" s="238"/>
      <c r="BT22" s="238"/>
      <c r="BU22" s="238"/>
      <c r="BV22" s="238"/>
      <c r="BW22" s="238"/>
      <c r="BX22" s="238"/>
      <c r="BY22" s="238"/>
      <c r="BZ22" s="238"/>
      <c r="CA22" s="238"/>
      <c r="CB22" s="238"/>
      <c r="CC22" s="238"/>
      <c r="CD22" s="238"/>
      <c r="CE22" s="238"/>
      <c r="CF22" s="238"/>
    </row>
    <row r="23" spans="1:84" x14ac:dyDescent="0.2">
      <c r="B23" s="118" t="s">
        <v>225</v>
      </c>
      <c r="C23" s="164"/>
      <c r="D23" s="164"/>
      <c r="E23" s="240"/>
      <c r="F23" s="133">
        <f ca="1">IF(F26&lt;F27,F26,F27)</f>
        <v>66827.675935966428</v>
      </c>
      <c r="G23" s="133">
        <f t="shared" ref="G23:BR23" ca="1" si="7">IF(G26&lt;G27,G26,G27)</f>
        <v>67257.58215832799</v>
      </c>
      <c r="H23" s="133">
        <f ca="1">IF(H26&lt;H27,H26,H27)</f>
        <v>31701.993065809362</v>
      </c>
      <c r="I23" s="133">
        <f t="shared" ca="1" si="7"/>
        <v>0</v>
      </c>
      <c r="J23" s="133">
        <f t="shared" ca="1" si="7"/>
        <v>0</v>
      </c>
      <c r="K23" s="133">
        <f t="shared" ca="1" si="7"/>
        <v>0</v>
      </c>
      <c r="L23" s="133">
        <f t="shared" ca="1" si="7"/>
        <v>0</v>
      </c>
      <c r="M23" s="133">
        <f t="shared" ca="1" si="7"/>
        <v>0</v>
      </c>
      <c r="N23" s="133">
        <f t="shared" ca="1" si="7"/>
        <v>0</v>
      </c>
      <c r="O23" s="133">
        <f t="shared" ca="1" si="7"/>
        <v>0</v>
      </c>
      <c r="P23" s="133">
        <f t="shared" ca="1" si="7"/>
        <v>0</v>
      </c>
      <c r="Q23" s="133">
        <f t="shared" ca="1" si="7"/>
        <v>0</v>
      </c>
      <c r="R23" s="133">
        <f t="shared" ca="1" si="7"/>
        <v>0</v>
      </c>
      <c r="S23" s="133">
        <f t="shared" ca="1" si="7"/>
        <v>0</v>
      </c>
      <c r="T23" s="133">
        <f t="shared" ca="1" si="7"/>
        <v>0</v>
      </c>
      <c r="U23" s="133">
        <f t="shared" ca="1" si="7"/>
        <v>0</v>
      </c>
      <c r="V23" s="133">
        <f t="shared" ca="1" si="7"/>
        <v>0</v>
      </c>
      <c r="W23" s="133">
        <f t="shared" ca="1" si="7"/>
        <v>0</v>
      </c>
      <c r="X23" s="133">
        <f t="shared" ca="1" si="7"/>
        <v>0</v>
      </c>
      <c r="Y23" s="133">
        <f t="shared" ca="1" si="7"/>
        <v>0</v>
      </c>
      <c r="Z23" s="133">
        <f t="shared" ca="1" si="7"/>
        <v>0</v>
      </c>
      <c r="AA23" s="133">
        <f t="shared" ca="1" si="7"/>
        <v>0</v>
      </c>
      <c r="AB23" s="133">
        <f t="shared" ca="1" si="7"/>
        <v>0</v>
      </c>
      <c r="AC23" s="133">
        <f t="shared" ca="1" si="7"/>
        <v>0</v>
      </c>
      <c r="AD23" s="133">
        <f t="shared" ca="1" si="7"/>
        <v>0</v>
      </c>
      <c r="AE23" s="133">
        <f t="shared" ca="1" si="7"/>
        <v>0</v>
      </c>
      <c r="AF23" s="133">
        <f t="shared" ca="1" si="7"/>
        <v>0</v>
      </c>
      <c r="AG23" s="133">
        <f t="shared" ca="1" si="7"/>
        <v>0</v>
      </c>
      <c r="AH23" s="133">
        <f t="shared" ca="1" si="7"/>
        <v>0</v>
      </c>
      <c r="AI23" s="133">
        <f t="shared" ca="1" si="7"/>
        <v>0</v>
      </c>
      <c r="AJ23" s="133">
        <f t="shared" ca="1" si="7"/>
        <v>0</v>
      </c>
      <c r="AK23" s="133">
        <f t="shared" ca="1" si="7"/>
        <v>0</v>
      </c>
      <c r="AL23" s="133">
        <f t="shared" ca="1" si="7"/>
        <v>0</v>
      </c>
      <c r="AM23" s="133">
        <f t="shared" ca="1" si="7"/>
        <v>0</v>
      </c>
      <c r="AN23" s="133">
        <f t="shared" ca="1" si="7"/>
        <v>0</v>
      </c>
      <c r="AO23" s="133">
        <f t="shared" ca="1" si="7"/>
        <v>0</v>
      </c>
      <c r="AP23" s="133">
        <f t="shared" ca="1" si="7"/>
        <v>0</v>
      </c>
      <c r="AQ23" s="133">
        <f t="shared" ca="1" si="7"/>
        <v>0</v>
      </c>
      <c r="AR23" s="133">
        <f t="shared" ca="1" si="7"/>
        <v>0</v>
      </c>
      <c r="AS23" s="133">
        <f t="shared" ca="1" si="7"/>
        <v>0</v>
      </c>
      <c r="AT23" s="133">
        <f t="shared" ca="1" si="7"/>
        <v>0</v>
      </c>
      <c r="AU23" s="133">
        <f t="shared" ca="1" si="7"/>
        <v>0</v>
      </c>
      <c r="AV23" s="133">
        <f t="shared" ca="1" si="7"/>
        <v>0</v>
      </c>
      <c r="AW23" s="133">
        <f t="shared" ca="1" si="7"/>
        <v>0</v>
      </c>
      <c r="AX23" s="133">
        <f t="shared" ca="1" si="7"/>
        <v>0</v>
      </c>
      <c r="AY23" s="133">
        <f t="shared" ca="1" si="7"/>
        <v>0</v>
      </c>
      <c r="AZ23" s="133">
        <f t="shared" ca="1" si="7"/>
        <v>0</v>
      </c>
      <c r="BA23" s="133">
        <f t="shared" ca="1" si="7"/>
        <v>0</v>
      </c>
      <c r="BB23" s="133">
        <f t="shared" ca="1" si="7"/>
        <v>0</v>
      </c>
      <c r="BC23" s="133">
        <f t="shared" ca="1" si="7"/>
        <v>0</v>
      </c>
      <c r="BD23" s="133">
        <f t="shared" ca="1" si="7"/>
        <v>0</v>
      </c>
      <c r="BE23" s="133">
        <f t="shared" ca="1" si="7"/>
        <v>0</v>
      </c>
      <c r="BF23" s="133">
        <f t="shared" ca="1" si="7"/>
        <v>0</v>
      </c>
      <c r="BG23" s="133">
        <f t="shared" ca="1" si="7"/>
        <v>0</v>
      </c>
      <c r="BH23" s="133">
        <f t="shared" ca="1" si="7"/>
        <v>0</v>
      </c>
      <c r="BI23" s="133">
        <f t="shared" ca="1" si="7"/>
        <v>0</v>
      </c>
      <c r="BJ23" s="133">
        <f t="shared" ca="1" si="7"/>
        <v>0</v>
      </c>
      <c r="BK23" s="133">
        <f t="shared" ca="1" si="7"/>
        <v>0</v>
      </c>
      <c r="BL23" s="133">
        <f t="shared" ca="1" si="7"/>
        <v>0</v>
      </c>
      <c r="BM23" s="133">
        <f t="shared" ca="1" si="7"/>
        <v>0</v>
      </c>
      <c r="BN23" s="133">
        <f t="shared" ca="1" si="7"/>
        <v>0</v>
      </c>
      <c r="BO23" s="133">
        <f t="shared" ca="1" si="7"/>
        <v>0</v>
      </c>
      <c r="BP23" s="133">
        <f t="shared" ca="1" si="7"/>
        <v>0</v>
      </c>
      <c r="BQ23" s="133">
        <f t="shared" ca="1" si="7"/>
        <v>0</v>
      </c>
      <c r="BR23" s="133">
        <f t="shared" ca="1" si="7"/>
        <v>0</v>
      </c>
      <c r="BS23" s="133">
        <f t="shared" ref="BS23:CF23" ca="1" si="8">IF(BS26&lt;BS27,BS26,BS27)</f>
        <v>0</v>
      </c>
      <c r="BT23" s="133">
        <f t="shared" ca="1" si="8"/>
        <v>0</v>
      </c>
      <c r="BU23" s="133">
        <f t="shared" ca="1" si="8"/>
        <v>0</v>
      </c>
      <c r="BV23" s="133">
        <f t="shared" ca="1" si="8"/>
        <v>0</v>
      </c>
      <c r="BW23" s="133">
        <f t="shared" ca="1" si="8"/>
        <v>0</v>
      </c>
      <c r="BX23" s="133">
        <f t="shared" ca="1" si="8"/>
        <v>0</v>
      </c>
      <c r="BY23" s="133">
        <f t="shared" ca="1" si="8"/>
        <v>0</v>
      </c>
      <c r="BZ23" s="133">
        <f t="shared" ca="1" si="8"/>
        <v>0</v>
      </c>
      <c r="CA23" s="133">
        <f t="shared" ca="1" si="8"/>
        <v>0</v>
      </c>
      <c r="CB23" s="133">
        <f t="shared" ca="1" si="8"/>
        <v>0</v>
      </c>
      <c r="CC23" s="133">
        <f t="shared" ca="1" si="8"/>
        <v>0</v>
      </c>
      <c r="CD23" s="133">
        <f t="shared" ca="1" si="8"/>
        <v>0</v>
      </c>
      <c r="CE23" s="133">
        <f t="shared" ca="1" si="8"/>
        <v>0</v>
      </c>
      <c r="CF23" s="133">
        <f t="shared" ca="1" si="8"/>
        <v>0</v>
      </c>
    </row>
    <row r="24" spans="1:84" x14ac:dyDescent="0.2">
      <c r="B24" s="118" t="s">
        <v>226</v>
      </c>
      <c r="C24" s="164"/>
      <c r="D24" s="164"/>
      <c r="E24" s="164"/>
      <c r="F24" s="133">
        <f ca="1">-F26/2</f>
        <v>-33413.837967983214</v>
      </c>
      <c r="G24" s="133">
        <f t="shared" ref="G24:BR24" ca="1" si="9">-G26/2</f>
        <v>-33628.791079163995</v>
      </c>
      <c r="H24" s="133">
        <f t="shared" ca="1" si="9"/>
        <v>-33845.126995876723</v>
      </c>
      <c r="I24" s="133">
        <f t="shared" ca="1" si="9"/>
        <v>-34062.85461378887</v>
      </c>
      <c r="J24" s="133">
        <f t="shared" ca="1" si="9"/>
        <v>-34281.982885791978</v>
      </c>
      <c r="K24" s="133">
        <f t="shared" ca="1" si="9"/>
        <v>-34502.520822373532</v>
      </c>
      <c r="L24" s="133">
        <f t="shared" ca="1" si="9"/>
        <v>-34724.477491986523</v>
      </c>
      <c r="M24" s="133">
        <f t="shared" ca="1" si="9"/>
        <v>-34947.862021419787</v>
      </c>
      <c r="N24" s="133">
        <f t="shared" ca="1" si="9"/>
        <v>-35096.915733096939</v>
      </c>
      <c r="O24" s="133">
        <f t="shared" ca="1" si="9"/>
        <v>-35246.605163462023</v>
      </c>
      <c r="P24" s="133">
        <f t="shared" ca="1" si="9"/>
        <v>-35396.933023873353</v>
      </c>
      <c r="Q24" s="133">
        <f t="shared" ca="1" si="9"/>
        <v>-35547.90203725591</v>
      </c>
      <c r="R24" s="133">
        <f t="shared" ca="1" si="9"/>
        <v>-35699.514938145148</v>
      </c>
      <c r="S24" s="133">
        <f t="shared" ca="1" si="9"/>
        <v>-35851.774472746925</v>
      </c>
      <c r="T24" s="133">
        <f t="shared" ca="1" si="9"/>
        <v>-36004.683398965964</v>
      </c>
      <c r="U24" s="133">
        <f t="shared" ca="1" si="9"/>
        <v>-36158.244486482559</v>
      </c>
      <c r="V24" s="133">
        <f t="shared" ca="1" si="9"/>
        <v>-36312.460516783249</v>
      </c>
      <c r="W24" s="133">
        <f t="shared" ca="1" si="9"/>
        <v>-36467.334283219985</v>
      </c>
      <c r="X24" s="133">
        <f t="shared" ca="1" si="9"/>
        <v>-36544.735107035471</v>
      </c>
      <c r="Y24" s="133">
        <f t="shared" ca="1" si="9"/>
        <v>-36622.300211779191</v>
      </c>
      <c r="Z24" s="133">
        <f t="shared" ca="1" si="9"/>
        <v>-36700.029946132476</v>
      </c>
      <c r="AA24" s="133">
        <f t="shared" ca="1" si="9"/>
        <v>-36777.92465951659</v>
      </c>
      <c r="AB24" s="133">
        <f t="shared" ca="1" si="9"/>
        <v>-36855.984702094953</v>
      </c>
      <c r="AC24" s="133">
        <f t="shared" ca="1" si="9"/>
        <v>-36934.210424775294</v>
      </c>
      <c r="AD24" s="133">
        <f t="shared" ca="1" si="9"/>
        <v>-37012.602179203845</v>
      </c>
      <c r="AE24" s="133">
        <f t="shared" ca="1" si="9"/>
        <v>-37091.160317782094</v>
      </c>
      <c r="AF24" s="133">
        <f t="shared" ca="1" si="9"/>
        <v>-37169.885193655893</v>
      </c>
      <c r="AG24" s="133">
        <f t="shared" ca="1" si="9"/>
        <v>-37248.777160717582</v>
      </c>
      <c r="AH24" s="133">
        <f t="shared" ca="1" si="9"/>
        <v>-37253.116234784909</v>
      </c>
      <c r="AI24" s="133">
        <f t="shared" ca="1" si="9"/>
        <v>-37257.455814307665</v>
      </c>
      <c r="AJ24" s="133">
        <f t="shared" ca="1" si="9"/>
        <v>-37261.795899342091</v>
      </c>
      <c r="AK24" s="133">
        <f t="shared" ca="1" si="9"/>
        <v>-37266.136489950266</v>
      </c>
      <c r="AL24" s="133">
        <f t="shared" ca="1" si="9"/>
        <v>-37270.477586188448</v>
      </c>
      <c r="AM24" s="133">
        <f t="shared" ca="1" si="9"/>
        <v>-37274.819188117253</v>
      </c>
      <c r="AN24" s="133">
        <f t="shared" ca="1" si="9"/>
        <v>-37279.161295795122</v>
      </c>
      <c r="AO24" s="133">
        <f t="shared" ca="1" si="9"/>
        <v>-37283.503909281222</v>
      </c>
      <c r="AP24" s="133">
        <f t="shared" ca="1" si="9"/>
        <v>-37287.847028633987</v>
      </c>
      <c r="AQ24" s="133">
        <f t="shared" ca="1" si="9"/>
        <v>-37292.190653912578</v>
      </c>
      <c r="AR24" s="133">
        <f t="shared" ca="1" si="9"/>
        <v>-37235.365034456496</v>
      </c>
      <c r="AS24" s="133">
        <f t="shared" ca="1" si="9"/>
        <v>-37178.626005544385</v>
      </c>
      <c r="AT24" s="133">
        <f t="shared" ca="1" si="9"/>
        <v>-37121.973435227927</v>
      </c>
      <c r="AU24" s="133">
        <f t="shared" ca="1" si="9"/>
        <v>-37065.407191763326</v>
      </c>
      <c r="AV24" s="133">
        <f t="shared" ca="1" si="9"/>
        <v>-37008.927143605462</v>
      </c>
      <c r="AW24" s="133">
        <f t="shared" ca="1" si="9"/>
        <v>-36952.533159411571</v>
      </c>
      <c r="AX24" s="133">
        <f t="shared" ca="1" si="9"/>
        <v>-36896.22510803608</v>
      </c>
      <c r="AY24" s="133">
        <f t="shared" ca="1" si="9"/>
        <v>-36840.0028585365</v>
      </c>
      <c r="AZ24" s="133">
        <f t="shared" ca="1" si="9"/>
        <v>-36783.86628016903</v>
      </c>
      <c r="BA24" s="133">
        <f t="shared" ca="1" si="9"/>
        <v>-36727.815242385601</v>
      </c>
      <c r="BB24" s="133">
        <f t="shared" ca="1" si="9"/>
        <v>-36613.348043781582</v>
      </c>
      <c r="BC24" s="133">
        <f t="shared" ca="1" si="9"/>
        <v>-36499.237597668725</v>
      </c>
      <c r="BD24" s="133">
        <f t="shared" ca="1" si="9"/>
        <v>-36385.482792178649</v>
      </c>
      <c r="BE24" s="133">
        <f t="shared" ca="1" si="9"/>
        <v>-36272.082518909643</v>
      </c>
      <c r="BF24" s="133">
        <f t="shared" ca="1" si="9"/>
        <v>-36159.03567291431</v>
      </c>
      <c r="BG24" s="133">
        <f t="shared" ca="1" si="9"/>
        <v>-36046.34115268787</v>
      </c>
      <c r="BH24" s="133">
        <f t="shared" ca="1" si="9"/>
        <v>-35933.997860161551</v>
      </c>
      <c r="BI24" s="133">
        <f t="shared" ca="1" si="9"/>
        <v>-35822.004700683647</v>
      </c>
      <c r="BJ24" s="133">
        <f t="shared" ca="1" si="9"/>
        <v>-35710.360583020192</v>
      </c>
      <c r="BK24" s="133">
        <f t="shared" ca="1" si="9"/>
        <v>-35599.064419333845</v>
      </c>
      <c r="BL24" s="133">
        <f t="shared" ca="1" si="9"/>
        <v>-35435.076556262</v>
      </c>
      <c r="BM24" s="133">
        <f t="shared" ca="1" si="9"/>
        <v>-35271.84410684176</v>
      </c>
      <c r="BN24" s="133">
        <f t="shared" ca="1" si="9"/>
        <v>-35109.363591244408</v>
      </c>
      <c r="BO24" s="133">
        <f t="shared" ca="1" si="9"/>
        <v>-34947.631545667995</v>
      </c>
      <c r="BP24" s="133">
        <f t="shared" ca="1" si="9"/>
        <v>-34786.644522271614</v>
      </c>
      <c r="BQ24" s="133">
        <f t="shared" ca="1" si="9"/>
        <v>-34626.399089092869</v>
      </c>
      <c r="BR24" s="133">
        <f t="shared" ca="1" si="9"/>
        <v>-34466.891829980646</v>
      </c>
      <c r="BS24" s="133">
        <f t="shared" ref="BS24:CF24" ca="1" si="10">-BS26/2</f>
        <v>-34308.119344519931</v>
      </c>
      <c r="BT24" s="133">
        <f t="shared" ca="1" si="10"/>
        <v>-34150.078247962338</v>
      </c>
      <c r="BU24" s="133">
        <f t="shared" ca="1" si="10"/>
        <v>-33992.765171144376</v>
      </c>
      <c r="BV24" s="133">
        <f t="shared" ca="1" si="10"/>
        <v>-33792.160095607534</v>
      </c>
      <c r="BW24" s="133">
        <f t="shared" ca="1" si="10"/>
        <v>-33592.738871871697</v>
      </c>
      <c r="BX24" s="133">
        <f t="shared" ca="1" si="10"/>
        <v>-33394.49451355081</v>
      </c>
      <c r="BY24" s="133">
        <f t="shared" ca="1" si="10"/>
        <v>-33197.420075484646</v>
      </c>
      <c r="BZ24" s="133">
        <f t="shared" ca="1" si="10"/>
        <v>-33001.508653499186</v>
      </c>
      <c r="CA24" s="133">
        <f t="shared" ca="1" si="10"/>
        <v>-32806.753384165248</v>
      </c>
      <c r="CB24" s="133">
        <f t="shared" ca="1" si="10"/>
        <v>-32613.147444559956</v>
      </c>
      <c r="CC24" s="133">
        <f t="shared" ca="1" si="10"/>
        <v>-32420.684052020242</v>
      </c>
      <c r="CD24" s="133">
        <f t="shared" ca="1" si="10"/>
        <v>-32229.356463914555</v>
      </c>
      <c r="CE24" s="133">
        <f t="shared" ca="1" si="10"/>
        <v>-32039.157977400388</v>
      </c>
      <c r="CF24" s="133">
        <f t="shared" ca="1" si="10"/>
        <v>-31850.081929192678</v>
      </c>
    </row>
    <row r="25" spans="1:84" x14ac:dyDescent="0.2">
      <c r="B25" s="118" t="s">
        <v>227</v>
      </c>
      <c r="C25" s="164"/>
      <c r="D25" s="164"/>
      <c r="E25" s="164"/>
      <c r="F25" s="133">
        <f t="shared" ref="F25:BQ25" ca="1" si="11">IF(IF(F26&gt;F27, F26-F27,0) &gt; F29, F29, IF(F26&gt;F27, F26-F27,0))</f>
        <v>0</v>
      </c>
      <c r="G25" s="133">
        <f t="shared" ca="1" si="11"/>
        <v>0</v>
      </c>
      <c r="H25" s="133">
        <f t="shared" ca="1" si="11"/>
        <v>33780.478886999997</v>
      </c>
      <c r="I25" s="133">
        <f t="shared" ca="1" si="11"/>
        <v>0</v>
      </c>
      <c r="J25" s="133">
        <f t="shared" ca="1" si="11"/>
        <v>0</v>
      </c>
      <c r="K25" s="133">
        <f t="shared" ca="1" si="11"/>
        <v>0</v>
      </c>
      <c r="L25" s="133">
        <f t="shared" ca="1" si="11"/>
        <v>0</v>
      </c>
      <c r="M25" s="133">
        <f t="shared" ca="1" si="11"/>
        <v>0</v>
      </c>
      <c r="N25" s="133">
        <f t="shared" ca="1" si="11"/>
        <v>0</v>
      </c>
      <c r="O25" s="133">
        <f t="shared" ca="1" si="11"/>
        <v>0</v>
      </c>
      <c r="P25" s="133">
        <f t="shared" ca="1" si="11"/>
        <v>0</v>
      </c>
      <c r="Q25" s="133">
        <f t="shared" ca="1" si="11"/>
        <v>0</v>
      </c>
      <c r="R25" s="133">
        <f t="shared" ca="1" si="11"/>
        <v>0</v>
      </c>
      <c r="S25" s="133">
        <f t="shared" ca="1" si="11"/>
        <v>0</v>
      </c>
      <c r="T25" s="133">
        <f t="shared" ca="1" si="11"/>
        <v>0</v>
      </c>
      <c r="U25" s="133">
        <f t="shared" ca="1" si="11"/>
        <v>0</v>
      </c>
      <c r="V25" s="133">
        <f t="shared" ca="1" si="11"/>
        <v>0</v>
      </c>
      <c r="W25" s="133">
        <f t="shared" ca="1" si="11"/>
        <v>0</v>
      </c>
      <c r="X25" s="133">
        <f t="shared" ca="1" si="11"/>
        <v>0</v>
      </c>
      <c r="Y25" s="133">
        <f t="shared" ca="1" si="11"/>
        <v>0</v>
      </c>
      <c r="Z25" s="133">
        <f t="shared" ca="1" si="11"/>
        <v>0</v>
      </c>
      <c r="AA25" s="133">
        <f t="shared" ca="1" si="11"/>
        <v>0</v>
      </c>
      <c r="AB25" s="133">
        <f t="shared" ca="1" si="11"/>
        <v>0</v>
      </c>
      <c r="AC25" s="133">
        <f t="shared" ca="1" si="11"/>
        <v>0</v>
      </c>
      <c r="AD25" s="133">
        <f t="shared" ca="1" si="11"/>
        <v>0</v>
      </c>
      <c r="AE25" s="133">
        <f t="shared" ca="1" si="11"/>
        <v>0</v>
      </c>
      <c r="AF25" s="133">
        <f t="shared" ca="1" si="11"/>
        <v>0</v>
      </c>
      <c r="AG25" s="133">
        <f t="shared" ca="1" si="11"/>
        <v>0</v>
      </c>
      <c r="AH25" s="133">
        <f t="shared" ca="1" si="11"/>
        <v>0</v>
      </c>
      <c r="AI25" s="133">
        <f t="shared" ca="1" si="11"/>
        <v>0</v>
      </c>
      <c r="AJ25" s="133">
        <f t="shared" ca="1" si="11"/>
        <v>0</v>
      </c>
      <c r="AK25" s="133">
        <f t="shared" ca="1" si="11"/>
        <v>0</v>
      </c>
      <c r="AL25" s="133">
        <f t="shared" ca="1" si="11"/>
        <v>0</v>
      </c>
      <c r="AM25" s="133">
        <f t="shared" ca="1" si="11"/>
        <v>0</v>
      </c>
      <c r="AN25" s="133">
        <f t="shared" ca="1" si="11"/>
        <v>0</v>
      </c>
      <c r="AO25" s="133">
        <f t="shared" ca="1" si="11"/>
        <v>0</v>
      </c>
      <c r="AP25" s="133">
        <f t="shared" ca="1" si="11"/>
        <v>0</v>
      </c>
      <c r="AQ25" s="133">
        <f t="shared" ca="1" si="11"/>
        <v>0</v>
      </c>
      <c r="AR25" s="133">
        <f t="shared" ca="1" si="11"/>
        <v>0</v>
      </c>
      <c r="AS25" s="133">
        <f t="shared" ca="1" si="11"/>
        <v>0</v>
      </c>
      <c r="AT25" s="133">
        <f t="shared" ca="1" si="11"/>
        <v>0</v>
      </c>
      <c r="AU25" s="133">
        <f t="shared" ca="1" si="11"/>
        <v>0</v>
      </c>
      <c r="AV25" s="133">
        <f t="shared" ca="1" si="11"/>
        <v>0</v>
      </c>
      <c r="AW25" s="133">
        <f t="shared" ca="1" si="11"/>
        <v>0</v>
      </c>
      <c r="AX25" s="133">
        <f t="shared" ca="1" si="11"/>
        <v>0</v>
      </c>
      <c r="AY25" s="133">
        <f t="shared" ca="1" si="11"/>
        <v>0</v>
      </c>
      <c r="AZ25" s="133">
        <f t="shared" ca="1" si="11"/>
        <v>0</v>
      </c>
      <c r="BA25" s="133">
        <f t="shared" ca="1" si="11"/>
        <v>0</v>
      </c>
      <c r="BB25" s="133">
        <f t="shared" ca="1" si="11"/>
        <v>0</v>
      </c>
      <c r="BC25" s="133">
        <f t="shared" ca="1" si="11"/>
        <v>0</v>
      </c>
      <c r="BD25" s="133">
        <f t="shared" ca="1" si="11"/>
        <v>0</v>
      </c>
      <c r="BE25" s="133">
        <f t="shared" ca="1" si="11"/>
        <v>0</v>
      </c>
      <c r="BF25" s="133">
        <f t="shared" ca="1" si="11"/>
        <v>0</v>
      </c>
      <c r="BG25" s="133">
        <f t="shared" ca="1" si="11"/>
        <v>0</v>
      </c>
      <c r="BH25" s="133">
        <f t="shared" ca="1" si="11"/>
        <v>0</v>
      </c>
      <c r="BI25" s="133">
        <f t="shared" ca="1" si="11"/>
        <v>0</v>
      </c>
      <c r="BJ25" s="133">
        <f t="shared" ca="1" si="11"/>
        <v>0</v>
      </c>
      <c r="BK25" s="133">
        <f t="shared" ca="1" si="11"/>
        <v>0</v>
      </c>
      <c r="BL25" s="133">
        <f t="shared" ca="1" si="11"/>
        <v>0</v>
      </c>
      <c r="BM25" s="133">
        <f t="shared" ca="1" si="11"/>
        <v>0</v>
      </c>
      <c r="BN25" s="133">
        <f t="shared" ca="1" si="11"/>
        <v>0</v>
      </c>
      <c r="BO25" s="133">
        <f t="shared" ca="1" si="11"/>
        <v>0</v>
      </c>
      <c r="BP25" s="133">
        <f t="shared" ca="1" si="11"/>
        <v>0</v>
      </c>
      <c r="BQ25" s="133">
        <f t="shared" ca="1" si="11"/>
        <v>0</v>
      </c>
      <c r="BR25" s="133">
        <f t="shared" ref="BR25:CF25" ca="1" si="12">IF(IF(BR26&gt;BR27, BR26-BR27,0) &gt; BR29, BR29, IF(BR26&gt;BR27, BR26-BR27,0))</f>
        <v>0</v>
      </c>
      <c r="BS25" s="133">
        <f t="shared" ca="1" si="12"/>
        <v>0</v>
      </c>
      <c r="BT25" s="133">
        <f t="shared" ca="1" si="12"/>
        <v>0</v>
      </c>
      <c r="BU25" s="133">
        <f t="shared" ca="1" si="12"/>
        <v>0</v>
      </c>
      <c r="BV25" s="133">
        <f t="shared" ca="1" si="12"/>
        <v>0</v>
      </c>
      <c r="BW25" s="133">
        <f t="shared" ca="1" si="12"/>
        <v>0</v>
      </c>
      <c r="BX25" s="133">
        <f t="shared" ca="1" si="12"/>
        <v>0</v>
      </c>
      <c r="BY25" s="133">
        <f t="shared" ca="1" si="12"/>
        <v>0</v>
      </c>
      <c r="BZ25" s="133">
        <f t="shared" ca="1" si="12"/>
        <v>0</v>
      </c>
      <c r="CA25" s="133">
        <f t="shared" ca="1" si="12"/>
        <v>0</v>
      </c>
      <c r="CB25" s="133">
        <f t="shared" ca="1" si="12"/>
        <v>0</v>
      </c>
      <c r="CC25" s="133">
        <f t="shared" ca="1" si="12"/>
        <v>0</v>
      </c>
      <c r="CD25" s="133">
        <f t="shared" ca="1" si="12"/>
        <v>0</v>
      </c>
      <c r="CE25" s="133">
        <f t="shared" ca="1" si="12"/>
        <v>0</v>
      </c>
      <c r="CF25" s="133">
        <f t="shared" ca="1" si="12"/>
        <v>0</v>
      </c>
    </row>
    <row r="26" spans="1:84" x14ac:dyDescent="0.2">
      <c r="B26" s="126" t="s">
        <v>115</v>
      </c>
      <c r="C26" s="164"/>
      <c r="D26" s="164"/>
      <c r="E26" s="164"/>
      <c r="F26" s="148">
        <f ca="1">F17/'Demographic-Economic'!$D$27</f>
        <v>66827.675935966428</v>
      </c>
      <c r="G26" s="148">
        <f ca="1">G17/'Demographic-Economic'!$D$27</f>
        <v>67257.58215832799</v>
      </c>
      <c r="H26" s="148">
        <f ca="1">H17/'Demographic-Economic'!$D$27</f>
        <v>67690.253991753445</v>
      </c>
      <c r="I26" s="148">
        <f ca="1">I17/'Demographic-Economic'!$D$27</f>
        <v>68125.70922757774</v>
      </c>
      <c r="J26" s="148">
        <f ca="1">J17/'Demographic-Economic'!$D$27</f>
        <v>68563.965771583957</v>
      </c>
      <c r="K26" s="148">
        <f ca="1">K17/'Demographic-Economic'!$D$27</f>
        <v>69005.041644747063</v>
      </c>
      <c r="L26" s="148">
        <f ca="1">L17/'Demographic-Economic'!$D$27</f>
        <v>69448.954983973046</v>
      </c>
      <c r="M26" s="148">
        <f ca="1">M17/'Demographic-Economic'!$D$27</f>
        <v>69895.724042839574</v>
      </c>
      <c r="N26" s="148">
        <f ca="1">N17/'Demographic-Economic'!$D$27</f>
        <v>70193.831466193878</v>
      </c>
      <c r="O26" s="148">
        <f ca="1">O17/'Demographic-Economic'!$D$27</f>
        <v>70493.210326924047</v>
      </c>
      <c r="P26" s="148">
        <f ca="1">P17/'Demographic-Economic'!$D$27</f>
        <v>70793.866047746706</v>
      </c>
      <c r="Q26" s="148">
        <f ca="1">Q17/'Demographic-Economic'!$D$27</f>
        <v>71095.80407451182</v>
      </c>
      <c r="R26" s="148">
        <f ca="1">R17/'Demographic-Economic'!$D$27</f>
        <v>71399.029876290297</v>
      </c>
      <c r="S26" s="148">
        <f ca="1">S17/'Demographic-Economic'!$D$27</f>
        <v>71703.548945493851</v>
      </c>
      <c r="T26" s="148">
        <f ca="1">T17/'Demographic-Economic'!$D$27</f>
        <v>72009.366797931929</v>
      </c>
      <c r="U26" s="148">
        <f ca="1">U17/'Demographic-Economic'!$D$27</f>
        <v>72316.488972965119</v>
      </c>
      <c r="V26" s="148">
        <f ca="1">V17/'Demographic-Economic'!$D$27</f>
        <v>72624.921033566497</v>
      </c>
      <c r="W26" s="148">
        <f ca="1">W17/'Demographic-Economic'!$D$27</f>
        <v>72934.66856643997</v>
      </c>
      <c r="X26" s="148">
        <f ca="1">X17/'Demographic-Economic'!$D$27</f>
        <v>73089.470214070941</v>
      </c>
      <c r="Y26" s="148">
        <f ca="1">Y17/'Demographic-Economic'!$D$27</f>
        <v>73244.600423558382</v>
      </c>
      <c r="Z26" s="148">
        <f ca="1">Z17/'Demographic-Economic'!$D$27</f>
        <v>73400.059892264951</v>
      </c>
      <c r="AA26" s="148">
        <f ca="1">AA17/'Demographic-Economic'!$D$27</f>
        <v>73555.849319033179</v>
      </c>
      <c r="AB26" s="148">
        <f ca="1">AB17/'Demographic-Economic'!$D$27</f>
        <v>73711.969404189906</v>
      </c>
      <c r="AC26" s="148">
        <f ca="1">AC17/'Demographic-Economic'!$D$27</f>
        <v>73868.420849550588</v>
      </c>
      <c r="AD26" s="148">
        <f ca="1">AD17/'Demographic-Economic'!$D$27</f>
        <v>74025.204358407689</v>
      </c>
      <c r="AE26" s="148">
        <f ca="1">AE17/'Demographic-Economic'!$D$27</f>
        <v>74182.320635564189</v>
      </c>
      <c r="AF26" s="148">
        <f ca="1">AF17/'Demographic-Economic'!$D$27</f>
        <v>74339.770387311786</v>
      </c>
      <c r="AG26" s="148">
        <f ca="1">AG17/'Demographic-Economic'!$D$27</f>
        <v>74497.554321435164</v>
      </c>
      <c r="AH26" s="148">
        <f ca="1">AH17/'Demographic-Economic'!$D$27</f>
        <v>74506.232469569819</v>
      </c>
      <c r="AI26" s="148">
        <f ca="1">AI17/'Demographic-Economic'!$D$27</f>
        <v>74514.911628615329</v>
      </c>
      <c r="AJ26" s="148">
        <f ca="1">AJ17/'Demographic-Economic'!$D$27</f>
        <v>74523.591798684181</v>
      </c>
      <c r="AK26" s="148">
        <f ca="1">AK17/'Demographic-Economic'!$D$27</f>
        <v>74532.272979900532</v>
      </c>
      <c r="AL26" s="148">
        <f ca="1">AL17/'Demographic-Economic'!$D$27</f>
        <v>74540.955172376896</v>
      </c>
      <c r="AM26" s="148">
        <f ca="1">AM17/'Demographic-Economic'!$D$27</f>
        <v>74549.638376234507</v>
      </c>
      <c r="AN26" s="148">
        <f ca="1">AN17/'Demographic-Economic'!$D$27</f>
        <v>74558.322591590244</v>
      </c>
      <c r="AO26" s="148">
        <f ca="1">AO17/'Demographic-Economic'!$D$27</f>
        <v>74567.007818562444</v>
      </c>
      <c r="AP26" s="148">
        <f ca="1">AP17/'Demographic-Economic'!$D$27</f>
        <v>74575.694057267974</v>
      </c>
      <c r="AQ26" s="148">
        <f ca="1">AQ17/'Demographic-Economic'!$D$27</f>
        <v>74584.381307825155</v>
      </c>
      <c r="AR26" s="148">
        <f ca="1">AR17/'Demographic-Economic'!$D$27</f>
        <v>74470.730068912992</v>
      </c>
      <c r="AS26" s="148">
        <f ca="1">AS17/'Demographic-Economic'!$D$27</f>
        <v>74357.252011088771</v>
      </c>
      <c r="AT26" s="148">
        <f ca="1">AT17/'Demographic-Economic'!$D$27</f>
        <v>74243.946870455853</v>
      </c>
      <c r="AU26" s="148">
        <f ca="1">AU17/'Demographic-Economic'!$D$27</f>
        <v>74130.814383526653</v>
      </c>
      <c r="AV26" s="148">
        <f ca="1">AV17/'Demographic-Economic'!$D$27</f>
        <v>74017.854287210925</v>
      </c>
      <c r="AW26" s="148">
        <f ca="1">AW17/'Demographic-Economic'!$D$27</f>
        <v>73905.066318823141</v>
      </c>
      <c r="AX26" s="148">
        <f ca="1">AX17/'Demographic-Economic'!$D$27</f>
        <v>73792.45021607216</v>
      </c>
      <c r="AY26" s="148">
        <f ca="1">AY17/'Demographic-Economic'!$D$27</f>
        <v>73680.005717073</v>
      </c>
      <c r="AZ26" s="148">
        <f ca="1">AZ17/'Demographic-Economic'!$D$27</f>
        <v>73567.73256033806</v>
      </c>
      <c r="BA26" s="148">
        <f ca="1">BA17/'Demographic-Economic'!$D$27</f>
        <v>73455.630484771202</v>
      </c>
      <c r="BB26" s="148">
        <f ca="1">BB17/'Demographic-Economic'!$D$27</f>
        <v>73226.696087563163</v>
      </c>
      <c r="BC26" s="148">
        <f ca="1">BC17/'Demographic-Economic'!$D$27</f>
        <v>72998.475195337451</v>
      </c>
      <c r="BD26" s="148">
        <f ca="1">BD17/'Demographic-Economic'!$D$27</f>
        <v>72770.965584357298</v>
      </c>
      <c r="BE26" s="148">
        <f ca="1">BE17/'Demographic-Economic'!$D$27</f>
        <v>72544.165037819286</v>
      </c>
      <c r="BF26" s="148">
        <f ca="1">BF17/'Demographic-Economic'!$D$27</f>
        <v>72318.071345828619</v>
      </c>
      <c r="BG26" s="148">
        <f ca="1">BG17/'Demographic-Economic'!$D$27</f>
        <v>72092.68230537574</v>
      </c>
      <c r="BH26" s="148">
        <f ca="1">BH17/'Demographic-Economic'!$D$27</f>
        <v>71867.995720323102</v>
      </c>
      <c r="BI26" s="148">
        <f ca="1">BI17/'Demographic-Economic'!$D$27</f>
        <v>71644.009401367293</v>
      </c>
      <c r="BJ26" s="148">
        <f ca="1">BJ17/'Demographic-Economic'!$D$27</f>
        <v>71420.721166040385</v>
      </c>
      <c r="BK26" s="148">
        <f ca="1">BK17/'Demographic-Economic'!$D$27</f>
        <v>71198.12883866769</v>
      </c>
      <c r="BL26" s="148">
        <f ca="1">BL17/'Demographic-Economic'!$D$27</f>
        <v>70870.153112524</v>
      </c>
      <c r="BM26" s="148">
        <f ca="1">BM17/'Demographic-Economic'!$D$27</f>
        <v>70543.688213683519</v>
      </c>
      <c r="BN26" s="148">
        <f ca="1">BN17/'Demographic-Economic'!$D$27</f>
        <v>70218.727182488816</v>
      </c>
      <c r="BO26" s="148">
        <f ca="1">BO17/'Demographic-Economic'!$D$27</f>
        <v>69895.26309133599</v>
      </c>
      <c r="BP26" s="148">
        <f ca="1">BP17/'Demographic-Economic'!$D$27</f>
        <v>69573.289044543228</v>
      </c>
      <c r="BQ26" s="148">
        <f ca="1">BQ17/'Demographic-Economic'!$D$27</f>
        <v>69252.798178185738</v>
      </c>
      <c r="BR26" s="148">
        <f ca="1">BR17/'Demographic-Economic'!$D$27</f>
        <v>68933.783659961293</v>
      </c>
      <c r="BS26" s="148">
        <f ca="1">BS17/'Demographic-Economic'!$D$27</f>
        <v>68616.238689039863</v>
      </c>
      <c r="BT26" s="148">
        <f ca="1">BT17/'Demographic-Economic'!$D$27</f>
        <v>68300.156495924675</v>
      </c>
      <c r="BU26" s="148">
        <f ca="1">BU17/'Demographic-Economic'!$D$27</f>
        <v>67985.530342288752</v>
      </c>
      <c r="BV26" s="148">
        <f ca="1">BV17/'Demographic-Economic'!$D$27</f>
        <v>67584.320191215069</v>
      </c>
      <c r="BW26" s="148">
        <f ca="1">BW17/'Demographic-Economic'!$D$27</f>
        <v>67185.477743743395</v>
      </c>
      <c r="BX26" s="148">
        <f ca="1">BX17/'Demographic-Economic'!$D$27</f>
        <v>66788.989027101619</v>
      </c>
      <c r="BY26" s="148">
        <f ca="1">BY17/'Demographic-Economic'!$D$27</f>
        <v>66394.840150969292</v>
      </c>
      <c r="BZ26" s="148">
        <f ca="1">BZ17/'Demographic-Economic'!$D$27</f>
        <v>66003.017306998372</v>
      </c>
      <c r="CA26" s="148">
        <f ca="1">CA17/'Demographic-Economic'!$D$27</f>
        <v>65613.506768330495</v>
      </c>
      <c r="CB26" s="148">
        <f ca="1">CB17/'Demographic-Economic'!$D$27</f>
        <v>65226.294889119912</v>
      </c>
      <c r="CC26" s="148">
        <f ca="1">CC17/'Demographic-Economic'!$D$27</f>
        <v>64841.368104040484</v>
      </c>
      <c r="CD26" s="148">
        <f ca="1">CD17/'Demographic-Economic'!$D$27</f>
        <v>64458.71292782911</v>
      </c>
      <c r="CE26" s="148">
        <f ca="1">CE17/'Demographic-Economic'!$D$27</f>
        <v>64078.315954800775</v>
      </c>
      <c r="CF26" s="148">
        <f ca="1">CF17/'Demographic-Economic'!$D$27</f>
        <v>63700.163858385356</v>
      </c>
    </row>
    <row r="27" spans="1:84" x14ac:dyDescent="0.2">
      <c r="B27" s="118" t="s">
        <v>228</v>
      </c>
      <c r="C27" s="164"/>
      <c r="D27" s="164"/>
      <c r="E27" s="237">
        <f>'Demographic-Economic'!M14</f>
        <v>162868</v>
      </c>
      <c r="F27" s="237">
        <f>E27*(1+'Case 1 Assumptions'!$C$243)</f>
        <v>164496.68</v>
      </c>
      <c r="G27" s="237">
        <f ca="1">F28*(1+'Case 1 Assumptions'!$C$243)</f>
        <v>98645.694104673894</v>
      </c>
      <c r="H27" s="237">
        <f ca="1">G28*(1+'Case 1 Assumptions'!$C$243)</f>
        <v>31701.993065809362</v>
      </c>
      <c r="I27" s="237">
        <f ca="1">H28*(1+'Case 1 Assumptions'!$C$243)</f>
        <v>0</v>
      </c>
      <c r="J27" s="237">
        <f ca="1">I28*(1+'Case 1 Assumptions'!$C$243)</f>
        <v>0</v>
      </c>
      <c r="K27" s="237">
        <f ca="1">J28*(1+'Case 1 Assumptions'!$C$243)</f>
        <v>0</v>
      </c>
      <c r="L27" s="237">
        <f ca="1">K28*(1+'Case 1 Assumptions'!$C$243)</f>
        <v>0</v>
      </c>
      <c r="M27" s="237">
        <f ca="1">L28*(1+'Case 1 Assumptions'!$C$243)</f>
        <v>0</v>
      </c>
      <c r="N27" s="237">
        <f ca="1">M28*(1+'Case 1 Assumptions'!$C$243)</f>
        <v>0</v>
      </c>
      <c r="O27" s="237">
        <f ca="1">N28*(1+'Case 1 Assumptions'!$C$243)</f>
        <v>0</v>
      </c>
      <c r="P27" s="237">
        <f ca="1">O28*(1+'Case 1 Assumptions'!$C$243)</f>
        <v>0</v>
      </c>
      <c r="Q27" s="237">
        <f ca="1">P28*(1+'Case 1 Assumptions'!$C$243)</f>
        <v>0</v>
      </c>
      <c r="R27" s="237">
        <f ca="1">Q28*(1+'Case 1 Assumptions'!$C$243)</f>
        <v>0</v>
      </c>
      <c r="S27" s="237">
        <f ca="1">R28*(1+'Case 1 Assumptions'!$C$243)</f>
        <v>0</v>
      </c>
      <c r="T27" s="237">
        <f ca="1">S28*(1+'Case 1 Assumptions'!$C$243)</f>
        <v>0</v>
      </c>
      <c r="U27" s="237">
        <f ca="1">T28*(1+'Case 1 Assumptions'!$C$243)</f>
        <v>0</v>
      </c>
      <c r="V27" s="237">
        <f ca="1">U28*(1+'Case 1 Assumptions'!$C$243)</f>
        <v>0</v>
      </c>
      <c r="W27" s="237">
        <f ca="1">V28*(1+'Case 1 Assumptions'!$C$243)</f>
        <v>0</v>
      </c>
      <c r="X27" s="237">
        <f ca="1">W28*(1+'Case 1 Assumptions'!$C$243)</f>
        <v>0</v>
      </c>
      <c r="Y27" s="237">
        <f ca="1">X28*(1+'Case 1 Assumptions'!$C$243)</f>
        <v>0</v>
      </c>
      <c r="Z27" s="237">
        <f ca="1">Y28*(1+'Case 1 Assumptions'!$C$243)</f>
        <v>0</v>
      </c>
      <c r="AA27" s="237">
        <f ca="1">Z28*(1+'Case 1 Assumptions'!$C$243)</f>
        <v>0</v>
      </c>
      <c r="AB27" s="237">
        <f ca="1">AA28*(1+'Case 1 Assumptions'!$C$243)</f>
        <v>0</v>
      </c>
      <c r="AC27" s="237">
        <f ca="1">AB28*(1+'Case 1 Assumptions'!$C$243)</f>
        <v>0</v>
      </c>
      <c r="AD27" s="237">
        <f ca="1">AC28*(1+'Case 1 Assumptions'!$C$243)</f>
        <v>0</v>
      </c>
      <c r="AE27" s="237">
        <f ca="1">AD28*(1+'Case 1 Assumptions'!$C$243)</f>
        <v>0</v>
      </c>
      <c r="AF27" s="237">
        <f ca="1">AE28*(1+'Case 1 Assumptions'!$C$243)</f>
        <v>0</v>
      </c>
      <c r="AG27" s="237">
        <f ca="1">AF28*(1+'Case 1 Assumptions'!$C$243)</f>
        <v>0</v>
      </c>
      <c r="AH27" s="237">
        <f ca="1">AG28*(1+'Case 1 Assumptions'!$C$243)</f>
        <v>0</v>
      </c>
      <c r="AI27" s="237">
        <f ca="1">AH28*(1+'Case 1 Assumptions'!$C$243)</f>
        <v>0</v>
      </c>
      <c r="AJ27" s="237">
        <f ca="1">AI28*(1+'Case 1 Assumptions'!$C$243)</f>
        <v>0</v>
      </c>
      <c r="AK27" s="237">
        <f ca="1">AJ28*(1+'Case 1 Assumptions'!$C$243)</f>
        <v>0</v>
      </c>
      <c r="AL27" s="237">
        <f ca="1">AK28*(1+'Case 1 Assumptions'!$C$243)</f>
        <v>0</v>
      </c>
      <c r="AM27" s="237">
        <f ca="1">AL28*(1+'Case 1 Assumptions'!$C$243)</f>
        <v>0</v>
      </c>
      <c r="AN27" s="237">
        <f ca="1">AM28*(1+'Case 1 Assumptions'!$C$243)</f>
        <v>0</v>
      </c>
      <c r="AO27" s="237">
        <f ca="1">AN28*(1+'Case 1 Assumptions'!$C$243)</f>
        <v>0</v>
      </c>
      <c r="AP27" s="237">
        <f ca="1">AO28*(1+'Case 1 Assumptions'!$C$243)</f>
        <v>0</v>
      </c>
      <c r="AQ27" s="237">
        <f ca="1">AP28*(1+'Case 1 Assumptions'!$C$243)</f>
        <v>0</v>
      </c>
      <c r="AR27" s="237">
        <f ca="1">AQ28*(1+'Case 1 Assumptions'!$C$243)</f>
        <v>0</v>
      </c>
      <c r="AS27" s="237">
        <f ca="1">AR28*(1+'Case 1 Assumptions'!$C$243)</f>
        <v>0</v>
      </c>
      <c r="AT27" s="237">
        <f ca="1">AS28*(1+'Case 1 Assumptions'!$C$243)</f>
        <v>0</v>
      </c>
      <c r="AU27" s="237">
        <f ca="1">AT28*(1+'Case 1 Assumptions'!$C$243)</f>
        <v>0</v>
      </c>
      <c r="AV27" s="237">
        <f ca="1">AU28*(1+'Case 1 Assumptions'!$C$243)</f>
        <v>0</v>
      </c>
      <c r="AW27" s="237">
        <f ca="1">AV28*(1+'Case 1 Assumptions'!$C$243)</f>
        <v>0</v>
      </c>
      <c r="AX27" s="237">
        <f ca="1">AW28*(1+'Case 1 Assumptions'!$C$243)</f>
        <v>0</v>
      </c>
      <c r="AY27" s="237">
        <f ca="1">AX28*(1+'Case 1 Assumptions'!$C$243)</f>
        <v>0</v>
      </c>
      <c r="AZ27" s="237">
        <f ca="1">AY28*(1+'Case 1 Assumptions'!$C$243)</f>
        <v>0</v>
      </c>
      <c r="BA27" s="237">
        <f ca="1">AZ28*(1+'Case 1 Assumptions'!$C$243)</f>
        <v>0</v>
      </c>
      <c r="BB27" s="237">
        <f ca="1">BA28*(1+'Case 1 Assumptions'!$C$243)</f>
        <v>0</v>
      </c>
      <c r="BC27" s="237">
        <f ca="1">BB28*(1+'Case 1 Assumptions'!$C$243)</f>
        <v>0</v>
      </c>
      <c r="BD27" s="237">
        <f ca="1">BC28*(1+'Case 1 Assumptions'!$C$243)</f>
        <v>0</v>
      </c>
      <c r="BE27" s="237">
        <f ca="1">BD28*(1+'Case 1 Assumptions'!$C$243)</f>
        <v>0</v>
      </c>
      <c r="BF27" s="237">
        <f ca="1">BE28*(1+'Case 1 Assumptions'!$C$243)</f>
        <v>0</v>
      </c>
      <c r="BG27" s="237">
        <f ca="1">BF28*(1+'Case 1 Assumptions'!$C$243)</f>
        <v>0</v>
      </c>
      <c r="BH27" s="237">
        <f ca="1">BG28*(1+'Case 1 Assumptions'!$C$243)</f>
        <v>0</v>
      </c>
      <c r="BI27" s="237">
        <f ca="1">BH28*(1+'Case 1 Assumptions'!$C$243)</f>
        <v>0</v>
      </c>
      <c r="BJ27" s="237">
        <f ca="1">BI28*(1+'Case 1 Assumptions'!$C$243)</f>
        <v>0</v>
      </c>
      <c r="BK27" s="237">
        <f ca="1">BJ28*(1+'Case 1 Assumptions'!$C$243)</f>
        <v>0</v>
      </c>
      <c r="BL27" s="237">
        <f ca="1">BK28*(1+'Case 1 Assumptions'!$C$243)</f>
        <v>0</v>
      </c>
      <c r="BM27" s="237">
        <f ca="1">BL28*(1+'Case 1 Assumptions'!$C$243)</f>
        <v>0</v>
      </c>
      <c r="BN27" s="237">
        <f ca="1">BM28*(1+'Case 1 Assumptions'!$C$243)</f>
        <v>0</v>
      </c>
      <c r="BO27" s="237">
        <f ca="1">BN28*(1+'Case 1 Assumptions'!$C$243)</f>
        <v>0</v>
      </c>
      <c r="BP27" s="237">
        <f ca="1">BO28*(1+'Case 1 Assumptions'!$C$243)</f>
        <v>0</v>
      </c>
      <c r="BQ27" s="237">
        <f ca="1">BP28*(1+'Case 1 Assumptions'!$C$243)</f>
        <v>0</v>
      </c>
      <c r="BR27" s="237">
        <f ca="1">BQ28*(1+'Case 1 Assumptions'!$C$243)</f>
        <v>0</v>
      </c>
      <c r="BS27" s="237">
        <f ca="1">BR28*(1+'Case 1 Assumptions'!$C$243)</f>
        <v>0</v>
      </c>
      <c r="BT27" s="237">
        <f ca="1">BS28*(1+'Case 1 Assumptions'!$C$243)</f>
        <v>0</v>
      </c>
      <c r="BU27" s="237">
        <f ca="1">BT28*(1+'Case 1 Assumptions'!$C$243)</f>
        <v>0</v>
      </c>
      <c r="BV27" s="237">
        <f ca="1">BU28*(1+'Case 1 Assumptions'!$C$243)</f>
        <v>0</v>
      </c>
      <c r="BW27" s="237">
        <f ca="1">BV28*(1+'Case 1 Assumptions'!$C$243)</f>
        <v>0</v>
      </c>
      <c r="BX27" s="237">
        <f ca="1">BW28*(1+'Case 1 Assumptions'!$C$243)</f>
        <v>0</v>
      </c>
      <c r="BY27" s="237">
        <f ca="1">BX28*(1+'Case 1 Assumptions'!$C$243)</f>
        <v>0</v>
      </c>
      <c r="BZ27" s="237">
        <f ca="1">BY28*(1+'Case 1 Assumptions'!$C$243)</f>
        <v>0</v>
      </c>
      <c r="CA27" s="237">
        <f ca="1">BZ28*(1+'Case 1 Assumptions'!$C$243)</f>
        <v>0</v>
      </c>
      <c r="CB27" s="237">
        <f ca="1">CA28*(1+'Case 1 Assumptions'!$C$243)</f>
        <v>0</v>
      </c>
      <c r="CC27" s="237">
        <f ca="1">CB28*(1+'Case 1 Assumptions'!$C$243)</f>
        <v>0</v>
      </c>
      <c r="CD27" s="237">
        <f ca="1">CC28*(1+'Case 1 Assumptions'!$C$243)</f>
        <v>0</v>
      </c>
      <c r="CE27" s="237">
        <f ca="1">CD28*(1+'Case 1 Assumptions'!$C$243)</f>
        <v>0</v>
      </c>
      <c r="CF27" s="237">
        <f ca="1">CE28*(1+'Case 1 Assumptions'!$C$243)</f>
        <v>0</v>
      </c>
    </row>
    <row r="28" spans="1:84" x14ac:dyDescent="0.2">
      <c r="B28" s="118" t="s">
        <v>229</v>
      </c>
      <c r="C28" s="164"/>
      <c r="D28" s="164"/>
      <c r="F28" s="166">
        <f t="shared" ref="F28:BQ28" ca="1" si="13">F27-F23</f>
        <v>97669.004064033565</v>
      </c>
      <c r="G28" s="166">
        <f t="shared" ca="1" si="13"/>
        <v>31388.111946345904</v>
      </c>
      <c r="H28" s="166">
        <f t="shared" ca="1" si="13"/>
        <v>0</v>
      </c>
      <c r="I28" s="166">
        <f t="shared" ca="1" si="13"/>
        <v>0</v>
      </c>
      <c r="J28" s="166">
        <f t="shared" ca="1" si="13"/>
        <v>0</v>
      </c>
      <c r="K28" s="166">
        <f t="shared" ca="1" si="13"/>
        <v>0</v>
      </c>
      <c r="L28" s="166">
        <f t="shared" ca="1" si="13"/>
        <v>0</v>
      </c>
      <c r="M28" s="166">
        <f t="shared" ca="1" si="13"/>
        <v>0</v>
      </c>
      <c r="N28" s="166">
        <f t="shared" ca="1" si="13"/>
        <v>0</v>
      </c>
      <c r="O28" s="166">
        <f t="shared" ca="1" si="13"/>
        <v>0</v>
      </c>
      <c r="P28" s="166">
        <f t="shared" ca="1" si="13"/>
        <v>0</v>
      </c>
      <c r="Q28" s="166">
        <f t="shared" ca="1" si="13"/>
        <v>0</v>
      </c>
      <c r="R28" s="166">
        <f t="shared" ca="1" si="13"/>
        <v>0</v>
      </c>
      <c r="S28" s="166">
        <f t="shared" ca="1" si="13"/>
        <v>0</v>
      </c>
      <c r="T28" s="166">
        <f t="shared" ca="1" si="13"/>
        <v>0</v>
      </c>
      <c r="U28" s="166">
        <f t="shared" ca="1" si="13"/>
        <v>0</v>
      </c>
      <c r="V28" s="166">
        <f t="shared" ca="1" si="13"/>
        <v>0</v>
      </c>
      <c r="W28" s="166">
        <f t="shared" ca="1" si="13"/>
        <v>0</v>
      </c>
      <c r="X28" s="166">
        <f t="shared" ca="1" si="13"/>
        <v>0</v>
      </c>
      <c r="Y28" s="166">
        <f t="shared" ca="1" si="13"/>
        <v>0</v>
      </c>
      <c r="Z28" s="166">
        <f t="shared" ca="1" si="13"/>
        <v>0</v>
      </c>
      <c r="AA28" s="166">
        <f t="shared" ca="1" si="13"/>
        <v>0</v>
      </c>
      <c r="AB28" s="166">
        <f t="shared" ca="1" si="13"/>
        <v>0</v>
      </c>
      <c r="AC28" s="166">
        <f t="shared" ca="1" si="13"/>
        <v>0</v>
      </c>
      <c r="AD28" s="166">
        <f t="shared" ca="1" si="13"/>
        <v>0</v>
      </c>
      <c r="AE28" s="166">
        <f t="shared" ca="1" si="13"/>
        <v>0</v>
      </c>
      <c r="AF28" s="166">
        <f t="shared" ca="1" si="13"/>
        <v>0</v>
      </c>
      <c r="AG28" s="166">
        <f t="shared" ca="1" si="13"/>
        <v>0</v>
      </c>
      <c r="AH28" s="166">
        <f t="shared" ca="1" si="13"/>
        <v>0</v>
      </c>
      <c r="AI28" s="166">
        <f t="shared" ca="1" si="13"/>
        <v>0</v>
      </c>
      <c r="AJ28" s="166">
        <f t="shared" ca="1" si="13"/>
        <v>0</v>
      </c>
      <c r="AK28" s="166">
        <f t="shared" ca="1" si="13"/>
        <v>0</v>
      </c>
      <c r="AL28" s="166">
        <f t="shared" ca="1" si="13"/>
        <v>0</v>
      </c>
      <c r="AM28" s="166">
        <f t="shared" ca="1" si="13"/>
        <v>0</v>
      </c>
      <c r="AN28" s="166">
        <f t="shared" ca="1" si="13"/>
        <v>0</v>
      </c>
      <c r="AO28" s="166">
        <f t="shared" ca="1" si="13"/>
        <v>0</v>
      </c>
      <c r="AP28" s="166">
        <f t="shared" ca="1" si="13"/>
        <v>0</v>
      </c>
      <c r="AQ28" s="166">
        <f t="shared" ca="1" si="13"/>
        <v>0</v>
      </c>
      <c r="AR28" s="166">
        <f t="shared" ca="1" si="13"/>
        <v>0</v>
      </c>
      <c r="AS28" s="166">
        <f t="shared" ca="1" si="13"/>
        <v>0</v>
      </c>
      <c r="AT28" s="166">
        <f t="shared" ca="1" si="13"/>
        <v>0</v>
      </c>
      <c r="AU28" s="166">
        <f t="shared" ca="1" si="13"/>
        <v>0</v>
      </c>
      <c r="AV28" s="166">
        <f t="shared" ca="1" si="13"/>
        <v>0</v>
      </c>
      <c r="AW28" s="166">
        <f t="shared" ca="1" si="13"/>
        <v>0</v>
      </c>
      <c r="AX28" s="166">
        <f t="shared" ca="1" si="13"/>
        <v>0</v>
      </c>
      <c r="AY28" s="166">
        <f t="shared" ca="1" si="13"/>
        <v>0</v>
      </c>
      <c r="AZ28" s="166">
        <f t="shared" ca="1" si="13"/>
        <v>0</v>
      </c>
      <c r="BA28" s="166">
        <f t="shared" ca="1" si="13"/>
        <v>0</v>
      </c>
      <c r="BB28" s="166">
        <f t="shared" ca="1" si="13"/>
        <v>0</v>
      </c>
      <c r="BC28" s="166">
        <f t="shared" ca="1" si="13"/>
        <v>0</v>
      </c>
      <c r="BD28" s="166">
        <f t="shared" ca="1" si="13"/>
        <v>0</v>
      </c>
      <c r="BE28" s="166">
        <f t="shared" ca="1" si="13"/>
        <v>0</v>
      </c>
      <c r="BF28" s="166">
        <f t="shared" ca="1" si="13"/>
        <v>0</v>
      </c>
      <c r="BG28" s="166">
        <f t="shared" ca="1" si="13"/>
        <v>0</v>
      </c>
      <c r="BH28" s="166">
        <f t="shared" ca="1" si="13"/>
        <v>0</v>
      </c>
      <c r="BI28" s="166">
        <f t="shared" ca="1" si="13"/>
        <v>0</v>
      </c>
      <c r="BJ28" s="166">
        <f t="shared" ca="1" si="13"/>
        <v>0</v>
      </c>
      <c r="BK28" s="166">
        <f t="shared" ca="1" si="13"/>
        <v>0</v>
      </c>
      <c r="BL28" s="166">
        <f t="shared" ca="1" si="13"/>
        <v>0</v>
      </c>
      <c r="BM28" s="166">
        <f t="shared" ca="1" si="13"/>
        <v>0</v>
      </c>
      <c r="BN28" s="166">
        <f t="shared" ca="1" si="13"/>
        <v>0</v>
      </c>
      <c r="BO28" s="166">
        <f t="shared" ca="1" si="13"/>
        <v>0</v>
      </c>
      <c r="BP28" s="166">
        <f t="shared" ca="1" si="13"/>
        <v>0</v>
      </c>
      <c r="BQ28" s="166">
        <f t="shared" ca="1" si="13"/>
        <v>0</v>
      </c>
      <c r="BR28" s="166">
        <f t="shared" ref="BR28:CF28" ca="1" si="14">BR27-BR23</f>
        <v>0</v>
      </c>
      <c r="BS28" s="166">
        <f t="shared" ca="1" si="14"/>
        <v>0</v>
      </c>
      <c r="BT28" s="166">
        <f t="shared" ca="1" si="14"/>
        <v>0</v>
      </c>
      <c r="BU28" s="166">
        <f t="shared" ca="1" si="14"/>
        <v>0</v>
      </c>
      <c r="BV28" s="166">
        <f t="shared" ca="1" si="14"/>
        <v>0</v>
      </c>
      <c r="BW28" s="166">
        <f t="shared" ca="1" si="14"/>
        <v>0</v>
      </c>
      <c r="BX28" s="166">
        <f t="shared" ca="1" si="14"/>
        <v>0</v>
      </c>
      <c r="BY28" s="166">
        <f t="shared" ca="1" si="14"/>
        <v>0</v>
      </c>
      <c r="BZ28" s="166">
        <f t="shared" ca="1" si="14"/>
        <v>0</v>
      </c>
      <c r="CA28" s="166">
        <f t="shared" ca="1" si="14"/>
        <v>0</v>
      </c>
      <c r="CB28" s="166">
        <f t="shared" ca="1" si="14"/>
        <v>0</v>
      </c>
      <c r="CC28" s="166">
        <f t="shared" ca="1" si="14"/>
        <v>0</v>
      </c>
      <c r="CD28" s="166">
        <f t="shared" ca="1" si="14"/>
        <v>0</v>
      </c>
      <c r="CE28" s="166">
        <f t="shared" ca="1" si="14"/>
        <v>0</v>
      </c>
      <c r="CF28" s="166">
        <f t="shared" ca="1" si="14"/>
        <v>0</v>
      </c>
    </row>
    <row r="29" spans="1:84" x14ac:dyDescent="0.2">
      <c r="B29" s="118" t="s">
        <v>230</v>
      </c>
      <c r="C29" s="164"/>
      <c r="D29" s="164"/>
      <c r="E29" s="237">
        <f>'Demographic-Economic'!O14</f>
        <v>32787</v>
      </c>
      <c r="F29" s="166">
        <f>E29*(1+'Case 1 Assumptions'!$C$243)</f>
        <v>33114.870000000003</v>
      </c>
      <c r="G29" s="166">
        <f ca="1">F30*(1+'Case 1 Assumptions'!$C$243)</f>
        <v>33446.018700000001</v>
      </c>
      <c r="H29" s="166">
        <f ca="1">G30*(1+'Case 1 Assumptions'!$C$243)</f>
        <v>33780.478886999997</v>
      </c>
      <c r="I29" s="166">
        <f ca="1">H30*(1+'Case 1 Assumptions'!$C$243)</f>
        <v>0</v>
      </c>
      <c r="J29" s="166">
        <f ca="1">I30*(1+'Case 1 Assumptions'!$C$243)</f>
        <v>0</v>
      </c>
      <c r="K29" s="166">
        <f ca="1">J30*(1+'Case 1 Assumptions'!$C$243)</f>
        <v>0</v>
      </c>
      <c r="L29" s="166">
        <f ca="1">K30*(1+'Case 1 Assumptions'!$C$243)</f>
        <v>0</v>
      </c>
      <c r="M29" s="166">
        <f ca="1">L30*(1+'Case 1 Assumptions'!$C$243)</f>
        <v>0</v>
      </c>
      <c r="N29" s="166">
        <f ca="1">M30*(1+'Case 1 Assumptions'!$C$243)</f>
        <v>0</v>
      </c>
      <c r="O29" s="166">
        <f ca="1">N30*(1+'Case 1 Assumptions'!$C$243)</f>
        <v>0</v>
      </c>
      <c r="P29" s="166">
        <f ca="1">O30*(1+'Case 1 Assumptions'!$C$243)</f>
        <v>0</v>
      </c>
      <c r="Q29" s="166">
        <f ca="1">P30*(1+'Case 1 Assumptions'!$C$243)</f>
        <v>0</v>
      </c>
      <c r="R29" s="166">
        <f ca="1">Q30*(1+'Case 1 Assumptions'!$C$243)</f>
        <v>0</v>
      </c>
      <c r="S29" s="166">
        <f ca="1">R30*(1+'Case 1 Assumptions'!$C$243)</f>
        <v>0</v>
      </c>
      <c r="T29" s="166">
        <f ca="1">S30*(1+'Case 1 Assumptions'!$C$243)</f>
        <v>0</v>
      </c>
      <c r="U29" s="166">
        <f ca="1">T30*(1+'Case 1 Assumptions'!$C$243)</f>
        <v>0</v>
      </c>
      <c r="V29" s="166">
        <f ca="1">U30*(1+'Case 1 Assumptions'!$C$243)</f>
        <v>0</v>
      </c>
      <c r="W29" s="166">
        <f ca="1">V30*(1+'Case 1 Assumptions'!$C$243)</f>
        <v>0</v>
      </c>
      <c r="X29" s="166">
        <f ca="1">W30*(1+'Case 1 Assumptions'!$C$243)</f>
        <v>0</v>
      </c>
      <c r="Y29" s="166">
        <f ca="1">X30*(1+'Case 1 Assumptions'!$C$243)</f>
        <v>0</v>
      </c>
      <c r="Z29" s="166">
        <f ca="1">Y30*(1+'Case 1 Assumptions'!$C$243)</f>
        <v>0</v>
      </c>
      <c r="AA29" s="166">
        <f ca="1">Z30*(1+'Case 1 Assumptions'!$C$243)</f>
        <v>0</v>
      </c>
      <c r="AB29" s="166">
        <f ca="1">AA30*(1+'Case 1 Assumptions'!$C$243)</f>
        <v>0</v>
      </c>
      <c r="AC29" s="166">
        <f ca="1">AB30*(1+'Case 1 Assumptions'!$C$243)</f>
        <v>0</v>
      </c>
      <c r="AD29" s="166">
        <f ca="1">AC30*(1+'Case 1 Assumptions'!$C$243)</f>
        <v>0</v>
      </c>
      <c r="AE29" s="166">
        <f ca="1">AD30*(1+'Case 1 Assumptions'!$C$243)</f>
        <v>0</v>
      </c>
      <c r="AF29" s="166">
        <f ca="1">AE30*(1+'Case 1 Assumptions'!$C$243)</f>
        <v>0</v>
      </c>
      <c r="AG29" s="166">
        <f ca="1">AF30*(1+'Case 1 Assumptions'!$C$243)</f>
        <v>0</v>
      </c>
      <c r="AH29" s="166">
        <f ca="1">AG30*(1+'Case 1 Assumptions'!$C$243)</f>
        <v>0</v>
      </c>
      <c r="AI29" s="166">
        <f ca="1">AH30*(1+'Case 1 Assumptions'!$C$243)</f>
        <v>0</v>
      </c>
      <c r="AJ29" s="166">
        <f ca="1">AI30*(1+'Case 1 Assumptions'!$C$243)</f>
        <v>0</v>
      </c>
      <c r="AK29" s="166">
        <f ca="1">AJ30*(1+'Case 1 Assumptions'!$C$243)</f>
        <v>0</v>
      </c>
      <c r="AL29" s="166">
        <f ca="1">AK30*(1+'Case 1 Assumptions'!$C$243)</f>
        <v>0</v>
      </c>
      <c r="AM29" s="166">
        <f ca="1">AL30*(1+'Case 1 Assumptions'!$C$243)</f>
        <v>0</v>
      </c>
      <c r="AN29" s="166">
        <f ca="1">AM30*(1+'Case 1 Assumptions'!$C$243)</f>
        <v>0</v>
      </c>
      <c r="AO29" s="166">
        <f ca="1">AN30*(1+'Case 1 Assumptions'!$C$243)</f>
        <v>0</v>
      </c>
      <c r="AP29" s="166">
        <f ca="1">AO30*(1+'Case 1 Assumptions'!$C$243)</f>
        <v>0</v>
      </c>
      <c r="AQ29" s="166">
        <f ca="1">AP30*(1+'Case 1 Assumptions'!$C$243)</f>
        <v>0</v>
      </c>
      <c r="AR29" s="166">
        <f ca="1">AQ30*(1+'Case 1 Assumptions'!$C$243)</f>
        <v>0</v>
      </c>
      <c r="AS29" s="166">
        <f ca="1">AR30*(1+'Case 1 Assumptions'!$C$243)</f>
        <v>0</v>
      </c>
      <c r="AT29" s="166">
        <f ca="1">AS30*(1+'Case 1 Assumptions'!$C$243)</f>
        <v>0</v>
      </c>
      <c r="AU29" s="166">
        <f ca="1">AT30*(1+'Case 1 Assumptions'!$C$243)</f>
        <v>0</v>
      </c>
      <c r="AV29" s="166">
        <f ca="1">AU30*(1+'Case 1 Assumptions'!$C$243)</f>
        <v>0</v>
      </c>
      <c r="AW29" s="166">
        <f ca="1">AV30*(1+'Case 1 Assumptions'!$C$243)</f>
        <v>0</v>
      </c>
      <c r="AX29" s="166">
        <f ca="1">AW30*(1+'Case 1 Assumptions'!$C$243)</f>
        <v>0</v>
      </c>
      <c r="AY29" s="166">
        <f ca="1">AX30*(1+'Case 1 Assumptions'!$C$243)</f>
        <v>0</v>
      </c>
      <c r="AZ29" s="166">
        <f ca="1">AY30*(1+'Case 1 Assumptions'!$C$243)</f>
        <v>0</v>
      </c>
      <c r="BA29" s="166">
        <f ca="1">AZ30*(1+'Case 1 Assumptions'!$C$243)</f>
        <v>0</v>
      </c>
      <c r="BB29" s="166">
        <f ca="1">BA30*(1+'Case 1 Assumptions'!$C$243)</f>
        <v>0</v>
      </c>
      <c r="BC29" s="166">
        <f ca="1">BB30*(1+'Case 1 Assumptions'!$C$243)</f>
        <v>0</v>
      </c>
      <c r="BD29" s="166">
        <f ca="1">BC30*(1+'Case 1 Assumptions'!$C$243)</f>
        <v>0</v>
      </c>
      <c r="BE29" s="166">
        <f ca="1">BD30*(1+'Case 1 Assumptions'!$C$243)</f>
        <v>0</v>
      </c>
      <c r="BF29" s="166">
        <f ca="1">BE30*(1+'Case 1 Assumptions'!$C$243)</f>
        <v>0</v>
      </c>
      <c r="BG29" s="166">
        <f ca="1">BF30*(1+'Case 1 Assumptions'!$C$243)</f>
        <v>0</v>
      </c>
      <c r="BH29" s="166">
        <f ca="1">BG30*(1+'Case 1 Assumptions'!$C$243)</f>
        <v>0</v>
      </c>
      <c r="BI29" s="166">
        <f ca="1">BH30*(1+'Case 1 Assumptions'!$C$243)</f>
        <v>0</v>
      </c>
      <c r="BJ29" s="166">
        <f ca="1">BI30*(1+'Case 1 Assumptions'!$C$243)</f>
        <v>0</v>
      </c>
      <c r="BK29" s="166">
        <f ca="1">BJ30*(1+'Case 1 Assumptions'!$C$243)</f>
        <v>0</v>
      </c>
      <c r="BL29" s="166">
        <f ca="1">BK30*(1+'Case 1 Assumptions'!$C$243)</f>
        <v>0</v>
      </c>
      <c r="BM29" s="166">
        <f ca="1">BL30*(1+'Case 1 Assumptions'!$C$243)</f>
        <v>0</v>
      </c>
      <c r="BN29" s="166">
        <f ca="1">BM30*(1+'Case 1 Assumptions'!$C$243)</f>
        <v>0</v>
      </c>
      <c r="BO29" s="166">
        <f ca="1">BN30*(1+'Case 1 Assumptions'!$C$243)</f>
        <v>0</v>
      </c>
      <c r="BP29" s="166">
        <f ca="1">BO30*(1+'Case 1 Assumptions'!$C$243)</f>
        <v>0</v>
      </c>
      <c r="BQ29" s="166">
        <f ca="1">BP30*(1+'Case 1 Assumptions'!$C$243)</f>
        <v>0</v>
      </c>
      <c r="BR29" s="166">
        <f ca="1">BQ30*(1+'Case 1 Assumptions'!$C$243)</f>
        <v>0</v>
      </c>
      <c r="BS29" s="166">
        <f ca="1">BR30*(1+'Case 1 Assumptions'!$C$243)</f>
        <v>0</v>
      </c>
      <c r="BT29" s="166">
        <f ca="1">BS30*(1+'Case 1 Assumptions'!$C$243)</f>
        <v>0</v>
      </c>
      <c r="BU29" s="166">
        <f ca="1">BT30*(1+'Case 1 Assumptions'!$C$243)</f>
        <v>0</v>
      </c>
      <c r="BV29" s="166">
        <f ca="1">BU30*(1+'Case 1 Assumptions'!$C$243)</f>
        <v>0</v>
      </c>
      <c r="BW29" s="166">
        <f ca="1">BV30*(1+'Case 1 Assumptions'!$C$243)</f>
        <v>0</v>
      </c>
      <c r="BX29" s="166">
        <f ca="1">BW30*(1+'Case 1 Assumptions'!$C$243)</f>
        <v>0</v>
      </c>
      <c r="BY29" s="166">
        <f ca="1">BX30*(1+'Case 1 Assumptions'!$C$243)</f>
        <v>0</v>
      </c>
      <c r="BZ29" s="166">
        <f ca="1">BY30*(1+'Case 1 Assumptions'!$C$243)</f>
        <v>0</v>
      </c>
      <c r="CA29" s="166">
        <f ca="1">BZ30*(1+'Case 1 Assumptions'!$C$243)</f>
        <v>0</v>
      </c>
      <c r="CB29" s="166">
        <f ca="1">CA30*(1+'Case 1 Assumptions'!$C$243)</f>
        <v>0</v>
      </c>
      <c r="CC29" s="166">
        <f ca="1">CB30*(1+'Case 1 Assumptions'!$C$243)</f>
        <v>0</v>
      </c>
      <c r="CD29" s="166">
        <f ca="1">CC30*(1+'Case 1 Assumptions'!$C$243)</f>
        <v>0</v>
      </c>
      <c r="CE29" s="166">
        <f ca="1">CD30*(1+'Case 1 Assumptions'!$C$243)</f>
        <v>0</v>
      </c>
      <c r="CF29" s="166">
        <f ca="1">CE30*(1+'Case 1 Assumptions'!$C$243)</f>
        <v>0</v>
      </c>
    </row>
    <row r="30" spans="1:84" x14ac:dyDescent="0.2">
      <c r="B30" s="118" t="s">
        <v>231</v>
      </c>
      <c r="C30" s="164"/>
      <c r="D30" s="164"/>
      <c r="E30" s="237"/>
      <c r="F30" s="166">
        <f ca="1">F29-F25</f>
        <v>33114.870000000003</v>
      </c>
      <c r="G30" s="166">
        <f t="shared" ref="G30:BR30" ca="1" si="15">G29-G25</f>
        <v>33446.018700000001</v>
      </c>
      <c r="H30" s="166">
        <f t="shared" ca="1" si="15"/>
        <v>0</v>
      </c>
      <c r="I30" s="166">
        <f t="shared" ca="1" si="15"/>
        <v>0</v>
      </c>
      <c r="J30" s="166">
        <f t="shared" ca="1" si="15"/>
        <v>0</v>
      </c>
      <c r="K30" s="166">
        <f t="shared" ca="1" si="15"/>
        <v>0</v>
      </c>
      <c r="L30" s="166">
        <f t="shared" ca="1" si="15"/>
        <v>0</v>
      </c>
      <c r="M30" s="166">
        <f t="shared" ca="1" si="15"/>
        <v>0</v>
      </c>
      <c r="N30" s="166">
        <f t="shared" ca="1" si="15"/>
        <v>0</v>
      </c>
      <c r="O30" s="166">
        <f t="shared" ca="1" si="15"/>
        <v>0</v>
      </c>
      <c r="P30" s="166">
        <f t="shared" ca="1" si="15"/>
        <v>0</v>
      </c>
      <c r="Q30" s="166">
        <f t="shared" ca="1" si="15"/>
        <v>0</v>
      </c>
      <c r="R30" s="166">
        <f t="shared" ca="1" si="15"/>
        <v>0</v>
      </c>
      <c r="S30" s="166">
        <f t="shared" ca="1" si="15"/>
        <v>0</v>
      </c>
      <c r="T30" s="166">
        <f t="shared" ca="1" si="15"/>
        <v>0</v>
      </c>
      <c r="U30" s="166">
        <f t="shared" ca="1" si="15"/>
        <v>0</v>
      </c>
      <c r="V30" s="166">
        <f t="shared" ca="1" si="15"/>
        <v>0</v>
      </c>
      <c r="W30" s="166">
        <f t="shared" ca="1" si="15"/>
        <v>0</v>
      </c>
      <c r="X30" s="166">
        <f t="shared" ca="1" si="15"/>
        <v>0</v>
      </c>
      <c r="Y30" s="166">
        <f t="shared" ca="1" si="15"/>
        <v>0</v>
      </c>
      <c r="Z30" s="166">
        <f t="shared" ca="1" si="15"/>
        <v>0</v>
      </c>
      <c r="AA30" s="166">
        <f t="shared" ca="1" si="15"/>
        <v>0</v>
      </c>
      <c r="AB30" s="166">
        <f t="shared" ca="1" si="15"/>
        <v>0</v>
      </c>
      <c r="AC30" s="166">
        <f t="shared" ca="1" si="15"/>
        <v>0</v>
      </c>
      <c r="AD30" s="166">
        <f t="shared" ca="1" si="15"/>
        <v>0</v>
      </c>
      <c r="AE30" s="166">
        <f t="shared" ca="1" si="15"/>
        <v>0</v>
      </c>
      <c r="AF30" s="166">
        <f t="shared" ca="1" si="15"/>
        <v>0</v>
      </c>
      <c r="AG30" s="166">
        <f t="shared" ca="1" si="15"/>
        <v>0</v>
      </c>
      <c r="AH30" s="166">
        <f t="shared" ca="1" si="15"/>
        <v>0</v>
      </c>
      <c r="AI30" s="166">
        <f t="shared" ca="1" si="15"/>
        <v>0</v>
      </c>
      <c r="AJ30" s="166">
        <f t="shared" ca="1" si="15"/>
        <v>0</v>
      </c>
      <c r="AK30" s="166">
        <f t="shared" ca="1" si="15"/>
        <v>0</v>
      </c>
      <c r="AL30" s="166">
        <f t="shared" ca="1" si="15"/>
        <v>0</v>
      </c>
      <c r="AM30" s="166">
        <f t="shared" ca="1" si="15"/>
        <v>0</v>
      </c>
      <c r="AN30" s="166">
        <f t="shared" ca="1" si="15"/>
        <v>0</v>
      </c>
      <c r="AO30" s="166">
        <f t="shared" ca="1" si="15"/>
        <v>0</v>
      </c>
      <c r="AP30" s="166">
        <f t="shared" ca="1" si="15"/>
        <v>0</v>
      </c>
      <c r="AQ30" s="166">
        <f t="shared" ca="1" si="15"/>
        <v>0</v>
      </c>
      <c r="AR30" s="166">
        <f t="shared" ca="1" si="15"/>
        <v>0</v>
      </c>
      <c r="AS30" s="166">
        <f t="shared" ca="1" si="15"/>
        <v>0</v>
      </c>
      <c r="AT30" s="166">
        <f t="shared" ca="1" si="15"/>
        <v>0</v>
      </c>
      <c r="AU30" s="166">
        <f t="shared" ca="1" si="15"/>
        <v>0</v>
      </c>
      <c r="AV30" s="166">
        <f t="shared" ca="1" si="15"/>
        <v>0</v>
      </c>
      <c r="AW30" s="166">
        <f t="shared" ca="1" si="15"/>
        <v>0</v>
      </c>
      <c r="AX30" s="166">
        <f t="shared" ca="1" si="15"/>
        <v>0</v>
      </c>
      <c r="AY30" s="166">
        <f t="shared" ca="1" si="15"/>
        <v>0</v>
      </c>
      <c r="AZ30" s="166">
        <f t="shared" ca="1" si="15"/>
        <v>0</v>
      </c>
      <c r="BA30" s="166">
        <f t="shared" ca="1" si="15"/>
        <v>0</v>
      </c>
      <c r="BB30" s="166">
        <f t="shared" ca="1" si="15"/>
        <v>0</v>
      </c>
      <c r="BC30" s="166">
        <f t="shared" ca="1" si="15"/>
        <v>0</v>
      </c>
      <c r="BD30" s="166">
        <f t="shared" ca="1" si="15"/>
        <v>0</v>
      </c>
      <c r="BE30" s="166">
        <f t="shared" ca="1" si="15"/>
        <v>0</v>
      </c>
      <c r="BF30" s="166">
        <f t="shared" ca="1" si="15"/>
        <v>0</v>
      </c>
      <c r="BG30" s="166">
        <f t="shared" ca="1" si="15"/>
        <v>0</v>
      </c>
      <c r="BH30" s="166">
        <f t="shared" ca="1" si="15"/>
        <v>0</v>
      </c>
      <c r="BI30" s="166">
        <f t="shared" ca="1" si="15"/>
        <v>0</v>
      </c>
      <c r="BJ30" s="166">
        <f t="shared" ca="1" si="15"/>
        <v>0</v>
      </c>
      <c r="BK30" s="166">
        <f t="shared" ca="1" si="15"/>
        <v>0</v>
      </c>
      <c r="BL30" s="166">
        <f t="shared" ca="1" si="15"/>
        <v>0</v>
      </c>
      <c r="BM30" s="166">
        <f t="shared" ca="1" si="15"/>
        <v>0</v>
      </c>
      <c r="BN30" s="166">
        <f t="shared" ca="1" si="15"/>
        <v>0</v>
      </c>
      <c r="BO30" s="166">
        <f t="shared" ca="1" si="15"/>
        <v>0</v>
      </c>
      <c r="BP30" s="166">
        <f t="shared" ca="1" si="15"/>
        <v>0</v>
      </c>
      <c r="BQ30" s="166">
        <f t="shared" ca="1" si="15"/>
        <v>0</v>
      </c>
      <c r="BR30" s="166">
        <f t="shared" ca="1" si="15"/>
        <v>0</v>
      </c>
      <c r="BS30" s="166">
        <f t="shared" ref="BS30:CF30" ca="1" si="16">BS29-BS25</f>
        <v>0</v>
      </c>
      <c r="BT30" s="166">
        <f t="shared" ca="1" si="16"/>
        <v>0</v>
      </c>
      <c r="BU30" s="166">
        <f t="shared" ca="1" si="16"/>
        <v>0</v>
      </c>
      <c r="BV30" s="166">
        <f t="shared" ca="1" si="16"/>
        <v>0</v>
      </c>
      <c r="BW30" s="166">
        <f t="shared" ca="1" si="16"/>
        <v>0</v>
      </c>
      <c r="BX30" s="166">
        <f t="shared" ca="1" si="16"/>
        <v>0</v>
      </c>
      <c r="BY30" s="166">
        <f t="shared" ca="1" si="16"/>
        <v>0</v>
      </c>
      <c r="BZ30" s="166">
        <f t="shared" ca="1" si="16"/>
        <v>0</v>
      </c>
      <c r="CA30" s="166">
        <f t="shared" ca="1" si="16"/>
        <v>0</v>
      </c>
      <c r="CB30" s="166">
        <f t="shared" ca="1" si="16"/>
        <v>0</v>
      </c>
      <c r="CC30" s="166">
        <f t="shared" ca="1" si="16"/>
        <v>0</v>
      </c>
      <c r="CD30" s="166">
        <f t="shared" ca="1" si="16"/>
        <v>0</v>
      </c>
      <c r="CE30" s="166">
        <f t="shared" ca="1" si="16"/>
        <v>0</v>
      </c>
      <c r="CF30" s="166">
        <f t="shared" ca="1" si="16"/>
        <v>0</v>
      </c>
    </row>
    <row r="31" spans="1:84" x14ac:dyDescent="0.2">
      <c r="B31" s="118" t="s">
        <v>232</v>
      </c>
      <c r="C31" s="164"/>
      <c r="D31" s="164"/>
      <c r="E31" s="237"/>
      <c r="F31" s="166">
        <f t="shared" ref="F31:BQ31" ca="1" si="17">F26-F25-F23</f>
        <v>0</v>
      </c>
      <c r="G31" s="166">
        <f t="shared" ca="1" si="17"/>
        <v>0</v>
      </c>
      <c r="H31" s="166">
        <f t="shared" ca="1" si="17"/>
        <v>2207.7820389440858</v>
      </c>
      <c r="I31" s="166">
        <f t="shared" ca="1" si="17"/>
        <v>68125.70922757774</v>
      </c>
      <c r="J31" s="166">
        <f t="shared" ca="1" si="17"/>
        <v>68563.965771583957</v>
      </c>
      <c r="K31" s="166">
        <f t="shared" ca="1" si="17"/>
        <v>69005.041644747063</v>
      </c>
      <c r="L31" s="166">
        <f t="shared" ca="1" si="17"/>
        <v>69448.954983973046</v>
      </c>
      <c r="M31" s="166">
        <f t="shared" ca="1" si="17"/>
        <v>69895.724042839574</v>
      </c>
      <c r="N31" s="166">
        <f t="shared" ca="1" si="17"/>
        <v>70193.831466193878</v>
      </c>
      <c r="O31" s="166">
        <f t="shared" ca="1" si="17"/>
        <v>70493.210326924047</v>
      </c>
      <c r="P31" s="166">
        <f t="shared" ca="1" si="17"/>
        <v>70793.866047746706</v>
      </c>
      <c r="Q31" s="166">
        <f t="shared" ca="1" si="17"/>
        <v>71095.80407451182</v>
      </c>
      <c r="R31" s="166">
        <f t="shared" ca="1" si="17"/>
        <v>71399.029876290297</v>
      </c>
      <c r="S31" s="166">
        <f t="shared" ca="1" si="17"/>
        <v>71703.548945493851</v>
      </c>
      <c r="T31" s="166">
        <f t="shared" ca="1" si="17"/>
        <v>72009.366797931929</v>
      </c>
      <c r="U31" s="166">
        <f t="shared" ca="1" si="17"/>
        <v>72316.488972965119</v>
      </c>
      <c r="V31" s="166">
        <f t="shared" ca="1" si="17"/>
        <v>72624.921033566497</v>
      </c>
      <c r="W31" s="166">
        <f t="shared" ca="1" si="17"/>
        <v>72934.66856643997</v>
      </c>
      <c r="X31" s="166">
        <f t="shared" ca="1" si="17"/>
        <v>73089.470214070941</v>
      </c>
      <c r="Y31" s="166">
        <f t="shared" ca="1" si="17"/>
        <v>73244.600423558382</v>
      </c>
      <c r="Z31" s="166">
        <f t="shared" ca="1" si="17"/>
        <v>73400.059892264951</v>
      </c>
      <c r="AA31" s="166">
        <f t="shared" ca="1" si="17"/>
        <v>73555.849319033179</v>
      </c>
      <c r="AB31" s="166">
        <f t="shared" ca="1" si="17"/>
        <v>73711.969404189906</v>
      </c>
      <c r="AC31" s="166">
        <f t="shared" ca="1" si="17"/>
        <v>73868.420849550588</v>
      </c>
      <c r="AD31" s="166">
        <f t="shared" ca="1" si="17"/>
        <v>74025.204358407689</v>
      </c>
      <c r="AE31" s="166">
        <f t="shared" ca="1" si="17"/>
        <v>74182.320635564189</v>
      </c>
      <c r="AF31" s="166">
        <f t="shared" ca="1" si="17"/>
        <v>74339.770387311786</v>
      </c>
      <c r="AG31" s="166">
        <f t="shared" ca="1" si="17"/>
        <v>74497.554321435164</v>
      </c>
      <c r="AH31" s="166">
        <f t="shared" ca="1" si="17"/>
        <v>74506.232469569819</v>
      </c>
      <c r="AI31" s="166">
        <f t="shared" ca="1" si="17"/>
        <v>74514.911628615329</v>
      </c>
      <c r="AJ31" s="166">
        <f t="shared" ca="1" si="17"/>
        <v>74523.591798684181</v>
      </c>
      <c r="AK31" s="166">
        <f t="shared" ca="1" si="17"/>
        <v>74532.272979900532</v>
      </c>
      <c r="AL31" s="166">
        <f t="shared" ca="1" si="17"/>
        <v>74540.955172376896</v>
      </c>
      <c r="AM31" s="166">
        <f t="shared" ca="1" si="17"/>
        <v>74549.638376234507</v>
      </c>
      <c r="AN31" s="166">
        <f t="shared" ca="1" si="17"/>
        <v>74558.322591590244</v>
      </c>
      <c r="AO31" s="166">
        <f t="shared" ca="1" si="17"/>
        <v>74567.007818562444</v>
      </c>
      <c r="AP31" s="166">
        <f t="shared" ca="1" si="17"/>
        <v>74575.694057267974</v>
      </c>
      <c r="AQ31" s="166">
        <f t="shared" ca="1" si="17"/>
        <v>74584.381307825155</v>
      </c>
      <c r="AR31" s="166">
        <f t="shared" ca="1" si="17"/>
        <v>74470.730068912992</v>
      </c>
      <c r="AS31" s="166">
        <f t="shared" ca="1" si="17"/>
        <v>74357.252011088771</v>
      </c>
      <c r="AT31" s="166">
        <f t="shared" ca="1" si="17"/>
        <v>74243.946870455853</v>
      </c>
      <c r="AU31" s="166">
        <f t="shared" ca="1" si="17"/>
        <v>74130.814383526653</v>
      </c>
      <c r="AV31" s="166">
        <f t="shared" ca="1" si="17"/>
        <v>74017.854287210925</v>
      </c>
      <c r="AW31" s="166">
        <f t="shared" ca="1" si="17"/>
        <v>73905.066318823141</v>
      </c>
      <c r="AX31" s="166">
        <f t="shared" ca="1" si="17"/>
        <v>73792.45021607216</v>
      </c>
      <c r="AY31" s="166">
        <f t="shared" ca="1" si="17"/>
        <v>73680.005717073</v>
      </c>
      <c r="AZ31" s="166">
        <f t="shared" ca="1" si="17"/>
        <v>73567.73256033806</v>
      </c>
      <c r="BA31" s="166">
        <f t="shared" ca="1" si="17"/>
        <v>73455.630484771202</v>
      </c>
      <c r="BB31" s="166">
        <f t="shared" ca="1" si="17"/>
        <v>73226.696087563163</v>
      </c>
      <c r="BC31" s="166">
        <f t="shared" ca="1" si="17"/>
        <v>72998.475195337451</v>
      </c>
      <c r="BD31" s="166">
        <f t="shared" ca="1" si="17"/>
        <v>72770.965584357298</v>
      </c>
      <c r="BE31" s="166">
        <f t="shared" ca="1" si="17"/>
        <v>72544.165037819286</v>
      </c>
      <c r="BF31" s="166">
        <f t="shared" ca="1" si="17"/>
        <v>72318.071345828619</v>
      </c>
      <c r="BG31" s="166">
        <f t="shared" ca="1" si="17"/>
        <v>72092.68230537574</v>
      </c>
      <c r="BH31" s="166">
        <f t="shared" ca="1" si="17"/>
        <v>71867.995720323102</v>
      </c>
      <c r="BI31" s="166">
        <f t="shared" ca="1" si="17"/>
        <v>71644.009401367293</v>
      </c>
      <c r="BJ31" s="166">
        <f t="shared" ca="1" si="17"/>
        <v>71420.721166040385</v>
      </c>
      <c r="BK31" s="166">
        <f t="shared" ca="1" si="17"/>
        <v>71198.12883866769</v>
      </c>
      <c r="BL31" s="166">
        <f t="shared" ca="1" si="17"/>
        <v>70870.153112524</v>
      </c>
      <c r="BM31" s="166">
        <f t="shared" ca="1" si="17"/>
        <v>70543.688213683519</v>
      </c>
      <c r="BN31" s="166">
        <f t="shared" ca="1" si="17"/>
        <v>70218.727182488816</v>
      </c>
      <c r="BO31" s="166">
        <f t="shared" ca="1" si="17"/>
        <v>69895.26309133599</v>
      </c>
      <c r="BP31" s="166">
        <f t="shared" ca="1" si="17"/>
        <v>69573.289044543228</v>
      </c>
      <c r="BQ31" s="166">
        <f t="shared" ca="1" si="17"/>
        <v>69252.798178185738</v>
      </c>
      <c r="BR31" s="166">
        <f t="shared" ref="BR31:CF31" ca="1" si="18">BR26-BR25-BR23</f>
        <v>68933.783659961293</v>
      </c>
      <c r="BS31" s="166">
        <f t="shared" ca="1" si="18"/>
        <v>68616.238689039863</v>
      </c>
      <c r="BT31" s="166">
        <f t="shared" ca="1" si="18"/>
        <v>68300.156495924675</v>
      </c>
      <c r="BU31" s="166">
        <f t="shared" ca="1" si="18"/>
        <v>67985.530342288752</v>
      </c>
      <c r="BV31" s="166">
        <f t="shared" ca="1" si="18"/>
        <v>67584.320191215069</v>
      </c>
      <c r="BW31" s="166">
        <f t="shared" ca="1" si="18"/>
        <v>67185.477743743395</v>
      </c>
      <c r="BX31" s="166">
        <f t="shared" ca="1" si="18"/>
        <v>66788.989027101619</v>
      </c>
      <c r="BY31" s="166">
        <f t="shared" ca="1" si="18"/>
        <v>66394.840150969292</v>
      </c>
      <c r="BZ31" s="166">
        <f t="shared" ca="1" si="18"/>
        <v>66003.017306998372</v>
      </c>
      <c r="CA31" s="166">
        <f t="shared" ca="1" si="18"/>
        <v>65613.506768330495</v>
      </c>
      <c r="CB31" s="166">
        <f t="shared" ca="1" si="18"/>
        <v>65226.294889119912</v>
      </c>
      <c r="CC31" s="166">
        <f t="shared" ca="1" si="18"/>
        <v>64841.368104040484</v>
      </c>
      <c r="CD31" s="166">
        <f t="shared" ca="1" si="18"/>
        <v>64458.71292782911</v>
      </c>
      <c r="CE31" s="166">
        <f t="shared" ca="1" si="18"/>
        <v>64078.315954800775</v>
      </c>
      <c r="CF31" s="166">
        <f t="shared" ca="1" si="18"/>
        <v>63700.163858385356</v>
      </c>
    </row>
    <row r="32" spans="1:84" x14ac:dyDescent="0.2">
      <c r="B32" s="118"/>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row>
    <row r="33" spans="1:84" x14ac:dyDescent="0.2">
      <c r="A33" s="118"/>
      <c r="B33" s="128" t="s">
        <v>156</v>
      </c>
      <c r="C33" s="128"/>
      <c r="D33" s="128"/>
      <c r="E33" s="128"/>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c r="BX33" s="129"/>
      <c r="BY33" s="129"/>
      <c r="BZ33" s="129"/>
      <c r="CA33" s="129"/>
      <c r="CB33" s="129"/>
      <c r="CC33" s="129"/>
      <c r="CD33" s="129"/>
      <c r="CE33" s="129"/>
      <c r="CF33" s="129"/>
    </row>
    <row r="34" spans="1:84" x14ac:dyDescent="0.2">
      <c r="A34" s="118"/>
      <c r="B34" s="118" t="s">
        <v>31</v>
      </c>
      <c r="C34" s="133">
        <f>INDEX('Demographic-Economic'!$D$36:$I$37, MATCH('Program Case 1 - Forecasts'!C$8,'Demographic-Economic'!$C$36:$C$37,0),MATCH('Program Case 1 - Forecasts'!$B34,'Demographic-Economic'!$D$8:$I$8,0))*1000</f>
        <v>534828123000</v>
      </c>
      <c r="D34" s="133">
        <f>INDEX('Demographic-Economic'!$D$36:$I$37, MATCH('Program Case 1 - Forecasts'!D$8,'Demographic-Economic'!$C$36:$C$37,0),MATCH('Program Case 1 - Forecasts'!$B34,'Demographic-Economic'!$D$8:$I$8,0))*1000</f>
        <v>531771287000</v>
      </c>
      <c r="E34" s="133">
        <f>(1+'Case 1 Assumptions'!$C$20)*'Base Case 1 - Forecasts'!D30</f>
        <v>233235562926.72971</v>
      </c>
      <c r="F34" s="133">
        <f ca="1">(1+'Case 1 Assumptions'!$C$20)*'Base Case 1 - Forecasts'!E30</f>
        <v>244870126183.29791</v>
      </c>
      <c r="G34" s="133">
        <f ca="1">(1+'Case 1 Assumptions'!$C$20)*'Base Case 1 - Forecasts'!F30</f>
        <v>257085060033.75195</v>
      </c>
      <c r="H34" s="133">
        <f ca="1">(1+'Case 1 Assumptions'!$C$20)*'Base Case 1 - Forecasts'!G30</f>
        <v>269909315287.74576</v>
      </c>
      <c r="I34" s="133">
        <f ca="1">(1+'Case 1 Assumptions'!$C$20)*'Base Case 1 - Forecasts'!H30</f>
        <v>283373286917.3158</v>
      </c>
      <c r="J34" s="133">
        <f ca="1">(1+'Case 1 Assumptions'!$C$20)*'Base Case 1 - Forecasts'!I30</f>
        <v>297508886096.48932</v>
      </c>
      <c r="K34" s="133">
        <f ca="1">(1+'Case 1 Assumptions'!$C$20)*'Base Case 1 - Forecasts'!J30</f>
        <v>312349615834.46729</v>
      </c>
      <c r="L34" s="133">
        <f ca="1">(1+'Case 1 Assumptions'!$C$20)*'Base Case 1 - Forecasts'!K30</f>
        <v>327930650381.64099</v>
      </c>
      <c r="M34" s="133">
        <f ca="1">(1+'Case 1 Assumptions'!$C$20)*'Base Case 1 - Forecasts'!L30</f>
        <v>344288918596.64441</v>
      </c>
      <c r="N34" s="133">
        <f ca="1">(1+'Case 1 Assumptions'!$C$21)*'Base Case 1 - Forecasts'!M30</f>
        <v>360159870231.69513</v>
      </c>
      <c r="O34" s="133">
        <f ca="1">(1+'Case 1 Assumptions'!$C$21)*'Base Case 1 - Forecasts'!N30</f>
        <v>376762437356.51776</v>
      </c>
      <c r="P34" s="133">
        <f ca="1">(1+'Case 1 Assumptions'!$C$21)*'Base Case 1 - Forecasts'!O30</f>
        <v>394130345814.22375</v>
      </c>
      <c r="Q34" s="133">
        <f ca="1">(1+'Case 1 Assumptions'!$C$21)*'Base Case 1 - Forecasts'!P30</f>
        <v>412298876134.10822</v>
      </c>
      <c r="R34" s="133">
        <f ca="1">(1+'Case 1 Assumptions'!$C$21)*'Base Case 1 - Forecasts'!Q30</f>
        <v>431304935199.21686</v>
      </c>
      <c r="S34" s="133">
        <f ca="1">(1+'Case 1 Assumptions'!$C$21)*'Base Case 1 - Forecasts'!R30</f>
        <v>451187131217.62848</v>
      </c>
      <c r="T34" s="133">
        <f ca="1">(1+'Case 1 Assumptions'!$C$21)*'Base Case 1 - Forecasts'!S30</f>
        <v>471985852149.7464</v>
      </c>
      <c r="U34" s="133">
        <f ca="1">(1+'Case 1 Assumptions'!$C$21)*'Base Case 1 - Forecasts'!T30</f>
        <v>493743347750.91278</v>
      </c>
      <c r="V34" s="133">
        <f ca="1">(1+'Case 1 Assumptions'!$C$21)*'Base Case 1 - Forecasts'!U30</f>
        <v>516503815396.00513</v>
      </c>
      <c r="W34" s="133">
        <f ca="1">(1+'Case 1 Assumptions'!$C$21)*'Base Case 1 - Forecasts'!V30</f>
        <v>540313489860.35504</v>
      </c>
      <c r="X34" s="133">
        <f ca="1">(1+'Case 1 Assumptions'!$C$22)*'Base Case 1 - Forecasts'!W30</f>
        <v>558867246507.03113</v>
      </c>
      <c r="Y34" s="133">
        <f ca="1">(1+'Case 1 Assumptions'!$C$22)*'Base Case 1 - Forecasts'!X30</f>
        <v>578058118258.48291</v>
      </c>
      <c r="Z34" s="133">
        <f ca="1">(1+'Case 1 Assumptions'!$C$22)*'Base Case 1 - Forecasts'!Y30</f>
        <v>597907982929.77832</v>
      </c>
      <c r="AA34" s="133">
        <f ca="1">(1+'Case 1 Assumptions'!$C$22)*'Base Case 1 - Forecasts'!Z30</f>
        <v>618439469595.51233</v>
      </c>
      <c r="AB34" s="133">
        <f ca="1">(1+'Case 1 Assumptions'!$C$22)*'Base Case 1 - Forecasts'!AA30</f>
        <v>639675984387.21252</v>
      </c>
      <c r="AC34" s="133">
        <f ca="1">(1+'Case 1 Assumptions'!$C$22)*'Base Case 1 - Forecasts'!AB30</f>
        <v>661641737176.59912</v>
      </c>
      <c r="AD34" s="133">
        <f ca="1">(1+'Case 1 Assumptions'!$C$22)*'Base Case 1 - Forecasts'!AC30</f>
        <v>684361769175.11792</v>
      </c>
      <c r="AE34" s="133">
        <f ca="1">(1+'Case 1 Assumptions'!$C$22)*'Base Case 1 - Forecasts'!AD30</f>
        <v>707861981481.20996</v>
      </c>
      <c r="AF34" s="133">
        <f ca="1">(1+'Case 1 Assumptions'!$C$22)*'Base Case 1 - Forecasts'!AE30</f>
        <v>732169164607.86243</v>
      </c>
      <c r="AG34" s="133">
        <f ca="1">(1+'Case 1 Assumptions'!$C$22)*'Base Case 1 - Forecasts'!AF30</f>
        <v>757311029024.10217</v>
      </c>
      <c r="AH34" s="133">
        <f ca="1">(1+'Case 1 Assumptions'!$C$23)*'Base Case 1 - Forecasts'!AG30</f>
        <v>778127462972.44849</v>
      </c>
      <c r="AI34" s="133">
        <f ca="1">(1+'Case 1 Assumptions'!$C$23)*'Base Case 1 - Forecasts'!AH30</f>
        <v>799516084444.43921</v>
      </c>
      <c r="AJ34" s="133">
        <f ca="1">(1+'Case 1 Assumptions'!$C$23)*'Base Case 1 - Forecasts'!AI30</f>
        <v>821492621329.05981</v>
      </c>
      <c r="AK34" s="133">
        <f ca="1">(1+'Case 1 Assumptions'!$C$23)*'Base Case 1 - Forecasts'!AJ30</f>
        <v>844073233832.46765</v>
      </c>
      <c r="AL34" s="133">
        <f ca="1">(1+'Case 1 Assumptions'!$C$23)*'Base Case 1 - Forecasts'!AK30</f>
        <v>867274526361.22266</v>
      </c>
      <c r="AM34" s="133">
        <f ca="1">(1+'Case 1 Assumptions'!$C$23)*'Base Case 1 - Forecasts'!AL30</f>
        <v>891113559732.15637</v>
      </c>
      <c r="AN34" s="133">
        <f ca="1">(1+'Case 1 Assumptions'!$C$23)*'Base Case 1 - Forecasts'!AM30</f>
        <v>915607863717.85718</v>
      </c>
      <c r="AO34" s="133">
        <f ca="1">(1+'Case 1 Assumptions'!$C$23)*'Base Case 1 - Forecasts'!AN30</f>
        <v>940775449936.99658</v>
      </c>
      <c r="AP34" s="133">
        <f ca="1">(1+'Case 1 Assumptions'!$C$23)*'Base Case 1 - Forecasts'!AO30</f>
        <v>966634825098.97644</v>
      </c>
      <c r="AQ34" s="133">
        <f ca="1">(1+'Case 1 Assumptions'!$C$23)*'Base Case 1 - Forecasts'!AP30</f>
        <v>993205004612.63538</v>
      </c>
      <c r="AR34" s="133">
        <f ca="1">(1+'Case 1 Assumptions'!$C$24)*'Base Case 1 - Forecasts'!AQ30</f>
        <v>1016955122041.7433</v>
      </c>
      <c r="AS34" s="133">
        <f ca="1">(1+'Case 1 Assumptions'!$C$24)*'Base Case 1 - Forecasts'!AR30</f>
        <v>1041273166611.0455</v>
      </c>
      <c r="AT34" s="133">
        <f ca="1">(1+'Case 1 Assumptions'!$C$24)*'Base Case 1 - Forecasts'!AS30</f>
        <v>1066172718937.0394</v>
      </c>
      <c r="AU34" s="133">
        <f ca="1">(1+'Case 1 Assumptions'!$C$24)*'Base Case 1 - Forecasts'!AT30</f>
        <v>1091667684384.1193</v>
      </c>
      <c r="AV34" s="133">
        <f ca="1">(1+'Case 1 Assumptions'!$C$24)*'Base Case 1 - Forecasts'!AU30</f>
        <v>1117772300830.144</v>
      </c>
      <c r="AW34" s="133">
        <f ca="1">(1+'Case 1 Assumptions'!$C$24)*'Base Case 1 - Forecasts'!AV30</f>
        <v>1144501146617.7002</v>
      </c>
      <c r="AX34" s="133">
        <f ca="1">(1+'Case 1 Assumptions'!$C$24)*'Base Case 1 - Forecasts'!AW30</f>
        <v>1171869148695.4993</v>
      </c>
      <c r="AY34" s="133">
        <f ca="1">(1+'Case 1 Assumptions'!$C$24)*'Base Case 1 - Forecasts'!AX30</f>
        <v>1199891590954.4583</v>
      </c>
      <c r="AZ34" s="133">
        <f ca="1">(1+'Case 1 Assumptions'!$C$24)*'Base Case 1 - Forecasts'!AY30</f>
        <v>1228584122763.1174</v>
      </c>
      <c r="BA34" s="133">
        <f ca="1">(1+'Case 1 Assumptions'!$C$24)*'Base Case 1 - Forecasts'!AZ30</f>
        <v>1257962767707.1606</v>
      </c>
      <c r="BB34" s="133">
        <f ca="1">(1+'Case 1 Assumptions'!$C$25)*'Base Case 1 - Forecasts'!BA30</f>
        <v>1283492192599.3198</v>
      </c>
      <c r="BC34" s="133">
        <f ca="1">(1+'Case 1 Assumptions'!$C$25)*'Base Case 1 - Forecasts'!BB30</f>
        <v>1309539718306.5867</v>
      </c>
      <c r="BD34" s="133">
        <f ca="1">(1+'Case 1 Assumptions'!$C$25)*'Base Case 1 - Forecasts'!BC30</f>
        <v>1336115859302.1919</v>
      </c>
      <c r="BE34" s="133">
        <f ca="1">(1+'Case 1 Assumptions'!$C$25)*'Base Case 1 - Forecasts'!BD30</f>
        <v>1363231343442.8311</v>
      </c>
      <c r="BF34" s="133">
        <f ca="1">(1+'Case 1 Assumptions'!$C$25)*'Base Case 1 - Forecasts'!BE30</f>
        <v>1390897116299.1248</v>
      </c>
      <c r="BG34" s="133">
        <f ca="1">(1+'Case 1 Assumptions'!$C$25)*'Base Case 1 - Forecasts'!BF30</f>
        <v>1419124345573.9624</v>
      </c>
      <c r="BH34" s="133">
        <f ca="1">(1+'Case 1 Assumptions'!$C$25)*'Base Case 1 - Forecasts'!BG30</f>
        <v>1447924425610.5115</v>
      </c>
      <c r="BI34" s="133">
        <f ca="1">(1+'Case 1 Assumptions'!$C$25)*'Base Case 1 - Forecasts'!BH30</f>
        <v>1477308981991.7153</v>
      </c>
      <c r="BJ34" s="133">
        <f ca="1">(1+'Case 1 Assumptions'!$C$25)*'Base Case 1 - Forecasts'!BI30</f>
        <v>1507289876233.1331</v>
      </c>
      <c r="BK34" s="133">
        <f ca="1">(1+'Case 1 Assumptions'!$C$25)*'Base Case 1 - Forecasts'!BJ30</f>
        <v>1537879210571.0181</v>
      </c>
      <c r="BL34" s="133">
        <f ca="1">(1+'Case 1 Assumptions'!$C$26)*'Base Case 1 - Forecasts'!BK30</f>
        <v>1565040148856.2432</v>
      </c>
      <c r="BM34" s="133">
        <f ca="1">(1+'Case 1 Assumptions'!$C$26)*'Base Case 1 - Forecasts'!BL30</f>
        <v>1592680784482.7568</v>
      </c>
      <c r="BN34" s="133">
        <f ca="1">(1+'Case 1 Assumptions'!$C$26)*'Base Case 1 - Forecasts'!BM30</f>
        <v>1620809589526.7747</v>
      </c>
      <c r="BO34" s="133">
        <f ca="1">(1+'Case 1 Assumptions'!$C$26)*'Base Case 1 - Forecasts'!BN30</f>
        <v>1649435185692.3489</v>
      </c>
      <c r="BP34" s="133">
        <f ca="1">(1+'Case 1 Assumptions'!$C$26)*'Base Case 1 - Forecasts'!BO30</f>
        <v>1678566346953.9895</v>
      </c>
      <c r="BQ34" s="133">
        <f ca="1">(1+'Case 1 Assumptions'!$C$26)*'Base Case 1 - Forecasts'!BP30</f>
        <v>1708212002245.958</v>
      </c>
      <c r="BR34" s="133">
        <f ca="1">(1+'Case 1 Assumptions'!$C$26)*'Base Case 1 - Forecasts'!BQ30</f>
        <v>1738381238199.0574</v>
      </c>
      <c r="BS34" s="133">
        <f ca="1">(1+'Case 1 Assumptions'!$C$26)*'Base Case 1 - Forecasts'!BR30</f>
        <v>1769083301925.7571</v>
      </c>
      <c r="BT34" s="133">
        <f ca="1">(1+'Case 1 Assumptions'!$C$26)*'Base Case 1 - Forecasts'!BS30</f>
        <v>1800327603854.5066</v>
      </c>
      <c r="BU34" s="133">
        <f ca="1">(1+'Case 1 Assumptions'!$C$26)*'Base Case 1 - Forecasts'!BT30</f>
        <v>1832123720614.1079</v>
      </c>
      <c r="BV34" s="133">
        <f ca="1">(1+'Case 1 Assumptions'!$C$27)*'Base Case 1 - Forecasts'!BU30</f>
        <v>1860882861881.8589</v>
      </c>
      <c r="BW34" s="133">
        <f ca="1">(1+'Case 1 Assumptions'!$C$27)*'Base Case 1 - Forecasts'!BV30</f>
        <v>1890093440024.2886</v>
      </c>
      <c r="BX34" s="133">
        <f ca="1">(1+'Case 1 Assumptions'!$C$27)*'Base Case 1 - Forecasts'!BW30</f>
        <v>1919762541318.7622</v>
      </c>
      <c r="BY34" s="133">
        <f ca="1">(1+'Case 1 Assumptions'!$C$27)*'Base Case 1 - Forecasts'!BX30</f>
        <v>1949897363277.0833</v>
      </c>
      <c r="BZ34" s="133">
        <f ca="1">(1+'Case 1 Assumptions'!$C$27)*'Base Case 1 - Forecasts'!BY30</f>
        <v>1980505216391.5576</v>
      </c>
      <c r="CA34" s="133">
        <f ca="1">(1+'Case 1 Assumptions'!$C$27)*'Base Case 1 - Forecasts'!BZ30</f>
        <v>2011593525908.4668</v>
      </c>
      <c r="CB34" s="133">
        <f ca="1">(1+'Case 1 Assumptions'!$C$27)*'Base Case 1 - Forecasts'!CA30</f>
        <v>2043169833629.3799</v>
      </c>
      <c r="CC34" s="133">
        <f ca="1">(1+'Case 1 Assumptions'!$C$27)*'Base Case 1 - Forecasts'!CB30</f>
        <v>2075241799740.74</v>
      </c>
      <c r="CD34" s="133">
        <f ca="1">(1+'Case 1 Assumptions'!$C$27)*'Base Case 1 - Forecasts'!CC30</f>
        <v>2107817204672.1716</v>
      </c>
      <c r="CE34" s="133">
        <f ca="1">(1+'Case 1 Assumptions'!$C$27)*'Base Case 1 - Forecasts'!CD30</f>
        <v>2140903950983.9568</v>
      </c>
      <c r="CF34" s="133">
        <f ca="1">(1+'Case 1 Assumptions'!$C$27)*'Base Case 1 - Forecasts'!CE30</f>
        <v>2174510065284.1396</v>
      </c>
    </row>
    <row r="35" spans="1:84" x14ac:dyDescent="0.2">
      <c r="A35" s="118"/>
      <c r="B35" s="118" t="s">
        <v>32</v>
      </c>
      <c r="C35" s="133">
        <f>INDEX('Demographic-Economic'!$D$36:$I$37, MATCH('Program Case 1 - Forecasts'!C$8,'Demographic-Economic'!$C$36:$C$37,0),MATCH('Program Case 1 - Forecasts'!$B35,'Demographic-Economic'!$D$8:$I$8,0))*1000</f>
        <v>223457321000</v>
      </c>
      <c r="D35" s="133">
        <f>INDEX('Demographic-Economic'!$D$36:$I$37, MATCH('Program Case 1 - Forecasts'!D$8,'Demographic-Economic'!$C$36:$C$37,0),MATCH('Program Case 1 - Forecasts'!$B35,'Demographic-Economic'!$D$8:$I$8,0))*1000</f>
        <v>222153795000</v>
      </c>
      <c r="E35" s="133">
        <f>(1+'Case 1 Assumptions'!$C$20)*'Base Case 1 - Forecasts'!D31</f>
        <v>438545208142.68451</v>
      </c>
      <c r="F35" s="133">
        <f ca="1">(1+'Case 1 Assumptions'!$C$20)*'Base Case 1 - Forecasts'!E31</f>
        <v>460421297281.8172</v>
      </c>
      <c r="G35" s="133">
        <f ca="1">(1+'Case 1 Assumptions'!$C$20)*'Base Case 1 - Forecasts'!F31</f>
        <v>483388638285.38153</v>
      </c>
      <c r="H35" s="133">
        <f ca="1">(1+'Case 1 Assumptions'!$C$20)*'Base Case 1 - Forecasts'!G31</f>
        <v>507501666414.81995</v>
      </c>
      <c r="I35" s="133">
        <f ca="1">(1+'Case 1 Assumptions'!$C$20)*'Base Case 1 - Forecasts'!H31</f>
        <v>532817532342.91553</v>
      </c>
      <c r="J35" s="133">
        <f ca="1">(1+'Case 1 Assumptions'!$C$20)*'Base Case 1 - Forecasts'!I31</f>
        <v>559396237607.51379</v>
      </c>
      <c r="K35" s="133">
        <f ca="1">(1+'Case 1 Assumptions'!$C$20)*'Base Case 1 - Forecasts'!J31</f>
        <v>587300776822.12512</v>
      </c>
      <c r="L35" s="133">
        <f ca="1">(1+'Case 1 Assumptions'!$C$20)*'Base Case 1 - Forecasts'!K31</f>
        <v>616597286980.46326</v>
      </c>
      <c r="M35" s="133">
        <f ca="1">(1+'Case 1 Assumptions'!$C$20)*'Base Case 1 - Forecasts'!L31</f>
        <v>647355204208.78992</v>
      </c>
      <c r="N35" s="133">
        <f ca="1">(1+'Case 1 Assumptions'!$C$21)*'Base Case 1 - Forecasts'!M31</f>
        <v>677196835994.60083</v>
      </c>
      <c r="O35" s="133">
        <f ca="1">(1+'Case 1 Assumptions'!$C$21)*'Base Case 1 - Forecasts'!N31</f>
        <v>708414100480.74402</v>
      </c>
      <c r="P35" s="133">
        <f ca="1">(1+'Case 1 Assumptions'!$C$21)*'Base Case 1 - Forecasts'!O31</f>
        <v>741070411268.05103</v>
      </c>
      <c r="Q35" s="133">
        <f ca="1">(1+'Case 1 Assumptions'!$C$21)*'Base Case 1 - Forecasts'!P31</f>
        <v>775232105182.9856</v>
      </c>
      <c r="R35" s="133">
        <f ca="1">(1+'Case 1 Assumptions'!$C$21)*'Base Case 1 - Forecasts'!Q31</f>
        <v>810968577031.82898</v>
      </c>
      <c r="S35" s="133">
        <f ca="1">(1+'Case 1 Assumptions'!$C$21)*'Base Case 1 - Forecasts'!R31</f>
        <v>848352420566.73242</v>
      </c>
      <c r="T35" s="133">
        <f ca="1">(1+'Case 1 Assumptions'!$C$21)*'Base Case 1 - Forecasts'!S31</f>
        <v>887459575949.99036</v>
      </c>
      <c r="U35" s="133">
        <f ca="1">(1+'Case 1 Assumptions'!$C$21)*'Base Case 1 - Forecasts'!T31</f>
        <v>928369484016.08801</v>
      </c>
      <c r="V35" s="133">
        <f ca="1">(1+'Case 1 Assumptions'!$C$21)*'Base Case 1 - Forecasts'!U31</f>
        <v>971165247644.88562</v>
      </c>
      <c r="W35" s="133">
        <f ca="1">(1+'Case 1 Assumptions'!$C$21)*'Base Case 1 - Forecasts'!V31</f>
        <v>1015933800573.7461</v>
      </c>
      <c r="X35" s="133">
        <f ca="1">(1+'Case 1 Assumptions'!$C$22)*'Base Case 1 - Forecasts'!W31</f>
        <v>1050819822963.9138</v>
      </c>
      <c r="Y35" s="133">
        <f ca="1">(1+'Case 1 Assumptions'!$C$22)*'Base Case 1 - Forecasts'!X31</f>
        <v>1086903792068.2474</v>
      </c>
      <c r="Z35" s="133">
        <f ca="1">(1+'Case 1 Assumptions'!$C$22)*'Base Case 1 - Forecasts'!Y31</f>
        <v>1124226844027.5752</v>
      </c>
      <c r="AA35" s="133">
        <f ca="1">(1+'Case 1 Assumptions'!$C$22)*'Base Case 1 - Forecasts'!Z31</f>
        <v>1162831527551.4666</v>
      </c>
      <c r="AB35" s="133">
        <f ca="1">(1+'Case 1 Assumptions'!$C$22)*'Base Case 1 - Forecasts'!AA31</f>
        <v>1202761852424.2522</v>
      </c>
      <c r="AC35" s="133">
        <f ca="1">(1+'Case 1 Assumptions'!$C$22)*'Base Case 1 - Forecasts'!AB31</f>
        <v>1244063339676.6851</v>
      </c>
      <c r="AD35" s="133">
        <f ca="1">(1+'Case 1 Assumptions'!$C$22)*'Base Case 1 - Forecasts'!AC31</f>
        <v>1286783073480.4402</v>
      </c>
      <c r="AE35" s="133">
        <f ca="1">(1+'Case 1 Assumptions'!$C$22)*'Base Case 1 - Forecasts'!AD31</f>
        <v>1330969754824.614</v>
      </c>
      <c r="AF35" s="133">
        <f ca="1">(1+'Case 1 Assumptions'!$C$22)*'Base Case 1 - Forecasts'!AE31</f>
        <v>1376673757035.4126</v>
      </c>
      <c r="AG35" s="133">
        <f ca="1">(1+'Case 1 Assumptions'!$C$22)*'Base Case 1 - Forecasts'!AF31</f>
        <v>1423947183202.3252</v>
      </c>
      <c r="AH35" s="133">
        <f ca="1">(1+'Case 1 Assumptions'!$C$23)*'Base Case 1 - Forecasts'!AG31</f>
        <v>1463087643791.2356</v>
      </c>
      <c r="AI35" s="133">
        <f ca="1">(1+'Case 1 Assumptions'!$C$23)*'Base Case 1 - Forecasts'!AH31</f>
        <v>1503303969884.9792</v>
      </c>
      <c r="AJ35" s="133">
        <f ca="1">(1+'Case 1 Assumptions'!$C$23)*'Base Case 1 - Forecasts'!AI31</f>
        <v>1544625734119.3167</v>
      </c>
      <c r="AK35" s="133">
        <f ca="1">(1+'Case 1 Assumptions'!$C$23)*'Base Case 1 - Forecasts'!AJ31</f>
        <v>1587083322001.8608</v>
      </c>
      <c r="AL35" s="133">
        <f ca="1">(1+'Case 1 Assumptions'!$C$23)*'Base Case 1 - Forecasts'!AK31</f>
        <v>1630707954255.7275</v>
      </c>
      <c r="AM35" s="133">
        <f ca="1">(1+'Case 1 Assumptions'!$C$23)*'Base Case 1 - Forecasts'!AL31</f>
        <v>1675531709777.3535</v>
      </c>
      <c r="AN35" s="133">
        <f ca="1">(1+'Case 1 Assumptions'!$C$23)*'Base Case 1 - Forecasts'!AM31</f>
        <v>1721587549225.3618</v>
      </c>
      <c r="AO35" s="133">
        <f ca="1">(1+'Case 1 Assumptions'!$C$23)*'Base Case 1 - Forecasts'!AN31</f>
        <v>1768909339257.8223</v>
      </c>
      <c r="AP35" s="133">
        <f ca="1">(1+'Case 1 Assumptions'!$C$23)*'Base Case 1 - Forecasts'!AO31</f>
        <v>1817531877435.7278</v>
      </c>
      <c r="AQ35" s="133">
        <f ca="1">(1+'Case 1 Assumptions'!$C$23)*'Base Case 1 - Forecasts'!AP31</f>
        <v>1867490917811.001</v>
      </c>
      <c r="AR35" s="133">
        <f ca="1">(1+'Case 1 Assumptions'!$C$24)*'Base Case 1 - Forecasts'!AQ31</f>
        <v>1912147487592.4854</v>
      </c>
      <c r="AS35" s="133">
        <f ca="1">(1+'Case 1 Assumptions'!$C$24)*'Base Case 1 - Forecasts'!AR31</f>
        <v>1957871912219.0076</v>
      </c>
      <c r="AT35" s="133">
        <f ca="1">(1+'Case 1 Assumptions'!$C$24)*'Base Case 1 - Forecasts'!AS31</f>
        <v>2004689726880.0291</v>
      </c>
      <c r="AU35" s="133">
        <f ca="1">(1+'Case 1 Assumptions'!$C$24)*'Base Case 1 - Forecasts'!AT31</f>
        <v>2052627077377.8713</v>
      </c>
      <c r="AV35" s="133">
        <f ca="1">(1+'Case 1 Assumptions'!$C$24)*'Base Case 1 - Forecasts'!AU31</f>
        <v>2101710734729.0586</v>
      </c>
      <c r="AW35" s="133">
        <f ca="1">(1+'Case 1 Assumptions'!$C$24)*'Base Case 1 - Forecasts'!AV31</f>
        <v>2151968110114.8176</v>
      </c>
      <c r="AX35" s="133">
        <f ca="1">(1+'Case 1 Assumptions'!$C$24)*'Base Case 1 - Forecasts'!AW31</f>
        <v>2203427270189.082</v>
      </c>
      <c r="AY35" s="133">
        <f ca="1">(1+'Case 1 Assumptions'!$C$24)*'Base Case 1 - Forecasts'!AX31</f>
        <v>2256116952752.5518</v>
      </c>
      <c r="AZ35" s="133">
        <f ca="1">(1+'Case 1 Assumptions'!$C$24)*'Base Case 1 - Forecasts'!AY31</f>
        <v>2310066582801.5591</v>
      </c>
      <c r="BA35" s="133">
        <f ca="1">(1+'Case 1 Assumptions'!$C$24)*'Base Case 1 - Forecasts'!AZ31</f>
        <v>2365306288960.7046</v>
      </c>
      <c r="BB35" s="133">
        <f ca="1">(1+'Case 1 Assumptions'!$C$25)*'Base Case 1 - Forecasts'!BA31</f>
        <v>2413308432427.188</v>
      </c>
      <c r="BC35" s="133">
        <f ca="1">(1+'Case 1 Assumptions'!$C$25)*'Base Case 1 - Forecasts'!BB31</f>
        <v>2462284743927.6938</v>
      </c>
      <c r="BD35" s="133">
        <f ca="1">(1+'Case 1 Assumptions'!$C$25)*'Base Case 1 - Forecasts'!BC31</f>
        <v>2512254993482.6826</v>
      </c>
      <c r="BE35" s="133">
        <f ca="1">(1+'Case 1 Assumptions'!$C$25)*'Base Case 1 - Forecasts'!BD31</f>
        <v>2563239352330.5732</v>
      </c>
      <c r="BF35" s="133">
        <f ca="1">(1+'Case 1 Assumptions'!$C$25)*'Base Case 1 - Forecasts'!BE31</f>
        <v>2615258401070.1646</v>
      </c>
      <c r="BG35" s="133">
        <f ca="1">(1+'Case 1 Assumptions'!$C$25)*'Base Case 1 - Forecasts'!BF31</f>
        <v>2668333137968.3008</v>
      </c>
      <c r="BH35" s="133">
        <f ca="1">(1+'Case 1 Assumptions'!$C$25)*'Base Case 1 - Forecasts'!BG31</f>
        <v>2722484987436.1372</v>
      </c>
      <c r="BI35" s="133">
        <f ca="1">(1+'Case 1 Assumptions'!$C$25)*'Base Case 1 - Forecasts'!BH31</f>
        <v>2777735808677.4233</v>
      </c>
      <c r="BJ35" s="133">
        <f ca="1">(1+'Case 1 Assumptions'!$C$25)*'Base Case 1 - Forecasts'!BI31</f>
        <v>2834107904512.2974</v>
      </c>
      <c r="BK35" s="133">
        <f ca="1">(1+'Case 1 Assumptions'!$C$25)*'Base Case 1 - Forecasts'!BJ31</f>
        <v>2891624030380.1528</v>
      </c>
      <c r="BL35" s="133">
        <f ca="1">(1+'Case 1 Assumptions'!$C$26)*'Base Case 1 - Forecasts'!BK31</f>
        <v>2942693855170.9229</v>
      </c>
      <c r="BM35" s="133">
        <f ca="1">(1+'Case 1 Assumptions'!$C$26)*'Base Case 1 - Forecasts'!BL31</f>
        <v>2994665639198.7021</v>
      </c>
      <c r="BN35" s="133">
        <f ca="1">(1+'Case 1 Assumptions'!$C$26)*'Base Case 1 - Forecasts'!BM31</f>
        <v>3047555312231.5791</v>
      </c>
      <c r="BO35" s="133">
        <f ca="1">(1+'Case 1 Assumptions'!$C$26)*'Base Case 1 - Forecasts'!BN31</f>
        <v>3101379085377.9746</v>
      </c>
      <c r="BP35" s="133">
        <f ca="1">(1+'Case 1 Assumptions'!$C$26)*'Base Case 1 - Forecasts'!BO31</f>
        <v>3156153456055.4756</v>
      </c>
      <c r="BQ35" s="133">
        <f ca="1">(1+'Case 1 Assumptions'!$C$26)*'Base Case 1 - Forecasts'!BP31</f>
        <v>3211895213047.4263</v>
      </c>
      <c r="BR35" s="133">
        <f ca="1">(1+'Case 1 Assumptions'!$C$26)*'Base Case 1 - Forecasts'!BQ31</f>
        <v>3268621441648.8257</v>
      </c>
      <c r="BS35" s="133">
        <f ca="1">(1+'Case 1 Assumptions'!$C$26)*'Base Case 1 - Forecasts'!BR31</f>
        <v>3326349528903.106</v>
      </c>
      <c r="BT35" s="133">
        <f ca="1">(1+'Case 1 Assumptions'!$C$26)*'Base Case 1 - Forecasts'!BS31</f>
        <v>3385097168931.4014</v>
      </c>
      <c r="BU35" s="133">
        <f ca="1">(1+'Case 1 Assumptions'!$C$26)*'Base Case 1 - Forecasts'!BT31</f>
        <v>3444882368355.9375</v>
      </c>
      <c r="BV35" s="133">
        <f ca="1">(1+'Case 1 Assumptions'!$C$27)*'Base Case 1 - Forecasts'!BU31</f>
        <v>3498957241994.4521</v>
      </c>
      <c r="BW35" s="133">
        <f ca="1">(1+'Case 1 Assumptions'!$C$27)*'Base Case 1 - Forecasts'!BV31</f>
        <v>3553880937638.0029</v>
      </c>
      <c r="BX35" s="133">
        <f ca="1">(1+'Case 1 Assumptions'!$C$27)*'Base Case 1 - Forecasts'!BW31</f>
        <v>3609666779382.3804</v>
      </c>
      <c r="BY35" s="133">
        <f ca="1">(1+'Case 1 Assumptions'!$C$27)*'Base Case 1 - Forecasts'!BX31</f>
        <v>3666328300473.8545</v>
      </c>
      <c r="BZ35" s="133">
        <f ca="1">(1+'Case 1 Assumptions'!$C$27)*'Base Case 1 - Forecasts'!BY31</f>
        <v>3723879246592.2417</v>
      </c>
      <c r="CA35" s="133">
        <f ca="1">(1+'Case 1 Assumptions'!$C$27)*'Base Case 1 - Forecasts'!BZ31</f>
        <v>3782333579185.5098</v>
      </c>
      <c r="CB35" s="133">
        <f ca="1">(1+'Case 1 Assumptions'!$C$27)*'Base Case 1 - Forecasts'!CA31</f>
        <v>3841705478856.7251</v>
      </c>
      <c r="CC35" s="133">
        <f ca="1">(1+'Case 1 Assumptions'!$C$27)*'Base Case 1 - Forecasts'!CB31</f>
        <v>3902009348804.1655</v>
      </c>
      <c r="CD35" s="133">
        <f ca="1">(1+'Case 1 Assumptions'!$C$27)*'Base Case 1 - Forecasts'!CC31</f>
        <v>3963259818315.4331</v>
      </c>
      <c r="CE35" s="133">
        <f ca="1">(1+'Case 1 Assumptions'!$C$27)*'Base Case 1 - Forecasts'!CD31</f>
        <v>4025471746316.4146</v>
      </c>
      <c r="CF35" s="133">
        <f ca="1">(1+'Case 1 Assumptions'!$C$27)*'Base Case 1 - Forecasts'!CE31</f>
        <v>4088660224975.9507</v>
      </c>
    </row>
    <row r="36" spans="1:84" x14ac:dyDescent="0.2">
      <c r="A36" s="118"/>
      <c r="B36" s="118" t="s">
        <v>33</v>
      </c>
      <c r="C36" s="133">
        <f>INDEX('Demographic-Economic'!$D$36:$I$37, MATCH('Program Case 1 - Forecasts'!C$8,'Demographic-Economic'!$C$36:$C$37,0),MATCH('Program Case 1 - Forecasts'!$B36,'Demographic-Economic'!$D$8:$I$8,0))*1000</f>
        <v>414066160000</v>
      </c>
      <c r="D36" s="133">
        <f>INDEX('Demographic-Economic'!$D$36:$I$37, MATCH('Program Case 1 - Forecasts'!D$8,'Demographic-Economic'!$C$36:$C$37,0),MATCH('Program Case 1 - Forecasts'!$B36,'Demographic-Economic'!$D$8:$I$8,0))*1000</f>
        <v>417708522000</v>
      </c>
      <c r="E36" s="133">
        <f>(1+'Case 1 Assumptions'!$C$20)*'Base Case 1 - Forecasts'!D32</f>
        <v>48101408854.716362</v>
      </c>
      <c r="F36" s="133">
        <f ca="1">(1+'Case 1 Assumptions'!$C$20)*'Base Case 1 - Forecasts'!E32</f>
        <v>50500866626.197189</v>
      </c>
      <c r="G36" s="133">
        <f ca="1">(1+'Case 1 Assumptions'!$C$20)*'Base Case 1 - Forecasts'!F32</f>
        <v>53020017307.598991</v>
      </c>
      <c r="H36" s="133">
        <f ca="1">(1+'Case 1 Assumptions'!$C$20)*'Base Case 1 - Forecasts'!G32</f>
        <v>55664831578.154236</v>
      </c>
      <c r="I36" s="133">
        <f ca="1">(1+'Case 1 Assumptions'!$C$20)*'Base Case 1 - Forecasts'!H32</f>
        <v>58441577954.373474</v>
      </c>
      <c r="J36" s="133">
        <f ca="1">(1+'Case 1 Assumptions'!$C$20)*'Base Case 1 - Forecasts'!I32</f>
        <v>61356837647.156349</v>
      </c>
      <c r="K36" s="133">
        <f ca="1">(1+'Case 1 Assumptions'!$C$20)*'Base Case 1 - Forecasts'!J32</f>
        <v>64417520160.024605</v>
      </c>
      <c r="L36" s="133">
        <f ca="1">(1+'Case 1 Assumptions'!$C$20)*'Base Case 1 - Forecasts'!K32</f>
        <v>67630879665.446625</v>
      </c>
      <c r="M36" s="133">
        <f ca="1">(1+'Case 1 Assumptions'!$C$20)*'Base Case 1 - Forecasts'!L32</f>
        <v>71004532198.067383</v>
      </c>
      <c r="N36" s="133">
        <f ca="1">(1+'Case 1 Assumptions'!$C$21)*'Base Case 1 - Forecasts'!M32</f>
        <v>74277682844.269775</v>
      </c>
      <c r="O36" s="133">
        <f ca="1">(1+'Case 1 Assumptions'!$C$21)*'Base Case 1 - Forecasts'!N32</f>
        <v>77701718438.532242</v>
      </c>
      <c r="P36" s="133">
        <f ca="1">(1+'Case 1 Assumptions'!$C$21)*'Base Case 1 - Forecasts'!O32</f>
        <v>81283594440.597366</v>
      </c>
      <c r="Q36" s="133">
        <f ca="1">(1+'Case 1 Assumptions'!$C$21)*'Base Case 1 - Forecasts'!P32</f>
        <v>85030586941.396286</v>
      </c>
      <c r="R36" s="133">
        <f ca="1">(1+'Case 1 Assumptions'!$C$21)*'Base Case 1 - Forecasts'!Q32</f>
        <v>88950307443.431717</v>
      </c>
      <c r="S36" s="133">
        <f ca="1">(1+'Case 1 Assumptions'!$C$21)*'Base Case 1 - Forecasts'!R32</f>
        <v>93050718322.503662</v>
      </c>
      <c r="T36" s="133">
        <f ca="1">(1+'Case 1 Assumptions'!$C$21)*'Base Case 1 - Forecasts'!S32</f>
        <v>97340149002.186234</v>
      </c>
      <c r="U36" s="133">
        <f ca="1">(1+'Case 1 Assumptions'!$C$21)*'Base Case 1 - Forecasts'!T32</f>
        <v>101827312873.9118</v>
      </c>
      <c r="V36" s="133">
        <f ca="1">(1+'Case 1 Assumptions'!$C$21)*'Base Case 1 - Forecasts'!U32</f>
        <v>106521324997.03328</v>
      </c>
      <c r="W36" s="133">
        <f ca="1">(1+'Case 1 Assumptions'!$C$21)*'Base Case 1 - Forecasts'!V32</f>
        <v>111431720614.81984</v>
      </c>
      <c r="X36" s="133">
        <f ca="1">(1+'Case 1 Assumptions'!$C$22)*'Base Case 1 - Forecasts'!W32</f>
        <v>115258160386.92715</v>
      </c>
      <c r="Y36" s="133">
        <f ca="1">(1+'Case 1 Assumptions'!$C$22)*'Base Case 1 - Forecasts'!X32</f>
        <v>119215995790.80592</v>
      </c>
      <c r="Z36" s="133">
        <f ca="1">(1+'Case 1 Assumptions'!$C$22)*'Base Case 1 - Forecasts'!Y32</f>
        <v>123309738804.45055</v>
      </c>
      <c r="AA36" s="133">
        <f ca="1">(1+'Case 1 Assumptions'!$C$22)*'Base Case 1 - Forecasts'!Z32</f>
        <v>127544056342.09756</v>
      </c>
      <c r="AB36" s="133">
        <f ca="1">(1+'Case 1 Assumptions'!$C$22)*'Base Case 1 - Forecasts'!AA32</f>
        <v>131923775574.56172</v>
      </c>
      <c r="AC36" s="133">
        <f ca="1">(1+'Case 1 Assumptions'!$C$22)*'Base Case 1 - Forecasts'!AB32</f>
        <v>136453889432.26633</v>
      </c>
      <c r="AD36" s="133">
        <f ca="1">(1+'Case 1 Assumptions'!$C$22)*'Base Case 1 - Forecasts'!AC32</f>
        <v>141139562297.24152</v>
      </c>
      <c r="AE36" s="133">
        <f ca="1">(1+'Case 1 Assumptions'!$C$22)*'Base Case 1 - Forecasts'!AD32</f>
        <v>145986135890.57935</v>
      </c>
      <c r="AF36" s="133">
        <f ca="1">(1+'Case 1 Assumptions'!$C$22)*'Base Case 1 - Forecasts'!AE32</f>
        <v>150999135362.05734</v>
      </c>
      <c r="AG36" s="133">
        <f ca="1">(1+'Case 1 Assumptions'!$C$22)*'Base Case 1 - Forecasts'!AF32</f>
        <v>156184275588.87305</v>
      </c>
      <c r="AH36" s="133">
        <f ca="1">(1+'Case 1 Assumptions'!$C$23)*'Base Case 1 - Forecasts'!AG32</f>
        <v>160477359317.96609</v>
      </c>
      <c r="AI36" s="133">
        <f ca="1">(1+'Case 1 Assumptions'!$C$23)*'Base Case 1 - Forecasts'!AH32</f>
        <v>164888448318.944</v>
      </c>
      <c r="AJ36" s="133">
        <f ca="1">(1+'Case 1 Assumptions'!$C$23)*'Base Case 1 - Forecasts'!AI32</f>
        <v>169420786237.88297</v>
      </c>
      <c r="AK36" s="133">
        <f ca="1">(1+'Case 1 Assumptions'!$C$23)*'Base Case 1 - Forecasts'!AJ32</f>
        <v>174077705879.92551</v>
      </c>
      <c r="AL36" s="133">
        <f ca="1">(1+'Case 1 Assumptions'!$C$23)*'Base Case 1 - Forecasts'!AK32</f>
        <v>178862631660.0224</v>
      </c>
      <c r="AM36" s="133">
        <f ca="1">(1+'Case 1 Assumptions'!$C$23)*'Base Case 1 - Forecasts'!AL32</f>
        <v>183779082121.03867</v>
      </c>
      <c r="AN36" s="133">
        <f ca="1">(1+'Case 1 Assumptions'!$C$23)*'Base Case 1 - Forecasts'!AM32</f>
        <v>188830672521.07568</v>
      </c>
      <c r="AO36" s="133">
        <f ca="1">(1+'Case 1 Assumptions'!$C$23)*'Base Case 1 - Forecasts'!AN32</f>
        <v>194021117491.91168</v>
      </c>
      <c r="AP36" s="133">
        <f ca="1">(1+'Case 1 Assumptions'!$C$23)*'Base Case 1 - Forecasts'!AO32</f>
        <v>199354233770.51559</v>
      </c>
      <c r="AQ36" s="133">
        <f ca="1">(1+'Case 1 Assumptions'!$C$23)*'Base Case 1 - Forecasts'!AP32</f>
        <v>204833943005.64288</v>
      </c>
      <c r="AR36" s="133">
        <f ca="1">(1+'Case 1 Assumptions'!$C$24)*'Base Case 1 - Forecasts'!AQ32</f>
        <v>209732055859.74451</v>
      </c>
      <c r="AS36" s="133">
        <f ca="1">(1+'Case 1 Assumptions'!$C$24)*'Base Case 1 - Forecasts'!AR32</f>
        <v>214747295344.22522</v>
      </c>
      <c r="AT36" s="133">
        <f ca="1">(1+'Case 1 Assumptions'!$C$24)*'Base Case 1 - Forecasts'!AS32</f>
        <v>219882462261.75183</v>
      </c>
      <c r="AU36" s="133">
        <f ca="1">(1+'Case 1 Assumptions'!$C$24)*'Base Case 1 - Forecasts'!AT32</f>
        <v>225140424389.47464</v>
      </c>
      <c r="AV36" s="133">
        <f ca="1">(1+'Case 1 Assumptions'!$C$24)*'Base Case 1 - Forecasts'!AU32</f>
        <v>230524118080.56177</v>
      </c>
      <c r="AW36" s="133">
        <f ca="1">(1+'Case 1 Assumptions'!$C$24)*'Base Case 1 - Forecasts'!AV32</f>
        <v>236036549904.03027</v>
      </c>
      <c r="AX36" s="133">
        <f ca="1">(1+'Case 1 Assumptions'!$C$24)*'Base Case 1 - Forecasts'!AW32</f>
        <v>241680798323.78989</v>
      </c>
      <c r="AY36" s="133">
        <f ca="1">(1+'Case 1 Assumptions'!$C$24)*'Base Case 1 - Forecasts'!AX32</f>
        <v>247460015417.83707</v>
      </c>
      <c r="AZ36" s="133">
        <f ca="1">(1+'Case 1 Assumptions'!$C$24)*'Base Case 1 - Forecasts'!AY32</f>
        <v>253377428638.55948</v>
      </c>
      <c r="BA36" s="133">
        <f ca="1">(1+'Case 1 Assumptions'!$C$24)*'Base Case 1 - Forecasts'!AZ32</f>
        <v>259436342615.13394</v>
      </c>
      <c r="BB36" s="133">
        <f ca="1">(1+'Case 1 Assumptions'!$C$25)*'Base Case 1 - Forecasts'!BA32</f>
        <v>264701411497.22931</v>
      </c>
      <c r="BC36" s="133">
        <f ca="1">(1+'Case 1 Assumptions'!$C$25)*'Base Case 1 - Forecasts'!BB32</f>
        <v>270073331062.05392</v>
      </c>
      <c r="BD36" s="133">
        <f ca="1">(1+'Case 1 Assumptions'!$C$25)*'Base Case 1 - Forecasts'!BC32</f>
        <v>275554269765.2644</v>
      </c>
      <c r="BE36" s="133">
        <f ca="1">(1+'Case 1 Assumptions'!$C$25)*'Base Case 1 - Forecasts'!BD32</f>
        <v>281146440069.72266</v>
      </c>
      <c r="BF36" s="133">
        <f ca="1">(1+'Case 1 Assumptions'!$C$25)*'Base Case 1 - Forecasts'!BE32</f>
        <v>286852099338.5896</v>
      </c>
      <c r="BG36" s="133">
        <f ca="1">(1+'Case 1 Assumptions'!$C$25)*'Base Case 1 - Forecasts'!BF32</f>
        <v>292673550746.5437</v>
      </c>
      <c r="BH36" s="133">
        <f ca="1">(1+'Case 1 Assumptions'!$C$25)*'Base Case 1 - Forecasts'!BG32</f>
        <v>298613144209.4917</v>
      </c>
      <c r="BI36" s="133">
        <f ca="1">(1+'Case 1 Assumptions'!$C$25)*'Base Case 1 - Forecasts'!BH32</f>
        <v>304673277333.14734</v>
      </c>
      <c r="BJ36" s="133">
        <f ca="1">(1+'Case 1 Assumptions'!$C$25)*'Base Case 1 - Forecasts'!BI32</f>
        <v>310856396380.86084</v>
      </c>
      <c r="BK36" s="133">
        <f ca="1">(1+'Case 1 Assumptions'!$C$25)*'Base Case 1 - Forecasts'!BJ32</f>
        <v>317164997261.0896</v>
      </c>
      <c r="BL36" s="133">
        <f ca="1">(1+'Case 1 Assumptions'!$C$26)*'Base Case 1 - Forecasts'!BK32</f>
        <v>322766541815.19244</v>
      </c>
      <c r="BM36" s="133">
        <f ca="1">(1+'Case 1 Assumptions'!$C$26)*'Base Case 1 - Forecasts'!BL32</f>
        <v>328467016899.6582</v>
      </c>
      <c r="BN36" s="133">
        <f ca="1">(1+'Case 1 Assumptions'!$C$26)*'Base Case 1 - Forecasts'!BM32</f>
        <v>334268169755.76001</v>
      </c>
      <c r="BO36" s="133">
        <f ca="1">(1+'Case 1 Assumptions'!$C$26)*'Base Case 1 - Forecasts'!BN32</f>
        <v>340171778483.31433</v>
      </c>
      <c r="BP36" s="133">
        <f ca="1">(1+'Case 1 Assumptions'!$C$26)*'Base Case 1 - Forecasts'!BO32</f>
        <v>346179652585.68286</v>
      </c>
      <c r="BQ36" s="133">
        <f ca="1">(1+'Case 1 Assumptions'!$C$26)*'Base Case 1 - Forecasts'!BP32</f>
        <v>352293633524.3999</v>
      </c>
      <c r="BR36" s="133">
        <f ca="1">(1+'Case 1 Assumptions'!$C$26)*'Base Case 1 - Forecasts'!BQ32</f>
        <v>358515595283.59497</v>
      </c>
      <c r="BS36" s="133">
        <f ca="1">(1+'Case 1 Assumptions'!$C$26)*'Base Case 1 - Forecasts'!BR32</f>
        <v>364847444944.38391</v>
      </c>
      <c r="BT36" s="133">
        <f ca="1">(1+'Case 1 Assumptions'!$C$26)*'Base Case 1 - Forecasts'!BS32</f>
        <v>371291123269.40466</v>
      </c>
      <c r="BU36" s="133">
        <f ca="1">(1+'Case 1 Assumptions'!$C$26)*'Base Case 1 - Forecasts'!BT32</f>
        <v>377848605297.67645</v>
      </c>
      <c r="BV36" s="133">
        <f ca="1">(1+'Case 1 Assumptions'!$C$27)*'Base Case 1 - Forecasts'!BU32</f>
        <v>383779755740.90973</v>
      </c>
      <c r="BW36" s="133">
        <f ca="1">(1+'Case 1 Assumptions'!$C$27)*'Base Case 1 - Forecasts'!BV32</f>
        <v>389804008408.38586</v>
      </c>
      <c r="BX36" s="133">
        <f ca="1">(1+'Case 1 Assumptions'!$C$27)*'Base Case 1 - Forecasts'!BW32</f>
        <v>395922824740.72107</v>
      </c>
      <c r="BY36" s="133">
        <f ca="1">(1+'Case 1 Assumptions'!$C$27)*'Base Case 1 - Forecasts'!BX32</f>
        <v>402137689119.00055</v>
      </c>
      <c r="BZ36" s="133">
        <f ca="1">(1+'Case 1 Assumptions'!$C$27)*'Base Case 1 - Forecasts'!BY32</f>
        <v>408450109224.87842</v>
      </c>
      <c r="CA36" s="133">
        <f ca="1">(1+'Case 1 Assumptions'!$C$27)*'Base Case 1 - Forecasts'!BZ32</f>
        <v>414861616406.33081</v>
      </c>
      <c r="CB36" s="133">
        <f ca="1">(1+'Case 1 Assumptions'!$C$27)*'Base Case 1 - Forecasts'!CA32</f>
        <v>421373766049.14972</v>
      </c>
      <c r="CC36" s="133">
        <f ca="1">(1+'Case 1 Assumptions'!$C$27)*'Base Case 1 - Forecasts'!CB32</f>
        <v>427988137954.26855</v>
      </c>
      <c r="CD36" s="133">
        <f ca="1">(1+'Case 1 Assumptions'!$C$27)*'Base Case 1 - Forecasts'!CC32</f>
        <v>434706336721.01062</v>
      </c>
      <c r="CE36" s="133">
        <f ca="1">(1+'Case 1 Assumptions'!$C$27)*'Base Case 1 - Forecasts'!CD32</f>
        <v>441529992136.35321</v>
      </c>
      <c r="CF36" s="133">
        <f ca="1">(1+'Case 1 Assumptions'!$C$27)*'Base Case 1 - Forecasts'!CE32</f>
        <v>448460759570.30255</v>
      </c>
    </row>
    <row r="37" spans="1:84" x14ac:dyDescent="0.2">
      <c r="A37" s="118"/>
      <c r="B37" s="118" t="s">
        <v>34</v>
      </c>
      <c r="C37" s="133">
        <f>INDEX('Demographic-Economic'!$D$36:$I$37, MATCH('Program Case 1 - Forecasts'!C$8,'Demographic-Economic'!$C$36:$C$37,0),MATCH('Program Case 1 - Forecasts'!$B37,'Demographic-Economic'!$D$8:$I$8,0))*1000</f>
        <v>46354925000</v>
      </c>
      <c r="D37" s="133">
        <f>INDEX('Demographic-Economic'!$D$36:$I$37, MATCH('Program Case 1 - Forecasts'!D$8,'Demographic-Economic'!$C$36:$C$37,0),MATCH('Program Case 1 - Forecasts'!$B37,'Demographic-Economic'!$D$8:$I$8,0))*1000</f>
        <v>45815957000</v>
      </c>
      <c r="E37" s="133">
        <f>(1+'Case 1 Assumptions'!$C$20)*'Base Case 1 - Forecasts'!D33</f>
        <v>73117493064.671097</v>
      </c>
      <c r="F37" s="133">
        <f ca="1">(1+'Case 1 Assumptions'!$C$20)*'Base Case 1 - Forecasts'!E33</f>
        <v>76764836066.517883</v>
      </c>
      <c r="G37" s="133">
        <f ca="1">(1+'Case 1 Assumptions'!$C$20)*'Base Case 1 - Forecasts'!F33</f>
        <v>80594120631.396027</v>
      </c>
      <c r="H37" s="133">
        <f ca="1">(1+'Case 1 Assumptions'!$C$20)*'Base Case 1 - Forecasts'!G33</f>
        <v>84614422607.763306</v>
      </c>
      <c r="I37" s="133">
        <f ca="1">(1+'Case 1 Assumptions'!$C$20)*'Base Case 1 - Forecasts'!H33</f>
        <v>88835270577.492859</v>
      </c>
      <c r="J37" s="133">
        <f ca="1">(1+'Case 1 Assumptions'!$C$20)*'Base Case 1 - Forecasts'!I33</f>
        <v>93266668439.717163</v>
      </c>
      <c r="K37" s="133">
        <f ca="1">(1+'Case 1 Assumptions'!$C$20)*'Base Case 1 - Forecasts'!J33</f>
        <v>97919119121.229004</v>
      </c>
      <c r="L37" s="133">
        <f ca="1">(1+'Case 1 Assumptions'!$C$20)*'Base Case 1 - Forecasts'!K33</f>
        <v>102803649469.63589</v>
      </c>
      <c r="M37" s="133">
        <f ca="1">(1+'Case 1 Assumptions'!$C$20)*'Base Case 1 - Forecasts'!L33</f>
        <v>107931836388.26753</v>
      </c>
      <c r="N37" s="133">
        <f ca="1">(1+'Case 1 Assumptions'!$C$21)*'Base Case 1 - Forecasts'!M33</f>
        <v>112907253436.78214</v>
      </c>
      <c r="O37" s="133">
        <f ca="1">(1+'Case 1 Assumptions'!$C$21)*'Base Case 1 - Forecasts'!N33</f>
        <v>118112026119.69545</v>
      </c>
      <c r="P37" s="133">
        <f ca="1">(1+'Case 1 Assumptions'!$C$21)*'Base Case 1 - Forecasts'!O33</f>
        <v>123556727220.4581</v>
      </c>
      <c r="Q37" s="133">
        <f ca="1">(1+'Case 1 Assumptions'!$C$21)*'Base Case 1 - Forecasts'!P33</f>
        <v>129252416904.2682</v>
      </c>
      <c r="R37" s="133">
        <f ca="1">(1+'Case 1 Assumptions'!$C$21)*'Base Case 1 - Forecasts'!Q33</f>
        <v>135210665185.28345</v>
      </c>
      <c r="S37" s="133">
        <f ca="1">(1+'Case 1 Assumptions'!$C$21)*'Base Case 1 - Forecasts'!R33</f>
        <v>141443575429.52151</v>
      </c>
      <c r="T37" s="133">
        <f ca="1">(1+'Case 1 Assumptions'!$C$21)*'Base Case 1 - Forecasts'!S33</f>
        <v>147963808941.19186</v>
      </c>
      <c r="U37" s="133">
        <f ca="1">(1+'Case 1 Assumptions'!$C$21)*'Base Case 1 - Forecasts'!T33</f>
        <v>154784610682.40256</v>
      </c>
      <c r="V37" s="133">
        <f ca="1">(1+'Case 1 Assumptions'!$C$21)*'Base Case 1 - Forecasts'!U33</f>
        <v>161919836178.48831</v>
      </c>
      <c r="W37" s="133">
        <f ca="1">(1+'Case 1 Assumptions'!$C$21)*'Base Case 1 - Forecasts'!V33</f>
        <v>169383979663.61404</v>
      </c>
      <c r="X37" s="133">
        <f ca="1">(1+'Case 1 Assumptions'!$C$22)*'Base Case 1 - Forecasts'!W33</f>
        <v>175200434735.5325</v>
      </c>
      <c r="Y37" s="133">
        <f ca="1">(1+'Case 1 Assumptions'!$C$22)*'Base Case 1 - Forecasts'!X33</f>
        <v>181216620323.11621</v>
      </c>
      <c r="Z37" s="133">
        <f ca="1">(1+'Case 1 Assumptions'!$C$22)*'Base Case 1 - Forecasts'!Y33</f>
        <v>187439394947.30182</v>
      </c>
      <c r="AA37" s="133">
        <f ca="1">(1+'Case 1 Assumptions'!$C$22)*'Base Case 1 - Forecasts'!Z33</f>
        <v>193875852642.90973</v>
      </c>
      <c r="AB37" s="133">
        <f ca="1">(1+'Case 1 Assumptions'!$C$22)*'Base Case 1 - Forecasts'!AA33</f>
        <v>200533331045.92548</v>
      </c>
      <c r="AC37" s="133">
        <f ca="1">(1+'Case 1 Assumptions'!$C$22)*'Base Case 1 - Forecasts'!AB33</f>
        <v>207419419758.48944</v>
      </c>
      <c r="AD37" s="133">
        <f ca="1">(1+'Case 1 Assumptions'!$C$22)*'Base Case 1 - Forecasts'!AC33</f>
        <v>214541969001.13077</v>
      </c>
      <c r="AE37" s="133">
        <f ca="1">(1+'Case 1 Assumptions'!$C$22)*'Base Case 1 - Forecasts'!AD33</f>
        <v>221909098562.10931</v>
      </c>
      <c r="AF37" s="133">
        <f ca="1">(1+'Case 1 Assumptions'!$C$22)*'Base Case 1 - Forecasts'!AE33</f>
        <v>229529207054.06784</v>
      </c>
      <c r="AG37" s="133">
        <f ca="1">(1+'Case 1 Assumptions'!$C$22)*'Base Case 1 - Forecasts'!AF33</f>
        <v>237410981488.54727</v>
      </c>
      <c r="AH37" s="133">
        <f ca="1">(1+'Case 1 Assumptions'!$C$23)*'Base Case 1 - Forecasts'!AG33</f>
        <v>243936767889.8584</v>
      </c>
      <c r="AI37" s="133">
        <f ca="1">(1+'Case 1 Assumptions'!$C$23)*'Base Case 1 - Forecasts'!AH33</f>
        <v>250641930526.79489</v>
      </c>
      <c r="AJ37" s="133">
        <f ca="1">(1+'Case 1 Assumptions'!$C$23)*'Base Case 1 - Forecasts'!AI33</f>
        <v>257531399967.40302</v>
      </c>
      <c r="AK37" s="133">
        <f ca="1">(1+'Case 1 Assumptions'!$C$23)*'Base Case 1 - Forecasts'!AJ33</f>
        <v>264610242307.72232</v>
      </c>
      <c r="AL37" s="133">
        <f ca="1">(1+'Case 1 Assumptions'!$C$23)*'Base Case 1 - Forecasts'!AK33</f>
        <v>271883662897.08405</v>
      </c>
      <c r="AM37" s="133">
        <f ca="1">(1+'Case 1 Assumptions'!$C$23)*'Base Case 1 - Forecasts'!AL33</f>
        <v>279357010165.80774</v>
      </c>
      <c r="AN37" s="133">
        <f ca="1">(1+'Case 1 Assumptions'!$C$23)*'Base Case 1 - Forecasts'!AM33</f>
        <v>287035779558.11115</v>
      </c>
      <c r="AO37" s="133">
        <f ca="1">(1+'Case 1 Assumptions'!$C$23)*'Base Case 1 - Forecasts'!AN33</f>
        <v>294925617573.12488</v>
      </c>
      <c r="AP37" s="133">
        <f ca="1">(1+'Case 1 Assumptions'!$C$23)*'Base Case 1 - Forecasts'!AO33</f>
        <v>303032325916.98395</v>
      </c>
      <c r="AQ37" s="133">
        <f ca="1">(1+'Case 1 Assumptions'!$C$23)*'Base Case 1 - Forecasts'!AP33</f>
        <v>311361865769.04901</v>
      </c>
      <c r="AR37" s="133">
        <f ca="1">(1+'Case 1 Assumptions'!$C$24)*'Base Case 1 - Forecasts'!AQ33</f>
        <v>318807338597.53638</v>
      </c>
      <c r="AS37" s="133">
        <f ca="1">(1+'Case 1 Assumptions'!$C$24)*'Base Case 1 - Forecasts'!AR33</f>
        <v>326430852065.33844</v>
      </c>
      <c r="AT37" s="133">
        <f ca="1">(1+'Case 1 Assumptions'!$C$24)*'Base Case 1 - Forecasts'!AS33</f>
        <v>334236663587.66278</v>
      </c>
      <c r="AU37" s="133">
        <f ca="1">(1+'Case 1 Assumptions'!$C$24)*'Base Case 1 - Forecasts'!AT33</f>
        <v>342229132385.59863</v>
      </c>
      <c r="AV37" s="133">
        <f ca="1">(1+'Case 1 Assumptions'!$C$24)*'Base Case 1 - Forecasts'!AU33</f>
        <v>350412721920.56042</v>
      </c>
      <c r="AW37" s="133">
        <f ca="1">(1+'Case 1 Assumptions'!$C$24)*'Base Case 1 - Forecasts'!AV33</f>
        <v>358792002386.94556</v>
      </c>
      <c r="AX37" s="133">
        <f ca="1">(1+'Case 1 Assumptions'!$C$24)*'Base Case 1 - Forecasts'!AW33</f>
        <v>367371653264.39777</v>
      </c>
      <c r="AY37" s="133">
        <f ca="1">(1+'Case 1 Assumptions'!$C$24)*'Base Case 1 - Forecasts'!AX33</f>
        <v>376156465931.10181</v>
      </c>
      <c r="AZ37" s="133">
        <f ca="1">(1+'Case 1 Assumptions'!$C$24)*'Base Case 1 - Forecasts'!AY33</f>
        <v>385151346339.56909</v>
      </c>
      <c r="BA37" s="133">
        <f ca="1">(1+'Case 1 Assumptions'!$C$24)*'Base Case 1 - Forecasts'!AZ33</f>
        <v>394361317756.40802</v>
      </c>
      <c r="BB37" s="133">
        <f ca="1">(1+'Case 1 Assumptions'!$C$25)*'Base Case 1 - Forecasts'!BA33</f>
        <v>402364589316.17389</v>
      </c>
      <c r="BC37" s="133">
        <f ca="1">(1+'Case 1 Assumptions'!$C$25)*'Base Case 1 - Forecasts'!BB33</f>
        <v>410530281358.82019</v>
      </c>
      <c r="BD37" s="133">
        <f ca="1">(1+'Case 1 Assumptions'!$C$25)*'Base Case 1 - Forecasts'!BC33</f>
        <v>418861690088.03839</v>
      </c>
      <c r="BE37" s="133">
        <f ca="1">(1+'Case 1 Assumptions'!$C$25)*'Base Case 1 - Forecasts'!BD33</f>
        <v>427362178601.53839</v>
      </c>
      <c r="BF37" s="133">
        <f ca="1">(1+'Case 1 Assumptions'!$C$25)*'Base Case 1 - Forecasts'!BE33</f>
        <v>436035178248.61322</v>
      </c>
      <c r="BG37" s="133">
        <f ca="1">(1+'Case 1 Assumptions'!$C$25)*'Base Case 1 - Forecasts'!BF33</f>
        <v>444884190015.25439</v>
      </c>
      <c r="BH37" s="133">
        <f ca="1">(1+'Case 1 Assumptions'!$C$25)*'Base Case 1 - Forecasts'!BG33</f>
        <v>453912785937.37744</v>
      </c>
      <c r="BI37" s="133">
        <f ca="1">(1+'Case 1 Assumptions'!$C$25)*'Base Case 1 - Forecasts'!BH33</f>
        <v>463124610542.72742</v>
      </c>
      <c r="BJ37" s="133">
        <f ca="1">(1+'Case 1 Assumptions'!$C$25)*'Base Case 1 - Forecasts'!BI33</f>
        <v>472523382322.04712</v>
      </c>
      <c r="BK37" s="133">
        <f ca="1">(1+'Case 1 Assumptions'!$C$25)*'Base Case 1 - Forecasts'!BJ33</f>
        <v>482112895230.10156</v>
      </c>
      <c r="BL37" s="133">
        <f ca="1">(1+'Case 1 Assumptions'!$C$26)*'Base Case 1 - Forecasts'!BK33</f>
        <v>490627633256.2395</v>
      </c>
      <c r="BM37" s="133">
        <f ca="1">(1+'Case 1 Assumptions'!$C$26)*'Base Case 1 - Forecasts'!BL33</f>
        <v>499292752581.80139</v>
      </c>
      <c r="BN37" s="133">
        <f ca="1">(1+'Case 1 Assumptions'!$C$26)*'Base Case 1 - Forecasts'!BM33</f>
        <v>508110909135.26648</v>
      </c>
      <c r="BO37" s="133">
        <f ca="1">(1+'Case 1 Assumptions'!$C$26)*'Base Case 1 - Forecasts'!BN33</f>
        <v>517084805752.25006</v>
      </c>
      <c r="BP37" s="133">
        <f ca="1">(1+'Case 1 Assumptions'!$C$26)*'Base Case 1 - Forecasts'!BO33</f>
        <v>526217193003.9444</v>
      </c>
      <c r="BQ37" s="133">
        <f ca="1">(1+'Case 1 Assumptions'!$C$26)*'Base Case 1 - Forecasts'!BP33</f>
        <v>535510870040.19073</v>
      </c>
      <c r="BR37" s="133">
        <f ca="1">(1+'Case 1 Assumptions'!$C$26)*'Base Case 1 - Forecasts'!BQ33</f>
        <v>544968685447.44128</v>
      </c>
      <c r="BS37" s="133">
        <f ca="1">(1+'Case 1 Assumptions'!$C$26)*'Base Case 1 - Forecasts'!BR33</f>
        <v>554593538121.87354</v>
      </c>
      <c r="BT37" s="133">
        <f ca="1">(1+'Case 1 Assumptions'!$C$26)*'Base Case 1 - Forecasts'!BS33</f>
        <v>564388378157.92542</v>
      </c>
      <c r="BU37" s="133">
        <f ca="1">(1+'Case 1 Assumptions'!$C$26)*'Base Case 1 - Forecasts'!BT33</f>
        <v>574356207752.52271</v>
      </c>
      <c r="BV37" s="133">
        <f ca="1">(1+'Case 1 Assumptions'!$C$27)*'Base Case 1 - Forecasts'!BU33</f>
        <v>583371969696.38745</v>
      </c>
      <c r="BW37" s="133">
        <f ca="1">(1+'Case 1 Assumptions'!$C$27)*'Base Case 1 - Forecasts'!BV33</f>
        <v>592529253508.26941</v>
      </c>
      <c r="BX37" s="133">
        <f ca="1">(1+'Case 1 Assumptions'!$C$27)*'Base Case 1 - Forecasts'!BW33</f>
        <v>601830280679.73547</v>
      </c>
      <c r="BY37" s="133">
        <f ca="1">(1+'Case 1 Assumptions'!$C$27)*'Base Case 1 - Forecasts'!BX33</f>
        <v>611277307573.46362</v>
      </c>
      <c r="BZ37" s="133">
        <f ca="1">(1+'Case 1 Assumptions'!$C$27)*'Base Case 1 - Forecasts'!BY33</f>
        <v>620872625970.62036</v>
      </c>
      <c r="CA37" s="133">
        <f ca="1">(1+'Case 1 Assumptions'!$C$27)*'Base Case 1 - Forecasts'!BZ33</f>
        <v>630618563626.83032</v>
      </c>
      <c r="CB37" s="133">
        <f ca="1">(1+'Case 1 Assumptions'!$C$27)*'Base Case 1 - Forecasts'!CA33</f>
        <v>640517484836.87354</v>
      </c>
      <c r="CC37" s="133">
        <f ca="1">(1+'Case 1 Assumptions'!$C$27)*'Base Case 1 - Forecasts'!CB33</f>
        <v>650571791008.24597</v>
      </c>
      <c r="CD37" s="133">
        <f ca="1">(1+'Case 1 Assumptions'!$C$27)*'Base Case 1 - Forecasts'!CC33</f>
        <v>660783921243.72412</v>
      </c>
      <c r="CE37" s="133">
        <f ca="1">(1+'Case 1 Assumptions'!$C$27)*'Base Case 1 - Forecasts'!CD33</f>
        <v>671156352933.07361</v>
      </c>
      <c r="CF37" s="133">
        <f ca="1">(1+'Case 1 Assumptions'!$C$27)*'Base Case 1 - Forecasts'!CE33</f>
        <v>681691602354.04675</v>
      </c>
    </row>
    <row r="38" spans="1:84" x14ac:dyDescent="0.2">
      <c r="A38" s="118"/>
      <c r="B38" s="118" t="s">
        <v>35</v>
      </c>
      <c r="C38" s="133">
        <f>INDEX('Demographic-Economic'!$D$36:$I$37, MATCH('Program Case 1 - Forecasts'!C$8,'Demographic-Economic'!$C$36:$C$37,0),MATCH('Program Case 1 - Forecasts'!$B38,'Demographic-Economic'!$D$8:$I$8,0))*1000</f>
        <v>68360180000</v>
      </c>
      <c r="D38" s="133">
        <f>INDEX('Demographic-Economic'!$D$36:$I$37, MATCH('Program Case 1 - Forecasts'!D$8,'Demographic-Economic'!$C$36:$C$37,0),MATCH('Program Case 1 - Forecasts'!$B38,'Demographic-Economic'!$D$8:$I$8,0))*1000</f>
        <v>69643447000</v>
      </c>
      <c r="E38" s="133">
        <f>(1+'Case 1 Assumptions'!$C$20)*'Base Case 1 - Forecasts'!D34</f>
        <v>10337060838.047665</v>
      </c>
      <c r="F38" s="133">
        <f ca="1">(1+'Case 1 Assumptions'!$C$20)*'Base Case 1 - Forecasts'!E34</f>
        <v>10852707708.954058</v>
      </c>
      <c r="G38" s="133">
        <f ca="1">(1+'Case 1 Assumptions'!$C$20)*'Base Case 1 - Forecasts'!F34</f>
        <v>11394076755.596991</v>
      </c>
      <c r="H38" s="133">
        <f ca="1">(1+'Case 1 Assumptions'!$C$20)*'Base Case 1 - Forecasts'!G34</f>
        <v>11962451085.393478</v>
      </c>
      <c r="I38" s="133">
        <f ca="1">(1+'Case 1 Assumptions'!$C$20)*'Base Case 1 - Forecasts'!H34</f>
        <v>12559177811.413111</v>
      </c>
      <c r="J38" s="133">
        <f ca="1">(1+'Case 1 Assumptions'!$C$20)*'Base Case 1 - Forecasts'!I34</f>
        <v>13185671245.192234</v>
      </c>
      <c r="K38" s="133">
        <f ca="1">(1+'Case 1 Assumptions'!$C$20)*'Base Case 1 - Forecasts'!J34</f>
        <v>13843416248.816294</v>
      </c>
      <c r="L38" s="133">
        <f ca="1">(1+'Case 1 Assumptions'!$C$20)*'Base Case 1 - Forecasts'!K34</f>
        <v>14533971754.21516</v>
      </c>
      <c r="M38" s="133">
        <f ca="1">(1+'Case 1 Assumptions'!$C$20)*'Base Case 1 - Forecasts'!L34</f>
        <v>15258974458.012577</v>
      </c>
      <c r="N38" s="133">
        <f ca="1">(1+'Case 1 Assumptions'!$C$21)*'Base Case 1 - Forecasts'!M34</f>
        <v>15962379164.184122</v>
      </c>
      <c r="O38" s="133">
        <f ca="1">(1+'Case 1 Assumptions'!$C$21)*'Base Case 1 - Forecasts'!N34</f>
        <v>16698209259.232603</v>
      </c>
      <c r="P38" s="133">
        <f ca="1">(1+'Case 1 Assumptions'!$C$21)*'Base Case 1 - Forecasts'!O34</f>
        <v>17467959481.300365</v>
      </c>
      <c r="Q38" s="133">
        <f ca="1">(1+'Case 1 Assumptions'!$C$21)*'Base Case 1 - Forecasts'!P34</f>
        <v>18273193472.625946</v>
      </c>
      <c r="R38" s="133">
        <f ca="1">(1+'Case 1 Assumptions'!$C$21)*'Base Case 1 - Forecasts'!Q34</f>
        <v>19115546955.869301</v>
      </c>
      <c r="S38" s="133">
        <f ca="1">(1+'Case 1 Assumptions'!$C$21)*'Base Case 1 - Forecasts'!R34</f>
        <v>19996731056.858543</v>
      </c>
      <c r="T38" s="133">
        <f ca="1">(1+'Case 1 Assumptions'!$C$21)*'Base Case 1 - Forecasts'!S34</f>
        <v>20918535780.507908</v>
      </c>
      <c r="U38" s="133">
        <f ca="1">(1+'Case 1 Assumptions'!$C$21)*'Base Case 1 - Forecasts'!T34</f>
        <v>21882833646.967773</v>
      </c>
      <c r="V38" s="133">
        <f ca="1">(1+'Case 1 Assumptions'!$C$21)*'Base Case 1 - Forecasts'!U34</f>
        <v>22891583495.393105</v>
      </c>
      <c r="W38" s="133">
        <f ca="1">(1+'Case 1 Assumptions'!$C$21)*'Base Case 1 - Forecasts'!V34</f>
        <v>23946834463.057129</v>
      </c>
      <c r="X38" s="133">
        <f ca="1">(1+'Case 1 Assumptions'!$C$22)*'Base Case 1 - Forecasts'!W34</f>
        <v>24769141785.424057</v>
      </c>
      <c r="Y38" s="133">
        <f ca="1">(1+'Case 1 Assumptions'!$C$22)*'Base Case 1 - Forecasts'!X34</f>
        <v>25619686215.015381</v>
      </c>
      <c r="Z38" s="133">
        <f ca="1">(1+'Case 1 Assumptions'!$C$22)*'Base Case 1 - Forecasts'!Y34</f>
        <v>26499437382.287643</v>
      </c>
      <c r="AA38" s="133">
        <f ca="1">(1+'Case 1 Assumptions'!$C$22)*'Base Case 1 - Forecasts'!Z34</f>
        <v>27409398213.715096</v>
      </c>
      <c r="AB38" s="133">
        <f ca="1">(1+'Case 1 Assumptions'!$C$22)*'Base Case 1 - Forecasts'!AA34</f>
        <v>28350606075.13744</v>
      </c>
      <c r="AC38" s="133">
        <f ca="1">(1+'Case 1 Assumptions'!$C$22)*'Base Case 1 - Forecasts'!AB34</f>
        <v>29324133954.368855</v>
      </c>
      <c r="AD38" s="133">
        <f ca="1">(1+'Case 1 Assumptions'!$C$22)*'Base Case 1 - Forecasts'!AC34</f>
        <v>30331091684.416473</v>
      </c>
      <c r="AE38" s="133">
        <f ca="1">(1+'Case 1 Assumptions'!$C$22)*'Base Case 1 - Forecasts'!AD34</f>
        <v>31372627208.702808</v>
      </c>
      <c r="AF38" s="133">
        <f ca="1">(1+'Case 1 Assumptions'!$C$22)*'Base Case 1 - Forecasts'!AE34</f>
        <v>32449927889.734482</v>
      </c>
      <c r="AG38" s="133">
        <f ca="1">(1+'Case 1 Assumptions'!$C$22)*'Base Case 1 - Forecasts'!AF34</f>
        <v>33564221862.709183</v>
      </c>
      <c r="AH38" s="133">
        <f ca="1">(1+'Case 1 Assumptions'!$C$23)*'Base Case 1 - Forecasts'!AG34</f>
        <v>34486811631.846809</v>
      </c>
      <c r="AI38" s="133">
        <f ca="1">(1+'Case 1 Assumptions'!$C$23)*'Base Case 1 - Forecasts'!AH34</f>
        <v>35434760900.918594</v>
      </c>
      <c r="AJ38" s="133">
        <f ca="1">(1+'Case 1 Assumptions'!$C$23)*'Base Case 1 - Forecasts'!AI34</f>
        <v>36408766734.056862</v>
      </c>
      <c r="AK38" s="133">
        <f ca="1">(1+'Case 1 Assumptions'!$C$23)*'Base Case 1 - Forecasts'!AJ34</f>
        <v>37409545355.803467</v>
      </c>
      <c r="AL38" s="133">
        <f ca="1">(1+'Case 1 Assumptions'!$C$23)*'Base Case 1 - Forecasts'!AK34</f>
        <v>38437832677.777702</v>
      </c>
      <c r="AM38" s="133">
        <f ca="1">(1+'Case 1 Assumptions'!$C$23)*'Base Case 1 - Forecasts'!AL34</f>
        <v>39494384839.820862</v>
      </c>
      <c r="AN38" s="133">
        <f ca="1">(1+'Case 1 Assumptions'!$C$23)*'Base Case 1 - Forecasts'!AM34</f>
        <v>40579978766.015404</v>
      </c>
      <c r="AO38" s="133">
        <f ca="1">(1+'Case 1 Assumptions'!$C$23)*'Base Case 1 - Forecasts'!AN34</f>
        <v>41695412735.987564</v>
      </c>
      <c r="AP38" s="133">
        <f ca="1">(1+'Case 1 Assumptions'!$C$23)*'Base Case 1 - Forecasts'!AO34</f>
        <v>42841506971.913582</v>
      </c>
      <c r="AQ38" s="133">
        <f ca="1">(1+'Case 1 Assumptions'!$C$23)*'Base Case 1 - Forecasts'!AP34</f>
        <v>44019104241.661087</v>
      </c>
      <c r="AR38" s="133">
        <f ca="1">(1+'Case 1 Assumptions'!$C$24)*'Base Case 1 - Forecasts'!AQ34</f>
        <v>45071715626.026123</v>
      </c>
      <c r="AS38" s="133">
        <f ca="1">(1+'Case 1 Assumptions'!$C$24)*'Base Case 1 - Forecasts'!AR34</f>
        <v>46149497689.02224</v>
      </c>
      <c r="AT38" s="133">
        <f ca="1">(1+'Case 1 Assumptions'!$C$24)*'Base Case 1 - Forecasts'!AS34</f>
        <v>47253052327.106346</v>
      </c>
      <c r="AU38" s="133">
        <f ca="1">(1+'Case 1 Assumptions'!$C$24)*'Base Case 1 - Forecasts'!AT34</f>
        <v>48382995829.646645</v>
      </c>
      <c r="AV38" s="133">
        <f ca="1">(1+'Case 1 Assumptions'!$C$24)*'Base Case 1 - Forecasts'!AU34</f>
        <v>49539959223.09462</v>
      </c>
      <c r="AW38" s="133">
        <f ca="1">(1+'Case 1 Assumptions'!$C$24)*'Base Case 1 - Forecasts'!AV34</f>
        <v>50724588623.387054</v>
      </c>
      <c r="AX38" s="133">
        <f ca="1">(1+'Case 1 Assumptions'!$C$24)*'Base Case 1 - Forecasts'!AW34</f>
        <v>51937545596.774925</v>
      </c>
      <c r="AY38" s="133">
        <f ca="1">(1+'Case 1 Assumptions'!$C$24)*'Base Case 1 - Forecasts'!AX34</f>
        <v>53179507529.280632</v>
      </c>
      <c r="AZ38" s="133">
        <f ca="1">(1+'Case 1 Assumptions'!$C$24)*'Base Case 1 - Forecasts'!AY34</f>
        <v>54451168004.989914</v>
      </c>
      <c r="BA38" s="133">
        <f ca="1">(1+'Case 1 Assumptions'!$C$24)*'Base Case 1 - Forecasts'!AZ34</f>
        <v>55753237193.389709</v>
      </c>
      <c r="BB38" s="133">
        <f ca="1">(1+'Case 1 Assumptions'!$C$25)*'Base Case 1 - Forecasts'!BA34</f>
        <v>56884707947.502449</v>
      </c>
      <c r="BC38" s="133">
        <f ca="1">(1+'Case 1 Assumptions'!$C$25)*'Base Case 1 - Forecasts'!BB34</f>
        <v>58039141064.55336</v>
      </c>
      <c r="BD38" s="133">
        <f ca="1">(1+'Case 1 Assumptions'!$C$25)*'Base Case 1 - Forecasts'!BC34</f>
        <v>59217002548.731934</v>
      </c>
      <c r="BE38" s="133">
        <f ca="1">(1+'Case 1 Assumptions'!$C$25)*'Base Case 1 - Forecasts'!BD34</f>
        <v>60418767861.43837</v>
      </c>
      <c r="BF38" s="133">
        <f ca="1">(1+'Case 1 Assumptions'!$C$25)*'Base Case 1 - Forecasts'!BE34</f>
        <v>61644922113.21067</v>
      </c>
      <c r="BG38" s="133">
        <f ca="1">(1+'Case 1 Assumptions'!$C$25)*'Base Case 1 - Forecasts'!BF34</f>
        <v>62895960259.546783</v>
      </c>
      <c r="BH38" s="133">
        <f ca="1">(1+'Case 1 Assumptions'!$C$25)*'Base Case 1 - Forecasts'!BG34</f>
        <v>64172387300.700768</v>
      </c>
      <c r="BI38" s="133">
        <f ca="1">(1+'Case 1 Assumptions'!$C$25)*'Base Case 1 - Forecasts'!BH34</f>
        <v>65474718485.533707</v>
      </c>
      <c r="BJ38" s="133">
        <f ca="1">(1+'Case 1 Assumptions'!$C$25)*'Base Case 1 - Forecasts'!BI34</f>
        <v>66803479519.50161</v>
      </c>
      <c r="BK38" s="133">
        <f ca="1">(1+'Case 1 Assumptions'!$C$25)*'Base Case 1 - Forecasts'!BJ34</f>
        <v>68159206776.864296</v>
      </c>
      <c r="BL38" s="133">
        <f ca="1">(1+'Case 1 Assumptions'!$C$26)*'Base Case 1 - Forecasts'!BK34</f>
        <v>69362986629.086197</v>
      </c>
      <c r="BM38" s="133">
        <f ca="1">(1+'Case 1 Assumptions'!$C$26)*'Base Case 1 - Forecasts'!BL34</f>
        <v>70588026792.293808</v>
      </c>
      <c r="BN38" s="133">
        <f ca="1">(1+'Case 1 Assumptions'!$C$26)*'Base Case 1 - Forecasts'!BM34</f>
        <v>71834702751.109482</v>
      </c>
      <c r="BO38" s="133">
        <f ca="1">(1+'Case 1 Assumptions'!$C$26)*'Base Case 1 - Forecasts'!BN34</f>
        <v>73103396621.700226</v>
      </c>
      <c r="BP38" s="133">
        <f ca="1">(1+'Case 1 Assumptions'!$C$26)*'Base Case 1 - Forecasts'!BO34</f>
        <v>74394497268.899368</v>
      </c>
      <c r="BQ38" s="133">
        <f ca="1">(1+'Case 1 Assumptions'!$C$26)*'Base Case 1 - Forecasts'!BP34</f>
        <v>75708400425.396729</v>
      </c>
      <c r="BR38" s="133">
        <f ca="1">(1+'Case 1 Assumptions'!$C$26)*'Base Case 1 - Forecasts'!BQ34</f>
        <v>77045508813.03389</v>
      </c>
      <c r="BS38" s="133">
        <f ca="1">(1+'Case 1 Assumptions'!$C$26)*'Base Case 1 - Forecasts'!BR34</f>
        <v>78406232266.241623</v>
      </c>
      <c r="BT38" s="133">
        <f ca="1">(1+'Case 1 Assumptions'!$C$26)*'Base Case 1 - Forecasts'!BS34</f>
        <v>79790987857.657471</v>
      </c>
      <c r="BU38" s="133">
        <f ca="1">(1+'Case 1 Assumptions'!$C$26)*'Base Case 1 - Forecasts'!BT34</f>
        <v>81200200025.961838</v>
      </c>
      <c r="BV38" s="133">
        <f ca="1">(1+'Case 1 Assumptions'!$C$27)*'Base Case 1 - Forecasts'!BU34</f>
        <v>82474812650.230209</v>
      </c>
      <c r="BW38" s="133">
        <f ca="1">(1+'Case 1 Assumptions'!$C$27)*'Base Case 1 - Forecasts'!BV34</f>
        <v>83769433074.25061</v>
      </c>
      <c r="BX38" s="133">
        <f ca="1">(1+'Case 1 Assumptions'!$C$27)*'Base Case 1 - Forecasts'!BW34</f>
        <v>85084375363.679779</v>
      </c>
      <c r="BY38" s="133">
        <f ca="1">(1+'Case 1 Assumptions'!$C$27)*'Base Case 1 - Forecasts'!BX34</f>
        <v>86419958514.113663</v>
      </c>
      <c r="BZ38" s="133">
        <f ca="1">(1+'Case 1 Assumptions'!$C$27)*'Base Case 1 - Forecasts'!BY34</f>
        <v>87776506528.47348</v>
      </c>
      <c r="CA38" s="133">
        <f ca="1">(1+'Case 1 Assumptions'!$C$27)*'Base Case 1 - Forecasts'!BZ34</f>
        <v>89154348495.606522</v>
      </c>
      <c r="CB38" s="133">
        <f ca="1">(1+'Case 1 Assumptions'!$C$27)*'Base Case 1 - Forecasts'!CA34</f>
        <v>90553818670.120743</v>
      </c>
      <c r="CC38" s="133">
        <f ca="1">(1+'Case 1 Assumptions'!$C$27)*'Base Case 1 - Forecasts'!CB34</f>
        <v>91975256553.472534</v>
      </c>
      <c r="CD38" s="133">
        <f ca="1">(1+'Case 1 Assumptions'!$C$27)*'Base Case 1 - Forecasts'!CC34</f>
        <v>93419006976.327347</v>
      </c>
      <c r="CE38" s="133">
        <f ca="1">(1+'Case 1 Assumptions'!$C$27)*'Base Case 1 - Forecasts'!CD34</f>
        <v>94885420182.213181</v>
      </c>
      <c r="CF38" s="133">
        <f ca="1">(1+'Case 1 Assumptions'!$C$27)*'Base Case 1 - Forecasts'!CE34</f>
        <v>96374851912.487106</v>
      </c>
    </row>
    <row r="39" spans="1:84" x14ac:dyDescent="0.2">
      <c r="A39" s="118"/>
      <c r="B39" s="118" t="s">
        <v>36</v>
      </c>
      <c r="C39" s="133">
        <f>INDEX('Demographic-Economic'!$D$36:$I$37, MATCH('Program Case 1 - Forecasts'!C$8,'Demographic-Economic'!$C$36:$C$37,0),MATCH('Program Case 1 - Forecasts'!$B39,'Demographic-Economic'!$D$8:$I$8,0))*1000</f>
        <v>9766147000</v>
      </c>
      <c r="D39" s="133">
        <f>INDEX('Demographic-Economic'!$D$36:$I$37, MATCH('Program Case 1 - Forecasts'!D$8,'Demographic-Economic'!$C$36:$C$37,0),MATCH('Program Case 1 - Forecasts'!$B39,'Demographic-Economic'!$D$8:$I$8,0))*1000</f>
        <v>9845914000</v>
      </c>
      <c r="E39" s="133">
        <f>(1+'Case 1 Assumptions'!$C$20)*'Base Case 1 - Forecasts'!D35</f>
        <v>1361634535904.5342</v>
      </c>
      <c r="F39" s="133">
        <f ca="1">(1+'Case 1 Assumptions'!$C$20)*'Base Case 1 - Forecasts'!E35</f>
        <v>1429557381552.5876</v>
      </c>
      <c r="G39" s="133">
        <f ca="1">(1+'Case 1 Assumptions'!$C$20)*'Base Case 1 - Forecasts'!F35</f>
        <v>1500868443964.5945</v>
      </c>
      <c r="H39" s="133">
        <f ca="1">(1+'Case 1 Assumptions'!$C$20)*'Base Case 1 - Forecasts'!G35</f>
        <v>1575736738627.6116</v>
      </c>
      <c r="I39" s="133">
        <f ca="1">(1+'Case 1 Assumptions'!$C$20)*'Base Case 1 - Forecasts'!H35</f>
        <v>1654339712081.6243</v>
      </c>
      <c r="J39" s="133">
        <f ca="1">(1+'Case 1 Assumptions'!$C$20)*'Base Case 1 - Forecasts'!I35</f>
        <v>1736863662488.4202</v>
      </c>
      <c r="K39" s="133">
        <f ca="1">(1+'Case 1 Assumptions'!$C$20)*'Base Case 1 - Forecasts'!J35</f>
        <v>1823504181179.8354</v>
      </c>
      <c r="L39" s="133">
        <f ca="1">(1+'Case 1 Assumptions'!$C$20)*'Base Case 1 - Forecasts'!K35</f>
        <v>1914466616231.8965</v>
      </c>
      <c r="M39" s="133">
        <f ca="1">(1+'Case 1 Assumptions'!$C$20)*'Base Case 1 - Forecasts'!L35</f>
        <v>2009966559163.564</v>
      </c>
      <c r="N39" s="133">
        <f ca="1">(1+'Case 1 Assumptions'!$C$21)*'Base Case 1 - Forecasts'!M35</f>
        <v>2102621536786.9568</v>
      </c>
      <c r="O39" s="133">
        <f ca="1">(1+'Case 1 Assumptions'!$C$21)*'Base Case 1 - Forecasts'!N35</f>
        <v>2199547702326.0151</v>
      </c>
      <c r="P39" s="133">
        <f ca="1">(1+'Case 1 Assumptions'!$C$21)*'Base Case 1 - Forecasts'!O35</f>
        <v>2300941948022.0293</v>
      </c>
      <c r="Q39" s="133">
        <f ca="1">(1+'Case 1 Assumptions'!$C$21)*'Base Case 1 - Forecasts'!P35</f>
        <v>2407010242409.6865</v>
      </c>
      <c r="R39" s="133">
        <f ca="1">(1+'Case 1 Assumptions'!$C$21)*'Base Case 1 - Forecasts'!Q35</f>
        <v>2517968048713.9648</v>
      </c>
      <c r="S39" s="133">
        <f ca="1">(1+'Case 1 Assumptions'!$C$21)*'Base Case 1 - Forecasts'!R35</f>
        <v>2634040762534.187</v>
      </c>
      <c r="T39" s="133">
        <f ca="1">(1+'Case 1 Assumptions'!$C$21)*'Base Case 1 - Forecasts'!S35</f>
        <v>2755464169704.3408</v>
      </c>
      <c r="U39" s="133">
        <f ca="1">(1+'Case 1 Assumptions'!$C$21)*'Base Case 1 - Forecasts'!T35</f>
        <v>2882484925259.7275</v>
      </c>
      <c r="V39" s="133">
        <f ca="1">(1+'Case 1 Assumptions'!$C$21)*'Base Case 1 - Forecasts'!U35</f>
        <v>3015361054482.9165</v>
      </c>
      <c r="W39" s="133">
        <f ca="1">(1+'Case 1 Assumptions'!$C$21)*'Base Case 1 - Forecasts'!V35</f>
        <v>3154362477046.7983</v>
      </c>
      <c r="X39" s="133">
        <f ca="1">(1+'Case 1 Assumptions'!$C$22)*'Base Case 1 - Forecasts'!W35</f>
        <v>3262679731516.3447</v>
      </c>
      <c r="Y39" s="133">
        <f ca="1">(1+'Case 1 Assumptions'!$C$22)*'Base Case 1 - Forecasts'!X35</f>
        <v>3374716478498.6235</v>
      </c>
      <c r="Z39" s="133">
        <f ca="1">(1+'Case 1 Assumptions'!$C$22)*'Base Case 1 - Forecasts'!Y35</f>
        <v>3490600441176.9819</v>
      </c>
      <c r="AA39" s="133">
        <f ca="1">(1+'Case 1 Assumptions'!$C$22)*'Base Case 1 - Forecasts'!Z35</f>
        <v>3610463728605.0195</v>
      </c>
      <c r="AB39" s="133">
        <f ca="1">(1+'Case 1 Assumptions'!$C$22)*'Base Case 1 - Forecasts'!AA35</f>
        <v>3734442986312.4316</v>
      </c>
      <c r="AC39" s="133">
        <f ca="1">(1+'Case 1 Assumptions'!$C$22)*'Base Case 1 - Forecasts'!AB35</f>
        <v>3862679552082.4897</v>
      </c>
      <c r="AD39" s="133">
        <f ca="1">(1+'Case 1 Assumptions'!$C$22)*'Base Case 1 - Forecasts'!AC35</f>
        <v>3995319617078.7437</v>
      </c>
      <c r="AE39" s="133">
        <f ca="1">(1+'Case 1 Assumptions'!$C$22)*'Base Case 1 - Forecasts'!AD35</f>
        <v>4132514392504.6348</v>
      </c>
      <c r="AF39" s="133">
        <f ca="1">(1+'Case 1 Assumptions'!$C$22)*'Base Case 1 - Forecasts'!AE35</f>
        <v>4274420281986.0054</v>
      </c>
      <c r="AG39" s="133">
        <f ca="1">(1+'Case 1 Assumptions'!$C$22)*'Base Case 1 - Forecasts'!AF35</f>
        <v>4421199059873.0459</v>
      </c>
      <c r="AH39" s="133">
        <f ca="1">(1+'Case 1 Assumptions'!$C$23)*'Base Case 1 - Forecasts'!AG35</f>
        <v>4542725876035.9316</v>
      </c>
      <c r="AI39" s="133">
        <f ca="1">(1+'Case 1 Assumptions'!$C$23)*'Base Case 1 - Forecasts'!AH35</f>
        <v>4667593136012.0664</v>
      </c>
      <c r="AJ39" s="133">
        <f ca="1">(1+'Case 1 Assumptions'!$C$23)*'Base Case 1 - Forecasts'!AI35</f>
        <v>4795892659576.0586</v>
      </c>
      <c r="AK39" s="133">
        <f ca="1">(1+'Case 1 Assumptions'!$C$23)*'Base Case 1 - Forecasts'!AJ35</f>
        <v>4927718790380.0332</v>
      </c>
      <c r="AL39" s="133">
        <f ca="1">(1+'Case 1 Assumptions'!$C$23)*'Base Case 1 - Forecasts'!AK35</f>
        <v>5063168465328.1943</v>
      </c>
      <c r="AM39" s="133">
        <f ca="1">(1+'Case 1 Assumptions'!$C$23)*'Base Case 1 - Forecasts'!AL35</f>
        <v>5202341285858.3164</v>
      </c>
      <c r="AN39" s="133">
        <f ca="1">(1+'Case 1 Assumptions'!$C$23)*'Base Case 1 - Forecasts'!AM35</f>
        <v>5345339591182.5859</v>
      </c>
      <c r="AO39" s="133">
        <f ca="1">(1+'Case 1 Assumptions'!$C$23)*'Base Case 1 - Forecasts'!AN35</f>
        <v>5492268533541.6064</v>
      </c>
      <c r="AP39" s="133">
        <f ca="1">(1+'Case 1 Assumptions'!$C$23)*'Base Case 1 - Forecasts'!AO35</f>
        <v>5643236155526.96</v>
      </c>
      <c r="AQ39" s="133">
        <f ca="1">(1+'Case 1 Assumptions'!$C$23)*'Base Case 1 - Forecasts'!AP35</f>
        <v>5798353469529.1426</v>
      </c>
      <c r="AR39" s="133">
        <f ca="1">(1+'Case 1 Assumptions'!$C$24)*'Base Case 1 - Forecasts'!AQ35</f>
        <v>5937007196762.9268</v>
      </c>
      <c r="AS39" s="133">
        <f ca="1">(1+'Case 1 Assumptions'!$C$24)*'Base Case 1 - Forecasts'!AR35</f>
        <v>6078976495594.2119</v>
      </c>
      <c r="AT39" s="133">
        <f ca="1">(1+'Case 1 Assumptions'!$C$24)*'Base Case 1 - Forecasts'!AS35</f>
        <v>6224340649971.8467</v>
      </c>
      <c r="AU39" s="133">
        <f ca="1">(1+'Case 1 Assumptions'!$C$24)*'Base Case 1 - Forecasts'!AT35</f>
        <v>6373180839730.3096</v>
      </c>
      <c r="AV39" s="133">
        <f ca="1">(1+'Case 1 Assumptions'!$C$24)*'Base Case 1 - Forecasts'!AU35</f>
        <v>6525580185925.2764</v>
      </c>
      <c r="AW39" s="133">
        <f ca="1">(1+'Case 1 Assumptions'!$C$24)*'Base Case 1 - Forecasts'!AV35</f>
        <v>6681623797253.2627</v>
      </c>
      <c r="AX39" s="133">
        <f ca="1">(1+'Case 1 Assumptions'!$C$24)*'Base Case 1 - Forecasts'!AW35</f>
        <v>6841398817581.293</v>
      </c>
      <c r="AY39" s="133">
        <f ca="1">(1+'Case 1 Assumptions'!$C$24)*'Base Case 1 - Forecasts'!AX35</f>
        <v>7004994474613.1348</v>
      </c>
      <c r="AZ39" s="133">
        <f ca="1">(1+'Case 1 Assumptions'!$C$24)*'Base Case 1 - Forecasts'!AY35</f>
        <v>7172502129719.2412</v>
      </c>
      <c r="BA39" s="133">
        <f ca="1">(1+'Case 1 Assumptions'!$C$24)*'Base Case 1 - Forecasts'!AZ35</f>
        <v>7344015328958.3018</v>
      </c>
      <c r="BB39" s="133">
        <f ca="1">(1+'Case 1 Assumptions'!$C$25)*'Base Case 1 - Forecasts'!BA35</f>
        <v>7493056693743.0752</v>
      </c>
      <c r="BC39" s="133">
        <f ca="1">(1+'Case 1 Assumptions'!$C$25)*'Base Case 1 - Forecasts'!BB35</f>
        <v>7645122742903.0742</v>
      </c>
      <c r="BD39" s="133">
        <f ca="1">(1+'Case 1 Assumptions'!$C$25)*'Base Case 1 - Forecasts'!BC35</f>
        <v>7800274860172.8232</v>
      </c>
      <c r="BE39" s="133">
        <f ca="1">(1+'Case 1 Assumptions'!$C$25)*'Base Case 1 - Forecasts'!BD35</f>
        <v>7958575675024.3916</v>
      </c>
      <c r="BF39" s="133">
        <f ca="1">(1+'Case 1 Assumptions'!$C$25)*'Base Case 1 - Forecasts'!BE35</f>
        <v>8120089087948.707</v>
      </c>
      <c r="BG39" s="133">
        <f ca="1">(1+'Case 1 Assumptions'!$C$25)*'Base Case 1 - Forecasts'!BF35</f>
        <v>8284880296249.9404</v>
      </c>
      <c r="BH39" s="133">
        <f ca="1">(1+'Case 1 Assumptions'!$C$25)*'Base Case 1 - Forecasts'!BG35</f>
        <v>8453015820363.3848</v>
      </c>
      <c r="BI39" s="133">
        <f ca="1">(1+'Case 1 Assumptions'!$C$25)*'Base Case 1 - Forecasts'!BH35</f>
        <v>8624563530707.4131</v>
      </c>
      <c r="BJ39" s="133">
        <f ca="1">(1+'Case 1 Assumptions'!$C$25)*'Base Case 1 - Forecasts'!BI35</f>
        <v>8799592675080.3926</v>
      </c>
      <c r="BK39" s="133">
        <f ca="1">(1+'Case 1 Assumptions'!$C$25)*'Base Case 1 - Forecasts'!BJ35</f>
        <v>8978173906613.5938</v>
      </c>
      <c r="BL39" s="133">
        <f ca="1">(1+'Case 1 Assumptions'!$C$26)*'Base Case 1 - Forecasts'!BK35</f>
        <v>9136740083797.9551</v>
      </c>
      <c r="BM39" s="133">
        <f ca="1">(1+'Case 1 Assumptions'!$C$26)*'Base Case 1 - Forecasts'!BL35</f>
        <v>9298106745001.4941</v>
      </c>
      <c r="BN39" s="133">
        <f ca="1">(1+'Case 1 Assumptions'!$C$26)*'Base Case 1 - Forecasts'!BM35</f>
        <v>9462323350398.3848</v>
      </c>
      <c r="BO39" s="133">
        <f ca="1">(1+'Case 1 Assumptions'!$C$26)*'Base Case 1 - Forecasts'!BN35</f>
        <v>9629440233693.5215</v>
      </c>
      <c r="BP39" s="133">
        <f ca="1">(1+'Case 1 Assumptions'!$C$26)*'Base Case 1 - Forecasts'!BO35</f>
        <v>9799508617550.2109</v>
      </c>
      <c r="BQ39" s="133">
        <f ca="1">(1+'Case 1 Assumptions'!$C$26)*'Base Case 1 - Forecasts'!BP35</f>
        <v>9972580629290.3184</v>
      </c>
      <c r="BR39" s="133">
        <f ca="1">(1+'Case 1 Assumptions'!$C$26)*'Base Case 1 - Forecasts'!BQ35</f>
        <v>10148709316871.715</v>
      </c>
      <c r="BS39" s="133">
        <f ca="1">(1+'Case 1 Assumptions'!$C$26)*'Base Case 1 - Forecasts'!BR35</f>
        <v>10327948665147.896</v>
      </c>
      <c r="BT39" s="133">
        <f ca="1">(1+'Case 1 Assumptions'!$C$26)*'Base Case 1 - Forecasts'!BS35</f>
        <v>10510353612414.791</v>
      </c>
      <c r="BU39" s="133">
        <f ca="1">(1+'Case 1 Assumptions'!$C$26)*'Base Case 1 - Forecasts'!BT35</f>
        <v>10695980067249.754</v>
      </c>
      <c r="BV39" s="133">
        <f ca="1">(1+'Case 1 Assumptions'!$C$27)*'Base Case 1 - Forecasts'!BU35</f>
        <v>10863876589897.238</v>
      </c>
      <c r="BW39" s="133">
        <f ca="1">(1+'Case 1 Assumptions'!$C$27)*'Base Case 1 - Forecasts'!BV35</f>
        <v>11034408611315.285</v>
      </c>
      <c r="BX39" s="133">
        <f ca="1">(1+'Case 1 Assumptions'!$C$27)*'Base Case 1 - Forecasts'!BW35</f>
        <v>11207617501352.764</v>
      </c>
      <c r="BY39" s="133">
        <f ca="1">(1+'Case 1 Assumptions'!$C$27)*'Base Case 1 - Forecasts'!BX35</f>
        <v>11383545279247.742</v>
      </c>
      <c r="BZ39" s="133">
        <f ca="1">(1+'Case 1 Assumptions'!$C$27)*'Base Case 1 - Forecasts'!BY35</f>
        <v>11562234623821.037</v>
      </c>
      <c r="CA39" s="133">
        <f ca="1">(1+'Case 1 Assumptions'!$C$27)*'Base Case 1 - Forecasts'!BZ35</f>
        <v>11743728883829.799</v>
      </c>
      <c r="CB39" s="133">
        <f ca="1">(1+'Case 1 Assumptions'!$C$27)*'Base Case 1 - Forecasts'!CA35</f>
        <v>11928072088483.59</v>
      </c>
      <c r="CC39" s="133">
        <f ca="1">(1+'Case 1 Assumptions'!$C$27)*'Base Case 1 - Forecasts'!CB35</f>
        <v>12115308958125.576</v>
      </c>
      <c r="CD39" s="133">
        <f ca="1">(1+'Case 1 Assumptions'!$C$27)*'Base Case 1 - Forecasts'!CC35</f>
        <v>12305484915081.365</v>
      </c>
      <c r="CE39" s="133">
        <f ca="1">(1+'Case 1 Assumptions'!$C$27)*'Base Case 1 - Forecasts'!CD35</f>
        <v>12498646094678.111</v>
      </c>
      <c r="CF39" s="133">
        <f ca="1">(1+'Case 1 Assumptions'!$C$27)*'Base Case 1 - Forecasts'!CE35</f>
        <v>12694839356436.65</v>
      </c>
    </row>
    <row r="40" spans="1:84" x14ac:dyDescent="0.2">
      <c r="B40" s="126" t="s">
        <v>115</v>
      </c>
      <c r="C40" s="134">
        <f t="shared" ref="C40:AH40" si="19">SUM(C34:C39)</f>
        <v>1296832856000</v>
      </c>
      <c r="D40" s="134">
        <f t="shared" si="19"/>
        <v>1296938922000</v>
      </c>
      <c r="E40" s="134">
        <f t="shared" si="19"/>
        <v>2164971269731.3833</v>
      </c>
      <c r="F40" s="134">
        <f t="shared" ca="1" si="19"/>
        <v>2272967215419.3721</v>
      </c>
      <c r="G40" s="134">
        <f t="shared" ca="1" si="19"/>
        <v>2386350356978.3203</v>
      </c>
      <c r="H40" s="134">
        <f t="shared" ca="1" si="19"/>
        <v>2505389425601.4883</v>
      </c>
      <c r="I40" s="134">
        <f t="shared" ca="1" si="19"/>
        <v>2630366557685.1348</v>
      </c>
      <c r="J40" s="134">
        <f t="shared" ca="1" si="19"/>
        <v>2761577963524.4893</v>
      </c>
      <c r="K40" s="134">
        <f t="shared" ca="1" si="19"/>
        <v>2899334629366.498</v>
      </c>
      <c r="L40" s="134">
        <f t="shared" ca="1" si="19"/>
        <v>3043963054483.2983</v>
      </c>
      <c r="M40" s="134">
        <f t="shared" ca="1" si="19"/>
        <v>3195806025013.3457</v>
      </c>
      <c r="N40" s="134">
        <f t="shared" ca="1" si="19"/>
        <v>3343125558458.4888</v>
      </c>
      <c r="O40" s="134">
        <f t="shared" ca="1" si="19"/>
        <v>3497236193980.7373</v>
      </c>
      <c r="P40" s="134">
        <f t="shared" ca="1" si="19"/>
        <v>3658450986246.6602</v>
      </c>
      <c r="Q40" s="134">
        <f t="shared" ca="1" si="19"/>
        <v>3827097421045.0708</v>
      </c>
      <c r="R40" s="134">
        <f t="shared" ca="1" si="19"/>
        <v>4003518080529.5952</v>
      </c>
      <c r="S40" s="134">
        <f t="shared" ca="1" si="19"/>
        <v>4188071339127.4316</v>
      </c>
      <c r="T40" s="134">
        <f t="shared" ca="1" si="19"/>
        <v>4381132091527.9639</v>
      </c>
      <c r="U40" s="134">
        <f t="shared" ca="1" si="19"/>
        <v>4583092514230.0107</v>
      </c>
      <c r="V40" s="134">
        <f t="shared" ca="1" si="19"/>
        <v>4794362862194.7217</v>
      </c>
      <c r="W40" s="134">
        <f t="shared" ca="1" si="19"/>
        <v>5015372302222.3906</v>
      </c>
      <c r="X40" s="134">
        <f t="shared" ca="1" si="19"/>
        <v>5187594537895.1738</v>
      </c>
      <c r="Y40" s="134">
        <f t="shared" ca="1" si="19"/>
        <v>5365730691154.291</v>
      </c>
      <c r="Z40" s="134">
        <f t="shared" ca="1" si="19"/>
        <v>5549983839268.375</v>
      </c>
      <c r="AA40" s="134">
        <f t="shared" ca="1" si="19"/>
        <v>5740564032950.7207</v>
      </c>
      <c r="AB40" s="134">
        <f t="shared" ca="1" si="19"/>
        <v>5937688535819.5215</v>
      </c>
      <c r="AC40" s="134">
        <f t="shared" ca="1" si="19"/>
        <v>6141582072080.8984</v>
      </c>
      <c r="AD40" s="134">
        <f t="shared" ca="1" si="19"/>
        <v>6352477082717.0898</v>
      </c>
      <c r="AE40" s="134">
        <f t="shared" ca="1" si="19"/>
        <v>6570613990471.8496</v>
      </c>
      <c r="AF40" s="134">
        <f t="shared" ca="1" si="19"/>
        <v>6796241473935.1396</v>
      </c>
      <c r="AG40" s="134">
        <f t="shared" ca="1" si="19"/>
        <v>7029616751039.6025</v>
      </c>
      <c r="AH40" s="134">
        <f t="shared" ca="1" si="19"/>
        <v>7222841921639.2871</v>
      </c>
      <c r="AI40" s="134">
        <f t="shared" ref="AI40:CF40" ca="1" si="20">SUM(AI34:AI39)</f>
        <v>7421378330088.1426</v>
      </c>
      <c r="AJ40" s="134">
        <f t="shared" ca="1" si="20"/>
        <v>7625371967963.7773</v>
      </c>
      <c r="AK40" s="134">
        <f t="shared" ca="1" si="20"/>
        <v>7834972839757.8125</v>
      </c>
      <c r="AL40" s="134">
        <f t="shared" ca="1" si="20"/>
        <v>8050335073180.0293</v>
      </c>
      <c r="AM40" s="134">
        <f t="shared" ca="1" si="20"/>
        <v>8271617032494.4932</v>
      </c>
      <c r="AN40" s="134">
        <f t="shared" ca="1" si="20"/>
        <v>8498981434971.0078</v>
      </c>
      <c r="AO40" s="134">
        <f t="shared" ca="1" si="20"/>
        <v>8732595470537.4492</v>
      </c>
      <c r="AP40" s="134">
        <f t="shared" ca="1" si="20"/>
        <v>8972630924721.0781</v>
      </c>
      <c r="AQ40" s="134">
        <f t="shared" ca="1" si="20"/>
        <v>9219264304969.1328</v>
      </c>
      <c r="AR40" s="134">
        <f t="shared" ca="1" si="20"/>
        <v>9439720916480.4629</v>
      </c>
      <c r="AS40" s="134">
        <f t="shared" ca="1" si="20"/>
        <v>9665449219522.8516</v>
      </c>
      <c r="AT40" s="134">
        <f t="shared" ca="1" si="20"/>
        <v>9896575273965.4355</v>
      </c>
      <c r="AU40" s="134">
        <f t="shared" ca="1" si="20"/>
        <v>10133228154097.02</v>
      </c>
      <c r="AV40" s="134">
        <f t="shared" ca="1" si="20"/>
        <v>10375540020708.695</v>
      </c>
      <c r="AW40" s="134">
        <f t="shared" ca="1" si="20"/>
        <v>10623646194900.143</v>
      </c>
      <c r="AX40" s="134">
        <f t="shared" ca="1" si="20"/>
        <v>10877685233650.836</v>
      </c>
      <c r="AY40" s="134">
        <f t="shared" ca="1" si="20"/>
        <v>11137799007198.363</v>
      </c>
      <c r="AZ40" s="134">
        <f t="shared" ca="1" si="20"/>
        <v>11404132778267.037</v>
      </c>
      <c r="BA40" s="134">
        <f t="shared" ca="1" si="20"/>
        <v>11676835283191.098</v>
      </c>
      <c r="BB40" s="134">
        <f t="shared" ca="1" si="20"/>
        <v>11913808027530.488</v>
      </c>
      <c r="BC40" s="134">
        <f t="shared" ca="1" si="20"/>
        <v>12155589958622.781</v>
      </c>
      <c r="BD40" s="134">
        <f t="shared" ca="1" si="20"/>
        <v>12402278675359.73</v>
      </c>
      <c r="BE40" s="134">
        <f t="shared" ca="1" si="20"/>
        <v>12653973757330.496</v>
      </c>
      <c r="BF40" s="134">
        <f t="shared" ca="1" si="20"/>
        <v>12910776805018.41</v>
      </c>
      <c r="BG40" s="134">
        <f t="shared" ca="1" si="20"/>
        <v>13172791480813.547</v>
      </c>
      <c r="BH40" s="134">
        <f t="shared" ca="1" si="20"/>
        <v>13440123550857.604</v>
      </c>
      <c r="BI40" s="134">
        <f t="shared" ca="1" si="20"/>
        <v>13712880927737.961</v>
      </c>
      <c r="BJ40" s="134">
        <f t="shared" ca="1" si="20"/>
        <v>13991173714048.232</v>
      </c>
      <c r="BK40" s="134">
        <f t="shared" ca="1" si="20"/>
        <v>14275114246832.82</v>
      </c>
      <c r="BL40" s="134">
        <f t="shared" ca="1" si="20"/>
        <v>14527231249525.639</v>
      </c>
      <c r="BM40" s="134">
        <f t="shared" ca="1" si="20"/>
        <v>14783800964956.707</v>
      </c>
      <c r="BN40" s="134">
        <f t="shared" ca="1" si="20"/>
        <v>15044902033798.875</v>
      </c>
      <c r="BO40" s="134">
        <f t="shared" ca="1" si="20"/>
        <v>15310614485621.109</v>
      </c>
      <c r="BP40" s="134">
        <f t="shared" ca="1" si="20"/>
        <v>15581019763418.203</v>
      </c>
      <c r="BQ40" s="134">
        <f t="shared" ca="1" si="20"/>
        <v>15856200748573.691</v>
      </c>
      <c r="BR40" s="134">
        <f t="shared" ca="1" si="20"/>
        <v>16136241786263.668</v>
      </c>
      <c r="BS40" s="134">
        <f t="shared" ca="1" si="20"/>
        <v>16421228711309.258</v>
      </c>
      <c r="BT40" s="134">
        <f t="shared" ca="1" si="20"/>
        <v>16711248874485.688</v>
      </c>
      <c r="BU40" s="134">
        <f t="shared" ca="1" si="20"/>
        <v>17006391169295.961</v>
      </c>
      <c r="BV40" s="134">
        <f t="shared" ca="1" si="20"/>
        <v>17273343231861.078</v>
      </c>
      <c r="BW40" s="134">
        <f t="shared" ca="1" si="20"/>
        <v>17544485683968.482</v>
      </c>
      <c r="BX40" s="134">
        <f t="shared" ca="1" si="20"/>
        <v>17819884302838.043</v>
      </c>
      <c r="BY40" s="134">
        <f t="shared" ca="1" si="20"/>
        <v>18099605898205.258</v>
      </c>
      <c r="BZ40" s="134">
        <f t="shared" ca="1" si="20"/>
        <v>18383718328528.809</v>
      </c>
      <c r="CA40" s="134">
        <f t="shared" ca="1" si="20"/>
        <v>18672290517452.543</v>
      </c>
      <c r="CB40" s="134">
        <f t="shared" ca="1" si="20"/>
        <v>18965392470525.84</v>
      </c>
      <c r="CC40" s="134">
        <f t="shared" ca="1" si="20"/>
        <v>19263095292186.469</v>
      </c>
      <c r="CD40" s="134">
        <f t="shared" ca="1" si="20"/>
        <v>19565471203010.031</v>
      </c>
      <c r="CE40" s="134">
        <f t="shared" ca="1" si="20"/>
        <v>19872593557230.121</v>
      </c>
      <c r="CF40" s="134">
        <f t="shared" ca="1" si="20"/>
        <v>20184536860533.578</v>
      </c>
    </row>
    <row r="41" spans="1:84" x14ac:dyDescent="0.2">
      <c r="B41" s="130"/>
      <c r="C41" s="130"/>
      <c r="D41" s="130"/>
      <c r="E41" s="130"/>
      <c r="G41"/>
      <c r="H41" s="3"/>
      <c r="AI41" s="122"/>
      <c r="AJ41" s="122"/>
      <c r="AK41" s="122"/>
      <c r="AL41" s="122"/>
      <c r="AM41" s="122"/>
      <c r="AN41" s="122"/>
      <c r="AO41" s="122"/>
      <c r="AP41" s="122"/>
      <c r="AQ41" s="122"/>
      <c r="AR41" s="122"/>
      <c r="AS41" s="122"/>
      <c r="AT41" s="122"/>
      <c r="AU41" s="122"/>
      <c r="AV41" s="122"/>
      <c r="AW41" s="122"/>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2"/>
      <c r="CE41" s="122"/>
      <c r="CF41" s="122"/>
    </row>
    <row r="42" spans="1:84" x14ac:dyDescent="0.2">
      <c r="B42" s="128" t="s">
        <v>157</v>
      </c>
      <c r="C42" s="128"/>
      <c r="D42" s="128"/>
      <c r="E42" s="128"/>
      <c r="F42" s="129"/>
      <c r="G42" s="129"/>
      <c r="H42" s="129"/>
      <c r="I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row>
    <row r="43" spans="1:84" x14ac:dyDescent="0.2">
      <c r="B43" s="126" t="s">
        <v>117</v>
      </c>
      <c r="C43" s="126"/>
      <c r="D43" s="126"/>
      <c r="E43" s="126"/>
      <c r="G43"/>
      <c r="H43" s="3"/>
      <c r="AI43" s="122"/>
      <c r="AJ43" s="122"/>
      <c r="AK43" s="122"/>
      <c r="AL43" s="122"/>
      <c r="AM43" s="122"/>
      <c r="AN43" s="122"/>
      <c r="AO43" s="122"/>
      <c r="AP43" s="122"/>
      <c r="AQ43" s="122"/>
      <c r="AR43" s="122"/>
      <c r="AS43" s="122"/>
      <c r="AT43" s="122"/>
      <c r="AU43" s="122"/>
      <c r="AV43" s="122"/>
      <c r="AW43" s="122"/>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2"/>
      <c r="CE43" s="122"/>
      <c r="CF43" s="122"/>
    </row>
    <row r="44" spans="1:84" s="126" customFormat="1" x14ac:dyDescent="0.2">
      <c r="A44" s="202" t="s">
        <v>141</v>
      </c>
      <c r="B44" s="118" t="s">
        <v>158</v>
      </c>
      <c r="D44" s="203">
        <f>INDEX('Case 1 Assumptions'!$B$87:$H$170, MATCH(D$8, 'Case 1 Assumptions'!$B$87:$B$170, 0), MATCH($A44, 'Case 1 Assumptions'!$B$87:$H$87, 0))</f>
        <v>67</v>
      </c>
      <c r="E44" s="203">
        <f>INDEX('Case 1 Assumptions'!$B$87:$H$170, MATCH(E$8, 'Case 1 Assumptions'!$B$87:$B$170, 0), MATCH($A44, 'Case 1 Assumptions'!$B$87:$H$87, 0))</f>
        <v>67.729600000000005</v>
      </c>
      <c r="F44" s="203">
        <f>INDEX('Case 1 Assumptions'!$B$87:$H$170, MATCH(F$8, 'Case 1 Assumptions'!$B$87:$B$170, 0), MATCH($A44, 'Case 1 Assumptions'!$B$87:$H$87, 0))</f>
        <v>68.45920000000001</v>
      </c>
      <c r="G44" s="203">
        <f>INDEX('Case 1 Assumptions'!$B$87:$H$170, MATCH(G$8, 'Case 1 Assumptions'!$B$87:$B$170, 0), MATCH($A44, 'Case 1 Assumptions'!$B$87:$H$87, 0))</f>
        <v>69.188800000000015</v>
      </c>
      <c r="H44" s="203">
        <f>INDEX('Case 1 Assumptions'!$B$87:$H$170, MATCH(H$8, 'Case 1 Assumptions'!$B$87:$B$170, 0), MATCH($A44, 'Case 1 Assumptions'!$B$87:$H$87, 0))</f>
        <v>69.91840000000002</v>
      </c>
      <c r="I44" s="203">
        <f>INDEX('Case 1 Assumptions'!$B$87:$H$170, MATCH(I$8, 'Case 1 Assumptions'!$B$87:$B$170, 0), MATCH($A44, 'Case 1 Assumptions'!$B$87:$H$87, 0))</f>
        <v>70.648000000000025</v>
      </c>
      <c r="J44" s="203">
        <f>INDEX('Case 1 Assumptions'!$B$87:$H$170, MATCH(J$8, 'Case 1 Assumptions'!$B$87:$B$170, 0), MATCH($A44, 'Case 1 Assumptions'!$B$87:$H$87, 0))</f>
        <v>71.377600000000029</v>
      </c>
      <c r="K44" s="203">
        <f>INDEX('Case 1 Assumptions'!$B$87:$H$170, MATCH(K$8, 'Case 1 Assumptions'!$B$87:$B$170, 0), MATCH($A44, 'Case 1 Assumptions'!$B$87:$H$87, 0))</f>
        <v>72.107200000000034</v>
      </c>
      <c r="L44" s="203">
        <f>INDEX('Case 1 Assumptions'!$B$87:$H$170, MATCH(L$8, 'Case 1 Assumptions'!$B$87:$B$170, 0), MATCH($A44, 'Case 1 Assumptions'!$B$87:$H$87, 0))</f>
        <v>72.836800000000039</v>
      </c>
      <c r="M44" s="203">
        <f>INDEX('Case 1 Assumptions'!$B$87:$H$170, MATCH(M$8, 'Case 1 Assumptions'!$B$87:$B$170, 0), MATCH($A44, 'Case 1 Assumptions'!$B$87:$H$87, 0))</f>
        <v>73.566400000000044</v>
      </c>
      <c r="N44" s="203">
        <f>INDEX('Case 1 Assumptions'!$B$87:$H$170, MATCH(N$8, 'Case 1 Assumptions'!$B$87:$B$170, 0), MATCH($A44, 'Case 1 Assumptions'!$B$87:$H$87, 0))</f>
        <v>74.296000000000049</v>
      </c>
      <c r="O44" s="203">
        <f>INDEX('Case 1 Assumptions'!$B$87:$H$170, MATCH(O$8, 'Case 1 Assumptions'!$B$87:$B$170, 0), MATCH($A44, 'Case 1 Assumptions'!$B$87:$H$87, 0))</f>
        <v>74.841800000000049</v>
      </c>
      <c r="P44" s="203">
        <f>INDEX('Case 1 Assumptions'!$B$87:$H$170, MATCH(P$8, 'Case 1 Assumptions'!$B$87:$B$170, 0), MATCH($A44, 'Case 1 Assumptions'!$B$87:$H$87, 0))</f>
        <v>75.387600000000049</v>
      </c>
      <c r="Q44" s="203">
        <f>INDEX('Case 1 Assumptions'!$B$87:$H$170, MATCH(Q$8, 'Case 1 Assumptions'!$B$87:$B$170, 0), MATCH($A44, 'Case 1 Assumptions'!$B$87:$H$87, 0))</f>
        <v>75.933400000000049</v>
      </c>
      <c r="R44" s="203">
        <f>INDEX('Case 1 Assumptions'!$B$87:$H$170, MATCH(R$8, 'Case 1 Assumptions'!$B$87:$B$170, 0), MATCH($A44, 'Case 1 Assumptions'!$B$87:$H$87, 0))</f>
        <v>76.479200000000048</v>
      </c>
      <c r="S44" s="203">
        <f>INDEX('Case 1 Assumptions'!$B$87:$H$170, MATCH(S$8, 'Case 1 Assumptions'!$B$87:$B$170, 0), MATCH($A44, 'Case 1 Assumptions'!$B$87:$H$87, 0))</f>
        <v>77.025000000000048</v>
      </c>
      <c r="T44" s="203">
        <f>INDEX('Case 1 Assumptions'!$B$87:$H$170, MATCH(T$8, 'Case 1 Assumptions'!$B$87:$B$170, 0), MATCH($A44, 'Case 1 Assumptions'!$B$87:$H$87, 0))</f>
        <v>77.570800000000048</v>
      </c>
      <c r="U44" s="203">
        <f>INDEX('Case 1 Assumptions'!$B$87:$H$170, MATCH(U$8, 'Case 1 Assumptions'!$B$87:$B$170, 0), MATCH($A44, 'Case 1 Assumptions'!$B$87:$H$87, 0))</f>
        <v>78.116600000000048</v>
      </c>
      <c r="V44" s="203">
        <f>INDEX('Case 1 Assumptions'!$B$87:$H$170, MATCH(V$8, 'Case 1 Assumptions'!$B$87:$B$170, 0), MATCH($A44, 'Case 1 Assumptions'!$B$87:$H$87, 0))</f>
        <v>78.662400000000048</v>
      </c>
      <c r="W44" s="203">
        <f>INDEX('Case 1 Assumptions'!$B$87:$H$170, MATCH(W$8, 'Case 1 Assumptions'!$B$87:$B$170, 0), MATCH($A44, 'Case 1 Assumptions'!$B$87:$H$87, 0))</f>
        <v>79.208200000000048</v>
      </c>
      <c r="X44" s="203">
        <f>INDEX('Case 1 Assumptions'!$B$87:$H$170, MATCH(X$8, 'Case 1 Assumptions'!$B$87:$B$170, 0), MATCH($A44, 'Case 1 Assumptions'!$B$87:$H$87, 0))</f>
        <v>79.754000000000048</v>
      </c>
      <c r="Y44" s="203">
        <f>INDEX('Case 1 Assumptions'!$B$87:$H$170, MATCH(Y$8, 'Case 1 Assumptions'!$B$87:$B$170, 0), MATCH($A44, 'Case 1 Assumptions'!$B$87:$H$87, 0))</f>
        <v>80.053000000000054</v>
      </c>
      <c r="Z44" s="203">
        <f>INDEX('Case 1 Assumptions'!$B$87:$H$170, MATCH(Z$8, 'Case 1 Assumptions'!$B$87:$B$170, 0), MATCH($A44, 'Case 1 Assumptions'!$B$87:$H$87, 0))</f>
        <v>80.352000000000061</v>
      </c>
      <c r="AA44" s="203">
        <f>INDEX('Case 1 Assumptions'!$B$87:$H$170, MATCH(AA$8, 'Case 1 Assumptions'!$B$87:$B$170, 0), MATCH($A44, 'Case 1 Assumptions'!$B$87:$H$87, 0))</f>
        <v>80.651000000000067</v>
      </c>
      <c r="AB44" s="203">
        <f>INDEX('Case 1 Assumptions'!$B$87:$H$170, MATCH(AB$8, 'Case 1 Assumptions'!$B$87:$B$170, 0), MATCH($A44, 'Case 1 Assumptions'!$B$87:$H$87, 0))</f>
        <v>80.950000000000074</v>
      </c>
      <c r="AC44" s="203">
        <f>INDEX('Case 1 Assumptions'!$B$87:$H$170, MATCH(AC$8, 'Case 1 Assumptions'!$B$87:$B$170, 0), MATCH($A44, 'Case 1 Assumptions'!$B$87:$H$87, 0))</f>
        <v>81.24900000000008</v>
      </c>
      <c r="AD44" s="203">
        <f>INDEX('Case 1 Assumptions'!$B$87:$H$170, MATCH(AD$8, 'Case 1 Assumptions'!$B$87:$B$170, 0), MATCH($A44, 'Case 1 Assumptions'!$B$87:$H$87, 0))</f>
        <v>81.548000000000087</v>
      </c>
      <c r="AE44" s="203">
        <f>INDEX('Case 1 Assumptions'!$B$87:$H$170, MATCH(AE$8, 'Case 1 Assumptions'!$B$87:$B$170, 0), MATCH($A44, 'Case 1 Assumptions'!$B$87:$H$87, 0))</f>
        <v>81.847000000000094</v>
      </c>
      <c r="AF44" s="203">
        <f>INDEX('Case 1 Assumptions'!$B$87:$H$170, MATCH(AF$8, 'Case 1 Assumptions'!$B$87:$B$170, 0), MATCH($A44, 'Case 1 Assumptions'!$B$87:$H$87, 0))</f>
        <v>82.1460000000001</v>
      </c>
      <c r="AG44" s="203">
        <f>INDEX('Case 1 Assumptions'!$B$87:$H$170, MATCH(AG$8, 'Case 1 Assumptions'!$B$87:$B$170, 0), MATCH($A44, 'Case 1 Assumptions'!$B$87:$H$87, 0))</f>
        <v>82.445000000000107</v>
      </c>
      <c r="AH44" s="203">
        <f>INDEX('Case 1 Assumptions'!$B$87:$H$170, MATCH(AH$8, 'Case 1 Assumptions'!$B$87:$B$170, 0), MATCH($A44, 'Case 1 Assumptions'!$B$87:$H$87, 0))</f>
        <v>82.744000000000113</v>
      </c>
      <c r="AI44" s="203">
        <f>INDEX('Case 1 Assumptions'!$B$87:$H$170, MATCH(AI$8, 'Case 1 Assumptions'!$B$87:$B$170, 0), MATCH($A44, 'Case 1 Assumptions'!$B$87:$H$87, 0))</f>
        <v>82.823600000000113</v>
      </c>
      <c r="AJ44" s="203">
        <f>INDEX('Case 1 Assumptions'!$B$87:$H$170, MATCH(AJ$8, 'Case 1 Assumptions'!$B$87:$B$170, 0), MATCH($A44, 'Case 1 Assumptions'!$B$87:$H$87, 0))</f>
        <v>82.903200000000112</v>
      </c>
      <c r="AK44" s="203">
        <f>INDEX('Case 1 Assumptions'!$B$87:$H$170, MATCH(AK$8, 'Case 1 Assumptions'!$B$87:$B$170, 0), MATCH($A44, 'Case 1 Assumptions'!$B$87:$H$87, 0))</f>
        <v>82.982800000000111</v>
      </c>
      <c r="AL44" s="203">
        <f>INDEX('Case 1 Assumptions'!$B$87:$H$170, MATCH(AL$8, 'Case 1 Assumptions'!$B$87:$B$170, 0), MATCH($A44, 'Case 1 Assumptions'!$B$87:$H$87, 0))</f>
        <v>83.06240000000011</v>
      </c>
      <c r="AM44" s="203">
        <f>INDEX('Case 1 Assumptions'!$B$87:$H$170, MATCH(AM$8, 'Case 1 Assumptions'!$B$87:$B$170, 0), MATCH($A44, 'Case 1 Assumptions'!$B$87:$H$87, 0))</f>
        <v>83.14200000000011</v>
      </c>
      <c r="AN44" s="203">
        <f>INDEX('Case 1 Assumptions'!$B$87:$H$170, MATCH(AN$8, 'Case 1 Assumptions'!$B$87:$B$170, 0), MATCH($A44, 'Case 1 Assumptions'!$B$87:$H$87, 0))</f>
        <v>83.221600000000109</v>
      </c>
      <c r="AO44" s="203">
        <f>INDEX('Case 1 Assumptions'!$B$87:$H$170, MATCH(AO$8, 'Case 1 Assumptions'!$B$87:$B$170, 0), MATCH($A44, 'Case 1 Assumptions'!$B$87:$H$87, 0))</f>
        <v>83.301200000000108</v>
      </c>
      <c r="AP44" s="203">
        <f>INDEX('Case 1 Assumptions'!$B$87:$H$170, MATCH(AP$8, 'Case 1 Assumptions'!$B$87:$B$170, 0), MATCH($A44, 'Case 1 Assumptions'!$B$87:$H$87, 0))</f>
        <v>83.380800000000107</v>
      </c>
      <c r="AQ44" s="203">
        <f>INDEX('Case 1 Assumptions'!$B$87:$H$170, MATCH(AQ$8, 'Case 1 Assumptions'!$B$87:$B$170, 0), MATCH($A44, 'Case 1 Assumptions'!$B$87:$H$87, 0))</f>
        <v>83.460400000000107</v>
      </c>
      <c r="AR44" s="203">
        <f>INDEX('Case 1 Assumptions'!$B$87:$H$170, MATCH(AR$8, 'Case 1 Assumptions'!$B$87:$B$170, 0), MATCH($A44, 'Case 1 Assumptions'!$B$87:$H$87, 0))</f>
        <v>83.540000000000106</v>
      </c>
      <c r="AS44" s="203">
        <f>INDEX('Case 1 Assumptions'!$B$87:$H$170, MATCH(AS$8, 'Case 1 Assumptions'!$B$87:$B$170, 0), MATCH($A44, 'Case 1 Assumptions'!$B$87:$H$87, 0))</f>
        <v>83.458600000000104</v>
      </c>
      <c r="AT44" s="203">
        <f>INDEX('Case 1 Assumptions'!$B$87:$H$170, MATCH(AT$8, 'Case 1 Assumptions'!$B$87:$B$170, 0), MATCH($A44, 'Case 1 Assumptions'!$B$87:$H$87, 0))</f>
        <v>83.377200000000101</v>
      </c>
      <c r="AU44" s="203">
        <f>INDEX('Case 1 Assumptions'!$B$87:$H$170, MATCH(AU$8, 'Case 1 Assumptions'!$B$87:$B$170, 0), MATCH($A44, 'Case 1 Assumptions'!$B$87:$H$87, 0))</f>
        <v>83.295800000000099</v>
      </c>
      <c r="AV44" s="203">
        <f>INDEX('Case 1 Assumptions'!$B$87:$H$170, MATCH(AV$8, 'Case 1 Assumptions'!$B$87:$B$170, 0), MATCH($A44, 'Case 1 Assumptions'!$B$87:$H$87, 0))</f>
        <v>83.214400000000097</v>
      </c>
      <c r="AW44" s="203">
        <f>INDEX('Case 1 Assumptions'!$B$87:$H$170, MATCH(AW$8, 'Case 1 Assumptions'!$B$87:$B$170, 0), MATCH($A44, 'Case 1 Assumptions'!$B$87:$H$87, 0))</f>
        <v>83.133000000000095</v>
      </c>
      <c r="AX44" s="203">
        <f>INDEX('Case 1 Assumptions'!$B$87:$H$170, MATCH(AX$8, 'Case 1 Assumptions'!$B$87:$B$170, 0), MATCH($A44, 'Case 1 Assumptions'!$B$87:$H$87, 0))</f>
        <v>83.051600000000093</v>
      </c>
      <c r="AY44" s="203">
        <f>INDEX('Case 1 Assumptions'!$B$87:$H$170, MATCH(AY$8, 'Case 1 Assumptions'!$B$87:$B$170, 0), MATCH($A44, 'Case 1 Assumptions'!$B$87:$H$87, 0))</f>
        <v>82.970200000000091</v>
      </c>
      <c r="AZ44" s="203">
        <f>INDEX('Case 1 Assumptions'!$B$87:$H$170, MATCH(AZ$8, 'Case 1 Assumptions'!$B$87:$B$170, 0), MATCH($A44, 'Case 1 Assumptions'!$B$87:$H$87, 0))</f>
        <v>82.888800000000089</v>
      </c>
      <c r="BA44" s="203">
        <f>INDEX('Case 1 Assumptions'!$B$87:$H$170, MATCH(BA$8, 'Case 1 Assumptions'!$B$87:$B$170, 0), MATCH($A44, 'Case 1 Assumptions'!$B$87:$H$87, 0))</f>
        <v>82.807400000000086</v>
      </c>
      <c r="BB44" s="203">
        <f>INDEX('Case 1 Assumptions'!$B$87:$H$170, MATCH(BB$8, 'Case 1 Assumptions'!$B$87:$B$170, 0), MATCH($A44, 'Case 1 Assumptions'!$B$87:$H$87, 0))</f>
        <v>82.726000000000084</v>
      </c>
      <c r="BC44" s="203">
        <f>INDEX('Case 1 Assumptions'!$B$87:$H$170, MATCH(BC$8, 'Case 1 Assumptions'!$B$87:$B$170, 0), MATCH($A44, 'Case 1 Assumptions'!$B$87:$H$87, 0))</f>
        <v>82.48430000000009</v>
      </c>
      <c r="BD44" s="203">
        <f>INDEX('Case 1 Assumptions'!$B$87:$H$170, MATCH(BD$8, 'Case 1 Assumptions'!$B$87:$B$170, 0), MATCH($A44, 'Case 1 Assumptions'!$B$87:$H$87, 0))</f>
        <v>82.242600000000095</v>
      </c>
      <c r="BE44" s="203">
        <f>INDEX('Case 1 Assumptions'!$B$87:$H$170, MATCH(BE$8, 'Case 1 Assumptions'!$B$87:$B$170, 0), MATCH($A44, 'Case 1 Assumptions'!$B$87:$H$87, 0))</f>
        <v>82.000900000000101</v>
      </c>
      <c r="BF44" s="203">
        <f>INDEX('Case 1 Assumptions'!$B$87:$H$170, MATCH(BF$8, 'Case 1 Assumptions'!$B$87:$B$170, 0), MATCH($A44, 'Case 1 Assumptions'!$B$87:$H$87, 0))</f>
        <v>81.759200000000106</v>
      </c>
      <c r="BG44" s="203">
        <f>INDEX('Case 1 Assumptions'!$B$87:$H$170, MATCH(BG$8, 'Case 1 Assumptions'!$B$87:$B$170, 0), MATCH($A44, 'Case 1 Assumptions'!$B$87:$H$87, 0))</f>
        <v>81.517500000000112</v>
      </c>
      <c r="BH44" s="203">
        <f>INDEX('Case 1 Assumptions'!$B$87:$H$170, MATCH(BH$8, 'Case 1 Assumptions'!$B$87:$B$170, 0), MATCH($A44, 'Case 1 Assumptions'!$B$87:$H$87, 0))</f>
        <v>81.275800000000118</v>
      </c>
      <c r="BI44" s="203">
        <f>INDEX('Case 1 Assumptions'!$B$87:$H$170, MATCH(BI$8, 'Case 1 Assumptions'!$B$87:$B$170, 0), MATCH($A44, 'Case 1 Assumptions'!$B$87:$H$87, 0))</f>
        <v>81.034100000000123</v>
      </c>
      <c r="BJ44" s="203">
        <f>INDEX('Case 1 Assumptions'!$B$87:$H$170, MATCH(BJ$8, 'Case 1 Assumptions'!$B$87:$B$170, 0), MATCH($A44, 'Case 1 Assumptions'!$B$87:$H$87, 0))</f>
        <v>80.792400000000129</v>
      </c>
      <c r="BK44" s="203">
        <f>INDEX('Case 1 Assumptions'!$B$87:$H$170, MATCH(BK$8, 'Case 1 Assumptions'!$B$87:$B$170, 0), MATCH($A44, 'Case 1 Assumptions'!$B$87:$H$87, 0))</f>
        <v>80.550700000000134</v>
      </c>
      <c r="BL44" s="203">
        <f>INDEX('Case 1 Assumptions'!$B$87:$H$170, MATCH(BL$8, 'Case 1 Assumptions'!$B$87:$B$170, 0), MATCH($A44, 'Case 1 Assumptions'!$B$87:$H$87, 0))</f>
        <v>80.30900000000014</v>
      </c>
      <c r="BM44" s="203">
        <f>INDEX('Case 1 Assumptions'!$B$87:$H$170, MATCH(BM$8, 'Case 1 Assumptions'!$B$87:$B$170, 0), MATCH($A44, 'Case 1 Assumptions'!$B$87:$H$87, 0))</f>
        <v>79.932400000000143</v>
      </c>
      <c r="BN44" s="203">
        <f>INDEX('Case 1 Assumptions'!$B$87:$H$170, MATCH(BN$8, 'Case 1 Assumptions'!$B$87:$B$170, 0), MATCH($A44, 'Case 1 Assumptions'!$B$87:$H$87, 0))</f>
        <v>79.555800000000147</v>
      </c>
      <c r="BO44" s="203">
        <f>INDEX('Case 1 Assumptions'!$B$87:$H$170, MATCH(BO$8, 'Case 1 Assumptions'!$B$87:$B$170, 0), MATCH($A44, 'Case 1 Assumptions'!$B$87:$H$87, 0))</f>
        <v>79.179200000000151</v>
      </c>
      <c r="BP44" s="203">
        <f>INDEX('Case 1 Assumptions'!$B$87:$H$170, MATCH(BP$8, 'Case 1 Assumptions'!$B$87:$B$170, 0), MATCH($A44, 'Case 1 Assumptions'!$B$87:$H$87, 0))</f>
        <v>78.802600000000155</v>
      </c>
      <c r="BQ44" s="203">
        <f>INDEX('Case 1 Assumptions'!$B$87:$H$170, MATCH(BQ$8, 'Case 1 Assumptions'!$B$87:$B$170, 0), MATCH($A44, 'Case 1 Assumptions'!$B$87:$H$87, 0))</f>
        <v>78.426000000000158</v>
      </c>
      <c r="BR44" s="203">
        <f>INDEX('Case 1 Assumptions'!$B$87:$H$170, MATCH(BR$8, 'Case 1 Assumptions'!$B$87:$B$170, 0), MATCH($A44, 'Case 1 Assumptions'!$B$87:$H$87, 0))</f>
        <v>78.049400000000162</v>
      </c>
      <c r="BS44" s="203">
        <f>INDEX('Case 1 Assumptions'!$B$87:$H$170, MATCH(BS$8, 'Case 1 Assumptions'!$B$87:$B$170, 0), MATCH($A44, 'Case 1 Assumptions'!$B$87:$H$87, 0))</f>
        <v>77.672800000000166</v>
      </c>
      <c r="BT44" s="203">
        <f>INDEX('Case 1 Assumptions'!$B$87:$H$170, MATCH(BT$8, 'Case 1 Assumptions'!$B$87:$B$170, 0), MATCH($A44, 'Case 1 Assumptions'!$B$87:$H$87, 0))</f>
        <v>77.296200000000169</v>
      </c>
      <c r="BU44" s="203">
        <f>INDEX('Case 1 Assumptions'!$B$87:$H$170, MATCH(BU$8, 'Case 1 Assumptions'!$B$87:$B$170, 0), MATCH($A44, 'Case 1 Assumptions'!$B$87:$H$87, 0))</f>
        <v>76.919600000000173</v>
      </c>
      <c r="BV44" s="203">
        <f>INDEX('Case 1 Assumptions'!$B$87:$H$170, MATCH(BV$8, 'Case 1 Assumptions'!$B$87:$B$170, 0), MATCH($A44, 'Case 1 Assumptions'!$B$87:$H$87, 0))</f>
        <v>76.543000000000177</v>
      </c>
      <c r="BW44" s="203">
        <f>INDEX('Case 1 Assumptions'!$B$87:$H$170, MATCH(BW$8, 'Case 1 Assumptions'!$B$87:$B$170, 0), MATCH($A44, 'Case 1 Assumptions'!$B$87:$H$87, 0))</f>
        <v>76.170300000000182</v>
      </c>
      <c r="BX44" s="203">
        <f>INDEX('Case 1 Assumptions'!$B$87:$H$170, MATCH(BX$8, 'Case 1 Assumptions'!$B$87:$B$170, 0), MATCH($A44, 'Case 1 Assumptions'!$B$87:$H$87, 0))</f>
        <v>75.797600000000187</v>
      </c>
      <c r="BY44" s="203">
        <f>INDEX('Case 1 Assumptions'!$B$87:$H$170, MATCH(BY$8, 'Case 1 Assumptions'!$B$87:$B$170, 0), MATCH($A44, 'Case 1 Assumptions'!$B$87:$H$87, 0))</f>
        <v>75.424900000000193</v>
      </c>
      <c r="BZ44" s="203">
        <f>INDEX('Case 1 Assumptions'!$B$87:$H$170, MATCH(BZ$8, 'Case 1 Assumptions'!$B$87:$B$170, 0), MATCH($A44, 'Case 1 Assumptions'!$B$87:$H$87, 0))</f>
        <v>75.052200000000198</v>
      </c>
      <c r="CA44" s="203">
        <f>INDEX('Case 1 Assumptions'!$B$87:$H$170, MATCH(CA$8, 'Case 1 Assumptions'!$B$87:$B$170, 0), MATCH($A44, 'Case 1 Assumptions'!$B$87:$H$87, 0))</f>
        <v>74.679500000000203</v>
      </c>
      <c r="CB44" s="203">
        <f>INDEX('Case 1 Assumptions'!$B$87:$H$170, MATCH(CB$8, 'Case 1 Assumptions'!$B$87:$B$170, 0), MATCH($A44, 'Case 1 Assumptions'!$B$87:$H$87, 0))</f>
        <v>74.306800000000209</v>
      </c>
      <c r="CC44" s="203">
        <f>INDEX('Case 1 Assumptions'!$B$87:$H$170, MATCH(CC$8, 'Case 1 Assumptions'!$B$87:$B$170, 0), MATCH($A44, 'Case 1 Assumptions'!$B$87:$H$87, 0))</f>
        <v>73.934100000000214</v>
      </c>
      <c r="CD44" s="203">
        <f>INDEX('Case 1 Assumptions'!$B$87:$H$170, MATCH(CD$8, 'Case 1 Assumptions'!$B$87:$B$170, 0), MATCH($A44, 'Case 1 Assumptions'!$B$87:$H$87, 0))</f>
        <v>73.561400000000219</v>
      </c>
      <c r="CE44" s="203">
        <f>INDEX('Case 1 Assumptions'!$B$87:$H$170, MATCH(CE$8, 'Case 1 Assumptions'!$B$87:$B$170, 0), MATCH($A44, 'Case 1 Assumptions'!$B$87:$H$87, 0))</f>
        <v>73.188700000000225</v>
      </c>
      <c r="CF44" s="203">
        <f>INDEX('Case 1 Assumptions'!$B$87:$H$170, MATCH(CF$8, 'Case 1 Assumptions'!$B$87:$B$170, 0), MATCH($A44, 'Case 1 Assumptions'!$B$87:$H$87, 0))</f>
        <v>72.81600000000023</v>
      </c>
    </row>
    <row r="45" spans="1:84" s="126" customFormat="1" x14ac:dyDescent="0.2">
      <c r="A45" s="202" t="s">
        <v>143</v>
      </c>
      <c r="B45" s="118" t="s">
        <v>159</v>
      </c>
      <c r="D45" s="203">
        <f>INDEX('Case 1 Assumptions'!$B$87:$H$170, MATCH(D$8, 'Case 1 Assumptions'!$B$87:$B$170, 0), MATCH($A45, 'Case 1 Assumptions'!$B$87:$H$87, 0))</f>
        <v>14.5</v>
      </c>
      <c r="E45" s="203">
        <f>INDEX('Case 1 Assumptions'!$B$87:$H$170, MATCH(E$8, 'Case 1 Assumptions'!$B$87:$B$170, 0), MATCH($A45, 'Case 1 Assumptions'!$B$87:$H$87, 0))</f>
        <v>14.6579</v>
      </c>
      <c r="F45" s="203">
        <f>INDEX('Case 1 Assumptions'!$B$87:$H$170, MATCH(F$8, 'Case 1 Assumptions'!$B$87:$B$170, 0), MATCH($A45, 'Case 1 Assumptions'!$B$87:$H$87, 0))</f>
        <v>14.815799999999999</v>
      </c>
      <c r="G45" s="203">
        <f>INDEX('Case 1 Assumptions'!$B$87:$H$170, MATCH(G$8, 'Case 1 Assumptions'!$B$87:$B$170, 0), MATCH($A45, 'Case 1 Assumptions'!$B$87:$H$87, 0))</f>
        <v>14.973699999999999</v>
      </c>
      <c r="H45" s="203">
        <f>INDEX('Case 1 Assumptions'!$B$87:$H$170, MATCH(H$8, 'Case 1 Assumptions'!$B$87:$B$170, 0), MATCH($A45, 'Case 1 Assumptions'!$B$87:$H$87, 0))</f>
        <v>15.131599999999999</v>
      </c>
      <c r="I45" s="203">
        <f>INDEX('Case 1 Assumptions'!$B$87:$H$170, MATCH(I$8, 'Case 1 Assumptions'!$B$87:$B$170, 0), MATCH($A45, 'Case 1 Assumptions'!$B$87:$H$87, 0))</f>
        <v>15.289499999999999</v>
      </c>
      <c r="J45" s="203">
        <f>INDEX('Case 1 Assumptions'!$B$87:$H$170, MATCH(J$8, 'Case 1 Assumptions'!$B$87:$B$170, 0), MATCH($A45, 'Case 1 Assumptions'!$B$87:$H$87, 0))</f>
        <v>15.447399999999998</v>
      </c>
      <c r="K45" s="203">
        <f>INDEX('Case 1 Assumptions'!$B$87:$H$170, MATCH(K$8, 'Case 1 Assumptions'!$B$87:$B$170, 0), MATCH($A45, 'Case 1 Assumptions'!$B$87:$H$87, 0))</f>
        <v>15.605299999999998</v>
      </c>
      <c r="L45" s="203">
        <f>INDEX('Case 1 Assumptions'!$B$87:$H$170, MATCH(L$8, 'Case 1 Assumptions'!$B$87:$B$170, 0), MATCH($A45, 'Case 1 Assumptions'!$B$87:$H$87, 0))</f>
        <v>15.763199999999998</v>
      </c>
      <c r="M45" s="203">
        <f>INDEX('Case 1 Assumptions'!$B$87:$H$170, MATCH(M$8, 'Case 1 Assumptions'!$B$87:$B$170, 0), MATCH($A45, 'Case 1 Assumptions'!$B$87:$H$87, 0))</f>
        <v>15.921099999999997</v>
      </c>
      <c r="N45" s="203">
        <f>INDEX('Case 1 Assumptions'!$B$87:$H$170, MATCH(N$8, 'Case 1 Assumptions'!$B$87:$B$170, 0), MATCH($A45, 'Case 1 Assumptions'!$B$87:$H$87, 0))</f>
        <v>16.078999999999997</v>
      </c>
      <c r="O45" s="203">
        <f>INDEX('Case 1 Assumptions'!$B$87:$H$170, MATCH(O$8, 'Case 1 Assumptions'!$B$87:$B$170, 0), MATCH($A45, 'Case 1 Assumptions'!$B$87:$H$87, 0))</f>
        <v>16.197099999999999</v>
      </c>
      <c r="P45" s="203">
        <f>INDEX('Case 1 Assumptions'!$B$87:$H$170, MATCH(P$8, 'Case 1 Assumptions'!$B$87:$B$170, 0), MATCH($A45, 'Case 1 Assumptions'!$B$87:$H$87, 0))</f>
        <v>16.315199999999997</v>
      </c>
      <c r="Q45" s="203">
        <f>INDEX('Case 1 Assumptions'!$B$87:$H$170, MATCH(Q$8, 'Case 1 Assumptions'!$B$87:$B$170, 0), MATCH($A45, 'Case 1 Assumptions'!$B$87:$H$87, 0))</f>
        <v>16.433299999999996</v>
      </c>
      <c r="R45" s="203">
        <f>INDEX('Case 1 Assumptions'!$B$87:$H$170, MATCH(R$8, 'Case 1 Assumptions'!$B$87:$B$170, 0), MATCH($A45, 'Case 1 Assumptions'!$B$87:$H$87, 0))</f>
        <v>16.551399999999994</v>
      </c>
      <c r="S45" s="203">
        <f>INDEX('Case 1 Assumptions'!$B$87:$H$170, MATCH(S$8, 'Case 1 Assumptions'!$B$87:$B$170, 0), MATCH($A45, 'Case 1 Assumptions'!$B$87:$H$87, 0))</f>
        <v>16.669499999999992</v>
      </c>
      <c r="T45" s="203">
        <f>INDEX('Case 1 Assumptions'!$B$87:$H$170, MATCH(T$8, 'Case 1 Assumptions'!$B$87:$B$170, 0), MATCH($A45, 'Case 1 Assumptions'!$B$87:$H$87, 0))</f>
        <v>16.787599999999991</v>
      </c>
      <c r="U45" s="203">
        <f>INDEX('Case 1 Assumptions'!$B$87:$H$170, MATCH(U$8, 'Case 1 Assumptions'!$B$87:$B$170, 0), MATCH($A45, 'Case 1 Assumptions'!$B$87:$H$87, 0))</f>
        <v>16.905699999999989</v>
      </c>
      <c r="V45" s="203">
        <f>INDEX('Case 1 Assumptions'!$B$87:$H$170, MATCH(V$8, 'Case 1 Assumptions'!$B$87:$B$170, 0), MATCH($A45, 'Case 1 Assumptions'!$B$87:$H$87, 0))</f>
        <v>17.023799999999987</v>
      </c>
      <c r="W45" s="203">
        <f>INDEX('Case 1 Assumptions'!$B$87:$H$170, MATCH(W$8, 'Case 1 Assumptions'!$B$87:$B$170, 0), MATCH($A45, 'Case 1 Assumptions'!$B$87:$H$87, 0))</f>
        <v>17.141899999999985</v>
      </c>
      <c r="X45" s="203">
        <f>INDEX('Case 1 Assumptions'!$B$87:$H$170, MATCH(X$8, 'Case 1 Assumptions'!$B$87:$B$170, 0), MATCH($A45, 'Case 1 Assumptions'!$B$87:$H$87, 0))</f>
        <v>17.259999999999984</v>
      </c>
      <c r="Y45" s="203">
        <f>INDEX('Case 1 Assumptions'!$B$87:$H$170, MATCH(Y$8, 'Case 1 Assumptions'!$B$87:$B$170, 0), MATCH($A45, 'Case 1 Assumptions'!$B$87:$H$87, 0))</f>
        <v>17.324699999999982</v>
      </c>
      <c r="Z45" s="203">
        <f>INDEX('Case 1 Assumptions'!$B$87:$H$170, MATCH(Z$8, 'Case 1 Assumptions'!$B$87:$B$170, 0), MATCH($A45, 'Case 1 Assumptions'!$B$87:$H$87, 0))</f>
        <v>17.389399999999981</v>
      </c>
      <c r="AA45" s="203">
        <f>INDEX('Case 1 Assumptions'!$B$87:$H$170, MATCH(AA$8, 'Case 1 Assumptions'!$B$87:$B$170, 0), MATCH($A45, 'Case 1 Assumptions'!$B$87:$H$87, 0))</f>
        <v>17.454099999999979</v>
      </c>
      <c r="AB45" s="203">
        <f>INDEX('Case 1 Assumptions'!$B$87:$H$170, MATCH(AB$8, 'Case 1 Assumptions'!$B$87:$B$170, 0), MATCH($A45, 'Case 1 Assumptions'!$B$87:$H$87, 0))</f>
        <v>17.518799999999978</v>
      </c>
      <c r="AC45" s="203">
        <f>INDEX('Case 1 Assumptions'!$B$87:$H$170, MATCH(AC$8, 'Case 1 Assumptions'!$B$87:$B$170, 0), MATCH($A45, 'Case 1 Assumptions'!$B$87:$H$87, 0))</f>
        <v>17.583499999999976</v>
      </c>
      <c r="AD45" s="203">
        <f>INDEX('Case 1 Assumptions'!$B$87:$H$170, MATCH(AD$8, 'Case 1 Assumptions'!$B$87:$B$170, 0), MATCH($A45, 'Case 1 Assumptions'!$B$87:$H$87, 0))</f>
        <v>17.648199999999974</v>
      </c>
      <c r="AE45" s="203">
        <f>INDEX('Case 1 Assumptions'!$B$87:$H$170, MATCH(AE$8, 'Case 1 Assumptions'!$B$87:$B$170, 0), MATCH($A45, 'Case 1 Assumptions'!$B$87:$H$87, 0))</f>
        <v>17.712899999999973</v>
      </c>
      <c r="AF45" s="203">
        <f>INDEX('Case 1 Assumptions'!$B$87:$H$170, MATCH(AF$8, 'Case 1 Assumptions'!$B$87:$B$170, 0), MATCH($A45, 'Case 1 Assumptions'!$B$87:$H$87, 0))</f>
        <v>17.777599999999971</v>
      </c>
      <c r="AG45" s="203">
        <f>INDEX('Case 1 Assumptions'!$B$87:$H$170, MATCH(AG$8, 'Case 1 Assumptions'!$B$87:$B$170, 0), MATCH($A45, 'Case 1 Assumptions'!$B$87:$H$87, 0))</f>
        <v>17.84229999999997</v>
      </c>
      <c r="AH45" s="203">
        <f>INDEX('Case 1 Assumptions'!$B$87:$H$170, MATCH(AH$8, 'Case 1 Assumptions'!$B$87:$B$170, 0), MATCH($A45, 'Case 1 Assumptions'!$B$87:$H$87, 0))</f>
        <v>17.906999999999968</v>
      </c>
      <c r="AI45" s="203">
        <f>INDEX('Case 1 Assumptions'!$B$87:$H$170, MATCH(AI$8, 'Case 1 Assumptions'!$B$87:$B$170, 0), MATCH($A45, 'Case 1 Assumptions'!$B$87:$H$87, 0))</f>
        <v>17.924299999999967</v>
      </c>
      <c r="AJ45" s="203">
        <f>INDEX('Case 1 Assumptions'!$B$87:$H$170, MATCH(AJ$8, 'Case 1 Assumptions'!$B$87:$B$170, 0), MATCH($A45, 'Case 1 Assumptions'!$B$87:$H$87, 0))</f>
        <v>17.941599999999966</v>
      </c>
      <c r="AK45" s="203">
        <f>INDEX('Case 1 Assumptions'!$B$87:$H$170, MATCH(AK$8, 'Case 1 Assumptions'!$B$87:$B$170, 0), MATCH($A45, 'Case 1 Assumptions'!$B$87:$H$87, 0))</f>
        <v>17.958899999999964</v>
      </c>
      <c r="AL45" s="203">
        <f>INDEX('Case 1 Assumptions'!$B$87:$H$170, MATCH(AL$8, 'Case 1 Assumptions'!$B$87:$B$170, 0), MATCH($A45, 'Case 1 Assumptions'!$B$87:$H$87, 0))</f>
        <v>17.976199999999963</v>
      </c>
      <c r="AM45" s="203">
        <f>INDEX('Case 1 Assumptions'!$B$87:$H$170, MATCH(AM$8, 'Case 1 Assumptions'!$B$87:$B$170, 0), MATCH($A45, 'Case 1 Assumptions'!$B$87:$H$87, 0))</f>
        <v>17.993499999999962</v>
      </c>
      <c r="AN45" s="203">
        <f>INDEX('Case 1 Assumptions'!$B$87:$H$170, MATCH(AN$8, 'Case 1 Assumptions'!$B$87:$B$170, 0), MATCH($A45, 'Case 1 Assumptions'!$B$87:$H$87, 0))</f>
        <v>18.010799999999961</v>
      </c>
      <c r="AO45" s="203">
        <f>INDEX('Case 1 Assumptions'!$B$87:$H$170, MATCH(AO$8, 'Case 1 Assumptions'!$B$87:$B$170, 0), MATCH($A45, 'Case 1 Assumptions'!$B$87:$H$87, 0))</f>
        <v>18.028099999999959</v>
      </c>
      <c r="AP45" s="203">
        <f>INDEX('Case 1 Assumptions'!$B$87:$H$170, MATCH(AP$8, 'Case 1 Assumptions'!$B$87:$B$170, 0), MATCH($A45, 'Case 1 Assumptions'!$B$87:$H$87, 0))</f>
        <v>18.045399999999958</v>
      </c>
      <c r="AQ45" s="203">
        <f>INDEX('Case 1 Assumptions'!$B$87:$H$170, MATCH(AQ$8, 'Case 1 Assumptions'!$B$87:$B$170, 0), MATCH($A45, 'Case 1 Assumptions'!$B$87:$H$87, 0))</f>
        <v>18.062699999999957</v>
      </c>
      <c r="AR45" s="203">
        <f>INDEX('Case 1 Assumptions'!$B$87:$H$170, MATCH(AR$8, 'Case 1 Assumptions'!$B$87:$B$170, 0), MATCH($A45, 'Case 1 Assumptions'!$B$87:$H$87, 0))</f>
        <v>18.079999999999956</v>
      </c>
      <c r="AS45" s="203">
        <f>INDEX('Case 1 Assumptions'!$B$87:$H$170, MATCH(AS$8, 'Case 1 Assumptions'!$B$87:$B$170, 0), MATCH($A45, 'Case 1 Assumptions'!$B$87:$H$87, 0))</f>
        <v>18.062299999999954</v>
      </c>
      <c r="AT45" s="203">
        <f>INDEX('Case 1 Assumptions'!$B$87:$H$170, MATCH(AT$8, 'Case 1 Assumptions'!$B$87:$B$170, 0), MATCH($A45, 'Case 1 Assumptions'!$B$87:$H$87, 0))</f>
        <v>18.044599999999953</v>
      </c>
      <c r="AU45" s="203">
        <f>INDEX('Case 1 Assumptions'!$B$87:$H$170, MATCH(AU$8, 'Case 1 Assumptions'!$B$87:$B$170, 0), MATCH($A45, 'Case 1 Assumptions'!$B$87:$H$87, 0))</f>
        <v>18.026899999999952</v>
      </c>
      <c r="AV45" s="203">
        <f>INDEX('Case 1 Assumptions'!$B$87:$H$170, MATCH(AV$8, 'Case 1 Assumptions'!$B$87:$B$170, 0), MATCH($A45, 'Case 1 Assumptions'!$B$87:$H$87, 0))</f>
        <v>18.00919999999995</v>
      </c>
      <c r="AW45" s="203">
        <f>INDEX('Case 1 Assumptions'!$B$87:$H$170, MATCH(AW$8, 'Case 1 Assumptions'!$B$87:$B$170, 0), MATCH($A45, 'Case 1 Assumptions'!$B$87:$H$87, 0))</f>
        <v>17.991499999999949</v>
      </c>
      <c r="AX45" s="203">
        <f>INDEX('Case 1 Assumptions'!$B$87:$H$170, MATCH(AX$8, 'Case 1 Assumptions'!$B$87:$B$170, 0), MATCH($A45, 'Case 1 Assumptions'!$B$87:$H$87, 0))</f>
        <v>17.973799999999947</v>
      </c>
      <c r="AY45" s="203">
        <f>INDEX('Case 1 Assumptions'!$B$87:$H$170, MATCH(AY$8, 'Case 1 Assumptions'!$B$87:$B$170, 0), MATCH($A45, 'Case 1 Assumptions'!$B$87:$H$87, 0))</f>
        <v>17.956099999999946</v>
      </c>
      <c r="AZ45" s="203">
        <f>INDEX('Case 1 Assumptions'!$B$87:$H$170, MATCH(AZ$8, 'Case 1 Assumptions'!$B$87:$B$170, 0), MATCH($A45, 'Case 1 Assumptions'!$B$87:$H$87, 0))</f>
        <v>17.938399999999945</v>
      </c>
      <c r="BA45" s="203">
        <f>INDEX('Case 1 Assumptions'!$B$87:$H$170, MATCH(BA$8, 'Case 1 Assumptions'!$B$87:$B$170, 0), MATCH($A45, 'Case 1 Assumptions'!$B$87:$H$87, 0))</f>
        <v>17.920699999999943</v>
      </c>
      <c r="BB45" s="203">
        <f>INDEX('Case 1 Assumptions'!$B$87:$H$170, MATCH(BB$8, 'Case 1 Assumptions'!$B$87:$B$170, 0), MATCH($A45, 'Case 1 Assumptions'!$B$87:$H$87, 0))</f>
        <v>17.902999999999942</v>
      </c>
      <c r="BC45" s="203">
        <f>INDEX('Case 1 Assumptions'!$B$87:$H$170, MATCH(BC$8, 'Case 1 Assumptions'!$B$87:$B$170, 0), MATCH($A45, 'Case 1 Assumptions'!$B$87:$H$87, 0))</f>
        <v>17.850699999999943</v>
      </c>
      <c r="BD45" s="203">
        <f>INDEX('Case 1 Assumptions'!$B$87:$H$170, MATCH(BD$8, 'Case 1 Assumptions'!$B$87:$B$170, 0), MATCH($A45, 'Case 1 Assumptions'!$B$87:$H$87, 0))</f>
        <v>17.798399999999944</v>
      </c>
      <c r="BE45" s="203">
        <f>INDEX('Case 1 Assumptions'!$B$87:$H$170, MATCH(BE$8, 'Case 1 Assumptions'!$B$87:$B$170, 0), MATCH($A45, 'Case 1 Assumptions'!$B$87:$H$87, 0))</f>
        <v>17.746099999999945</v>
      </c>
      <c r="BF45" s="203">
        <f>INDEX('Case 1 Assumptions'!$B$87:$H$170, MATCH(BF$8, 'Case 1 Assumptions'!$B$87:$B$170, 0), MATCH($A45, 'Case 1 Assumptions'!$B$87:$H$87, 0))</f>
        <v>17.693799999999946</v>
      </c>
      <c r="BG45" s="203">
        <f>INDEX('Case 1 Assumptions'!$B$87:$H$170, MATCH(BG$8, 'Case 1 Assumptions'!$B$87:$B$170, 0), MATCH($A45, 'Case 1 Assumptions'!$B$87:$H$87, 0))</f>
        <v>17.641499999999947</v>
      </c>
      <c r="BH45" s="203">
        <f>INDEX('Case 1 Assumptions'!$B$87:$H$170, MATCH(BH$8, 'Case 1 Assumptions'!$B$87:$B$170, 0), MATCH($A45, 'Case 1 Assumptions'!$B$87:$H$87, 0))</f>
        <v>17.589199999999948</v>
      </c>
      <c r="BI45" s="203">
        <f>INDEX('Case 1 Assumptions'!$B$87:$H$170, MATCH(BI$8, 'Case 1 Assumptions'!$B$87:$B$170, 0), MATCH($A45, 'Case 1 Assumptions'!$B$87:$H$87, 0))</f>
        <v>17.53689999999995</v>
      </c>
      <c r="BJ45" s="203">
        <f>INDEX('Case 1 Assumptions'!$B$87:$H$170, MATCH(BJ$8, 'Case 1 Assumptions'!$B$87:$B$170, 0), MATCH($A45, 'Case 1 Assumptions'!$B$87:$H$87, 0))</f>
        <v>17.484599999999951</v>
      </c>
      <c r="BK45" s="203">
        <f>INDEX('Case 1 Assumptions'!$B$87:$H$170, MATCH(BK$8, 'Case 1 Assumptions'!$B$87:$B$170, 0), MATCH($A45, 'Case 1 Assumptions'!$B$87:$H$87, 0))</f>
        <v>17.432299999999952</v>
      </c>
      <c r="BL45" s="203">
        <f>INDEX('Case 1 Assumptions'!$B$87:$H$170, MATCH(BL$8, 'Case 1 Assumptions'!$B$87:$B$170, 0), MATCH($A45, 'Case 1 Assumptions'!$B$87:$H$87, 0))</f>
        <v>17.379999999999953</v>
      </c>
      <c r="BM45" s="203">
        <f>INDEX('Case 1 Assumptions'!$B$87:$H$170, MATCH(BM$8, 'Case 1 Assumptions'!$B$87:$B$170, 0), MATCH($A45, 'Case 1 Assumptions'!$B$87:$H$87, 0))</f>
        <v>17.298499999999954</v>
      </c>
      <c r="BN45" s="203">
        <f>INDEX('Case 1 Assumptions'!$B$87:$H$170, MATCH(BN$8, 'Case 1 Assumptions'!$B$87:$B$170, 0), MATCH($A45, 'Case 1 Assumptions'!$B$87:$H$87, 0))</f>
        <v>17.216999999999956</v>
      </c>
      <c r="BO45" s="203">
        <f>INDEX('Case 1 Assumptions'!$B$87:$H$170, MATCH(BO$8, 'Case 1 Assumptions'!$B$87:$B$170, 0), MATCH($A45, 'Case 1 Assumptions'!$B$87:$H$87, 0))</f>
        <v>17.135499999999958</v>
      </c>
      <c r="BP45" s="203">
        <f>INDEX('Case 1 Assumptions'!$B$87:$H$170, MATCH(BP$8, 'Case 1 Assumptions'!$B$87:$B$170, 0), MATCH($A45, 'Case 1 Assumptions'!$B$87:$H$87, 0))</f>
        <v>17.053999999999959</v>
      </c>
      <c r="BQ45" s="203">
        <f>INDEX('Case 1 Assumptions'!$B$87:$H$170, MATCH(BQ$8, 'Case 1 Assumptions'!$B$87:$B$170, 0), MATCH($A45, 'Case 1 Assumptions'!$B$87:$H$87, 0))</f>
        <v>16.972499999999961</v>
      </c>
      <c r="BR45" s="203">
        <f>INDEX('Case 1 Assumptions'!$B$87:$H$170, MATCH(BR$8, 'Case 1 Assumptions'!$B$87:$B$170, 0), MATCH($A45, 'Case 1 Assumptions'!$B$87:$H$87, 0))</f>
        <v>16.890999999999963</v>
      </c>
      <c r="BS45" s="203">
        <f>INDEX('Case 1 Assumptions'!$B$87:$H$170, MATCH(BS$8, 'Case 1 Assumptions'!$B$87:$B$170, 0), MATCH($A45, 'Case 1 Assumptions'!$B$87:$H$87, 0))</f>
        <v>16.809499999999964</v>
      </c>
      <c r="BT45" s="203">
        <f>INDEX('Case 1 Assumptions'!$B$87:$H$170, MATCH(BT$8, 'Case 1 Assumptions'!$B$87:$B$170, 0), MATCH($A45, 'Case 1 Assumptions'!$B$87:$H$87, 0))</f>
        <v>16.727999999999966</v>
      </c>
      <c r="BU45" s="203">
        <f>INDEX('Case 1 Assumptions'!$B$87:$H$170, MATCH(BU$8, 'Case 1 Assumptions'!$B$87:$B$170, 0), MATCH($A45, 'Case 1 Assumptions'!$B$87:$H$87, 0))</f>
        <v>16.646499999999968</v>
      </c>
      <c r="BV45" s="203">
        <f>INDEX('Case 1 Assumptions'!$B$87:$H$170, MATCH(BV$8, 'Case 1 Assumptions'!$B$87:$B$170, 0), MATCH($A45, 'Case 1 Assumptions'!$B$87:$H$87, 0))</f>
        <v>16.564999999999969</v>
      </c>
      <c r="BW45" s="203">
        <f>INDEX('Case 1 Assumptions'!$B$87:$H$170, MATCH(BW$8, 'Case 1 Assumptions'!$B$87:$B$170, 0), MATCH($A45, 'Case 1 Assumptions'!$B$87:$H$87, 0))</f>
        <v>16.484399999999969</v>
      </c>
      <c r="BX45" s="203">
        <f>INDEX('Case 1 Assumptions'!$B$87:$H$170, MATCH(BX$8, 'Case 1 Assumptions'!$B$87:$B$170, 0), MATCH($A45, 'Case 1 Assumptions'!$B$87:$H$87, 0))</f>
        <v>16.403799999999968</v>
      </c>
      <c r="BY45" s="203">
        <f>INDEX('Case 1 Assumptions'!$B$87:$H$170, MATCH(BY$8, 'Case 1 Assumptions'!$B$87:$B$170, 0), MATCH($A45, 'Case 1 Assumptions'!$B$87:$H$87, 0))</f>
        <v>16.323199999999968</v>
      </c>
      <c r="BZ45" s="203">
        <f>INDEX('Case 1 Assumptions'!$B$87:$H$170, MATCH(BZ$8, 'Case 1 Assumptions'!$B$87:$B$170, 0), MATCH($A45, 'Case 1 Assumptions'!$B$87:$H$87, 0))</f>
        <v>16.242599999999968</v>
      </c>
      <c r="CA45" s="203">
        <f>INDEX('Case 1 Assumptions'!$B$87:$H$170, MATCH(CA$8, 'Case 1 Assumptions'!$B$87:$B$170, 0), MATCH($A45, 'Case 1 Assumptions'!$B$87:$H$87, 0))</f>
        <v>16.161999999999967</v>
      </c>
      <c r="CB45" s="203">
        <f>INDEX('Case 1 Assumptions'!$B$87:$H$170, MATCH(CB$8, 'Case 1 Assumptions'!$B$87:$B$170, 0), MATCH($A45, 'Case 1 Assumptions'!$B$87:$H$87, 0))</f>
        <v>16.081399999999967</v>
      </c>
      <c r="CC45" s="203">
        <f>INDEX('Case 1 Assumptions'!$B$87:$H$170, MATCH(CC$8, 'Case 1 Assumptions'!$B$87:$B$170, 0), MATCH($A45, 'Case 1 Assumptions'!$B$87:$H$87, 0))</f>
        <v>16.000799999999966</v>
      </c>
      <c r="CD45" s="203">
        <f>INDEX('Case 1 Assumptions'!$B$87:$H$170, MATCH(CD$8, 'Case 1 Assumptions'!$B$87:$B$170, 0), MATCH($A45, 'Case 1 Assumptions'!$B$87:$H$87, 0))</f>
        <v>15.920199999999966</v>
      </c>
      <c r="CE45" s="203">
        <f>INDEX('Case 1 Assumptions'!$B$87:$H$170, MATCH(CE$8, 'Case 1 Assumptions'!$B$87:$B$170, 0), MATCH($A45, 'Case 1 Assumptions'!$B$87:$H$87, 0))</f>
        <v>15.839599999999965</v>
      </c>
      <c r="CF45" s="203">
        <f>INDEX('Case 1 Assumptions'!$B$87:$H$170, MATCH(CF$8, 'Case 1 Assumptions'!$B$87:$B$170, 0), MATCH($A45, 'Case 1 Assumptions'!$B$87:$H$87, 0))</f>
        <v>15.758999999999965</v>
      </c>
    </row>
    <row r="46" spans="1:84" s="126" customFormat="1" x14ac:dyDescent="0.2">
      <c r="A46" s="202" t="s">
        <v>145</v>
      </c>
      <c r="B46" s="118" t="s">
        <v>160</v>
      </c>
      <c r="D46" s="203">
        <f>INDEX('Case 1 Assumptions'!$B$87:$H$170, MATCH(D$8, 'Case 1 Assumptions'!$B$87:$B$170, 0), MATCH($A46, 'Case 1 Assumptions'!$B$87:$H$87, 0))</f>
        <v>7.5</v>
      </c>
      <c r="E46" s="203">
        <f>INDEX('Case 1 Assumptions'!$B$87:$H$170, MATCH(E$8, 'Case 1 Assumptions'!$B$87:$B$170, 0), MATCH($A46, 'Case 1 Assumptions'!$B$87:$H$87, 0))</f>
        <v>7.5816999999999997</v>
      </c>
      <c r="F46" s="203">
        <f>INDEX('Case 1 Assumptions'!$B$87:$H$170, MATCH(F$8, 'Case 1 Assumptions'!$B$87:$B$170, 0), MATCH($A46, 'Case 1 Assumptions'!$B$87:$H$87, 0))</f>
        <v>7.6633999999999993</v>
      </c>
      <c r="G46" s="203">
        <f>INDEX('Case 1 Assumptions'!$B$87:$H$170, MATCH(G$8, 'Case 1 Assumptions'!$B$87:$B$170, 0), MATCH($A46, 'Case 1 Assumptions'!$B$87:$H$87, 0))</f>
        <v>7.745099999999999</v>
      </c>
      <c r="H46" s="203">
        <f>INDEX('Case 1 Assumptions'!$B$87:$H$170, MATCH(H$8, 'Case 1 Assumptions'!$B$87:$B$170, 0), MATCH($A46, 'Case 1 Assumptions'!$B$87:$H$87, 0))</f>
        <v>7.8267999999999986</v>
      </c>
      <c r="I46" s="203">
        <f>INDEX('Case 1 Assumptions'!$B$87:$H$170, MATCH(I$8, 'Case 1 Assumptions'!$B$87:$B$170, 0), MATCH($A46, 'Case 1 Assumptions'!$B$87:$H$87, 0))</f>
        <v>7.9084999999999983</v>
      </c>
      <c r="J46" s="203">
        <f>INDEX('Case 1 Assumptions'!$B$87:$H$170, MATCH(J$8, 'Case 1 Assumptions'!$B$87:$B$170, 0), MATCH($A46, 'Case 1 Assumptions'!$B$87:$H$87, 0))</f>
        <v>7.990199999999998</v>
      </c>
      <c r="K46" s="203">
        <f>INDEX('Case 1 Assumptions'!$B$87:$H$170, MATCH(K$8, 'Case 1 Assumptions'!$B$87:$B$170, 0), MATCH($A46, 'Case 1 Assumptions'!$B$87:$H$87, 0))</f>
        <v>8.0718999999999976</v>
      </c>
      <c r="L46" s="203">
        <f>INDEX('Case 1 Assumptions'!$B$87:$H$170, MATCH(L$8, 'Case 1 Assumptions'!$B$87:$B$170, 0), MATCH($A46, 'Case 1 Assumptions'!$B$87:$H$87, 0))</f>
        <v>8.1535999999999973</v>
      </c>
      <c r="M46" s="203">
        <f>INDEX('Case 1 Assumptions'!$B$87:$H$170, MATCH(M$8, 'Case 1 Assumptions'!$B$87:$B$170, 0), MATCH($A46, 'Case 1 Assumptions'!$B$87:$H$87, 0))</f>
        <v>8.235299999999997</v>
      </c>
      <c r="N46" s="203">
        <f>INDEX('Case 1 Assumptions'!$B$87:$H$170, MATCH(N$8, 'Case 1 Assumptions'!$B$87:$B$170, 0), MATCH($A46, 'Case 1 Assumptions'!$B$87:$H$87, 0))</f>
        <v>8.3169999999999966</v>
      </c>
      <c r="O46" s="203">
        <f>INDEX('Case 1 Assumptions'!$B$87:$H$170, MATCH(O$8, 'Case 1 Assumptions'!$B$87:$B$170, 0), MATCH($A46, 'Case 1 Assumptions'!$B$87:$H$87, 0))</f>
        <v>8.3780999999999963</v>
      </c>
      <c r="P46" s="203">
        <f>INDEX('Case 1 Assumptions'!$B$87:$H$170, MATCH(P$8, 'Case 1 Assumptions'!$B$87:$B$170, 0), MATCH($A46, 'Case 1 Assumptions'!$B$87:$H$87, 0))</f>
        <v>8.439199999999996</v>
      </c>
      <c r="Q46" s="203">
        <f>INDEX('Case 1 Assumptions'!$B$87:$H$170, MATCH(Q$8, 'Case 1 Assumptions'!$B$87:$B$170, 0), MATCH($A46, 'Case 1 Assumptions'!$B$87:$H$87, 0))</f>
        <v>8.5002999999999957</v>
      </c>
      <c r="R46" s="203">
        <f>INDEX('Case 1 Assumptions'!$B$87:$H$170, MATCH(R$8, 'Case 1 Assumptions'!$B$87:$B$170, 0), MATCH($A46, 'Case 1 Assumptions'!$B$87:$H$87, 0))</f>
        <v>8.5613999999999955</v>
      </c>
      <c r="S46" s="203">
        <f>INDEX('Case 1 Assumptions'!$B$87:$H$170, MATCH(S$8, 'Case 1 Assumptions'!$B$87:$B$170, 0), MATCH($A46, 'Case 1 Assumptions'!$B$87:$H$87, 0))</f>
        <v>8.6224999999999952</v>
      </c>
      <c r="T46" s="203">
        <f>INDEX('Case 1 Assumptions'!$B$87:$H$170, MATCH(T$8, 'Case 1 Assumptions'!$B$87:$B$170, 0), MATCH($A46, 'Case 1 Assumptions'!$B$87:$H$87, 0))</f>
        <v>8.6835999999999949</v>
      </c>
      <c r="U46" s="203">
        <f>INDEX('Case 1 Assumptions'!$B$87:$H$170, MATCH(U$8, 'Case 1 Assumptions'!$B$87:$B$170, 0), MATCH($A46, 'Case 1 Assumptions'!$B$87:$H$87, 0))</f>
        <v>8.7446999999999946</v>
      </c>
      <c r="V46" s="203">
        <f>INDEX('Case 1 Assumptions'!$B$87:$H$170, MATCH(V$8, 'Case 1 Assumptions'!$B$87:$B$170, 0), MATCH($A46, 'Case 1 Assumptions'!$B$87:$H$87, 0))</f>
        <v>8.8057999999999943</v>
      </c>
      <c r="W46" s="203">
        <f>INDEX('Case 1 Assumptions'!$B$87:$H$170, MATCH(W$8, 'Case 1 Assumptions'!$B$87:$B$170, 0), MATCH($A46, 'Case 1 Assumptions'!$B$87:$H$87, 0))</f>
        <v>8.866899999999994</v>
      </c>
      <c r="X46" s="203">
        <f>INDEX('Case 1 Assumptions'!$B$87:$H$170, MATCH(X$8, 'Case 1 Assumptions'!$B$87:$B$170, 0), MATCH($A46, 'Case 1 Assumptions'!$B$87:$H$87, 0))</f>
        <v>8.9279999999999937</v>
      </c>
      <c r="Y46" s="203">
        <f>INDEX('Case 1 Assumptions'!$B$87:$H$170, MATCH(Y$8, 'Case 1 Assumptions'!$B$87:$B$170, 0), MATCH($A46, 'Case 1 Assumptions'!$B$87:$H$87, 0))</f>
        <v>8.961399999999994</v>
      </c>
      <c r="Z46" s="203">
        <f>INDEX('Case 1 Assumptions'!$B$87:$H$170, MATCH(Z$8, 'Case 1 Assumptions'!$B$87:$B$170, 0), MATCH($A46, 'Case 1 Assumptions'!$B$87:$H$87, 0))</f>
        <v>8.9947999999999944</v>
      </c>
      <c r="AA46" s="203">
        <f>INDEX('Case 1 Assumptions'!$B$87:$H$170, MATCH(AA$8, 'Case 1 Assumptions'!$B$87:$B$170, 0), MATCH($A46, 'Case 1 Assumptions'!$B$87:$H$87, 0))</f>
        <v>9.0281999999999947</v>
      </c>
      <c r="AB46" s="203">
        <f>INDEX('Case 1 Assumptions'!$B$87:$H$170, MATCH(AB$8, 'Case 1 Assumptions'!$B$87:$B$170, 0), MATCH($A46, 'Case 1 Assumptions'!$B$87:$H$87, 0))</f>
        <v>9.061599999999995</v>
      </c>
      <c r="AC46" s="203">
        <f>INDEX('Case 1 Assumptions'!$B$87:$H$170, MATCH(AC$8, 'Case 1 Assumptions'!$B$87:$B$170, 0), MATCH($A46, 'Case 1 Assumptions'!$B$87:$H$87, 0))</f>
        <v>9.0949999999999953</v>
      </c>
      <c r="AD46" s="203">
        <f>INDEX('Case 1 Assumptions'!$B$87:$H$170, MATCH(AD$8, 'Case 1 Assumptions'!$B$87:$B$170, 0), MATCH($A46, 'Case 1 Assumptions'!$B$87:$H$87, 0))</f>
        <v>9.1283999999999956</v>
      </c>
      <c r="AE46" s="203">
        <f>INDEX('Case 1 Assumptions'!$B$87:$H$170, MATCH(AE$8, 'Case 1 Assumptions'!$B$87:$B$170, 0), MATCH($A46, 'Case 1 Assumptions'!$B$87:$H$87, 0))</f>
        <v>9.1617999999999959</v>
      </c>
      <c r="AF46" s="203">
        <f>INDEX('Case 1 Assumptions'!$B$87:$H$170, MATCH(AF$8, 'Case 1 Assumptions'!$B$87:$B$170, 0), MATCH($A46, 'Case 1 Assumptions'!$B$87:$H$87, 0))</f>
        <v>9.1951999999999963</v>
      </c>
      <c r="AG46" s="203">
        <f>INDEX('Case 1 Assumptions'!$B$87:$H$170, MATCH(AG$8, 'Case 1 Assumptions'!$B$87:$B$170, 0), MATCH($A46, 'Case 1 Assumptions'!$B$87:$H$87, 0))</f>
        <v>9.2285999999999966</v>
      </c>
      <c r="AH46" s="203">
        <f>INDEX('Case 1 Assumptions'!$B$87:$H$170, MATCH(AH$8, 'Case 1 Assumptions'!$B$87:$B$170, 0), MATCH($A46, 'Case 1 Assumptions'!$B$87:$H$87, 0))</f>
        <v>9.2619999999999969</v>
      </c>
      <c r="AI46" s="203">
        <f>INDEX('Case 1 Assumptions'!$B$87:$H$170, MATCH(AI$8, 'Case 1 Assumptions'!$B$87:$B$170, 0), MATCH($A46, 'Case 1 Assumptions'!$B$87:$H$87, 0))</f>
        <v>9.2709999999999972</v>
      </c>
      <c r="AJ46" s="203">
        <f>INDEX('Case 1 Assumptions'!$B$87:$H$170, MATCH(AJ$8, 'Case 1 Assumptions'!$B$87:$B$170, 0), MATCH($A46, 'Case 1 Assumptions'!$B$87:$H$87, 0))</f>
        <v>9.2799999999999976</v>
      </c>
      <c r="AK46" s="203">
        <f>INDEX('Case 1 Assumptions'!$B$87:$H$170, MATCH(AK$8, 'Case 1 Assumptions'!$B$87:$B$170, 0), MATCH($A46, 'Case 1 Assumptions'!$B$87:$H$87, 0))</f>
        <v>9.2889999999999979</v>
      </c>
      <c r="AL46" s="203">
        <f>INDEX('Case 1 Assumptions'!$B$87:$H$170, MATCH(AL$8, 'Case 1 Assumptions'!$B$87:$B$170, 0), MATCH($A46, 'Case 1 Assumptions'!$B$87:$H$87, 0))</f>
        <v>9.2979999999999983</v>
      </c>
      <c r="AM46" s="203">
        <f>INDEX('Case 1 Assumptions'!$B$87:$H$170, MATCH(AM$8, 'Case 1 Assumptions'!$B$87:$B$170, 0), MATCH($A46, 'Case 1 Assumptions'!$B$87:$H$87, 0))</f>
        <v>9.3069999999999986</v>
      </c>
      <c r="AN46" s="203">
        <f>INDEX('Case 1 Assumptions'!$B$87:$H$170, MATCH(AN$8, 'Case 1 Assumptions'!$B$87:$B$170, 0), MATCH($A46, 'Case 1 Assumptions'!$B$87:$H$87, 0))</f>
        <v>9.3159999999999989</v>
      </c>
      <c r="AO46" s="203">
        <f>INDEX('Case 1 Assumptions'!$B$87:$H$170, MATCH(AO$8, 'Case 1 Assumptions'!$B$87:$B$170, 0), MATCH($A46, 'Case 1 Assumptions'!$B$87:$H$87, 0))</f>
        <v>9.3249999999999993</v>
      </c>
      <c r="AP46" s="203">
        <f>INDEX('Case 1 Assumptions'!$B$87:$H$170, MATCH(AP$8, 'Case 1 Assumptions'!$B$87:$B$170, 0), MATCH($A46, 'Case 1 Assumptions'!$B$87:$H$87, 0))</f>
        <v>9.3339999999999996</v>
      </c>
      <c r="AQ46" s="203">
        <f>INDEX('Case 1 Assumptions'!$B$87:$H$170, MATCH(AQ$8, 'Case 1 Assumptions'!$B$87:$B$170, 0), MATCH($A46, 'Case 1 Assumptions'!$B$87:$H$87, 0))</f>
        <v>9.343</v>
      </c>
      <c r="AR46" s="203">
        <f>INDEX('Case 1 Assumptions'!$B$87:$H$170, MATCH(AR$8, 'Case 1 Assumptions'!$B$87:$B$170, 0), MATCH($A46, 'Case 1 Assumptions'!$B$87:$H$87, 0))</f>
        <v>9.3520000000000003</v>
      </c>
      <c r="AS46" s="203">
        <f>INDEX('Case 1 Assumptions'!$B$87:$H$170, MATCH(AS$8, 'Case 1 Assumptions'!$B$87:$B$170, 0), MATCH($A46, 'Case 1 Assumptions'!$B$87:$H$87, 0))</f>
        <v>9.3428000000000004</v>
      </c>
      <c r="AT46" s="203">
        <f>INDEX('Case 1 Assumptions'!$B$87:$H$170, MATCH(AT$8, 'Case 1 Assumptions'!$B$87:$B$170, 0), MATCH($A46, 'Case 1 Assumptions'!$B$87:$H$87, 0))</f>
        <v>9.3336000000000006</v>
      </c>
      <c r="AU46" s="203">
        <f>INDEX('Case 1 Assumptions'!$B$87:$H$170, MATCH(AU$8, 'Case 1 Assumptions'!$B$87:$B$170, 0), MATCH($A46, 'Case 1 Assumptions'!$B$87:$H$87, 0))</f>
        <v>9.3244000000000007</v>
      </c>
      <c r="AV46" s="203">
        <f>INDEX('Case 1 Assumptions'!$B$87:$H$170, MATCH(AV$8, 'Case 1 Assumptions'!$B$87:$B$170, 0), MATCH($A46, 'Case 1 Assumptions'!$B$87:$H$87, 0))</f>
        <v>9.3152000000000008</v>
      </c>
      <c r="AW46" s="203">
        <f>INDEX('Case 1 Assumptions'!$B$87:$H$170, MATCH(AW$8, 'Case 1 Assumptions'!$B$87:$B$170, 0), MATCH($A46, 'Case 1 Assumptions'!$B$87:$H$87, 0))</f>
        <v>9.3060000000000009</v>
      </c>
      <c r="AX46" s="203">
        <f>INDEX('Case 1 Assumptions'!$B$87:$H$170, MATCH(AX$8, 'Case 1 Assumptions'!$B$87:$B$170, 0), MATCH($A46, 'Case 1 Assumptions'!$B$87:$H$87, 0))</f>
        <v>9.2968000000000011</v>
      </c>
      <c r="AY46" s="203">
        <f>INDEX('Case 1 Assumptions'!$B$87:$H$170, MATCH(AY$8, 'Case 1 Assumptions'!$B$87:$B$170, 0), MATCH($A46, 'Case 1 Assumptions'!$B$87:$H$87, 0))</f>
        <v>9.2876000000000012</v>
      </c>
      <c r="AZ46" s="203">
        <f>INDEX('Case 1 Assumptions'!$B$87:$H$170, MATCH(AZ$8, 'Case 1 Assumptions'!$B$87:$B$170, 0), MATCH($A46, 'Case 1 Assumptions'!$B$87:$H$87, 0))</f>
        <v>9.2784000000000013</v>
      </c>
      <c r="BA46" s="203">
        <f>INDEX('Case 1 Assumptions'!$B$87:$H$170, MATCH(BA$8, 'Case 1 Assumptions'!$B$87:$B$170, 0), MATCH($A46, 'Case 1 Assumptions'!$B$87:$H$87, 0))</f>
        <v>9.2692000000000014</v>
      </c>
      <c r="BB46" s="203">
        <f>INDEX('Case 1 Assumptions'!$B$87:$H$170, MATCH(BB$8, 'Case 1 Assumptions'!$B$87:$B$170, 0), MATCH($A46, 'Case 1 Assumptions'!$B$87:$H$87, 0))</f>
        <v>9.2600000000000016</v>
      </c>
      <c r="BC46" s="203">
        <f>INDEX('Case 1 Assumptions'!$B$87:$H$170, MATCH(BC$8, 'Case 1 Assumptions'!$B$87:$B$170, 0), MATCH($A46, 'Case 1 Assumptions'!$B$87:$H$87, 0))</f>
        <v>9.2330000000000023</v>
      </c>
      <c r="BD46" s="203">
        <f>INDEX('Case 1 Assumptions'!$B$87:$H$170, MATCH(BD$8, 'Case 1 Assumptions'!$B$87:$B$170, 0), MATCH($A46, 'Case 1 Assumptions'!$B$87:$H$87, 0))</f>
        <v>9.2060000000000031</v>
      </c>
      <c r="BE46" s="203">
        <f>INDEX('Case 1 Assumptions'!$B$87:$H$170, MATCH(BE$8, 'Case 1 Assumptions'!$B$87:$B$170, 0), MATCH($A46, 'Case 1 Assumptions'!$B$87:$H$87, 0))</f>
        <v>9.1790000000000038</v>
      </c>
      <c r="BF46" s="203">
        <f>INDEX('Case 1 Assumptions'!$B$87:$H$170, MATCH(BF$8, 'Case 1 Assumptions'!$B$87:$B$170, 0), MATCH($A46, 'Case 1 Assumptions'!$B$87:$H$87, 0))</f>
        <v>9.1520000000000046</v>
      </c>
      <c r="BG46" s="203">
        <f>INDEX('Case 1 Assumptions'!$B$87:$H$170, MATCH(BG$8, 'Case 1 Assumptions'!$B$87:$B$170, 0), MATCH($A46, 'Case 1 Assumptions'!$B$87:$H$87, 0))</f>
        <v>9.1250000000000053</v>
      </c>
      <c r="BH46" s="203">
        <f>INDEX('Case 1 Assumptions'!$B$87:$H$170, MATCH(BH$8, 'Case 1 Assumptions'!$B$87:$B$170, 0), MATCH($A46, 'Case 1 Assumptions'!$B$87:$H$87, 0))</f>
        <v>9.0980000000000061</v>
      </c>
      <c r="BI46" s="203">
        <f>INDEX('Case 1 Assumptions'!$B$87:$H$170, MATCH(BI$8, 'Case 1 Assumptions'!$B$87:$B$170, 0), MATCH($A46, 'Case 1 Assumptions'!$B$87:$H$87, 0))</f>
        <v>9.0710000000000068</v>
      </c>
      <c r="BJ46" s="203">
        <f>INDEX('Case 1 Assumptions'!$B$87:$H$170, MATCH(BJ$8, 'Case 1 Assumptions'!$B$87:$B$170, 0), MATCH($A46, 'Case 1 Assumptions'!$B$87:$H$87, 0))</f>
        <v>9.0440000000000076</v>
      </c>
      <c r="BK46" s="203">
        <f>INDEX('Case 1 Assumptions'!$B$87:$H$170, MATCH(BK$8, 'Case 1 Assumptions'!$B$87:$B$170, 0), MATCH($A46, 'Case 1 Assumptions'!$B$87:$H$87, 0))</f>
        <v>9.0170000000000083</v>
      </c>
      <c r="BL46" s="203">
        <f>INDEX('Case 1 Assumptions'!$B$87:$H$170, MATCH(BL$8, 'Case 1 Assumptions'!$B$87:$B$170, 0), MATCH($A46, 'Case 1 Assumptions'!$B$87:$H$87, 0))</f>
        <v>8.9900000000000091</v>
      </c>
      <c r="BM46" s="203">
        <f>INDEX('Case 1 Assumptions'!$B$87:$H$170, MATCH(BM$8, 'Case 1 Assumptions'!$B$87:$B$170, 0), MATCH($A46, 'Case 1 Assumptions'!$B$87:$H$87, 0))</f>
        <v>8.9478000000000097</v>
      </c>
      <c r="BN46" s="203">
        <f>INDEX('Case 1 Assumptions'!$B$87:$H$170, MATCH(BN$8, 'Case 1 Assumptions'!$B$87:$B$170, 0), MATCH($A46, 'Case 1 Assumptions'!$B$87:$H$87, 0))</f>
        <v>8.9056000000000104</v>
      </c>
      <c r="BO46" s="203">
        <f>INDEX('Case 1 Assumptions'!$B$87:$H$170, MATCH(BO$8, 'Case 1 Assumptions'!$B$87:$B$170, 0), MATCH($A46, 'Case 1 Assumptions'!$B$87:$H$87, 0))</f>
        <v>8.863400000000011</v>
      </c>
      <c r="BP46" s="203">
        <f>INDEX('Case 1 Assumptions'!$B$87:$H$170, MATCH(BP$8, 'Case 1 Assumptions'!$B$87:$B$170, 0), MATCH($A46, 'Case 1 Assumptions'!$B$87:$H$87, 0))</f>
        <v>8.8212000000000117</v>
      </c>
      <c r="BQ46" s="203">
        <f>INDEX('Case 1 Assumptions'!$B$87:$H$170, MATCH(BQ$8, 'Case 1 Assumptions'!$B$87:$B$170, 0), MATCH($A46, 'Case 1 Assumptions'!$B$87:$H$87, 0))</f>
        <v>8.7790000000000123</v>
      </c>
      <c r="BR46" s="203">
        <f>INDEX('Case 1 Assumptions'!$B$87:$H$170, MATCH(BR$8, 'Case 1 Assumptions'!$B$87:$B$170, 0), MATCH($A46, 'Case 1 Assumptions'!$B$87:$H$87, 0))</f>
        <v>8.736800000000013</v>
      </c>
      <c r="BS46" s="203">
        <f>INDEX('Case 1 Assumptions'!$B$87:$H$170, MATCH(BS$8, 'Case 1 Assumptions'!$B$87:$B$170, 0), MATCH($A46, 'Case 1 Assumptions'!$B$87:$H$87, 0))</f>
        <v>8.6946000000000137</v>
      </c>
      <c r="BT46" s="203">
        <f>INDEX('Case 1 Assumptions'!$B$87:$H$170, MATCH(BT$8, 'Case 1 Assumptions'!$B$87:$B$170, 0), MATCH($A46, 'Case 1 Assumptions'!$B$87:$H$87, 0))</f>
        <v>8.6524000000000143</v>
      </c>
      <c r="BU46" s="203">
        <f>INDEX('Case 1 Assumptions'!$B$87:$H$170, MATCH(BU$8, 'Case 1 Assumptions'!$B$87:$B$170, 0), MATCH($A46, 'Case 1 Assumptions'!$B$87:$H$87, 0))</f>
        <v>8.610200000000015</v>
      </c>
      <c r="BV46" s="203">
        <f>INDEX('Case 1 Assumptions'!$B$87:$H$170, MATCH(BV$8, 'Case 1 Assumptions'!$B$87:$B$170, 0), MATCH($A46, 'Case 1 Assumptions'!$B$87:$H$87, 0))</f>
        <v>8.5680000000000156</v>
      </c>
      <c r="BW46" s="203">
        <f>INDEX('Case 1 Assumptions'!$B$87:$H$170, MATCH(BW$8, 'Case 1 Assumptions'!$B$87:$B$170, 0), MATCH($A46, 'Case 1 Assumptions'!$B$87:$H$87, 0))</f>
        <v>8.5263000000000151</v>
      </c>
      <c r="BX46" s="203">
        <f>INDEX('Case 1 Assumptions'!$B$87:$H$170, MATCH(BX$8, 'Case 1 Assumptions'!$B$87:$B$170, 0), MATCH($A46, 'Case 1 Assumptions'!$B$87:$H$87, 0))</f>
        <v>8.4846000000000146</v>
      </c>
      <c r="BY46" s="203">
        <f>INDEX('Case 1 Assumptions'!$B$87:$H$170, MATCH(BY$8, 'Case 1 Assumptions'!$B$87:$B$170, 0), MATCH($A46, 'Case 1 Assumptions'!$B$87:$H$87, 0))</f>
        <v>8.4429000000000141</v>
      </c>
      <c r="BZ46" s="203">
        <f>INDEX('Case 1 Assumptions'!$B$87:$H$170, MATCH(BZ$8, 'Case 1 Assumptions'!$B$87:$B$170, 0), MATCH($A46, 'Case 1 Assumptions'!$B$87:$H$87, 0))</f>
        <v>8.4012000000000135</v>
      </c>
      <c r="CA46" s="203">
        <f>INDEX('Case 1 Assumptions'!$B$87:$H$170, MATCH(CA$8, 'Case 1 Assumptions'!$B$87:$B$170, 0), MATCH($A46, 'Case 1 Assumptions'!$B$87:$H$87, 0))</f>
        <v>8.359500000000013</v>
      </c>
      <c r="CB46" s="203">
        <f>INDEX('Case 1 Assumptions'!$B$87:$H$170, MATCH(CB$8, 'Case 1 Assumptions'!$B$87:$B$170, 0), MATCH($A46, 'Case 1 Assumptions'!$B$87:$H$87, 0))</f>
        <v>8.3178000000000125</v>
      </c>
      <c r="CC46" s="203">
        <f>INDEX('Case 1 Assumptions'!$B$87:$H$170, MATCH(CC$8, 'Case 1 Assumptions'!$B$87:$B$170, 0), MATCH($A46, 'Case 1 Assumptions'!$B$87:$H$87, 0))</f>
        <v>8.276100000000012</v>
      </c>
      <c r="CD46" s="203">
        <f>INDEX('Case 1 Assumptions'!$B$87:$H$170, MATCH(CD$8, 'Case 1 Assumptions'!$B$87:$B$170, 0), MATCH($A46, 'Case 1 Assumptions'!$B$87:$H$87, 0))</f>
        <v>8.2344000000000115</v>
      </c>
      <c r="CE46" s="203">
        <f>INDEX('Case 1 Assumptions'!$B$87:$H$170, MATCH(CE$8, 'Case 1 Assumptions'!$B$87:$B$170, 0), MATCH($A46, 'Case 1 Assumptions'!$B$87:$H$87, 0))</f>
        <v>8.192700000000011</v>
      </c>
      <c r="CF46" s="203">
        <f>INDEX('Case 1 Assumptions'!$B$87:$H$170, MATCH(CF$8, 'Case 1 Assumptions'!$B$87:$B$170, 0), MATCH($A46, 'Case 1 Assumptions'!$B$87:$H$87, 0))</f>
        <v>8.1510000000000105</v>
      </c>
    </row>
    <row r="47" spans="1:84" s="126" customFormat="1" x14ac:dyDescent="0.2">
      <c r="A47" s="120"/>
      <c r="B47" s="212" t="s">
        <v>161</v>
      </c>
      <c r="D47" s="204">
        <f ca="1">'Frequency &amp; Severity Prediction'!AF2</f>
        <v>2282722.4581785742</v>
      </c>
      <c r="E47" s="204">
        <f t="shared" ref="E47:BP52" ca="1" si="21">D47*(E$44/D$44)*(E10/D10)</f>
        <v>2344024.9596282295</v>
      </c>
      <c r="F47" s="204">
        <f t="shared" ca="1" si="21"/>
        <v>2384517.0587631119</v>
      </c>
      <c r="G47" s="204">
        <f t="shared" ca="1" si="21"/>
        <v>2425433.1281915447</v>
      </c>
      <c r="H47" s="204">
        <f t="shared" ca="1" si="21"/>
        <v>2466776.9470294942</v>
      </c>
      <c r="I47" s="204">
        <f t="shared" ca="1" si="21"/>
        <v>2508552.325469783</v>
      </c>
      <c r="J47" s="204">
        <f t="shared" ca="1" si="21"/>
        <v>2550763.1050255308</v>
      </c>
      <c r="K47" s="204">
        <f t="shared" ca="1" si="21"/>
        <v>2593413.1587754437</v>
      </c>
      <c r="L47" s="204">
        <f t="shared" ca="1" si="21"/>
        <v>2636506.3916109628</v>
      </c>
      <c r="M47" s="204">
        <f t="shared" ca="1" si="21"/>
        <v>2680046.7404852859</v>
      </c>
      <c r="N47" s="204">
        <f t="shared" ca="1" si="21"/>
        <v>2718170.1392931589</v>
      </c>
      <c r="O47" s="204">
        <f t="shared" ca="1" si="21"/>
        <v>2749816.8525892817</v>
      </c>
      <c r="P47" s="204">
        <f t="shared" ca="1" si="21"/>
        <v>2781684.0694630221</v>
      </c>
      <c r="Q47" s="204">
        <f t="shared" ca="1" si="21"/>
        <v>2813773.0951543488</v>
      </c>
      <c r="R47" s="204">
        <f t="shared" ca="1" si="21"/>
        <v>2846085.2420259407</v>
      </c>
      <c r="S47" s="204">
        <f t="shared" ca="1" si="21"/>
        <v>2878621.8296001996</v>
      </c>
      <c r="T47" s="204">
        <f t="shared" ca="1" si="21"/>
        <v>2911384.1845964533</v>
      </c>
      <c r="U47" s="204">
        <f t="shared" ca="1" si="21"/>
        <v>2944373.6409683404</v>
      </c>
      <c r="V47" s="204">
        <f t="shared" ca="1" si="21"/>
        <v>2977591.5399413868</v>
      </c>
      <c r="W47" s="204">
        <f t="shared" ca="1" si="21"/>
        <v>3011039.2300507701</v>
      </c>
      <c r="X47" s="204">
        <f t="shared" ca="1" si="21"/>
        <v>3038222.2780834031</v>
      </c>
      <c r="Y47" s="204">
        <f t="shared" ca="1" si="21"/>
        <v>3056085.3707193234</v>
      </c>
      <c r="Z47" s="204">
        <f t="shared" ca="1" si="21"/>
        <v>3074010.6042887731</v>
      </c>
      <c r="AA47" s="204">
        <f t="shared" ca="1" si="21"/>
        <v>3091998.1621052194</v>
      </c>
      <c r="AB47" s="204">
        <f t="shared" ca="1" si="21"/>
        <v>3110048.2279803464</v>
      </c>
      <c r="AC47" s="204">
        <f t="shared" ca="1" si="21"/>
        <v>3128160.9862253428</v>
      </c>
      <c r="AD47" s="204">
        <f t="shared" ca="1" si="21"/>
        <v>3146336.6216521976</v>
      </c>
      <c r="AE47" s="204">
        <f t="shared" ca="1" si="21"/>
        <v>3164575.3195749945</v>
      </c>
      <c r="AF47" s="204">
        <f t="shared" ca="1" si="21"/>
        <v>3182877.2658112091</v>
      </c>
      <c r="AG47" s="204">
        <f t="shared" ca="1" si="21"/>
        <v>3201242.6466830131</v>
      </c>
      <c r="AH47" s="204">
        <f t="shared" ca="1" si="21"/>
        <v>3213226.7280529276</v>
      </c>
      <c r="AI47" s="204">
        <f t="shared" ca="1" si="21"/>
        <v>3216692.5284886914</v>
      </c>
      <c r="AJ47" s="204">
        <f t="shared" ca="1" si="21"/>
        <v>3220159.0927774375</v>
      </c>
      <c r="AK47" s="204">
        <f t="shared" ca="1" si="21"/>
        <v>3223626.4210500969</v>
      </c>
      <c r="AL47" s="204">
        <f t="shared" ca="1" si="21"/>
        <v>3227094.5134376213</v>
      </c>
      <c r="AM47" s="204">
        <f t="shared" ca="1" si="21"/>
        <v>3230563.3700709823</v>
      </c>
      <c r="AN47" s="204">
        <f t="shared" ca="1" si="21"/>
        <v>3234032.9910811712</v>
      </c>
      <c r="AO47" s="204">
        <f t="shared" ca="1" si="21"/>
        <v>3237503.3765991996</v>
      </c>
      <c r="AP47" s="204">
        <f t="shared" ca="1" si="21"/>
        <v>3240974.526756099</v>
      </c>
      <c r="AQ47" s="204">
        <f t="shared" ca="1" si="21"/>
        <v>3244446.4416829222</v>
      </c>
      <c r="AR47" s="204">
        <f t="shared" ca="1" si="21"/>
        <v>3242592.2351348111</v>
      </c>
      <c r="AS47" s="204">
        <f t="shared" ca="1" si="21"/>
        <v>3234496.478279877</v>
      </c>
      <c r="AT47" s="204">
        <f t="shared" ca="1" si="21"/>
        <v>3226417.8648258517</v>
      </c>
      <c r="AU47" s="204">
        <f t="shared" ca="1" si="21"/>
        <v>3218356.3613246395</v>
      </c>
      <c r="AV47" s="204">
        <f t="shared" ca="1" si="21"/>
        <v>3210311.9343902739</v>
      </c>
      <c r="AW47" s="204">
        <f t="shared" ca="1" si="21"/>
        <v>3202284.5506988075</v>
      </c>
      <c r="AX47" s="204">
        <f t="shared" ca="1" si="21"/>
        <v>3194274.1769881989</v>
      </c>
      <c r="AY47" s="204">
        <f t="shared" ca="1" si="21"/>
        <v>3186280.7800582028</v>
      </c>
      <c r="AZ47" s="204">
        <f t="shared" ca="1" si="21"/>
        <v>3178304.3267702572</v>
      </c>
      <c r="BA47" s="204">
        <f t="shared" ca="1" si="21"/>
        <v>3170344.7840473754</v>
      </c>
      <c r="BB47" s="204">
        <f t="shared" ca="1" si="21"/>
        <v>3157357.2276502834</v>
      </c>
      <c r="BC47" s="204">
        <f t="shared" ca="1" si="21"/>
        <v>3138320.8182179187</v>
      </c>
      <c r="BD47" s="204">
        <f t="shared" ca="1" si="21"/>
        <v>3119372.3991504274</v>
      </c>
      <c r="BE47" s="204">
        <f t="shared" ca="1" si="21"/>
        <v>3100511.606888623</v>
      </c>
      <c r="BF47" s="204">
        <f t="shared" ca="1" si="21"/>
        <v>3081738.0792847942</v>
      </c>
      <c r="BG47" s="204">
        <f t="shared" ca="1" si="21"/>
        <v>3063051.4555974379</v>
      </c>
      <c r="BH47" s="204">
        <f t="shared" ca="1" si="21"/>
        <v>3044451.3764860127</v>
      </c>
      <c r="BI47" s="204">
        <f t="shared" ca="1" si="21"/>
        <v>3025937.4840057106</v>
      </c>
      <c r="BJ47" s="204">
        <f t="shared" ca="1" si="21"/>
        <v>3007509.4216022464</v>
      </c>
      <c r="BK47" s="204">
        <f t="shared" ca="1" si="21"/>
        <v>2989166.8341066684</v>
      </c>
      <c r="BL47" s="204">
        <f t="shared" ca="1" si="21"/>
        <v>2966469.2113372763</v>
      </c>
      <c r="BM47" s="204">
        <f t="shared" ca="1" si="21"/>
        <v>2938957.2646112959</v>
      </c>
      <c r="BN47" s="204">
        <f t="shared" ca="1" si="21"/>
        <v>2911635.8380430043</v>
      </c>
      <c r="BO47" s="204">
        <f t="shared" ca="1" si="21"/>
        <v>2884503.7601665887</v>
      </c>
      <c r="BP47" s="204">
        <f t="shared" ca="1" si="21"/>
        <v>2857559.8662661561</v>
      </c>
      <c r="BQ47" s="204">
        <f t="shared" ref="BQ47:CF51" ca="1" si="22">BP47*(BQ$44/BP$44)*(BQ10/BP10)</f>
        <v>2830802.9983384046</v>
      </c>
      <c r="BR47" s="204">
        <f t="shared" ca="1" si="22"/>
        <v>2804232.0050554937</v>
      </c>
      <c r="BS47" s="204">
        <f t="shared" ca="1" si="22"/>
        <v>2777845.7417281191</v>
      </c>
      <c r="BT47" s="204">
        <f t="shared" ca="1" si="22"/>
        <v>2751643.07026878</v>
      </c>
      <c r="BU47" s="204">
        <f t="shared" ca="1" si="22"/>
        <v>2725622.859155247</v>
      </c>
      <c r="BV47" s="204">
        <f t="shared" ca="1" si="22"/>
        <v>2696271.8996403096</v>
      </c>
      <c r="BW47" s="204">
        <f t="shared" ca="1" si="22"/>
        <v>2667309.0088446476</v>
      </c>
      <c r="BX47" s="204">
        <f t="shared" ca="1" si="22"/>
        <v>2638594.0596153722</v>
      </c>
      <c r="BY47" s="204">
        <f t="shared" ca="1" si="22"/>
        <v>2610125.134223741</v>
      </c>
      <c r="BZ47" s="204">
        <f t="shared" ca="1" si="22"/>
        <v>2581900.3289406421</v>
      </c>
      <c r="CA47" s="204">
        <f t="shared" ca="1" si="22"/>
        <v>2553917.7539381469</v>
      </c>
      <c r="CB47" s="204">
        <f t="shared" ca="1" si="22"/>
        <v>2526175.5331917391</v>
      </c>
      <c r="CC47" s="204">
        <f t="shared" ca="1" si="22"/>
        <v>2498671.8043832094</v>
      </c>
      <c r="CD47" s="204">
        <f t="shared" ca="1" si="22"/>
        <v>2471404.7188042211</v>
      </c>
      <c r="CE47" s="204">
        <f t="shared" ca="1" si="22"/>
        <v>2444372.4412605311</v>
      </c>
      <c r="CF47" s="204">
        <f t="shared" ca="1" si="22"/>
        <v>2417573.149976871</v>
      </c>
    </row>
    <row r="48" spans="1:84" s="126" customFormat="1" x14ac:dyDescent="0.2">
      <c r="A48" s="120"/>
      <c r="B48" s="212" t="s">
        <v>162</v>
      </c>
      <c r="D48" s="204">
        <f ca="1">'Frequency &amp; Severity Prediction'!AF3</f>
        <v>2133616.2644987684</v>
      </c>
      <c r="E48" s="204">
        <f ca="1">D48*(E$44/D$44)*(E11/D11)</f>
        <v>2246250.9046944901</v>
      </c>
      <c r="F48" s="303">
        <f ca="1">E48*(F$44/E$44)*(F11/E11)*(1-('Case 1 Assumptions'!$C$173*'Case 1 Assumptions'!$C$174^('Program Case 1 - Forecasts'!F7)))</f>
        <v>2172172.3285099464</v>
      </c>
      <c r="G48" s="303">
        <f ca="1">F48*(G$44/F$44)*(G11/F11)*(1-('Case 1 Assumptions'!$C$173*'Case 1 Assumptions'!$C$174^('Program Case 1 - Forecasts'!G7)))</f>
        <v>2167465.3116557836</v>
      </c>
      <c r="H48" s="303">
        <f ca="1">G48*(H$44/G$44)*(H11/G11)*(1-('Case 1 Assumptions'!$C$173*'Case 1 Assumptions'!$C$174^('Program Case 1 - Forecasts'!H7)))</f>
        <v>2164622.1898366571</v>
      </c>
      <c r="I48" s="303">
        <f ca="1">H48*(I$44/H$44)*(I11/H11)*(1-('Case 1 Assumptions'!$C$173*'Case 1 Assumptions'!$C$174^('Program Case 1 - Forecasts'!I7)))</f>
        <v>2163534.0572618693</v>
      </c>
      <c r="J48" s="303">
        <f ca="1">I48*(J$44/I$44)*(J11/I11)*(1-('Case 1 Assumptions'!$C$173*'Case 1 Assumptions'!$C$174^('Program Case 1 - Forecasts'!J7)))</f>
        <v>2164102.0149173723</v>
      </c>
      <c r="K48" s="303">
        <f ca="1">J48*(K$44/J$44)*(K11/J11)*(1-('Case 1 Assumptions'!$C$173*'Case 1 Assumptions'!$C$174^('Program Case 1 - Forecasts'!K7)))</f>
        <v>2166236.0978023233</v>
      </c>
      <c r="L48" s="303">
        <f ca="1">K48*(L$44/K$44)*(L11/K11)*(1-('Case 1 Assumptions'!$C$173*'Case 1 Assumptions'!$C$174^('Program Case 1 - Forecasts'!L7)))</f>
        <v>2169854.3331185854</v>
      </c>
      <c r="M48" s="303">
        <f ca="1">L48*(M$44/L$44)*(M11/L11)*(1-('Case 1 Assumptions'!$C$173*'Case 1 Assumptions'!$C$174^('Program Case 1 - Forecasts'!M7)))</f>
        <v>2174881.9116827017</v>
      </c>
      <c r="N48" s="303">
        <f ca="1">M48*(N$44/M$44)*(N11/M11)*(1-('Case 1 Assumptions'!$C$173*'Case 1 Assumptions'!$C$174^('Program Case 1 - Forecasts'!N7)))</f>
        <v>2176551.6779198688</v>
      </c>
      <c r="O48" s="303">
        <f ca="1">N48*(O$44/N$44)*(O11/N11)*(1-('Case 1 Assumptions'!$C$173*'Case 1 Assumptions'!$C$174^('Program Case 1 - Forecasts'!O7)))</f>
        <v>2174137.6859407527</v>
      </c>
      <c r="P48" s="303">
        <f ca="1">O48*(P$44/O$44)*(P11/O11)*(1-('Case 1 Assumptions'!$C$173*'Case 1 Assumptions'!$C$174^('Program Case 1 - Forecasts'!P7)))</f>
        <v>2172996.9994389811</v>
      </c>
      <c r="Q48" s="303">
        <f ca="1">P48*(Q$44/P$44)*(Q11/P11)*(1-('Case 1 Assumptions'!$C$173*'Case 1 Assumptions'!$C$174^('Program Case 1 - Forecasts'!Q7)))</f>
        <v>2173059.1327822297</v>
      </c>
      <c r="R48" s="303">
        <f ca="1">Q48*(R$44/Q$44)*(R11/Q11)*(1-('Case 1 Assumptions'!$C$173*'Case 1 Assumptions'!$C$174^('Program Case 1 - Forecasts'!R7)))</f>
        <v>2174259.2226536069</v>
      </c>
      <c r="S48" s="303">
        <f ca="1">R48*(S$44/R$44)*(S11/R11)*(1-('Case 1 Assumptions'!$C$173*'Case 1 Assumptions'!$C$174^('Program Case 1 - Forecasts'!S7)))</f>
        <v>2176537.4916189653</v>
      </c>
      <c r="T48" s="303">
        <f ca="1">S48*(T$44/S$44)*(T11/S11)*(1-('Case 1 Assumptions'!$C$173*'Case 1 Assumptions'!$C$174^('Program Case 1 - Forecasts'!T7)))</f>
        <v>2179838.77066785</v>
      </c>
      <c r="U48" s="303">
        <f ca="1">T48*(U$44/T$44)*(U11/T11)*(1-('Case 1 Assumptions'!$C$173*'Case 1 Assumptions'!$C$174^('Program Case 1 - Forecasts'!U7)))</f>
        <v>2184112.0735036558</v>
      </c>
      <c r="V48" s="303">
        <f ca="1">U48*(V$44/U$44)*(V11/U11)*(1-('Case 1 Assumptions'!$C$173*'Case 1 Assumptions'!$C$174^('Program Case 1 - Forecasts'!V7)))</f>
        <v>2189310.2163289292</v>
      </c>
      <c r="W48" s="303">
        <f ca="1">V48*(W$44/V$44)*(W11/V11)*(1-('Case 1 Assumptions'!$C$173*'Case 1 Assumptions'!$C$174^('Program Case 1 - Forecasts'!W7)))</f>
        <v>2195389.4777006004</v>
      </c>
      <c r="X48" s="303">
        <f ca="1">W48*(X$44/W$44)*(X11/W11)*(1-('Case 1 Assumptions'!$C$173*'Case 1 Assumptions'!$C$174^('Program Case 1 - Forecasts'!X7)))</f>
        <v>2197610.7514179633</v>
      </c>
      <c r="Y48" s="204">
        <f t="shared" ca="1" si="21"/>
        <v>2210531.5060031214</v>
      </c>
      <c r="Z48" s="204">
        <f t="shared" ca="1" si="21"/>
        <v>2223497.2084463113</v>
      </c>
      <c r="AA48" s="204">
        <f t="shared" ca="1" si="21"/>
        <v>2236507.9913420617</v>
      </c>
      <c r="AB48" s="204">
        <f t="shared" ca="1" si="21"/>
        <v>2249563.9876452698</v>
      </c>
      <c r="AC48" s="204">
        <f t="shared" ca="1" si="21"/>
        <v>2262665.3306721365</v>
      </c>
      <c r="AD48" s="204">
        <f t="shared" ca="1" si="21"/>
        <v>2275812.1541011012</v>
      </c>
      <c r="AE48" s="204">
        <f t="shared" ca="1" si="21"/>
        <v>2289004.5919737797</v>
      </c>
      <c r="AF48" s="204">
        <f t="shared" ca="1" si="21"/>
        <v>2302242.7786959014</v>
      </c>
      <c r="AG48" s="204">
        <f t="shared" ca="1" si="21"/>
        <v>2315526.849038254</v>
      </c>
      <c r="AH48" s="204">
        <f t="shared" ca="1" si="21"/>
        <v>2324195.1898158109</v>
      </c>
      <c r="AI48" s="204">
        <f t="shared" ca="1" si="21"/>
        <v>2326702.0769368904</v>
      </c>
      <c r="AJ48" s="204">
        <f t="shared" ca="1" si="21"/>
        <v>2329209.5165690682</v>
      </c>
      <c r="AK48" s="204">
        <f t="shared" ca="1" si="21"/>
        <v>2331717.5088070482</v>
      </c>
      <c r="AL48" s="204">
        <f t="shared" ca="1" si="21"/>
        <v>2334226.053745552</v>
      </c>
      <c r="AM48" s="204">
        <f t="shared" ca="1" si="21"/>
        <v>2336735.1514793132</v>
      </c>
      <c r="AN48" s="204">
        <f t="shared" ca="1" si="21"/>
        <v>2339244.8021030808</v>
      </c>
      <c r="AO48" s="204">
        <f t="shared" ca="1" si="21"/>
        <v>2341755.0057116183</v>
      </c>
      <c r="AP48" s="204">
        <f t="shared" ca="1" si="21"/>
        <v>2344265.7623997037</v>
      </c>
      <c r="AQ48" s="204">
        <f t="shared" ca="1" si="21"/>
        <v>2346777.0722621307</v>
      </c>
      <c r="AR48" s="204">
        <f t="shared" ca="1" si="21"/>
        <v>2345435.8852545591</v>
      </c>
      <c r="AS48" s="204">
        <f t="shared" ca="1" si="21"/>
        <v>2339580.052245365</v>
      </c>
      <c r="AT48" s="204">
        <f t="shared" ca="1" si="21"/>
        <v>2333736.619422433</v>
      </c>
      <c r="AU48" s="204">
        <f t="shared" ca="1" si="21"/>
        <v>2327905.562592044</v>
      </c>
      <c r="AV48" s="204">
        <f t="shared" ca="1" si="21"/>
        <v>2322086.8576054201</v>
      </c>
      <c r="AW48" s="204">
        <f t="shared" ca="1" si="21"/>
        <v>2316280.4803586397</v>
      </c>
      <c r="AX48" s="204">
        <f t="shared" ca="1" si="21"/>
        <v>2310486.4067925629</v>
      </c>
      <c r="AY48" s="204">
        <f t="shared" ca="1" si="21"/>
        <v>2304704.612892746</v>
      </c>
      <c r="AZ48" s="204">
        <f t="shared" ca="1" si="21"/>
        <v>2298935.0746893627</v>
      </c>
      <c r="BA48" s="204">
        <f t="shared" ca="1" si="21"/>
        <v>2293177.7682571257</v>
      </c>
      <c r="BB48" s="204">
        <f t="shared" ca="1" si="21"/>
        <v>2283783.5926634618</v>
      </c>
      <c r="BC48" s="204">
        <f t="shared" ca="1" si="21"/>
        <v>2270014.1531004845</v>
      </c>
      <c r="BD48" s="204">
        <f t="shared" ca="1" si="21"/>
        <v>2256308.3588386634</v>
      </c>
      <c r="BE48" s="204">
        <f t="shared" ca="1" si="21"/>
        <v>2242665.946907911</v>
      </c>
      <c r="BF48" s="204">
        <f t="shared" ca="1" si="21"/>
        <v>2229086.6553590908</v>
      </c>
      <c r="BG48" s="204">
        <f t="shared" ca="1" si="21"/>
        <v>2215570.2232602052</v>
      </c>
      <c r="BH48" s="204">
        <f t="shared" ca="1" si="21"/>
        <v>2202116.3906926033</v>
      </c>
      <c r="BI48" s="204">
        <f t="shared" ca="1" si="21"/>
        <v>2188724.8987471969</v>
      </c>
      <c r="BJ48" s="204">
        <f t="shared" ca="1" si="21"/>
        <v>2175395.4895206937</v>
      </c>
      <c r="BK48" s="204">
        <f t="shared" ca="1" si="21"/>
        <v>2162127.9061118406</v>
      </c>
      <c r="BL48" s="204">
        <f t="shared" ca="1" si="21"/>
        <v>2145710.2331227823</v>
      </c>
      <c r="BM48" s="204">
        <f t="shared" ca="1" si="21"/>
        <v>2125810.2572870469</v>
      </c>
      <c r="BN48" s="204">
        <f t="shared" ca="1" si="21"/>
        <v>2106048.0887308908</v>
      </c>
      <c r="BO48" s="204">
        <f t="shared" ca="1" si="21"/>
        <v>2086422.8801081912</v>
      </c>
      <c r="BP48" s="204">
        <f t="shared" ca="1" si="21"/>
        <v>2066933.7889551872</v>
      </c>
      <c r="BQ48" s="204">
        <f t="shared" ca="1" si="22"/>
        <v>2047579.9776634765</v>
      </c>
      <c r="BR48" s="204">
        <f t="shared" ca="1" si="22"/>
        <v>2028360.6134531607</v>
      </c>
      <c r="BS48" s="204">
        <f t="shared" ca="1" si="22"/>
        <v>2009274.8683461356</v>
      </c>
      <c r="BT48" s="204">
        <f t="shared" ca="1" si="22"/>
        <v>1990321.9191395219</v>
      </c>
      <c r="BU48" s="204">
        <f t="shared" ca="1" si="22"/>
        <v>1971500.9473792408</v>
      </c>
      <c r="BV48" s="204">
        <f t="shared" ca="1" si="22"/>
        <v>1950270.7745048753</v>
      </c>
      <c r="BW48" s="204">
        <f t="shared" ca="1" si="22"/>
        <v>1929321.2999835962</v>
      </c>
      <c r="BX48" s="204">
        <f t="shared" ca="1" si="22"/>
        <v>1908551.1668673041</v>
      </c>
      <c r="BY48" s="204">
        <f t="shared" ca="1" si="22"/>
        <v>1887958.9880220387</v>
      </c>
      <c r="BZ48" s="204">
        <f t="shared" ca="1" si="22"/>
        <v>1867543.3864400685</v>
      </c>
      <c r="CA48" s="204">
        <f t="shared" ca="1" si="22"/>
        <v>1847302.9951686845</v>
      </c>
      <c r="CB48" s="204">
        <f t="shared" ca="1" si="22"/>
        <v>1827236.4572394793</v>
      </c>
      <c r="CC48" s="204">
        <f t="shared" ca="1" si="22"/>
        <v>1807342.4255981087</v>
      </c>
      <c r="CD48" s="204">
        <f t="shared" ca="1" si="22"/>
        <v>1787619.5630345377</v>
      </c>
      <c r="CE48" s="204">
        <f t="shared" ca="1" si="22"/>
        <v>1768066.5421137635</v>
      </c>
      <c r="CF48" s="204">
        <f t="shared" ca="1" si="22"/>
        <v>1748682.0451070124</v>
      </c>
    </row>
    <row r="49" spans="1:84" s="126" customFormat="1" x14ac:dyDescent="0.2">
      <c r="A49" s="120"/>
      <c r="B49" s="212" t="s">
        <v>163</v>
      </c>
      <c r="D49" s="204">
        <f ca="1">'Frequency &amp; Severity Prediction'!AF4</f>
        <v>2253647.3827051888</v>
      </c>
      <c r="E49" s="204">
        <f ca="1">D49*(E$44/D$44)*(E12/D12)</f>
        <v>2290013.4712636773</v>
      </c>
      <c r="F49" s="204">
        <f t="shared" ref="F49:X50" ca="1" si="23">E49*(F$44/E$44)*(F12/E12)</f>
        <v>2329572.543413375</v>
      </c>
      <c r="G49" s="204">
        <f t="shared" ca="1" si="23"/>
        <v>2369545.816648969</v>
      </c>
      <c r="H49" s="204">
        <f t="shared" ca="1" si="23"/>
        <v>2409936.9830072848</v>
      </c>
      <c r="I49" s="204">
        <f t="shared" ca="1" si="23"/>
        <v>2450749.7648859266</v>
      </c>
      <c r="J49" s="204">
        <f t="shared" ca="1" si="23"/>
        <v>2491987.9152811063</v>
      </c>
      <c r="K49" s="204">
        <f t="shared" ca="1" si="23"/>
        <v>2533655.2180272816</v>
      </c>
      <c r="L49" s="204">
        <f t="shared" ca="1" si="23"/>
        <v>2575755.4880386097</v>
      </c>
      <c r="M49" s="204">
        <f t="shared" ca="1" si="23"/>
        <v>2618292.5715522314</v>
      </c>
      <c r="N49" s="204">
        <f t="shared" ca="1" si="23"/>
        <v>2655537.5234379973</v>
      </c>
      <c r="O49" s="204">
        <f t="shared" ca="1" si="23"/>
        <v>2686455.0268850746</v>
      </c>
      <c r="P49" s="204">
        <f t="shared" ca="1" si="23"/>
        <v>2717587.953022568</v>
      </c>
      <c r="Q49" s="204">
        <f t="shared" ca="1" si="23"/>
        <v>2748937.5770148481</v>
      </c>
      <c r="R49" s="204">
        <f t="shared" ca="1" si="23"/>
        <v>2780505.1809848724</v>
      </c>
      <c r="S49" s="204">
        <f t="shared" ca="1" si="23"/>
        <v>2812292.0540503454</v>
      </c>
      <c r="T49" s="204">
        <f t="shared" ca="1" si="23"/>
        <v>2844299.4923600652</v>
      </c>
      <c r="U49" s="204">
        <f t="shared" ca="1" si="23"/>
        <v>2876528.7991304453</v>
      </c>
      <c r="V49" s="204">
        <f t="shared" ca="1" si="23"/>
        <v>2908981.2846822273</v>
      </c>
      <c r="W49" s="204">
        <f t="shared" ca="1" si="23"/>
        <v>2941658.2664773739</v>
      </c>
      <c r="X49" s="204">
        <f t="shared" ca="1" si="23"/>
        <v>2968214.9573219162</v>
      </c>
      <c r="Y49" s="204">
        <f t="shared" ca="1" si="21"/>
        <v>2985666.445031832</v>
      </c>
      <c r="Z49" s="204">
        <f t="shared" ca="1" si="21"/>
        <v>3003178.6418115534</v>
      </c>
      <c r="AA49" s="204">
        <f t="shared" ca="1" si="21"/>
        <v>3020751.7267506015</v>
      </c>
      <c r="AB49" s="204">
        <f t="shared" ca="1" si="21"/>
        <v>3038385.8794252356</v>
      </c>
      <c r="AC49" s="204">
        <f t="shared" ca="1" si="21"/>
        <v>3056081.2798997099</v>
      </c>
      <c r="AD49" s="204">
        <f t="shared" ca="1" si="21"/>
        <v>3073838.108727538</v>
      </c>
      <c r="AE49" s="204">
        <f t="shared" ca="1" si="21"/>
        <v>3091656.5469527594</v>
      </c>
      <c r="AF49" s="204">
        <f t="shared" ca="1" si="21"/>
        <v>3109536.7761112079</v>
      </c>
      <c r="AG49" s="204">
        <f t="shared" ca="1" si="21"/>
        <v>3127478.9782317816</v>
      </c>
      <c r="AH49" s="204">
        <f t="shared" ca="1" si="21"/>
        <v>3139186.9200201565</v>
      </c>
      <c r="AI49" s="204">
        <f t="shared" ca="1" si="21"/>
        <v>3142572.8607943831</v>
      </c>
      <c r="AJ49" s="204">
        <f t="shared" ca="1" si="21"/>
        <v>3145959.5478207399</v>
      </c>
      <c r="AK49" s="204">
        <f t="shared" ca="1" si="21"/>
        <v>3149346.9812271413</v>
      </c>
      <c r="AL49" s="204">
        <f t="shared" ca="1" si="21"/>
        <v>3152735.1611415213</v>
      </c>
      <c r="AM49" s="204">
        <f t="shared" ca="1" si="21"/>
        <v>3156124.0876918337</v>
      </c>
      <c r="AN49" s="204">
        <f t="shared" ca="1" si="21"/>
        <v>3159513.7610060517</v>
      </c>
      <c r="AO49" s="204">
        <f t="shared" ca="1" si="21"/>
        <v>3162904.1812121677</v>
      </c>
      <c r="AP49" s="204">
        <f t="shared" ca="1" si="21"/>
        <v>3166295.3484381945</v>
      </c>
      <c r="AQ49" s="204">
        <f t="shared" ca="1" si="21"/>
        <v>3169687.2628121641</v>
      </c>
      <c r="AR49" s="204">
        <f t="shared" ca="1" si="21"/>
        <v>3167875.7812593593</v>
      </c>
      <c r="AS49" s="204">
        <f t="shared" ca="1" si="21"/>
        <v>3159966.5684407321</v>
      </c>
      <c r="AT49" s="204">
        <f t="shared" ca="1" si="21"/>
        <v>3152074.1040013675</v>
      </c>
      <c r="AU49" s="204">
        <f t="shared" ca="1" si="21"/>
        <v>3144198.3552638865</v>
      </c>
      <c r="AV49" s="204">
        <f t="shared" ca="1" si="21"/>
        <v>3136339.2896116097</v>
      </c>
      <c r="AW49" s="204">
        <f t="shared" ca="1" si="21"/>
        <v>3128496.8744884469</v>
      </c>
      <c r="AX49" s="204">
        <f t="shared" ca="1" si="21"/>
        <v>3120671.0773987863</v>
      </c>
      <c r="AY49" s="204">
        <f t="shared" ca="1" si="21"/>
        <v>3112861.8659073897</v>
      </c>
      <c r="AZ49" s="204">
        <f t="shared" ca="1" si="21"/>
        <v>3105069.2076392807</v>
      </c>
      <c r="BA49" s="204">
        <f t="shared" ca="1" si="21"/>
        <v>3097293.0702796387</v>
      </c>
      <c r="BB49" s="204">
        <f t="shared" ca="1" si="21"/>
        <v>3084604.7757348334</v>
      </c>
      <c r="BC49" s="204">
        <f t="shared" ca="1" si="21"/>
        <v>3066007.0070269778</v>
      </c>
      <c r="BD49" s="204">
        <f t="shared" ca="1" si="21"/>
        <v>3047495.2011925443</v>
      </c>
      <c r="BE49" s="204">
        <f t="shared" ca="1" si="21"/>
        <v>3029069.0030495482</v>
      </c>
      <c r="BF49" s="204">
        <f t="shared" ca="1" si="21"/>
        <v>3010728.0587949585</v>
      </c>
      <c r="BG49" s="204">
        <f t="shared" ca="1" si="21"/>
        <v>2992472.0159995491</v>
      </c>
      <c r="BH49" s="204">
        <f t="shared" ca="1" si="21"/>
        <v>2974300.5236027753</v>
      </c>
      <c r="BI49" s="204">
        <f t="shared" ca="1" si="21"/>
        <v>2956213.2319076634</v>
      </c>
      <c r="BJ49" s="204">
        <f t="shared" ca="1" si="21"/>
        <v>2938209.792575723</v>
      </c>
      <c r="BK49" s="204">
        <f t="shared" ca="1" si="21"/>
        <v>2920289.8586218767</v>
      </c>
      <c r="BL49" s="204">
        <f t="shared" ca="1" si="21"/>
        <v>2898115.2389813871</v>
      </c>
      <c r="BM49" s="204">
        <f t="shared" ca="1" si="21"/>
        <v>2871237.2279924699</v>
      </c>
      <c r="BN49" s="204">
        <f t="shared" ca="1" si="21"/>
        <v>2844545.3471579533</v>
      </c>
      <c r="BO49" s="204">
        <f t="shared" ca="1" si="21"/>
        <v>2818038.4520051726</v>
      </c>
      <c r="BP49" s="204">
        <f t="shared" ca="1" si="21"/>
        <v>2791715.4046558496</v>
      </c>
      <c r="BQ49" s="204">
        <f t="shared" ca="1" si="22"/>
        <v>2765575.0737896236</v>
      </c>
      <c r="BR49" s="204">
        <f t="shared" ca="1" si="22"/>
        <v>2739616.334607779</v>
      </c>
      <c r="BS49" s="204">
        <f t="shared" ca="1" si="22"/>
        <v>2713838.0687971697</v>
      </c>
      <c r="BT49" s="204">
        <f t="shared" ca="1" si="22"/>
        <v>2688239.1644943333</v>
      </c>
      <c r="BU49" s="204">
        <f t="shared" ca="1" si="22"/>
        <v>2662818.5162497996</v>
      </c>
      <c r="BV49" s="204">
        <f t="shared" ca="1" si="22"/>
        <v>2634143.8673696183</v>
      </c>
      <c r="BW49" s="204">
        <f t="shared" ca="1" si="22"/>
        <v>2605848.3452522582</v>
      </c>
      <c r="BX49" s="204">
        <f t="shared" ca="1" si="22"/>
        <v>2577795.0515825008</v>
      </c>
      <c r="BY49" s="204">
        <f t="shared" ca="1" si="22"/>
        <v>2549982.1128202891</v>
      </c>
      <c r="BZ49" s="204">
        <f t="shared" ca="1" si="22"/>
        <v>2522407.6691026152</v>
      </c>
      <c r="CA49" s="204">
        <f t="shared" ca="1" si="22"/>
        <v>2495069.8741473416</v>
      </c>
      <c r="CB49" s="204">
        <f t="shared" ca="1" si="22"/>
        <v>2467966.8951576808</v>
      </c>
      <c r="CC49" s="204">
        <f t="shared" ca="1" si="22"/>
        <v>2441096.9127273289</v>
      </c>
      <c r="CD49" s="204">
        <f t="shared" ca="1" si="22"/>
        <v>2414458.1207462545</v>
      </c>
      <c r="CE49" s="204">
        <f t="shared" ca="1" si="22"/>
        <v>2388048.7263071244</v>
      </c>
      <c r="CF49" s="204">
        <f t="shared" ca="1" si="22"/>
        <v>2361866.9496123772</v>
      </c>
    </row>
    <row r="50" spans="1:84" s="126" customFormat="1" x14ac:dyDescent="0.2">
      <c r="A50" s="120"/>
      <c r="B50" s="212" t="s">
        <v>164</v>
      </c>
      <c r="D50" s="204">
        <f ca="1">'Frequency &amp; Severity Prediction'!AF5</f>
        <v>1517077.7129327022</v>
      </c>
      <c r="E50" s="204">
        <f ca="1">D50*(E$44/D$44)*(E13/D13)</f>
        <v>1510636.7393761475</v>
      </c>
      <c r="F50" s="204">
        <f t="shared" ca="1" si="23"/>
        <v>1798098.5926760263</v>
      </c>
      <c r="G50" s="204">
        <f t="shared" ca="1" si="23"/>
        <v>1828952.2729156916</v>
      </c>
      <c r="H50" s="204">
        <f t="shared" ca="1" si="23"/>
        <v>1716376.6066679598</v>
      </c>
      <c r="I50" s="204">
        <f t="shared" ca="1" si="23"/>
        <v>1616668.4957583195</v>
      </c>
      <c r="J50" s="204">
        <f t="shared" ca="1" si="23"/>
        <v>1643871.7702510678</v>
      </c>
      <c r="K50" s="204">
        <f t="shared" ca="1" si="23"/>
        <v>1671358.1405929625</v>
      </c>
      <c r="L50" s="204">
        <f t="shared" ca="1" si="23"/>
        <v>1699130.123341026</v>
      </c>
      <c r="M50" s="204">
        <f t="shared" ca="1" si="23"/>
        <v>1727190.2557148892</v>
      </c>
      <c r="N50" s="204">
        <f t="shared" ca="1" si="23"/>
        <v>1751759.3656266693</v>
      </c>
      <c r="O50" s="204">
        <f t="shared" ca="1" si="23"/>
        <v>1772154.4930715619</v>
      </c>
      <c r="P50" s="204">
        <f t="shared" ca="1" si="23"/>
        <v>1792691.726855444</v>
      </c>
      <c r="Q50" s="204">
        <f t="shared" ca="1" si="23"/>
        <v>1813371.9081568373</v>
      </c>
      <c r="R50" s="204">
        <f t="shared" ca="1" si="23"/>
        <v>1834195.8827445849</v>
      </c>
      <c r="S50" s="204">
        <f t="shared" ca="1" si="23"/>
        <v>1855164.5010017049</v>
      </c>
      <c r="T50" s="204">
        <f t="shared" ca="1" si="23"/>
        <v>1876278.6179493649</v>
      </c>
      <c r="U50" s="204">
        <f t="shared" ca="1" si="23"/>
        <v>1897539.093270977</v>
      </c>
      <c r="V50" s="204">
        <f t="shared" ca="1" si="23"/>
        <v>1918946.7913364137</v>
      </c>
      <c r="W50" s="204">
        <f t="shared" ca="1" si="23"/>
        <v>1940502.5812263459</v>
      </c>
      <c r="X50" s="204">
        <f t="shared" ca="1" si="23"/>
        <v>1958021.0427417196</v>
      </c>
      <c r="Y50" s="204">
        <f t="shared" ca="1" si="21"/>
        <v>1969533.1403001775</v>
      </c>
      <c r="Z50" s="204">
        <f t="shared" ca="1" si="21"/>
        <v>1981085.2853746926</v>
      </c>
      <c r="AA50" s="204">
        <f t="shared" ca="1" si="21"/>
        <v>1992677.5961039632</v>
      </c>
      <c r="AB50" s="204">
        <f t="shared" ca="1" si="21"/>
        <v>2004310.1909477701</v>
      </c>
      <c r="AC50" s="204">
        <f t="shared" ca="1" si="21"/>
        <v>2015983.1886878069</v>
      </c>
      <c r="AD50" s="204">
        <f t="shared" ca="1" si="21"/>
        <v>2027696.7084285133</v>
      </c>
      <c r="AE50" s="204">
        <f t="shared" ca="1" si="21"/>
        <v>2039450.8695979104</v>
      </c>
      <c r="AF50" s="204">
        <f t="shared" ca="1" si="21"/>
        <v>2051245.7919484379</v>
      </c>
      <c r="AG50" s="204">
        <f t="shared" ca="1" si="21"/>
        <v>2063081.5955577916</v>
      </c>
      <c r="AH50" s="204">
        <f t="shared" ca="1" si="21"/>
        <v>2070804.8894291751</v>
      </c>
      <c r="AI50" s="204">
        <f t="shared" ca="1" si="21"/>
        <v>2073038.4686613865</v>
      </c>
      <c r="AJ50" s="204">
        <f t="shared" ca="1" si="21"/>
        <v>2075272.5401683811</v>
      </c>
      <c r="AK50" s="204">
        <f t="shared" ca="1" si="21"/>
        <v>2077507.1040345388</v>
      </c>
      <c r="AL50" s="204">
        <f t="shared" ca="1" si="21"/>
        <v>2079742.1603442535</v>
      </c>
      <c r="AM50" s="204">
        <f t="shared" ca="1" si="21"/>
        <v>2081977.7091819311</v>
      </c>
      <c r="AN50" s="204">
        <f t="shared" ca="1" si="21"/>
        <v>2084213.7506319904</v>
      </c>
      <c r="AO50" s="204">
        <f t="shared" ca="1" si="21"/>
        <v>2086450.2847788641</v>
      </c>
      <c r="AP50" s="204">
        <f t="shared" ca="1" si="21"/>
        <v>2088687.311706997</v>
      </c>
      <c r="AQ50" s="204">
        <f t="shared" ca="1" si="21"/>
        <v>2090924.8315008474</v>
      </c>
      <c r="AR50" s="204">
        <f t="shared" ca="1" si="21"/>
        <v>2089729.8644752346</v>
      </c>
      <c r="AS50" s="204">
        <f t="shared" ca="1" si="21"/>
        <v>2084512.4508602964</v>
      </c>
      <c r="AT50" s="204">
        <f t="shared" ca="1" si="21"/>
        <v>2079306.0855284168</v>
      </c>
      <c r="AU50" s="204">
        <f t="shared" ca="1" si="21"/>
        <v>2074110.7469235447</v>
      </c>
      <c r="AV50" s="204">
        <f t="shared" ca="1" si="21"/>
        <v>2068926.4135296682</v>
      </c>
      <c r="AW50" s="204">
        <f t="shared" ca="1" si="21"/>
        <v>2063753.0638707462</v>
      </c>
      <c r="AX50" s="204">
        <f t="shared" ca="1" si="21"/>
        <v>2058590.6765106313</v>
      </c>
      <c r="AY50" s="204">
        <f t="shared" ca="1" si="21"/>
        <v>2053439.2300530032</v>
      </c>
      <c r="AZ50" s="204">
        <f t="shared" ca="1" si="21"/>
        <v>2048298.7031412937</v>
      </c>
      <c r="BA50" s="204">
        <f t="shared" ca="1" si="21"/>
        <v>2043169.0744586168</v>
      </c>
      <c r="BB50" s="204">
        <f t="shared" ca="1" si="21"/>
        <v>2034799.078325436</v>
      </c>
      <c r="BC50" s="204">
        <f t="shared" ca="1" si="21"/>
        <v>2022530.8218138248</v>
      </c>
      <c r="BD50" s="204">
        <f t="shared" ca="1" si="21"/>
        <v>2010319.2718135263</v>
      </c>
      <c r="BE50" s="204">
        <f t="shared" ca="1" si="21"/>
        <v>1998164.1940241917</v>
      </c>
      <c r="BF50" s="204">
        <f t="shared" ca="1" si="21"/>
        <v>1986065.3550551161</v>
      </c>
      <c r="BG50" s="204">
        <f t="shared" ca="1" si="21"/>
        <v>1974022.5224218434</v>
      </c>
      <c r="BH50" s="204">
        <f t="shared" ca="1" si="21"/>
        <v>1962035.464542785</v>
      </c>
      <c r="BI50" s="204">
        <f t="shared" ca="1" si="21"/>
        <v>1950103.9507358503</v>
      </c>
      <c r="BJ50" s="204">
        <f t="shared" ca="1" si="21"/>
        <v>1938227.7512150891</v>
      </c>
      <c r="BK50" s="204">
        <f t="shared" ca="1" si="21"/>
        <v>1926406.6370873472</v>
      </c>
      <c r="BL50" s="204">
        <f t="shared" ca="1" si="21"/>
        <v>1911778.8650104736</v>
      </c>
      <c r="BM50" s="204">
        <f t="shared" ca="1" si="21"/>
        <v>1894048.4405432283</v>
      </c>
      <c r="BN50" s="204">
        <f t="shared" ca="1" si="21"/>
        <v>1876440.7992181226</v>
      </c>
      <c r="BO50" s="204">
        <f t="shared" ca="1" si="21"/>
        <v>1858955.1860690934</v>
      </c>
      <c r="BP50" s="204">
        <f t="shared" ca="1" si="21"/>
        <v>1841590.850480149</v>
      </c>
      <c r="BQ50" s="204">
        <f t="shared" ca="1" si="22"/>
        <v>1824347.0461613128</v>
      </c>
      <c r="BR50" s="204">
        <f t="shared" ca="1" si="22"/>
        <v>1807223.0311246947</v>
      </c>
      <c r="BS50" s="204">
        <f t="shared" ca="1" si="22"/>
        <v>1790218.0676606931</v>
      </c>
      <c r="BT50" s="204">
        <f t="shared" ca="1" si="22"/>
        <v>1773331.422314323</v>
      </c>
      <c r="BU50" s="204">
        <f t="shared" ca="1" si="22"/>
        <v>1756562.3658616729</v>
      </c>
      <c r="BV50" s="204">
        <f t="shared" ca="1" si="22"/>
        <v>1737646.7661804142</v>
      </c>
      <c r="BW50" s="204">
        <f t="shared" ca="1" si="22"/>
        <v>1718981.2623278419</v>
      </c>
      <c r="BX50" s="204">
        <f t="shared" ca="1" si="22"/>
        <v>1700475.5475755793</v>
      </c>
      <c r="BY50" s="204">
        <f t="shared" ca="1" si="22"/>
        <v>1682128.3860189135</v>
      </c>
      <c r="BZ50" s="204">
        <f t="shared" ca="1" si="22"/>
        <v>1663938.5507753715</v>
      </c>
      <c r="CA50" s="204">
        <f t="shared" ca="1" si="22"/>
        <v>1645904.823921276</v>
      </c>
      <c r="CB50" s="204">
        <f t="shared" ca="1" si="22"/>
        <v>1628025.9964287335</v>
      </c>
      <c r="CC50" s="204">
        <f t="shared" ca="1" si="22"/>
        <v>1610300.8681030553</v>
      </c>
      <c r="CD50" s="204">
        <f t="shared" ca="1" si="22"/>
        <v>1592728.2475206079</v>
      </c>
      <c r="CE50" s="204">
        <f t="shared" ca="1" si="22"/>
        <v>1575306.951967088</v>
      </c>
      <c r="CF50" s="204">
        <f t="shared" ca="1" si="22"/>
        <v>1558035.8073762211</v>
      </c>
    </row>
    <row r="51" spans="1:84" s="126" customFormat="1" x14ac:dyDescent="0.2">
      <c r="A51" s="120"/>
      <c r="B51" s="212" t="s">
        <v>165</v>
      </c>
      <c r="D51" s="204">
        <f ca="1">'Frequency &amp; Severity Prediction'!AF6</f>
        <v>1426136.8471234667</v>
      </c>
      <c r="E51" s="204">
        <f ca="1">D51*(E$44/D$44)*(E14/D14)</f>
        <v>1430767.8834087637</v>
      </c>
      <c r="F51" s="303">
        <f ca="1">E51*(F$44/E$44)*(F14/E14)*(1-('Case 1 Assumptions'!$C$173*'Case 1 Assumptions'!$C$174^('Program Case 1 - Forecasts'!F7)))</f>
        <v>1383582.9284992365</v>
      </c>
      <c r="G51" s="303">
        <f ca="1">F51*(G$44/F$44)*(G14/F14)*(1-('Case 1 Assumptions'!$C$173*'Case 1 Assumptions'!$C$174^('Program Case 1 - Forecasts'!G7)))</f>
        <v>1380584.7556203625</v>
      </c>
      <c r="H51" s="303">
        <f ca="1">G51*(H$44/G$44)*(H14/G14)*(1-('Case 1 Assumptions'!$C$173*'Case 1 Assumptions'!$C$174^('Program Case 1 - Forecasts'!H7)))</f>
        <v>1378773.8059268431</v>
      </c>
      <c r="I51" s="303">
        <f ca="1">H51*(I$44/H$44)*(I14/H14)*(1-('Case 1 Assumptions'!$C$173*'Case 1 Assumptions'!$C$174^('Program Case 1 - Forecasts'!I7)))</f>
        <v>1378080.7109846692</v>
      </c>
      <c r="J51" s="303">
        <f ca="1">I51*(J$44/I$44)*(J14/I14)*(1-('Case 1 Assumptions'!$C$173*'Case 1 Assumptions'!$C$174^('Program Case 1 - Forecasts'!J7)))</f>
        <v>1378442.4762580546</v>
      </c>
      <c r="K51" s="303">
        <f ca="1">J51*(K$44/J$44)*(K14/J14)*(1-('Case 1 Assumptions'!$C$173*'Case 1 Assumptions'!$C$174^('Program Case 1 - Forecasts'!K7)))</f>
        <v>1379801.7978039864</v>
      </c>
      <c r="L51" s="303">
        <f ca="1">K51*(L$44/K$44)*(L14/K14)*(1-('Case 1 Assumptions'!$C$173*'Case 1 Assumptions'!$C$174^('Program Case 1 - Forecasts'!L7)))</f>
        <v>1382106.4623783242</v>
      </c>
      <c r="M51" s="303">
        <f ca="1">L51*(M$44/L$44)*(M14/L14)*(1-('Case 1 Assumptions'!$C$173*'Case 1 Assumptions'!$C$174^('Program Case 1 - Forecasts'!M7)))</f>
        <v>1385308.8196598808</v>
      </c>
      <c r="N51" s="303">
        <f ca="1">M51*(N$44/M$44)*(N14/M14)*(1-('Case 1 Assumptions'!$C$173*'Case 1 Assumptions'!$C$174^('Program Case 1 - Forecasts'!N7)))</f>
        <v>1386372.3909198614</v>
      </c>
      <c r="O51" s="303">
        <f ca="1">N51*(O$44/N$44)*(O14/N14)*(1-('Case 1 Assumptions'!$C$173*'Case 1 Assumptions'!$C$174^('Program Case 1 - Forecasts'!O7)))</f>
        <v>1384834.7789873267</v>
      </c>
      <c r="P51" s="303">
        <f ca="1">O51*(P$44/O$44)*(P14/O14)*(1-('Case 1 Assumptions'!$C$173*'Case 1 Assumptions'!$C$174^('Program Case 1 - Forecasts'!P7)))</f>
        <v>1384108.2093915783</v>
      </c>
      <c r="Q51" s="303">
        <f ca="1">P51*(Q$44/P$44)*(Q14/P14)*(1-('Case 1 Assumptions'!$C$173*'Case 1 Assumptions'!$C$174^('Program Case 1 - Forecasts'!Q7)))</f>
        <v>1384147.7857326823</v>
      </c>
      <c r="R51" s="303">
        <f ca="1">Q51*(R$44/Q$44)*(R14/Q14)*(1-('Case 1 Assumptions'!$C$173*'Case 1 Assumptions'!$C$174^('Program Case 1 - Forecasts'!R7)))</f>
        <v>1384912.1927904969</v>
      </c>
      <c r="S51" s="303">
        <f ca="1">R51*(S$44/R$44)*(S14/R14)*(1-('Case 1 Assumptions'!$C$173*'Case 1 Assumptions'!$C$174^('Program Case 1 - Forecasts'!S7)))</f>
        <v>1386363.354839487</v>
      </c>
      <c r="T51" s="303">
        <f ca="1">S51*(T$44/S$44)*(T14/S14)*(1-('Case 1 Assumptions'!$C$173*'Case 1 Assumptions'!$C$174^('Program Case 1 - Forecasts'!T7)))</f>
        <v>1388466.1315272751</v>
      </c>
      <c r="U51" s="303">
        <f ca="1">T51*(U$44/T$44)*(U14/T14)*(1-('Case 1 Assumptions'!$C$173*'Case 1 Assumptions'!$C$174^('Program Case 1 - Forecasts'!U7)))</f>
        <v>1391188.0467152768</v>
      </c>
      <c r="V51" s="303">
        <f ca="1">U51*(V$44/U$44)*(V14/U14)*(1-('Case 1 Assumptions'!$C$173*'Case 1 Assumptions'!$C$174^('Program Case 1 - Forecasts'!V7)))</f>
        <v>1394499.0462978389</v>
      </c>
      <c r="W51" s="303">
        <f ca="1">V51*(W$44/V$44)*(W14/V14)*(1-('Case 1 Assumptions'!$C$173*'Case 1 Assumptions'!$C$174^('Program Case 1 - Forecasts'!W7)))</f>
        <v>1398371.2815442472</v>
      </c>
      <c r="X51" s="303">
        <f ca="1">W51*(X$44/W$44)*(X14/W14)*(1-('Case 1 Assumptions'!$C$173*'Case 1 Assumptions'!$C$174^('Program Case 1 - Forecasts'!X7)))</f>
        <v>1399786.1400039238</v>
      </c>
      <c r="Y51" s="204">
        <f t="shared" ca="1" si="21"/>
        <v>1408016.1203018567</v>
      </c>
      <c r="Z51" s="204">
        <f t="shared" ca="1" si="21"/>
        <v>1416274.7305055438</v>
      </c>
      <c r="AA51" s="204">
        <f t="shared" ca="1" si="21"/>
        <v>1424562.0550721532</v>
      </c>
      <c r="AB51" s="204">
        <f t="shared" ca="1" si="21"/>
        <v>1432878.1786883946</v>
      </c>
      <c r="AC51" s="204">
        <f t="shared" ca="1" si="21"/>
        <v>1441223.1862711124</v>
      </c>
      <c r="AD51" s="204">
        <f t="shared" ca="1" si="21"/>
        <v>1449597.1629678817</v>
      </c>
      <c r="AE51" s="204">
        <f t="shared" ca="1" si="21"/>
        <v>1458000.1941576058</v>
      </c>
      <c r="AF51" s="204">
        <f t="shared" ca="1" si="21"/>
        <v>1466432.3654511136</v>
      </c>
      <c r="AG51" s="204">
        <f t="shared" ca="1" si="21"/>
        <v>1474893.7626917597</v>
      </c>
      <c r="AH51" s="204">
        <f t="shared" ca="1" si="21"/>
        <v>1480415.1332390353</v>
      </c>
      <c r="AI51" s="204">
        <f t="shared" ca="1" si="21"/>
        <v>1482011.9154919323</v>
      </c>
      <c r="AJ51" s="204">
        <f t="shared" ca="1" si="21"/>
        <v>1483609.0496712923</v>
      </c>
      <c r="AK51" s="204">
        <f t="shared" ca="1" si="21"/>
        <v>1485206.5358374377</v>
      </c>
      <c r="AL51" s="204">
        <f t="shared" ca="1" si="21"/>
        <v>1486804.3740507013</v>
      </c>
      <c r="AM51" s="204">
        <f t="shared" ca="1" si="21"/>
        <v>1488402.5643714247</v>
      </c>
      <c r="AN51" s="204">
        <f t="shared" ca="1" si="21"/>
        <v>1490001.1068599592</v>
      </c>
      <c r="AO51" s="204">
        <f t="shared" ca="1" si="21"/>
        <v>1491600.0015766656</v>
      </c>
      <c r="AP51" s="204">
        <f t="shared" ca="1" si="21"/>
        <v>1493199.2485819128</v>
      </c>
      <c r="AQ51" s="204">
        <f t="shared" ca="1" si="21"/>
        <v>1494798.8479360805</v>
      </c>
      <c r="AR51" s="204">
        <f t="shared" ca="1" si="21"/>
        <v>1493944.5679034856</v>
      </c>
      <c r="AS51" s="204">
        <f t="shared" ca="1" si="21"/>
        <v>1490214.6471797372</v>
      </c>
      <c r="AT51" s="204">
        <f t="shared" ca="1" si="21"/>
        <v>1486492.6248560357</v>
      </c>
      <c r="AU51" s="204">
        <f t="shared" ca="1" si="21"/>
        <v>1482778.4855219943</v>
      </c>
      <c r="AV51" s="204">
        <f t="shared" ca="1" si="21"/>
        <v>1479072.213795851</v>
      </c>
      <c r="AW51" s="204">
        <f t="shared" ca="1" si="21"/>
        <v>1475373.7943244171</v>
      </c>
      <c r="AX51" s="204">
        <f t="shared" ca="1" si="21"/>
        <v>1471683.2117830254</v>
      </c>
      <c r="AY51" s="204">
        <f t="shared" ca="1" si="21"/>
        <v>1468000.4508754802</v>
      </c>
      <c r="AZ51" s="204">
        <f t="shared" ca="1" si="21"/>
        <v>1464325.4963340047</v>
      </c>
      <c r="BA51" s="204">
        <f t="shared" ca="1" si="21"/>
        <v>1460658.3329191913</v>
      </c>
      <c r="BB51" s="204">
        <f t="shared" ca="1" si="21"/>
        <v>1454674.6359499765</v>
      </c>
      <c r="BC51" s="204">
        <f t="shared" ca="1" si="21"/>
        <v>1445904.0788149422</v>
      </c>
      <c r="BD51" s="204">
        <f t="shared" ca="1" si="21"/>
        <v>1437174.0610749654</v>
      </c>
      <c r="BE51" s="204">
        <f t="shared" ca="1" si="21"/>
        <v>1428484.4152290986</v>
      </c>
      <c r="BF51" s="204">
        <f t="shared" ca="1" si="21"/>
        <v>1419834.9744266968</v>
      </c>
      <c r="BG51" s="204">
        <f t="shared" ca="1" si="21"/>
        <v>1411225.5724649907</v>
      </c>
      <c r="BH51" s="204">
        <f t="shared" ca="1" si="21"/>
        <v>1402656.0437866696</v>
      </c>
      <c r="BI51" s="204">
        <f t="shared" ca="1" si="21"/>
        <v>1394126.223477473</v>
      </c>
      <c r="BJ51" s="204">
        <f t="shared" ca="1" si="21"/>
        <v>1385635.9472637891</v>
      </c>
      <c r="BK51" s="204">
        <f t="shared" ca="1" si="21"/>
        <v>1377185.0515102644</v>
      </c>
      <c r="BL51" s="204">
        <f t="shared" ca="1" si="21"/>
        <v>1366727.6804374424</v>
      </c>
      <c r="BM51" s="204">
        <f t="shared" ca="1" si="21"/>
        <v>1354052.2280884304</v>
      </c>
      <c r="BN51" s="204">
        <f t="shared" ca="1" si="21"/>
        <v>1341464.553213123</v>
      </c>
      <c r="BO51" s="204">
        <f t="shared" ca="1" si="21"/>
        <v>1328964.1160874784</v>
      </c>
      <c r="BP51" s="204">
        <f t="shared" ca="1" si="21"/>
        <v>1316550.3800973147</v>
      </c>
      <c r="BQ51" s="204">
        <f t="shared" ca="1" si="22"/>
        <v>1304222.8117211096</v>
      </c>
      <c r="BR51" s="204">
        <f t="shared" ca="1" si="22"/>
        <v>1291980.8805128969</v>
      </c>
      <c r="BS51" s="204">
        <f t="shared" ca="1" si="22"/>
        <v>1279824.059085252</v>
      </c>
      <c r="BT51" s="204">
        <f t="shared" ca="1" si="22"/>
        <v>1267751.8230923682</v>
      </c>
      <c r="BU51" s="204">
        <f t="shared" ca="1" si="22"/>
        <v>1255763.6512132271</v>
      </c>
      <c r="BV51" s="204">
        <f t="shared" ca="1" si="22"/>
        <v>1242240.9189822127</v>
      </c>
      <c r="BW51" s="204">
        <f t="shared" ca="1" si="22"/>
        <v>1228896.9798627256</v>
      </c>
      <c r="BX51" s="204">
        <f t="shared" ca="1" si="22"/>
        <v>1215667.273717785</v>
      </c>
      <c r="BY51" s="204">
        <f t="shared" ca="1" si="22"/>
        <v>1202550.9170010705</v>
      </c>
      <c r="BZ51" s="204">
        <f t="shared" ca="1" si="22"/>
        <v>1189547.032616247</v>
      </c>
      <c r="CA51" s="204">
        <f t="shared" ca="1" si="22"/>
        <v>1176654.7498716079</v>
      </c>
      <c r="CB51" s="204">
        <f t="shared" ca="1" si="22"/>
        <v>1163873.2044350284</v>
      </c>
      <c r="CC51" s="204">
        <f t="shared" ca="1" si="22"/>
        <v>1151201.538289228</v>
      </c>
      <c r="CD51" s="204">
        <f t="shared" ca="1" si="22"/>
        <v>1138638.8996873391</v>
      </c>
      <c r="CE51" s="204">
        <f t="shared" ca="1" si="22"/>
        <v>1126184.4431087815</v>
      </c>
      <c r="CF51" s="204">
        <f t="shared" ca="1" si="22"/>
        <v>1113837.329215436</v>
      </c>
    </row>
    <row r="52" spans="1:84" s="126" customFormat="1" x14ac:dyDescent="0.2">
      <c r="A52" s="120"/>
      <c r="B52" s="212" t="s">
        <v>166</v>
      </c>
      <c r="D52" s="204">
        <f ca="1">'Frequency &amp; Severity Prediction'!AF7</f>
        <v>750108.42469560937</v>
      </c>
      <c r="E52" s="204">
        <f ca="1">D52*(E$44/D$44)*(E15/D15)</f>
        <v>772935.74286132411</v>
      </c>
      <c r="F52" s="204">
        <f t="shared" ref="F52:X52" ca="1" si="24">E52*(F$44/E$44)*(F15/E15)</f>
        <v>786287.90048075444</v>
      </c>
      <c r="G52" s="204">
        <f t="shared" ca="1" si="24"/>
        <v>799779.86113105703</v>
      </c>
      <c r="H52" s="204">
        <f t="shared" ca="1" si="24"/>
        <v>1032420.6717442928</v>
      </c>
      <c r="I52" s="204">
        <f t="shared" ca="1" si="24"/>
        <v>827188.18638390815</v>
      </c>
      <c r="J52" s="204">
        <f t="shared" ca="1" si="24"/>
        <v>841107.07411531359</v>
      </c>
      <c r="K52" s="204">
        <f t="shared" ca="1" si="24"/>
        <v>855170.81129646243</v>
      </c>
      <c r="L52" s="204">
        <f t="shared" ca="1" si="24"/>
        <v>869380.68555449962</v>
      </c>
      <c r="M52" s="204">
        <f t="shared" ca="1" si="24"/>
        <v>883737.99508884596</v>
      </c>
      <c r="N52" s="204">
        <f t="shared" ca="1" si="24"/>
        <v>896309.08033131517</v>
      </c>
      <c r="O52" s="204">
        <f t="shared" ca="1" si="24"/>
        <v>906744.4964518575</v>
      </c>
      <c r="P52" s="204">
        <f t="shared" ca="1" si="24"/>
        <v>917252.62301682972</v>
      </c>
      <c r="Q52" s="204">
        <f t="shared" ca="1" si="24"/>
        <v>927833.89042549906</v>
      </c>
      <c r="R52" s="204">
        <f t="shared" ca="1" si="24"/>
        <v>938488.73142582655</v>
      </c>
      <c r="S52" s="204">
        <f t="shared" ca="1" si="24"/>
        <v>949217.58112667233</v>
      </c>
      <c r="T52" s="204">
        <f t="shared" ca="1" si="24"/>
        <v>960020.87701006257</v>
      </c>
      <c r="U52" s="204">
        <f t="shared" ca="1" si="24"/>
        <v>970899.05894351762</v>
      </c>
      <c r="V52" s="204">
        <f t="shared" ca="1" si="24"/>
        <v>981852.56919244269</v>
      </c>
      <c r="W52" s="204">
        <f t="shared" ca="1" si="24"/>
        <v>992881.85243258008</v>
      </c>
      <c r="X52" s="204">
        <f t="shared" ca="1" si="24"/>
        <v>1001845.3872866079</v>
      </c>
      <c r="Y52" s="204">
        <f t="shared" ca="1" si="21"/>
        <v>1007735.6926434824</v>
      </c>
      <c r="Z52" s="204">
        <f t="shared" ca="1" si="21"/>
        <v>1013646.4888012004</v>
      </c>
      <c r="AA52" s="204">
        <f t="shared" ca="1" si="21"/>
        <v>1019577.83620687</v>
      </c>
      <c r="AB52" s="204">
        <f t="shared" ca="1" si="21"/>
        <v>1025529.7954718855</v>
      </c>
      <c r="AC52" s="204">
        <f t="shared" ca="1" si="21"/>
        <v>1031502.4273723514</v>
      </c>
      <c r="AD52" s="204">
        <f t="shared" ca="1" si="21"/>
        <v>1037495.7928495095</v>
      </c>
      <c r="AE52" s="204">
        <f t="shared" ca="1" si="21"/>
        <v>1043509.9530101659</v>
      </c>
      <c r="AF52" s="204">
        <f t="shared" ca="1" si="21"/>
        <v>1049544.9691271191</v>
      </c>
      <c r="AG52" s="204">
        <f t="shared" ca="1" si="21"/>
        <v>1055600.902639589</v>
      </c>
      <c r="AH52" s="204">
        <f t="shared" ca="1" si="21"/>
        <v>1059552.6203028834</v>
      </c>
      <c r="AI52" s="204">
        <f t="shared" ca="1" si="21"/>
        <v>1060695.4584042537</v>
      </c>
      <c r="AJ52" s="204">
        <f t="shared" ca="1" si="21"/>
        <v>1061838.5483840308</v>
      </c>
      <c r="AK52" s="204">
        <f t="shared" ca="1" si="21"/>
        <v>1062981.8902853888</v>
      </c>
      <c r="AL52" s="204">
        <f t="shared" ca="1" si="21"/>
        <v>1064125.4841515087</v>
      </c>
      <c r="AM52" s="204">
        <f t="shared" ca="1" si="21"/>
        <v>1065269.3300255782</v>
      </c>
      <c r="AN52" s="204">
        <f t="shared" ref="AN52:CF52" ca="1" si="25">AM52*(AN$44/AM$44)*(AN15/AM15)</f>
        <v>1066413.4279507909</v>
      </c>
      <c r="AO52" s="204">
        <f t="shared" ca="1" si="25"/>
        <v>1067557.7779703478</v>
      </c>
      <c r="AP52" s="204">
        <f t="shared" ca="1" si="25"/>
        <v>1068702.380127456</v>
      </c>
      <c r="AQ52" s="204">
        <f t="shared" ca="1" si="25"/>
        <v>1069847.2344653301</v>
      </c>
      <c r="AR52" s="204">
        <f t="shared" ca="1" si="25"/>
        <v>1069235.8149879924</v>
      </c>
      <c r="AS52" s="204">
        <f t="shared" ca="1" si="25"/>
        <v>1066566.261571767</v>
      </c>
      <c r="AT52" s="204">
        <f t="shared" ca="1" si="25"/>
        <v>1063902.3611445434</v>
      </c>
      <c r="AU52" s="204">
        <f t="shared" ca="1" si="25"/>
        <v>1061244.1026769045</v>
      </c>
      <c r="AV52" s="204">
        <f t="shared" ca="1" si="25"/>
        <v>1058591.4751599205</v>
      </c>
      <c r="AW52" s="204">
        <f t="shared" ca="1" si="25"/>
        <v>1055944.4676051117</v>
      </c>
      <c r="AX52" s="204">
        <f t="shared" ca="1" si="25"/>
        <v>1053303.0690444119</v>
      </c>
      <c r="AY52" s="204">
        <f t="shared" ca="1" si="25"/>
        <v>1050667.2685301325</v>
      </c>
      <c r="AZ52" s="204">
        <f t="shared" ca="1" si="25"/>
        <v>1048037.0551349241</v>
      </c>
      <c r="BA52" s="204">
        <f t="shared" ca="1" si="25"/>
        <v>1045412.4179517422</v>
      </c>
      <c r="BB52" s="204">
        <f t="shared" ca="1" si="25"/>
        <v>1041129.8071755617</v>
      </c>
      <c r="BC52" s="204">
        <f t="shared" ca="1" si="25"/>
        <v>1034852.6038524574</v>
      </c>
      <c r="BD52" s="204">
        <f t="shared" ca="1" si="25"/>
        <v>1028604.4151086387</v>
      </c>
      <c r="BE52" s="204">
        <f t="shared" ca="1" si="25"/>
        <v>1022385.1210614699</v>
      </c>
      <c r="BF52" s="204">
        <f t="shared" ca="1" si="25"/>
        <v>1016194.6022937454</v>
      </c>
      <c r="BG52" s="204">
        <f t="shared" ca="1" si="25"/>
        <v>1010032.7398519531</v>
      </c>
      <c r="BH52" s="204">
        <f t="shared" ca="1" si="25"/>
        <v>1003899.415244544</v>
      </c>
      <c r="BI52" s="204">
        <f t="shared" ca="1" si="25"/>
        <v>997794.51044020837</v>
      </c>
      <c r="BJ52" s="204">
        <f t="shared" ca="1" si="25"/>
        <v>991717.90786615759</v>
      </c>
      <c r="BK52" s="204">
        <f t="shared" ca="1" si="25"/>
        <v>985669.49040641251</v>
      </c>
      <c r="BL52" s="204">
        <f t="shared" ca="1" si="25"/>
        <v>978185.01211859228</v>
      </c>
      <c r="BM52" s="204">
        <f t="shared" ca="1" si="25"/>
        <v>969113.02383072884</v>
      </c>
      <c r="BN52" s="204">
        <f t="shared" ca="1" si="25"/>
        <v>960103.85903755913</v>
      </c>
      <c r="BO52" s="204">
        <f t="shared" ca="1" si="25"/>
        <v>951157.1314514738</v>
      </c>
      <c r="BP52" s="204">
        <f t="shared" ca="1" si="25"/>
        <v>942272.45701063063</v>
      </c>
      <c r="BQ52" s="204">
        <f t="shared" ca="1" si="25"/>
        <v>933449.45386664569</v>
      </c>
      <c r="BR52" s="204">
        <f t="shared" ca="1" si="25"/>
        <v>924687.7423723503</v>
      </c>
      <c r="BS52" s="204">
        <f t="shared" ca="1" si="25"/>
        <v>915986.94506961433</v>
      </c>
      <c r="BT52" s="204">
        <f t="shared" ca="1" si="25"/>
        <v>907346.68667723436</v>
      </c>
      <c r="BU52" s="204">
        <f t="shared" ca="1" si="25"/>
        <v>898766.59407888737</v>
      </c>
      <c r="BV52" s="204">
        <f t="shared" ca="1" si="25"/>
        <v>889088.19641371549</v>
      </c>
      <c r="BW52" s="204">
        <f t="shared" ca="1" si="25"/>
        <v>879537.76333466358</v>
      </c>
      <c r="BX52" s="204">
        <f t="shared" ca="1" si="25"/>
        <v>870069.08830089821</v>
      </c>
      <c r="BY52" s="204">
        <f t="shared" ca="1" si="25"/>
        <v>860681.53894667386</v>
      </c>
      <c r="BZ52" s="204">
        <f t="shared" ca="1" si="25"/>
        <v>851374.48752258474</v>
      </c>
      <c r="CA52" s="204">
        <f t="shared" ca="1" si="25"/>
        <v>842147.31086310209</v>
      </c>
      <c r="CB52" s="204">
        <f t="shared" ca="1" si="25"/>
        <v>832999.39035433379</v>
      </c>
      <c r="CC52" s="204">
        <f t="shared" ca="1" si="25"/>
        <v>823930.11190200504</v>
      </c>
      <c r="CD52" s="204">
        <f t="shared" ca="1" si="25"/>
        <v>814938.86589965806</v>
      </c>
      <c r="CE52" s="204">
        <f t="shared" ca="1" si="25"/>
        <v>806025.04719707079</v>
      </c>
      <c r="CF52" s="204">
        <f t="shared" ca="1" si="25"/>
        <v>797188.05506889056</v>
      </c>
    </row>
    <row r="53" spans="1:84" s="126" customFormat="1" x14ac:dyDescent="0.2">
      <c r="A53" s="120"/>
      <c r="B53" s="118" t="s">
        <v>167</v>
      </c>
      <c r="D53" s="204">
        <f ca="1">'Frequency &amp; Severity Prediction'!AG2</f>
        <v>9776316.1558009125</v>
      </c>
      <c r="E53" s="204">
        <f t="shared" ref="E53:BP58" ca="1" si="26">D53*(E$45/D$45)*(E10/D10)</f>
        <v>10038860.104836641</v>
      </c>
      <c r="F53" s="204">
        <f t="shared" ca="1" si="26"/>
        <v>10212278.439145183</v>
      </c>
      <c r="G53" s="204">
        <f t="shared" ca="1" si="26"/>
        <v>10387512.5430087</v>
      </c>
      <c r="H53" s="204">
        <f t="shared" ca="1" si="26"/>
        <v>10564578.601541828</v>
      </c>
      <c r="I53" s="204">
        <f t="shared" ca="1" si="26"/>
        <v>10743492.932954522</v>
      </c>
      <c r="J53" s="204">
        <f t="shared" ca="1" si="26"/>
        <v>10924271.989594655</v>
      </c>
      <c r="K53" s="204">
        <f t="shared" ca="1" si="26"/>
        <v>11106932.358998552</v>
      </c>
      <c r="L53" s="204">
        <f t="shared" ca="1" si="26"/>
        <v>11291490.764949458</v>
      </c>
      <c r="M53" s="204">
        <f t="shared" ca="1" si="26"/>
        <v>11477964.068544054</v>
      </c>
      <c r="N53" s="204">
        <f t="shared" ca="1" si="26"/>
        <v>11641237.952033205</v>
      </c>
      <c r="O53" s="204">
        <f t="shared" ca="1" si="26"/>
        <v>11776757.580061845</v>
      </c>
      <c r="P53" s="204">
        <f t="shared" ca="1" si="26"/>
        <v>11913221.439087994</v>
      </c>
      <c r="Q53" s="204">
        <f t="shared" ca="1" si="26"/>
        <v>12050635.118292175</v>
      </c>
      <c r="R53" s="204">
        <f t="shared" ca="1" si="26"/>
        <v>12189004.237354944</v>
      </c>
      <c r="S53" s="204">
        <f t="shared" ca="1" si="26"/>
        <v>12328334.446615383</v>
      </c>
      <c r="T53" s="204">
        <f t="shared" ca="1" si="26"/>
        <v>12468631.427230399</v>
      </c>
      <c r="U53" s="204">
        <f t="shared" ca="1" si="26"/>
        <v>12609900.891334819</v>
      </c>
      <c r="V53" s="204">
        <f t="shared" ca="1" si="26"/>
        <v>12752148.582202289</v>
      </c>
      <c r="W53" s="204">
        <f t="shared" ca="1" si="26"/>
        <v>12895380.274406986</v>
      </c>
      <c r="X53" s="204">
        <f t="shared" ca="1" si="26"/>
        <v>13011782.284250455</v>
      </c>
      <c r="Y53" s="204">
        <f t="shared" ca="1" si="26"/>
        <v>13088278.263114003</v>
      </c>
      <c r="Z53" s="204">
        <f t="shared" ca="1" si="26"/>
        <v>13165040.346316788</v>
      </c>
      <c r="AA53" s="204">
        <f t="shared" ca="1" si="26"/>
        <v>13242069.318850648</v>
      </c>
      <c r="AB53" s="204">
        <f t="shared" ca="1" si="26"/>
        <v>13319365.967840895</v>
      </c>
      <c r="AC53" s="204">
        <f t="shared" ca="1" si="26"/>
        <v>13396931.082551839</v>
      </c>
      <c r="AD53" s="204">
        <f t="shared" ca="1" si="26"/>
        <v>13474765.454392318</v>
      </c>
      <c r="AE53" s="204">
        <f t="shared" ca="1" si="26"/>
        <v>13552869.876921242</v>
      </c>
      <c r="AF53" s="204">
        <f t="shared" ca="1" si="26"/>
        <v>13631245.145853173</v>
      </c>
      <c r="AG53" s="204">
        <f t="shared" ca="1" si="26"/>
        <v>13709892.059063878</v>
      </c>
      <c r="AH53" s="204">
        <f t="shared" ca="1" si="26"/>
        <v>13761209.906417927</v>
      </c>
      <c r="AI53" s="204">
        <f t="shared" ca="1" si="26"/>
        <v>13776109.22639727</v>
      </c>
      <c r="AJ53" s="204">
        <f t="shared" ca="1" si="26"/>
        <v>13791011.830855973</v>
      </c>
      <c r="AK53" s="204">
        <f t="shared" ca="1" si="26"/>
        <v>13805917.720357068</v>
      </c>
      <c r="AL53" s="204">
        <f t="shared" ca="1" si="26"/>
        <v>13820826.895463675</v>
      </c>
      <c r="AM53" s="204">
        <f t="shared" ca="1" si="26"/>
        <v>13835739.356738998</v>
      </c>
      <c r="AN53" s="204">
        <f t="shared" ca="1" si="26"/>
        <v>13850655.104746329</v>
      </c>
      <c r="AO53" s="204">
        <f t="shared" ca="1" si="26"/>
        <v>13865574.140049048</v>
      </c>
      <c r="AP53" s="204">
        <f t="shared" ca="1" si="26"/>
        <v>13880496.46321062</v>
      </c>
      <c r="AQ53" s="204">
        <f t="shared" ca="1" si="26"/>
        <v>13895422.074794602</v>
      </c>
      <c r="AR53" s="204">
        <f t="shared" ca="1" si="26"/>
        <v>13887536.719121508</v>
      </c>
      <c r="AS53" s="204">
        <f t="shared" ca="1" si="26"/>
        <v>13852800.037167562</v>
      </c>
      <c r="AT53" s="204">
        <f t="shared" ca="1" si="26"/>
        <v>13818136.972170694</v>
      </c>
      <c r="AU53" s="204">
        <f t="shared" ca="1" si="26"/>
        <v>13783547.38043352</v>
      </c>
      <c r="AV53" s="204">
        <f t="shared" ca="1" si="26"/>
        <v>13749031.118525652</v>
      </c>
      <c r="AW53" s="204">
        <f t="shared" ca="1" si="26"/>
        <v>13714588.043283217</v>
      </c>
      <c r="AX53" s="204">
        <f t="shared" ca="1" si="26"/>
        <v>13680218.011808379</v>
      </c>
      <c r="AY53" s="204">
        <f t="shared" ca="1" si="26"/>
        <v>13645920.881468859</v>
      </c>
      <c r="AZ53" s="204">
        <f t="shared" ca="1" si="26"/>
        <v>13611696.509897459</v>
      </c>
      <c r="BA53" s="204">
        <f t="shared" ca="1" si="26"/>
        <v>13577544.754991589</v>
      </c>
      <c r="BB53" s="204">
        <f t="shared" ca="1" si="26"/>
        <v>13521859.965067672</v>
      </c>
      <c r="BC53" s="204">
        <f t="shared" ca="1" si="26"/>
        <v>13440338.988997448</v>
      </c>
      <c r="BD53" s="204">
        <f t="shared" ca="1" si="26"/>
        <v>13359194.811770476</v>
      </c>
      <c r="BE53" s="204">
        <f t="shared" ca="1" si="26"/>
        <v>13278425.87654477</v>
      </c>
      <c r="BF53" s="204">
        <f t="shared" ca="1" si="26"/>
        <v>13198030.632522555</v>
      </c>
      <c r="BG53" s="204">
        <f t="shared" ca="1" si="26"/>
        <v>13118007.534927722</v>
      </c>
      <c r="BH53" s="204">
        <f t="shared" ca="1" si="26"/>
        <v>13038355.044983348</v>
      </c>
      <c r="BI53" s="204">
        <f t="shared" ca="1" si="26"/>
        <v>12959071.629889311</v>
      </c>
      <c r="BJ53" s="204">
        <f t="shared" ca="1" si="26"/>
        <v>12880155.76279998</v>
      </c>
      <c r="BK53" s="204">
        <f t="shared" ca="1" si="26"/>
        <v>12801605.922801986</v>
      </c>
      <c r="BL53" s="204">
        <f t="shared" ca="1" si="26"/>
        <v>12704404.876032494</v>
      </c>
      <c r="BM53" s="204">
        <f t="shared" ca="1" si="26"/>
        <v>12586581.450575311</v>
      </c>
      <c r="BN53" s="204">
        <f t="shared" ca="1" si="26"/>
        <v>12469573.949444233</v>
      </c>
      <c r="BO53" s="204">
        <f t="shared" ca="1" si="26"/>
        <v>12353377.355711088</v>
      </c>
      <c r="BP53" s="204">
        <f t="shared" ca="1" si="26"/>
        <v>12237986.681354923</v>
      </c>
      <c r="BQ53" s="204">
        <f t="shared" ref="BQ53:CF57" ca="1" si="27">BP53*(BQ$45/BP$45)*(BQ10/BP10)</f>
        <v>12123396.967102163</v>
      </c>
      <c r="BR53" s="204">
        <f t="shared" ca="1" si="27"/>
        <v>12009603.28226758</v>
      </c>
      <c r="BS53" s="204">
        <f t="shared" ca="1" si="27"/>
        <v>11896600.724596163</v>
      </c>
      <c r="BT53" s="204">
        <f t="shared" ca="1" si="27"/>
        <v>11784384.420105809</v>
      </c>
      <c r="BU53" s="204">
        <f t="shared" ca="1" si="27"/>
        <v>11672949.522930872</v>
      </c>
      <c r="BV53" s="204">
        <f t="shared" ca="1" si="27"/>
        <v>11547250.109883819</v>
      </c>
      <c r="BW53" s="204">
        <f t="shared" ca="1" si="27"/>
        <v>11423251.45030844</v>
      </c>
      <c r="BX53" s="204">
        <f t="shared" ca="1" si="27"/>
        <v>11300314.172115223</v>
      </c>
      <c r="BY53" s="204">
        <f t="shared" ca="1" si="27"/>
        <v>11178430.066470716</v>
      </c>
      <c r="BZ53" s="204">
        <f t="shared" ca="1" si="27"/>
        <v>11057590.984464476</v>
      </c>
      <c r="CA53" s="204">
        <f t="shared" ca="1" si="27"/>
        <v>10937788.83668771</v>
      </c>
      <c r="CB53" s="204">
        <f t="shared" ca="1" si="27"/>
        <v>10819015.592814777</v>
      </c>
      <c r="CC53" s="204">
        <f t="shared" ca="1" si="27"/>
        <v>10701263.281187566</v>
      </c>
      <c r="CD53" s="204">
        <f t="shared" ca="1" si="27"/>
        <v>10584523.988402732</v>
      </c>
      <c r="CE53" s="204">
        <f t="shared" ca="1" si="27"/>
        <v>10468789.858901745</v>
      </c>
      <c r="CF53" s="204">
        <f t="shared" ca="1" si="27"/>
        <v>10354053.094563758</v>
      </c>
    </row>
    <row r="54" spans="1:84" s="126" customFormat="1" x14ac:dyDescent="0.2">
      <c r="A54" s="120"/>
      <c r="B54" s="118" t="s">
        <v>168</v>
      </c>
      <c r="D54" s="204">
        <f ca="1">'Frequency &amp; Severity Prediction'!AG3</f>
        <v>11193507.01482152</v>
      </c>
      <c r="E54" s="204">
        <f ca="1">D54*(E$45/D$45)*(E11/D11)</f>
        <v>11784418.893562134</v>
      </c>
      <c r="F54" s="303">
        <f ca="1">E54*(F$45/E$45)*(F11/E11)*(1-('Case 1 Assumptions'!$C$173*'Case 1 Assumptions'!$C$174^('Program Case 1 - Forecasts'!F7)))</f>
        <v>11395784.471627824</v>
      </c>
      <c r="G54" s="303">
        <f ca="1">F54*(G$45/F$45)*(G11/F11)*(1-('Case 1 Assumptions'!$C$173*'Case 1 Assumptions'!$C$174^('Program Case 1 - Forecasts'!G7)))</f>
        <v>11371091.338710632</v>
      </c>
      <c r="H54" s="303">
        <f ca="1">G54*(H$45/G$45)*(H11/G11)*(1-('Case 1 Assumptions'!$C$173*'Case 1 Assumptions'!$C$174^('Program Case 1 - Forecasts'!H7)))</f>
        <v>11356176.660879852</v>
      </c>
      <c r="I54" s="303">
        <f ca="1">H54*(I$45/H$45)*(I11/H11)*(1-('Case 1 Assumptions'!$C$173*'Case 1 Assumptions'!$C$174^('Program Case 1 - Forecasts'!I7)))</f>
        <v>11350469.093303263</v>
      </c>
      <c r="J54" s="303">
        <f ca="1">I54*(J$45/I$45)*(J11/I11)*(1-('Case 1 Assumptions'!$C$173*'Case 1 Assumptions'!$C$174^('Program Case 1 - Forecasts'!J7)))</f>
        <v>11353449.788980495</v>
      </c>
      <c r="K54" s="303">
        <f ca="1">J54*(K$45/J$45)*(K11/J11)*(1-('Case 1 Assumptions'!$C$173*'Case 1 Assumptions'!$C$174^('Program Case 1 - Forecasts'!K7)))</f>
        <v>11364646.770784276</v>
      </c>
      <c r="L54" s="303">
        <f ca="1">K54*(L$45/K$45)*(L11/K11)*(1-('Case 1 Assumptions'!$C$173*'Case 1 Assumptions'!$C$174^('Program Case 1 - Forecasts'!L7)))</f>
        <v>11383629.990509972</v>
      </c>
      <c r="M54" s="303">
        <f ca="1">L54*(M$45/L$45)*(M11/L11)*(1-('Case 1 Assumptions'!$C$173*'Case 1 Assumptions'!$C$174^('Program Case 1 - Forecasts'!M7)))</f>
        <v>11410006.981915526</v>
      </c>
      <c r="N54" s="303">
        <f ca="1">M54*(N$45/M$45)*(N11/M11)*(1-('Case 1 Assumptions'!$C$173*'Case 1 Assumptions'!$C$174^('Program Case 1 - Forecasts'!N7)))</f>
        <v>11418767.983524101</v>
      </c>
      <c r="O54" s="303">
        <f ca="1">N54*(O$45/N$45)*(O11/N11)*(1-('Case 1 Assumptions'!$C$173*'Case 1 Assumptions'!$C$174^('Program Case 1 - Forecasts'!O7)))</f>
        <v>11406088.748721784</v>
      </c>
      <c r="P54" s="303">
        <f ca="1">O54*(P$45/O$45)*(P11/O11)*(1-('Case 1 Assumptions'!$C$173*'Case 1 Assumptions'!$C$174^('Program Case 1 - Forecasts'!P7)))</f>
        <v>11400089.842114398</v>
      </c>
      <c r="Q54" s="303">
        <f ca="1">P54*(Q$45/P$45)*(Q11/P11)*(1-('Case 1 Assumptions'!$C$173*'Case 1 Assumptions'!$C$174^('Program Case 1 - Forecasts'!Q7)))</f>
        <v>11400401.448212169</v>
      </c>
      <c r="R54" s="303">
        <f ca="1">Q54*(R$45/Q$45)*(R11/Q11)*(1-('Case 1 Assumptions'!$C$173*'Case 1 Assumptions'!$C$174^('Program Case 1 - Forecasts'!R7)))</f>
        <v>11406683.250244312</v>
      </c>
      <c r="S54" s="303">
        <f ca="1">R54*(S$45/R$45)*(S11/R11)*(1-('Case 1 Assumptions'!$C$173*'Case 1 Assumptions'!$C$174^('Program Case 1 - Forecasts'!S7)))</f>
        <v>11418621.615631953</v>
      </c>
      <c r="T54" s="303">
        <f ca="1">S54*(T$45/S$45)*(T11/S11)*(1-('Case 1 Assumptions'!$C$173*'Case 1 Assumptions'!$C$174^('Program Case 1 - Forecasts'!T7)))</f>
        <v>11435927.090882111</v>
      </c>
      <c r="U54" s="303">
        <f ca="1">T54*(U$45/T$45)*(U11/T11)*(1-('Case 1 Assumptions'!$C$173*'Case 1 Assumptions'!$C$174^('Program Case 1 - Forecasts'!U7)))</f>
        <v>11458332.167997697</v>
      </c>
      <c r="V54" s="303">
        <f ca="1">U54*(V$45/U$45)*(V11/U11)*(1-('Case 1 Assumptions'!$C$173*'Case 1 Assumptions'!$C$174^('Program Case 1 - Forecasts'!V7)))</f>
        <v>11485589.289589737</v>
      </c>
      <c r="W54" s="303">
        <f ca="1">V54*(W$45/V$45)*(W11/V11)*(1-('Case 1 Assumptions'!$C$173*'Case 1 Assumptions'!$C$174^('Program Case 1 - Forecasts'!W7)))</f>
        <v>11517469.064226912</v>
      </c>
      <c r="X54" s="303">
        <f ca="1">W54*(X$45/W$45)*(X11/W11)*(1-('Case 1 Assumptions'!$C$173*'Case 1 Assumptions'!$C$174^('Program Case 1 - Forecasts'!X7)))</f>
        <v>11529109.166765079</v>
      </c>
      <c r="Y54" s="204">
        <f t="shared" ca="1" si="26"/>
        <v>11596888.543323193</v>
      </c>
      <c r="Z54" s="204">
        <f t="shared" ca="1" si="26"/>
        <v>11664903.702029344</v>
      </c>
      <c r="AA54" s="204">
        <f t="shared" ca="1" si="26"/>
        <v>11733155.33842673</v>
      </c>
      <c r="AB54" s="204">
        <f t="shared" ca="1" si="26"/>
        <v>11801644.149948914</v>
      </c>
      <c r="AC54" s="204">
        <f t="shared" ca="1" si="26"/>
        <v>11870370.835924711</v>
      </c>
      <c r="AD54" s="204">
        <f t="shared" ca="1" si="26"/>
        <v>11939336.097583111</v>
      </c>
      <c r="AE54" s="204">
        <f t="shared" ca="1" si="26"/>
        <v>12008540.638058176</v>
      </c>
      <c r="AF54" s="204">
        <f t="shared" ca="1" si="26"/>
        <v>12077985.162393978</v>
      </c>
      <c r="AG54" s="204">
        <f t="shared" ca="1" si="26"/>
        <v>12147670.377549538</v>
      </c>
      <c r="AH54" s="204">
        <f t="shared" ca="1" si="26"/>
        <v>12193140.63300135</v>
      </c>
      <c r="AI54" s="204">
        <f t="shared" ca="1" si="26"/>
        <v>12206342.197767794</v>
      </c>
      <c r="AJ54" s="204">
        <f t="shared" ca="1" si="26"/>
        <v>12219546.672752094</v>
      </c>
      <c r="AK54" s="204">
        <f t="shared" ca="1" si="26"/>
        <v>12232754.058453117</v>
      </c>
      <c r="AL54" s="204">
        <f t="shared" ca="1" si="26"/>
        <v>12245964.355369821</v>
      </c>
      <c r="AM54" s="204">
        <f t="shared" ca="1" si="26"/>
        <v>12259177.564001236</v>
      </c>
      <c r="AN54" s="204">
        <f t="shared" ca="1" si="26"/>
        <v>12272393.684846465</v>
      </c>
      <c r="AO54" s="204">
        <f t="shared" ca="1" si="26"/>
        <v>12285612.718404694</v>
      </c>
      <c r="AP54" s="204">
        <f t="shared" ca="1" si="26"/>
        <v>12298834.665175177</v>
      </c>
      <c r="AQ54" s="204">
        <f t="shared" ca="1" si="26"/>
        <v>12312059.525657261</v>
      </c>
      <c r="AR54" s="204">
        <f t="shared" ca="1" si="26"/>
        <v>12305072.694461668</v>
      </c>
      <c r="AS54" s="204">
        <f t="shared" ca="1" si="26"/>
        <v>12274294.205428462</v>
      </c>
      <c r="AT54" s="204">
        <f t="shared" ca="1" si="26"/>
        <v>12243580.944810254</v>
      </c>
      <c r="AU54" s="204">
        <f t="shared" ca="1" si="26"/>
        <v>12212932.785283761</v>
      </c>
      <c r="AV54" s="204">
        <f t="shared" ca="1" si="26"/>
        <v>12182349.599762274</v>
      </c>
      <c r="AW54" s="204">
        <f t="shared" ca="1" si="26"/>
        <v>12151831.261395223</v>
      </c>
      <c r="AX54" s="204">
        <f t="shared" ca="1" si="26"/>
        <v>12121377.643567773</v>
      </c>
      <c r="AY54" s="204">
        <f t="shared" ca="1" si="26"/>
        <v>12090988.619900379</v>
      </c>
      <c r="AZ54" s="204">
        <f t="shared" ca="1" si="26"/>
        <v>12060664.064248368</v>
      </c>
      <c r="BA54" s="204">
        <f t="shared" ca="1" si="26"/>
        <v>12030403.850701531</v>
      </c>
      <c r="BB54" s="204">
        <f t="shared" ca="1" si="26"/>
        <v>11981064.259249996</v>
      </c>
      <c r="BC54" s="204">
        <f t="shared" ca="1" si="26"/>
        <v>11908832.476396352</v>
      </c>
      <c r="BD54" s="204">
        <f t="shared" ca="1" si="26"/>
        <v>11836934.556721698</v>
      </c>
      <c r="BE54" s="204">
        <f t="shared" ca="1" si="26"/>
        <v>11765369.120783864</v>
      </c>
      <c r="BF54" s="204">
        <f t="shared" ca="1" si="26"/>
        <v>11694134.794496166</v>
      </c>
      <c r="BG54" s="204">
        <f t="shared" ca="1" si="26"/>
        <v>11623230.20910741</v>
      </c>
      <c r="BH54" s="204">
        <f t="shared" ca="1" si="26"/>
        <v>11552654.001182007</v>
      </c>
      <c r="BI54" s="204">
        <f t="shared" ca="1" si="26"/>
        <v>11482404.812580112</v>
      </c>
      <c r="BJ54" s="204">
        <f t="shared" ca="1" si="26"/>
        <v>11412481.290437872</v>
      </c>
      <c r="BK54" s="204">
        <f t="shared" ca="1" si="26"/>
        <v>11342882.087147716</v>
      </c>
      <c r="BL54" s="204">
        <f t="shared" ca="1" si="26"/>
        <v>11256756.954183746</v>
      </c>
      <c r="BM54" s="204">
        <f t="shared" ca="1" si="26"/>
        <v>11152359.331719507</v>
      </c>
      <c r="BN54" s="204">
        <f t="shared" ca="1" si="26"/>
        <v>11048684.660225548</v>
      </c>
      <c r="BO54" s="204">
        <f t="shared" ca="1" si="26"/>
        <v>10945728.494445154</v>
      </c>
      <c r="BP54" s="204">
        <f t="shared" ca="1" si="26"/>
        <v>10843486.414734896</v>
      </c>
      <c r="BQ54" s="204">
        <f t="shared" ca="1" si="27"/>
        <v>10741954.026922999</v>
      </c>
      <c r="BR54" s="204">
        <f t="shared" ca="1" si="27"/>
        <v>10641126.962168436</v>
      </c>
      <c r="BS54" s="204">
        <f t="shared" ca="1" si="27"/>
        <v>10541000.876820821</v>
      </c>
      <c r="BT54" s="204">
        <f t="shared" ca="1" si="27"/>
        <v>10441571.452281017</v>
      </c>
      <c r="BU54" s="204">
        <f t="shared" ca="1" si="27"/>
        <v>10342834.394862514</v>
      </c>
      <c r="BV54" s="204">
        <f t="shared" ca="1" si="27"/>
        <v>10231458.241806842</v>
      </c>
      <c r="BW54" s="204">
        <f t="shared" ca="1" si="27"/>
        <v>10121589.043910144</v>
      </c>
      <c r="BX54" s="204">
        <f t="shared" ca="1" si="27"/>
        <v>10012660.284575604</v>
      </c>
      <c r="BY54" s="204">
        <f t="shared" ca="1" si="27"/>
        <v>9904664.6903540548</v>
      </c>
      <c r="BZ54" s="204">
        <f t="shared" ca="1" si="27"/>
        <v>9797595.0408912059</v>
      </c>
      <c r="CA54" s="204">
        <f t="shared" ca="1" si="27"/>
        <v>9691444.1685542855</v>
      </c>
      <c r="CB54" s="204">
        <f t="shared" ca="1" si="27"/>
        <v>9586204.9580612425</v>
      </c>
      <c r="CC54" s="204">
        <f t="shared" ca="1" si="27"/>
        <v>9481870.3461124785</v>
      </c>
      <c r="CD54" s="204">
        <f t="shared" ca="1" si="27"/>
        <v>9378433.3210251164</v>
      </c>
      <c r="CE54" s="204">
        <f t="shared" ca="1" si="27"/>
        <v>9275886.9223697651</v>
      </c>
      <c r="CF54" s="204">
        <f t="shared" ca="1" si="27"/>
        <v>9174224.2406097762</v>
      </c>
    </row>
    <row r="55" spans="1:84" s="126" customFormat="1" x14ac:dyDescent="0.2">
      <c r="A55" s="120"/>
      <c r="B55" s="118" t="s">
        <v>169</v>
      </c>
      <c r="D55" s="204">
        <f ca="1">'Frequency &amp; Severity Prediction'!AG4</f>
        <v>6554303.4882851522</v>
      </c>
      <c r="E55" s="204">
        <f ca="1">D55*(E$45/D$45)*(E12/D12)</f>
        <v>6660067.9975232212</v>
      </c>
      <c r="F55" s="204">
        <f t="shared" ref="F55:X56" ca="1" si="28">E55*(F$45/E$45)*(F12/E12)</f>
        <v>6775118.6991417892</v>
      </c>
      <c r="G55" s="204">
        <f t="shared" ca="1" si="28"/>
        <v>6891374.0344117563</v>
      </c>
      <c r="H55" s="204">
        <f t="shared" ca="1" si="28"/>
        <v>7008844.741002826</v>
      </c>
      <c r="I55" s="204">
        <f t="shared" ca="1" si="28"/>
        <v>7127541.6448839596</v>
      </c>
      <c r="J55" s="204">
        <f t="shared" ca="1" si="28"/>
        <v>7247475.6610150663</v>
      </c>
      <c r="K55" s="204">
        <f t="shared" ca="1" si="28"/>
        <v>7368657.7940439498</v>
      </c>
      <c r="L55" s="204">
        <f t="shared" ca="1" si="28"/>
        <v>7491099.139008536</v>
      </c>
      <c r="M55" s="204">
        <f t="shared" ca="1" si="28"/>
        <v>7614810.8820444271</v>
      </c>
      <c r="N55" s="204">
        <f t="shared" ca="1" si="28"/>
        <v>7723131.4637540495</v>
      </c>
      <c r="O55" s="204">
        <f t="shared" ca="1" si="28"/>
        <v>7813039.0755988387</v>
      </c>
      <c r="P55" s="204">
        <f t="shared" ca="1" si="28"/>
        <v>7903573.1173951467</v>
      </c>
      <c r="Q55" s="204">
        <f t="shared" ca="1" si="28"/>
        <v>7994737.2971657915</v>
      </c>
      <c r="R55" s="204">
        <f t="shared" ca="1" si="28"/>
        <v>8086535.3431681879</v>
      </c>
      <c r="S55" s="204">
        <f t="shared" ca="1" si="28"/>
        <v>8178971.0039994987</v>
      </c>
      <c r="T55" s="204">
        <f t="shared" ca="1" si="28"/>
        <v>8272048.0487023145</v>
      </c>
      <c r="U55" s="204">
        <f t="shared" ca="1" si="28"/>
        <v>8365770.2668708693</v>
      </c>
      <c r="V55" s="204">
        <f t="shared" ca="1" si="28"/>
        <v>8460141.468757784</v>
      </c>
      <c r="W55" s="204">
        <f t="shared" ca="1" si="28"/>
        <v>8555165.4853813443</v>
      </c>
      <c r="X55" s="204">
        <f t="shared" ca="1" si="28"/>
        <v>8632389.9204775505</v>
      </c>
      <c r="Y55" s="204">
        <f t="shared" ca="1" si="26"/>
        <v>8683139.5489660352</v>
      </c>
      <c r="Z55" s="204">
        <f t="shared" ca="1" si="26"/>
        <v>8734065.7187127154</v>
      </c>
      <c r="AA55" s="204">
        <f t="shared" ca="1" si="26"/>
        <v>8785168.9505037107</v>
      </c>
      <c r="AB55" s="204">
        <f t="shared" ca="1" si="26"/>
        <v>8836449.7665405534</v>
      </c>
      <c r="AC55" s="204">
        <f t="shared" ca="1" si="26"/>
        <v>8887908.6904438436</v>
      </c>
      <c r="AD55" s="204">
        <f t="shared" ca="1" si="26"/>
        <v>8939546.2472569272</v>
      </c>
      <c r="AE55" s="204">
        <f t="shared" ca="1" si="26"/>
        <v>8991362.9634495676</v>
      </c>
      <c r="AF55" s="204">
        <f t="shared" ca="1" si="26"/>
        <v>9043359.3669216465</v>
      </c>
      <c r="AG55" s="204">
        <f t="shared" ca="1" si="26"/>
        <v>9095535.9870068543</v>
      </c>
      <c r="AH55" s="204">
        <f t="shared" ca="1" si="26"/>
        <v>9129581.7202171236</v>
      </c>
      <c r="AI55" s="204">
        <f t="shared" ca="1" si="26"/>
        <v>9139466.3568335325</v>
      </c>
      <c r="AJ55" s="204">
        <f t="shared" ca="1" si="26"/>
        <v>9149353.1724678408</v>
      </c>
      <c r="AK55" s="204">
        <f t="shared" ca="1" si="26"/>
        <v>9159242.1674935836</v>
      </c>
      <c r="AL55" s="204">
        <f t="shared" ca="1" si="26"/>
        <v>9169133.3422843479</v>
      </c>
      <c r="AM55" s="204">
        <f t="shared" ca="1" si="26"/>
        <v>9179026.6972137801</v>
      </c>
      <c r="AN55" s="204">
        <f t="shared" ca="1" si="26"/>
        <v>9188922.2326555867</v>
      </c>
      <c r="AO55" s="204">
        <f t="shared" ca="1" si="26"/>
        <v>9198819.9489835296</v>
      </c>
      <c r="AP55" s="204">
        <f t="shared" ca="1" si="26"/>
        <v>9208719.846571425</v>
      </c>
      <c r="AQ55" s="204">
        <f t="shared" ca="1" si="26"/>
        <v>9218621.9257931523</v>
      </c>
      <c r="AR55" s="204">
        <f t="shared" ca="1" si="26"/>
        <v>9213390.5544602498</v>
      </c>
      <c r="AS55" s="204">
        <f t="shared" ca="1" si="26"/>
        <v>9190345.2424023449</v>
      </c>
      <c r="AT55" s="204">
        <f t="shared" ca="1" si="26"/>
        <v>9167348.7699472234</v>
      </c>
      <c r="AU55" s="204">
        <f t="shared" ca="1" si="26"/>
        <v>9144401.0417619124</v>
      </c>
      <c r="AV55" s="204">
        <f t="shared" ca="1" si="26"/>
        <v>9121501.9626905769</v>
      </c>
      <c r="AW55" s="204">
        <f t="shared" ca="1" si="26"/>
        <v>9098651.4377541952</v>
      </c>
      <c r="AX55" s="204">
        <f t="shared" ca="1" si="26"/>
        <v>9075849.3721502386</v>
      </c>
      <c r="AY55" s="204">
        <f t="shared" ca="1" si="26"/>
        <v>9053095.6712523587</v>
      </c>
      <c r="AZ55" s="204">
        <f t="shared" ca="1" si="26"/>
        <v>9030390.2406100687</v>
      </c>
      <c r="BA55" s="204">
        <f t="shared" ca="1" si="26"/>
        <v>9007732.9859484304</v>
      </c>
      <c r="BB55" s="204">
        <f t="shared" ca="1" si="26"/>
        <v>8970790.097667478</v>
      </c>
      <c r="BC55" s="204">
        <f t="shared" ca="1" si="26"/>
        <v>8916706.7417702693</v>
      </c>
      <c r="BD55" s="204">
        <f t="shared" ca="1" si="26"/>
        <v>8862873.3650431316</v>
      </c>
      <c r="BE55" s="204">
        <f t="shared" ca="1" si="26"/>
        <v>8809288.9346323907</v>
      </c>
      <c r="BF55" s="204">
        <f t="shared" ca="1" si="26"/>
        <v>8755952.421694288</v>
      </c>
      <c r="BG55" s="204">
        <f t="shared" ca="1" si="26"/>
        <v>8702862.8013799991</v>
      </c>
      <c r="BH55" s="204">
        <f t="shared" ca="1" si="26"/>
        <v>8650019.0528207403</v>
      </c>
      <c r="BI55" s="204">
        <f t="shared" ca="1" si="26"/>
        <v>8597420.1591129024</v>
      </c>
      <c r="BJ55" s="204">
        <f t="shared" ca="1" si="26"/>
        <v>8545065.1073032618</v>
      </c>
      <c r="BK55" s="204">
        <f t="shared" ca="1" si="26"/>
        <v>8492952.888374228</v>
      </c>
      <c r="BL55" s="204">
        <f t="shared" ca="1" si="26"/>
        <v>8428466.9234185703</v>
      </c>
      <c r="BM55" s="204">
        <f t="shared" ca="1" si="26"/>
        <v>8350299.48039704</v>
      </c>
      <c r="BN55" s="204">
        <f t="shared" ca="1" si="26"/>
        <v>8272673.3449976835</v>
      </c>
      <c r="BO55" s="204">
        <f t="shared" ca="1" si="26"/>
        <v>8195585.1888463208</v>
      </c>
      <c r="BP55" s="204">
        <f t="shared" ca="1" si="26"/>
        <v>8119031.7027466549</v>
      </c>
      <c r="BQ55" s="204">
        <f t="shared" ca="1" si="27"/>
        <v>8043009.5965742189</v>
      </c>
      <c r="BR55" s="204">
        <f t="shared" ca="1" si="27"/>
        <v>7967515.5991708767</v>
      </c>
      <c r="BS55" s="204">
        <f t="shared" ca="1" si="27"/>
        <v>7892546.4582399176</v>
      </c>
      <c r="BT55" s="204">
        <f t="shared" ca="1" si="27"/>
        <v>7818098.9402416879</v>
      </c>
      <c r="BU55" s="204">
        <f t="shared" ca="1" si="27"/>
        <v>7744169.8302897988</v>
      </c>
      <c r="BV55" s="204">
        <f t="shared" ca="1" si="27"/>
        <v>7660777.2309907237</v>
      </c>
      <c r="BW55" s="204">
        <f t="shared" ca="1" si="27"/>
        <v>7578512.9603714058</v>
      </c>
      <c r="BX55" s="204">
        <f t="shared" ca="1" si="27"/>
        <v>7496952.8406320382</v>
      </c>
      <c r="BY55" s="204">
        <f t="shared" ca="1" si="27"/>
        <v>7416091.4257968385</v>
      </c>
      <c r="BZ55" s="204">
        <f t="shared" ca="1" si="27"/>
        <v>7335923.3096446777</v>
      </c>
      <c r="CA55" s="204">
        <f t="shared" ca="1" si="27"/>
        <v>7256443.1254295222</v>
      </c>
      <c r="CB55" s="204">
        <f t="shared" ca="1" si="27"/>
        <v>7177645.5456028013</v>
      </c>
      <c r="CC55" s="204">
        <f t="shared" ca="1" si="27"/>
        <v>7099525.2815376678</v>
      </c>
      <c r="CD55" s="204">
        <f t="shared" ca="1" si="27"/>
        <v>7022077.0832551578</v>
      </c>
      <c r="CE55" s="204">
        <f t="shared" ca="1" si="27"/>
        <v>6945295.7391522191</v>
      </c>
      <c r="CF55" s="204">
        <f t="shared" ca="1" si="27"/>
        <v>6869176.0757316072</v>
      </c>
    </row>
    <row r="56" spans="1:84" s="126" customFormat="1" x14ac:dyDescent="0.2">
      <c r="A56" s="120"/>
      <c r="B56" s="118" t="s">
        <v>170</v>
      </c>
      <c r="D56" s="204">
        <f ca="1">'Frequency &amp; Severity Prediction'!AG5</f>
        <v>5945350.276752308</v>
      </c>
      <c r="E56" s="204">
        <f ca="1">D56*(E$45/D$45)*(E13/D13)</f>
        <v>5920109.0323023517</v>
      </c>
      <c r="F56" s="204">
        <f t="shared" ca="1" si="28"/>
        <v>7046658.2089632731</v>
      </c>
      <c r="G56" s="204">
        <f t="shared" ca="1" si="28"/>
        <v>7167572.9337074626</v>
      </c>
      <c r="H56" s="204">
        <f t="shared" ca="1" si="28"/>
        <v>6726395.1428654874</v>
      </c>
      <c r="I56" s="204">
        <f t="shared" ca="1" si="28"/>
        <v>6335644.5738512995</v>
      </c>
      <c r="J56" s="204">
        <f t="shared" ca="1" si="28"/>
        <v>6442253.4631962888</v>
      </c>
      <c r="K56" s="204">
        <f t="shared" ca="1" si="28"/>
        <v>6549971.7988896705</v>
      </c>
      <c r="L56" s="204">
        <f t="shared" ca="1" si="28"/>
        <v>6658809.4432683261</v>
      </c>
      <c r="M56" s="204">
        <f t="shared" ca="1" si="28"/>
        <v>6768776.3396455124</v>
      </c>
      <c r="N56" s="204">
        <f t="shared" ca="1" si="28"/>
        <v>6865062.0914429203</v>
      </c>
      <c r="O56" s="204">
        <f t="shared" ca="1" si="28"/>
        <v>6944980.6245799717</v>
      </c>
      <c r="P56" s="204">
        <f t="shared" ca="1" si="28"/>
        <v>7025455.9889108585</v>
      </c>
      <c r="Q56" s="204">
        <f t="shared" ca="1" si="28"/>
        <v>7106491.4804829182</v>
      </c>
      <c r="R56" s="204">
        <f t="shared" ca="1" si="28"/>
        <v>7188090.4133299394</v>
      </c>
      <c r="S56" s="204">
        <f t="shared" ca="1" si="28"/>
        <v>7270256.1195656406</v>
      </c>
      <c r="T56" s="204">
        <f t="shared" ca="1" si="28"/>
        <v>7352991.9494775971</v>
      </c>
      <c r="U56" s="204">
        <f t="shared" ca="1" si="28"/>
        <v>7436301.2716216678</v>
      </c>
      <c r="V56" s="204">
        <f t="shared" ca="1" si="28"/>
        <v>7520187.4729168676</v>
      </c>
      <c r="W56" s="204">
        <f t="shared" ca="1" si="28"/>
        <v>7604653.9587407345</v>
      </c>
      <c r="X56" s="204">
        <f t="shared" ca="1" si="28"/>
        <v>7673298.4644571198</v>
      </c>
      <c r="Y56" s="204">
        <f t="shared" ca="1" si="26"/>
        <v>7718409.6155913714</v>
      </c>
      <c r="Z56" s="204">
        <f t="shared" ca="1" si="26"/>
        <v>7763677.6935764607</v>
      </c>
      <c r="AA56" s="204">
        <f t="shared" ca="1" si="26"/>
        <v>7809103.1613371838</v>
      </c>
      <c r="AB56" s="204">
        <f t="shared" ca="1" si="26"/>
        <v>7854686.4830564894</v>
      </c>
      <c r="AC56" s="204">
        <f t="shared" ca="1" si="26"/>
        <v>7900428.1241787309</v>
      </c>
      <c r="AD56" s="204">
        <f t="shared" ca="1" si="26"/>
        <v>7946328.5514129335</v>
      </c>
      <c r="AE56" s="204">
        <f t="shared" ca="1" si="26"/>
        <v>7992388.2327360632</v>
      </c>
      <c r="AF56" s="204">
        <f t="shared" ca="1" si="26"/>
        <v>8038607.6373963105</v>
      </c>
      <c r="AG56" s="204">
        <f t="shared" ca="1" si="26"/>
        <v>8084987.2359163724</v>
      </c>
      <c r="AH56" s="204">
        <f t="shared" ca="1" si="26"/>
        <v>8115250.3582695415</v>
      </c>
      <c r="AI56" s="204">
        <f t="shared" ca="1" si="26"/>
        <v>8124036.7740442138</v>
      </c>
      <c r="AJ56" s="204">
        <f t="shared" ca="1" si="26"/>
        <v>8132825.1267395848</v>
      </c>
      <c r="AK56" s="204">
        <f t="shared" ca="1" si="26"/>
        <v>8141615.4166876841</v>
      </c>
      <c r="AL56" s="204">
        <f t="shared" ca="1" si="26"/>
        <v>8150407.6442205962</v>
      </c>
      <c r="AM56" s="204">
        <f t="shared" ca="1" si="26"/>
        <v>8159201.809670453</v>
      </c>
      <c r="AN56" s="204">
        <f t="shared" ca="1" si="26"/>
        <v>8167997.9133694377</v>
      </c>
      <c r="AO56" s="204">
        <f t="shared" ca="1" si="26"/>
        <v>8176795.9556497866</v>
      </c>
      <c r="AP56" s="204">
        <f t="shared" ca="1" si="26"/>
        <v>8185595.9368437873</v>
      </c>
      <c r="AQ56" s="204">
        <f t="shared" ca="1" si="26"/>
        <v>8194397.8572837776</v>
      </c>
      <c r="AR56" s="204">
        <f t="shared" ca="1" si="26"/>
        <v>8189747.7112656347</v>
      </c>
      <c r="AS56" s="204">
        <f t="shared" ca="1" si="26"/>
        <v>8169262.8213040056</v>
      </c>
      <c r="AT56" s="204">
        <f t="shared" ca="1" si="26"/>
        <v>8148821.3446789477</v>
      </c>
      <c r="AU56" s="204">
        <f t="shared" ca="1" si="26"/>
        <v>8128423.1966493493</v>
      </c>
      <c r="AV56" s="204">
        <f t="shared" ca="1" si="26"/>
        <v>8108068.292631547</v>
      </c>
      <c r="AW56" s="204">
        <f t="shared" ca="1" si="26"/>
        <v>8087756.5481990529</v>
      </c>
      <c r="AX56" s="204">
        <f t="shared" ca="1" si="26"/>
        <v>8067487.8790822597</v>
      </c>
      <c r="AY56" s="204">
        <f t="shared" ca="1" si="26"/>
        <v>8047262.2011681702</v>
      </c>
      <c r="AZ56" s="204">
        <f t="shared" ca="1" si="26"/>
        <v>8027079.430500106</v>
      </c>
      <c r="BA56" s="204">
        <f t="shared" ca="1" si="26"/>
        <v>8006939.4832774317</v>
      </c>
      <c r="BB56" s="204">
        <f t="shared" ca="1" si="26"/>
        <v>7974101.0908356812</v>
      </c>
      <c r="BC56" s="204">
        <f t="shared" ca="1" si="26"/>
        <v>7926026.6021272549</v>
      </c>
      <c r="BD56" s="204">
        <f t="shared" ca="1" si="26"/>
        <v>7878174.3189493371</v>
      </c>
      <c r="BE56" s="204">
        <f t="shared" ca="1" si="26"/>
        <v>7830543.3232022421</v>
      </c>
      <c r="BF56" s="204">
        <f t="shared" ca="1" si="26"/>
        <v>7783132.7003506748</v>
      </c>
      <c r="BG56" s="204">
        <f t="shared" ca="1" si="26"/>
        <v>7735941.5394104263</v>
      </c>
      <c r="BH56" s="204">
        <f t="shared" ca="1" si="26"/>
        <v>7688968.9329351289</v>
      </c>
      <c r="BI56" s="204">
        <f t="shared" ca="1" si="26"/>
        <v>7642213.9770030463</v>
      </c>
      <c r="BJ56" s="204">
        <f t="shared" ca="1" si="26"/>
        <v>7595675.7712039193</v>
      </c>
      <c r="BK56" s="204">
        <f t="shared" ca="1" si="26"/>
        <v>7549353.4186258642</v>
      </c>
      <c r="BL56" s="204">
        <f t="shared" ca="1" si="26"/>
        <v>7492032.0904152961</v>
      </c>
      <c r="BM56" s="204">
        <f t="shared" ca="1" si="26"/>
        <v>7422549.3485520221</v>
      </c>
      <c r="BN56" s="204">
        <f t="shared" ca="1" si="26"/>
        <v>7353547.7729688054</v>
      </c>
      <c r="BO56" s="204">
        <f t="shared" ca="1" si="26"/>
        <v>7285024.405086536</v>
      </c>
      <c r="BP56" s="204">
        <f t="shared" ca="1" si="26"/>
        <v>7216976.3033732492</v>
      </c>
      <c r="BQ56" s="204">
        <f t="shared" ca="1" si="27"/>
        <v>7149400.5432498595</v>
      </c>
      <c r="BR56" s="204">
        <f t="shared" ca="1" si="27"/>
        <v>7082294.216996382</v>
      </c>
      <c r="BS56" s="204">
        <f t="shared" ca="1" si="27"/>
        <v>7015654.4336586799</v>
      </c>
      <c r="BT56" s="204">
        <f t="shared" ca="1" si="27"/>
        <v>6949478.3189556897</v>
      </c>
      <c r="BU56" s="204">
        <f t="shared" ca="1" si="27"/>
        <v>6883763.0151871685</v>
      </c>
      <c r="BV56" s="204">
        <f t="shared" ca="1" si="27"/>
        <v>6809635.6518447483</v>
      </c>
      <c r="BW56" s="204">
        <f t="shared" ca="1" si="27"/>
        <v>6736511.2555607613</v>
      </c>
      <c r="BX56" s="204">
        <f t="shared" ca="1" si="27"/>
        <v>6664012.7763073584</v>
      </c>
      <c r="BY56" s="204">
        <f t="shared" ca="1" si="27"/>
        <v>6592135.3731774455</v>
      </c>
      <c r="BZ56" s="204">
        <f t="shared" ca="1" si="27"/>
        <v>6520874.2406016868</v>
      </c>
      <c r="CA56" s="204">
        <f t="shared" ca="1" si="27"/>
        <v>6450224.6081000101</v>
      </c>
      <c r="CB56" s="204">
        <f t="shared" ca="1" si="27"/>
        <v>6380181.7400348159</v>
      </c>
      <c r="CC56" s="204">
        <f t="shared" ca="1" si="27"/>
        <v>6310740.9353658799</v>
      </c>
      <c r="CD56" s="204">
        <f t="shared" ca="1" si="27"/>
        <v>6241897.5274069309</v>
      </c>
      <c r="CE56" s="204">
        <f t="shared" ca="1" si="27"/>
        <v>6173646.8835839005</v>
      </c>
      <c r="CF56" s="204">
        <f t="shared" ca="1" si="27"/>
        <v>6105984.4051948246</v>
      </c>
    </row>
    <row r="57" spans="1:84" s="126" customFormat="1" x14ac:dyDescent="0.2">
      <c r="A57" s="120"/>
      <c r="B57" s="118" t="s">
        <v>171</v>
      </c>
      <c r="D57" s="204">
        <f ca="1">'Frequency &amp; Severity Prediction'!AG6</f>
        <v>4777272.1020109216</v>
      </c>
      <c r="E57" s="204">
        <f ca="1">D57*(E$45/D$45)*(E14/D14)</f>
        <v>4792785.6317841774</v>
      </c>
      <c r="F57" s="303">
        <f ca="1">E57*(F$45/E$45)*(F14/E14)*(1-('Case 1 Assumptions'!$C$173*'Case 1 Assumptions'!$C$174^('Program Case 1 - Forecasts'!F7)))</f>
        <v>4634725.9522796515</v>
      </c>
      <c r="G57" s="303">
        <f ca="1">F57*(G$45/F$45)*(G14/F14)*(1-('Case 1 Assumptions'!$C$173*'Case 1 Assumptions'!$C$174^('Program Case 1 - Forecasts'!G7)))</f>
        <v>4624683.1242269306</v>
      </c>
      <c r="H57" s="303">
        <f ca="1">G57*(H$45/G$45)*(H14/G14)*(1-('Case 1 Assumptions'!$C$173*'Case 1 Assumptions'!$C$174^('Program Case 1 - Forecasts'!H7)))</f>
        <v>4618617.2456922596</v>
      </c>
      <c r="I57" s="303">
        <f ca="1">H57*(I$45/H$45)*(I14/H14)*(1-('Case 1 Assumptions'!$C$173*'Case 1 Assumptions'!$C$174^('Program Case 1 - Forecasts'!I7)))</f>
        <v>4616295.9477037378</v>
      </c>
      <c r="J57" s="303">
        <f ca="1">I57*(J$45/I$45)*(J14/I14)*(1-('Case 1 Assumptions'!$C$173*'Case 1 Assumptions'!$C$174^('Program Case 1 - Forecasts'!J7)))</f>
        <v>4617508.2124359729</v>
      </c>
      <c r="K57" s="303">
        <f ca="1">J57*(K$45/J$45)*(K14/J14)*(1-('Case 1 Assumptions'!$C$173*'Case 1 Assumptions'!$C$174^('Program Case 1 - Forecasts'!K7)))</f>
        <v>4622062.0842894102</v>
      </c>
      <c r="L57" s="303">
        <f ca="1">K57*(L$45/K$45)*(L14/K14)*(1-('Case 1 Assumptions'!$C$173*'Case 1 Assumptions'!$C$174^('Program Case 1 - Forecasts'!L7)))</f>
        <v>4629782.6603795914</v>
      </c>
      <c r="M57" s="303">
        <f ca="1">L57*(M$45/L$45)*(M14/L14)*(1-('Case 1 Assumptions'!$C$173*'Case 1 Assumptions'!$C$174^('Program Case 1 - Forecasts'!M7)))</f>
        <v>4640510.3226054562</v>
      </c>
      <c r="N57" s="303">
        <f ca="1">M57*(N$45/M$45)*(N14/M14)*(1-('Case 1 Assumptions'!$C$173*'Case 1 Assumptions'!$C$174^('Program Case 1 - Forecasts'!N7)))</f>
        <v>4644073.4684006684</v>
      </c>
      <c r="O57" s="303">
        <f ca="1">N57*(O$45/N$45)*(O14/N14)*(1-('Case 1 Assumptions'!$C$173*'Case 1 Assumptions'!$C$174^('Program Case 1 - Forecasts'!O7)))</f>
        <v>4638916.7563954843</v>
      </c>
      <c r="P57" s="303">
        <f ca="1">O57*(P$45/O$45)*(P14/O14)*(1-('Case 1 Assumptions'!$C$173*'Case 1 Assumptions'!$C$174^('Program Case 1 - Forecasts'!P7)))</f>
        <v>4636476.9692787854</v>
      </c>
      <c r="Q57" s="303">
        <f ca="1">P57*(Q$45/P$45)*(Q14/P14)*(1-('Case 1 Assumptions'!$C$173*'Case 1 Assumptions'!$C$174^('Program Case 1 - Forecasts'!Q7)))</f>
        <v>4636603.7011305355</v>
      </c>
      <c r="R57" s="303">
        <f ca="1">Q57*(R$45/Q$45)*(R14/Q14)*(1-('Case 1 Assumptions'!$C$173*'Case 1 Assumptions'!$C$174^('Program Case 1 - Forecasts'!R7)))</f>
        <v>4639158.5433160765</v>
      </c>
      <c r="S57" s="303">
        <f ca="1">R57*(S$45/R$45)*(S14/R14)*(1-('Case 1 Assumptions'!$C$173*'Case 1 Assumptions'!$C$174^('Program Case 1 - Forecasts'!S7)))</f>
        <v>4644013.9398030555</v>
      </c>
      <c r="T57" s="303">
        <f ca="1">S57*(T$45/S$45)*(T14/S14)*(1-('Case 1 Assumptions'!$C$173*'Case 1 Assumptions'!$C$174^('Program Case 1 - Forecasts'!T7)))</f>
        <v>4651052.1683215154</v>
      </c>
      <c r="U57" s="303">
        <f ca="1">T57*(U$45/T$45)*(U14/T14)*(1-('Case 1 Assumptions'!$C$173*'Case 1 Assumptions'!$C$174^('Program Case 1 - Forecasts'!U7)))</f>
        <v>4660164.4319510143</v>
      </c>
      <c r="V57" s="303">
        <f ca="1">U57*(V$45/U$45)*(V14/U14)*(1-('Case 1 Assumptions'!$C$173*'Case 1 Assumptions'!$C$174^('Program Case 1 - Forecasts'!V7)))</f>
        <v>4671250.0477891862</v>
      </c>
      <c r="W57" s="303">
        <f ca="1">V57*(W$45/V$45)*(W14/V14)*(1-('Case 1 Assumptions'!$C$173*'Case 1 Assumptions'!$C$174^('Program Case 1 - Forecasts'!W7)))</f>
        <v>4684215.7211249359</v>
      </c>
      <c r="X57" s="303">
        <f ca="1">W57*(X$45/W$45)*(X14/W14)*(1-('Case 1 Assumptions'!$C$173*'Case 1 Assumptions'!$C$174^('Program Case 1 - Forecasts'!X7)))</f>
        <v>4688949.8125299755</v>
      </c>
      <c r="Y57" s="204">
        <f t="shared" ca="1" si="26"/>
        <v>4716516.044266399</v>
      </c>
      <c r="Z57" s="204">
        <f t="shared" ca="1" si="26"/>
        <v>4744178.1698522829</v>
      </c>
      <c r="AA57" s="204">
        <f t="shared" ca="1" si="26"/>
        <v>4771936.4721687296</v>
      </c>
      <c r="AB57" s="204">
        <f t="shared" ca="1" si="26"/>
        <v>4799791.2348656673</v>
      </c>
      <c r="AC57" s="204">
        <f t="shared" ca="1" si="26"/>
        <v>4827742.7423638348</v>
      </c>
      <c r="AD57" s="204">
        <f t="shared" ca="1" si="26"/>
        <v>4855791.2798567768</v>
      </c>
      <c r="AE57" s="204">
        <f t="shared" ca="1" si="26"/>
        <v>4883937.1333128447</v>
      </c>
      <c r="AF57" s="204">
        <f t="shared" ca="1" si="26"/>
        <v>4912180.5894772001</v>
      </c>
      <c r="AG57" s="204">
        <f t="shared" ca="1" si="26"/>
        <v>4940521.9358738242</v>
      </c>
      <c r="AH57" s="204">
        <f t="shared" ca="1" si="26"/>
        <v>4959014.9297983749</v>
      </c>
      <c r="AI57" s="204">
        <f t="shared" ca="1" si="26"/>
        <v>4964384.0761687774</v>
      </c>
      <c r="AJ57" s="204">
        <f t="shared" ca="1" si="26"/>
        <v>4969754.4061402082</v>
      </c>
      <c r="AK57" s="204">
        <f t="shared" ca="1" si="26"/>
        <v>4975125.9199155625</v>
      </c>
      <c r="AL57" s="204">
        <f t="shared" ca="1" si="26"/>
        <v>4980498.6176977651</v>
      </c>
      <c r="AM57" s="204">
        <f t="shared" ca="1" si="26"/>
        <v>4985872.4996897755</v>
      </c>
      <c r="AN57" s="204">
        <f t="shared" ca="1" si="26"/>
        <v>4991247.566094581</v>
      </c>
      <c r="AO57" s="204">
        <f t="shared" ca="1" si="26"/>
        <v>4996623.8171152035</v>
      </c>
      <c r="AP57" s="204">
        <f t="shared" ca="1" si="26"/>
        <v>5002001.2529546935</v>
      </c>
      <c r="AQ57" s="204">
        <f t="shared" ca="1" si="26"/>
        <v>5007379.8738161344</v>
      </c>
      <c r="AR57" s="204">
        <f t="shared" ca="1" si="26"/>
        <v>5004538.2925325427</v>
      </c>
      <c r="AS57" s="204">
        <f t="shared" ca="1" si="26"/>
        <v>4992020.5178897101</v>
      </c>
      <c r="AT57" s="204">
        <f t="shared" ca="1" si="26"/>
        <v>4979529.2719890233</v>
      </c>
      <c r="AU57" s="204">
        <f t="shared" ca="1" si="26"/>
        <v>4967064.503047429</v>
      </c>
      <c r="AV57" s="204">
        <f t="shared" ca="1" si="26"/>
        <v>4954626.159378089</v>
      </c>
      <c r="AW57" s="204">
        <f t="shared" ca="1" si="26"/>
        <v>4942214.1893902076</v>
      </c>
      <c r="AX57" s="204">
        <f t="shared" ca="1" si="26"/>
        <v>4929828.5415888568</v>
      </c>
      <c r="AY57" s="204">
        <f t="shared" ca="1" si="26"/>
        <v>4917469.1645748056</v>
      </c>
      <c r="AZ57" s="204">
        <f t="shared" ca="1" si="26"/>
        <v>4905136.0070443498</v>
      </c>
      <c r="BA57" s="204">
        <f t="shared" ca="1" si="26"/>
        <v>4892829.0177891375</v>
      </c>
      <c r="BB57" s="204">
        <f t="shared" ca="1" si="26"/>
        <v>4872762.3444026206</v>
      </c>
      <c r="BC57" s="204">
        <f t="shared" ca="1" si="26"/>
        <v>4843385.2954241419</v>
      </c>
      <c r="BD57" s="204">
        <f t="shared" ca="1" si="26"/>
        <v>4814144.0303703258</v>
      </c>
      <c r="BE57" s="204">
        <f t="shared" ca="1" si="26"/>
        <v>4785037.9882147303</v>
      </c>
      <c r="BF57" s="204">
        <f t="shared" ca="1" si="26"/>
        <v>4756066.6101090154</v>
      </c>
      <c r="BG57" s="204">
        <f t="shared" ca="1" si="26"/>
        <v>4727229.3393748179</v>
      </c>
      <c r="BH57" s="204">
        <f t="shared" ca="1" si="26"/>
        <v>4698525.6214956539</v>
      </c>
      <c r="BI57" s="204">
        <f t="shared" ca="1" si="26"/>
        <v>4669954.9041088512</v>
      </c>
      <c r="BJ57" s="204">
        <f t="shared" ca="1" si="26"/>
        <v>4641516.636997507</v>
      </c>
      <c r="BK57" s="204">
        <f t="shared" ca="1" si="26"/>
        <v>4613210.2720824815</v>
      </c>
      <c r="BL57" s="204">
        <f t="shared" ca="1" si="26"/>
        <v>4578182.7239671713</v>
      </c>
      <c r="BM57" s="204">
        <f t="shared" ca="1" si="26"/>
        <v>4535723.6575118545</v>
      </c>
      <c r="BN57" s="204">
        <f t="shared" ca="1" si="26"/>
        <v>4493558.6190484269</v>
      </c>
      <c r="BO57" s="204">
        <f t="shared" ca="1" si="26"/>
        <v>4451685.8006674163</v>
      </c>
      <c r="BP57" s="204">
        <f t="shared" ca="1" si="26"/>
        <v>4410103.4048764156</v>
      </c>
      <c r="BQ57" s="204">
        <f t="shared" ca="1" si="27"/>
        <v>4368809.6445424678</v>
      </c>
      <c r="BR57" s="204">
        <f t="shared" ca="1" si="27"/>
        <v>4327802.7428347701</v>
      </c>
      <c r="BS57" s="204">
        <f t="shared" ca="1" si="27"/>
        <v>4287080.9331676848</v>
      </c>
      <c r="BT57" s="204">
        <f t="shared" ca="1" si="27"/>
        <v>4246642.4591440503</v>
      </c>
      <c r="BU57" s="204">
        <f t="shared" ca="1" si="27"/>
        <v>4206485.5744988034</v>
      </c>
      <c r="BV57" s="204">
        <f t="shared" ca="1" si="27"/>
        <v>4161188.3026596098</v>
      </c>
      <c r="BW57" s="204">
        <f t="shared" ca="1" si="27"/>
        <v>4116503.9174717567</v>
      </c>
      <c r="BX57" s="204">
        <f t="shared" ca="1" si="27"/>
        <v>4072202.013632284</v>
      </c>
      <c r="BY57" s="204">
        <f t="shared" ca="1" si="27"/>
        <v>4028279.6329908585</v>
      </c>
      <c r="BZ57" s="204">
        <f t="shared" ca="1" si="27"/>
        <v>3984733.8389911172</v>
      </c>
      <c r="CA57" s="204">
        <f t="shared" ca="1" si="27"/>
        <v>3941561.7165188184</v>
      </c>
      <c r="CB57" s="204">
        <f t="shared" ca="1" si="27"/>
        <v>3898760.3717510323</v>
      </c>
      <c r="CC57" s="204">
        <f t="shared" ca="1" si="27"/>
        <v>3856326.9320063717</v>
      </c>
      <c r="CD57" s="204">
        <f t="shared" ca="1" si="27"/>
        <v>3814258.5455962415</v>
      </c>
      <c r="CE57" s="204">
        <f t="shared" ca="1" si="27"/>
        <v>3772552.3816771125</v>
      </c>
      <c r="CF57" s="204">
        <f t="shared" ca="1" si="27"/>
        <v>3731205.6301038028</v>
      </c>
    </row>
    <row r="58" spans="1:84" s="126" customFormat="1" x14ac:dyDescent="0.2">
      <c r="A58" s="120"/>
      <c r="B58" s="118" t="s">
        <v>172</v>
      </c>
      <c r="D58" s="204">
        <f ca="1">'Frequency &amp; Severity Prediction'!AG7</f>
        <v>1951084.9008106119</v>
      </c>
      <c r="E58" s="204">
        <f ca="1">D58*(E$45/D$45)*(E15/D15)</f>
        <v>2010460.5695686466</v>
      </c>
      <c r="F58" s="204">
        <f t="shared" ref="F58:X58" ca="1" si="29">E58*(F$45/E$45)*(F15/E15)</f>
        <v>2045190.680310963</v>
      </c>
      <c r="G58" s="204">
        <f t="shared" ca="1" si="29"/>
        <v>2080284.4312530209</v>
      </c>
      <c r="H58" s="204">
        <f t="shared" ca="1" si="29"/>
        <v>2685400.0200006147</v>
      </c>
      <c r="I58" s="204">
        <f t="shared" ca="1" si="29"/>
        <v>2151575.8458211888</v>
      </c>
      <c r="J58" s="204">
        <f t="shared" ca="1" si="29"/>
        <v>2187780.0723352828</v>
      </c>
      <c r="K58" s="204">
        <f t="shared" ca="1" si="29"/>
        <v>2224361.0652442733</v>
      </c>
      <c r="L58" s="204">
        <f t="shared" ca="1" si="29"/>
        <v>2261322.1737836753</v>
      </c>
      <c r="M58" s="204">
        <f t="shared" ca="1" si="29"/>
        <v>2298666.7746884655</v>
      </c>
      <c r="N58" s="204">
        <f t="shared" ca="1" si="29"/>
        <v>2331365.2784396163</v>
      </c>
      <c r="O58" s="204">
        <f t="shared" ca="1" si="29"/>
        <v>2358505.4981168406</v>
      </c>
      <c r="P58" s="204">
        <f t="shared" ca="1" si="29"/>
        <v>2385834.8168719714</v>
      </c>
      <c r="Q58" s="204">
        <f t="shared" ca="1" si="29"/>
        <v>2413354.354037975</v>
      </c>
      <c r="R58" s="204">
        <f t="shared" ca="1" si="29"/>
        <v>2441065.2350559914</v>
      </c>
      <c r="S58" s="204">
        <f t="shared" ca="1" si="29"/>
        <v>2468968.5915070791</v>
      </c>
      <c r="T58" s="204">
        <f t="shared" ca="1" si="29"/>
        <v>2497065.5611441126</v>
      </c>
      <c r="U58" s="204">
        <f t="shared" ca="1" si="29"/>
        <v>2525357.2879238487</v>
      </c>
      <c r="V58" s="204">
        <f t="shared" ca="1" si="29"/>
        <v>2553844.9220391461</v>
      </c>
      <c r="W58" s="204">
        <f t="shared" ca="1" si="29"/>
        <v>2582529.619951352</v>
      </c>
      <c r="X58" s="204">
        <f t="shared" ca="1" si="29"/>
        <v>2605841.196023229</v>
      </c>
      <c r="Y58" s="204">
        <f t="shared" ca="1" si="26"/>
        <v>2621160.8785000895</v>
      </c>
      <c r="Z58" s="204">
        <f t="shared" ca="1" si="26"/>
        <v>2636533.8531112997</v>
      </c>
      <c r="AA58" s="204">
        <f t="shared" ca="1" si="26"/>
        <v>2651960.2770654596</v>
      </c>
      <c r="AB58" s="204">
        <f t="shared" ca="1" si="26"/>
        <v>2667440.3079984346</v>
      </c>
      <c r="AC58" s="204">
        <f t="shared" ca="1" si="26"/>
        <v>2682974.1039744625</v>
      </c>
      <c r="AD58" s="204">
        <f t="shared" ca="1" si="26"/>
        <v>2698561.8234872622</v>
      </c>
      <c r="AE58" s="204">
        <f t="shared" ca="1" si="26"/>
        <v>2714203.6254611416</v>
      </c>
      <c r="AF58" s="204">
        <f t="shared" ca="1" si="26"/>
        <v>2729899.6692521167</v>
      </c>
      <c r="AG58" s="204">
        <f t="shared" ca="1" si="26"/>
        <v>2745650.1146490229</v>
      </c>
      <c r="AH58" s="204">
        <f t="shared" ca="1" si="26"/>
        <v>2755927.4277645582</v>
      </c>
      <c r="AI58" s="204">
        <f t="shared" ca="1" si="26"/>
        <v>2758911.2820088682</v>
      </c>
      <c r="AJ58" s="204">
        <f t="shared" ca="1" si="26"/>
        <v>2761895.7940286808</v>
      </c>
      <c r="AK58" s="204">
        <f t="shared" ca="1" si="26"/>
        <v>2764880.9639367522</v>
      </c>
      <c r="AL58" s="204">
        <f t="shared" ca="1" si="26"/>
        <v>2767866.7918458576</v>
      </c>
      <c r="AM58" s="204">
        <f t="shared" ca="1" si="26"/>
        <v>2770853.2778687892</v>
      </c>
      <c r="AN58" s="204">
        <f t="shared" ref="AN58:CF58" ca="1" si="30">AM58*(AN$45/AM$45)*(AN15/AM15)</f>
        <v>2773840.4221183551</v>
      </c>
      <c r="AO58" s="204">
        <f t="shared" ca="1" si="30"/>
        <v>2776828.2247073827</v>
      </c>
      <c r="AP58" s="204">
        <f t="shared" ca="1" si="30"/>
        <v>2779816.6857487164</v>
      </c>
      <c r="AQ58" s="204">
        <f t="shared" ca="1" si="30"/>
        <v>2782805.8053552178</v>
      </c>
      <c r="AR58" s="204">
        <f t="shared" ca="1" si="30"/>
        <v>2781226.6224109172</v>
      </c>
      <c r="AS58" s="204">
        <f t="shared" ca="1" si="30"/>
        <v>2774269.983045816</v>
      </c>
      <c r="AT58" s="204">
        <f t="shared" ca="1" si="30"/>
        <v>2767328.086787791</v>
      </c>
      <c r="AU58" s="204">
        <f t="shared" ca="1" si="30"/>
        <v>2760400.9048588821</v>
      </c>
      <c r="AV58" s="204">
        <f t="shared" ca="1" si="30"/>
        <v>2753488.4085345995</v>
      </c>
      <c r="AW58" s="204">
        <f t="shared" ca="1" si="30"/>
        <v>2746590.5691438261</v>
      </c>
      <c r="AX58" s="204">
        <f t="shared" ca="1" si="30"/>
        <v>2739707.3580687256</v>
      </c>
      <c r="AY58" s="204">
        <f t="shared" ca="1" si="30"/>
        <v>2732838.7467446434</v>
      </c>
      <c r="AZ58" s="204">
        <f t="shared" ca="1" si="30"/>
        <v>2725984.7066600109</v>
      </c>
      <c r="BA58" s="204">
        <f t="shared" ca="1" si="30"/>
        <v>2719145.2093562544</v>
      </c>
      <c r="BB58" s="204">
        <f t="shared" ca="1" si="30"/>
        <v>2707993.3381978134</v>
      </c>
      <c r="BC58" s="204">
        <f t="shared" ca="1" si="30"/>
        <v>2691667.3105143546</v>
      </c>
      <c r="BD58" s="204">
        <f t="shared" ca="1" si="30"/>
        <v>2675416.7435116009</v>
      </c>
      <c r="BE58" s="204">
        <f t="shared" ca="1" si="30"/>
        <v>2659241.3254042109</v>
      </c>
      <c r="BF58" s="204">
        <f t="shared" ca="1" si="30"/>
        <v>2643140.745617304</v>
      </c>
      <c r="BG58" s="204">
        <f t="shared" ca="1" si="30"/>
        <v>2627114.6947819465</v>
      </c>
      <c r="BH58" s="204">
        <f t="shared" ca="1" si="30"/>
        <v>2611162.8647306464</v>
      </c>
      <c r="BI58" s="204">
        <f t="shared" ca="1" si="30"/>
        <v>2595284.9484928744</v>
      </c>
      <c r="BJ58" s="204">
        <f t="shared" ca="1" si="30"/>
        <v>2579480.6402905933</v>
      </c>
      <c r="BK58" s="204">
        <f t="shared" ca="1" si="30"/>
        <v>2563749.6355338073</v>
      </c>
      <c r="BL58" s="204">
        <f t="shared" ca="1" si="30"/>
        <v>2544283.3943659766</v>
      </c>
      <c r="BM58" s="204">
        <f t="shared" ca="1" si="30"/>
        <v>2520687.1544961678</v>
      </c>
      <c r="BN58" s="204">
        <f t="shared" ca="1" si="30"/>
        <v>2497254.3180076452</v>
      </c>
      <c r="BO58" s="204">
        <f t="shared" ca="1" si="30"/>
        <v>2473983.8801711695</v>
      </c>
      <c r="BP58" s="204">
        <f t="shared" ca="1" si="30"/>
        <v>2450874.8420466888</v>
      </c>
      <c r="BQ58" s="204">
        <f t="shared" ca="1" si="30"/>
        <v>2427926.2104513226</v>
      </c>
      <c r="BR58" s="204">
        <f t="shared" ca="1" si="30"/>
        <v>2405136.9979275195</v>
      </c>
      <c r="BS58" s="204">
        <f t="shared" ca="1" si="30"/>
        <v>2382506.2227113834</v>
      </c>
      <c r="BT58" s="204">
        <f t="shared" ca="1" si="30"/>
        <v>2360032.908701173</v>
      </c>
      <c r="BU58" s="204">
        <f t="shared" ca="1" si="30"/>
        <v>2337716.0854259683</v>
      </c>
      <c r="BV58" s="204">
        <f t="shared" ca="1" si="30"/>
        <v>2312542.5387374093</v>
      </c>
      <c r="BW58" s="204">
        <f t="shared" ca="1" si="30"/>
        <v>2287709.5982289985</v>
      </c>
      <c r="BX58" s="204">
        <f t="shared" ca="1" si="30"/>
        <v>2263089.2182499543</v>
      </c>
      <c r="BY58" s="204">
        <f t="shared" ca="1" si="30"/>
        <v>2238679.7548351428</v>
      </c>
      <c r="BZ58" s="204">
        <f t="shared" ca="1" si="30"/>
        <v>2214479.5760200829</v>
      </c>
      <c r="CA58" s="204">
        <f t="shared" ca="1" si="30"/>
        <v>2190487.0617565578</v>
      </c>
      <c r="CB58" s="204">
        <f t="shared" ca="1" si="30"/>
        <v>2166700.6038288046</v>
      </c>
      <c r="CC58" s="204">
        <f t="shared" ca="1" si="30"/>
        <v>2143118.6057702797</v>
      </c>
      <c r="CD58" s="204">
        <f t="shared" ca="1" si="30"/>
        <v>2119739.4827809907</v>
      </c>
      <c r="CE58" s="204">
        <f t="shared" ca="1" si="30"/>
        <v>2096561.6616454036</v>
      </c>
      <c r="CF58" s="204">
        <f t="shared" ca="1" si="30"/>
        <v>2073583.5806509017</v>
      </c>
    </row>
    <row r="59" spans="1:84" s="126" customFormat="1" x14ac:dyDescent="0.2">
      <c r="A59" s="120"/>
      <c r="B59" s="212" t="s">
        <v>173</v>
      </c>
      <c r="D59" s="204">
        <f ca="1">'Frequency &amp; Severity Prediction'!AH2</f>
        <v>36466192.134238563</v>
      </c>
      <c r="E59" s="204">
        <f t="shared" ref="E59:BP64" ca="1" si="31">D59*(E$46/D$46)*(E10/D10)</f>
        <v>37445631.621378504</v>
      </c>
      <c r="F59" s="204">
        <f t="shared" ca="1" si="31"/>
        <v>38092629.460625492</v>
      </c>
      <c r="G59" s="204">
        <f t="shared" ca="1" si="31"/>
        <v>38746401.989166997</v>
      </c>
      <c r="H59" s="204">
        <f t="shared" ca="1" si="31"/>
        <v>39407009.595423296</v>
      </c>
      <c r="I59" s="204">
        <f t="shared" ca="1" si="31"/>
        <v>40074513.164413713</v>
      </c>
      <c r="J59" s="204">
        <f t="shared" ca="1" si="31"/>
        <v>40748974.0816468</v>
      </c>
      <c r="K59" s="204">
        <f t="shared" ca="1" si="31"/>
        <v>41430454.237039953</v>
      </c>
      <c r="L59" s="204">
        <f t="shared" ca="1" si="31"/>
        <v>42119016.028868884</v>
      </c>
      <c r="M59" s="204">
        <f t="shared" ca="1" si="31"/>
        <v>42814722.367746867</v>
      </c>
      <c r="N59" s="204">
        <f t="shared" ca="1" si="31"/>
        <v>43423892.388177432</v>
      </c>
      <c r="O59" s="204">
        <f t="shared" ca="1" si="31"/>
        <v>43929466.452694103</v>
      </c>
      <c r="P59" s="204">
        <f t="shared" ca="1" si="31"/>
        <v>44438563.193411976</v>
      </c>
      <c r="Q59" s="204">
        <f t="shared" ca="1" si="31"/>
        <v>44951203.462337531</v>
      </c>
      <c r="R59" s="204">
        <f t="shared" ca="1" si="31"/>
        <v>45467408.225266933</v>
      </c>
      <c r="S59" s="204">
        <f t="shared" ca="1" si="31"/>
        <v>45987198.562377393</v>
      </c>
      <c r="T59" s="204">
        <f t="shared" ca="1" si="31"/>
        <v>46510595.668821447</v>
      </c>
      <c r="U59" s="204">
        <f t="shared" ca="1" si="31"/>
        <v>47037620.855324224</v>
      </c>
      <c r="V59" s="204">
        <f t="shared" ca="1" si="31"/>
        <v>47568295.548783779</v>
      </c>
      <c r="W59" s="204">
        <f t="shared" ca="1" si="31"/>
        <v>48102641.292874388</v>
      </c>
      <c r="X59" s="204">
        <f t="shared" ca="1" si="31"/>
        <v>48536906.725944161</v>
      </c>
      <c r="Y59" s="204">
        <f t="shared" ca="1" si="31"/>
        <v>48821888.732040614</v>
      </c>
      <c r="Z59" s="204">
        <f t="shared" ca="1" si="31"/>
        <v>49107861.816775173</v>
      </c>
      <c r="AA59" s="204">
        <f t="shared" ca="1" si="31"/>
        <v>49394828.90340779</v>
      </c>
      <c r="AB59" s="204">
        <f t="shared" ca="1" si="31"/>
        <v>49682792.923142776</v>
      </c>
      <c r="AC59" s="204">
        <f t="shared" ca="1" si="31"/>
        <v>49971756.815149389</v>
      </c>
      <c r="AD59" s="204">
        <f t="shared" ca="1" si="31"/>
        <v>50261723.526582405</v>
      </c>
      <c r="AE59" s="204">
        <f t="shared" ca="1" si="31"/>
        <v>50552696.012602791</v>
      </c>
      <c r="AF59" s="204">
        <f t="shared" ca="1" si="31"/>
        <v>50844677.236398436</v>
      </c>
      <c r="AG59" s="204">
        <f t="shared" ca="1" si="31"/>
        <v>51137670.169204868</v>
      </c>
      <c r="AH59" s="204">
        <f t="shared" ca="1" si="31"/>
        <v>51328725.335969307</v>
      </c>
      <c r="AI59" s="204">
        <f t="shared" ca="1" si="31"/>
        <v>51384587.137199223</v>
      </c>
      <c r="AJ59" s="204">
        <f t="shared" ca="1" si="31"/>
        <v>51440461.256488502</v>
      </c>
      <c r="AK59" s="204">
        <f t="shared" ca="1" si="31"/>
        <v>51496347.695948966</v>
      </c>
      <c r="AL59" s="204">
        <f t="shared" ca="1" si="31"/>
        <v>51552246.457692742</v>
      </c>
      <c r="AM59" s="204">
        <f t="shared" ca="1" si="31"/>
        <v>51608157.543832295</v>
      </c>
      <c r="AN59" s="204">
        <f t="shared" ca="1" si="31"/>
        <v>51664080.956480414</v>
      </c>
      <c r="AO59" s="204">
        <f t="shared" ca="1" si="31"/>
        <v>51720016.697750203</v>
      </c>
      <c r="AP59" s="204">
        <f t="shared" ca="1" si="31"/>
        <v>51775964.769755095</v>
      </c>
      <c r="AQ59" s="204">
        <f t="shared" ca="1" si="31"/>
        <v>51831925.174608849</v>
      </c>
      <c r="AR59" s="204">
        <f t="shared" ca="1" si="31"/>
        <v>51802796.984834842</v>
      </c>
      <c r="AS59" s="204">
        <f t="shared" ca="1" si="31"/>
        <v>51672977.007775947</v>
      </c>
      <c r="AT59" s="204">
        <f t="shared" ca="1" si="31"/>
        <v>51543432.385120876</v>
      </c>
      <c r="AU59" s="204">
        <f t="shared" ca="1" si="31"/>
        <v>51414162.5791381</v>
      </c>
      <c r="AV59" s="204">
        <f t="shared" ca="1" si="31"/>
        <v>51285167.053095497</v>
      </c>
      <c r="AW59" s="204">
        <f t="shared" ca="1" si="31"/>
        <v>51156445.271258593</v>
      </c>
      <c r="AX59" s="204">
        <f t="shared" ca="1" si="31"/>
        <v>51027996.698888741</v>
      </c>
      <c r="AY59" s="204">
        <f t="shared" ca="1" si="31"/>
        <v>50899820.802241348</v>
      </c>
      <c r="AZ59" s="204">
        <f t="shared" ca="1" si="31"/>
        <v>50771917.048564062</v>
      </c>
      <c r="BA59" s="204">
        <f t="shared" ca="1" si="31"/>
        <v>50644284.906094998</v>
      </c>
      <c r="BB59" s="204">
        <f t="shared" ca="1" si="31"/>
        <v>50436335.615185648</v>
      </c>
      <c r="BC59" s="204">
        <f t="shared" ca="1" si="31"/>
        <v>50132541.705033772</v>
      </c>
      <c r="BD59" s="204">
        <f t="shared" ca="1" si="31"/>
        <v>49830151.515386805</v>
      </c>
      <c r="BE59" s="204">
        <f t="shared" ca="1" si="31"/>
        <v>49529159.247351676</v>
      </c>
      <c r="BF59" s="204">
        <f t="shared" ca="1" si="31"/>
        <v>49229559.124546453</v>
      </c>
      <c r="BG59" s="204">
        <f t="shared" ca="1" si="31"/>
        <v>48931345.393016353</v>
      </c>
      <c r="BH59" s="204">
        <f t="shared" ca="1" si="31"/>
        <v>48634512.321150087</v>
      </c>
      <c r="BI59" s="204">
        <f t="shared" ca="1" si="31"/>
        <v>48339054.199596442</v>
      </c>
      <c r="BJ59" s="204">
        <f t="shared" ca="1" si="31"/>
        <v>48044965.341181211</v>
      </c>
      <c r="BK59" s="204">
        <f t="shared" ca="1" si="31"/>
        <v>47752240.080824427</v>
      </c>
      <c r="BL59" s="204">
        <f t="shared" ca="1" si="31"/>
        <v>47389940.386891611</v>
      </c>
      <c r="BM59" s="204">
        <f t="shared" ca="1" si="31"/>
        <v>46950208.998526819</v>
      </c>
      <c r="BN59" s="204">
        <f t="shared" ca="1" si="31"/>
        <v>46513523.257997833</v>
      </c>
      <c r="BO59" s="204">
        <f t="shared" ca="1" si="31"/>
        <v>46079864.436737552</v>
      </c>
      <c r="BP59" s="204">
        <f t="shared" ca="1" si="31"/>
        <v>45649213.914097197</v>
      </c>
      <c r="BQ59" s="204">
        <f t="shared" ref="BQ59:CF63" ca="1" si="32">BP59*(BQ$46/BP$46)*(BQ10/BP10)</f>
        <v>45221553.17674949</v>
      </c>
      <c r="BR59" s="204">
        <f t="shared" ca="1" si="32"/>
        <v>44796863.818094999</v>
      </c>
      <c r="BS59" s="204">
        <f t="shared" ca="1" si="32"/>
        <v>44375127.537671737</v>
      </c>
      <c r="BT59" s="204">
        <f t="shared" ca="1" si="32"/>
        <v>43956326.140567861</v>
      </c>
      <c r="BU59" s="204">
        <f t="shared" ca="1" si="32"/>
        <v>43540441.53683763</v>
      </c>
      <c r="BV59" s="204">
        <f t="shared" ca="1" si="32"/>
        <v>43071352.275759049</v>
      </c>
      <c r="BW59" s="204">
        <f t="shared" ca="1" si="32"/>
        <v>42608781.889166698</v>
      </c>
      <c r="BX59" s="204">
        <f t="shared" ca="1" si="32"/>
        <v>42150171.105035856</v>
      </c>
      <c r="BY59" s="204">
        <f t="shared" ca="1" si="32"/>
        <v>41695489.298675939</v>
      </c>
      <c r="BZ59" s="204">
        <f t="shared" ca="1" si="32"/>
        <v>41244706.068954341</v>
      </c>
      <c r="CA59" s="204">
        <f t="shared" ca="1" si="32"/>
        <v>40797791.236724384</v>
      </c>
      <c r="CB59" s="204">
        <f t="shared" ca="1" si="32"/>
        <v>40354714.843264051</v>
      </c>
      <c r="CC59" s="204">
        <f t="shared" ca="1" si="32"/>
        <v>39915447.148725338</v>
      </c>
      <c r="CD59" s="204">
        <f t="shared" ca="1" si="32"/>
        <v>39479958.63059435</v>
      </c>
      <c r="CE59" s="204">
        <f t="shared" ca="1" si="32"/>
        <v>39048219.982161835</v>
      </c>
      <c r="CF59" s="204">
        <f t="shared" ca="1" si="32"/>
        <v>38620202.111004271</v>
      </c>
    </row>
    <row r="60" spans="1:84" s="126" customFormat="1" x14ac:dyDescent="0.2">
      <c r="A60" s="120"/>
      <c r="B60" s="212" t="s">
        <v>174</v>
      </c>
      <c r="D60" s="204">
        <f ca="1">'Frequency &amp; Severity Prediction'!AH3</f>
        <v>55004295.56823343</v>
      </c>
      <c r="E60" s="204">
        <f ca="1">D60*(E$46/D$46)*(E11/D11)</f>
        <v>57908215.677236706</v>
      </c>
      <c r="F60" s="303">
        <f ca="1">E60*(F$46/E$46)*(F11/E11)*(1-('Case 1 Assumptions'!$C$173*'Case 1 Assumptions'!$C$174^('Program Case 1 - Forecasts'!F7)))</f>
        <v>55998679.347081892</v>
      </c>
      <c r="G60" s="303">
        <f ca="1">F60*(G$46/F$46)*(G11/F11)*(1-('Case 1 Assumptions'!$C$173*'Case 1 Assumptions'!$C$174^('Program Case 1 - Forecasts'!G7)))</f>
        <v>55877532.51763846</v>
      </c>
      <c r="H60" s="303">
        <f ca="1">G60*(H$46/G$46)*(H11/G11)*(1-('Case 1 Assumptions'!$C$173*'Case 1 Assumptions'!$C$174^('Program Case 1 - Forecasts'!H7)))</f>
        <v>55804432.269376643</v>
      </c>
      <c r="I60" s="303">
        <f ca="1">H60*(I$46/H$46)*(I11/H11)*(1-('Case 1 Assumptions'!$C$173*'Case 1 Assumptions'!$C$174^('Program Case 1 - Forecasts'!I7)))</f>
        <v>55776571.629072256</v>
      </c>
      <c r="J60" s="303">
        <f ca="1">I60*(J$46/I$46)*(J11/I11)*(1-('Case 1 Assumptions'!$C$173*'Case 1 Assumptions'!$C$174^('Program Case 1 - Forecasts'!J7)))</f>
        <v>55791401.53770417</v>
      </c>
      <c r="K60" s="303">
        <f ca="1">J60*(K$46/J$46)*(K11/J11)*(1-('Case 1 Assumptions'!$C$173*'Case 1 Assumptions'!$C$174^('Program Case 1 - Forecasts'!K7)))</f>
        <v>55846603.201613069</v>
      </c>
      <c r="L60" s="303">
        <f ca="1">K60*(L$46/K$46)*(L11/K11)*(1-('Case 1 Assumptions'!$C$173*'Case 1 Assumptions'!$C$174^('Program Case 1 - Forecasts'!L7)))</f>
        <v>55940063.818712793</v>
      </c>
      <c r="M60" s="303">
        <f ca="1">L60*(M$46/L$46)*(M11/L11)*(1-('Case 1 Assumptions'!$C$173*'Case 1 Assumptions'!$C$174^('Program Case 1 - Forecasts'!M7)))</f>
        <v>56069855.222794876</v>
      </c>
      <c r="N60" s="303">
        <f ca="1">M60*(N$46/M$46)*(N11/M11)*(1-('Case 1 Assumptions'!$C$173*'Case 1 Assumptions'!$C$174^('Program Case 1 - Forecasts'!N7)))</f>
        <v>56113077.12036185</v>
      </c>
      <c r="O60" s="303">
        <f ca="1">N60*(O$46/N$46)*(O11/N11)*(1-('Case 1 Assumptions'!$C$173*'Case 1 Assumptions'!$C$174^('Program Case 1 - Forecasts'!O7)))</f>
        <v>56050848.693650983</v>
      </c>
      <c r="P60" s="303">
        <f ca="1">O60*(P$46/O$46)*(P11/O11)*(1-('Case 1 Assumptions'!$C$173*'Case 1 Assumptions'!$C$174^('Program Case 1 - Forecasts'!P7)))</f>
        <v>56021446.909813374</v>
      </c>
      <c r="Q60" s="303">
        <f ca="1">P60*(Q$46/P$46)*(Q11/P11)*(1-('Case 1 Assumptions'!$C$173*'Case 1 Assumptions'!$C$174^('Program Case 1 - Forecasts'!Q7)))</f>
        <v>56023054.61013598</v>
      </c>
      <c r="R60" s="303">
        <f ca="1">Q60*(R$46/Q$46)*(R11/Q11)*(1-('Case 1 Assumptions'!$C$173*'Case 1 Assumptions'!$C$174^('Program Case 1 - Forecasts'!R7)))</f>
        <v>56053999.582221672</v>
      </c>
      <c r="S60" s="303">
        <f ca="1">R60*(S$46/R$46)*(S11/R11)*(1-('Case 1 Assumptions'!$C$173*'Case 1 Assumptions'!$C$174^('Program Case 1 - Forecasts'!S7)))</f>
        <v>56112740.730472058</v>
      </c>
      <c r="T60" s="303">
        <f ca="1">S60*(T$46/S$46)*(T11/S11)*(1-('Case 1 Assumptions'!$C$173*'Case 1 Assumptions'!$C$174^('Program Case 1 - Forecasts'!T7)))</f>
        <v>56197855.766941018</v>
      </c>
      <c r="U60" s="303">
        <f ca="1">T60*(U$46/T$46)*(U11/T11)*(1-('Case 1 Assumptions'!$C$173*'Case 1 Assumptions'!$C$174^('Program Case 1 - Forecasts'!U7)))</f>
        <v>56308030.236309826</v>
      </c>
      <c r="V60" s="303">
        <f ca="1">U60*(V$46/U$46)*(V11/U11)*(1-('Case 1 Assumptions'!$C$173*'Case 1 Assumptions'!$C$174^('Program Case 1 - Forecasts'!V7)))</f>
        <v>56442047.713750705</v>
      </c>
      <c r="W60" s="303">
        <f ca="1">V60*(W$46/V$46)*(W11/V11)*(1-('Case 1 Assumptions'!$C$173*'Case 1 Assumptions'!$C$174^('Program Case 1 - Forecasts'!W7)))</f>
        <v>56598781.035814233</v>
      </c>
      <c r="X60" s="303">
        <f ca="1">W60*(X$46/W$46)*(X11/W11)*(1-('Case 1 Assumptions'!$C$173*'Case 1 Assumptions'!$C$174^('Program Case 1 - Forecasts'!X7)))</f>
        <v>56656052.499693863</v>
      </c>
      <c r="Y60" s="204">
        <f t="shared" ca="1" si="31"/>
        <v>56988705.66175124</v>
      </c>
      <c r="Z60" s="204">
        <f t="shared" ca="1" si="31"/>
        <v>57322515.687876366</v>
      </c>
      <c r="AA60" s="204">
        <f t="shared" ca="1" si="31"/>
        <v>57657485.990325637</v>
      </c>
      <c r="AB60" s="204">
        <f t="shared" ca="1" si="31"/>
        <v>57993619.990628719</v>
      </c>
      <c r="AC60" s="204">
        <f t="shared" ca="1" si="31"/>
        <v>58330921.119612522</v>
      </c>
      <c r="AD60" s="204">
        <f t="shared" ca="1" si="31"/>
        <v>58669392.81742534</v>
      </c>
      <c r="AE60" s="204">
        <f t="shared" ca="1" si="31"/>
        <v>59009038.533560887</v>
      </c>
      <c r="AF60" s="204">
        <f t="shared" ca="1" si="31"/>
        <v>59349861.726882517</v>
      </c>
      <c r="AG60" s="204">
        <f t="shared" ca="1" si="31"/>
        <v>59691865.86564745</v>
      </c>
      <c r="AH60" s="204">
        <f t="shared" ca="1" si="31"/>
        <v>59914880.315654784</v>
      </c>
      <c r="AI60" s="204">
        <f t="shared" ca="1" si="31"/>
        <v>59980086.554714881</v>
      </c>
      <c r="AJ60" s="204">
        <f t="shared" ca="1" si="31"/>
        <v>60045307.172371916</v>
      </c>
      <c r="AK60" s="204">
        <f t="shared" ca="1" si="31"/>
        <v>60110542.171090953</v>
      </c>
      <c r="AL60" s="204">
        <f t="shared" ca="1" si="31"/>
        <v>60175791.55333744</v>
      </c>
      <c r="AM60" s="204">
        <f t="shared" ca="1" si="31"/>
        <v>60241055.321577214</v>
      </c>
      <c r="AN60" s="204">
        <f t="shared" ca="1" si="31"/>
        <v>60306333.478276484</v>
      </c>
      <c r="AO60" s="204">
        <f t="shared" ca="1" si="31"/>
        <v>60371626.025901832</v>
      </c>
      <c r="AP60" s="204">
        <f t="shared" ca="1" si="31"/>
        <v>60436932.966920204</v>
      </c>
      <c r="AQ60" s="204">
        <f t="shared" ca="1" si="31"/>
        <v>60502254.303798966</v>
      </c>
      <c r="AR60" s="204">
        <f t="shared" ca="1" si="31"/>
        <v>60468253.615243033</v>
      </c>
      <c r="AS60" s="204">
        <f t="shared" ca="1" si="31"/>
        <v>60316717.641241074</v>
      </c>
      <c r="AT60" s="204">
        <f t="shared" ca="1" si="31"/>
        <v>60165503.082315013</v>
      </c>
      <c r="AU60" s="204">
        <f t="shared" ca="1" si="31"/>
        <v>60014609.310782783</v>
      </c>
      <c r="AV60" s="204">
        <f t="shared" ca="1" si="31"/>
        <v>59864035.700128928</v>
      </c>
      <c r="AW60" s="204">
        <f t="shared" ca="1" si="31"/>
        <v>59713781.625002474</v>
      </c>
      <c r="AX60" s="204">
        <f t="shared" ca="1" si="31"/>
        <v>59563846.461214893</v>
      </c>
      <c r="AY60" s="204">
        <f t="shared" ca="1" si="31"/>
        <v>59414229.585737988</v>
      </c>
      <c r="AZ60" s="204">
        <f t="shared" ca="1" si="31"/>
        <v>59264930.376701757</v>
      </c>
      <c r="BA60" s="204">
        <f t="shared" ca="1" si="31"/>
        <v>59115948.213392422</v>
      </c>
      <c r="BB60" s="204">
        <f t="shared" ca="1" si="31"/>
        <v>58873213.627738722</v>
      </c>
      <c r="BC60" s="204">
        <f t="shared" ca="1" si="31"/>
        <v>58518601.748167656</v>
      </c>
      <c r="BD60" s="204">
        <f t="shared" ca="1" si="31"/>
        <v>58165628.40034461</v>
      </c>
      <c r="BE60" s="204">
        <f t="shared" ca="1" si="31"/>
        <v>57814286.815350585</v>
      </c>
      <c r="BF60" s="204">
        <f t="shared" ca="1" si="31"/>
        <v>57464570.250543334</v>
      </c>
      <c r="BG60" s="204">
        <f t="shared" ca="1" si="31"/>
        <v>57116471.989459306</v>
      </c>
      <c r="BH60" s="204">
        <f t="shared" ca="1" si="31"/>
        <v>56769985.341716036</v>
      </c>
      <c r="BI60" s="204">
        <f t="shared" ca="1" si="31"/>
        <v>56425103.642914727</v>
      </c>
      <c r="BJ60" s="204">
        <f t="shared" ca="1" si="31"/>
        <v>56081820.254543342</v>
      </c>
      <c r="BK60" s="204">
        <f t="shared" ca="1" si="31"/>
        <v>55740128.563879922</v>
      </c>
      <c r="BL60" s="204">
        <f t="shared" ca="1" si="31"/>
        <v>55317224.183178857</v>
      </c>
      <c r="BM60" s="204">
        <f t="shared" ca="1" si="31"/>
        <v>54803935.506468803</v>
      </c>
      <c r="BN60" s="204">
        <f t="shared" ca="1" si="31"/>
        <v>54294201.946788684</v>
      </c>
      <c r="BO60" s="204">
        <f t="shared" ca="1" si="31"/>
        <v>53788001.64269834</v>
      </c>
      <c r="BP60" s="204">
        <f t="shared" ca="1" si="31"/>
        <v>53285312.858728305</v>
      </c>
      <c r="BQ60" s="204">
        <f t="shared" ca="1" si="32"/>
        <v>52786113.984683074</v>
      </c>
      <c r="BR60" s="204">
        <f t="shared" ca="1" si="32"/>
        <v>52290383.53494823</v>
      </c>
      <c r="BS60" s="204">
        <f t="shared" ca="1" si="32"/>
        <v>51798100.147801213</v>
      </c>
      <c r="BT60" s="204">
        <f t="shared" ca="1" si="32"/>
        <v>51309242.584725834</v>
      </c>
      <c r="BU60" s="204">
        <f t="shared" ca="1" si="32"/>
        <v>50823789.729730457</v>
      </c>
      <c r="BV60" s="204">
        <f t="shared" ca="1" si="32"/>
        <v>50276232.260673508</v>
      </c>
      <c r="BW60" s="204">
        <f t="shared" ca="1" si="32"/>
        <v>49736284.128923886</v>
      </c>
      <c r="BX60" s="204">
        <f t="shared" ca="1" si="32"/>
        <v>49200957.953126334</v>
      </c>
      <c r="BY60" s="204">
        <f t="shared" ca="1" si="32"/>
        <v>48670217.985760152</v>
      </c>
      <c r="BZ60" s="204">
        <f t="shared" ca="1" si="32"/>
        <v>48144028.740258917</v>
      </c>
      <c r="CA60" s="204">
        <f t="shared" ca="1" si="32"/>
        <v>47622354.989175431</v>
      </c>
      <c r="CB60" s="204">
        <f t="shared" ca="1" si="32"/>
        <v>47105161.762359321</v>
      </c>
      <c r="CC60" s="204">
        <f t="shared" ca="1" si="32"/>
        <v>46592414.345146969</v>
      </c>
      <c r="CD60" s="204">
        <f t="shared" ca="1" si="32"/>
        <v>46084078.276564039</v>
      </c>
      <c r="CE60" s="204">
        <f t="shared" ca="1" si="32"/>
        <v>45580119.347540148</v>
      </c>
      <c r="CF60" s="204">
        <f t="shared" ca="1" si="32"/>
        <v>45080503.599135891</v>
      </c>
    </row>
    <row r="61" spans="1:84" s="126" customFormat="1" x14ac:dyDescent="0.2">
      <c r="A61" s="120"/>
      <c r="B61" s="212" t="s">
        <v>175</v>
      </c>
      <c r="D61" s="204">
        <f ca="1">'Frequency &amp; Severity Prediction'!AH4</f>
        <v>32018126.482620742</v>
      </c>
      <c r="E61" s="204">
        <f ca="1">D61*(E$46/D$46)*(E12/D12)</f>
        <v>32534910.200785223</v>
      </c>
      <c r="F61" s="204">
        <f t="shared" ref="F61:X62" ca="1" si="33">E61*(F$46/E$46)*(F12/E12)</f>
        <v>33097058.99327575</v>
      </c>
      <c r="G61" s="204">
        <f t="shared" ca="1" si="33"/>
        <v>33665094.023981288</v>
      </c>
      <c r="H61" s="204">
        <f t="shared" ca="1" si="33"/>
        <v>34239067.761821337</v>
      </c>
      <c r="I61" s="204">
        <f t="shared" ca="1" si="33"/>
        <v>34819033.107189104</v>
      </c>
      <c r="J61" s="204">
        <f t="shared" ca="1" si="33"/>
        <v>35405043.395331487</v>
      </c>
      <c r="K61" s="204">
        <f t="shared" ca="1" si="33"/>
        <v>35997152.399754718</v>
      </c>
      <c r="L61" s="204">
        <f t="shared" ca="1" si="33"/>
        <v>36595414.335655831</v>
      </c>
      <c r="M61" s="204">
        <f t="shared" ca="1" si="33"/>
        <v>37199883.863380119</v>
      </c>
      <c r="N61" s="204">
        <f t="shared" ca="1" si="33"/>
        <v>37729165.679537386</v>
      </c>
      <c r="O61" s="204">
        <f t="shared" ca="1" si="33"/>
        <v>38168437.393664509</v>
      </c>
      <c r="P61" s="204">
        <f t="shared" ca="1" si="33"/>
        <v>38610769.810707033</v>
      </c>
      <c r="Q61" s="204">
        <f t="shared" ca="1" si="33"/>
        <v>39056181.048082903</v>
      </c>
      <c r="R61" s="204">
        <f t="shared" ca="1" si="33"/>
        <v>39504689.322077066</v>
      </c>
      <c r="S61" s="204">
        <f t="shared" ca="1" si="33"/>
        <v>39956312.948355265</v>
      </c>
      <c r="T61" s="204">
        <f t="shared" ca="1" si="33"/>
        <v>40411070.342480406</v>
      </c>
      <c r="U61" s="204">
        <f t="shared" ca="1" si="33"/>
        <v>40868980.020431481</v>
      </c>
      <c r="V61" s="204">
        <f t="shared" ca="1" si="33"/>
        <v>41330060.599125162</v>
      </c>
      <c r="W61" s="204">
        <f t="shared" ca="1" si="33"/>
        <v>41794330.796940021</v>
      </c>
      <c r="X61" s="204">
        <f t="shared" ca="1" si="33"/>
        <v>42171645.486436777</v>
      </c>
      <c r="Y61" s="204">
        <f t="shared" ca="1" si="31"/>
        <v>42419254.1813825</v>
      </c>
      <c r="Z61" s="204">
        <f t="shared" ca="1" si="31"/>
        <v>42667723.982232876</v>
      </c>
      <c r="AA61" s="204">
        <f t="shared" ca="1" si="31"/>
        <v>42917057.428883635</v>
      </c>
      <c r="AB61" s="204">
        <f t="shared" ca="1" si="31"/>
        <v>43167257.068133041</v>
      </c>
      <c r="AC61" s="204">
        <f t="shared" ca="1" si="31"/>
        <v>43418325.45369973</v>
      </c>
      <c r="AD61" s="204">
        <f t="shared" ca="1" si="31"/>
        <v>43670265.146240637</v>
      </c>
      <c r="AE61" s="204">
        <f t="shared" ca="1" si="31"/>
        <v>43923078.713368922</v>
      </c>
      <c r="AF61" s="204">
        <f t="shared" ca="1" si="31"/>
        <v>44176768.729672</v>
      </c>
      <c r="AG61" s="204">
        <f t="shared" ca="1" si="31"/>
        <v>44431337.776729539</v>
      </c>
      <c r="AH61" s="204">
        <f t="shared" ca="1" si="31"/>
        <v>44597337.452123672</v>
      </c>
      <c r="AI61" s="204">
        <f t="shared" ca="1" si="31"/>
        <v>44645873.385635123</v>
      </c>
      <c r="AJ61" s="204">
        <f t="shared" ca="1" si="31"/>
        <v>44694420.021782309</v>
      </c>
      <c r="AK61" s="204">
        <f t="shared" ca="1" si="31"/>
        <v>44742977.3624001</v>
      </c>
      <c r="AL61" s="204">
        <f t="shared" ca="1" si="31"/>
        <v>44791545.409323648</v>
      </c>
      <c r="AM61" s="204">
        <f t="shared" ca="1" si="31"/>
        <v>44840124.164388366</v>
      </c>
      <c r="AN61" s="204">
        <f t="shared" ca="1" si="31"/>
        <v>44888713.629429981</v>
      </c>
      <c r="AO61" s="204">
        <f t="shared" ca="1" si="31"/>
        <v>44937313.806284472</v>
      </c>
      <c r="AP61" s="204">
        <f t="shared" ca="1" si="31"/>
        <v>44985924.696788102</v>
      </c>
      <c r="AQ61" s="204">
        <f t="shared" ca="1" si="31"/>
        <v>45034546.302777432</v>
      </c>
      <c r="AR61" s="204">
        <f t="shared" ca="1" si="31"/>
        <v>45009238.062601626</v>
      </c>
      <c r="AS61" s="204">
        <f t="shared" ca="1" si="31"/>
        <v>44896443.028494954</v>
      </c>
      <c r="AT61" s="204">
        <f t="shared" ca="1" si="31"/>
        <v>44783887.238070764</v>
      </c>
      <c r="AU61" s="204">
        <f t="shared" ca="1" si="31"/>
        <v>44671570.224117078</v>
      </c>
      <c r="AV61" s="204">
        <f t="shared" ca="1" si="31"/>
        <v>44559491.520290293</v>
      </c>
      <c r="AW61" s="204">
        <f t="shared" ca="1" si="31"/>
        <v>44447650.661113612</v>
      </c>
      <c r="AX61" s="204">
        <f t="shared" ca="1" si="31"/>
        <v>44336047.181975439</v>
      </c>
      <c r="AY61" s="204">
        <f t="shared" ca="1" si="31"/>
        <v>44224680.619127899</v>
      </c>
      <c r="AZ61" s="204">
        <f t="shared" ca="1" si="31"/>
        <v>44113550.509685226</v>
      </c>
      <c r="BA61" s="204">
        <f t="shared" ca="1" si="31"/>
        <v>44002656.391622238</v>
      </c>
      <c r="BB61" s="204">
        <f t="shared" ca="1" si="31"/>
        <v>43821978.133221865</v>
      </c>
      <c r="BC61" s="204">
        <f t="shared" ca="1" si="31"/>
        <v>43558024.578204408</v>
      </c>
      <c r="BD61" s="204">
        <f t="shared" ca="1" si="31"/>
        <v>43295290.655987822</v>
      </c>
      <c r="BE61" s="204">
        <f t="shared" ca="1" si="31"/>
        <v>43033771.32816153</v>
      </c>
      <c r="BF61" s="204">
        <f t="shared" ca="1" si="31"/>
        <v>42773461.575873978</v>
      </c>
      <c r="BG61" s="204">
        <f t="shared" ca="1" si="31"/>
        <v>42514356.399759561</v>
      </c>
      <c r="BH61" s="204">
        <f t="shared" ca="1" si="31"/>
        <v>42256450.819866009</v>
      </c>
      <c r="BI61" s="204">
        <f t="shared" ca="1" si="31"/>
        <v>41999739.875581861</v>
      </c>
      <c r="BJ61" s="204">
        <f t="shared" ca="1" si="31"/>
        <v>41744218.625564322</v>
      </c>
      <c r="BK61" s="204">
        <f t="shared" ca="1" si="31"/>
        <v>41489882.147667333</v>
      </c>
      <c r="BL61" s="204">
        <f t="shared" ca="1" si="31"/>
        <v>41175095.415611073</v>
      </c>
      <c r="BM61" s="204">
        <f t="shared" ca="1" si="31"/>
        <v>40793031.590982005</v>
      </c>
      <c r="BN61" s="204">
        <f t="shared" ca="1" si="31"/>
        <v>40413613.999693133</v>
      </c>
      <c r="BO61" s="204">
        <f t="shared" ca="1" si="31"/>
        <v>40036826.369292304</v>
      </c>
      <c r="BP61" s="204">
        <f t="shared" ca="1" si="31"/>
        <v>39662652.521092996</v>
      </c>
      <c r="BQ61" s="204">
        <f t="shared" ca="1" si="32"/>
        <v>39291076.369655736</v>
      </c>
      <c r="BR61" s="204">
        <f t="shared" ca="1" si="32"/>
        <v>38922081.922272339</v>
      </c>
      <c r="BS61" s="204">
        <f t="shared" ca="1" si="32"/>
        <v>38555653.278452896</v>
      </c>
      <c r="BT61" s="204">
        <f t="shared" ca="1" si="32"/>
        <v>38191774.629415542</v>
      </c>
      <c r="BU61" s="204">
        <f t="shared" ca="1" si="32"/>
        <v>37830430.257578932</v>
      </c>
      <c r="BV61" s="204">
        <f t="shared" ca="1" si="32"/>
        <v>37422858.631076284</v>
      </c>
      <c r="BW61" s="204">
        <f t="shared" ca="1" si="32"/>
        <v>37020950.976226307</v>
      </c>
      <c r="BX61" s="204">
        <f t="shared" ca="1" si="32"/>
        <v>36622483.650860377</v>
      </c>
      <c r="BY61" s="204">
        <f t="shared" ca="1" si="32"/>
        <v>36227430.046492673</v>
      </c>
      <c r="BZ61" s="204">
        <f t="shared" ca="1" si="32"/>
        <v>35835763.748877361</v>
      </c>
      <c r="CA61" s="204">
        <f t="shared" ca="1" si="32"/>
        <v>35447458.536642693</v>
      </c>
      <c r="CB61" s="204">
        <f t="shared" ca="1" si="32"/>
        <v>35062488.37993449</v>
      </c>
      <c r="CC61" s="204">
        <f t="shared" ca="1" si="32"/>
        <v>34680827.439068861</v>
      </c>
      <c r="CD61" s="204">
        <f t="shared" ca="1" si="32"/>
        <v>34302450.063194245</v>
      </c>
      <c r="CE61" s="204">
        <f t="shared" ca="1" si="32"/>
        <v>33927330.788962506</v>
      </c>
      <c r="CF61" s="204">
        <f t="shared" ca="1" si="32"/>
        <v>33555444.339209251</v>
      </c>
    </row>
    <row r="62" spans="1:84" s="126" customFormat="1" x14ac:dyDescent="0.2">
      <c r="A62" s="120"/>
      <c r="B62" s="212" t="s">
        <v>176</v>
      </c>
      <c r="D62" s="204">
        <f ca="1">'Frequency &amp; Severity Prediction'!AH5</f>
        <v>12428146.734109946</v>
      </c>
      <c r="E62" s="204">
        <f ca="1">D62*(E$46/D$46)*(E13/D13)</f>
        <v>12375427.522265956</v>
      </c>
      <c r="F62" s="204">
        <f t="shared" ca="1" si="33"/>
        <v>14730424.389010545</v>
      </c>
      <c r="G62" s="204">
        <f t="shared" ca="1" si="33"/>
        <v>14983238.304344162</v>
      </c>
      <c r="H62" s="204">
        <f t="shared" ca="1" si="33"/>
        <v>14061039.387982447</v>
      </c>
      <c r="I62" s="204">
        <f t="shared" ca="1" si="33"/>
        <v>13244248.038619077</v>
      </c>
      <c r="J62" s="204">
        <f t="shared" ca="1" si="33"/>
        <v>13467151.000497645</v>
      </c>
      <c r="K62" s="204">
        <f t="shared" ca="1" si="33"/>
        <v>13692373.754281176</v>
      </c>
      <c r="L62" s="204">
        <f t="shared" ca="1" si="33"/>
        <v>13919936.922010345</v>
      </c>
      <c r="M62" s="204">
        <f t="shared" ca="1" si="33"/>
        <v>14149861.295048563</v>
      </c>
      <c r="N62" s="204">
        <f t="shared" ca="1" si="33"/>
        <v>14351186.232301636</v>
      </c>
      <c r="O62" s="204">
        <f t="shared" ca="1" si="33"/>
        <v>14518273.68474005</v>
      </c>
      <c r="P62" s="204">
        <f t="shared" ca="1" si="33"/>
        <v>14686525.348386146</v>
      </c>
      <c r="Q62" s="204">
        <f t="shared" ca="1" si="33"/>
        <v>14855948.11463109</v>
      </c>
      <c r="R62" s="204">
        <f t="shared" ca="1" si="33"/>
        <v>15026548.91247246</v>
      </c>
      <c r="S62" s="204">
        <f t="shared" ca="1" si="33"/>
        <v>15198334.708709696</v>
      </c>
      <c r="T62" s="204">
        <f t="shared" ca="1" si="33"/>
        <v>15371312.508140484</v>
      </c>
      <c r="U62" s="204">
        <f t="shared" ca="1" si="33"/>
        <v>15545489.353758177</v>
      </c>
      <c r="V62" s="204">
        <f t="shared" ca="1" si="33"/>
        <v>15720872.326950168</v>
      </c>
      <c r="W62" s="204">
        <f t="shared" ca="1" si="33"/>
        <v>15897468.547697296</v>
      </c>
      <c r="X62" s="204">
        <f t="shared" ca="1" si="33"/>
        <v>16040989.17105653</v>
      </c>
      <c r="Y62" s="204">
        <f t="shared" ca="1" si="31"/>
        <v>16135173.032000754</v>
      </c>
      <c r="Z62" s="204">
        <f t="shared" ca="1" si="31"/>
        <v>16229684.435072692</v>
      </c>
      <c r="AA62" s="204">
        <f t="shared" ca="1" si="31"/>
        <v>16324524.346382137</v>
      </c>
      <c r="AB62" s="204">
        <f t="shared" ca="1" si="31"/>
        <v>16419693.734664433</v>
      </c>
      <c r="AC62" s="204">
        <f t="shared" ca="1" si="31"/>
        <v>16515193.571287245</v>
      </c>
      <c r="AD62" s="204">
        <f t="shared" ca="1" si="31"/>
        <v>16611024.830257393</v>
      </c>
      <c r="AE62" s="204">
        <f t="shared" ca="1" si="31"/>
        <v>16707188.48822766</v>
      </c>
      <c r="AF62" s="204">
        <f t="shared" ca="1" si="31"/>
        <v>16803685.524503648</v>
      </c>
      <c r="AG62" s="204">
        <f t="shared" ca="1" si="31"/>
        <v>16900516.921050638</v>
      </c>
      <c r="AH62" s="204">
        <f t="shared" ca="1" si="31"/>
        <v>16963658.848871607</v>
      </c>
      <c r="AI62" s="204">
        <f t="shared" ca="1" si="31"/>
        <v>16982120.646481916</v>
      </c>
      <c r="AJ62" s="204">
        <f t="shared" ca="1" si="31"/>
        <v>17000586.515094481</v>
      </c>
      <c r="AK62" s="204">
        <f t="shared" ca="1" si="31"/>
        <v>17019056.455407239</v>
      </c>
      <c r="AL62" s="204">
        <f t="shared" ca="1" si="31"/>
        <v>17037530.468118232</v>
      </c>
      <c r="AM62" s="204">
        <f t="shared" ca="1" si="31"/>
        <v>17056008.553925604</v>
      </c>
      <c r="AN62" s="204">
        <f t="shared" ca="1" si="31"/>
        <v>17074490.71352762</v>
      </c>
      <c r="AO62" s="204">
        <f t="shared" ca="1" si="31"/>
        <v>17092976.947622634</v>
      </c>
      <c r="AP62" s="204">
        <f t="shared" ca="1" si="31"/>
        <v>17111467.256909117</v>
      </c>
      <c r="AQ62" s="204">
        <f t="shared" ca="1" si="31"/>
        <v>17129961.642085649</v>
      </c>
      <c r="AR62" s="204">
        <f t="shared" ca="1" si="31"/>
        <v>17120335.050523575</v>
      </c>
      <c r="AS62" s="204">
        <f t="shared" ca="1" si="31"/>
        <v>17077430.774444617</v>
      </c>
      <c r="AT62" s="204">
        <f t="shared" ca="1" si="31"/>
        <v>17034617.500394996</v>
      </c>
      <c r="AU62" s="204">
        <f t="shared" ca="1" si="31"/>
        <v>16991895.050659526</v>
      </c>
      <c r="AV62" s="204">
        <f t="shared" ca="1" si="31"/>
        <v>16949263.247853305</v>
      </c>
      <c r="AW62" s="204">
        <f t="shared" ca="1" si="31"/>
        <v>16906721.914921161</v>
      </c>
      <c r="AX62" s="204">
        <f t="shared" ca="1" si="31"/>
        <v>16864270.875137016</v>
      </c>
      <c r="AY62" s="204">
        <f t="shared" ca="1" si="31"/>
        <v>16821909.952103321</v>
      </c>
      <c r="AZ62" s="204">
        <f t="shared" ca="1" si="31"/>
        <v>16779638.969750464</v>
      </c>
      <c r="BA62" s="204">
        <f t="shared" ca="1" si="31"/>
        <v>16737457.752336159</v>
      </c>
      <c r="BB62" s="204">
        <f t="shared" ca="1" si="31"/>
        <v>16668732.476074934</v>
      </c>
      <c r="BC62" s="204">
        <f t="shared" ca="1" si="31"/>
        <v>16568331.458546257</v>
      </c>
      <c r="BD62" s="204">
        <f t="shared" ca="1" si="31"/>
        <v>16468394.357384264</v>
      </c>
      <c r="BE62" s="204">
        <f t="shared" ca="1" si="31"/>
        <v>16368919.256109579</v>
      </c>
      <c r="BF62" s="204">
        <f t="shared" ca="1" si="31"/>
        <v>16269904.245682536</v>
      </c>
      <c r="BG62" s="204">
        <f t="shared" ca="1" si="31"/>
        <v>16171347.424475435</v>
      </c>
      <c r="BH62" s="204">
        <f t="shared" ca="1" si="31"/>
        <v>16073246.898244888</v>
      </c>
      <c r="BI62" s="204">
        <f t="shared" ca="1" si="31"/>
        <v>15975600.78010425</v>
      </c>
      <c r="BJ62" s="204">
        <f t="shared" ca="1" si="31"/>
        <v>15878407.190496171</v>
      </c>
      <c r="BK62" s="204">
        <f t="shared" ca="1" si="31"/>
        <v>15781664.257165236</v>
      </c>
      <c r="BL62" s="204">
        <f t="shared" ca="1" si="31"/>
        <v>15661927.630769409</v>
      </c>
      <c r="BM62" s="204">
        <f t="shared" ca="1" si="31"/>
        <v>15516600.560819089</v>
      </c>
      <c r="BN62" s="204">
        <f t="shared" ca="1" si="31"/>
        <v>15372280.048707919</v>
      </c>
      <c r="BO62" s="204">
        <f t="shared" ca="1" si="31"/>
        <v>15228959.904821392</v>
      </c>
      <c r="BP62" s="204">
        <f t="shared" ca="1" si="31"/>
        <v>15086633.975210983</v>
      </c>
      <c r="BQ62" s="204">
        <f t="shared" ca="1" si="32"/>
        <v>14945296.141396912</v>
      </c>
      <c r="BR62" s="204">
        <f t="shared" ca="1" si="32"/>
        <v>14804940.320171943</v>
      </c>
      <c r="BS62" s="204">
        <f t="shared" ca="1" si="32"/>
        <v>14665560.463406263</v>
      </c>
      <c r="BT62" s="204">
        <f t="shared" ca="1" si="32"/>
        <v>14527150.557853391</v>
      </c>
      <c r="BU62" s="204">
        <f t="shared" ca="1" si="32"/>
        <v>14389704.624957139</v>
      </c>
      <c r="BV62" s="204">
        <f t="shared" ca="1" si="32"/>
        <v>14234675.055402836</v>
      </c>
      <c r="BW62" s="204">
        <f t="shared" ca="1" si="32"/>
        <v>14081799.912285959</v>
      </c>
      <c r="BX62" s="204">
        <f t="shared" ca="1" si="32"/>
        <v>13930233.380378392</v>
      </c>
      <c r="BY62" s="204">
        <f t="shared" ca="1" si="32"/>
        <v>13779965.338509187</v>
      </c>
      <c r="BZ62" s="204">
        <f t="shared" ca="1" si="32"/>
        <v>13630985.739391206</v>
      </c>
      <c r="CA62" s="204">
        <f t="shared" ca="1" si="32"/>
        <v>13483284.609101556</v>
      </c>
      <c r="CB62" s="204">
        <f t="shared" ca="1" si="32"/>
        <v>13336852.046565613</v>
      </c>
      <c r="CC62" s="204">
        <f t="shared" ca="1" si="32"/>
        <v>13191678.22304455</v>
      </c>
      <c r="CD62" s="204">
        <f t="shared" ca="1" si="32"/>
        <v>13047753.381626409</v>
      </c>
      <c r="CE62" s="204">
        <f t="shared" ca="1" si="32"/>
        <v>12905067.836720623</v>
      </c>
      <c r="CF62" s="204">
        <f t="shared" ca="1" si="32"/>
        <v>12763611.973556042</v>
      </c>
    </row>
    <row r="63" spans="1:84" s="126" customFormat="1" x14ac:dyDescent="0.2">
      <c r="A63" s="120"/>
      <c r="B63" s="212" t="s">
        <v>177</v>
      </c>
      <c r="D63" s="204">
        <f ca="1">'Frequency &amp; Severity Prediction'!AH6</f>
        <v>11760821.798307084</v>
      </c>
      <c r="E63" s="204">
        <f ca="1">D63*(E$46/D$46)*(E14/D14)</f>
        <v>11799056.370062746</v>
      </c>
      <c r="F63" s="303">
        <f ca="1">E63*(F$46/E$46)*(F14/E14)*(1-('Case 1 Assumptions'!$C$173*'Case 1 Assumptions'!$C$174^('Program Case 1 - Forecasts'!F7)))</f>
        <v>11409979.854119675</v>
      </c>
      <c r="G63" s="303">
        <f ca="1">F63*(G$46/F$46)*(G14/F14)*(1-('Case 1 Assumptions'!$C$173*'Case 1 Assumptions'!$C$174^('Program Case 1 - Forecasts'!G7)))</f>
        <v>11385295.649073107</v>
      </c>
      <c r="H63" s="303">
        <f ca="1">G63*(H$46/G$46)*(H14/G14)*(1-('Case 1 Assumptions'!$C$173*'Case 1 Assumptions'!$C$174^('Program Case 1 - Forecasts'!H7)))</f>
        <v>11370401.148529107</v>
      </c>
      <c r="I63" s="303">
        <f ca="1">H63*(I$46/H$46)*(I14/H14)*(1-('Case 1 Assumptions'!$C$173*'Case 1 Assumptions'!$C$174^('Program Case 1 - Forecasts'!I7)))</f>
        <v>11364724.419215089</v>
      </c>
      <c r="J63" s="303">
        <f ca="1">I63*(J$46/I$46)*(J14/I14)*(1-('Case 1 Assumptions'!$C$173*'Case 1 Assumptions'!$C$174^('Program Case 1 - Forecasts'!J7)))</f>
        <v>11367746.079023881</v>
      </c>
      <c r="K63" s="303">
        <f ca="1">J63*(K$46/J$46)*(K14/J14)*(1-('Case 1 Assumptions'!$C$173*'Case 1 Assumptions'!$C$174^('Program Case 1 - Forecasts'!K7)))</f>
        <v>11378993.66343941</v>
      </c>
      <c r="L63" s="303">
        <f ca="1">K63*(L$46/K$46)*(L14/K14)*(1-('Case 1 Assumptions'!$C$173*'Case 1 Assumptions'!$C$174^('Program Case 1 - Forecasts'!L7)))</f>
        <v>11398036.679644348</v>
      </c>
      <c r="M63" s="303">
        <f ca="1">L63*(M$46/L$46)*(M14/L14)*(1-('Case 1 Assumptions'!$C$173*'Case 1 Assumptions'!$C$174^('Program Case 1 - Forecasts'!M7)))</f>
        <v>11424482.255202223</v>
      </c>
      <c r="N63" s="303">
        <f ca="1">M63*(N$46/M$46)*(N14/M14)*(1-('Case 1 Assumptions'!$C$173*'Case 1 Assumptions'!$C$174^('Program Case 1 - Forecasts'!N7)))</f>
        <v>11433288.908970598</v>
      </c>
      <c r="O63" s="303">
        <f ca="1">N63*(O$46/N$46)*(O14/N14)*(1-('Case 1 Assumptions'!$C$173*'Case 1 Assumptions'!$C$174^('Program Case 1 - Forecasts'!O7)))</f>
        <v>11420609.590397319</v>
      </c>
      <c r="P63" s="303">
        <f ca="1">O63*(P$46/O$46)*(P14/O14)*(1-('Case 1 Assumptions'!$C$173*'Case 1 Assumptions'!$C$174^('Program Case 1 - Forecasts'!P7)))</f>
        <v>11414618.846237389</v>
      </c>
      <c r="Q63" s="303">
        <f ca="1">P63*(Q$46/P$46)*(Q14/P14)*(1-('Case 1 Assumptions'!$C$173*'Case 1 Assumptions'!$C$174^('Program Case 1 - Forecasts'!Q7)))</f>
        <v>11414946.422325009</v>
      </c>
      <c r="R63" s="303">
        <f ca="1">Q63*(R$46/Q$46)*(R14/Q14)*(1-('Case 1 Assumptions'!$C$173*'Case 1 Assumptions'!$C$174^('Program Case 1 - Forecasts'!R7)))</f>
        <v>11421251.597950591</v>
      </c>
      <c r="S63" s="303">
        <f ca="1">R63*(S$46/R$46)*(S14/R14)*(1-('Case 1 Assumptions'!$C$173*'Case 1 Assumptions'!$C$174^('Program Case 1 - Forecasts'!S7)))</f>
        <v>11433220.368035162</v>
      </c>
      <c r="T63" s="303">
        <f ca="1">S63*(T$46/S$46)*(T14/S14)*(1-('Case 1 Assumptions'!$C$173*'Case 1 Assumptions'!$C$174^('Program Case 1 - Forecasts'!T7)))</f>
        <v>11450562.93508704</v>
      </c>
      <c r="U63" s="303">
        <f ca="1">T63*(U$46/T$46)*(U14/T14)*(1-('Case 1 Assumptions'!$C$173*'Case 1 Assumptions'!$C$174^('Program Case 1 - Forecasts'!U7)))</f>
        <v>11473011.472991742</v>
      </c>
      <c r="V63" s="303">
        <f ca="1">U63*(V$46/U$46)*(V14/U14)*(1-('Case 1 Assumptions'!$C$173*'Case 1 Assumptions'!$C$174^('Program Case 1 - Forecasts'!V7)))</f>
        <v>11500318.129783107</v>
      </c>
      <c r="W63" s="303">
        <f ca="1">V63*(W$46/V$46)*(W14/V14)*(1-('Case 1 Assumptions'!$C$173*'Case 1 Assumptions'!$C$174^('Program Case 1 - Forecasts'!W7)))</f>
        <v>11532253.240897603</v>
      </c>
      <c r="X63" s="303">
        <f ca="1">W63*(X$46/W$46)*(X14/W14)*(1-('Case 1 Assumptions'!$C$173*'Case 1 Assumptions'!$C$174^('Program Case 1 - Forecasts'!X7)))</f>
        <v>11543922.556258278</v>
      </c>
      <c r="Y63" s="204">
        <f t="shared" ca="1" si="31"/>
        <v>11611702.11680753</v>
      </c>
      <c r="Z63" s="204">
        <f t="shared" ca="1" si="31"/>
        <v>11679717.393553328</v>
      </c>
      <c r="AA63" s="204">
        <f t="shared" ca="1" si="31"/>
        <v>11747969.081758073</v>
      </c>
      <c r="AB63" s="204">
        <f t="shared" ca="1" si="31"/>
        <v>11816457.878573645</v>
      </c>
      <c r="AC63" s="204">
        <f t="shared" ca="1" si="31"/>
        <v>11885184.483046284</v>
      </c>
      <c r="AD63" s="204">
        <f t="shared" ca="1" si="31"/>
        <v>11954149.596121494</v>
      </c>
      <c r="AE63" s="204">
        <f t="shared" ca="1" si="31"/>
        <v>12023353.920648953</v>
      </c>
      <c r="AF63" s="204">
        <f t="shared" ca="1" si="31"/>
        <v>12092798.161387451</v>
      </c>
      <c r="AG63" s="204">
        <f t="shared" ca="1" si="31"/>
        <v>12162483.025009807</v>
      </c>
      <c r="AH63" s="204">
        <f t="shared" ca="1" si="31"/>
        <v>12207923.210589716</v>
      </c>
      <c r="AI63" s="204">
        <f t="shared" ca="1" si="31"/>
        <v>12221209.271666748</v>
      </c>
      <c r="AJ63" s="204">
        <f t="shared" ca="1" si="31"/>
        <v>12234498.262446826</v>
      </c>
      <c r="AK63" s="204">
        <f t="shared" ca="1" si="31"/>
        <v>12247790.183432221</v>
      </c>
      <c r="AL63" s="204">
        <f t="shared" ca="1" si="31"/>
        <v>12261085.035125272</v>
      </c>
      <c r="AM63" s="204">
        <f t="shared" ca="1" si="31"/>
        <v>12274382.818028405</v>
      </c>
      <c r="AN63" s="204">
        <f t="shared" ca="1" si="31"/>
        <v>12287683.532644125</v>
      </c>
      <c r="AO63" s="204">
        <f t="shared" ca="1" si="31"/>
        <v>12300987.179475006</v>
      </c>
      <c r="AP63" s="204">
        <f t="shared" ca="1" si="31"/>
        <v>12314293.759023704</v>
      </c>
      <c r="AQ63" s="204">
        <f t="shared" ca="1" si="31"/>
        <v>12327603.271792948</v>
      </c>
      <c r="AR63" s="204">
        <f t="shared" ca="1" si="31"/>
        <v>12320675.480352636</v>
      </c>
      <c r="AS63" s="204">
        <f t="shared" ca="1" si="31"/>
        <v>12289799.352010036</v>
      </c>
      <c r="AT63" s="204">
        <f t="shared" ca="1" si="31"/>
        <v>12258988.71341797</v>
      </c>
      <c r="AU63" s="204">
        <f t="shared" ca="1" si="31"/>
        <v>12228243.436683428</v>
      </c>
      <c r="AV63" s="204">
        <f t="shared" ca="1" si="31"/>
        <v>12197563.394151099</v>
      </c>
      <c r="AW63" s="204">
        <f t="shared" ca="1" si="31"/>
        <v>12166948.458402948</v>
      </c>
      <c r="AX63" s="204">
        <f t="shared" ca="1" si="31"/>
        <v>12136398.502257785</v>
      </c>
      <c r="AY63" s="204">
        <f t="shared" ca="1" si="31"/>
        <v>12105913.398770843</v>
      </c>
      <c r="AZ63" s="204">
        <f t="shared" ca="1" si="31"/>
        <v>12075493.021233352</v>
      </c>
      <c r="BA63" s="204">
        <f t="shared" ca="1" si="31"/>
        <v>12045137.243172109</v>
      </c>
      <c r="BB63" s="204">
        <f t="shared" ca="1" si="31"/>
        <v>11995678.992290143</v>
      </c>
      <c r="BC63" s="204">
        <f t="shared" ca="1" si="31"/>
        <v>11923425.245431947</v>
      </c>
      <c r="BD63" s="204">
        <f t="shared" ca="1" si="31"/>
        <v>11851505.356701357</v>
      </c>
      <c r="BE63" s="204">
        <f t="shared" ca="1" si="31"/>
        <v>11779917.946901036</v>
      </c>
      <c r="BF63" s="204">
        <f t="shared" ca="1" si="31"/>
        <v>11708661.642187651</v>
      </c>
      <c r="BG63" s="204">
        <f t="shared" ca="1" si="31"/>
        <v>11637735.074051902</v>
      </c>
      <c r="BH63" s="204">
        <f t="shared" ca="1" si="31"/>
        <v>11567136.879298612</v>
      </c>
      <c r="BI63" s="204">
        <f t="shared" ca="1" si="31"/>
        <v>11496865.700026909</v>
      </c>
      <c r="BJ63" s="204">
        <f t="shared" ca="1" si="31"/>
        <v>11426920.183610447</v>
      </c>
      <c r="BK63" s="204">
        <f t="shared" ca="1" si="31"/>
        <v>11357298.982677735</v>
      </c>
      <c r="BL63" s="204">
        <f t="shared" ca="1" si="31"/>
        <v>11271130.335126057</v>
      </c>
      <c r="BM63" s="204">
        <f t="shared" ca="1" si="31"/>
        <v>11166545.485467196</v>
      </c>
      <c r="BN63" s="204">
        <f t="shared" ca="1" si="31"/>
        <v>11062685.006707137</v>
      </c>
      <c r="BO63" s="204">
        <f t="shared" ca="1" si="31"/>
        <v>10959544.444480268</v>
      </c>
      <c r="BP63" s="204">
        <f t="shared" ca="1" si="31"/>
        <v>10857119.370088065</v>
      </c>
      <c r="BQ63" s="204">
        <f t="shared" ca="1" si="32"/>
        <v>10755405.380357126</v>
      </c>
      <c r="BR63" s="204">
        <f t="shared" ca="1" si="32"/>
        <v>10654398.097498</v>
      </c>
      <c r="BS63" s="204">
        <f t="shared" ca="1" si="32"/>
        <v>10554093.168964755</v>
      </c>
      <c r="BT63" s="204">
        <f t="shared" ca="1" si="32"/>
        <v>10454486.267315298</v>
      </c>
      <c r="BU63" s="204">
        <f t="shared" ca="1" si="32"/>
        <v>10355573.09007247</v>
      </c>
      <c r="BV63" s="204">
        <f t="shared" ca="1" si="32"/>
        <v>10244005.821634058</v>
      </c>
      <c r="BW63" s="204">
        <f t="shared" ca="1" si="32"/>
        <v>10133988.989498645</v>
      </c>
      <c r="BX63" s="204">
        <f t="shared" ca="1" si="32"/>
        <v>10024913.90143496</v>
      </c>
      <c r="BY63" s="204">
        <f t="shared" ca="1" si="32"/>
        <v>9916773.2737267483</v>
      </c>
      <c r="BZ63" s="204">
        <f t="shared" ca="1" si="32"/>
        <v>9809559.8758283481</v>
      </c>
      <c r="CA63" s="204">
        <f t="shared" ca="1" si="32"/>
        <v>9703266.5299907979</v>
      </c>
      <c r="CB63" s="204">
        <f t="shared" ca="1" si="32"/>
        <v>9597886.1108904947</v>
      </c>
      <c r="CC63" s="204">
        <f t="shared" ca="1" si="32"/>
        <v>9493411.5452604089</v>
      </c>
      <c r="CD63" s="204">
        <f t="shared" ca="1" si="32"/>
        <v>9389835.8115238231</v>
      </c>
      <c r="CE63" s="204">
        <f t="shared" ca="1" si="32"/>
        <v>9287151.9394305795</v>
      </c>
      <c r="CF63" s="204">
        <f t="shared" ca="1" si="32"/>
        <v>9185353.0096958093</v>
      </c>
    </row>
    <row r="64" spans="1:84" s="126" customFormat="1" x14ac:dyDescent="0.2">
      <c r="A64" s="120"/>
      <c r="B64" s="212" t="s">
        <v>178</v>
      </c>
      <c r="D64" s="204">
        <f ca="1">'Frequency &amp; Severity Prediction'!AH7</f>
        <v>12753302.63210329</v>
      </c>
      <c r="E64" s="204">
        <f ca="1">D64*(E$46/D$46)*(E15/D15)</f>
        <v>13141460.607448651</v>
      </c>
      <c r="F64" s="204">
        <f t="shared" ref="F64:X64" ca="1" si="34">E64*(F$46/E$46)*(F15/E15)</f>
        <v>13368523.051034579</v>
      </c>
      <c r="G64" s="204">
        <f t="shared" ca="1" si="34"/>
        <v>13597963.056665439</v>
      </c>
      <c r="H64" s="204">
        <f t="shared" ca="1" si="34"/>
        <v>17553414.498584259</v>
      </c>
      <c r="I64" s="204">
        <f t="shared" ca="1" si="34"/>
        <v>14064060.701066038</v>
      </c>
      <c r="J64" s="204">
        <f t="shared" ca="1" si="34"/>
        <v>14300761.250403864</v>
      </c>
      <c r="K64" s="204">
        <f t="shared" ca="1" si="34"/>
        <v>14539925.18566365</v>
      </c>
      <c r="L64" s="204">
        <f t="shared" ca="1" si="34"/>
        <v>14781574.40538059</v>
      </c>
      <c r="M64" s="204">
        <f t="shared" ca="1" si="34"/>
        <v>15025730.987893613</v>
      </c>
      <c r="N64" s="204">
        <f t="shared" ca="1" si="34"/>
        <v>15239517.843131397</v>
      </c>
      <c r="O64" s="204">
        <f t="shared" ca="1" si="34"/>
        <v>15416947.929507622</v>
      </c>
      <c r="P64" s="204">
        <f t="shared" ca="1" si="34"/>
        <v>15595614.291212276</v>
      </c>
      <c r="Q64" s="204">
        <f t="shared" ca="1" si="34"/>
        <v>15775524.246210359</v>
      </c>
      <c r="R64" s="204">
        <f t="shared" ca="1" si="34"/>
        <v>15956685.152401112</v>
      </c>
      <c r="S64" s="204">
        <f t="shared" ca="1" si="34"/>
        <v>16139104.407825548</v>
      </c>
      <c r="T64" s="204">
        <f t="shared" ca="1" si="34"/>
        <v>16322789.450875007</v>
      </c>
      <c r="U64" s="204">
        <f t="shared" ca="1" si="34"/>
        <v>16507747.760500779</v>
      </c>
      <c r="V64" s="204">
        <f t="shared" ca="1" si="34"/>
        <v>16693986.856424779</v>
      </c>
      <c r="W64" s="204">
        <f t="shared" ca="1" si="34"/>
        <v>16881514.299351271</v>
      </c>
      <c r="X64" s="204">
        <f t="shared" ca="1" si="34"/>
        <v>17033918.781122781</v>
      </c>
      <c r="Y64" s="204">
        <f t="shared" ca="1" si="31"/>
        <v>17133932.578321226</v>
      </c>
      <c r="Z64" s="204">
        <f t="shared" ca="1" si="31"/>
        <v>17234294.192349501</v>
      </c>
      <c r="AA64" s="204">
        <f t="shared" ca="1" si="31"/>
        <v>17335004.649119142</v>
      </c>
      <c r="AB64" s="204">
        <f t="shared" ca="1" si="31"/>
        <v>17436064.977329746</v>
      </c>
      <c r="AC64" s="204">
        <f t="shared" ca="1" si="31"/>
        <v>17537476.208476182</v>
      </c>
      <c r="AD64" s="204">
        <f t="shared" ca="1" si="31"/>
        <v>17639239.376855824</v>
      </c>
      <c r="AE64" s="204">
        <f t="shared" ca="1" si="31"/>
        <v>17741355.519575797</v>
      </c>
      <c r="AF64" s="204">
        <f t="shared" ca="1" si="31"/>
        <v>17843825.67656026</v>
      </c>
      <c r="AG64" s="204">
        <f t="shared" ca="1" si="31"/>
        <v>17946650.890557673</v>
      </c>
      <c r="AH64" s="204">
        <f t="shared" ca="1" si="31"/>
        <v>18013701.273717742</v>
      </c>
      <c r="AI64" s="204">
        <f t="shared" ca="1" si="31"/>
        <v>18033305.847830601</v>
      </c>
      <c r="AJ64" s="204">
        <f t="shared" ca="1" si="31"/>
        <v>18052914.744938821</v>
      </c>
      <c r="AK64" s="204">
        <f t="shared" ca="1" si="31"/>
        <v>18072527.965783544</v>
      </c>
      <c r="AL64" s="204">
        <f t="shared" ca="1" si="31"/>
        <v>18092145.511106014</v>
      </c>
      <c r="AM64" s="204">
        <f t="shared" ca="1" si="31"/>
        <v>18111767.381647598</v>
      </c>
      <c r="AN64" s="204">
        <f t="shared" ref="AN64:CF64" ca="1" si="35">AM64*(AN$46/AM$46)*(AN15/AM15)</f>
        <v>18131393.578149777</v>
      </c>
      <c r="AO64" s="204">
        <f t="shared" ca="1" si="35"/>
        <v>18151024.101354137</v>
      </c>
      <c r="AP64" s="204">
        <f t="shared" ca="1" si="35"/>
        <v>18170658.952002384</v>
      </c>
      <c r="AQ64" s="204">
        <f t="shared" ca="1" si="35"/>
        <v>18190298.130836338</v>
      </c>
      <c r="AR64" s="204">
        <f t="shared" ca="1" si="35"/>
        <v>18180075.657829292</v>
      </c>
      <c r="AS64" s="204">
        <f t="shared" ca="1" si="35"/>
        <v>18134515.627440982</v>
      </c>
      <c r="AT64" s="204">
        <f t="shared" ca="1" si="35"/>
        <v>18089052.2320644</v>
      </c>
      <c r="AU64" s="204">
        <f t="shared" ca="1" si="35"/>
        <v>18043685.282983873</v>
      </c>
      <c r="AV64" s="204">
        <f t="shared" ca="1" si="35"/>
        <v>17998414.591834463</v>
      </c>
      <c r="AW64" s="204">
        <f t="shared" ca="1" si="35"/>
        <v>17953239.970601354</v>
      </c>
      <c r="AX64" s="204">
        <f t="shared" ca="1" si="35"/>
        <v>17908161.231619217</v>
      </c>
      <c r="AY64" s="204">
        <f t="shared" ca="1" si="35"/>
        <v>17863178.187571578</v>
      </c>
      <c r="AZ64" s="204">
        <f t="shared" ca="1" si="35"/>
        <v>17818290.651490193</v>
      </c>
      <c r="BA64" s="204">
        <f t="shared" ca="1" si="35"/>
        <v>17773498.436754424</v>
      </c>
      <c r="BB64" s="204">
        <f t="shared" ca="1" si="35"/>
        <v>17700519.098537788</v>
      </c>
      <c r="BC64" s="204">
        <f t="shared" ca="1" si="35"/>
        <v>17593903.30571552</v>
      </c>
      <c r="BD64" s="204">
        <f t="shared" ca="1" si="35"/>
        <v>17487780.145462673</v>
      </c>
      <c r="BE64" s="204">
        <f t="shared" ca="1" si="35"/>
        <v>17382147.5826707</v>
      </c>
      <c r="BF64" s="204">
        <f t="shared" ca="1" si="35"/>
        <v>17277003.59013129</v>
      </c>
      <c r="BG64" s="204">
        <f t="shared" ca="1" si="35"/>
        <v>17172346.148506895</v>
      </c>
      <c r="BH64" s="204">
        <f t="shared" ca="1" si="35"/>
        <v>17068173.246301357</v>
      </c>
      <c r="BI64" s="204">
        <f t="shared" ca="1" si="35"/>
        <v>16964482.879830644</v>
      </c>
      <c r="BJ64" s="204">
        <f t="shared" ca="1" si="35"/>
        <v>16861273.053193703</v>
      </c>
      <c r="BK64" s="204">
        <f t="shared" ca="1" si="35"/>
        <v>16758541.778243395</v>
      </c>
      <c r="BL64" s="204">
        <f t="shared" ca="1" si="35"/>
        <v>16631393.511549702</v>
      </c>
      <c r="BM64" s="204">
        <f t="shared" ca="1" si="35"/>
        <v>16477070.765001196</v>
      </c>
      <c r="BN64" s="204">
        <f t="shared" ca="1" si="35"/>
        <v>16323816.881743962</v>
      </c>
      <c r="BO64" s="204">
        <f t="shared" ca="1" si="35"/>
        <v>16171625.289029289</v>
      </c>
      <c r="BP64" s="204">
        <f t="shared" ca="1" si="35"/>
        <v>16020489.451982165</v>
      </c>
      <c r="BQ64" s="204">
        <f t="shared" ca="1" si="35"/>
        <v>15870402.873391815</v>
      </c>
      <c r="BR64" s="204">
        <f t="shared" ca="1" si="35"/>
        <v>15721359.093503369</v>
      </c>
      <c r="BS64" s="204">
        <f t="shared" ca="1" si="35"/>
        <v>15573351.689810645</v>
      </c>
      <c r="BT64" s="204">
        <f t="shared" ca="1" si="35"/>
        <v>15426374.276850067</v>
      </c>
      <c r="BU64" s="204">
        <f t="shared" ca="1" si="35"/>
        <v>15280420.505995663</v>
      </c>
      <c r="BV64" s="204">
        <f t="shared" ca="1" si="35"/>
        <v>15115794.679726467</v>
      </c>
      <c r="BW64" s="204">
        <f t="shared" ca="1" si="35"/>
        <v>14953456.637867797</v>
      </c>
      <c r="BX64" s="204">
        <f t="shared" ca="1" si="35"/>
        <v>14792508.209630694</v>
      </c>
      <c r="BY64" s="204">
        <f t="shared" ca="1" si="35"/>
        <v>14632938.647348532</v>
      </c>
      <c r="BZ64" s="204">
        <f t="shared" ca="1" si="35"/>
        <v>14474737.281811871</v>
      </c>
      <c r="CA64" s="204">
        <f t="shared" ca="1" si="35"/>
        <v>14317893.521716729</v>
      </c>
      <c r="CB64" s="204">
        <f t="shared" ca="1" si="35"/>
        <v>14162396.853116667</v>
      </c>
      <c r="CC64" s="204">
        <f t="shared" ca="1" si="35"/>
        <v>14008236.8388786</v>
      </c>
      <c r="CD64" s="204">
        <f t="shared" ca="1" si="35"/>
        <v>13855403.11814234</v>
      </c>
      <c r="CE64" s="204">
        <f t="shared" ca="1" si="35"/>
        <v>13703885.405783877</v>
      </c>
      <c r="CF64" s="204">
        <f t="shared" ca="1" si="35"/>
        <v>13553673.491882287</v>
      </c>
    </row>
    <row r="65" spans="1:84" s="126" customFormat="1" x14ac:dyDescent="0.2">
      <c r="A65" s="120"/>
      <c r="B65" s="214" t="s">
        <v>179</v>
      </c>
      <c r="D65" s="204">
        <f>Control!$B$47*Control!$C35</f>
        <v>2017783833.7560976</v>
      </c>
      <c r="E65" s="204">
        <f t="shared" ref="E65:BP70" ca="1" si="36">D65*(E$74/D$74)*(E10/D10)</f>
        <v>2071979159.5531602</v>
      </c>
      <c r="F65" s="204">
        <f t="shared" ca="1" si="36"/>
        <v>2107779491.4249916</v>
      </c>
      <c r="G65" s="204">
        <f t="shared" ca="1" si="36"/>
        <v>2143954687.1840875</v>
      </c>
      <c r="H65" s="204">
        <f t="shared" ca="1" si="36"/>
        <v>2180508088.302948</v>
      </c>
      <c r="I65" s="204">
        <f t="shared" ca="1" si="36"/>
        <v>2217443063.7323885</v>
      </c>
      <c r="J65" s="204">
        <f t="shared" ca="1" si="36"/>
        <v>2254763010.1167941</v>
      </c>
      <c r="K65" s="204">
        <f t="shared" ca="1" si="36"/>
        <v>2292471352.0110068</v>
      </c>
      <c r="L65" s="204">
        <f t="shared" ca="1" si="36"/>
        <v>2330571542.0988564</v>
      </c>
      <c r="M65" s="204">
        <f t="shared" ca="1" si="36"/>
        <v>2369067061.4133506</v>
      </c>
      <c r="N65" s="204">
        <f t="shared" ca="1" si="36"/>
        <v>2402774266.5613098</v>
      </c>
      <c r="O65" s="204">
        <f t="shared" ca="1" si="36"/>
        <v>2430749196.6113896</v>
      </c>
      <c r="P65" s="204">
        <f t="shared" ca="1" si="36"/>
        <v>2458919046.9060669</v>
      </c>
      <c r="Q65" s="204">
        <f t="shared" ca="1" si="36"/>
        <v>2487284971.2494302</v>
      </c>
      <c r="R65" s="204">
        <f t="shared" ca="1" si="36"/>
        <v>2515848129.7418928</v>
      </c>
      <c r="S65" s="204">
        <f t="shared" ca="1" si="36"/>
        <v>2544609688.8129144</v>
      </c>
      <c r="T65" s="204">
        <f t="shared" ca="1" si="36"/>
        <v>2573570821.2538838</v>
      </c>
      <c r="U65" s="204">
        <f t="shared" ca="1" si="36"/>
        <v>2602732706.2511697</v>
      </c>
      <c r="V65" s="204">
        <f t="shared" ca="1" si="36"/>
        <v>2632096529.4193363</v>
      </c>
      <c r="W65" s="204">
        <f t="shared" ca="1" si="36"/>
        <v>2661663482.8345265</v>
      </c>
      <c r="X65" s="204">
        <f t="shared" ca="1" si="36"/>
        <v>2685692692.3330569</v>
      </c>
      <c r="Y65" s="204">
        <f t="shared" ca="1" si="36"/>
        <v>2701461601.8670168</v>
      </c>
      <c r="Z65" s="204">
        <f t="shared" ca="1" si="36"/>
        <v>2717285350.7559218</v>
      </c>
      <c r="AA65" s="204">
        <f t="shared" ca="1" si="36"/>
        <v>2733164100.7525167</v>
      </c>
      <c r="AB65" s="204">
        <f t="shared" ca="1" si="36"/>
        <v>2749098014.0491328</v>
      </c>
      <c r="AC65" s="204">
        <f t="shared" ca="1" si="36"/>
        <v>2765087253.2788229</v>
      </c>
      <c r="AD65" s="204">
        <f t="shared" ca="1" si="36"/>
        <v>2781131981.5165052</v>
      </c>
      <c r="AE65" s="204">
        <f t="shared" ca="1" si="36"/>
        <v>2797232362.2801032</v>
      </c>
      <c r="AF65" s="204">
        <f t="shared" ca="1" si="36"/>
        <v>2813388559.5316944</v>
      </c>
      <c r="AG65" s="204">
        <f t="shared" ca="1" si="36"/>
        <v>2829600737.6786561</v>
      </c>
      <c r="AH65" s="204">
        <f t="shared" ca="1" si="36"/>
        <v>2840172393.3490295</v>
      </c>
      <c r="AI65" s="204">
        <f t="shared" ca="1" si="36"/>
        <v>2843263394.4338503</v>
      </c>
      <c r="AJ65" s="204">
        <f t="shared" ca="1" si="36"/>
        <v>2846355077.1138582</v>
      </c>
      <c r="AK65" s="204">
        <f t="shared" ca="1" si="36"/>
        <v>2849447441.5059066</v>
      </c>
      <c r="AL65" s="204">
        <f t="shared" ca="1" si="36"/>
        <v>2852540487.7268653</v>
      </c>
      <c r="AM65" s="204">
        <f t="shared" ca="1" si="36"/>
        <v>2855634215.8936238</v>
      </c>
      <c r="AN65" s="204">
        <f t="shared" ca="1" si="36"/>
        <v>2858728626.1230893</v>
      </c>
      <c r="AO65" s="204">
        <f t="shared" ca="1" si="36"/>
        <v>2861823718.5321865</v>
      </c>
      <c r="AP65" s="204">
        <f t="shared" ca="1" si="36"/>
        <v>2864919493.2378573</v>
      </c>
      <c r="AQ65" s="204">
        <f t="shared" ca="1" si="36"/>
        <v>2868015950.3570623</v>
      </c>
      <c r="AR65" s="204">
        <f t="shared" ca="1" si="36"/>
        <v>2866404200.2128134</v>
      </c>
      <c r="AS65" s="204">
        <f t="shared" ca="1" si="36"/>
        <v>2859220871.3353763</v>
      </c>
      <c r="AT65" s="204">
        <f t="shared" ca="1" si="36"/>
        <v>2852052778.6433501</v>
      </c>
      <c r="AU65" s="204">
        <f t="shared" ca="1" si="36"/>
        <v>2844899892.3824363</v>
      </c>
      <c r="AV65" s="204">
        <f t="shared" ca="1" si="36"/>
        <v>2837762182.8536353</v>
      </c>
      <c r="AW65" s="204">
        <f t="shared" ca="1" si="36"/>
        <v>2830639620.4131517</v>
      </c>
      <c r="AX65" s="204">
        <f t="shared" ca="1" si="36"/>
        <v>2823532175.4722919</v>
      </c>
      <c r="AY65" s="204">
        <f t="shared" ca="1" si="36"/>
        <v>2816439818.497365</v>
      </c>
      <c r="AZ65" s="204">
        <f t="shared" ca="1" si="36"/>
        <v>2809362520.0095849</v>
      </c>
      <c r="BA65" s="204">
        <f t="shared" ca="1" si="36"/>
        <v>2802300250.5849714</v>
      </c>
      <c r="BB65" s="204">
        <f t="shared" ca="1" si="36"/>
        <v>2790793792.3319869</v>
      </c>
      <c r="BC65" s="204">
        <f t="shared" ca="1" si="36"/>
        <v>2773983963.6983452</v>
      </c>
      <c r="BD65" s="204">
        <f t="shared" ca="1" si="36"/>
        <v>2757251807.13234</v>
      </c>
      <c r="BE65" s="204">
        <f t="shared" ca="1" si="36"/>
        <v>2740597001.7638183</v>
      </c>
      <c r="BF65" s="204">
        <f t="shared" ca="1" si="36"/>
        <v>2724019227.9682341</v>
      </c>
      <c r="BG65" s="204">
        <f t="shared" ca="1" si="36"/>
        <v>2707518167.3620038</v>
      </c>
      <c r="BH65" s="204">
        <f t="shared" ca="1" si="36"/>
        <v>2691093502.7978754</v>
      </c>
      <c r="BI65" s="204">
        <f t="shared" ca="1" si="36"/>
        <v>2674744918.3603153</v>
      </c>
      <c r="BJ65" s="204">
        <f t="shared" ca="1" si="36"/>
        <v>2658472099.360909</v>
      </c>
      <c r="BK65" s="204">
        <f t="shared" ca="1" si="36"/>
        <v>2642274732.3337827</v>
      </c>
      <c r="BL65" s="204">
        <f t="shared" ca="1" si="36"/>
        <v>2622227603.1270552</v>
      </c>
      <c r="BM65" s="204">
        <f t="shared" ca="1" si="36"/>
        <v>2597895945.9205294</v>
      </c>
      <c r="BN65" s="204">
        <f t="shared" ca="1" si="36"/>
        <v>2573732813.5477395</v>
      </c>
      <c r="BO65" s="204">
        <f t="shared" ca="1" si="36"/>
        <v>2549737169.7008691</v>
      </c>
      <c r="BP65" s="204">
        <f t="shared" ca="1" si="36"/>
        <v>2525907984.0435476</v>
      </c>
      <c r="BQ65" s="204">
        <f t="shared" ref="BQ65:CF69" ca="1" si="37">BP65*(BQ$74/BP$74)*(BQ10/BP10)</f>
        <v>2502244232.177824</v>
      </c>
      <c r="BR65" s="204">
        <f t="shared" ca="1" si="37"/>
        <v>2478744895.61132</v>
      </c>
      <c r="BS65" s="204">
        <f t="shared" ca="1" si="37"/>
        <v>2455408961.7245598</v>
      </c>
      <c r="BT65" s="204">
        <f t="shared" ca="1" si="37"/>
        <v>2432235423.7384748</v>
      </c>
      <c r="BU65" s="204">
        <f t="shared" ca="1" si="37"/>
        <v>2409223280.6820846</v>
      </c>
      <c r="BV65" s="204">
        <f t="shared" ca="1" si="37"/>
        <v>2383267164.2850494</v>
      </c>
      <c r="BW65" s="204">
        <f t="shared" ca="1" si="37"/>
        <v>2357671756.7743211</v>
      </c>
      <c r="BX65" s="204">
        <f t="shared" ca="1" si="37"/>
        <v>2332295445.9492445</v>
      </c>
      <c r="BY65" s="204">
        <f t="shared" ca="1" si="37"/>
        <v>2307136537.2537942</v>
      </c>
      <c r="BZ65" s="204">
        <f t="shared" ca="1" si="37"/>
        <v>2282193348.50208</v>
      </c>
      <c r="CA65" s="204">
        <f t="shared" ca="1" si="37"/>
        <v>2257464209.7913575</v>
      </c>
      <c r="CB65" s="204">
        <f t="shared" ca="1" si="37"/>
        <v>2232947463.4156423</v>
      </c>
      <c r="CC65" s="204">
        <f t="shared" ca="1" si="37"/>
        <v>2208641463.7799053</v>
      </c>
      <c r="CD65" s="204">
        <f t="shared" ca="1" si="37"/>
        <v>2184544577.3148651</v>
      </c>
      <c r="CE65" s="204">
        <f t="shared" ca="1" si="37"/>
        <v>2160655182.3923583</v>
      </c>
      <c r="CF65" s="204">
        <f t="shared" ca="1" si="37"/>
        <v>2136971669.2412956</v>
      </c>
    </row>
    <row r="66" spans="1:84" s="126" customFormat="1" x14ac:dyDescent="0.2">
      <c r="A66" s="120"/>
      <c r="B66" s="214" t="s">
        <v>180</v>
      </c>
      <c r="D66" s="204">
        <f>Control!$B$47*Control!$C36</f>
        <v>4792236605.1707315</v>
      </c>
      <c r="E66" s="204">
        <f ca="1">D66*(E$74/D$74)*(E11/D11)</f>
        <v>5045239977.0181828</v>
      </c>
      <c r="F66" s="303">
        <f ca="1">E66*(F$74/E$74)*(F11/E11)*(1-('Case 1 Assumptions'!$C$173*'Case 1 Assumptions'!$C$174^('Program Case 1 - Forecasts'!F7)))</f>
        <v>4878872063.2809839</v>
      </c>
      <c r="G66" s="303">
        <f ca="1">F66*(G$74/F$74)*(G11/F11)*(1-('Case 1 Assumptions'!$C$173*'Case 1 Assumptions'!$C$174^('Program Case 1 - Forecasts'!G7)))</f>
        <v>4868317173.6189756</v>
      </c>
      <c r="H66" s="303">
        <f ca="1">G66*(H$74/G$74)*(H11/G11)*(1-('Case 1 Assumptions'!$C$173*'Case 1 Assumptions'!$C$174^('Program Case 1 - Forecasts'!H7)))</f>
        <v>4861948331.2958736</v>
      </c>
      <c r="I66" s="303">
        <f ca="1">H66*(I$74/H$74)*(I11/H11)*(1-('Case 1 Assumptions'!$C$173*'Case 1 Assumptions'!$C$174^('Program Case 1 - Forecasts'!I7)))</f>
        <v>4859520979.4148817</v>
      </c>
      <c r="J66" s="303">
        <f ca="1">I66*(J$74/I$74)*(J11/I11)*(1-('Case 1 Assumptions'!$C$173*'Case 1 Assumptions'!$C$174^('Program Case 1 - Forecasts'!J7)))</f>
        <v>4860813031.7948456</v>
      </c>
      <c r="K66" s="303">
        <f ca="1">J66*(K$74/J$74)*(K11/J11)*(1-('Case 1 Assumptions'!$C$173*'Case 1 Assumptions'!$C$174^('Program Case 1 - Forecasts'!K7)))</f>
        <v>4865622464.0713186</v>
      </c>
      <c r="L66" s="303">
        <f ca="1">K66*(L$74/K$74)*(L11/K11)*(1-('Case 1 Assumptions'!$C$173*'Case 1 Assumptions'!$C$174^('Program Case 1 - Forecasts'!L7)))</f>
        <v>4873765198.8483067</v>
      </c>
      <c r="M66" s="303">
        <f ca="1">L66*(M$74/L$74)*(M11/L11)*(1-('Case 1 Assumptions'!$C$173*'Case 1 Assumptions'!$C$174^('Program Case 1 - Forecasts'!M7)))</f>
        <v>4885073245.0882063</v>
      </c>
      <c r="N66" s="303">
        <f ca="1">M66*(N$74/M$74)*(N11/M11)*(1-('Case 1 Assumptions'!$C$173*'Case 1 Assumptions'!$C$174^('Program Case 1 - Forecasts'!N7)))</f>
        <v>4888838942.9764471</v>
      </c>
      <c r="O66" s="303">
        <f ca="1">N66*(O$74/N$74)*(O11/N11)*(1-('Case 1 Assumptions'!$C$173*'Case 1 Assumptions'!$C$174^('Program Case 1 - Forecasts'!O7)))</f>
        <v>4883417305.6063976</v>
      </c>
      <c r="P66" s="303">
        <f ca="1">O66*(P$74/O$74)*(P11/O11)*(1-('Case 1 Assumptions'!$C$173*'Case 1 Assumptions'!$C$174^('Program Case 1 - Forecasts'!P7)))</f>
        <v>4880855681.9494038</v>
      </c>
      <c r="Q66" s="303">
        <f ca="1">P66*(Q$74/P$74)*(Q11/P11)*(1-('Case 1 Assumptions'!$C$173*'Case 1 Assumptions'!$C$174^('Program Case 1 - Forecasts'!Q7)))</f>
        <v>4880995752.4703798</v>
      </c>
      <c r="R66" s="303">
        <f ca="1">Q66*(R$74/Q$74)*(R11/Q11)*(1-('Case 1 Assumptions'!$C$173*'Case 1 Assumptions'!$C$174^('Program Case 1 - Forecasts'!R7)))</f>
        <v>4883691826.0486889</v>
      </c>
      <c r="S66" s="303">
        <f ca="1">R66*(S$74/R$74)*(S11/R11)*(1-('Case 1 Assumptions'!$C$173*'Case 1 Assumptions'!$C$174^('Program Case 1 - Forecasts'!S7)))</f>
        <v>4888809635.0846405</v>
      </c>
      <c r="T66" s="303">
        <f ca="1">S66*(T$74/S$74)*(T11/S11)*(1-('Case 1 Assumptions'!$C$173*'Case 1 Assumptions'!$C$174^('Program Case 1 - Forecasts'!T7)))</f>
        <v>4896225263.0679321</v>
      </c>
      <c r="U66" s="303">
        <f ca="1">T66*(U$74/T$74)*(U11/T11)*(1-('Case 1 Assumptions'!$C$173*'Case 1 Assumptions'!$C$174^('Program Case 1 - Forecasts'!U7)))</f>
        <v>4905824188.3811283</v>
      </c>
      <c r="V66" s="303">
        <f ca="1">U66*(V$74/U$74)*(V11/U11)*(1-('Case 1 Assumptions'!$C$173*'Case 1 Assumptions'!$C$174^('Program Case 1 - Forecasts'!V7)))</f>
        <v>4917500430.290782</v>
      </c>
      <c r="W66" s="303">
        <f ca="1">V66*(W$74/V$74)*(W11/V11)*(1-('Case 1 Assumptions'!$C$173*'Case 1 Assumptions'!$C$174^('Program Case 1 - Forecasts'!W7)))</f>
        <v>4931155784.9405127</v>
      </c>
      <c r="X66" s="303">
        <f ca="1">W66*(X$74/W$74)*(X11/W11)*(1-('Case 1 Assumptions'!$C$173*'Case 1 Assumptions'!$C$174^('Program Case 1 - Forecasts'!X7)))</f>
        <v>4936145548.0635624</v>
      </c>
      <c r="Y66" s="204">
        <f t="shared" ca="1" si="36"/>
        <v>4965127878.3264704</v>
      </c>
      <c r="Z66" s="204">
        <f t="shared" ca="1" si="36"/>
        <v>4994211000.1053028</v>
      </c>
      <c r="AA66" s="204">
        <f t="shared" ca="1" si="36"/>
        <v>5023395210.6921129</v>
      </c>
      <c r="AB66" s="204">
        <f t="shared" ca="1" si="36"/>
        <v>5052680808.1868877</v>
      </c>
      <c r="AC66" s="204">
        <f t="shared" ca="1" si="36"/>
        <v>5082068091.4996319</v>
      </c>
      <c r="AD66" s="204">
        <f t="shared" ca="1" si="36"/>
        <v>5111557360.3524742</v>
      </c>
      <c r="AE66" s="204">
        <f t="shared" ca="1" si="36"/>
        <v>5141148915.2817621</v>
      </c>
      <c r="AF66" s="204">
        <f t="shared" ca="1" si="36"/>
        <v>5170843057.6401701</v>
      </c>
      <c r="AG66" s="204">
        <f t="shared" ca="1" si="36"/>
        <v>5200640089.5988111</v>
      </c>
      <c r="AH66" s="204">
        <f t="shared" ca="1" si="36"/>
        <v>5220070172.281743</v>
      </c>
      <c r="AI66" s="204">
        <f t="shared" ca="1" si="36"/>
        <v>5225751250.8680811</v>
      </c>
      <c r="AJ66" s="204">
        <f t="shared" ca="1" si="36"/>
        <v>5231433582.1863728</v>
      </c>
      <c r="AK66" s="204">
        <f t="shared" ca="1" si="36"/>
        <v>5237117166.4513836</v>
      </c>
      <c r="AL66" s="204">
        <f t="shared" ca="1" si="36"/>
        <v>5242802003.8779173</v>
      </c>
      <c r="AM66" s="204">
        <f t="shared" ca="1" si="36"/>
        <v>5248488094.6808081</v>
      </c>
      <c r="AN66" s="204">
        <f t="shared" ca="1" si="36"/>
        <v>5254175439.0749245</v>
      </c>
      <c r="AO66" s="204">
        <f t="shared" ca="1" si="36"/>
        <v>5259864037.2751656</v>
      </c>
      <c r="AP66" s="204">
        <f t="shared" ca="1" si="36"/>
        <v>5265553889.4964657</v>
      </c>
      <c r="AQ66" s="204">
        <f t="shared" ca="1" si="36"/>
        <v>5271244995.9537916</v>
      </c>
      <c r="AR66" s="204">
        <f t="shared" ca="1" si="36"/>
        <v>5268282693.7805624</v>
      </c>
      <c r="AS66" s="204">
        <f t="shared" ca="1" si="36"/>
        <v>5255080156.8857565</v>
      </c>
      <c r="AT66" s="204">
        <f t="shared" ca="1" si="36"/>
        <v>5241905623.2055407</v>
      </c>
      <c r="AU66" s="204">
        <f t="shared" ca="1" si="36"/>
        <v>5228759038.0532598</v>
      </c>
      <c r="AV66" s="204">
        <f t="shared" ca="1" si="36"/>
        <v>5215640346.8438978</v>
      </c>
      <c r="AW66" s="204">
        <f t="shared" ca="1" si="36"/>
        <v>5202549495.0938959</v>
      </c>
      <c r="AX66" s="204">
        <f t="shared" ca="1" si="36"/>
        <v>5189486428.4209709</v>
      </c>
      <c r="AY66" s="204">
        <f t="shared" ca="1" si="36"/>
        <v>5176451092.5439348</v>
      </c>
      <c r="AZ66" s="204">
        <f t="shared" ca="1" si="36"/>
        <v>5163443433.2825069</v>
      </c>
      <c r="BA66" s="204">
        <f t="shared" ca="1" si="36"/>
        <v>5150463396.5571413</v>
      </c>
      <c r="BB66" s="204">
        <f t="shared" ca="1" si="36"/>
        <v>5129315201.5899401</v>
      </c>
      <c r="BC66" s="204">
        <f t="shared" ca="1" si="36"/>
        <v>5098419723.1122503</v>
      </c>
      <c r="BD66" s="204">
        <f t="shared" ca="1" si="36"/>
        <v>5067667001.3363857</v>
      </c>
      <c r="BE66" s="204">
        <f t="shared" ca="1" si="36"/>
        <v>5037056446.5218372</v>
      </c>
      <c r="BF66" s="204">
        <f t="shared" ca="1" si="36"/>
        <v>5006587471.2174473</v>
      </c>
      <c r="BG66" s="204">
        <f t="shared" ca="1" si="36"/>
        <v>4976259490.2528734</v>
      </c>
      <c r="BH66" s="204">
        <f t="shared" ca="1" si="36"/>
        <v>4946071920.7300816</v>
      </c>
      <c r="BI66" s="204">
        <f t="shared" ca="1" si="36"/>
        <v>4916024182.0148602</v>
      </c>
      <c r="BJ66" s="204">
        <f t="shared" ca="1" si="36"/>
        <v>4886115695.7283716</v>
      </c>
      <c r="BK66" s="204">
        <f t="shared" ca="1" si="36"/>
        <v>4856345885.7387381</v>
      </c>
      <c r="BL66" s="204">
        <f t="shared" ca="1" si="36"/>
        <v>4819500438.8014421</v>
      </c>
      <c r="BM66" s="204">
        <f t="shared" ca="1" si="36"/>
        <v>4774780280.8549023</v>
      </c>
      <c r="BN66" s="204">
        <f t="shared" ca="1" si="36"/>
        <v>4730369861.6622257</v>
      </c>
      <c r="BO66" s="204">
        <f t="shared" ca="1" si="36"/>
        <v>4686267276.5504675</v>
      </c>
      <c r="BP66" s="204">
        <f t="shared" ca="1" si="36"/>
        <v>4642470631.821846</v>
      </c>
      <c r="BQ66" s="204">
        <f t="shared" ca="1" si="37"/>
        <v>4598978044.6930475</v>
      </c>
      <c r="BR66" s="204">
        <f t="shared" ca="1" si="37"/>
        <v>4555787643.2348557</v>
      </c>
      <c r="BS66" s="204">
        <f t="shared" ca="1" si="37"/>
        <v>4512897566.3121023</v>
      </c>
      <c r="BT66" s="204">
        <f t="shared" ca="1" si="37"/>
        <v>4470305963.5239496</v>
      </c>
      <c r="BU66" s="204">
        <f t="shared" ca="1" si="37"/>
        <v>4428010995.1444798</v>
      </c>
      <c r="BV66" s="204">
        <f t="shared" ca="1" si="37"/>
        <v>4380305176.5435638</v>
      </c>
      <c r="BW66" s="204">
        <f t="shared" ca="1" si="37"/>
        <v>4333262319.7060604</v>
      </c>
      <c r="BX66" s="204">
        <f t="shared" ca="1" si="37"/>
        <v>4286622149.7182336</v>
      </c>
      <c r="BY66" s="204">
        <f t="shared" ca="1" si="37"/>
        <v>4240381552.0855608</v>
      </c>
      <c r="BZ66" s="204">
        <f t="shared" ca="1" si="37"/>
        <v>4194537435.0491004</v>
      </c>
      <c r="CA66" s="204">
        <f t="shared" ca="1" si="37"/>
        <v>4149086729.4256139</v>
      </c>
      <c r="CB66" s="204">
        <f t="shared" ca="1" si="37"/>
        <v>4104026388.4487906</v>
      </c>
      <c r="CC66" s="204">
        <f t="shared" ca="1" si="37"/>
        <v>4059353387.6115451</v>
      </c>
      <c r="CD66" s="204">
        <f t="shared" ca="1" si="37"/>
        <v>4015064724.5094109</v>
      </c>
      <c r="CE66" s="204">
        <f t="shared" ca="1" si="37"/>
        <v>3971157418.6849961</v>
      </c>
      <c r="CF66" s="204">
        <f t="shared" ca="1" si="37"/>
        <v>3927628511.4735126</v>
      </c>
    </row>
    <row r="67" spans="1:84" s="126" customFormat="1" x14ac:dyDescent="0.2">
      <c r="A67" s="120"/>
      <c r="B67" s="214" t="s">
        <v>181</v>
      </c>
      <c r="D67" s="204">
        <f>Control!$B$47*Control!$C37</f>
        <v>1513337875.3170731</v>
      </c>
      <c r="E67" s="204">
        <f ca="1">D67*(E$74/D$74)*(E12/D12)</f>
        <v>1537763675.9481623</v>
      </c>
      <c r="F67" s="204">
        <f t="shared" ref="F67:X68" ca="1" si="38">E67*(F$74/E$74)*(F12/E12)</f>
        <v>1564333658.4142332</v>
      </c>
      <c r="G67" s="204">
        <f t="shared" ca="1" si="38"/>
        <v>1591181854.1367466</v>
      </c>
      <c r="H67" s="204">
        <f t="shared" ca="1" si="38"/>
        <v>1618310743.0610297</v>
      </c>
      <c r="I67" s="204">
        <f t="shared" ca="1" si="38"/>
        <v>1645722825.5260296</v>
      </c>
      <c r="J67" s="204">
        <f t="shared" ca="1" si="38"/>
        <v>1673420622.424068</v>
      </c>
      <c r="K67" s="204">
        <f t="shared" ca="1" si="38"/>
        <v>1701406675.3618107</v>
      </c>
      <c r="L67" s="204">
        <f t="shared" ca="1" si="38"/>
        <v>1729683546.8224535</v>
      </c>
      <c r="M67" s="204">
        <f t="shared" ca="1" si="38"/>
        <v>1758253820.3291409</v>
      </c>
      <c r="N67" s="204">
        <f t="shared" ca="1" si="38"/>
        <v>1783270344.0018225</v>
      </c>
      <c r="O67" s="204">
        <f t="shared" ca="1" si="38"/>
        <v>1804032537.0334749</v>
      </c>
      <c r="P67" s="204">
        <f t="shared" ca="1" si="38"/>
        <v>1824939394.2961681</v>
      </c>
      <c r="Q67" s="204">
        <f t="shared" ca="1" si="38"/>
        <v>1845991772.1102986</v>
      </c>
      <c r="R67" s="204">
        <f t="shared" ca="1" si="38"/>
        <v>1867190531.4692159</v>
      </c>
      <c r="S67" s="204">
        <f t="shared" ca="1" si="38"/>
        <v>1888536538.0635064</v>
      </c>
      <c r="T67" s="204">
        <f t="shared" ca="1" si="38"/>
        <v>1910030662.3053982</v>
      </c>
      <c r="U67" s="204">
        <f t="shared" ca="1" si="38"/>
        <v>1931673779.3532913</v>
      </c>
      <c r="V67" s="204">
        <f t="shared" ca="1" si="38"/>
        <v>1953466769.1364074</v>
      </c>
      <c r="W67" s="204">
        <f t="shared" ca="1" si="38"/>
        <v>1975410516.3795679</v>
      </c>
      <c r="X67" s="204">
        <f t="shared" ca="1" si="38"/>
        <v>1993244308.4610276</v>
      </c>
      <c r="Y67" s="204">
        <f t="shared" ca="1" si="36"/>
        <v>2004947542.1440659</v>
      </c>
      <c r="Z67" s="204">
        <f t="shared" ca="1" si="36"/>
        <v>2016691476.0280011</v>
      </c>
      <c r="AA67" s="204">
        <f t="shared" ca="1" si="36"/>
        <v>2028476230.1610937</v>
      </c>
      <c r="AB67" s="204">
        <f t="shared" ca="1" si="36"/>
        <v>2040301924.9178536</v>
      </c>
      <c r="AC67" s="204">
        <f t="shared" ca="1" si="36"/>
        <v>2052168680.9998815</v>
      </c>
      <c r="AD67" s="204">
        <f t="shared" ca="1" si="36"/>
        <v>2064076619.436718</v>
      </c>
      <c r="AE67" s="204">
        <f t="shared" ca="1" si="36"/>
        <v>2076025861.5866897</v>
      </c>
      <c r="AF67" s="204">
        <f t="shared" ca="1" si="36"/>
        <v>2088016529.1377611</v>
      </c>
      <c r="AG67" s="204">
        <f t="shared" ca="1" si="36"/>
        <v>2100048744.108386</v>
      </c>
      <c r="AH67" s="204">
        <f t="shared" ca="1" si="36"/>
        <v>2107894724.6094823</v>
      </c>
      <c r="AI67" s="204">
        <f t="shared" ca="1" si="36"/>
        <v>2110188777.2154839</v>
      </c>
      <c r="AJ67" s="204">
        <f t="shared" ca="1" si="36"/>
        <v>2112483335.6819403</v>
      </c>
      <c r="AK67" s="204">
        <f t="shared" ca="1" si="36"/>
        <v>2114778400.095577</v>
      </c>
      <c r="AL67" s="204">
        <f t="shared" ca="1" si="36"/>
        <v>2117073970.5431318</v>
      </c>
      <c r="AM67" s="204">
        <f t="shared" ca="1" si="36"/>
        <v>2119370047.1113563</v>
      </c>
      <c r="AN67" s="204">
        <f t="shared" ca="1" si="36"/>
        <v>2121666629.8870156</v>
      </c>
      <c r="AO67" s="204">
        <f t="shared" ca="1" si="36"/>
        <v>2123963718.9568875</v>
      </c>
      <c r="AP67" s="204">
        <f t="shared" ca="1" si="36"/>
        <v>2126261314.4077635</v>
      </c>
      <c r="AQ67" s="204">
        <f t="shared" ca="1" si="36"/>
        <v>2128559416.3264484</v>
      </c>
      <c r="AR67" s="204">
        <f t="shared" ca="1" si="36"/>
        <v>2127363221.4636273</v>
      </c>
      <c r="AS67" s="204">
        <f t="shared" ca="1" si="36"/>
        <v>2122031960.2059155</v>
      </c>
      <c r="AT67" s="204">
        <f t="shared" ca="1" si="36"/>
        <v>2116712006.8092782</v>
      </c>
      <c r="AU67" s="204">
        <f t="shared" ca="1" si="36"/>
        <v>2111403339.1909254</v>
      </c>
      <c r="AV67" s="204">
        <f t="shared" ca="1" si="36"/>
        <v>2106105935.3091092</v>
      </c>
      <c r="AW67" s="204">
        <f t="shared" ca="1" si="36"/>
        <v>2100819773.163053</v>
      </c>
      <c r="AX67" s="204">
        <f t="shared" ca="1" si="36"/>
        <v>2095544830.7928734</v>
      </c>
      <c r="AY67" s="204">
        <f t="shared" ca="1" si="36"/>
        <v>2090281086.2795103</v>
      </c>
      <c r="AZ67" s="204">
        <f t="shared" ca="1" si="36"/>
        <v>2085028517.744652</v>
      </c>
      <c r="BA67" s="204">
        <f t="shared" ca="1" si="36"/>
        <v>2079787103.350662</v>
      </c>
      <c r="BB67" s="204">
        <f t="shared" ca="1" si="36"/>
        <v>2071247339.1070538</v>
      </c>
      <c r="BC67" s="204">
        <f t="shared" ca="1" si="36"/>
        <v>2058771565.0373461</v>
      </c>
      <c r="BD67" s="204">
        <f t="shared" ca="1" si="36"/>
        <v>2046353436.954905</v>
      </c>
      <c r="BE67" s="204">
        <f t="shared" ca="1" si="36"/>
        <v>2033992716.7190785</v>
      </c>
      <c r="BF67" s="204">
        <f t="shared" ca="1" si="36"/>
        <v>2021689167.1136701</v>
      </c>
      <c r="BG67" s="204">
        <f t="shared" ca="1" si="36"/>
        <v>2009442551.8434889</v>
      </c>
      <c r="BH67" s="204">
        <f t="shared" ca="1" si="36"/>
        <v>1997252635.5309157</v>
      </c>
      <c r="BI67" s="204">
        <f t="shared" ca="1" si="36"/>
        <v>1985119183.7124751</v>
      </c>
      <c r="BJ67" s="204">
        <f t="shared" ca="1" si="36"/>
        <v>1973041962.8354256</v>
      </c>
      <c r="BK67" s="204">
        <f t="shared" ca="1" si="36"/>
        <v>1961020740.2543614</v>
      </c>
      <c r="BL67" s="204">
        <f t="shared" ca="1" si="36"/>
        <v>1946142334.2824628</v>
      </c>
      <c r="BM67" s="204">
        <f t="shared" ca="1" si="36"/>
        <v>1928084074.1617932</v>
      </c>
      <c r="BN67" s="204">
        <f t="shared" ca="1" si="36"/>
        <v>1910150888.3531015</v>
      </c>
      <c r="BO67" s="204">
        <f t="shared" ca="1" si="36"/>
        <v>1892342007.7383642</v>
      </c>
      <c r="BP67" s="204">
        <f t="shared" ca="1" si="36"/>
        <v>1874656667.6313932</v>
      </c>
      <c r="BQ67" s="204">
        <f t="shared" ca="1" si="37"/>
        <v>1857094107.7533259</v>
      </c>
      <c r="BR67" s="204">
        <f t="shared" ca="1" si="37"/>
        <v>1839653572.2082469</v>
      </c>
      <c r="BS67" s="204">
        <f t="shared" ca="1" si="37"/>
        <v>1822334309.4589403</v>
      </c>
      <c r="BT67" s="204">
        <f t="shared" ca="1" si="37"/>
        <v>1805135572.3027754</v>
      </c>
      <c r="BU67" s="204">
        <f t="shared" ca="1" si="37"/>
        <v>1788056617.8477161</v>
      </c>
      <c r="BV67" s="204">
        <f t="shared" ca="1" si="37"/>
        <v>1768792730.573555</v>
      </c>
      <c r="BW67" s="204">
        <f t="shared" ca="1" si="37"/>
        <v>1749796551.1189425</v>
      </c>
      <c r="BX67" s="204">
        <f t="shared" ca="1" si="37"/>
        <v>1730962978.9585021</v>
      </c>
      <c r="BY67" s="204">
        <f t="shared" ca="1" si="37"/>
        <v>1712290756.4412138</v>
      </c>
      <c r="BZ67" s="204">
        <f t="shared" ca="1" si="37"/>
        <v>1693778635.0968189</v>
      </c>
      <c r="CA67" s="204">
        <f t="shared" ca="1" si="37"/>
        <v>1675425375.5712583</v>
      </c>
      <c r="CB67" s="204">
        <f t="shared" ca="1" si="37"/>
        <v>1657229747.5625582</v>
      </c>
      <c r="CC67" s="204">
        <f t="shared" ca="1" si="37"/>
        <v>1639190529.7571499</v>
      </c>
      <c r="CD67" s="204">
        <f t="shared" ca="1" si="37"/>
        <v>1621306509.7666314</v>
      </c>
      <c r="CE67" s="204">
        <f t="shared" ca="1" si="37"/>
        <v>1603576484.0649569</v>
      </c>
      <c r="CF67" s="204">
        <f t="shared" ca="1" si="37"/>
        <v>1585999257.9260612</v>
      </c>
    </row>
    <row r="68" spans="1:84" s="126" customFormat="1" x14ac:dyDescent="0.2">
      <c r="A68" s="120"/>
      <c r="B68" s="214" t="s">
        <v>182</v>
      </c>
      <c r="D68" s="204">
        <f>Control!$B$47*Control!$C38</f>
        <v>1008891916.8780488</v>
      </c>
      <c r="E68" s="204">
        <f ca="1">D68*(E$74/D$74)*(E13/D13)</f>
        <v>1004612277.4570235</v>
      </c>
      <c r="F68" s="204">
        <f t="shared" ca="1" si="38"/>
        <v>1195786179.2432661</v>
      </c>
      <c r="G68" s="204">
        <f t="shared" ca="1" si="38"/>
        <v>1216309103.6270235</v>
      </c>
      <c r="H68" s="204">
        <f t="shared" ca="1" si="38"/>
        <v>1141446853.2548516</v>
      </c>
      <c r="I68" s="204">
        <f t="shared" ca="1" si="38"/>
        <v>1075141376.8408227</v>
      </c>
      <c r="J68" s="204">
        <f t="shared" ca="1" si="38"/>
        <v>1093236190.2750936</v>
      </c>
      <c r="K68" s="204">
        <f t="shared" ca="1" si="38"/>
        <v>1111519319.7432697</v>
      </c>
      <c r="L68" s="204">
        <f t="shared" ca="1" si="38"/>
        <v>1129992439.3010719</v>
      </c>
      <c r="M68" s="204">
        <f t="shared" ca="1" si="38"/>
        <v>1148657236.7495003</v>
      </c>
      <c r="N68" s="204">
        <f t="shared" ca="1" si="38"/>
        <v>1165000389.610992</v>
      </c>
      <c r="O68" s="204">
        <f t="shared" ca="1" si="38"/>
        <v>1178564212.4224977</v>
      </c>
      <c r="P68" s="204">
        <f t="shared" ca="1" si="38"/>
        <v>1192222543.5546806</v>
      </c>
      <c r="Q68" s="204">
        <f t="shared" ca="1" si="38"/>
        <v>1205975942.4367936</v>
      </c>
      <c r="R68" s="204">
        <f t="shared" ca="1" si="38"/>
        <v>1219824971.5509024</v>
      </c>
      <c r="S68" s="204">
        <f t="shared" ca="1" si="38"/>
        <v>1233770196.4477515</v>
      </c>
      <c r="T68" s="204">
        <f t="shared" ca="1" si="38"/>
        <v>1247812185.7627075</v>
      </c>
      <c r="U68" s="204">
        <f t="shared" ca="1" si="38"/>
        <v>1261951511.2317827</v>
      </c>
      <c r="V68" s="204">
        <f t="shared" ca="1" si="38"/>
        <v>1276188747.7077415</v>
      </c>
      <c r="W68" s="204">
        <f t="shared" ca="1" si="38"/>
        <v>1290524473.176286</v>
      </c>
      <c r="X68" s="204">
        <f t="shared" ca="1" si="38"/>
        <v>1302175188.2756679</v>
      </c>
      <c r="Y68" s="204">
        <f t="shared" ca="1" si="36"/>
        <v>1309820844.3851345</v>
      </c>
      <c r="Z68" s="204">
        <f t="shared" ca="1" si="36"/>
        <v>1317493089.7047348</v>
      </c>
      <c r="AA68" s="204">
        <f t="shared" ca="1" si="36"/>
        <v>1325192002.6613159</v>
      </c>
      <c r="AB68" s="204">
        <f t="shared" ca="1" si="36"/>
        <v>1332917661.8948615</v>
      </c>
      <c r="AC68" s="204">
        <f t="shared" ca="1" si="36"/>
        <v>1340670146.2590423</v>
      </c>
      <c r="AD68" s="204">
        <f t="shared" ca="1" si="36"/>
        <v>1348449534.8217695</v>
      </c>
      <c r="AE68" s="204">
        <f t="shared" ca="1" si="36"/>
        <v>1356255906.8657486</v>
      </c>
      <c r="AF68" s="204">
        <f t="shared" ca="1" si="36"/>
        <v>1364089341.8890362</v>
      </c>
      <c r="AG68" s="204">
        <f t="shared" ca="1" si="36"/>
        <v>1371949919.6055951</v>
      </c>
      <c r="AH68" s="204">
        <f t="shared" ca="1" si="36"/>
        <v>1377075654.114332</v>
      </c>
      <c r="AI68" s="204">
        <f t="shared" ca="1" si="36"/>
        <v>1378574345.6552806</v>
      </c>
      <c r="AJ68" s="204">
        <f t="shared" ca="1" si="36"/>
        <v>1380073367.6719918</v>
      </c>
      <c r="AK68" s="204">
        <f t="shared" ca="1" si="36"/>
        <v>1381572720.221123</v>
      </c>
      <c r="AL68" s="204">
        <f t="shared" ca="1" si="36"/>
        <v>1383072403.3593392</v>
      </c>
      <c r="AM68" s="204">
        <f t="shared" ca="1" si="36"/>
        <v>1384572417.1433151</v>
      </c>
      <c r="AN68" s="204">
        <f t="shared" ca="1" si="36"/>
        <v>1386072761.6297336</v>
      </c>
      <c r="AO68" s="204">
        <f t="shared" ca="1" si="36"/>
        <v>1387573436.8752863</v>
      </c>
      <c r="AP68" s="204">
        <f t="shared" ca="1" si="36"/>
        <v>1389074442.9366736</v>
      </c>
      <c r="AQ68" s="204">
        <f t="shared" ca="1" si="36"/>
        <v>1390575779.8706045</v>
      </c>
      <c r="AR68" s="204">
        <f t="shared" ca="1" si="36"/>
        <v>1389794312.5591986</v>
      </c>
      <c r="AS68" s="204">
        <f t="shared" ca="1" si="36"/>
        <v>1386311429.8525784</v>
      </c>
      <c r="AT68" s="204">
        <f t="shared" ca="1" si="36"/>
        <v>1382835934.5073876</v>
      </c>
      <c r="AU68" s="204">
        <f t="shared" ca="1" si="36"/>
        <v>1379367812.0970652</v>
      </c>
      <c r="AV68" s="204">
        <f t="shared" ca="1" si="36"/>
        <v>1375907048.2218618</v>
      </c>
      <c r="AW68" s="204">
        <f t="shared" ca="1" si="36"/>
        <v>1372453628.5087955</v>
      </c>
      <c r="AX68" s="204">
        <f t="shared" ca="1" si="36"/>
        <v>1369007538.6115987</v>
      </c>
      <c r="AY68" s="204">
        <f t="shared" ca="1" si="36"/>
        <v>1365568764.2106745</v>
      </c>
      <c r="AZ68" s="204">
        <f t="shared" ca="1" si="36"/>
        <v>1362137291.0130463</v>
      </c>
      <c r="BA68" s="204">
        <f t="shared" ca="1" si="36"/>
        <v>1358713104.7523091</v>
      </c>
      <c r="BB68" s="204">
        <f t="shared" ca="1" si="36"/>
        <v>1353134125.2641716</v>
      </c>
      <c r="BC68" s="204">
        <f t="shared" ca="1" si="36"/>
        <v>1344983772.9068885</v>
      </c>
      <c r="BD68" s="204">
        <f t="shared" ca="1" si="36"/>
        <v>1336871080.3457494</v>
      </c>
      <c r="BE68" s="204">
        <f t="shared" ca="1" si="36"/>
        <v>1328795892.0048192</v>
      </c>
      <c r="BF68" s="204">
        <f t="shared" ca="1" si="36"/>
        <v>1320758052.9121032</v>
      </c>
      <c r="BG68" s="204">
        <f t="shared" ca="1" si="36"/>
        <v>1312757408.6972952</v>
      </c>
      <c r="BH68" s="204">
        <f t="shared" ca="1" si="36"/>
        <v>1304793805.5895329</v>
      </c>
      <c r="BI68" s="204">
        <f t="shared" ca="1" si="36"/>
        <v>1296867090.4151595</v>
      </c>
      <c r="BJ68" s="204">
        <f t="shared" ca="1" si="36"/>
        <v>1288977110.595495</v>
      </c>
      <c r="BK68" s="204">
        <f t="shared" ca="1" si="36"/>
        <v>1281123714.1446171</v>
      </c>
      <c r="BL68" s="204">
        <f t="shared" ca="1" si="36"/>
        <v>1271403736.0087419</v>
      </c>
      <c r="BM68" s="204">
        <f t="shared" ca="1" si="36"/>
        <v>1259606377.2139637</v>
      </c>
      <c r="BN68" s="204">
        <f t="shared" ca="1" si="36"/>
        <v>1247890728.7569785</v>
      </c>
      <c r="BO68" s="204">
        <f t="shared" ca="1" si="36"/>
        <v>1236256288.1773491</v>
      </c>
      <c r="BP68" s="204">
        <f t="shared" ca="1" si="36"/>
        <v>1224702555.9099307</v>
      </c>
      <c r="BQ68" s="204">
        <f t="shared" ca="1" si="37"/>
        <v>1213229035.2688594</v>
      </c>
      <c r="BR68" s="204">
        <f t="shared" ca="1" si="37"/>
        <v>1201835232.4316263</v>
      </c>
      <c r="BS68" s="204">
        <f t="shared" ca="1" si="37"/>
        <v>1190520656.4232359</v>
      </c>
      <c r="BT68" s="204">
        <f t="shared" ca="1" si="37"/>
        <v>1179284819.1004522</v>
      </c>
      <c r="BU68" s="204">
        <f t="shared" ca="1" si="37"/>
        <v>1168127235.1361268</v>
      </c>
      <c r="BV68" s="204">
        <f t="shared" ca="1" si="37"/>
        <v>1155542246.9680078</v>
      </c>
      <c r="BW68" s="204">
        <f t="shared" ca="1" si="37"/>
        <v>1143132150.7982478</v>
      </c>
      <c r="BX68" s="204">
        <f t="shared" ca="1" si="37"/>
        <v>1130828285.050421</v>
      </c>
      <c r="BY68" s="204">
        <f t="shared" ca="1" si="37"/>
        <v>1118629828.1082573</v>
      </c>
      <c r="BZ68" s="204">
        <f t="shared" ca="1" si="37"/>
        <v>1106535964.3532259</v>
      </c>
      <c r="CA68" s="204">
        <f t="shared" ca="1" si="37"/>
        <v>1094545884.1223578</v>
      </c>
      <c r="CB68" s="204">
        <f t="shared" ca="1" si="37"/>
        <v>1082658783.6663594</v>
      </c>
      <c r="CC68" s="204">
        <f t="shared" ca="1" si="37"/>
        <v>1070873865.1080118</v>
      </c>
      <c r="CD68" s="204">
        <f t="shared" ca="1" si="37"/>
        <v>1059190336.4008561</v>
      </c>
      <c r="CE68" s="204">
        <f t="shared" ca="1" si="37"/>
        <v>1047607411.2881608</v>
      </c>
      <c r="CF68" s="204">
        <f t="shared" ca="1" si="37"/>
        <v>1036124309.2621713</v>
      </c>
    </row>
    <row r="69" spans="1:84" s="126" customFormat="1" x14ac:dyDescent="0.2">
      <c r="A69" s="120"/>
      <c r="B69" s="214" t="s">
        <v>183</v>
      </c>
      <c r="D69" s="204">
        <f>Control!$B$47*Control!$C39</f>
        <v>756668937.65853655</v>
      </c>
      <c r="E69" s="204">
        <f ca="1">D69*(E$74/D$74)*(E14/D14)</f>
        <v>759128877.38794816</v>
      </c>
      <c r="F69" s="303">
        <f ca="1">E69*(F$74/E$74)*(F14/E14)*(1-('Case 1 Assumptions'!$C$173*'Case 1 Assumptions'!$C$174^('Program Case 1 - Forecasts'!F7)))</f>
        <v>734096433.30917585</v>
      </c>
      <c r="G69" s="303">
        <f ca="1">F69*(G$74/F$74)*(G14/F14)*(1-('Case 1 Assumptions'!$C$173*'Case 1 Assumptions'!$C$174^('Program Case 1 - Forecasts'!G7)))</f>
        <v>732508298.43817377</v>
      </c>
      <c r="H69" s="303">
        <f ca="1">G69*(H$74/G$74)*(H14/G14)*(1-('Case 1 Assumptions'!$C$173*'Case 1 Assumptions'!$C$174^('Program Case 1 - Forecasts'!H7)))</f>
        <v>731550014.56168437</v>
      </c>
      <c r="I69" s="303">
        <f ca="1">H69*(I$74/H$74)*(I14/H14)*(1-('Case 1 Assumptions'!$C$173*'Case 1 Assumptions'!$C$174^('Program Case 1 - Forecasts'!I7)))</f>
        <v>731184784.5791986</v>
      </c>
      <c r="J69" s="303">
        <f ca="1">I69*(J$74/I$74)*(J14/I14)*(1-('Case 1 Assumptions'!$C$173*'Case 1 Assumptions'!$C$174^('Program Case 1 - Forecasts'!J7)))</f>
        <v>731379192.43238235</v>
      </c>
      <c r="K69" s="303">
        <f ca="1">J69*(K$74/J$74)*(K14/J14)*(1-('Case 1 Assumptions'!$C$173*'Case 1 Assumptions'!$C$174^('Program Case 1 - Forecasts'!K7)))</f>
        <v>732102840.65160346</v>
      </c>
      <c r="L69" s="303">
        <f ca="1">K69*(L$74/K$74)*(L14/K14)*(1-('Case 1 Assumptions'!$C$173*'Case 1 Assumptions'!$C$174^('Program Case 1 - Forecasts'!L7)))</f>
        <v>733328032.14661241</v>
      </c>
      <c r="M69" s="303">
        <f ca="1">L69*(M$74/L$74)*(M14/L14)*(1-('Case 1 Assumptions'!$C$173*'Case 1 Assumptions'!$C$174^('Program Case 1 - Forecasts'!M7)))</f>
        <v>735029490.2510134</v>
      </c>
      <c r="N69" s="303">
        <f ca="1">M69*(N$74/M$74)*(N14/M14)*(1-('Case 1 Assumptions'!$C$173*'Case 1 Assumptions'!$C$174^('Program Case 1 - Forecasts'!N7)))</f>
        <v>735596093.62835586</v>
      </c>
      <c r="O69" s="303">
        <f ca="1">N69*(O$74/N$74)*(O14/N14)*(1-('Case 1 Assumptions'!$C$173*'Case 1 Assumptions'!$C$174^('Program Case 1 - Forecasts'!O7)))</f>
        <v>734780330.35265875</v>
      </c>
      <c r="P69" s="303">
        <f ca="1">O69*(P$74/O$74)*(P14/O14)*(1-('Case 1 Assumptions'!$C$173*'Case 1 Assumptions'!$C$174^('Program Case 1 - Forecasts'!P7)))</f>
        <v>734394897.25138259</v>
      </c>
      <c r="Q69" s="303">
        <f ca="1">P69*(Q$74/P$74)*(Q14/P14)*(1-('Case 1 Assumptions'!$C$173*'Case 1 Assumptions'!$C$174^('Program Case 1 - Forecasts'!Q7)))</f>
        <v>734415972.87470829</v>
      </c>
      <c r="R69" s="303">
        <f ca="1">Q69*(R$74/Q$74)*(R14/Q14)*(1-('Case 1 Assumptions'!$C$173*'Case 1 Assumptions'!$C$174^('Program Case 1 - Forecasts'!R7)))</f>
        <v>734821635.89929783</v>
      </c>
      <c r="S69" s="303">
        <f ca="1">R69*(S$74/R$74)*(S14/R14)*(1-('Case 1 Assumptions'!$C$173*'Case 1 Assumptions'!$C$174^('Program Case 1 - Forecasts'!S7)))</f>
        <v>735591683.83474696</v>
      </c>
      <c r="T69" s="303">
        <f ca="1">S69*(T$74/S$74)*(T14/S14)*(1-('Case 1 Assumptions'!$C$173*'Case 1 Assumptions'!$C$174^('Program Case 1 - Forecasts'!T7)))</f>
        <v>736707471.66084123</v>
      </c>
      <c r="U69" s="303">
        <f ca="1">T69*(U$74/T$74)*(U14/T14)*(1-('Case 1 Assumptions'!$C$173*'Case 1 Assumptions'!$C$174^('Program Case 1 - Forecasts'!U7)))</f>
        <v>738151767.95404613</v>
      </c>
      <c r="V69" s="303">
        <f ca="1">U69*(V$74/U$74)*(V14/U14)*(1-('Case 1 Assumptions'!$C$173*'Case 1 Assumptions'!$C$174^('Program Case 1 - Forecasts'!V7)))</f>
        <v>739908626.38959384</v>
      </c>
      <c r="W69" s="303">
        <f ca="1">V69*(W$74/V$74)*(W14/V14)*(1-('Case 1 Assumptions'!$C$173*'Case 1 Assumptions'!$C$174^('Program Case 1 - Forecasts'!W7)))</f>
        <v>741963270.78565896</v>
      </c>
      <c r="X69" s="303">
        <f ca="1">W69*(X$74/W$74)*(X14/W14)*(1-('Case 1 Assumptions'!$C$173*'Case 1 Assumptions'!$C$174^('Program Case 1 - Forecasts'!X7)))</f>
        <v>742714052.37291455</v>
      </c>
      <c r="Y69" s="204">
        <f t="shared" ca="1" si="36"/>
        <v>747074860.56772518</v>
      </c>
      <c r="Z69" s="204">
        <f t="shared" ca="1" si="36"/>
        <v>751450834.29493546</v>
      </c>
      <c r="AA69" s="204">
        <f t="shared" ca="1" si="36"/>
        <v>755842018.28640783</v>
      </c>
      <c r="AB69" s="204">
        <f t="shared" ca="1" si="36"/>
        <v>760248457.39557028</v>
      </c>
      <c r="AC69" s="204">
        <f t="shared" ca="1" si="36"/>
        <v>764670196.59773004</v>
      </c>
      <c r="AD69" s="204">
        <f t="shared" ca="1" si="36"/>
        <v>769107280.9903897</v>
      </c>
      <c r="AE69" s="204">
        <f t="shared" ca="1" si="36"/>
        <v>773559755.79356265</v>
      </c>
      <c r="AF69" s="204">
        <f t="shared" ca="1" si="36"/>
        <v>778027666.35009074</v>
      </c>
      <c r="AG69" s="204">
        <f t="shared" ca="1" si="36"/>
        <v>782511058.12596118</v>
      </c>
      <c r="AH69" s="204">
        <f t="shared" ca="1" si="36"/>
        <v>785434593.36349928</v>
      </c>
      <c r="AI69" s="204">
        <f t="shared" ca="1" si="36"/>
        <v>786289393.29952693</v>
      </c>
      <c r="AJ69" s="204">
        <f t="shared" ca="1" si="36"/>
        <v>787144381.72708416</v>
      </c>
      <c r="AK69" s="204">
        <f t="shared" ca="1" si="36"/>
        <v>787999558.67848635</v>
      </c>
      <c r="AL69" s="204">
        <f t="shared" ca="1" si="36"/>
        <v>788854924.18605292</v>
      </c>
      <c r="AM69" s="204">
        <f t="shared" ca="1" si="36"/>
        <v>789710478.28210914</v>
      </c>
      <c r="AN69" s="204">
        <f t="shared" ca="1" si="36"/>
        <v>790566220.99898505</v>
      </c>
      <c r="AO69" s="204">
        <f t="shared" ca="1" si="36"/>
        <v>791422152.36901534</v>
      </c>
      <c r="AP69" s="204">
        <f t="shared" ca="1" si="36"/>
        <v>792278272.42453992</v>
      </c>
      <c r="AQ69" s="204">
        <f t="shared" ca="1" si="36"/>
        <v>793134581.19790363</v>
      </c>
      <c r="AR69" s="204">
        <f t="shared" ca="1" si="36"/>
        <v>792688860.2543031</v>
      </c>
      <c r="AS69" s="204">
        <f t="shared" ca="1" si="36"/>
        <v>790702348.79849923</v>
      </c>
      <c r="AT69" s="204">
        <f t="shared" ca="1" si="36"/>
        <v>788720050.82886267</v>
      </c>
      <c r="AU69" s="204">
        <f t="shared" ca="1" si="36"/>
        <v>786741958.11700034</v>
      </c>
      <c r="AV69" s="204">
        <f t="shared" ca="1" si="36"/>
        <v>784768062.4498117</v>
      </c>
      <c r="AW69" s="204">
        <f t="shared" ca="1" si="36"/>
        <v>782798355.62946248</v>
      </c>
      <c r="AX69" s="204">
        <f t="shared" ca="1" si="36"/>
        <v>780832829.47335637</v>
      </c>
      <c r="AY69" s="204">
        <f t="shared" ca="1" si="36"/>
        <v>778871475.81410825</v>
      </c>
      <c r="AZ69" s="204">
        <f t="shared" ca="1" si="36"/>
        <v>776914286.49951649</v>
      </c>
      <c r="BA69" s="204">
        <f t="shared" ca="1" si="36"/>
        <v>774961253.39253545</v>
      </c>
      <c r="BB69" s="204">
        <f t="shared" ca="1" si="36"/>
        <v>771779203.46480906</v>
      </c>
      <c r="BC69" s="204">
        <f t="shared" ca="1" si="36"/>
        <v>767130534.6205188</v>
      </c>
      <c r="BD69" s="204">
        <f t="shared" ca="1" si="36"/>
        <v>762503345.57407558</v>
      </c>
      <c r="BE69" s="204">
        <f t="shared" ca="1" si="36"/>
        <v>757897547.59054267</v>
      </c>
      <c r="BF69" s="204">
        <f t="shared" ca="1" si="36"/>
        <v>753313052.27944887</v>
      </c>
      <c r="BG69" s="204">
        <f t="shared" ca="1" si="36"/>
        <v>748749771.59350479</v>
      </c>
      <c r="BH69" s="204">
        <f t="shared" ca="1" si="36"/>
        <v>744207617.82732224</v>
      </c>
      <c r="BI69" s="204">
        <f t="shared" ca="1" si="36"/>
        <v>739686503.61613786</v>
      </c>
      <c r="BJ69" s="204">
        <f t="shared" ca="1" si="36"/>
        <v>735186341.93454158</v>
      </c>
      <c r="BK69" s="204">
        <f t="shared" ca="1" si="36"/>
        <v>730707046.09521091</v>
      </c>
      <c r="BL69" s="204">
        <f t="shared" ca="1" si="36"/>
        <v>725163118.96829987</v>
      </c>
      <c r="BM69" s="204">
        <f t="shared" ca="1" si="36"/>
        <v>718434328.37494695</v>
      </c>
      <c r="BN69" s="204">
        <f t="shared" ca="1" si="36"/>
        <v>711752142.42945504</v>
      </c>
      <c r="BO69" s="204">
        <f t="shared" ca="1" si="36"/>
        <v>705116274.54640079</v>
      </c>
      <c r="BP69" s="204">
        <f t="shared" ca="1" si="36"/>
        <v>698526439.79173231</v>
      </c>
      <c r="BQ69" s="204">
        <f t="shared" ca="1" si="37"/>
        <v>691982354.87363565</v>
      </c>
      <c r="BR69" s="204">
        <f t="shared" ca="1" si="37"/>
        <v>685483738.13345253</v>
      </c>
      <c r="BS69" s="204">
        <f t="shared" ca="1" si="37"/>
        <v>679030309.53664374</v>
      </c>
      <c r="BT69" s="204">
        <f t="shared" ca="1" si="37"/>
        <v>672621790.66380453</v>
      </c>
      <c r="BU69" s="204">
        <f t="shared" ca="1" si="37"/>
        <v>666257904.70172548</v>
      </c>
      <c r="BV69" s="204">
        <f t="shared" ca="1" si="37"/>
        <v>659079878.54551685</v>
      </c>
      <c r="BW69" s="204">
        <f t="shared" ca="1" si="37"/>
        <v>652001604.51636314</v>
      </c>
      <c r="BX69" s="204">
        <f t="shared" ca="1" si="37"/>
        <v>644983920.51216888</v>
      </c>
      <c r="BY69" s="204">
        <f t="shared" ca="1" si="37"/>
        <v>638026357.91246367</v>
      </c>
      <c r="BZ69" s="204">
        <f t="shared" ca="1" si="37"/>
        <v>631128451.5176723</v>
      </c>
      <c r="CA69" s="204">
        <f t="shared" ca="1" si="37"/>
        <v>624289739.52505887</v>
      </c>
      <c r="CB69" s="204">
        <f t="shared" ca="1" si="37"/>
        <v>617509763.50483584</v>
      </c>
      <c r="CC69" s="204">
        <f t="shared" ca="1" si="37"/>
        <v>610788068.37643647</v>
      </c>
      <c r="CD69" s="204">
        <f t="shared" ca="1" si="37"/>
        <v>604124202.38495052</v>
      </c>
      <c r="CE69" s="204">
        <f t="shared" ca="1" si="37"/>
        <v>597517717.07772112</v>
      </c>
      <c r="CF69" s="204">
        <f t="shared" ca="1" si="37"/>
        <v>590968167.28110135</v>
      </c>
    </row>
    <row r="70" spans="1:84" s="126" customFormat="1" x14ac:dyDescent="0.2">
      <c r="A70" s="120"/>
      <c r="B70" s="214" t="s">
        <v>184</v>
      </c>
      <c r="D70" s="204">
        <f>Control!$B$47*Control!$C40</f>
        <v>252222979.21951219</v>
      </c>
      <c r="E70" s="204">
        <f ca="1">D70*(E$74/D$74)*(E15/D15)</f>
        <v>259899607.28783512</v>
      </c>
      <c r="F70" s="204">
        <f t="shared" ref="F70:X70" ca="1" si="39">E70*(F$74/E$74)*(F15/E15)</f>
        <v>264390237.49102199</v>
      </c>
      <c r="G70" s="204">
        <f t="shared" ca="1" si="39"/>
        <v>268927888.90899146</v>
      </c>
      <c r="H70" s="204">
        <f t="shared" ca="1" si="39"/>
        <v>347155135.26379275</v>
      </c>
      <c r="I70" s="204">
        <f t="shared" ca="1" si="39"/>
        <v>278145935.39225972</v>
      </c>
      <c r="J70" s="204">
        <f t="shared" ca="1" si="39"/>
        <v>282827179.10293579</v>
      </c>
      <c r="K70" s="204">
        <f t="shared" ca="1" si="39"/>
        <v>287557141.37335491</v>
      </c>
      <c r="L70" s="204">
        <f t="shared" ca="1" si="39"/>
        <v>292336255.29241556</v>
      </c>
      <c r="M70" s="204">
        <f t="shared" ca="1" si="39"/>
        <v>297164957.50500733</v>
      </c>
      <c r="N70" s="204">
        <f t="shared" ca="1" si="39"/>
        <v>301393035.44697577</v>
      </c>
      <c r="O70" s="204">
        <f t="shared" ca="1" si="39"/>
        <v>304902082.96822995</v>
      </c>
      <c r="P70" s="204">
        <f t="shared" ca="1" si="39"/>
        <v>308435580.39516479</v>
      </c>
      <c r="Q70" s="204">
        <f t="shared" ca="1" si="39"/>
        <v>311993672.45569807</v>
      </c>
      <c r="R70" s="204">
        <f t="shared" ca="1" si="39"/>
        <v>315576504.66752982</v>
      </c>
      <c r="S70" s="204">
        <f t="shared" ca="1" si="39"/>
        <v>319184223.34224677</v>
      </c>
      <c r="T70" s="204">
        <f t="shared" ca="1" si="39"/>
        <v>322816975.58944702</v>
      </c>
      <c r="U70" s="204">
        <f t="shared" ca="1" si="39"/>
        <v>326474909.32088578</v>
      </c>
      <c r="V70" s="204">
        <f t="shared" ca="1" si="39"/>
        <v>330158173.25464159</v>
      </c>
      <c r="W70" s="204">
        <f t="shared" ca="1" si="39"/>
        <v>333866916.91930419</v>
      </c>
      <c r="X70" s="204">
        <f t="shared" ca="1" si="39"/>
        <v>336881031.26659912</v>
      </c>
      <c r="Y70" s="204">
        <f t="shared" ca="1" si="36"/>
        <v>338859011.2942155</v>
      </c>
      <c r="Z70" s="204">
        <f t="shared" ca="1" si="36"/>
        <v>340843870.12017721</v>
      </c>
      <c r="AA70" s="204">
        <f t="shared" ca="1" si="36"/>
        <v>342835628.03401005</v>
      </c>
      <c r="AB70" s="204">
        <f t="shared" ca="1" si="36"/>
        <v>344834305.38037968</v>
      </c>
      <c r="AC70" s="204">
        <f t="shared" ca="1" si="36"/>
        <v>346839922.55923384</v>
      </c>
      <c r="AD70" s="204">
        <f t="shared" ca="1" si="36"/>
        <v>348852500.0259459</v>
      </c>
      <c r="AE70" s="204">
        <f t="shared" ca="1" si="36"/>
        <v>350872058.29145765</v>
      </c>
      <c r="AF70" s="204">
        <f t="shared" ca="1" si="36"/>
        <v>352898617.92242366</v>
      </c>
      <c r="AG70" s="204">
        <f t="shared" ca="1" si="36"/>
        <v>354932199.54135484</v>
      </c>
      <c r="AH70" s="204">
        <f t="shared" ca="1" si="36"/>
        <v>356258259.76954013</v>
      </c>
      <c r="AI70" s="204">
        <f t="shared" ca="1" si="36"/>
        <v>356645980.83534688</v>
      </c>
      <c r="AJ70" s="204">
        <f t="shared" ca="1" si="36"/>
        <v>357033787.39734238</v>
      </c>
      <c r="AK70" s="204">
        <f t="shared" ca="1" si="36"/>
        <v>357421679.47018427</v>
      </c>
      <c r="AL70" s="204">
        <f t="shared" ca="1" si="36"/>
        <v>357809657.06853223</v>
      </c>
      <c r="AM70" s="204">
        <f t="shared" ca="1" si="36"/>
        <v>358197720.20704824</v>
      </c>
      <c r="AN70" s="204">
        <f t="shared" ref="AN70:CF70" ca="1" si="40">AM70*(AN$74/AM$74)*(AN15/AM15)</f>
        <v>358585868.90039659</v>
      </c>
      <c r="AO70" s="204">
        <f t="shared" ca="1" si="40"/>
        <v>358974103.16324377</v>
      </c>
      <c r="AP70" s="204">
        <f t="shared" ca="1" si="40"/>
        <v>359362423.0102585</v>
      </c>
      <c r="AQ70" s="204">
        <f t="shared" ca="1" si="40"/>
        <v>359750828.45611173</v>
      </c>
      <c r="AR70" s="204">
        <f t="shared" ca="1" si="40"/>
        <v>359548657.87558007</v>
      </c>
      <c r="AS70" s="204">
        <f t="shared" ca="1" si="40"/>
        <v>358647613.89274973</v>
      </c>
      <c r="AT70" s="204">
        <f t="shared" ca="1" si="40"/>
        <v>357748481.06746483</v>
      </c>
      <c r="AU70" s="204">
        <f t="shared" ca="1" si="40"/>
        <v>356851255.66748202</v>
      </c>
      <c r="AV70" s="204">
        <f t="shared" ca="1" si="40"/>
        <v>355955933.96749449</v>
      </c>
      <c r="AW70" s="204">
        <f t="shared" ca="1" si="40"/>
        <v>355062512.2491197</v>
      </c>
      <c r="AX70" s="204">
        <f t="shared" ca="1" si="40"/>
        <v>354170986.80088693</v>
      </c>
      <c r="AY70" s="204">
        <f t="shared" ca="1" si="40"/>
        <v>353281353.91822499</v>
      </c>
      <c r="AZ70" s="204">
        <f t="shared" ca="1" si="40"/>
        <v>352393609.90344954</v>
      </c>
      <c r="BA70" s="204">
        <f t="shared" ca="1" si="40"/>
        <v>351507751.06575078</v>
      </c>
      <c r="BB70" s="204">
        <f t="shared" ca="1" si="40"/>
        <v>350064433.46893215</v>
      </c>
      <c r="BC70" s="204">
        <f t="shared" ca="1" si="40"/>
        <v>347955885.30119783</v>
      </c>
      <c r="BD70" s="204">
        <f t="shared" ca="1" si="40"/>
        <v>345857079.96305865</v>
      </c>
      <c r="BE70" s="204">
        <f t="shared" ca="1" si="40"/>
        <v>343767977.20602721</v>
      </c>
      <c r="BF70" s="204">
        <f t="shared" ca="1" si="40"/>
        <v>341688536.93785954</v>
      </c>
      <c r="BG70" s="204">
        <f t="shared" ca="1" si="40"/>
        <v>339618719.22197235</v>
      </c>
      <c r="BH70" s="204">
        <f t="shared" ca="1" si="40"/>
        <v>337558484.2768622</v>
      </c>
      <c r="BI70" s="204">
        <f t="shared" ca="1" si="40"/>
        <v>335507792.47552663</v>
      </c>
      <c r="BJ70" s="204">
        <f t="shared" ca="1" si="40"/>
        <v>333466604.34488744</v>
      </c>
      <c r="BK70" s="204">
        <f t="shared" ca="1" si="40"/>
        <v>331434880.56521636</v>
      </c>
      <c r="BL70" s="204">
        <f t="shared" ca="1" si="40"/>
        <v>328920260.19171774</v>
      </c>
      <c r="BM70" s="204">
        <f t="shared" ca="1" si="40"/>
        <v>325868208.18459135</v>
      </c>
      <c r="BN70" s="204">
        <f t="shared" ca="1" si="40"/>
        <v>322837295.16330087</v>
      </c>
      <c r="BO70" s="204">
        <f t="shared" ca="1" si="40"/>
        <v>319827391.13812464</v>
      </c>
      <c r="BP70" s="204">
        <f t="shared" ca="1" si="40"/>
        <v>316838366.86837167</v>
      </c>
      <c r="BQ70" s="204">
        <f t="shared" ca="1" si="40"/>
        <v>313870093.85823929</v>
      </c>
      <c r="BR70" s="204">
        <f t="shared" ca="1" si="40"/>
        <v>310922444.35269308</v>
      </c>
      <c r="BS70" s="204">
        <f t="shared" ca="1" si="40"/>
        <v>307995291.3333683</v>
      </c>
      <c r="BT70" s="204">
        <f t="shared" ca="1" si="40"/>
        <v>305088508.51449472</v>
      </c>
      <c r="BU70" s="204">
        <f t="shared" ca="1" si="40"/>
        <v>302201970.33884192</v>
      </c>
      <c r="BV70" s="204">
        <f t="shared" ca="1" si="40"/>
        <v>298946153.58643705</v>
      </c>
      <c r="BW70" s="204">
        <f t="shared" ca="1" si="40"/>
        <v>295735582.51011163</v>
      </c>
      <c r="BX70" s="204">
        <f t="shared" ca="1" si="40"/>
        <v>292552493.92186844</v>
      </c>
      <c r="BY70" s="204">
        <f t="shared" ca="1" si="40"/>
        <v>289396675.26433516</v>
      </c>
      <c r="BZ70" s="204">
        <f t="shared" ca="1" si="40"/>
        <v>286267915.53179276</v>
      </c>
      <c r="CA70" s="204">
        <f t="shared" ca="1" si="40"/>
        <v>283166005.25926417</v>
      </c>
      <c r="CB70" s="204">
        <f t="shared" ca="1" si="40"/>
        <v>280090736.51167792</v>
      </c>
      <c r="CC70" s="204">
        <f t="shared" ca="1" si="40"/>
        <v>277041902.87310576</v>
      </c>
      <c r="CD70" s="204">
        <f t="shared" ca="1" si="40"/>
        <v>274019299.43607396</v>
      </c>
      <c r="CE70" s="204">
        <f t="shared" ca="1" si="40"/>
        <v>271022722.79094857</v>
      </c>
      <c r="CF70" s="204">
        <f t="shared" ca="1" si="40"/>
        <v>268051971.0153926</v>
      </c>
    </row>
    <row r="71" spans="1:84" s="126" customFormat="1" x14ac:dyDescent="0.2">
      <c r="A71" s="120"/>
      <c r="B71" s="127" t="s">
        <v>185</v>
      </c>
      <c r="D71" s="119">
        <f t="shared" ref="D71:BO71" ca="1" si="41">SUM(D47:D52)</f>
        <v>10363309.09013431</v>
      </c>
      <c r="E71" s="119">
        <f t="shared" ca="1" si="41"/>
        <v>10594629.701232634</v>
      </c>
      <c r="F71" s="204">
        <f t="shared" ca="1" si="41"/>
        <v>10854231.352342451</v>
      </c>
      <c r="G71" s="204">
        <f t="shared" ca="1" si="41"/>
        <v>10971761.146163408</v>
      </c>
      <c r="H71" s="204">
        <f t="shared" ca="1" si="41"/>
        <v>11168907.204212531</v>
      </c>
      <c r="I71" s="204">
        <f t="shared" ca="1" si="41"/>
        <v>10944773.540744476</v>
      </c>
      <c r="J71" s="204">
        <f t="shared" ca="1" si="41"/>
        <v>11070274.355848445</v>
      </c>
      <c r="K71" s="204">
        <f t="shared" ca="1" si="41"/>
        <v>11199635.224298462</v>
      </c>
      <c r="L71" s="204">
        <f t="shared" ca="1" si="41"/>
        <v>11332733.484042007</v>
      </c>
      <c r="M71" s="204">
        <f t="shared" ca="1" si="41"/>
        <v>11469458.294183835</v>
      </c>
      <c r="N71" s="204">
        <f t="shared" ca="1" si="41"/>
        <v>11584700.177528869</v>
      </c>
      <c r="O71" s="204">
        <f t="shared" ca="1" si="41"/>
        <v>11674143.333925858</v>
      </c>
      <c r="P71" s="204">
        <f t="shared" ca="1" si="41"/>
        <v>11766321.581188424</v>
      </c>
      <c r="Q71" s="204">
        <f t="shared" ca="1" si="41"/>
        <v>11861123.389266446</v>
      </c>
      <c r="R71" s="204">
        <f t="shared" ca="1" si="41"/>
        <v>11958446.452625329</v>
      </c>
      <c r="S71" s="204">
        <f t="shared" ca="1" si="41"/>
        <v>12058196.812237374</v>
      </c>
      <c r="T71" s="204">
        <f t="shared" ca="1" si="41"/>
        <v>12160288.07411107</v>
      </c>
      <c r="U71" s="204">
        <f t="shared" ca="1" si="41"/>
        <v>12264640.712532213</v>
      </c>
      <c r="V71" s="204">
        <f t="shared" ca="1" si="41"/>
        <v>12371181.447779238</v>
      </c>
      <c r="W71" s="204">
        <f t="shared" ca="1" si="41"/>
        <v>12479842.689431919</v>
      </c>
      <c r="X71" s="204">
        <f t="shared" ca="1" si="41"/>
        <v>12563700.556855533</v>
      </c>
      <c r="Y71" s="204">
        <f t="shared" ca="1" si="41"/>
        <v>12637568.274999794</v>
      </c>
      <c r="Z71" s="204">
        <f t="shared" ca="1" si="41"/>
        <v>12711692.959228076</v>
      </c>
      <c r="AA71" s="204">
        <f t="shared" ca="1" si="41"/>
        <v>12786075.367580868</v>
      </c>
      <c r="AB71" s="204">
        <f t="shared" ca="1" si="41"/>
        <v>12860716.2601589</v>
      </c>
      <c r="AC71" s="204">
        <f t="shared" ca="1" si="41"/>
        <v>12935616.399128461</v>
      </c>
      <c r="AD71" s="204">
        <f t="shared" ca="1" si="41"/>
        <v>13010776.548726741</v>
      </c>
      <c r="AE71" s="204">
        <f t="shared" ca="1" si="41"/>
        <v>13086197.475267217</v>
      </c>
      <c r="AF71" s="204">
        <f t="shared" ca="1" si="41"/>
        <v>13161879.947144989</v>
      </c>
      <c r="AG71" s="204">
        <f t="shared" ca="1" si="41"/>
        <v>13237824.734842191</v>
      </c>
      <c r="AH71" s="204">
        <f t="shared" ca="1" si="41"/>
        <v>13287381.480859989</v>
      </c>
      <c r="AI71" s="204">
        <f t="shared" ca="1" si="41"/>
        <v>13301713.308777539</v>
      </c>
      <c r="AJ71" s="204">
        <f t="shared" ca="1" si="41"/>
        <v>13316048.295390949</v>
      </c>
      <c r="AK71" s="204">
        <f t="shared" ca="1" si="41"/>
        <v>13330386.441241654</v>
      </c>
      <c r="AL71" s="204">
        <f t="shared" ca="1" si="41"/>
        <v>13344727.746871158</v>
      </c>
      <c r="AM71" s="204">
        <f t="shared" ca="1" si="41"/>
        <v>13359072.212821065</v>
      </c>
      <c r="AN71" s="204">
        <f t="shared" ca="1" si="41"/>
        <v>13373419.839633044</v>
      </c>
      <c r="AO71" s="204">
        <f t="shared" ca="1" si="41"/>
        <v>13387770.627848864</v>
      </c>
      <c r="AP71" s="204">
        <f t="shared" ca="1" si="41"/>
        <v>13402124.578010364</v>
      </c>
      <c r="AQ71" s="204">
        <f t="shared" ca="1" si="41"/>
        <v>13416481.690659475</v>
      </c>
      <c r="AR71" s="204">
        <f t="shared" ca="1" si="41"/>
        <v>13408814.149015443</v>
      </c>
      <c r="AS71" s="204">
        <f t="shared" ca="1" si="41"/>
        <v>13375336.458577776</v>
      </c>
      <c r="AT71" s="204">
        <f t="shared" ca="1" si="41"/>
        <v>13341929.659778647</v>
      </c>
      <c r="AU71" s="204">
        <f t="shared" ca="1" si="41"/>
        <v>13308593.614303013</v>
      </c>
      <c r="AV71" s="204">
        <f t="shared" ca="1" si="41"/>
        <v>13275328.184092745</v>
      </c>
      <c r="AW71" s="204">
        <f t="shared" ca="1" si="41"/>
        <v>13242133.231346169</v>
      </c>
      <c r="AX71" s="204">
        <f t="shared" ca="1" si="41"/>
        <v>13209008.618517617</v>
      </c>
      <c r="AY71" s="204">
        <f t="shared" ca="1" si="41"/>
        <v>13175954.208316954</v>
      </c>
      <c r="AZ71" s="204">
        <f t="shared" ca="1" si="41"/>
        <v>13142969.863709124</v>
      </c>
      <c r="BA71" s="204">
        <f t="shared" ca="1" si="41"/>
        <v>13110055.44791369</v>
      </c>
      <c r="BB71" s="204">
        <f t="shared" ca="1" si="41"/>
        <v>13056349.117499553</v>
      </c>
      <c r="BC71" s="204">
        <f t="shared" ca="1" si="41"/>
        <v>12977629.482826605</v>
      </c>
      <c r="BD71" s="204">
        <f t="shared" ca="1" si="41"/>
        <v>12899273.707178764</v>
      </c>
      <c r="BE71" s="204">
        <f t="shared" ca="1" si="41"/>
        <v>12821280.287160844</v>
      </c>
      <c r="BF71" s="204">
        <f t="shared" ca="1" si="41"/>
        <v>12743647.725214401</v>
      </c>
      <c r="BG71" s="204">
        <f t="shared" ca="1" si="41"/>
        <v>12666374.52959598</v>
      </c>
      <c r="BH71" s="204">
        <f t="shared" ca="1" si="41"/>
        <v>12589459.214355389</v>
      </c>
      <c r="BI71" s="204">
        <f t="shared" ca="1" si="41"/>
        <v>12512900.299314102</v>
      </c>
      <c r="BJ71" s="204">
        <f t="shared" ca="1" si="41"/>
        <v>12436696.310043698</v>
      </c>
      <c r="BK71" s="204">
        <f t="shared" ca="1" si="41"/>
        <v>12360845.77784441</v>
      </c>
      <c r="BL71" s="204">
        <f t="shared" ca="1" si="41"/>
        <v>12266986.241007954</v>
      </c>
      <c r="BM71" s="204">
        <f t="shared" ca="1" si="41"/>
        <v>12153218.4423532</v>
      </c>
      <c r="BN71" s="204">
        <f t="shared" ca="1" si="41"/>
        <v>12040238.485400653</v>
      </c>
      <c r="BO71" s="204">
        <f t="shared" ca="1" si="41"/>
        <v>11928041.525887998</v>
      </c>
      <c r="BP71" s="204">
        <f t="shared" ref="BP71:CF71" ca="1" si="42">SUM(BP47:BP52)</f>
        <v>11816622.747465286</v>
      </c>
      <c r="BQ71" s="204">
        <f t="shared" ca="1" si="42"/>
        <v>11705977.361540573</v>
      </c>
      <c r="BR71" s="204">
        <f t="shared" ca="1" si="42"/>
        <v>11596100.607126376</v>
      </c>
      <c r="BS71" s="204">
        <f t="shared" ca="1" si="42"/>
        <v>11486987.750686985</v>
      </c>
      <c r="BT71" s="204">
        <f t="shared" ca="1" si="42"/>
        <v>11378634.08598656</v>
      </c>
      <c r="BU71" s="204">
        <f t="shared" ca="1" si="42"/>
        <v>11271034.933938075</v>
      </c>
      <c r="BV71" s="204">
        <f t="shared" ca="1" si="42"/>
        <v>11149662.423091147</v>
      </c>
      <c r="BW71" s="204">
        <f t="shared" ca="1" si="42"/>
        <v>11029894.659605734</v>
      </c>
      <c r="BX71" s="204">
        <f t="shared" ca="1" si="42"/>
        <v>10911152.187659441</v>
      </c>
      <c r="BY71" s="204">
        <f t="shared" ca="1" si="42"/>
        <v>10793427.077032726</v>
      </c>
      <c r="BZ71" s="204">
        <f t="shared" ca="1" si="42"/>
        <v>10676711.45539753</v>
      </c>
      <c r="CA71" s="204">
        <f t="shared" ca="1" si="42"/>
        <v>10560997.507910158</v>
      </c>
      <c r="CB71" s="204">
        <f t="shared" ca="1" si="42"/>
        <v>10446277.476806995</v>
      </c>
      <c r="CC71" s="204">
        <f t="shared" ca="1" si="42"/>
        <v>10332543.661002934</v>
      </c>
      <c r="CD71" s="204">
        <f t="shared" ca="1" si="42"/>
        <v>10219788.415692618</v>
      </c>
      <c r="CE71" s="204">
        <f t="shared" ca="1" si="42"/>
        <v>10108004.15195436</v>
      </c>
      <c r="CF71" s="204">
        <f t="shared" ca="1" si="42"/>
        <v>9997183.3363568075</v>
      </c>
    </row>
    <row r="72" spans="1:84" s="126" customFormat="1" x14ac:dyDescent="0.2">
      <c r="A72" s="120"/>
      <c r="B72" s="127" t="s">
        <v>186</v>
      </c>
      <c r="D72" s="119">
        <f t="shared" ref="D72:BO72" ca="1" si="43">SUM(D53:D58)</f>
        <v>40197833.938481428</v>
      </c>
      <c r="E72" s="119">
        <f t="shared" ca="1" si="43"/>
        <v>41206702.229577176</v>
      </c>
      <c r="F72" s="204">
        <f t="shared" ca="1" si="43"/>
        <v>42109756.451468684</v>
      </c>
      <c r="G72" s="204">
        <f t="shared" ca="1" si="43"/>
        <v>42522518.405318499</v>
      </c>
      <c r="H72" s="204">
        <f t="shared" ca="1" si="43"/>
        <v>42960012.411982872</v>
      </c>
      <c r="I72" s="204">
        <f t="shared" ca="1" si="43"/>
        <v>42325020.038517967</v>
      </c>
      <c r="J72" s="204">
        <f t="shared" ca="1" si="43"/>
        <v>42772739.187557764</v>
      </c>
      <c r="K72" s="204">
        <f t="shared" ca="1" si="43"/>
        <v>43236631.872250132</v>
      </c>
      <c r="L72" s="204">
        <f t="shared" ca="1" si="43"/>
        <v>43716134.171899557</v>
      </c>
      <c r="M72" s="204">
        <f t="shared" ca="1" si="43"/>
        <v>44210735.369443439</v>
      </c>
      <c r="N72" s="204">
        <f t="shared" ca="1" si="43"/>
        <v>44623638.237594567</v>
      </c>
      <c r="O72" s="204">
        <f t="shared" ca="1" si="43"/>
        <v>44938288.283474766</v>
      </c>
      <c r="P72" s="204">
        <f t="shared" ca="1" si="43"/>
        <v>45264652.173659153</v>
      </c>
      <c r="Q72" s="204">
        <f t="shared" ca="1" si="43"/>
        <v>45602223.399321564</v>
      </c>
      <c r="R72" s="204">
        <f t="shared" ca="1" si="43"/>
        <v>45950537.022469446</v>
      </c>
      <c r="S72" s="204">
        <f t="shared" ca="1" si="43"/>
        <v>46309165.717122607</v>
      </c>
      <c r="T72" s="204">
        <f t="shared" ca="1" si="43"/>
        <v>46677716.245758049</v>
      </c>
      <c r="U72" s="204">
        <f t="shared" ca="1" si="43"/>
        <v>47055826.317699917</v>
      </c>
      <c r="V72" s="204">
        <f t="shared" ca="1" si="43"/>
        <v>47443161.783295013</v>
      </c>
      <c r="W72" s="204">
        <f t="shared" ca="1" si="43"/>
        <v>47839414.123832271</v>
      </c>
      <c r="X72" s="204">
        <f t="shared" ca="1" si="43"/>
        <v>48141370.844503403</v>
      </c>
      <c r="Y72" s="204">
        <f t="shared" ca="1" si="43"/>
        <v>48424392.893761083</v>
      </c>
      <c r="Z72" s="204">
        <f t="shared" ca="1" si="43"/>
        <v>48708399.483598888</v>
      </c>
      <c r="AA72" s="204">
        <f t="shared" ca="1" si="43"/>
        <v>48993393.518352449</v>
      </c>
      <c r="AB72" s="204">
        <f t="shared" ca="1" si="43"/>
        <v>49279377.910250947</v>
      </c>
      <c r="AC72" s="204">
        <f t="shared" ca="1" si="43"/>
        <v>49566355.57943742</v>
      </c>
      <c r="AD72" s="204">
        <f t="shared" ca="1" si="43"/>
        <v>49854329.453989327</v>
      </c>
      <c r="AE72" s="204">
        <f t="shared" ca="1" si="43"/>
        <v>50143302.469939038</v>
      </c>
      <c r="AF72" s="204">
        <f t="shared" ca="1" si="43"/>
        <v>50433277.571294434</v>
      </c>
      <c r="AG72" s="204">
        <f t="shared" ca="1" si="43"/>
        <v>50724257.710059486</v>
      </c>
      <c r="AH72" s="204">
        <f t="shared" ca="1" si="43"/>
        <v>50914124.975468874</v>
      </c>
      <c r="AI72" s="204">
        <f t="shared" ca="1" si="43"/>
        <v>50969249.913220458</v>
      </c>
      <c r="AJ72" s="204">
        <f t="shared" ca="1" si="43"/>
        <v>51024387.002984375</v>
      </c>
      <c r="AK72" s="204">
        <f t="shared" ca="1" si="43"/>
        <v>51079536.24684377</v>
      </c>
      <c r="AL72" s="204">
        <f t="shared" ca="1" si="43"/>
        <v>51134697.646882072</v>
      </c>
      <c r="AM72" s="204">
        <f t="shared" ca="1" si="43"/>
        <v>51189871.205183037</v>
      </c>
      <c r="AN72" s="204">
        <f t="shared" ca="1" si="43"/>
        <v>51245056.923830755</v>
      </c>
      <c r="AO72" s="204">
        <f t="shared" ca="1" si="43"/>
        <v>51300254.804909639</v>
      </c>
      <c r="AP72" s="204">
        <f t="shared" ca="1" si="43"/>
        <v>51355464.850504421</v>
      </c>
      <c r="AQ72" s="204">
        <f t="shared" ca="1" si="43"/>
        <v>51410687.062700145</v>
      </c>
      <c r="AR72" s="204">
        <f t="shared" ca="1" si="43"/>
        <v>51381512.594252512</v>
      </c>
      <c r="AS72" s="204">
        <f t="shared" ca="1" si="43"/>
        <v>51252992.807237901</v>
      </c>
      <c r="AT72" s="204">
        <f t="shared" ca="1" si="43"/>
        <v>51124745.390383929</v>
      </c>
      <c r="AU72" s="204">
        <f t="shared" ca="1" si="43"/>
        <v>50996769.812034853</v>
      </c>
      <c r="AV72" s="204">
        <f t="shared" ca="1" si="43"/>
        <v>50869065.541522741</v>
      </c>
      <c r="AW72" s="204">
        <f t="shared" ca="1" si="43"/>
        <v>50741632.049165718</v>
      </c>
      <c r="AX72" s="204">
        <f t="shared" ca="1" si="43"/>
        <v>50614468.806266241</v>
      </c>
      <c r="AY72" s="204">
        <f t="shared" ca="1" si="43"/>
        <v>50487575.285109214</v>
      </c>
      <c r="AZ72" s="204">
        <f t="shared" ca="1" si="43"/>
        <v>50360950.958960362</v>
      </c>
      <c r="BA72" s="204">
        <f t="shared" ca="1" si="43"/>
        <v>50234595.302064382</v>
      </c>
      <c r="BB72" s="204">
        <f t="shared" ca="1" si="43"/>
        <v>50028571.095421262</v>
      </c>
      <c r="BC72" s="204">
        <f t="shared" ca="1" si="43"/>
        <v>49726957.41522982</v>
      </c>
      <c r="BD72" s="204">
        <f t="shared" ca="1" si="43"/>
        <v>49426737.826366566</v>
      </c>
      <c r="BE72" s="204">
        <f t="shared" ca="1" si="43"/>
        <v>49127906.56878221</v>
      </c>
      <c r="BF72" s="204">
        <f t="shared" ca="1" si="43"/>
        <v>48830457.904789999</v>
      </c>
      <c r="BG72" s="204">
        <f t="shared" ca="1" si="43"/>
        <v>48534386.118982323</v>
      </c>
      <c r="BH72" s="204">
        <f t="shared" ca="1" si="43"/>
        <v>48239685.518147528</v>
      </c>
      <c r="BI72" s="204">
        <f t="shared" ca="1" si="43"/>
        <v>47946350.431187101</v>
      </c>
      <c r="BJ72" s="204">
        <f t="shared" ca="1" si="43"/>
        <v>47654375.209033132</v>
      </c>
      <c r="BK72" s="204">
        <f t="shared" ca="1" si="43"/>
        <v>47363754.224566087</v>
      </c>
      <c r="BL72" s="204">
        <f t="shared" ca="1" si="43"/>
        <v>47004126.962383255</v>
      </c>
      <c r="BM72" s="204">
        <f t="shared" ca="1" si="43"/>
        <v>46568200.423251897</v>
      </c>
      <c r="BN72" s="204">
        <f t="shared" ca="1" si="43"/>
        <v>46135292.664692342</v>
      </c>
      <c r="BO72" s="204">
        <f t="shared" ca="1" si="43"/>
        <v>45705385.124927692</v>
      </c>
      <c r="BP72" s="204">
        <f t="shared" ref="BP72:CF72" ca="1" si="44">SUM(BP53:BP58)</f>
        <v>45278459.349132828</v>
      </c>
      <c r="BQ72" s="204">
        <f t="shared" ca="1" si="44"/>
        <v>44854496.988843031</v>
      </c>
      <c r="BR72" s="204">
        <f t="shared" ca="1" si="44"/>
        <v>44433479.801365562</v>
      </c>
      <c r="BS72" s="204">
        <f t="shared" ca="1" si="44"/>
        <v>44015389.649194643</v>
      </c>
      <c r="BT72" s="204">
        <f t="shared" ca="1" si="44"/>
        <v>43600208.499429427</v>
      </c>
      <c r="BU72" s="204">
        <f t="shared" ca="1" si="44"/>
        <v>43187918.423195124</v>
      </c>
      <c r="BV72" s="204">
        <f t="shared" ca="1" si="44"/>
        <v>42722852.075923152</v>
      </c>
      <c r="BW72" s="204">
        <f t="shared" ca="1" si="44"/>
        <v>42264078.225851506</v>
      </c>
      <c r="BX72" s="204">
        <f t="shared" ca="1" si="44"/>
        <v>41809231.305512458</v>
      </c>
      <c r="BY72" s="204">
        <f t="shared" ca="1" si="44"/>
        <v>41358280.943625055</v>
      </c>
      <c r="BZ72" s="204">
        <f t="shared" ca="1" si="44"/>
        <v>40911196.990613252</v>
      </c>
      <c r="CA72" s="204">
        <f t="shared" ca="1" si="44"/>
        <v>40467949.517046906</v>
      </c>
      <c r="CB72" s="204">
        <f t="shared" ca="1" si="44"/>
        <v>40028508.812093474</v>
      </c>
      <c r="CC72" s="204">
        <f t="shared" ca="1" si="44"/>
        <v>39592845.381980248</v>
      </c>
      <c r="CD72" s="204">
        <f t="shared" ca="1" si="44"/>
        <v>39160929.948467173</v>
      </c>
      <c r="CE72" s="204">
        <f t="shared" ca="1" si="44"/>
        <v>38732733.447330147</v>
      </c>
      <c r="CF72" s="204">
        <f t="shared" ca="1" si="44"/>
        <v>38308227.026854672</v>
      </c>
    </row>
    <row r="73" spans="1:84" s="126" customFormat="1" x14ac:dyDescent="0.2">
      <c r="A73" s="120"/>
      <c r="B73" s="127" t="s">
        <v>187</v>
      </c>
      <c r="D73" s="119">
        <f t="shared" ref="D73:BO73" ca="1" si="45">SUM(D59:D64)</f>
        <v>160430885.34961307</v>
      </c>
      <c r="E73" s="119">
        <f t="shared" ca="1" si="45"/>
        <v>165204701.99917778</v>
      </c>
      <c r="F73" s="204">
        <f t="shared" ca="1" si="45"/>
        <v>166697295.09514794</v>
      </c>
      <c r="G73" s="204">
        <f t="shared" ca="1" si="45"/>
        <v>168255525.54086944</v>
      </c>
      <c r="H73" s="204">
        <f t="shared" ca="1" si="45"/>
        <v>172435364.66171712</v>
      </c>
      <c r="I73" s="204">
        <f t="shared" ca="1" si="45"/>
        <v>169343151.05957529</v>
      </c>
      <c r="J73" s="204">
        <f t="shared" ca="1" si="45"/>
        <v>171081077.34460783</v>
      </c>
      <c r="K73" s="204">
        <f t="shared" ca="1" si="45"/>
        <v>172885502.44179198</v>
      </c>
      <c r="L73" s="204">
        <f t="shared" ca="1" si="45"/>
        <v>174754042.19027278</v>
      </c>
      <c r="M73" s="204">
        <f t="shared" ca="1" si="45"/>
        <v>176684535.99206626</v>
      </c>
      <c r="N73" s="204">
        <f t="shared" ca="1" si="45"/>
        <v>178290128.17248029</v>
      </c>
      <c r="O73" s="204">
        <f t="shared" ca="1" si="45"/>
        <v>179504583.74465457</v>
      </c>
      <c r="P73" s="204">
        <f t="shared" ca="1" si="45"/>
        <v>180767538.39976817</v>
      </c>
      <c r="Q73" s="204">
        <f t="shared" ca="1" si="45"/>
        <v>182076857.90372288</v>
      </c>
      <c r="R73" s="204">
        <f t="shared" ca="1" si="45"/>
        <v>183430582.79238981</v>
      </c>
      <c r="S73" s="204">
        <f t="shared" ca="1" si="45"/>
        <v>184826911.72577512</v>
      </c>
      <c r="T73" s="204">
        <f t="shared" ca="1" si="45"/>
        <v>186264186.67234543</v>
      </c>
      <c r="U73" s="204">
        <f t="shared" ca="1" si="45"/>
        <v>187740879.69931623</v>
      </c>
      <c r="V73" s="204">
        <f t="shared" ca="1" si="45"/>
        <v>189255581.17481768</v>
      </c>
      <c r="W73" s="204">
        <f t="shared" ca="1" si="45"/>
        <v>190806989.21357483</v>
      </c>
      <c r="X73" s="204">
        <f t="shared" ca="1" si="45"/>
        <v>191983435.22051242</v>
      </c>
      <c r="Y73" s="204">
        <f t="shared" ca="1" si="45"/>
        <v>193110656.30230385</v>
      </c>
      <c r="Z73" s="204">
        <f t="shared" ca="1" si="45"/>
        <v>194241797.50785992</v>
      </c>
      <c r="AA73" s="204">
        <f t="shared" ca="1" si="45"/>
        <v>195376870.39987642</v>
      </c>
      <c r="AB73" s="204">
        <f t="shared" ca="1" si="45"/>
        <v>196515886.57247239</v>
      </c>
      <c r="AC73" s="204">
        <f t="shared" ca="1" si="45"/>
        <v>197658857.65127137</v>
      </c>
      <c r="AD73" s="204">
        <f t="shared" ca="1" si="45"/>
        <v>198805795.29348308</v>
      </c>
      <c r="AE73" s="204">
        <f t="shared" ca="1" si="45"/>
        <v>199956711.18798503</v>
      </c>
      <c r="AF73" s="204">
        <f t="shared" ca="1" si="45"/>
        <v>201111617.05540428</v>
      </c>
      <c r="AG73" s="204">
        <f t="shared" ca="1" si="45"/>
        <v>202270524.64819998</v>
      </c>
      <c r="AH73" s="204">
        <f t="shared" ca="1" si="45"/>
        <v>203026226.43692681</v>
      </c>
      <c r="AI73" s="204">
        <f t="shared" ca="1" si="45"/>
        <v>203247182.84352848</v>
      </c>
      <c r="AJ73" s="204">
        <f t="shared" ca="1" si="45"/>
        <v>203468187.97312286</v>
      </c>
      <c r="AK73" s="204">
        <f t="shared" ca="1" si="45"/>
        <v>203689241.83406302</v>
      </c>
      <c r="AL73" s="204">
        <f t="shared" ca="1" si="45"/>
        <v>203910344.43470335</v>
      </c>
      <c r="AM73" s="204">
        <f t="shared" ca="1" si="45"/>
        <v>204131495.78339946</v>
      </c>
      <c r="AN73" s="204">
        <f t="shared" ca="1" si="45"/>
        <v>204352695.88850838</v>
      </c>
      <c r="AO73" s="204">
        <f t="shared" ca="1" si="45"/>
        <v>204573944.75838828</v>
      </c>
      <c r="AP73" s="204">
        <f t="shared" ca="1" si="45"/>
        <v>204795242.4013986</v>
      </c>
      <c r="AQ73" s="204">
        <f t="shared" ca="1" si="45"/>
        <v>205016588.82590017</v>
      </c>
      <c r="AR73" s="204">
        <f t="shared" ca="1" si="45"/>
        <v>204901374.851385</v>
      </c>
      <c r="AS73" s="204">
        <f t="shared" ca="1" si="45"/>
        <v>204387883.43140763</v>
      </c>
      <c r="AT73" s="204">
        <f t="shared" ca="1" si="45"/>
        <v>203875481.15138403</v>
      </c>
      <c r="AU73" s="204">
        <f t="shared" ca="1" si="45"/>
        <v>203364165.88436478</v>
      </c>
      <c r="AV73" s="204">
        <f t="shared" ca="1" si="45"/>
        <v>202853935.50735357</v>
      </c>
      <c r="AW73" s="204">
        <f t="shared" ca="1" si="45"/>
        <v>202344787.90130016</v>
      </c>
      <c r="AX73" s="204">
        <f t="shared" ca="1" si="45"/>
        <v>201836720.95109308</v>
      </c>
      <c r="AY73" s="204">
        <f t="shared" ca="1" si="45"/>
        <v>201329732.54555297</v>
      </c>
      <c r="AZ73" s="204">
        <f t="shared" ca="1" si="45"/>
        <v>200823820.57742503</v>
      </c>
      <c r="BA73" s="204">
        <f t="shared" ca="1" si="45"/>
        <v>200318982.94337234</v>
      </c>
      <c r="BB73" s="204">
        <f t="shared" ca="1" si="45"/>
        <v>199496457.94304907</v>
      </c>
      <c r="BC73" s="204">
        <f t="shared" ca="1" si="45"/>
        <v>198294828.04109958</v>
      </c>
      <c r="BD73" s="204">
        <f t="shared" ca="1" si="45"/>
        <v>197098750.4312675</v>
      </c>
      <c r="BE73" s="204">
        <f t="shared" ca="1" si="45"/>
        <v>195908202.17654508</v>
      </c>
      <c r="BF73" s="204">
        <f t="shared" ca="1" si="45"/>
        <v>194723160.42896524</v>
      </c>
      <c r="BG73" s="204">
        <f t="shared" ca="1" si="45"/>
        <v>193543602.42926943</v>
      </c>
      <c r="BH73" s="204">
        <f t="shared" ca="1" si="45"/>
        <v>192369505.50657696</v>
      </c>
      <c r="BI73" s="204">
        <f t="shared" ca="1" si="45"/>
        <v>191200847.07805485</v>
      </c>
      <c r="BJ73" s="204">
        <f t="shared" ca="1" si="45"/>
        <v>190037604.64858919</v>
      </c>
      <c r="BK73" s="204">
        <f t="shared" ca="1" si="45"/>
        <v>188879755.81045803</v>
      </c>
      <c r="BL73" s="204">
        <f t="shared" ca="1" si="45"/>
        <v>187446711.46312672</v>
      </c>
      <c r="BM73" s="204">
        <f t="shared" ca="1" si="45"/>
        <v>185707392.9072651</v>
      </c>
      <c r="BN73" s="204">
        <f t="shared" ca="1" si="45"/>
        <v>183980121.14163867</v>
      </c>
      <c r="BO73" s="204">
        <f t="shared" ca="1" si="45"/>
        <v>182264822.08705917</v>
      </c>
      <c r="BP73" s="204">
        <f t="shared" ref="BP73:CF73" ca="1" si="46">SUM(BP59:BP64)</f>
        <v>180561422.09119973</v>
      </c>
      <c r="BQ73" s="204">
        <f t="shared" ca="1" si="46"/>
        <v>178869847.92623413</v>
      </c>
      <c r="BR73" s="204">
        <f t="shared" ca="1" si="46"/>
        <v>177190026.78648889</v>
      </c>
      <c r="BS73" s="204">
        <f t="shared" ca="1" si="46"/>
        <v>175521886.28610748</v>
      </c>
      <c r="BT73" s="204">
        <f t="shared" ca="1" si="46"/>
        <v>173865354.45672801</v>
      </c>
      <c r="BU73" s="204">
        <f t="shared" ca="1" si="46"/>
        <v>172220359.74517232</v>
      </c>
      <c r="BV73" s="204">
        <f t="shared" ca="1" si="46"/>
        <v>170364918.72427219</v>
      </c>
      <c r="BW73" s="204">
        <f t="shared" ca="1" si="46"/>
        <v>168535262.53396928</v>
      </c>
      <c r="BX73" s="204">
        <f t="shared" ca="1" si="46"/>
        <v>166721268.2004666</v>
      </c>
      <c r="BY73" s="204">
        <f t="shared" ca="1" si="46"/>
        <v>164922814.59051323</v>
      </c>
      <c r="BZ73" s="204">
        <f t="shared" ca="1" si="46"/>
        <v>163139781.45512202</v>
      </c>
      <c r="CA73" s="204">
        <f t="shared" ca="1" si="46"/>
        <v>161372049.42335159</v>
      </c>
      <c r="CB73" s="204">
        <f t="shared" ca="1" si="46"/>
        <v>159619499.99613065</v>
      </c>
      <c r="CC73" s="204">
        <f t="shared" ca="1" si="46"/>
        <v>157882015.54012471</v>
      </c>
      <c r="CD73" s="204">
        <f t="shared" ca="1" si="46"/>
        <v>156159479.28164521</v>
      </c>
      <c r="CE73" s="204">
        <f t="shared" ca="1" si="46"/>
        <v>154451775.30059958</v>
      </c>
      <c r="CF73" s="204">
        <f t="shared" ca="1" si="46"/>
        <v>152758788.52448356</v>
      </c>
    </row>
    <row r="74" spans="1:84" s="126" customFormat="1" x14ac:dyDescent="0.2">
      <c r="A74" s="120"/>
      <c r="B74" s="127" t="s">
        <v>188</v>
      </c>
      <c r="D74" s="203">
        <v>1</v>
      </c>
      <c r="E74" s="203">
        <f t="shared" ref="E74:BP74" si="47">D74*(E46/D46)</f>
        <v>1.0108933333333332</v>
      </c>
      <c r="F74" s="203">
        <f t="shared" si="47"/>
        <v>1.0217866666666666</v>
      </c>
      <c r="G74" s="203">
        <f t="shared" si="47"/>
        <v>1.03268</v>
      </c>
      <c r="H74" s="203">
        <f t="shared" si="47"/>
        <v>1.0435733333333332</v>
      </c>
      <c r="I74" s="203">
        <f t="shared" si="47"/>
        <v>1.0544666666666667</v>
      </c>
      <c r="J74" s="203">
        <f t="shared" si="47"/>
        <v>1.0653599999999999</v>
      </c>
      <c r="K74" s="203">
        <f t="shared" si="47"/>
        <v>1.0762533333333333</v>
      </c>
      <c r="L74" s="203">
        <f t="shared" si="47"/>
        <v>1.0871466666666667</v>
      </c>
      <c r="M74" s="203">
        <f t="shared" si="47"/>
        <v>1.0980399999999999</v>
      </c>
      <c r="N74" s="203">
        <f t="shared" si="47"/>
        <v>1.1089333333333333</v>
      </c>
      <c r="O74" s="203">
        <f t="shared" si="47"/>
        <v>1.1170800000000001</v>
      </c>
      <c r="P74" s="203">
        <f t="shared" si="47"/>
        <v>1.1252266666666668</v>
      </c>
      <c r="Q74" s="203">
        <f t="shared" si="47"/>
        <v>1.1333733333333336</v>
      </c>
      <c r="R74" s="203">
        <f t="shared" si="47"/>
        <v>1.1415200000000001</v>
      </c>
      <c r="S74" s="203">
        <f t="shared" si="47"/>
        <v>1.1496666666666668</v>
      </c>
      <c r="T74" s="203">
        <f t="shared" si="47"/>
        <v>1.1578133333333336</v>
      </c>
      <c r="U74" s="203">
        <f t="shared" si="47"/>
        <v>1.1659600000000003</v>
      </c>
      <c r="V74" s="203">
        <f t="shared" si="47"/>
        <v>1.1741066666666669</v>
      </c>
      <c r="W74" s="203">
        <f t="shared" si="47"/>
        <v>1.1822533333333336</v>
      </c>
      <c r="X74" s="203">
        <f t="shared" si="47"/>
        <v>1.1904000000000003</v>
      </c>
      <c r="Y74" s="203">
        <f t="shared" si="47"/>
        <v>1.1948533333333338</v>
      </c>
      <c r="Z74" s="203">
        <f t="shared" si="47"/>
        <v>1.1993066666666672</v>
      </c>
      <c r="AA74" s="203">
        <f t="shared" si="47"/>
        <v>1.2037600000000006</v>
      </c>
      <c r="AB74" s="203">
        <f t="shared" si="47"/>
        <v>1.208213333333334</v>
      </c>
      <c r="AC74" s="203">
        <f t="shared" si="47"/>
        <v>1.2126666666666672</v>
      </c>
      <c r="AD74" s="203">
        <f t="shared" si="47"/>
        <v>1.2171200000000006</v>
      </c>
      <c r="AE74" s="203">
        <f t="shared" si="47"/>
        <v>1.2215733333333338</v>
      </c>
      <c r="AF74" s="203">
        <f t="shared" si="47"/>
        <v>1.2260266666666673</v>
      </c>
      <c r="AG74" s="203">
        <f t="shared" si="47"/>
        <v>1.2304800000000007</v>
      </c>
      <c r="AH74" s="203">
        <f t="shared" si="47"/>
        <v>1.2349333333333339</v>
      </c>
      <c r="AI74" s="203">
        <f t="shared" si="47"/>
        <v>1.236133333333334</v>
      </c>
      <c r="AJ74" s="203">
        <f t="shared" si="47"/>
        <v>1.2373333333333338</v>
      </c>
      <c r="AK74" s="203">
        <f t="shared" si="47"/>
        <v>1.2385333333333339</v>
      </c>
      <c r="AL74" s="203">
        <f t="shared" si="47"/>
        <v>1.2397333333333338</v>
      </c>
      <c r="AM74" s="203">
        <f t="shared" si="47"/>
        <v>1.2409333333333337</v>
      </c>
      <c r="AN74" s="203">
        <f t="shared" si="47"/>
        <v>1.2421333333333338</v>
      </c>
      <c r="AO74" s="203">
        <f t="shared" si="47"/>
        <v>1.2433333333333338</v>
      </c>
      <c r="AP74" s="203">
        <f t="shared" si="47"/>
        <v>1.2445333333333339</v>
      </c>
      <c r="AQ74" s="203">
        <f t="shared" si="47"/>
        <v>1.245733333333334</v>
      </c>
      <c r="AR74" s="203">
        <f t="shared" si="47"/>
        <v>1.2469333333333341</v>
      </c>
      <c r="AS74" s="203">
        <f t="shared" si="47"/>
        <v>1.2457066666666674</v>
      </c>
      <c r="AT74" s="203">
        <f t="shared" si="47"/>
        <v>1.2444800000000007</v>
      </c>
      <c r="AU74" s="203">
        <f t="shared" si="47"/>
        <v>1.2432533333333342</v>
      </c>
      <c r="AV74" s="203">
        <f t="shared" si="47"/>
        <v>1.2420266666666675</v>
      </c>
      <c r="AW74" s="203">
        <f t="shared" si="47"/>
        <v>1.2408000000000008</v>
      </c>
      <c r="AX74" s="203">
        <f t="shared" si="47"/>
        <v>1.2395733333333341</v>
      </c>
      <c r="AY74" s="203">
        <f t="shared" si="47"/>
        <v>1.2383466666666674</v>
      </c>
      <c r="AZ74" s="203">
        <f t="shared" si="47"/>
        <v>1.2371200000000009</v>
      </c>
      <c r="BA74" s="203">
        <f t="shared" si="47"/>
        <v>1.2358933333333342</v>
      </c>
      <c r="BB74" s="203">
        <f t="shared" si="47"/>
        <v>1.2346666666666675</v>
      </c>
      <c r="BC74" s="203">
        <f t="shared" si="47"/>
        <v>1.2310666666666676</v>
      </c>
      <c r="BD74" s="203">
        <f t="shared" si="47"/>
        <v>1.2274666666666676</v>
      </c>
      <c r="BE74" s="203">
        <f t="shared" si="47"/>
        <v>1.2238666666666678</v>
      </c>
      <c r="BF74" s="203">
        <f t="shared" si="47"/>
        <v>1.2202666666666679</v>
      </c>
      <c r="BG74" s="203">
        <f t="shared" si="47"/>
        <v>1.2166666666666679</v>
      </c>
      <c r="BH74" s="203">
        <f t="shared" si="47"/>
        <v>1.2130666666666678</v>
      </c>
      <c r="BI74" s="203">
        <f t="shared" si="47"/>
        <v>1.209466666666668</v>
      </c>
      <c r="BJ74" s="203">
        <f t="shared" si="47"/>
        <v>1.205866666666668</v>
      </c>
      <c r="BK74" s="203">
        <f t="shared" si="47"/>
        <v>1.2022666666666681</v>
      </c>
      <c r="BL74" s="203">
        <f t="shared" si="47"/>
        <v>1.1986666666666683</v>
      </c>
      <c r="BM74" s="203">
        <f t="shared" si="47"/>
        <v>1.1930400000000019</v>
      </c>
      <c r="BN74" s="203">
        <f t="shared" si="47"/>
        <v>1.1874133333333352</v>
      </c>
      <c r="BO74" s="203">
        <f t="shared" si="47"/>
        <v>1.1817866666666685</v>
      </c>
      <c r="BP74" s="203">
        <f t="shared" si="47"/>
        <v>1.1761600000000019</v>
      </c>
      <c r="BQ74" s="203">
        <f t="shared" ref="BQ74:CF74" si="48">BP74*(BQ46/BP46)</f>
        <v>1.1705333333333352</v>
      </c>
      <c r="BR74" s="203">
        <f t="shared" si="48"/>
        <v>1.1649066666666688</v>
      </c>
      <c r="BS74" s="203">
        <f t="shared" si="48"/>
        <v>1.1592800000000021</v>
      </c>
      <c r="BT74" s="203">
        <f t="shared" si="48"/>
        <v>1.1536533333333356</v>
      </c>
      <c r="BU74" s="203">
        <f t="shared" si="48"/>
        <v>1.1480266666666692</v>
      </c>
      <c r="BV74" s="203">
        <f t="shared" si="48"/>
        <v>1.1424000000000027</v>
      </c>
      <c r="BW74" s="203">
        <f t="shared" si="48"/>
        <v>1.1368400000000025</v>
      </c>
      <c r="BX74" s="203">
        <f t="shared" si="48"/>
        <v>1.1312800000000025</v>
      </c>
      <c r="BY74" s="203">
        <f t="shared" si="48"/>
        <v>1.1257200000000025</v>
      </c>
      <c r="BZ74" s="203">
        <f t="shared" si="48"/>
        <v>1.1201600000000025</v>
      </c>
      <c r="CA74" s="203">
        <f t="shared" si="48"/>
        <v>1.1146000000000023</v>
      </c>
      <c r="CB74" s="203">
        <f t="shared" si="48"/>
        <v>1.1090400000000022</v>
      </c>
      <c r="CC74" s="203">
        <f t="shared" si="48"/>
        <v>1.1034800000000022</v>
      </c>
      <c r="CD74" s="203">
        <f t="shared" si="48"/>
        <v>1.0979200000000022</v>
      </c>
      <c r="CE74" s="203">
        <f t="shared" si="48"/>
        <v>1.0923600000000022</v>
      </c>
      <c r="CF74" s="203">
        <f t="shared" si="48"/>
        <v>1.0868000000000022</v>
      </c>
    </row>
    <row r="75" spans="1:84" s="126" customFormat="1" x14ac:dyDescent="0.2">
      <c r="A75" s="120"/>
      <c r="B75" s="213" t="s">
        <v>189</v>
      </c>
      <c r="D75" s="204">
        <f t="shared" ref="D75:BO78" ca="1" si="49">SUM(D47,D53,D59, D65)</f>
        <v>2066309064.5043156</v>
      </c>
      <c r="E75" s="204">
        <f t="shared" ca="1" si="49"/>
        <v>2121807676.2390037</v>
      </c>
      <c r="F75" s="204">
        <f t="shared" ca="1" si="49"/>
        <v>2158468916.3835254</v>
      </c>
      <c r="G75" s="204">
        <f t="shared" ca="1" si="49"/>
        <v>2195514034.8444548</v>
      </c>
      <c r="H75" s="204">
        <f t="shared" ca="1" si="49"/>
        <v>2232946453.4469428</v>
      </c>
      <c r="I75" s="204">
        <f t="shared" ca="1" si="49"/>
        <v>2270769622.1552267</v>
      </c>
      <c r="J75" s="204">
        <f t="shared" ca="1" si="49"/>
        <v>2308987019.2930613</v>
      </c>
      <c r="K75" s="204">
        <f t="shared" ca="1" si="49"/>
        <v>2347602151.765821</v>
      </c>
      <c r="L75" s="204">
        <f t="shared" ca="1" si="49"/>
        <v>2386618555.2842855</v>
      </c>
      <c r="M75" s="204">
        <f t="shared" ca="1" si="49"/>
        <v>2426039794.590127</v>
      </c>
      <c r="N75" s="204">
        <f t="shared" ca="1" si="49"/>
        <v>2460557567.0408134</v>
      </c>
      <c r="O75" s="204">
        <f t="shared" ca="1" si="49"/>
        <v>2489205237.4967351</v>
      </c>
      <c r="P75" s="204">
        <f t="shared" ca="1" si="49"/>
        <v>2518052515.6080298</v>
      </c>
      <c r="Q75" s="204">
        <f t="shared" ca="1" si="49"/>
        <v>2547100582.9252143</v>
      </c>
      <c r="R75" s="204">
        <f t="shared" ca="1" si="49"/>
        <v>2576350627.4465408</v>
      </c>
      <c r="S75" s="204">
        <f t="shared" ca="1" si="49"/>
        <v>2605803843.6515074</v>
      </c>
      <c r="T75" s="204">
        <f t="shared" ca="1" si="49"/>
        <v>2635461432.5345321</v>
      </c>
      <c r="U75" s="204">
        <f t="shared" ca="1" si="49"/>
        <v>2665324601.6387973</v>
      </c>
      <c r="V75" s="204">
        <f t="shared" ca="1" si="49"/>
        <v>2695394565.0902638</v>
      </c>
      <c r="W75" s="204">
        <f t="shared" ca="1" si="49"/>
        <v>2725672543.6318588</v>
      </c>
      <c r="X75" s="204">
        <f t="shared" ca="1" si="49"/>
        <v>2750279603.621335</v>
      </c>
      <c r="Y75" s="204">
        <f t="shared" ca="1" si="49"/>
        <v>2766427854.2328906</v>
      </c>
      <c r="Z75" s="204">
        <f t="shared" ca="1" si="49"/>
        <v>2782632263.5233026</v>
      </c>
      <c r="AA75" s="204">
        <f t="shared" ca="1" si="49"/>
        <v>2798892997.1368804</v>
      </c>
      <c r="AB75" s="204">
        <f t="shared" ca="1" si="49"/>
        <v>2815210221.168097</v>
      </c>
      <c r="AC75" s="204">
        <f t="shared" ca="1" si="49"/>
        <v>2831584102.1627493</v>
      </c>
      <c r="AD75" s="204">
        <f t="shared" ca="1" si="49"/>
        <v>2848014807.119132</v>
      </c>
      <c r="AE75" s="204">
        <f t="shared" ca="1" si="49"/>
        <v>2864502503.489202</v>
      </c>
      <c r="AF75" s="204">
        <f t="shared" ca="1" si="49"/>
        <v>2881047359.1797571</v>
      </c>
      <c r="AG75" s="204">
        <f t="shared" ca="1" si="49"/>
        <v>2897649542.5536079</v>
      </c>
      <c r="AH75" s="204">
        <f t="shared" ca="1" si="49"/>
        <v>2908475555.3194699</v>
      </c>
      <c r="AI75" s="204">
        <f t="shared" ca="1" si="49"/>
        <v>2911640783.3259354</v>
      </c>
      <c r="AJ75" s="204">
        <f t="shared" ca="1" si="49"/>
        <v>2914806709.2939801</v>
      </c>
      <c r="AK75" s="204">
        <f t="shared" ca="1" si="49"/>
        <v>2917973333.3432627</v>
      </c>
      <c r="AL75" s="204">
        <f t="shared" ca="1" si="49"/>
        <v>2921140655.5934591</v>
      </c>
      <c r="AM75" s="204">
        <f t="shared" ca="1" si="49"/>
        <v>2924308676.1642661</v>
      </c>
      <c r="AN75" s="204">
        <f t="shared" ca="1" si="49"/>
        <v>2927477395.1753974</v>
      </c>
      <c r="AO75" s="204">
        <f t="shared" ca="1" si="49"/>
        <v>2930646812.7465849</v>
      </c>
      <c r="AP75" s="204">
        <f t="shared" ca="1" si="49"/>
        <v>2933816928.9975791</v>
      </c>
      <c r="AQ75" s="204">
        <f t="shared" ca="1" si="49"/>
        <v>2936987744.0481486</v>
      </c>
      <c r="AR75" s="204">
        <f t="shared" ca="1" si="49"/>
        <v>2935337126.1519046</v>
      </c>
      <c r="AS75" s="204">
        <f t="shared" ca="1" si="49"/>
        <v>2927981144.8585997</v>
      </c>
      <c r="AT75" s="204">
        <f t="shared" ca="1" si="49"/>
        <v>2920640765.8654675</v>
      </c>
      <c r="AU75" s="204">
        <f t="shared" ca="1" si="49"/>
        <v>2913315958.7033324</v>
      </c>
      <c r="AV75" s="204">
        <f t="shared" ca="1" si="49"/>
        <v>2906006692.9596467</v>
      </c>
      <c r="AW75" s="204">
        <f t="shared" ca="1" si="49"/>
        <v>2898712938.2783923</v>
      </c>
      <c r="AX75" s="204">
        <f t="shared" ca="1" si="49"/>
        <v>2891434664.3599772</v>
      </c>
      <c r="AY75" s="204">
        <f t="shared" ca="1" si="49"/>
        <v>2884171840.9611335</v>
      </c>
      <c r="AZ75" s="204">
        <f t="shared" ca="1" si="49"/>
        <v>2876924437.8948169</v>
      </c>
      <c r="BA75" s="204">
        <f t="shared" ca="1" si="49"/>
        <v>2869692425.0301056</v>
      </c>
      <c r="BB75" s="204">
        <f t="shared" ca="1" si="49"/>
        <v>2857909345.1398907</v>
      </c>
      <c r="BC75" s="204">
        <f t="shared" ca="1" si="49"/>
        <v>2840695165.2105942</v>
      </c>
      <c r="BD75" s="204">
        <f t="shared" ca="1" si="49"/>
        <v>2823560525.8586478</v>
      </c>
      <c r="BE75" s="204">
        <f t="shared" ca="1" si="49"/>
        <v>2806505098.4946032</v>
      </c>
      <c r="BF75" s="204">
        <f t="shared" ca="1" si="49"/>
        <v>2789528555.8045878</v>
      </c>
      <c r="BG75" s="204">
        <f t="shared" ca="1" si="49"/>
        <v>2772630571.7455454</v>
      </c>
      <c r="BH75" s="204">
        <f t="shared" ca="1" si="49"/>
        <v>2755810821.5404949</v>
      </c>
      <c r="BI75" s="204">
        <f t="shared" ca="1" si="49"/>
        <v>2739068981.6738067</v>
      </c>
      <c r="BJ75" s="204">
        <f t="shared" ca="1" si="49"/>
        <v>2722404729.8864923</v>
      </c>
      <c r="BK75" s="204">
        <f t="shared" ca="1" si="49"/>
        <v>2705817745.1715159</v>
      </c>
      <c r="BL75" s="204">
        <f t="shared" ca="1" si="49"/>
        <v>2685288417.6013165</v>
      </c>
      <c r="BM75" s="204">
        <f t="shared" ca="1" si="49"/>
        <v>2660371693.634243</v>
      </c>
      <c r="BN75" s="204">
        <f t="shared" ca="1" si="49"/>
        <v>2635627546.5932245</v>
      </c>
      <c r="BO75" s="204">
        <f t="shared" ca="1" si="49"/>
        <v>2611054915.2534842</v>
      </c>
      <c r="BP75" s="204">
        <f t="shared" ref="BP75:CF80" ca="1" si="50">SUM(BP47,BP53,BP59, BP65)</f>
        <v>2586652744.5052657</v>
      </c>
      <c r="BQ75" s="204">
        <f t="shared" ca="1" si="50"/>
        <v>2562419985.320014</v>
      </c>
      <c r="BR75" s="204">
        <f t="shared" ca="1" si="50"/>
        <v>2538355594.7167382</v>
      </c>
      <c r="BS75" s="204">
        <f t="shared" ca="1" si="50"/>
        <v>2514458535.7285557</v>
      </c>
      <c r="BT75" s="204">
        <f t="shared" ca="1" si="50"/>
        <v>2490727777.3694172</v>
      </c>
      <c r="BU75" s="204">
        <f t="shared" ca="1" si="50"/>
        <v>2467162294.6010084</v>
      </c>
      <c r="BV75" s="204">
        <f t="shared" ca="1" si="50"/>
        <v>2440582038.5703325</v>
      </c>
      <c r="BW75" s="204">
        <f t="shared" ca="1" si="50"/>
        <v>2414371099.1226411</v>
      </c>
      <c r="BX75" s="204">
        <f t="shared" ca="1" si="50"/>
        <v>2388384525.2860107</v>
      </c>
      <c r="BY75" s="204">
        <f t="shared" ca="1" si="50"/>
        <v>2362620581.7531648</v>
      </c>
      <c r="BZ75" s="204">
        <f t="shared" ca="1" si="50"/>
        <v>2337077545.8844395</v>
      </c>
      <c r="CA75" s="204">
        <f t="shared" ca="1" si="50"/>
        <v>2311753707.6187077</v>
      </c>
      <c r="CB75" s="204">
        <f t="shared" ca="1" si="50"/>
        <v>2286647369.384913</v>
      </c>
      <c r="CC75" s="204">
        <f t="shared" ca="1" si="50"/>
        <v>2261756846.0142016</v>
      </c>
      <c r="CD75" s="204">
        <f t="shared" ca="1" si="50"/>
        <v>2237080464.6526666</v>
      </c>
      <c r="CE75" s="204">
        <f t="shared" ca="1" si="50"/>
        <v>2212616564.6746826</v>
      </c>
      <c r="CF75" s="204">
        <f t="shared" ca="1" si="50"/>
        <v>2188363497.5968404</v>
      </c>
    </row>
    <row r="76" spans="1:84" s="126" customFormat="1" x14ac:dyDescent="0.2">
      <c r="A76" s="120"/>
      <c r="B76" s="213" t="s">
        <v>190</v>
      </c>
      <c r="D76" s="204">
        <f t="shared" ca="1" si="49"/>
        <v>4860568024.0182848</v>
      </c>
      <c r="E76" s="204">
        <f t="shared" ca="1" si="49"/>
        <v>5117178862.4936762</v>
      </c>
      <c r="F76" s="204">
        <f t="shared" ca="1" si="49"/>
        <v>4948438699.4282036</v>
      </c>
      <c r="G76" s="204">
        <f t="shared" ca="1" si="49"/>
        <v>4937733262.7869806</v>
      </c>
      <c r="H76" s="204">
        <f t="shared" ca="1" si="49"/>
        <v>4931273562.415967</v>
      </c>
      <c r="I76" s="204">
        <f t="shared" ca="1" si="49"/>
        <v>4928811554.194519</v>
      </c>
      <c r="J76" s="204">
        <f t="shared" ca="1" si="49"/>
        <v>4930121985.1364479</v>
      </c>
      <c r="K76" s="204">
        <f t="shared" ca="1" si="49"/>
        <v>4934999950.1415186</v>
      </c>
      <c r="L76" s="204">
        <f t="shared" ca="1" si="49"/>
        <v>4943258746.9906483</v>
      </c>
      <c r="M76" s="204">
        <f t="shared" ca="1" si="49"/>
        <v>4954727989.2045994</v>
      </c>
      <c r="N76" s="204">
        <f t="shared" ca="1" si="49"/>
        <v>4958547339.7582531</v>
      </c>
      <c r="O76" s="204">
        <f t="shared" ca="1" si="49"/>
        <v>4953048380.7347107</v>
      </c>
      <c r="P76" s="204">
        <f t="shared" ca="1" si="49"/>
        <v>4950450215.7007704</v>
      </c>
      <c r="Q76" s="204">
        <f t="shared" ca="1" si="49"/>
        <v>4950592267.6615105</v>
      </c>
      <c r="R76" s="204">
        <f t="shared" ca="1" si="49"/>
        <v>4953326768.1038084</v>
      </c>
      <c r="S76" s="204">
        <f t="shared" ca="1" si="49"/>
        <v>4958517534.9223633</v>
      </c>
      <c r="T76" s="204">
        <f t="shared" ca="1" si="49"/>
        <v>4966038884.6964235</v>
      </c>
      <c r="U76" s="204">
        <f t="shared" ca="1" si="49"/>
        <v>4975774662.8589392</v>
      </c>
      <c r="V76" s="204">
        <f t="shared" ca="1" si="49"/>
        <v>4987617377.5104513</v>
      </c>
      <c r="W76" s="204">
        <f t="shared" ca="1" si="49"/>
        <v>5001467424.5182543</v>
      </c>
      <c r="X76" s="204">
        <f t="shared" ca="1" si="49"/>
        <v>5006528320.4814396</v>
      </c>
      <c r="Y76" s="204">
        <f t="shared" ca="1" si="49"/>
        <v>5035924004.0375481</v>
      </c>
      <c r="Z76" s="204">
        <f t="shared" ca="1" si="49"/>
        <v>5065421916.7036552</v>
      </c>
      <c r="AA76" s="204">
        <f t="shared" ca="1" si="49"/>
        <v>5095022360.012207</v>
      </c>
      <c r="AB76" s="204">
        <f t="shared" ca="1" si="49"/>
        <v>5124725636.3151102</v>
      </c>
      <c r="AC76" s="204">
        <f t="shared" ca="1" si="49"/>
        <v>5154532048.785841</v>
      </c>
      <c r="AD76" s="204">
        <f t="shared" ca="1" si="49"/>
        <v>5184441901.4215841</v>
      </c>
      <c r="AE76" s="204">
        <f t="shared" ca="1" si="49"/>
        <v>5214455499.0453548</v>
      </c>
      <c r="AF76" s="204">
        <f t="shared" ca="1" si="49"/>
        <v>5244573147.3081427</v>
      </c>
      <c r="AG76" s="204">
        <f t="shared" ca="1" si="49"/>
        <v>5274795152.6910467</v>
      </c>
      <c r="AH76" s="204">
        <f t="shared" ca="1" si="49"/>
        <v>5294502388.4202147</v>
      </c>
      <c r="AI76" s="204">
        <f t="shared" ca="1" si="49"/>
        <v>5300264381.6975002</v>
      </c>
      <c r="AJ76" s="204">
        <f t="shared" ca="1" si="49"/>
        <v>5306027645.5480661</v>
      </c>
      <c r="AK76" s="204">
        <f t="shared" ca="1" si="49"/>
        <v>5311792180.1897345</v>
      </c>
      <c r="AL76" s="204">
        <f t="shared" ca="1" si="49"/>
        <v>5317557985.8403702</v>
      </c>
      <c r="AM76" s="204">
        <f t="shared" ca="1" si="49"/>
        <v>5323325062.7178659</v>
      </c>
      <c r="AN76" s="204">
        <f t="shared" ca="1" si="49"/>
        <v>5329093411.0401506</v>
      </c>
      <c r="AO76" s="204">
        <f t="shared" ca="1" si="49"/>
        <v>5334863031.0251837</v>
      </c>
      <c r="AP76" s="204">
        <f t="shared" ca="1" si="49"/>
        <v>5340633922.8909607</v>
      </c>
      <c r="AQ76" s="204">
        <f t="shared" ca="1" si="49"/>
        <v>5346406086.8555098</v>
      </c>
      <c r="AR76" s="204">
        <f t="shared" ca="1" si="49"/>
        <v>5343401455.975522</v>
      </c>
      <c r="AS76" s="204">
        <f t="shared" ca="1" si="49"/>
        <v>5330010748.7846718</v>
      </c>
      <c r="AT76" s="204">
        <f t="shared" ca="1" si="49"/>
        <v>5316648443.852088</v>
      </c>
      <c r="AU76" s="204">
        <f t="shared" ca="1" si="49"/>
        <v>5303314485.7119188</v>
      </c>
      <c r="AV76" s="204">
        <f t="shared" ca="1" si="49"/>
        <v>5290008819.0013943</v>
      </c>
      <c r="AW76" s="204">
        <f t="shared" ca="1" si="49"/>
        <v>5276731388.4606524</v>
      </c>
      <c r="AX76" s="204">
        <f t="shared" ca="1" si="49"/>
        <v>5263482138.9325466</v>
      </c>
      <c r="AY76" s="204">
        <f t="shared" ca="1" si="49"/>
        <v>5250261015.3624659</v>
      </c>
      <c r="AZ76" s="204">
        <f t="shared" ca="1" si="49"/>
        <v>5237067962.7981462</v>
      </c>
      <c r="BA76" s="204">
        <f t="shared" ca="1" si="49"/>
        <v>5223902926.389492</v>
      </c>
      <c r="BB76" s="204">
        <f t="shared" ca="1" si="49"/>
        <v>5202453263.0695925</v>
      </c>
      <c r="BC76" s="204">
        <f t="shared" ca="1" si="49"/>
        <v>5171117171.4899149</v>
      </c>
      <c r="BD76" s="204">
        <f t="shared" ca="1" si="49"/>
        <v>5139925872.6522903</v>
      </c>
      <c r="BE76" s="204">
        <f t="shared" ca="1" si="49"/>
        <v>5108878768.4048796</v>
      </c>
      <c r="BF76" s="204">
        <f t="shared" ca="1" si="49"/>
        <v>5077975262.9178457</v>
      </c>
      <c r="BG76" s="204">
        <f t="shared" ca="1" si="49"/>
        <v>5047214762.6747007</v>
      </c>
      <c r="BH76" s="204">
        <f t="shared" ca="1" si="49"/>
        <v>5016596676.4636726</v>
      </c>
      <c r="BI76" s="204">
        <f t="shared" ca="1" si="49"/>
        <v>4986120415.3691025</v>
      </c>
      <c r="BJ76" s="204">
        <f t="shared" ca="1" si="49"/>
        <v>4955785392.7628736</v>
      </c>
      <c r="BK76" s="204">
        <f t="shared" ca="1" si="49"/>
        <v>4925591024.2958775</v>
      </c>
      <c r="BL76" s="204">
        <f t="shared" ca="1" si="49"/>
        <v>4888220130.1719275</v>
      </c>
      <c r="BM76" s="204">
        <f t="shared" ca="1" si="49"/>
        <v>4842862385.9503775</v>
      </c>
      <c r="BN76" s="204">
        <f t="shared" ca="1" si="49"/>
        <v>4797818796.3579712</v>
      </c>
      <c r="BO76" s="204">
        <f t="shared" ca="1" si="49"/>
        <v>4753087429.5677195</v>
      </c>
      <c r="BP76" s="204">
        <f t="shared" ca="1" si="50"/>
        <v>4708666364.884264</v>
      </c>
      <c r="BQ76" s="204">
        <f t="shared" ca="1" si="50"/>
        <v>4664553692.6823168</v>
      </c>
      <c r="BR76" s="204">
        <f t="shared" ca="1" si="50"/>
        <v>4620747514.3454256</v>
      </c>
      <c r="BS76" s="204">
        <f t="shared" ca="1" si="50"/>
        <v>4577245942.2050705</v>
      </c>
      <c r="BT76" s="204">
        <f t="shared" ca="1" si="50"/>
        <v>4534047099.4800959</v>
      </c>
      <c r="BU76" s="204">
        <f t="shared" ca="1" si="50"/>
        <v>4491149120.2164516</v>
      </c>
      <c r="BV76" s="204">
        <f t="shared" ca="1" si="50"/>
        <v>4442763137.820549</v>
      </c>
      <c r="BW76" s="204">
        <f t="shared" ca="1" si="50"/>
        <v>4395049514.1788778</v>
      </c>
      <c r="BX76" s="204">
        <f t="shared" ca="1" si="50"/>
        <v>4347744319.1228027</v>
      </c>
      <c r="BY76" s="204">
        <f t="shared" ca="1" si="50"/>
        <v>4300844393.7496967</v>
      </c>
      <c r="BZ76" s="204">
        <f t="shared" ca="1" si="50"/>
        <v>4254346602.2166905</v>
      </c>
      <c r="CA76" s="204">
        <f t="shared" ca="1" si="50"/>
        <v>4208247831.5785122</v>
      </c>
      <c r="CB76" s="204">
        <f t="shared" ca="1" si="50"/>
        <v>4162544991.6264505</v>
      </c>
      <c r="CC76" s="204">
        <f t="shared" ca="1" si="50"/>
        <v>4117235014.7284026</v>
      </c>
      <c r="CD76" s="204">
        <f t="shared" ca="1" si="50"/>
        <v>4072314855.6700344</v>
      </c>
      <c r="CE76" s="204">
        <f t="shared" ca="1" si="50"/>
        <v>4027781491.4970198</v>
      </c>
      <c r="CF76" s="204">
        <f t="shared" ca="1" si="50"/>
        <v>3983631921.3583655</v>
      </c>
    </row>
    <row r="77" spans="1:84" s="126" customFormat="1" x14ac:dyDescent="0.2">
      <c r="A77" s="120"/>
      <c r="B77" s="213" t="s">
        <v>191</v>
      </c>
      <c r="D77" s="204">
        <f t="shared" ca="1" si="49"/>
        <v>1554163952.6706841</v>
      </c>
      <c r="E77" s="204">
        <f t="shared" ca="1" si="49"/>
        <v>1579248667.6177344</v>
      </c>
      <c r="F77" s="204">
        <f t="shared" ca="1" si="49"/>
        <v>1606535408.6500642</v>
      </c>
      <c r="G77" s="204">
        <f t="shared" ca="1" si="49"/>
        <v>1634107868.0117886</v>
      </c>
      <c r="H77" s="204">
        <f t="shared" ca="1" si="49"/>
        <v>1661968592.5468612</v>
      </c>
      <c r="I77" s="204">
        <f t="shared" ca="1" si="49"/>
        <v>1690120150.0429885</v>
      </c>
      <c r="J77" s="204">
        <f t="shared" ca="1" si="49"/>
        <v>1718565129.3956957</v>
      </c>
      <c r="K77" s="204">
        <f t="shared" ca="1" si="49"/>
        <v>1747306140.7736366</v>
      </c>
      <c r="L77" s="204">
        <f t="shared" ca="1" si="49"/>
        <v>1776345815.7851565</v>
      </c>
      <c r="M77" s="204">
        <f t="shared" ca="1" si="49"/>
        <v>1805686807.6461177</v>
      </c>
      <c r="N77" s="204">
        <f t="shared" ca="1" si="49"/>
        <v>1831378178.6685519</v>
      </c>
      <c r="O77" s="204">
        <f t="shared" ca="1" si="49"/>
        <v>1852700468.5296233</v>
      </c>
      <c r="P77" s="204">
        <f t="shared" ca="1" si="49"/>
        <v>1874171325.1772928</v>
      </c>
      <c r="Q77" s="204">
        <f t="shared" ca="1" si="49"/>
        <v>1895791628.0325623</v>
      </c>
      <c r="R77" s="204">
        <f t="shared" ca="1" si="49"/>
        <v>1917562261.3154459</v>
      </c>
      <c r="S77" s="204">
        <f t="shared" ca="1" si="49"/>
        <v>1939484114.0699115</v>
      </c>
      <c r="T77" s="204">
        <f t="shared" ca="1" si="49"/>
        <v>1961558080.188941</v>
      </c>
      <c r="U77" s="204">
        <f t="shared" ca="1" si="49"/>
        <v>1983785058.439724</v>
      </c>
      <c r="V77" s="204">
        <f t="shared" ca="1" si="49"/>
        <v>2006165952.4889727</v>
      </c>
      <c r="W77" s="204">
        <f t="shared" ca="1" si="49"/>
        <v>2028701670.9283667</v>
      </c>
      <c r="X77" s="204">
        <f t="shared" ca="1" si="49"/>
        <v>2047016558.825264</v>
      </c>
      <c r="Y77" s="204">
        <f t="shared" ca="1" si="49"/>
        <v>2059035602.3194463</v>
      </c>
      <c r="Z77" s="204">
        <f t="shared" ca="1" si="49"/>
        <v>2071096444.3707583</v>
      </c>
      <c r="AA77" s="204">
        <f t="shared" ca="1" si="49"/>
        <v>2083199208.2672317</v>
      </c>
      <c r="AB77" s="204">
        <f t="shared" ca="1" si="49"/>
        <v>2095344017.6319525</v>
      </c>
      <c r="AC77" s="204">
        <f t="shared" ca="1" si="49"/>
        <v>2107530996.4239247</v>
      </c>
      <c r="AD77" s="204">
        <f t="shared" ca="1" si="49"/>
        <v>2119760268.9389431</v>
      </c>
      <c r="AE77" s="204">
        <f t="shared" ca="1" si="49"/>
        <v>2132031959.810461</v>
      </c>
      <c r="AF77" s="204">
        <f t="shared" ca="1" si="49"/>
        <v>2144346194.0104659</v>
      </c>
      <c r="AG77" s="204">
        <f t="shared" ca="1" si="49"/>
        <v>2156703096.8503542</v>
      </c>
      <c r="AH77" s="204">
        <f t="shared" ca="1" si="49"/>
        <v>2164760830.7018433</v>
      </c>
      <c r="AI77" s="204">
        <f t="shared" ca="1" si="49"/>
        <v>2167116689.818747</v>
      </c>
      <c r="AJ77" s="204">
        <f t="shared" ca="1" si="49"/>
        <v>2169473068.4240112</v>
      </c>
      <c r="AK77" s="204">
        <f t="shared" ca="1" si="49"/>
        <v>2171829966.606698</v>
      </c>
      <c r="AL77" s="204">
        <f t="shared" ca="1" si="49"/>
        <v>2174187384.4558811</v>
      </c>
      <c r="AM77" s="204">
        <f t="shared" ca="1" si="49"/>
        <v>2176545322.0606503</v>
      </c>
      <c r="AN77" s="204">
        <f t="shared" ca="1" si="49"/>
        <v>2178903779.510107</v>
      </c>
      <c r="AO77" s="204">
        <f t="shared" ca="1" si="49"/>
        <v>2181262756.8933678</v>
      </c>
      <c r="AP77" s="204">
        <f t="shared" ca="1" si="49"/>
        <v>2183622254.299561</v>
      </c>
      <c r="AQ77" s="204">
        <f t="shared" ca="1" si="49"/>
        <v>2185982271.817831</v>
      </c>
      <c r="AR77" s="204">
        <f t="shared" ca="1" si="49"/>
        <v>2184753725.8619485</v>
      </c>
      <c r="AS77" s="204">
        <f t="shared" ca="1" si="49"/>
        <v>2179278715.0452533</v>
      </c>
      <c r="AT77" s="204">
        <f t="shared" ca="1" si="49"/>
        <v>2173815316.9212976</v>
      </c>
      <c r="AU77" s="204">
        <f t="shared" ca="1" si="49"/>
        <v>2168363508.8120685</v>
      </c>
      <c r="AV77" s="204">
        <f t="shared" ca="1" si="49"/>
        <v>2162923268.0817018</v>
      </c>
      <c r="AW77" s="204">
        <f t="shared" ca="1" si="49"/>
        <v>2157494572.1364093</v>
      </c>
      <c r="AX77" s="204">
        <f t="shared" ca="1" si="49"/>
        <v>2152077398.4243979</v>
      </c>
      <c r="AY77" s="204">
        <f t="shared" ca="1" si="49"/>
        <v>2146671724.4357979</v>
      </c>
      <c r="AZ77" s="204">
        <f t="shared" ca="1" si="49"/>
        <v>2141277527.7025867</v>
      </c>
      <c r="BA77" s="204">
        <f t="shared" ca="1" si="49"/>
        <v>2135894785.7985122</v>
      </c>
      <c r="BB77" s="204">
        <f t="shared" ca="1" si="49"/>
        <v>2127124712.113678</v>
      </c>
      <c r="BC77" s="204">
        <f t="shared" ca="1" si="49"/>
        <v>2114312303.3643477</v>
      </c>
      <c r="BD77" s="204">
        <f t="shared" ca="1" si="49"/>
        <v>2101559096.1771286</v>
      </c>
      <c r="BE77" s="204">
        <f t="shared" ca="1" si="49"/>
        <v>2088864845.9849219</v>
      </c>
      <c r="BF77" s="204">
        <f t="shared" ca="1" si="49"/>
        <v>2076229309.1700335</v>
      </c>
      <c r="BG77" s="204">
        <f t="shared" ca="1" si="49"/>
        <v>2063652243.0606279</v>
      </c>
      <c r="BH77" s="204">
        <f t="shared" ca="1" si="49"/>
        <v>2051133405.9272053</v>
      </c>
      <c r="BI77" s="204">
        <f t="shared" ca="1" si="49"/>
        <v>2038672556.9790776</v>
      </c>
      <c r="BJ77" s="204">
        <f t="shared" ca="1" si="49"/>
        <v>2026269456.3608689</v>
      </c>
      <c r="BK77" s="204">
        <f t="shared" ca="1" si="49"/>
        <v>2013923865.1490247</v>
      </c>
      <c r="BL77" s="204">
        <f t="shared" ca="1" si="49"/>
        <v>1998644011.8604739</v>
      </c>
      <c r="BM77" s="204">
        <f t="shared" ca="1" si="49"/>
        <v>1980098642.4611647</v>
      </c>
      <c r="BN77" s="204">
        <f t="shared" ca="1" si="49"/>
        <v>1961681721.0449502</v>
      </c>
      <c r="BO77" s="204">
        <f t="shared" ca="1" si="49"/>
        <v>1943392457.748508</v>
      </c>
      <c r="BP77" s="204">
        <f t="shared" ca="1" si="50"/>
        <v>1925230067.2598886</v>
      </c>
      <c r="BQ77" s="204">
        <f t="shared" ca="1" si="50"/>
        <v>1907193768.7933455</v>
      </c>
      <c r="BR77" s="204">
        <f t="shared" ca="1" si="50"/>
        <v>1889282786.0642979</v>
      </c>
      <c r="BS77" s="204">
        <f t="shared" ca="1" si="50"/>
        <v>1871496347.2644303</v>
      </c>
      <c r="BT77" s="204">
        <f t="shared" ca="1" si="50"/>
        <v>1853833685.036927</v>
      </c>
      <c r="BU77" s="204">
        <f t="shared" ca="1" si="50"/>
        <v>1836294036.4518347</v>
      </c>
      <c r="BV77" s="204">
        <f t="shared" ca="1" si="50"/>
        <v>1816510510.3029916</v>
      </c>
      <c r="BW77" s="204">
        <f t="shared" ca="1" si="50"/>
        <v>1797001863.4007924</v>
      </c>
      <c r="BX77" s="204">
        <f t="shared" ca="1" si="50"/>
        <v>1777660210.5015769</v>
      </c>
      <c r="BY77" s="204">
        <f t="shared" ca="1" si="50"/>
        <v>1758484260.0263236</v>
      </c>
      <c r="BZ77" s="204">
        <f t="shared" ca="1" si="50"/>
        <v>1739472729.8244436</v>
      </c>
      <c r="CA77" s="204">
        <f t="shared" ca="1" si="50"/>
        <v>1720624347.1074779</v>
      </c>
      <c r="CB77" s="204">
        <f t="shared" ca="1" si="50"/>
        <v>1701937848.3832531</v>
      </c>
      <c r="CC77" s="204">
        <f t="shared" ca="1" si="50"/>
        <v>1683411979.3904839</v>
      </c>
      <c r="CD77" s="204">
        <f t="shared" ca="1" si="50"/>
        <v>1665045495.0338271</v>
      </c>
      <c r="CE77" s="204">
        <f t="shared" ca="1" si="50"/>
        <v>1646837159.3193789</v>
      </c>
      <c r="CF77" s="204">
        <f t="shared" ca="1" si="50"/>
        <v>1628785745.2906144</v>
      </c>
    </row>
    <row r="78" spans="1:84" s="126" customFormat="1" x14ac:dyDescent="0.2">
      <c r="A78" s="120"/>
      <c r="B78" s="213" t="s">
        <v>192</v>
      </c>
      <c r="D78" s="204">
        <f t="shared" ca="1" si="49"/>
        <v>1028782491.6018437</v>
      </c>
      <c r="E78" s="204">
        <f t="shared" ca="1" si="49"/>
        <v>1024418450.750968</v>
      </c>
      <c r="F78" s="204">
        <f t="shared" ca="1" si="49"/>
        <v>1219361360.4339159</v>
      </c>
      <c r="G78" s="204">
        <f t="shared" ca="1" si="49"/>
        <v>1240288867.1379907</v>
      </c>
      <c r="H78" s="204">
        <f t="shared" ca="1" si="49"/>
        <v>1163950664.3923674</v>
      </c>
      <c r="I78" s="204">
        <f t="shared" ca="1" si="49"/>
        <v>1096337937.9490514</v>
      </c>
      <c r="J78" s="204">
        <f t="shared" ca="1" si="49"/>
        <v>1114789466.5090384</v>
      </c>
      <c r="K78" s="204">
        <f t="shared" ca="1" si="49"/>
        <v>1133433023.4370334</v>
      </c>
      <c r="L78" s="204">
        <f t="shared" ca="1" si="49"/>
        <v>1152270315.7896917</v>
      </c>
      <c r="M78" s="204">
        <f t="shared" ca="1" si="49"/>
        <v>1171303064.6399093</v>
      </c>
      <c r="N78" s="204">
        <f t="shared" ca="1" si="49"/>
        <v>1187968397.3003631</v>
      </c>
      <c r="O78" s="204">
        <f t="shared" ca="1" si="49"/>
        <v>1201799621.2248893</v>
      </c>
      <c r="P78" s="204">
        <f t="shared" ca="1" si="49"/>
        <v>1215727216.6188331</v>
      </c>
      <c r="Q78" s="204">
        <f t="shared" ca="1" si="49"/>
        <v>1229751753.9400644</v>
      </c>
      <c r="R78" s="204">
        <f t="shared" ca="1" si="49"/>
        <v>1243873806.7594492</v>
      </c>
      <c r="S78" s="204">
        <f t="shared" ca="1" si="49"/>
        <v>1258093951.7770286</v>
      </c>
      <c r="T78" s="204">
        <f t="shared" ca="1" si="49"/>
        <v>1272412768.838275</v>
      </c>
      <c r="U78" s="204">
        <f t="shared" ca="1" si="49"/>
        <v>1286830840.9504335</v>
      </c>
      <c r="V78" s="204">
        <f t="shared" ca="1" si="49"/>
        <v>1301348754.298945</v>
      </c>
      <c r="W78" s="204">
        <f t="shared" ca="1" si="49"/>
        <v>1315967098.2639503</v>
      </c>
      <c r="X78" s="204">
        <f t="shared" ca="1" si="49"/>
        <v>1327847496.9539232</v>
      </c>
      <c r="Y78" s="204">
        <f t="shared" ca="1" si="49"/>
        <v>1335643960.1730268</v>
      </c>
      <c r="Z78" s="204">
        <f t="shared" ca="1" si="49"/>
        <v>1343467537.1187587</v>
      </c>
      <c r="AA78" s="204">
        <f t="shared" ca="1" si="49"/>
        <v>1351318307.7651391</v>
      </c>
      <c r="AB78" s="204">
        <f t="shared" ca="1" si="49"/>
        <v>1359196352.3035302</v>
      </c>
      <c r="AC78" s="204">
        <f t="shared" ca="1" si="49"/>
        <v>1367101751.1431961</v>
      </c>
      <c r="AD78" s="204">
        <f t="shared" ca="1" si="49"/>
        <v>1375034584.9118683</v>
      </c>
      <c r="AE78" s="204">
        <f t="shared" ca="1" si="49"/>
        <v>1382994934.4563103</v>
      </c>
      <c r="AF78" s="204">
        <f t="shared" ca="1" si="49"/>
        <v>1390982880.8428845</v>
      </c>
      <c r="AG78" s="204">
        <f t="shared" ca="1" si="49"/>
        <v>1398998505.35812</v>
      </c>
      <c r="AH78" s="204">
        <f t="shared" ca="1" si="49"/>
        <v>1404225368.2109022</v>
      </c>
      <c r="AI78" s="204">
        <f t="shared" ca="1" si="49"/>
        <v>1405753541.5444682</v>
      </c>
      <c r="AJ78" s="204">
        <f t="shared" ca="1" si="49"/>
        <v>1407282051.8539944</v>
      </c>
      <c r="AK78" s="204">
        <f t="shared" ca="1" si="49"/>
        <v>1408810899.1972525</v>
      </c>
      <c r="AL78" s="204">
        <f t="shared" ca="1" si="49"/>
        <v>1410340083.6320224</v>
      </c>
      <c r="AM78" s="204">
        <f t="shared" ca="1" si="49"/>
        <v>1411869605.2160931</v>
      </c>
      <c r="AN78" s="204">
        <f t="shared" ca="1" si="49"/>
        <v>1413399464.0072627</v>
      </c>
      <c r="AO78" s="204">
        <f t="shared" ca="1" si="49"/>
        <v>1414929660.0633376</v>
      </c>
      <c r="AP78" s="204">
        <f t="shared" ca="1" si="49"/>
        <v>1416460193.4421334</v>
      </c>
      <c r="AQ78" s="204">
        <f t="shared" ca="1" si="49"/>
        <v>1417991064.2014749</v>
      </c>
      <c r="AR78" s="204">
        <f t="shared" ca="1" si="49"/>
        <v>1417194125.185463</v>
      </c>
      <c r="AS78" s="204">
        <f t="shared" ca="1" si="49"/>
        <v>1413642635.8991873</v>
      </c>
      <c r="AT78" s="204">
        <f t="shared" ca="1" si="49"/>
        <v>1410098679.43799</v>
      </c>
      <c r="AU78" s="204">
        <f t="shared" ca="1" si="49"/>
        <v>1406562241.0912976</v>
      </c>
      <c r="AV78" s="204">
        <f t="shared" ca="1" si="49"/>
        <v>1403033306.1758764</v>
      </c>
      <c r="AW78" s="204">
        <f t="shared" ca="1" si="49"/>
        <v>1399511860.0357864</v>
      </c>
      <c r="AX78" s="204">
        <f t="shared" ca="1" si="49"/>
        <v>1395997888.0423286</v>
      </c>
      <c r="AY78" s="204">
        <f t="shared" ca="1" si="49"/>
        <v>1392491375.5939989</v>
      </c>
      <c r="AZ78" s="204">
        <f t="shared" ca="1" si="49"/>
        <v>1388992308.1164382</v>
      </c>
      <c r="BA78" s="204">
        <f t="shared" ca="1" si="49"/>
        <v>1385500671.0623813</v>
      </c>
      <c r="BB78" s="204">
        <f t="shared" ca="1" si="49"/>
        <v>1379811757.9094076</v>
      </c>
      <c r="BC78" s="204">
        <f t="shared" ca="1" si="49"/>
        <v>1371500661.7893758</v>
      </c>
      <c r="BD78" s="204">
        <f t="shared" ca="1" si="49"/>
        <v>1363227968.2938964</v>
      </c>
      <c r="BE78" s="204">
        <f t="shared" ca="1" si="49"/>
        <v>1354993518.7781551</v>
      </c>
      <c r="BF78" s="204">
        <f t="shared" ca="1" si="49"/>
        <v>1346797155.2131915</v>
      </c>
      <c r="BG78" s="204">
        <f t="shared" ca="1" si="49"/>
        <v>1338638720.1836028</v>
      </c>
      <c r="BH78" s="204">
        <f t="shared" ca="1" si="49"/>
        <v>1330518056.8852556</v>
      </c>
      <c r="BI78" s="204">
        <f t="shared" ca="1" si="49"/>
        <v>1322435009.1230025</v>
      </c>
      <c r="BJ78" s="204">
        <f t="shared" ca="1" si="49"/>
        <v>1314389421.3084102</v>
      </c>
      <c r="BK78" s="204">
        <f t="shared" ca="1" si="49"/>
        <v>1306381138.4574955</v>
      </c>
      <c r="BL78" s="204">
        <f t="shared" ca="1" si="49"/>
        <v>1296469474.5949371</v>
      </c>
      <c r="BM78" s="204">
        <f t="shared" ca="1" si="49"/>
        <v>1284439575.5638781</v>
      </c>
      <c r="BN78" s="204">
        <f t="shared" ca="1" si="49"/>
        <v>1272492997.3778734</v>
      </c>
      <c r="BO78" s="204">
        <f t="shared" ref="BO78" ca="1" si="51">SUM(BO50,BO56,BO62, BO68)</f>
        <v>1260629227.673326</v>
      </c>
      <c r="BP78" s="204">
        <f t="shared" ca="1" si="50"/>
        <v>1248847757.038995</v>
      </c>
      <c r="BQ78" s="204">
        <f t="shared" ca="1" si="50"/>
        <v>1237148078.9996674</v>
      </c>
      <c r="BR78" s="204">
        <f t="shared" ca="1" si="50"/>
        <v>1225529689.9999194</v>
      </c>
      <c r="BS78" s="204">
        <f t="shared" ca="1" si="50"/>
        <v>1213992089.3879616</v>
      </c>
      <c r="BT78" s="204">
        <f t="shared" ca="1" si="50"/>
        <v>1202534779.3995757</v>
      </c>
      <c r="BU78" s="204">
        <f t="shared" ca="1" si="50"/>
        <v>1191157265.1421328</v>
      </c>
      <c r="BV78" s="204">
        <f t="shared" ca="1" si="50"/>
        <v>1178324204.4414358</v>
      </c>
      <c r="BW78" s="204">
        <f t="shared" ca="1" si="50"/>
        <v>1165669443.2284224</v>
      </c>
      <c r="BX78" s="204">
        <f t="shared" ca="1" si="50"/>
        <v>1153123006.7546823</v>
      </c>
      <c r="BY78" s="204">
        <f t="shared" ca="1" si="50"/>
        <v>1140684057.2059629</v>
      </c>
      <c r="BZ78" s="204">
        <f t="shared" ca="1" si="50"/>
        <v>1128351762.8839941</v>
      </c>
      <c r="CA78" s="204">
        <f t="shared" ca="1" si="50"/>
        <v>1116125298.1634808</v>
      </c>
      <c r="CB78" s="204">
        <f t="shared" ca="1" si="50"/>
        <v>1104003843.4493885</v>
      </c>
      <c r="CC78" s="204">
        <f t="shared" ca="1" si="50"/>
        <v>1091986585.1345253</v>
      </c>
      <c r="CD78" s="204">
        <f t="shared" ca="1" si="50"/>
        <v>1080072715.55741</v>
      </c>
      <c r="CE78" s="204">
        <f t="shared" ca="1" si="50"/>
        <v>1068261432.9604324</v>
      </c>
      <c r="CF78" s="204">
        <f t="shared" ca="1" si="50"/>
        <v>1056551941.4482983</v>
      </c>
    </row>
    <row r="79" spans="1:84" s="126" customFormat="1" x14ac:dyDescent="0.2">
      <c r="A79" s="120"/>
      <c r="B79" s="213" t="s">
        <v>193</v>
      </c>
      <c r="D79" s="204">
        <f t="shared" ref="D79:BO80" ca="1" si="52">SUM(D51,D57,D63, D69)</f>
        <v>774633168.40597796</v>
      </c>
      <c r="E79" s="204">
        <f t="shared" ca="1" si="52"/>
        <v>777151487.27320385</v>
      </c>
      <c r="F79" s="204">
        <f t="shared" ca="1" si="52"/>
        <v>751524722.04407442</v>
      </c>
      <c r="G79" s="204">
        <f t="shared" ca="1" si="52"/>
        <v>749898861.96709418</v>
      </c>
      <c r="H79" s="204">
        <f t="shared" ca="1" si="52"/>
        <v>748917806.76183259</v>
      </c>
      <c r="I79" s="204">
        <f t="shared" ca="1" si="52"/>
        <v>748543885.65710211</v>
      </c>
      <c r="J79" s="204">
        <f t="shared" ca="1" si="52"/>
        <v>748742889.2001003</v>
      </c>
      <c r="K79" s="204">
        <f t="shared" ca="1" si="52"/>
        <v>749483698.19713628</v>
      </c>
      <c r="L79" s="204">
        <f t="shared" ca="1" si="52"/>
        <v>750737957.94901466</v>
      </c>
      <c r="M79" s="204">
        <f t="shared" ca="1" si="52"/>
        <v>752479791.64848101</v>
      </c>
      <c r="N79" s="204">
        <f t="shared" ca="1" si="52"/>
        <v>753059828.39664698</v>
      </c>
      <c r="O79" s="204">
        <f t="shared" ca="1" si="52"/>
        <v>752224691.47843885</v>
      </c>
      <c r="P79" s="204">
        <f t="shared" ca="1" si="52"/>
        <v>751830101.2762903</v>
      </c>
      <c r="Q79" s="204">
        <f t="shared" ca="1" si="52"/>
        <v>751851670.78389657</v>
      </c>
      <c r="R79" s="204">
        <f t="shared" ca="1" si="52"/>
        <v>752266958.23335505</v>
      </c>
      <c r="S79" s="204">
        <f t="shared" ca="1" si="52"/>
        <v>753055281.4974246</v>
      </c>
      <c r="T79" s="204">
        <f t="shared" ca="1" si="52"/>
        <v>754197552.89577711</v>
      </c>
      <c r="U79" s="204">
        <f t="shared" ca="1" si="52"/>
        <v>755676131.90570414</v>
      </c>
      <c r="V79" s="204">
        <f t="shared" ca="1" si="52"/>
        <v>757474693.613464</v>
      </c>
      <c r="W79" s="204">
        <f t="shared" ca="1" si="52"/>
        <v>759578111.02922571</v>
      </c>
      <c r="X79" s="204">
        <f t="shared" ca="1" si="52"/>
        <v>760346710.88170671</v>
      </c>
      <c r="Y79" s="204">
        <f t="shared" ca="1" si="52"/>
        <v>764811094.84910095</v>
      </c>
      <c r="Z79" s="204">
        <f t="shared" ca="1" si="52"/>
        <v>769291004.58884656</v>
      </c>
      <c r="AA79" s="204">
        <f t="shared" ca="1" si="52"/>
        <v>773786485.89540672</v>
      </c>
      <c r="AB79" s="204">
        <f t="shared" ca="1" si="52"/>
        <v>778297584.68769801</v>
      </c>
      <c r="AC79" s="204">
        <f t="shared" ca="1" si="52"/>
        <v>782824347.00941122</v>
      </c>
      <c r="AD79" s="204">
        <f t="shared" ca="1" si="52"/>
        <v>787366819.02933586</v>
      </c>
      <c r="AE79" s="204">
        <f t="shared" ca="1" si="52"/>
        <v>791925047.041682</v>
      </c>
      <c r="AF79" s="204">
        <f t="shared" ca="1" si="52"/>
        <v>796499077.46640646</v>
      </c>
      <c r="AG79" s="204">
        <f t="shared" ca="1" si="52"/>
        <v>801088956.84953654</v>
      </c>
      <c r="AH79" s="204">
        <f t="shared" ca="1" si="52"/>
        <v>804081946.63712645</v>
      </c>
      <c r="AI79" s="204">
        <f t="shared" ca="1" si="52"/>
        <v>804956998.56285441</v>
      </c>
      <c r="AJ79" s="204">
        <f t="shared" ca="1" si="52"/>
        <v>805832243.44534254</v>
      </c>
      <c r="AK79" s="204">
        <f t="shared" ca="1" si="52"/>
        <v>806707681.31767154</v>
      </c>
      <c r="AL79" s="204">
        <f t="shared" ca="1" si="52"/>
        <v>807583312.21292663</v>
      </c>
      <c r="AM79" s="204">
        <f t="shared" ca="1" si="52"/>
        <v>808459136.16419876</v>
      </c>
      <c r="AN79" s="204">
        <f t="shared" ca="1" si="52"/>
        <v>809335153.20458376</v>
      </c>
      <c r="AO79" s="204">
        <f t="shared" ca="1" si="52"/>
        <v>810211363.36718225</v>
      </c>
      <c r="AP79" s="204">
        <f t="shared" ca="1" si="52"/>
        <v>811087766.6851002</v>
      </c>
      <c r="AQ79" s="204">
        <f t="shared" ca="1" si="52"/>
        <v>811964363.19144881</v>
      </c>
      <c r="AR79" s="204">
        <f t="shared" ca="1" si="52"/>
        <v>811508018.59509182</v>
      </c>
      <c r="AS79" s="204">
        <f t="shared" ca="1" si="52"/>
        <v>809474383.3155787</v>
      </c>
      <c r="AT79" s="204">
        <f t="shared" ca="1" si="52"/>
        <v>807445061.43912566</v>
      </c>
      <c r="AU79" s="204">
        <f t="shared" ca="1" si="52"/>
        <v>805420044.54225314</v>
      </c>
      <c r="AV79" s="204">
        <f t="shared" ca="1" si="52"/>
        <v>803399324.21713674</v>
      </c>
      <c r="AW79" s="204">
        <f t="shared" ca="1" si="52"/>
        <v>801382892.07158005</v>
      </c>
      <c r="AX79" s="204">
        <f t="shared" ca="1" si="52"/>
        <v>799370739.72898602</v>
      </c>
      <c r="AY79" s="204">
        <f t="shared" ca="1" si="52"/>
        <v>797362858.82832932</v>
      </c>
      <c r="AZ79" s="204">
        <f t="shared" ca="1" si="52"/>
        <v>795359241.0241282</v>
      </c>
      <c r="BA79" s="204">
        <f t="shared" ca="1" si="52"/>
        <v>793359877.98641586</v>
      </c>
      <c r="BB79" s="204">
        <f t="shared" ca="1" si="52"/>
        <v>790102319.43745184</v>
      </c>
      <c r="BC79" s="204">
        <f t="shared" ca="1" si="52"/>
        <v>785343249.24018979</v>
      </c>
      <c r="BD79" s="204">
        <f t="shared" ca="1" si="52"/>
        <v>780606169.02222228</v>
      </c>
      <c r="BE79" s="204">
        <f t="shared" ca="1" si="52"/>
        <v>775890987.94088757</v>
      </c>
      <c r="BF79" s="204">
        <f t="shared" ca="1" si="52"/>
        <v>771197615.50617218</v>
      </c>
      <c r="BG79" s="204">
        <f t="shared" ca="1" si="52"/>
        <v>766525961.57939649</v>
      </c>
      <c r="BH79" s="204">
        <f t="shared" ca="1" si="52"/>
        <v>761875936.37190318</v>
      </c>
      <c r="BI79" s="204">
        <f t="shared" ca="1" si="52"/>
        <v>757247450.4437511</v>
      </c>
      <c r="BJ79" s="204">
        <f t="shared" ca="1" si="52"/>
        <v>752640414.70241332</v>
      </c>
      <c r="BK79" s="204">
        <f t="shared" ca="1" si="52"/>
        <v>748054740.40148139</v>
      </c>
      <c r="BL79" s="204">
        <f t="shared" ca="1" si="52"/>
        <v>742379159.70783055</v>
      </c>
      <c r="BM79" s="204">
        <f t="shared" ca="1" si="52"/>
        <v>735490649.74601448</v>
      </c>
      <c r="BN79" s="204">
        <f t="shared" ca="1" si="52"/>
        <v>728649850.60842371</v>
      </c>
      <c r="BO79" s="204">
        <f t="shared" ca="1" si="52"/>
        <v>721856468.90763593</v>
      </c>
      <c r="BP79" s="204">
        <f t="shared" ca="1" si="50"/>
        <v>715110212.94679415</v>
      </c>
      <c r="BQ79" s="204">
        <f t="shared" ca="1" si="50"/>
        <v>708410792.71025634</v>
      </c>
      <c r="BR79" s="204">
        <f t="shared" ca="1" si="50"/>
        <v>701757919.85429823</v>
      </c>
      <c r="BS79" s="204">
        <f t="shared" ca="1" si="50"/>
        <v>695151307.69786143</v>
      </c>
      <c r="BT79" s="204">
        <f t="shared" ca="1" si="50"/>
        <v>688590671.21335626</v>
      </c>
      <c r="BU79" s="204">
        <f t="shared" ca="1" si="50"/>
        <v>682075727.01750994</v>
      </c>
      <c r="BV79" s="204">
        <f t="shared" ca="1" si="50"/>
        <v>674727313.58879268</v>
      </c>
      <c r="BW79" s="204">
        <f t="shared" ca="1" si="50"/>
        <v>667480994.40319622</v>
      </c>
      <c r="BX79" s="204">
        <f t="shared" ca="1" si="50"/>
        <v>660296703.70095396</v>
      </c>
      <c r="BY79" s="204">
        <f t="shared" ca="1" si="50"/>
        <v>653173961.73618233</v>
      </c>
      <c r="BZ79" s="204">
        <f t="shared" ca="1" si="50"/>
        <v>646112292.26510799</v>
      </c>
      <c r="CA79" s="204">
        <f t="shared" ca="1" si="50"/>
        <v>639111222.52144003</v>
      </c>
      <c r="CB79" s="204">
        <f t="shared" ca="1" si="50"/>
        <v>632170283.19191241</v>
      </c>
      <c r="CC79" s="204">
        <f t="shared" ca="1" si="50"/>
        <v>625289008.39199245</v>
      </c>
      <c r="CD79" s="204">
        <f t="shared" ca="1" si="50"/>
        <v>618466935.64175797</v>
      </c>
      <c r="CE79" s="204">
        <f t="shared" ca="1" si="50"/>
        <v>611703605.84193754</v>
      </c>
      <c r="CF79" s="204">
        <f t="shared" ca="1" si="50"/>
        <v>604998563.25011635</v>
      </c>
    </row>
    <row r="80" spans="1:84" s="126" customFormat="1" x14ac:dyDescent="0.2">
      <c r="A80" s="120"/>
      <c r="B80" s="213" t="s">
        <v>194</v>
      </c>
      <c r="D80" s="204">
        <f t="shared" ca="1" si="52"/>
        <v>267677475.1771217</v>
      </c>
      <c r="E80" s="204">
        <f t="shared" ca="1" si="52"/>
        <v>275824464.20771372</v>
      </c>
      <c r="F80" s="204">
        <f t="shared" ca="1" si="52"/>
        <v>280590239.12284827</v>
      </c>
      <c r="G80" s="204">
        <f t="shared" ca="1" si="52"/>
        <v>285405916.25804096</v>
      </c>
      <c r="H80" s="204">
        <f t="shared" ca="1" si="52"/>
        <v>368426370.45412195</v>
      </c>
      <c r="I80" s="204">
        <f t="shared" ca="1" si="52"/>
        <v>295188760.12553084</v>
      </c>
      <c r="J80" s="204">
        <f t="shared" ca="1" si="52"/>
        <v>300156827.49979025</v>
      </c>
      <c r="K80" s="204">
        <f t="shared" ca="1" si="52"/>
        <v>305176598.43555927</v>
      </c>
      <c r="L80" s="204">
        <f t="shared" ca="1" si="52"/>
        <v>310248532.55713433</v>
      </c>
      <c r="M80" s="204">
        <f t="shared" ca="1" si="52"/>
        <v>315373093.26267827</v>
      </c>
      <c r="N80" s="204">
        <f t="shared" ca="1" si="52"/>
        <v>319860227.6488781</v>
      </c>
      <c r="O80" s="204">
        <f t="shared" ca="1" si="52"/>
        <v>323584280.89230627</v>
      </c>
      <c r="P80" s="204">
        <f t="shared" ca="1" si="52"/>
        <v>327334282.12626588</v>
      </c>
      <c r="Q80" s="204">
        <f t="shared" ca="1" si="52"/>
        <v>331110384.94637191</v>
      </c>
      <c r="R80" s="204">
        <f t="shared" ca="1" si="52"/>
        <v>334912743.78641278</v>
      </c>
      <c r="S80" s="204">
        <f t="shared" ca="1" si="52"/>
        <v>338741513.92270607</v>
      </c>
      <c r="T80" s="204">
        <f t="shared" ca="1" si="52"/>
        <v>342596851.47847623</v>
      </c>
      <c r="U80" s="204">
        <f t="shared" ca="1" si="52"/>
        <v>346478913.42825395</v>
      </c>
      <c r="V80" s="204">
        <f t="shared" ca="1" si="52"/>
        <v>350387857.60229796</v>
      </c>
      <c r="W80" s="204">
        <f t="shared" ca="1" si="52"/>
        <v>354323842.69103938</v>
      </c>
      <c r="X80" s="204">
        <f t="shared" ca="1" si="52"/>
        <v>357522636.63103175</v>
      </c>
      <c r="Y80" s="204">
        <f t="shared" ca="1" si="52"/>
        <v>359621840.44368029</v>
      </c>
      <c r="Z80" s="204">
        <f t="shared" ca="1" si="52"/>
        <v>361728344.65443921</v>
      </c>
      <c r="AA80" s="204">
        <f t="shared" ca="1" si="52"/>
        <v>363842170.7964015</v>
      </c>
      <c r="AB80" s="204">
        <f t="shared" ca="1" si="52"/>
        <v>365963340.46117973</v>
      </c>
      <c r="AC80" s="204">
        <f t="shared" ca="1" si="52"/>
        <v>368091875.29905683</v>
      </c>
      <c r="AD80" s="204">
        <f t="shared" ca="1" si="52"/>
        <v>370227797.01913851</v>
      </c>
      <c r="AE80" s="204">
        <f t="shared" ca="1" si="52"/>
        <v>372371127.38950473</v>
      </c>
      <c r="AF80" s="204">
        <f t="shared" ca="1" si="52"/>
        <v>374521888.23736316</v>
      </c>
      <c r="AG80" s="204">
        <f t="shared" ca="1" si="52"/>
        <v>376680101.44920111</v>
      </c>
      <c r="AH80" s="204">
        <f t="shared" ca="1" si="52"/>
        <v>378087441.09132534</v>
      </c>
      <c r="AI80" s="204">
        <f t="shared" ca="1" si="52"/>
        <v>378498893.4235906</v>
      </c>
      <c r="AJ80" s="204">
        <f t="shared" ca="1" si="52"/>
        <v>378910436.48469388</v>
      </c>
      <c r="AK80" s="204">
        <f t="shared" ca="1" si="52"/>
        <v>379322070.29018998</v>
      </c>
      <c r="AL80" s="204">
        <f t="shared" ca="1" si="52"/>
        <v>379733794.85563558</v>
      </c>
      <c r="AM80" s="204">
        <f t="shared" ca="1" si="52"/>
        <v>380145610.19659019</v>
      </c>
      <c r="AN80" s="204">
        <f t="shared" ca="1" si="52"/>
        <v>380557516.32861549</v>
      </c>
      <c r="AO80" s="204">
        <f t="shared" ca="1" si="52"/>
        <v>380969513.26727563</v>
      </c>
      <c r="AP80" s="204">
        <f t="shared" ca="1" si="52"/>
        <v>381381601.02813703</v>
      </c>
      <c r="AQ80" s="204">
        <f t="shared" ca="1" si="52"/>
        <v>381793779.62676859</v>
      </c>
      <c r="AR80" s="204">
        <f t="shared" ca="1" si="52"/>
        <v>381579195.97080827</v>
      </c>
      <c r="AS80" s="204">
        <f t="shared" ca="1" si="52"/>
        <v>380622965.7648083</v>
      </c>
      <c r="AT80" s="204">
        <f t="shared" ca="1" si="52"/>
        <v>379668763.74746156</v>
      </c>
      <c r="AU80" s="204">
        <f t="shared" ca="1" si="52"/>
        <v>378716585.95800167</v>
      </c>
      <c r="AV80" s="204">
        <f t="shared" ca="1" si="52"/>
        <v>377766428.44302344</v>
      </c>
      <c r="AW80" s="204">
        <f t="shared" ca="1" si="52"/>
        <v>376818287.25646996</v>
      </c>
      <c r="AX80" s="204">
        <f t="shared" ca="1" si="52"/>
        <v>375872158.45961928</v>
      </c>
      <c r="AY80" s="204">
        <f t="shared" ca="1" si="52"/>
        <v>374928038.12107134</v>
      </c>
      <c r="AZ80" s="204">
        <f t="shared" ca="1" si="52"/>
        <v>373985922.31673467</v>
      </c>
      <c r="BA80" s="204">
        <f t="shared" ca="1" si="52"/>
        <v>373045807.12981319</v>
      </c>
      <c r="BB80" s="204">
        <f t="shared" ca="1" si="52"/>
        <v>371514075.7128433</v>
      </c>
      <c r="BC80" s="204">
        <f t="shared" ca="1" si="52"/>
        <v>369276308.52128017</v>
      </c>
      <c r="BD80" s="204">
        <f t="shared" ca="1" si="52"/>
        <v>367048881.26714158</v>
      </c>
      <c r="BE80" s="204">
        <f t="shared" ca="1" si="52"/>
        <v>364831751.23516357</v>
      </c>
      <c r="BF80" s="204">
        <f t="shared" ca="1" si="52"/>
        <v>362624875.87590188</v>
      </c>
      <c r="BG80" s="204">
        <f t="shared" ca="1" si="52"/>
        <v>360428212.80511314</v>
      </c>
      <c r="BH80" s="204">
        <f t="shared" ca="1" si="52"/>
        <v>358241719.80313873</v>
      </c>
      <c r="BI80" s="204">
        <f t="shared" ca="1" si="52"/>
        <v>356065354.81429034</v>
      </c>
      <c r="BJ80" s="204">
        <f t="shared" ca="1" si="52"/>
        <v>353899075.94623786</v>
      </c>
      <c r="BK80" s="204">
        <f t="shared" ca="1" si="52"/>
        <v>351742841.46939999</v>
      </c>
      <c r="BL80" s="204">
        <f t="shared" ca="1" si="52"/>
        <v>349074122.109752</v>
      </c>
      <c r="BM80" s="204">
        <f t="shared" ca="1" si="52"/>
        <v>345835079.12791944</v>
      </c>
      <c r="BN80" s="204">
        <f t="shared" ca="1" si="52"/>
        <v>342618470.22209007</v>
      </c>
      <c r="BO80" s="204">
        <f t="shared" ca="1" si="52"/>
        <v>339424157.43877655</v>
      </c>
      <c r="BP80" s="204">
        <f t="shared" ca="1" si="50"/>
        <v>336252003.61941117</v>
      </c>
      <c r="BQ80" s="204">
        <f t="shared" ca="1" si="50"/>
        <v>333101872.39594907</v>
      </c>
      <c r="BR80" s="204">
        <f t="shared" ca="1" si="50"/>
        <v>329973628.18649632</v>
      </c>
      <c r="BS80" s="204">
        <f t="shared" ca="1" si="50"/>
        <v>326867136.19095993</v>
      </c>
      <c r="BT80" s="204">
        <f t="shared" ca="1" si="50"/>
        <v>323782262.38672316</v>
      </c>
      <c r="BU80" s="204">
        <f t="shared" ca="1" si="50"/>
        <v>320718873.52434242</v>
      </c>
      <c r="BV80" s="204">
        <f t="shared" ca="1" si="50"/>
        <v>317263579.00131464</v>
      </c>
      <c r="BW80" s="204">
        <f t="shared" ca="1" si="50"/>
        <v>313856286.50954306</v>
      </c>
      <c r="BX80" s="204">
        <f t="shared" ca="1" si="50"/>
        <v>310478160.43804997</v>
      </c>
      <c r="BY80" s="204">
        <f t="shared" ca="1" si="50"/>
        <v>307128975.2054655</v>
      </c>
      <c r="BZ80" s="204">
        <f t="shared" ca="1" si="50"/>
        <v>303808506.87714732</v>
      </c>
      <c r="CA80" s="204">
        <f t="shared" ca="1" si="50"/>
        <v>300516533.15360057</v>
      </c>
      <c r="CB80" s="204">
        <f t="shared" ca="1" si="50"/>
        <v>297252833.35897774</v>
      </c>
      <c r="CC80" s="204">
        <f t="shared" ca="1" si="50"/>
        <v>294017188.42965662</v>
      </c>
      <c r="CD80" s="204">
        <f t="shared" ca="1" si="50"/>
        <v>290809380.90289694</v>
      </c>
      <c r="CE80" s="204">
        <f t="shared" ca="1" si="50"/>
        <v>287629194.90557492</v>
      </c>
      <c r="CF80" s="204">
        <f t="shared" ca="1" si="50"/>
        <v>284476416.1429947</v>
      </c>
    </row>
    <row r="81" spans="1:84" s="126" customFormat="1" x14ac:dyDescent="0.2">
      <c r="A81" s="120"/>
      <c r="B81" s="127" t="s">
        <v>195</v>
      </c>
      <c r="D81" s="205">
        <f t="shared" ref="D81" ca="1" si="53">SUM(D65:D73)</f>
        <v>10552134176.378229</v>
      </c>
      <c r="E81" s="205">
        <f t="shared" ref="E81:BP81" ca="1" si="54">SUM(E65:E73)</f>
        <v>10895629608.582302</v>
      </c>
      <c r="F81" s="205">
        <f t="shared" ca="1" si="54"/>
        <v>10964919346.062634</v>
      </c>
      <c r="G81" s="205">
        <f t="shared" ca="1" si="54"/>
        <v>11042948811.00635</v>
      </c>
      <c r="H81" s="205">
        <f t="shared" ca="1" si="54"/>
        <v>11107483450.018091</v>
      </c>
      <c r="I81" s="205">
        <f t="shared" ca="1" si="54"/>
        <v>11029771910.12442</v>
      </c>
      <c r="J81" s="205">
        <f t="shared" ca="1" si="54"/>
        <v>11121363317.034134</v>
      </c>
      <c r="K81" s="205">
        <f t="shared" ca="1" si="54"/>
        <v>11218001562.750704</v>
      </c>
      <c r="L81" s="205">
        <f t="shared" ca="1" si="54"/>
        <v>11319479924.355928</v>
      </c>
      <c r="M81" s="205">
        <f t="shared" ca="1" si="54"/>
        <v>11425610540.991911</v>
      </c>
      <c r="N81" s="205">
        <f t="shared" ca="1" si="54"/>
        <v>11511371538.813505</v>
      </c>
      <c r="O81" s="205">
        <f t="shared" ca="1" si="54"/>
        <v>11572562680.356701</v>
      </c>
      <c r="P81" s="205">
        <f t="shared" ca="1" si="54"/>
        <v>11637565656.507481</v>
      </c>
      <c r="Q81" s="205">
        <f t="shared" ca="1" si="54"/>
        <v>11706198288.289621</v>
      </c>
      <c r="R81" s="205">
        <f t="shared" ca="1" si="54"/>
        <v>11778293165.64501</v>
      </c>
      <c r="S81" s="205">
        <f t="shared" ca="1" si="54"/>
        <v>11853696239.840942</v>
      </c>
      <c r="T81" s="205">
        <f t="shared" ca="1" si="54"/>
        <v>11932265570.632425</v>
      </c>
      <c r="U81" s="205">
        <f t="shared" ca="1" si="54"/>
        <v>12013870209.221851</v>
      </c>
      <c r="V81" s="205">
        <f t="shared" ca="1" si="54"/>
        <v>12098389200.604393</v>
      </c>
      <c r="W81" s="205">
        <f t="shared" ca="1" si="54"/>
        <v>12185710691.062698</v>
      </c>
      <c r="X81" s="205">
        <f t="shared" ca="1" si="54"/>
        <v>12249541327.394701</v>
      </c>
      <c r="Y81" s="205">
        <f t="shared" ca="1" si="54"/>
        <v>12321464356.055693</v>
      </c>
      <c r="Z81" s="205">
        <f t="shared" ca="1" si="54"/>
        <v>12393637510.959761</v>
      </c>
      <c r="AA81" s="205">
        <f t="shared" ca="1" si="54"/>
        <v>12466061529.873266</v>
      </c>
      <c r="AB81" s="205">
        <f t="shared" ca="1" si="54"/>
        <v>12538737152.56757</v>
      </c>
      <c r="AC81" s="205">
        <f t="shared" ca="1" si="54"/>
        <v>12611665120.824181</v>
      </c>
      <c r="AD81" s="205">
        <f t="shared" ca="1" si="54"/>
        <v>12684846178.440002</v>
      </c>
      <c r="AE81" s="205">
        <f t="shared" ca="1" si="54"/>
        <v>12758281071.232513</v>
      </c>
      <c r="AF81" s="205">
        <f t="shared" ca="1" si="54"/>
        <v>12831970547.045021</v>
      </c>
      <c r="AG81" s="205">
        <f t="shared" ca="1" si="54"/>
        <v>12905915355.751865</v>
      </c>
      <c r="AH81" s="205">
        <f t="shared" ca="1" si="54"/>
        <v>12954133530.380882</v>
      </c>
      <c r="AI81" s="205">
        <f t="shared" ca="1" si="54"/>
        <v>12968231288.373096</v>
      </c>
      <c r="AJ81" s="205">
        <f t="shared" ca="1" si="54"/>
        <v>12982332155.050091</v>
      </c>
      <c r="AK81" s="205">
        <f t="shared" ca="1" si="54"/>
        <v>12996436130.944809</v>
      </c>
      <c r="AL81" s="205">
        <f t="shared" ca="1" si="54"/>
        <v>13010543216.590298</v>
      </c>
      <c r="AM81" s="205">
        <f t="shared" ca="1" si="54"/>
        <v>13024653412.519665</v>
      </c>
      <c r="AN81" s="205">
        <f t="shared" ca="1" si="54"/>
        <v>13038766719.266117</v>
      </c>
      <c r="AO81" s="205">
        <f t="shared" ca="1" si="54"/>
        <v>13052883137.362932</v>
      </c>
      <c r="AP81" s="205">
        <f t="shared" ca="1" si="54"/>
        <v>13067002667.34347</v>
      </c>
      <c r="AQ81" s="205">
        <f t="shared" ca="1" si="54"/>
        <v>13081125309.741182</v>
      </c>
      <c r="AR81" s="205">
        <f t="shared" ca="1" si="54"/>
        <v>13073773647.740736</v>
      </c>
      <c r="AS81" s="205">
        <f t="shared" ca="1" si="54"/>
        <v>13041010593.6681</v>
      </c>
      <c r="AT81" s="205">
        <f t="shared" ca="1" si="54"/>
        <v>13008317031.263432</v>
      </c>
      <c r="AU81" s="205">
        <f t="shared" ca="1" si="54"/>
        <v>12975692824.818872</v>
      </c>
      <c r="AV81" s="205">
        <f t="shared" ca="1" si="54"/>
        <v>12943137838.87878</v>
      </c>
      <c r="AW81" s="205">
        <f t="shared" ca="1" si="54"/>
        <v>12910651938.23929</v>
      </c>
      <c r="AX81" s="205">
        <f t="shared" ca="1" si="54"/>
        <v>12878234987.947855</v>
      </c>
      <c r="AY81" s="205">
        <f t="shared" ca="1" si="54"/>
        <v>12845886853.302795</v>
      </c>
      <c r="AZ81" s="205">
        <f t="shared" ca="1" si="54"/>
        <v>12813607399.852848</v>
      </c>
      <c r="BA81" s="205">
        <f t="shared" ca="1" si="54"/>
        <v>12781396493.396723</v>
      </c>
      <c r="BB81" s="205">
        <f t="shared" ca="1" si="54"/>
        <v>12728915473.382864</v>
      </c>
      <c r="BC81" s="205">
        <f t="shared" ca="1" si="54"/>
        <v>12652244859.615704</v>
      </c>
      <c r="BD81" s="205">
        <f t="shared" ca="1" si="54"/>
        <v>12575928513.271324</v>
      </c>
      <c r="BE81" s="205">
        <f t="shared" ca="1" si="54"/>
        <v>12499964970.838612</v>
      </c>
      <c r="BF81" s="205">
        <f t="shared" ca="1" si="54"/>
        <v>12424352774.487734</v>
      </c>
      <c r="BG81" s="205">
        <f t="shared" ca="1" si="54"/>
        <v>12349090472.048986</v>
      </c>
      <c r="BH81" s="205">
        <f t="shared" ca="1" si="54"/>
        <v>12274176616.991671</v>
      </c>
      <c r="BI81" s="205">
        <f t="shared" ca="1" si="54"/>
        <v>12199609768.40303</v>
      </c>
      <c r="BJ81" s="205">
        <f t="shared" ca="1" si="54"/>
        <v>12125388490.967299</v>
      </c>
      <c r="BK81" s="205">
        <f t="shared" ca="1" si="54"/>
        <v>12051511354.944794</v>
      </c>
      <c r="BL81" s="205">
        <f t="shared" ca="1" si="54"/>
        <v>11960075316.046238</v>
      </c>
      <c r="BM81" s="205">
        <f t="shared" ca="1" si="54"/>
        <v>11849098026.483597</v>
      </c>
      <c r="BN81" s="205">
        <f t="shared" ca="1" si="54"/>
        <v>11738889382.204533</v>
      </c>
      <c r="BO81" s="205">
        <f t="shared" ca="1" si="54"/>
        <v>11629444656.589449</v>
      </c>
      <c r="BP81" s="205">
        <f t="shared" ca="1" si="54"/>
        <v>11520759150.25462</v>
      </c>
      <c r="BQ81" s="205">
        <f t="shared" ref="BQ81:CF81" ca="1" si="55">SUM(BQ65:BQ73)</f>
        <v>11412828190.90155</v>
      </c>
      <c r="BR81" s="205">
        <f t="shared" ca="1" si="55"/>
        <v>11305647133.167177</v>
      </c>
      <c r="BS81" s="205">
        <f t="shared" ca="1" si="55"/>
        <v>11199211358.47484</v>
      </c>
      <c r="BT81" s="205">
        <f t="shared" ca="1" si="55"/>
        <v>11093516274.886097</v>
      </c>
      <c r="BU81" s="205">
        <f t="shared" ca="1" si="55"/>
        <v>10988557316.953281</v>
      </c>
      <c r="BV81" s="205">
        <f t="shared" ca="1" si="55"/>
        <v>10870170783.725418</v>
      </c>
      <c r="BW81" s="205">
        <f t="shared" ca="1" si="55"/>
        <v>10753429200.843472</v>
      </c>
      <c r="BX81" s="205">
        <f t="shared" ca="1" si="55"/>
        <v>10637686925.804079</v>
      </c>
      <c r="BY81" s="205">
        <f t="shared" ca="1" si="55"/>
        <v>10522936229.676796</v>
      </c>
      <c r="BZ81" s="205">
        <f t="shared" ca="1" si="55"/>
        <v>10409169439.951822</v>
      </c>
      <c r="CA81" s="205">
        <f t="shared" ca="1" si="55"/>
        <v>10296378940.143217</v>
      </c>
      <c r="CB81" s="205">
        <f t="shared" ca="1" si="55"/>
        <v>10184557169.394896</v>
      </c>
      <c r="CC81" s="205">
        <f t="shared" ca="1" si="55"/>
        <v>10073696622.089264</v>
      </c>
      <c r="CD81" s="205">
        <f t="shared" ca="1" si="55"/>
        <v>9963789847.4585934</v>
      </c>
      <c r="CE81" s="205">
        <f t="shared" ca="1" si="55"/>
        <v>9854829449.1990261</v>
      </c>
      <c r="CF81" s="205">
        <f t="shared" ca="1" si="55"/>
        <v>9746808085.0872288</v>
      </c>
    </row>
    <row r="82" spans="1:84" s="126" customFormat="1" x14ac:dyDescent="0.2">
      <c r="A82" s="120"/>
      <c r="B82" s="127" t="s">
        <v>196</v>
      </c>
      <c r="D82" s="222">
        <f ca="1">SUMPRODUCT(D75:D80,_xlfn.ANCHORARRAY(Control!$Y$11))</f>
        <v>2974914622.4734788</v>
      </c>
      <c r="E82" s="222">
        <f ca="1">SUMPRODUCT(E75:E80,_xlfn.ANCHORARRAY(Control!$Y$11))</f>
        <v>3064639357.0569425</v>
      </c>
      <c r="F82" s="222">
        <f ca="1">SUMPRODUCT(F75:F80,_xlfn.ANCHORARRAY(Control!$Y$11))</f>
        <v>3102144707.2301717</v>
      </c>
      <c r="G82" s="222">
        <f ca="1">SUMPRODUCT(G75:G80,_xlfn.ANCHORARRAY(Control!$Y$11))</f>
        <v>3124628537.297112</v>
      </c>
      <c r="H82" s="222">
        <f ca="1">SUMPRODUCT(H75:H80,_xlfn.ANCHORARRAY(Control!$Y$11))</f>
        <v>3136539735.1225042</v>
      </c>
      <c r="I82" s="222">
        <f ca="1">SUMPRODUCT(I75:I80,_xlfn.ANCHORARRAY(Control!$Y$11))</f>
        <v>3103670275.2358589</v>
      </c>
      <c r="J82" s="222">
        <f ca="1">SUMPRODUCT(J75:J80,_xlfn.ANCHORARRAY(Control!$Y$11))</f>
        <v>3129648161.3442478</v>
      </c>
      <c r="K82" s="222">
        <f ca="1">SUMPRODUCT(K75:K80,_xlfn.ANCHORARRAY(Control!$Y$11))</f>
        <v>3157039389.8489695</v>
      </c>
      <c r="L82" s="222">
        <f ca="1">SUMPRODUCT(L75:L80,_xlfn.ANCHORARRAY(Control!$Y$11))</f>
        <v>3185786278.90698</v>
      </c>
      <c r="M82" s="222">
        <f ca="1">SUMPRODUCT(M75:M80,_xlfn.ANCHORARRAY(Control!$Y$11))</f>
        <v>3215836413.4736471</v>
      </c>
      <c r="N82" s="222">
        <f ca="1">SUMPRODUCT(N75:N80,_xlfn.ANCHORARRAY(Control!$Y$11))</f>
        <v>3240147221.3581486</v>
      </c>
      <c r="O82" s="222">
        <f ca="1">SUMPRODUCT(O75:O80,_xlfn.ANCHORARRAY(Control!$Y$11))</f>
        <v>3257535719.1161547</v>
      </c>
      <c r="P82" s="222">
        <f ca="1">SUMPRODUCT(P75:P80,_xlfn.ANCHORARRAY(Control!$Y$11))</f>
        <v>3275990635.3272877</v>
      </c>
      <c r="Q82" s="222">
        <f ca="1">SUMPRODUCT(Q75:Q80,_xlfn.ANCHORARRAY(Control!$Y$11))</f>
        <v>3295461116.1630435</v>
      </c>
      <c r="R82" s="222">
        <f ca="1">SUMPRODUCT(R75:R80,_xlfn.ANCHORARRAY(Control!$Y$11))</f>
        <v>3315900431.5045381</v>
      </c>
      <c r="S82" s="222">
        <f ca="1">SUMPRODUCT(S75:S80,_xlfn.ANCHORARRAY(Control!$Y$11))</f>
        <v>3337265581.9277844</v>
      </c>
      <c r="T82" s="222">
        <f ca="1">SUMPRODUCT(T75:T80,_xlfn.ANCHORARRAY(Control!$Y$11))</f>
        <v>3359516948.8982434</v>
      </c>
      <c r="U82" s="222">
        <f ca="1">SUMPRODUCT(U75:U80,_xlfn.ANCHORARRAY(Control!$Y$11))</f>
        <v>3382617982.8814635</v>
      </c>
      <c r="V82" s="222">
        <f ca="1">SUMPRODUCT(V75:V80,_xlfn.ANCHORARRAY(Control!$Y$11))</f>
        <v>3406534924.7875032</v>
      </c>
      <c r="W82" s="222">
        <f ca="1">SUMPRODUCT(W75:W80,_xlfn.ANCHORARRAY(Control!$Y$11))</f>
        <v>3431236556.7741761</v>
      </c>
      <c r="X82" s="222">
        <f ca="1">SUMPRODUCT(X75:X80,_xlfn.ANCHORARRAY(Control!$Y$11))</f>
        <v>3449319255.0680475</v>
      </c>
      <c r="Y82" s="222">
        <f ca="1">SUMPRODUCT(Y75:Y80,_xlfn.ANCHORARRAY(Control!$Y$11))</f>
        <v>3469571895.1070423</v>
      </c>
      <c r="Z82" s="222">
        <f ca="1">SUMPRODUCT(Z75:Z80,_xlfn.ANCHORARRAY(Control!$Y$11))</f>
        <v>3489894967.6228895</v>
      </c>
      <c r="AA82" s="222">
        <f ca="1">SUMPRODUCT(AA75:AA80,_xlfn.ANCHORARRAY(Control!$Y$11))</f>
        <v>3510288680.3615384</v>
      </c>
      <c r="AB82" s="222">
        <f ca="1">SUMPRODUCT(AB75:AB80,_xlfn.ANCHORARRAY(Control!$Y$11))</f>
        <v>3530753241.6335192</v>
      </c>
      <c r="AC82" s="222">
        <f ca="1">SUMPRODUCT(AC75:AC80,_xlfn.ANCHORARRAY(Control!$Y$11))</f>
        <v>3551288860.3153977</v>
      </c>
      <c r="AD82" s="222">
        <f ca="1">SUMPRODUCT(AD75:AD80,_xlfn.ANCHORARRAY(Control!$Y$11))</f>
        <v>3571895745.8512473</v>
      </c>
      <c r="AE82" s="222">
        <f ca="1">SUMPRODUCT(AE75:AE80,_xlfn.ANCHORARRAY(Control!$Y$11))</f>
        <v>3592574108.2541122</v>
      </c>
      <c r="AF82" s="222">
        <f ca="1">SUMPRODUCT(AF75:AF80,_xlfn.ANCHORARRAY(Control!$Y$11))</f>
        <v>3613324158.107482</v>
      </c>
      <c r="AG82" s="222">
        <f ca="1">SUMPRODUCT(AG75:AG80,_xlfn.ANCHORARRAY(Control!$Y$11))</f>
        <v>3634146106.5667677</v>
      </c>
      <c r="AH82" s="222">
        <f ca="1">SUMPRODUCT(AH75:AH80,_xlfn.ANCHORARRAY(Control!$Y$11))</f>
        <v>3647723753.1424012</v>
      </c>
      <c r="AI82" s="222">
        <f ca="1">SUMPRODUCT(AI75:AI80,_xlfn.ANCHORARRAY(Control!$Y$11))</f>
        <v>3651693502.5895653</v>
      </c>
      <c r="AJ82" s="222">
        <f ca="1">SUMPRODUCT(AJ75:AJ80,_xlfn.ANCHORARRAY(Control!$Y$11))</f>
        <v>3655664127.4027877</v>
      </c>
      <c r="AK82" s="222">
        <f ca="1">SUMPRODUCT(AK75:AK80,_xlfn.ANCHORARRAY(Control!$Y$11))</f>
        <v>3659635627.7321391</v>
      </c>
      <c r="AL82" s="222">
        <f ca="1">SUMPRODUCT(AL75:AL80,_xlfn.ANCHORARRAY(Control!$Y$11))</f>
        <v>3663608003.7277164</v>
      </c>
      <c r="AM82" s="222">
        <f ca="1">SUMPRODUCT(AM75:AM80,_xlfn.ANCHORARRAY(Control!$Y$11))</f>
        <v>3667581255.5396399</v>
      </c>
      <c r="AN82" s="222">
        <f ca="1">SUMPRODUCT(AN75:AN80,_xlfn.ANCHORARRAY(Control!$Y$11))</f>
        <v>3671555383.3180504</v>
      </c>
      <c r="AO82" s="222">
        <f ca="1">SUMPRODUCT(AO75:AO80,_xlfn.ANCHORARRAY(Control!$Y$11))</f>
        <v>3675530387.2131133</v>
      </c>
      <c r="AP82" s="222">
        <f ca="1">SUMPRODUCT(AP75:AP80,_xlfn.ANCHORARRAY(Control!$Y$11))</f>
        <v>3679506267.3750153</v>
      </c>
      <c r="AQ82" s="222">
        <f ca="1">SUMPRODUCT(AQ75:AQ80,_xlfn.ANCHORARRAY(Control!$Y$11))</f>
        <v>3683483023.95397</v>
      </c>
      <c r="AR82" s="222">
        <f ca="1">SUMPRODUCT(AR75:AR80,_xlfn.ANCHORARRAY(Control!$Y$11))</f>
        <v>3681412882.1399317</v>
      </c>
      <c r="AS82" s="222">
        <f ca="1">SUMPRODUCT(AS75:AS80,_xlfn.ANCHORARRAY(Control!$Y$11))</f>
        <v>3672187215.8589783</v>
      </c>
      <c r="AT82" s="222">
        <f ca="1">SUMPRODUCT(AT75:AT80,_xlfn.ANCHORARRAY(Control!$Y$11))</f>
        <v>3662981117.5586267</v>
      </c>
      <c r="AU82" s="222">
        <f ca="1">SUMPRODUCT(AU75:AU80,_xlfn.ANCHORARRAY(Control!$Y$11))</f>
        <v>3653794549.0252519</v>
      </c>
      <c r="AV82" s="222">
        <f ca="1">SUMPRODUCT(AV75:AV80,_xlfn.ANCHORARRAY(Control!$Y$11))</f>
        <v>3644627472.1162519</v>
      </c>
      <c r="AW82" s="222">
        <f ca="1">SUMPRODUCT(AW75:AW80,_xlfn.ANCHORARRAY(Control!$Y$11))</f>
        <v>3635479848.7599225</v>
      </c>
      <c r="AX82" s="222">
        <f ca="1">SUMPRODUCT(AX75:AX80,_xlfn.ANCHORARRAY(Control!$Y$11))</f>
        <v>3626351640.9553251</v>
      </c>
      <c r="AY82" s="222">
        <f ca="1">SUMPRODUCT(AY75:AY80,_xlfn.ANCHORARRAY(Control!$Y$11))</f>
        <v>3617242810.7721624</v>
      </c>
      <c r="AZ82" s="222">
        <f ca="1">SUMPRODUCT(AZ75:AZ80,_xlfn.ANCHORARRAY(Control!$Y$11))</f>
        <v>3608153320.3506551</v>
      </c>
      <c r="BA82" s="222">
        <f ca="1">SUMPRODUCT(BA75:BA80,_xlfn.ANCHORARRAY(Control!$Y$11))</f>
        <v>3599083131.9014068</v>
      </c>
      <c r="BB82" s="222">
        <f ca="1">SUMPRODUCT(BB75:BB80,_xlfn.ANCHORARRAY(Control!$Y$11))</f>
        <v>3584305130.2189837</v>
      </c>
      <c r="BC82" s="222">
        <f ca="1">SUMPRODUCT(BC75:BC80,_xlfn.ANCHORARRAY(Control!$Y$11))</f>
        <v>3562715629.9058371</v>
      </c>
      <c r="BD82" s="222">
        <f ca="1">SUMPRODUCT(BD75:BD80,_xlfn.ANCHORARRAY(Control!$Y$11))</f>
        <v>3541225886.9410195</v>
      </c>
      <c r="BE82" s="222">
        <f ca="1">SUMPRODUCT(BE75:BE80,_xlfn.ANCHORARRAY(Control!$Y$11))</f>
        <v>3519835489.2177863</v>
      </c>
      <c r="BF82" s="222">
        <f ca="1">SUMPRODUCT(BF75:BF80,_xlfn.ANCHORARRAY(Control!$Y$11))</f>
        <v>3498544026.2291789</v>
      </c>
      <c r="BG82" s="222">
        <f ca="1">SUMPRODUCT(BG75:BG80,_xlfn.ANCHORARRAY(Control!$Y$11))</f>
        <v>3477351089.0620604</v>
      </c>
      <c r="BH82" s="222">
        <f ca="1">SUMPRODUCT(BH75:BH80,_xlfn.ANCHORARRAY(Control!$Y$11))</f>
        <v>3456256270.3911648</v>
      </c>
      <c r="BI82" s="222">
        <f ca="1">SUMPRODUCT(BI75:BI80,_xlfn.ANCHORARRAY(Control!$Y$11))</f>
        <v>3435259164.4731722</v>
      </c>
      <c r="BJ82" s="222">
        <f ca="1">SUMPRODUCT(BJ75:BJ80,_xlfn.ANCHORARRAY(Control!$Y$11))</f>
        <v>3414359367.1408052</v>
      </c>
      <c r="BK82" s="222">
        <f ca="1">SUMPRODUCT(BK75:BK80,_xlfn.ANCHORARRAY(Control!$Y$11))</f>
        <v>3393556475.7969465</v>
      </c>
      <c r="BL82" s="222">
        <f ca="1">SUMPRODUCT(BL75:BL80,_xlfn.ANCHORARRAY(Control!$Y$11))</f>
        <v>3367809214.7023721</v>
      </c>
      <c r="BM82" s="222">
        <f ca="1">SUMPRODUCT(BM75:BM80,_xlfn.ANCHORARRAY(Control!$Y$11))</f>
        <v>3336559386.3446298</v>
      </c>
      <c r="BN82" s="222">
        <f ca="1">SUMPRODUCT(BN75:BN80,_xlfn.ANCHORARRAY(Control!$Y$11))</f>
        <v>3305525998.9585099</v>
      </c>
      <c r="BO82" s="222">
        <f ca="1">SUMPRODUCT(BO75:BO80,_xlfn.ANCHORARRAY(Control!$Y$11))</f>
        <v>3274707721.5866232</v>
      </c>
      <c r="BP82" s="222">
        <f ca="1">SUMPRODUCT(BP75:BP80,_xlfn.ANCHORARRAY(Control!$Y$11))</f>
        <v>3244103230.9408598</v>
      </c>
      <c r="BQ82" s="222">
        <f ca="1">SUMPRODUCT(BQ75:BQ80,_xlfn.ANCHORARRAY(Control!$Y$11))</f>
        <v>3213711211.3599792</v>
      </c>
      <c r="BR82" s="222">
        <f ca="1">SUMPRODUCT(BR75:BR80,_xlfn.ANCHORARRAY(Control!$Y$11))</f>
        <v>3183530354.7674203</v>
      </c>
      <c r="BS82" s="222">
        <f ca="1">SUMPRODUCT(BS75:BS80,_xlfn.ANCHORARRAY(Control!$Y$11))</f>
        <v>3153559360.6293411</v>
      </c>
      <c r="BT82" s="222">
        <f ca="1">SUMPRODUCT(BT75:BT80,_xlfn.ANCHORARRAY(Control!$Y$11))</f>
        <v>3123796935.9128909</v>
      </c>
      <c r="BU82" s="222">
        <f ca="1">SUMPRODUCT(BU75:BU80,_xlfn.ANCHORARRAY(Control!$Y$11))</f>
        <v>3094241795.0446944</v>
      </c>
      <c r="BV82" s="222">
        <f ca="1">SUMPRODUCT(BV75:BV80,_xlfn.ANCHORARRAY(Control!$Y$11))</f>
        <v>3060905615.0598931</v>
      </c>
      <c r="BW82" s="222">
        <f ca="1">SUMPRODUCT(BW75:BW80,_xlfn.ANCHORARRAY(Control!$Y$11))</f>
        <v>3028032629.7574968</v>
      </c>
      <c r="BX82" s="222">
        <f ca="1">SUMPRODUCT(BX75:BX80,_xlfn.ANCHORARRAY(Control!$Y$11))</f>
        <v>2995441037.1785412</v>
      </c>
      <c r="BY82" s="222">
        <f ca="1">SUMPRODUCT(BY75:BY80,_xlfn.ANCHORARRAY(Control!$Y$11))</f>
        <v>2963128660.9518533</v>
      </c>
      <c r="BZ82" s="222">
        <f ca="1">SUMPRODUCT(BZ75:BZ80,_xlfn.ANCHORARRAY(Control!$Y$11))</f>
        <v>2931093340.5936098</v>
      </c>
      <c r="CA82" s="222">
        <f ca="1">SUMPRODUCT(CA75:CA80,_xlfn.ANCHORARRAY(Control!$Y$11))</f>
        <v>2899332931.3956165</v>
      </c>
      <c r="CB82" s="222">
        <f ca="1">SUMPRODUCT(CB75:CB80,_xlfn.ANCHORARRAY(Control!$Y$11))</f>
        <v>2867845304.3143573</v>
      </c>
      <c r="CC82" s="222">
        <f ca="1">SUMPRODUCT(CC75:CC80,_xlfn.ANCHORARRAY(Control!$Y$11))</f>
        <v>2836628345.8607922</v>
      </c>
      <c r="CD82" s="222">
        <f ca="1">SUMPRODUCT(CD75:CD80,_xlfn.ANCHORARRAY(Control!$Y$11))</f>
        <v>2805679957.9909234</v>
      </c>
      <c r="CE82" s="222">
        <f ca="1">SUMPRODUCT(CE75:CE80,_xlfn.ANCHORARRAY(Control!$Y$11))</f>
        <v>2774998057.9971066</v>
      </c>
      <c r="CF82" s="222">
        <f ca="1">SUMPRODUCT(CF75:CF80,_xlfn.ANCHORARRAY(Control!$Y$11))</f>
        <v>2744580578.4001017</v>
      </c>
    </row>
    <row r="83" spans="1:84" s="126" customFormat="1" x14ac:dyDescent="0.2">
      <c r="A83" s="120"/>
      <c r="B83" s="127" t="s">
        <v>197</v>
      </c>
      <c r="D83" s="222">
        <f ca="1">D82*0.25</f>
        <v>743728655.6183697</v>
      </c>
      <c r="E83" s="222">
        <f t="shared" ref="E83:BP83" ca="1" si="56">E82*0.25</f>
        <v>766159839.26423562</v>
      </c>
      <c r="F83" s="222">
        <f t="shared" ca="1" si="56"/>
        <v>775536176.80754292</v>
      </c>
      <c r="G83" s="222">
        <f t="shared" ca="1" si="56"/>
        <v>781157134.324278</v>
      </c>
      <c r="H83" s="222">
        <f t="shared" ca="1" si="56"/>
        <v>784134933.78062606</v>
      </c>
      <c r="I83" s="222">
        <f t="shared" ca="1" si="56"/>
        <v>775917568.80896473</v>
      </c>
      <c r="J83" s="222">
        <f t="shared" ca="1" si="56"/>
        <v>782412040.33606195</v>
      </c>
      <c r="K83" s="222">
        <f t="shared" ca="1" si="56"/>
        <v>789259847.46224236</v>
      </c>
      <c r="L83" s="222">
        <f t="shared" ca="1" si="56"/>
        <v>796446569.72674501</v>
      </c>
      <c r="M83" s="222">
        <f t="shared" ca="1" si="56"/>
        <v>803959103.36841178</v>
      </c>
      <c r="N83" s="222">
        <f t="shared" ca="1" si="56"/>
        <v>810036805.33953714</v>
      </c>
      <c r="O83" s="222">
        <f t="shared" ca="1" si="56"/>
        <v>814383929.77903867</v>
      </c>
      <c r="P83" s="222">
        <f t="shared" ca="1" si="56"/>
        <v>818997658.83182192</v>
      </c>
      <c r="Q83" s="222">
        <f t="shared" ca="1" si="56"/>
        <v>823865279.04076087</v>
      </c>
      <c r="R83" s="222">
        <f t="shared" ca="1" si="56"/>
        <v>828975107.87613451</v>
      </c>
      <c r="S83" s="222">
        <f t="shared" ca="1" si="56"/>
        <v>834316395.48194611</v>
      </c>
      <c r="T83" s="222">
        <f t="shared" ca="1" si="56"/>
        <v>839879237.22456086</v>
      </c>
      <c r="U83" s="222">
        <f t="shared" ca="1" si="56"/>
        <v>845654495.72036588</v>
      </c>
      <c r="V83" s="222">
        <f t="shared" ca="1" si="56"/>
        <v>851633731.19687581</v>
      </c>
      <c r="W83" s="222">
        <f t="shared" ca="1" si="56"/>
        <v>857809139.19354403</v>
      </c>
      <c r="X83" s="222">
        <f t="shared" ca="1" si="56"/>
        <v>862329813.76701188</v>
      </c>
      <c r="Y83" s="222">
        <f t="shared" ca="1" si="56"/>
        <v>867392973.77676058</v>
      </c>
      <c r="Z83" s="222">
        <f t="shared" ca="1" si="56"/>
        <v>872473741.90572238</v>
      </c>
      <c r="AA83" s="222">
        <f t="shared" ca="1" si="56"/>
        <v>877572170.0903846</v>
      </c>
      <c r="AB83" s="222">
        <f t="shared" ca="1" si="56"/>
        <v>882688310.40837979</v>
      </c>
      <c r="AC83" s="222">
        <f t="shared" ca="1" si="56"/>
        <v>887822215.07884943</v>
      </c>
      <c r="AD83" s="222">
        <f t="shared" ca="1" si="56"/>
        <v>892973936.46281183</v>
      </c>
      <c r="AE83" s="222">
        <f t="shared" ca="1" si="56"/>
        <v>898143527.06352806</v>
      </c>
      <c r="AF83" s="222">
        <f t="shared" ca="1" si="56"/>
        <v>903331039.52687049</v>
      </c>
      <c r="AG83" s="222">
        <f t="shared" ca="1" si="56"/>
        <v>908536526.64169192</v>
      </c>
      <c r="AH83" s="222">
        <f t="shared" ca="1" si="56"/>
        <v>911930938.2856003</v>
      </c>
      <c r="AI83" s="222">
        <f t="shared" ca="1" si="56"/>
        <v>912923375.64739132</v>
      </c>
      <c r="AJ83" s="222">
        <f t="shared" ca="1" si="56"/>
        <v>913916031.85069692</v>
      </c>
      <c r="AK83" s="222">
        <f t="shared" ca="1" si="56"/>
        <v>914908906.93303478</v>
      </c>
      <c r="AL83" s="222">
        <f t="shared" ca="1" si="56"/>
        <v>915902000.93192911</v>
      </c>
      <c r="AM83" s="222">
        <f t="shared" ca="1" si="56"/>
        <v>916895313.88490999</v>
      </c>
      <c r="AN83" s="222">
        <f t="shared" ca="1" si="56"/>
        <v>917888845.8295126</v>
      </c>
      <c r="AO83" s="222">
        <f t="shared" ca="1" si="56"/>
        <v>918882596.80327833</v>
      </c>
      <c r="AP83" s="222">
        <f t="shared" ca="1" si="56"/>
        <v>919876566.84375381</v>
      </c>
      <c r="AQ83" s="222">
        <f t="shared" ca="1" si="56"/>
        <v>920870755.98849249</v>
      </c>
      <c r="AR83" s="222">
        <f t="shared" ca="1" si="56"/>
        <v>920353220.53498292</v>
      </c>
      <c r="AS83" s="222">
        <f t="shared" ca="1" si="56"/>
        <v>918046803.96474457</v>
      </c>
      <c r="AT83" s="222">
        <f t="shared" ca="1" si="56"/>
        <v>915745279.38965666</v>
      </c>
      <c r="AU83" s="222">
        <f t="shared" ca="1" si="56"/>
        <v>913448637.25631297</v>
      </c>
      <c r="AV83" s="222">
        <f t="shared" ca="1" si="56"/>
        <v>911156868.02906299</v>
      </c>
      <c r="AW83" s="222">
        <f t="shared" ca="1" si="56"/>
        <v>908869962.18998063</v>
      </c>
      <c r="AX83" s="222">
        <f t="shared" ca="1" si="56"/>
        <v>906587910.23883128</v>
      </c>
      <c r="AY83" s="222">
        <f t="shared" ca="1" si="56"/>
        <v>904310702.69304061</v>
      </c>
      <c r="AZ83" s="222">
        <f t="shared" ca="1" si="56"/>
        <v>902038330.08766377</v>
      </c>
      <c r="BA83" s="222">
        <f t="shared" ca="1" si="56"/>
        <v>899770782.97535169</v>
      </c>
      <c r="BB83" s="222">
        <f t="shared" ca="1" si="56"/>
        <v>896076282.55474591</v>
      </c>
      <c r="BC83" s="222">
        <f t="shared" ca="1" si="56"/>
        <v>890678907.47645926</v>
      </c>
      <c r="BD83" s="222">
        <f t="shared" ca="1" si="56"/>
        <v>885306471.73525488</v>
      </c>
      <c r="BE83" s="222">
        <f t="shared" ca="1" si="56"/>
        <v>879958872.30444658</v>
      </c>
      <c r="BF83" s="222">
        <f t="shared" ca="1" si="56"/>
        <v>874636006.55729473</v>
      </c>
      <c r="BG83" s="222">
        <f t="shared" ca="1" si="56"/>
        <v>869337772.26551509</v>
      </c>
      <c r="BH83" s="222">
        <f t="shared" ca="1" si="56"/>
        <v>864064067.59779119</v>
      </c>
      <c r="BI83" s="222">
        <f t="shared" ca="1" si="56"/>
        <v>858814791.11829305</v>
      </c>
      <c r="BJ83" s="222">
        <f t="shared" ca="1" si="56"/>
        <v>853589841.78520131</v>
      </c>
      <c r="BK83" s="222">
        <f t="shared" ca="1" si="56"/>
        <v>848389118.94923663</v>
      </c>
      <c r="BL83" s="222">
        <f t="shared" ca="1" si="56"/>
        <v>841952303.67559302</v>
      </c>
      <c r="BM83" s="222">
        <f t="shared" ca="1" si="56"/>
        <v>834139846.58615744</v>
      </c>
      <c r="BN83" s="222">
        <f t="shared" ca="1" si="56"/>
        <v>826381499.73962748</v>
      </c>
      <c r="BO83" s="222">
        <f t="shared" ca="1" si="56"/>
        <v>818676930.3966558</v>
      </c>
      <c r="BP83" s="222">
        <f t="shared" ca="1" si="56"/>
        <v>811025807.73521495</v>
      </c>
      <c r="BQ83" s="222">
        <f t="shared" ref="BQ83:CF83" ca="1" si="57">BQ82*0.25</f>
        <v>803427802.83999479</v>
      </c>
      <c r="BR83" s="222">
        <f t="shared" ca="1" si="57"/>
        <v>795882588.69185507</v>
      </c>
      <c r="BS83" s="222">
        <f t="shared" ca="1" si="57"/>
        <v>788389840.15733528</v>
      </c>
      <c r="BT83" s="222">
        <f t="shared" ca="1" si="57"/>
        <v>780949233.97822273</v>
      </c>
      <c r="BU83" s="222">
        <f t="shared" ca="1" si="57"/>
        <v>773560448.76117361</v>
      </c>
      <c r="BV83" s="222">
        <f t="shared" ca="1" si="57"/>
        <v>765226403.76497328</v>
      </c>
      <c r="BW83" s="222">
        <f t="shared" ca="1" si="57"/>
        <v>757008157.43937421</v>
      </c>
      <c r="BX83" s="222">
        <f t="shared" ca="1" si="57"/>
        <v>748860259.2946353</v>
      </c>
      <c r="BY83" s="222">
        <f t="shared" ca="1" si="57"/>
        <v>740782165.23796332</v>
      </c>
      <c r="BZ83" s="222">
        <f t="shared" ca="1" si="57"/>
        <v>732773335.14840245</v>
      </c>
      <c r="CA83" s="222">
        <f t="shared" ca="1" si="57"/>
        <v>724833232.84890413</v>
      </c>
      <c r="CB83" s="222">
        <f t="shared" ca="1" si="57"/>
        <v>716961326.07858932</v>
      </c>
      <c r="CC83" s="222">
        <f t="shared" ca="1" si="57"/>
        <v>709157086.46519804</v>
      </c>
      <c r="CD83" s="222">
        <f t="shared" ca="1" si="57"/>
        <v>701419989.49773085</v>
      </c>
      <c r="CE83" s="222">
        <f t="shared" ca="1" si="57"/>
        <v>693749514.49927664</v>
      </c>
      <c r="CF83" s="222">
        <f t="shared" ca="1" si="57"/>
        <v>686145144.60002542</v>
      </c>
    </row>
    <row r="84" spans="1:84" s="126" customFormat="1" x14ac:dyDescent="0.2">
      <c r="A84" s="120"/>
      <c r="B84" s="127" t="s">
        <v>198</v>
      </c>
      <c r="D84" s="222">
        <f ca="1">(D83+D82)*0.575</f>
        <v>2138219884.9028127</v>
      </c>
      <c r="E84" s="222">
        <f t="shared" ref="E84:BP84" ca="1" si="58">(E83+E82)*0.575</f>
        <v>2202709537.8846769</v>
      </c>
      <c r="F84" s="222">
        <f t="shared" ca="1" si="58"/>
        <v>2229666508.3216858</v>
      </c>
      <c r="G84" s="222">
        <f t="shared" ca="1" si="58"/>
        <v>2245826761.1822991</v>
      </c>
      <c r="H84" s="222">
        <f t="shared" ca="1" si="58"/>
        <v>2254387934.6192999</v>
      </c>
      <c r="I84" s="222">
        <f t="shared" ca="1" si="58"/>
        <v>2230763010.3257732</v>
      </c>
      <c r="J84" s="222">
        <f t="shared" ca="1" si="58"/>
        <v>2249434615.9661779</v>
      </c>
      <c r="K84" s="222">
        <f t="shared" ca="1" si="58"/>
        <v>2269122061.4539466</v>
      </c>
      <c r="L84" s="222">
        <f t="shared" ca="1" si="58"/>
        <v>2289783887.9643917</v>
      </c>
      <c r="M84" s="222">
        <f t="shared" ca="1" si="58"/>
        <v>2311382422.1841836</v>
      </c>
      <c r="N84" s="222">
        <f t="shared" ca="1" si="58"/>
        <v>2328855815.3511691</v>
      </c>
      <c r="O84" s="222">
        <f t="shared" ca="1" si="58"/>
        <v>2341353798.1147361</v>
      </c>
      <c r="P84" s="222">
        <f t="shared" ca="1" si="58"/>
        <v>2354618269.1414876</v>
      </c>
      <c r="Q84" s="222">
        <f t="shared" ca="1" si="58"/>
        <v>2368612677.2421875</v>
      </c>
      <c r="R84" s="222">
        <f t="shared" ca="1" si="58"/>
        <v>2383303435.1438866</v>
      </c>
      <c r="S84" s="222">
        <f t="shared" ca="1" si="58"/>
        <v>2398659637.0105948</v>
      </c>
      <c r="T84" s="222">
        <f t="shared" ca="1" si="58"/>
        <v>2414652807.0206122</v>
      </c>
      <c r="U84" s="222">
        <f t="shared" ca="1" si="58"/>
        <v>2431256675.1960516</v>
      </c>
      <c r="V84" s="222">
        <f t="shared" ca="1" si="58"/>
        <v>2448446977.1910176</v>
      </c>
      <c r="W84" s="222">
        <f t="shared" ca="1" si="58"/>
        <v>2466201275.1814389</v>
      </c>
      <c r="X84" s="222">
        <f t="shared" ca="1" si="58"/>
        <v>2479198214.5801587</v>
      </c>
      <c r="Y84" s="222">
        <f t="shared" ca="1" si="58"/>
        <v>2493754799.6081862</v>
      </c>
      <c r="Z84" s="222">
        <f t="shared" ca="1" si="58"/>
        <v>2508362007.9789519</v>
      </c>
      <c r="AA84" s="222">
        <f t="shared" ca="1" si="58"/>
        <v>2523019989.0098557</v>
      </c>
      <c r="AB84" s="222">
        <f t="shared" ca="1" si="58"/>
        <v>2537728892.4240913</v>
      </c>
      <c r="AC84" s="222">
        <f t="shared" ca="1" si="58"/>
        <v>2552488868.3516917</v>
      </c>
      <c r="AD84" s="222">
        <f t="shared" ca="1" si="58"/>
        <v>2567300067.330584</v>
      </c>
      <c r="AE84" s="222">
        <f t="shared" ca="1" si="58"/>
        <v>2582162640.3076429</v>
      </c>
      <c r="AF84" s="222">
        <f t="shared" ca="1" si="58"/>
        <v>2597076738.6397524</v>
      </c>
      <c r="AG84" s="222">
        <f t="shared" ca="1" si="58"/>
        <v>2612042514.0948644</v>
      </c>
      <c r="AH84" s="222">
        <f t="shared" ca="1" si="58"/>
        <v>2621801447.5711007</v>
      </c>
      <c r="AI84" s="222">
        <f t="shared" ca="1" si="58"/>
        <v>2624654704.9862499</v>
      </c>
      <c r="AJ84" s="222">
        <f t="shared" ca="1" si="58"/>
        <v>2627508591.5707536</v>
      </c>
      <c r="AK84" s="222">
        <f t="shared" ca="1" si="58"/>
        <v>2630363107.4324746</v>
      </c>
      <c r="AL84" s="222">
        <f t="shared" ca="1" si="58"/>
        <v>2633218252.6792955</v>
      </c>
      <c r="AM84" s="222">
        <f t="shared" ca="1" si="58"/>
        <v>2636074027.419116</v>
      </c>
      <c r="AN84" s="222">
        <f t="shared" ca="1" si="58"/>
        <v>2638930431.7598486</v>
      </c>
      <c r="AO84" s="222">
        <f t="shared" ca="1" si="58"/>
        <v>2641787465.8094249</v>
      </c>
      <c r="AP84" s="222">
        <f t="shared" ca="1" si="58"/>
        <v>2644645129.6757922</v>
      </c>
      <c r="AQ84" s="222">
        <f t="shared" ca="1" si="58"/>
        <v>2647503423.4669161</v>
      </c>
      <c r="AR84" s="222">
        <f t="shared" ca="1" si="58"/>
        <v>2646015509.0380754</v>
      </c>
      <c r="AS84" s="222">
        <f t="shared" ca="1" si="58"/>
        <v>2639384561.3986406</v>
      </c>
      <c r="AT84" s="222">
        <f t="shared" ca="1" si="58"/>
        <v>2632767678.2452626</v>
      </c>
      <c r="AU84" s="222">
        <f t="shared" ca="1" si="58"/>
        <v>2626164832.1118994</v>
      </c>
      <c r="AV84" s="222">
        <f t="shared" ca="1" si="58"/>
        <v>2619575995.5835562</v>
      </c>
      <c r="AW84" s="222">
        <f t="shared" ca="1" si="58"/>
        <v>2613001141.2961941</v>
      </c>
      <c r="AX84" s="222">
        <f t="shared" ca="1" si="58"/>
        <v>2606440241.9366398</v>
      </c>
      <c r="AY84" s="222">
        <f t="shared" ca="1" si="58"/>
        <v>2599893270.2424917</v>
      </c>
      <c r="AZ84" s="222">
        <f t="shared" ca="1" si="58"/>
        <v>2593360199.0020332</v>
      </c>
      <c r="BA84" s="222">
        <f t="shared" ca="1" si="58"/>
        <v>2586841001.0541358</v>
      </c>
      <c r="BB84" s="222">
        <f t="shared" ca="1" si="58"/>
        <v>2576219312.3448939</v>
      </c>
      <c r="BC84" s="222">
        <f t="shared" ca="1" si="58"/>
        <v>2560701858.9948201</v>
      </c>
      <c r="BD84" s="222">
        <f t="shared" ca="1" si="58"/>
        <v>2545256106.2388577</v>
      </c>
      <c r="BE84" s="222">
        <f t="shared" ca="1" si="58"/>
        <v>2529881757.8752837</v>
      </c>
      <c r="BF84" s="222">
        <f t="shared" ca="1" si="58"/>
        <v>2514578518.852222</v>
      </c>
      <c r="BG84" s="222">
        <f t="shared" ca="1" si="58"/>
        <v>2499346095.2633557</v>
      </c>
      <c r="BH84" s="222">
        <f t="shared" ca="1" si="58"/>
        <v>2484184194.3436499</v>
      </c>
      <c r="BI84" s="222">
        <f t="shared" ca="1" si="58"/>
        <v>2469092524.4650922</v>
      </c>
      <c r="BJ84" s="222">
        <f t="shared" ca="1" si="58"/>
        <v>2454070795.1324534</v>
      </c>
      <c r="BK84" s="222">
        <f t="shared" ca="1" si="58"/>
        <v>2439118716.9790554</v>
      </c>
      <c r="BL84" s="222">
        <f t="shared" ca="1" si="58"/>
        <v>2420612873.0673299</v>
      </c>
      <c r="BM84" s="222">
        <f t="shared" ca="1" si="58"/>
        <v>2398152058.9352026</v>
      </c>
      <c r="BN84" s="222">
        <f t="shared" ca="1" si="58"/>
        <v>2375846811.7514286</v>
      </c>
      <c r="BO84" s="222">
        <f t="shared" ca="1" si="58"/>
        <v>2353696174.8903852</v>
      </c>
      <c r="BP84" s="222">
        <f t="shared" ca="1" si="58"/>
        <v>2331699197.2387428</v>
      </c>
      <c r="BQ84" s="222">
        <f t="shared" ref="BQ84:CF84" ca="1" si="59">(BQ83+BQ82)*0.575</f>
        <v>2309854933.1649847</v>
      </c>
      <c r="BR84" s="222">
        <f t="shared" ca="1" si="59"/>
        <v>2288162442.4890833</v>
      </c>
      <c r="BS84" s="222">
        <f t="shared" ca="1" si="59"/>
        <v>2266620790.4523387</v>
      </c>
      <c r="BT84" s="222">
        <f t="shared" ca="1" si="59"/>
        <v>2245229047.6873903</v>
      </c>
      <c r="BU84" s="222">
        <f t="shared" ca="1" si="59"/>
        <v>2223986290.188374</v>
      </c>
      <c r="BV84" s="222">
        <f t="shared" ca="1" si="59"/>
        <v>2200025910.8242979</v>
      </c>
      <c r="BW84" s="222">
        <f t="shared" ca="1" si="59"/>
        <v>2176398452.6382008</v>
      </c>
      <c r="BX84" s="222">
        <f t="shared" ca="1" si="59"/>
        <v>2152973245.4720764</v>
      </c>
      <c r="BY84" s="222">
        <f t="shared" ca="1" si="59"/>
        <v>2129748725.0591443</v>
      </c>
      <c r="BZ84" s="222">
        <f t="shared" ca="1" si="59"/>
        <v>2106723338.5516567</v>
      </c>
      <c r="CA84" s="222">
        <f t="shared" ca="1" si="59"/>
        <v>2083895544.4405992</v>
      </c>
      <c r="CB84" s="222">
        <f t="shared" ca="1" si="59"/>
        <v>2061263812.4759443</v>
      </c>
      <c r="CC84" s="222">
        <f t="shared" ca="1" si="59"/>
        <v>2038826623.5874443</v>
      </c>
      <c r="CD84" s="222">
        <f t="shared" ca="1" si="59"/>
        <v>2016582469.8059759</v>
      </c>
      <c r="CE84" s="222">
        <f t="shared" ca="1" si="59"/>
        <v>1994529854.1854203</v>
      </c>
      <c r="CF84" s="222">
        <f t="shared" ca="1" si="59"/>
        <v>1972667290.7250729</v>
      </c>
    </row>
    <row r="85" spans="1:84" s="126" customFormat="1" x14ac:dyDescent="0.2">
      <c r="A85" s="120"/>
      <c r="B85" s="213" t="s">
        <v>199</v>
      </c>
      <c r="D85" s="223">
        <f ca="1">(D75*Control!$Y11)/Control!$K26</f>
        <v>3305.0543880936225</v>
      </c>
      <c r="E85" s="223">
        <f ca="1">(E75*Control!$Y11)/Control!$K26</f>
        <v>3393.8242306103016</v>
      </c>
      <c r="F85" s="223">
        <f ca="1">(F75*Control!$Y11)/Control!$K26</f>
        <v>3452.4637607241921</v>
      </c>
      <c r="G85" s="223">
        <f ca="1">(G75*Control!$Y11)/Control!$K26</f>
        <v>3511.7173029120418</v>
      </c>
      <c r="H85" s="223">
        <f ca="1">(H75*Control!$Y11)/Control!$K26</f>
        <v>3571.5903303716527</v>
      </c>
      <c r="I85" s="223">
        <f ca="1">(I75*Control!$Y11)/Control!$K26</f>
        <v>3632.088361309201</v>
      </c>
      <c r="J85" s="223">
        <f ca="1">(J75*Control!$Y11)/Control!$K26</f>
        <v>3693.2169592918162</v>
      </c>
      <c r="K85" s="223">
        <f ca="1">(K75*Control!$Y11)/Control!$K26</f>
        <v>3754.98173360283</v>
      </c>
      <c r="L85" s="223">
        <f ca="1">(L75*Control!$Y11)/Control!$K26</f>
        <v>3817.3883395997245</v>
      </c>
      <c r="M85" s="223">
        <f ca="1">(M75*Control!$Y11)/Control!$K26</f>
        <v>3880.4424790747962</v>
      </c>
      <c r="N85" s="223">
        <f ca="1">(N75*Control!$Y11)/Control!$K26</f>
        <v>3935.6535398328951</v>
      </c>
      <c r="O85" s="223">
        <f ca="1">(O75*Control!$Y11)/Control!$K26</f>
        <v>3981.4753922244286</v>
      </c>
      <c r="P85" s="223">
        <f ca="1">(P75*Control!$Y11)/Control!$K26</f>
        <v>4027.6165163883311</v>
      </c>
      <c r="Q85" s="223">
        <f ca="1">(Q75*Control!$Y11)/Control!$K26</f>
        <v>4074.0788022106753</v>
      </c>
      <c r="R85" s="223">
        <f ca="1">(R75*Control!$Y11)/Control!$K26</f>
        <v>4120.8641498906627</v>
      </c>
      <c r="S85" s="223">
        <f ca="1">(S75*Control!$Y11)/Control!$K26</f>
        <v>4167.9744699942275</v>
      </c>
      <c r="T85" s="223">
        <f ca="1">(T75*Control!$Y11)/Control!$K26</f>
        <v>4215.4116835078939</v>
      </c>
      <c r="U85" s="223">
        <f ca="1">(U75*Control!$Y11)/Control!$K26</f>
        <v>4263.1777218929174</v>
      </c>
      <c r="V85" s="223">
        <f ca="1">(V75*Control!$Y11)/Control!$K26</f>
        <v>4311.2745271396798</v>
      </c>
      <c r="W85" s="223">
        <f ca="1">(W75*Control!$Y11)/Control!$K26</f>
        <v>4359.7040518223821</v>
      </c>
      <c r="X85" s="223">
        <f ca="1">(X75*Control!$Y11)/Control!$K26</f>
        <v>4399.0629613840601</v>
      </c>
      <c r="Y85" s="223">
        <f ca="1">(Y75*Control!$Y11)/Control!$K26</f>
        <v>4424.8920338401495</v>
      </c>
      <c r="Z85" s="223">
        <f ca="1">(Z75*Control!$Y11)/Control!$K26</f>
        <v>4450.8109319138939</v>
      </c>
      <c r="AA85" s="223">
        <f ca="1">(AA75*Control!$Y11)/Control!$K26</f>
        <v>4476.8199205528072</v>
      </c>
      <c r="AB85" s="223">
        <f ca="1">(AB75*Control!$Y11)/Control!$K26</f>
        <v>4502.9192654244407</v>
      </c>
      <c r="AC85" s="223">
        <f ca="1">(AC75*Control!$Y11)/Control!$K26</f>
        <v>4529.1092329182338</v>
      </c>
      <c r="AD85" s="223">
        <f ca="1">(AD75*Control!$Y11)/Control!$K26</f>
        <v>4555.3900901473971</v>
      </c>
      <c r="AE85" s="223">
        <f ca="1">(AE75*Control!$Y11)/Control!$K26</f>
        <v>4581.7621049507725</v>
      </c>
      <c r="AF85" s="223">
        <f ca="1">(AF75*Control!$Y11)/Control!$K26</f>
        <v>4608.2255458947147</v>
      </c>
      <c r="AG85" s="223">
        <f ca="1">(AG75*Control!$Y11)/Control!$K26</f>
        <v>4634.7806822749762</v>
      </c>
      <c r="AH85" s="223">
        <f ca="1">(AH75*Control!$Y11)/Control!$K26</f>
        <v>4652.096853225401</v>
      </c>
      <c r="AI85" s="223">
        <f ca="1">(AI75*Control!$Y11)/Control!$K26</f>
        <v>4657.159624759337</v>
      </c>
      <c r="AJ85" s="223">
        <f ca="1">(AJ75*Control!$Y11)/Control!$K26</f>
        <v>4662.2235126804671</v>
      </c>
      <c r="AK85" s="223">
        <f ca="1">(AK75*Control!$Y11)/Control!$K26</f>
        <v>4667.2885171801863</v>
      </c>
      <c r="AL85" s="223">
        <f ca="1">(AL75*Control!$Y11)/Control!$K26</f>
        <v>4672.3546384499141</v>
      </c>
      <c r="AM85" s="223">
        <f ca="1">(AM75*Control!$Y11)/Control!$K26</f>
        <v>4677.4218766811073</v>
      </c>
      <c r="AN85" s="223">
        <f ca="1">(AN75*Control!$Y11)/Control!$K26</f>
        <v>4682.4902320652463</v>
      </c>
      <c r="AO85" s="223">
        <f ca="1">(AO75*Control!$Y11)/Control!$K26</f>
        <v>4687.5597047938409</v>
      </c>
      <c r="AP85" s="223">
        <f ca="1">(AP75*Control!$Y11)/Control!$K26</f>
        <v>4692.6302950584341</v>
      </c>
      <c r="AQ85" s="223">
        <f ca="1">(AQ75*Control!$Y11)/Control!$K26</f>
        <v>4697.7020030505937</v>
      </c>
      <c r="AR85" s="223">
        <f ca="1">(AR75*Control!$Y11)/Control!$K26</f>
        <v>4695.0618452858325</v>
      </c>
      <c r="AS85" s="223">
        <f ca="1">(AS75*Control!$Y11)/Control!$K26</f>
        <v>4683.2959779865932</v>
      </c>
      <c r="AT85" s="223">
        <f ca="1">(AT75*Control!$Y11)/Control!$K26</f>
        <v>4671.5550665139235</v>
      </c>
      <c r="AU85" s="223">
        <f ca="1">(AU75*Control!$Y11)/Control!$K26</f>
        <v>4659.839062132477</v>
      </c>
      <c r="AV85" s="223">
        <f ca="1">(AV75*Control!$Y11)/Control!$K26</f>
        <v>4648.1479161974876</v>
      </c>
      <c r="AW85" s="223">
        <f ca="1">(AW75*Control!$Y11)/Control!$K26</f>
        <v>4636.4815801546074</v>
      </c>
      <c r="AX85" s="223">
        <f ca="1">(AX75*Control!$Y11)/Control!$K26</f>
        <v>4624.8400055397396</v>
      </c>
      <c r="AY85" s="223">
        <f ca="1">(AY75*Control!$Y11)/Control!$K26</f>
        <v>4613.2231439788793</v>
      </c>
      <c r="AZ85" s="223">
        <f ca="1">(AZ75*Control!$Y11)/Control!$K26</f>
        <v>4601.6309471879504</v>
      </c>
      <c r="BA85" s="223">
        <f ca="1">(BA75*Control!$Y11)/Control!$K26</f>
        <v>4590.0633669726467</v>
      </c>
      <c r="BB85" s="223">
        <f ca="1">(BB75*Control!$Y11)/Control!$K26</f>
        <v>4571.216370380801</v>
      </c>
      <c r="BC85" s="223">
        <f ca="1">(BC75*Control!$Y11)/Control!$K26</f>
        <v>4543.6823475716801</v>
      </c>
      <c r="BD85" s="223">
        <f ca="1">(BD75*Control!$Y11)/Control!$K26</f>
        <v>4516.2755496480904</v>
      </c>
      <c r="BE85" s="223">
        <f ca="1">(BE75*Control!$Y11)/Control!$K26</f>
        <v>4488.995451032315</v>
      </c>
      <c r="BF85" s="223">
        <f ca="1">(BF75*Control!$Y11)/Control!$K26</f>
        <v>4461.8415281869184</v>
      </c>
      <c r="BG85" s="223">
        <f ca="1">(BG75*Control!$Y11)/Control!$K26</f>
        <v>4434.81325960713</v>
      </c>
      <c r="BH85" s="223">
        <f ca="1">(BH75*Control!$Y11)/Control!$K26</f>
        <v>4407.9101258132623</v>
      </c>
      <c r="BI85" s="223">
        <f ca="1">(BI75*Control!$Y11)/Control!$K26</f>
        <v>4381.131609343156</v>
      </c>
      <c r="BJ85" s="223">
        <f ca="1">(BJ75*Control!$Y11)/Control!$K26</f>
        <v>4354.4771947446452</v>
      </c>
      <c r="BK85" s="223">
        <f ca="1">(BK75*Control!$Y11)/Control!$K26</f>
        <v>4327.9463685680557</v>
      </c>
      <c r="BL85" s="223">
        <f ca="1">(BL75*Control!$Y11)/Control!$K26</f>
        <v>4295.1097782747365</v>
      </c>
      <c r="BM85" s="223">
        <f ca="1">(BM75*Control!$Y11)/Control!$K26</f>
        <v>4255.2555622240279</v>
      </c>
      <c r="BN85" s="223">
        <f ca="1">(BN75*Control!$Y11)/Control!$K26</f>
        <v>4215.6773823852</v>
      </c>
      <c r="BO85" s="223">
        <f ca="1">(BO75*Control!$Y11)/Control!$K26</f>
        <v>4176.3735413327977</v>
      </c>
      <c r="BP85" s="223">
        <f ca="1">(BP75*Control!$Y11)/Control!$K26</f>
        <v>4137.3423514223196</v>
      </c>
      <c r="BQ85" s="223">
        <f ca="1">(BQ75*Control!$Y11)/Control!$K26</f>
        <v>4098.582134736127</v>
      </c>
      <c r="BR85" s="223">
        <f ca="1">(BR75*Control!$Y11)/Control!$K26</f>
        <v>4060.0912230296371</v>
      </c>
      <c r="BS85" s="223">
        <f ca="1">(BS75*Control!$Y11)/Control!$K26</f>
        <v>4021.867957677814</v>
      </c>
      <c r="BT85" s="223">
        <f ca="1">(BT75*Control!$Y11)/Control!$K26</f>
        <v>3983.9106896219459</v>
      </c>
      <c r="BU85" s="223">
        <f ca="1">(BU75*Control!$Y11)/Control!$K26</f>
        <v>3946.2177793167025</v>
      </c>
      <c r="BV85" s="223">
        <f ca="1">(BV75*Control!$Y11)/Control!$K26</f>
        <v>3903.7027493340452</v>
      </c>
      <c r="BW85" s="223">
        <f ca="1">(BW75*Control!$Y11)/Control!$K26</f>
        <v>3861.7784399817892</v>
      </c>
      <c r="BX85" s="223">
        <f ca="1">(BX75*Control!$Y11)/Control!$K26</f>
        <v>3820.2130026686268</v>
      </c>
      <c r="BY85" s="223">
        <f ca="1">(BY75*Control!$Y11)/Control!$K26</f>
        <v>3779.0036617764135</v>
      </c>
      <c r="BZ85" s="223">
        <f ca="1">(BZ75*Control!$Y11)/Control!$K26</f>
        <v>3738.1476619488099</v>
      </c>
      <c r="CA85" s="223">
        <f ca="1">(CA75*Control!$Y11)/Control!$K26</f>
        <v>3697.6422679488046</v>
      </c>
      <c r="CB85" s="223">
        <f ca="1">(CB75*Control!$Y11)/Control!$K26</f>
        <v>3657.4847645172104</v>
      </c>
      <c r="CC85" s="223">
        <f ca="1">(CC75*Control!$Y11)/Control!$K26</f>
        <v>3617.6724562321233</v>
      </c>
      <c r="CD85" s="223">
        <f ca="1">(CD75*Control!$Y11)/Control!$K26</f>
        <v>3578.2026673693535</v>
      </c>
      <c r="CE85" s="223">
        <f ca="1">(CE75*Control!$Y11)/Control!$K26</f>
        <v>3539.0727417638072</v>
      </c>
      <c r="CF85" s="223">
        <f ca="1">(CF75*Control!$Y11)/Control!$K26</f>
        <v>3500.280042671825</v>
      </c>
    </row>
    <row r="86" spans="1:84" s="126" customFormat="1" x14ac:dyDescent="0.2">
      <c r="A86" s="120"/>
      <c r="B86" s="213" t="s">
        <v>200</v>
      </c>
      <c r="D86" s="223">
        <f ca="1">(D76*Control!$Y12)/Control!$K27</f>
        <v>8692.2535751908472</v>
      </c>
      <c r="E86" s="223">
        <f ca="1">(E76*Control!$Y12)/Control!$K27</f>
        <v>9151.1560053488847</v>
      </c>
      <c r="F86" s="223">
        <f ca="1">(F76*Control!$Y12)/Control!$K27</f>
        <v>8849.3945078374109</v>
      </c>
      <c r="G86" s="223">
        <f ca="1">(G76*Control!$Y12)/Control!$K27</f>
        <v>8830.2497557304923</v>
      </c>
      <c r="H86" s="223">
        <f ca="1">(H76*Control!$Y12)/Control!$K27</f>
        <v>8818.6977409521478</v>
      </c>
      <c r="I86" s="223">
        <f ca="1">(I76*Control!$Y12)/Control!$K27</f>
        <v>8814.2948811095775</v>
      </c>
      <c r="J86" s="223">
        <f ca="1">(J76*Control!$Y12)/Control!$K27</f>
        <v>8816.6383516635833</v>
      </c>
      <c r="K86" s="223">
        <f ca="1">(K76*Control!$Y12)/Control!$K27</f>
        <v>8825.3617166171152</v>
      </c>
      <c r="L86" s="223">
        <f ca="1">(L76*Control!$Y12)/Control!$K27</f>
        <v>8840.1310925591624</v>
      </c>
      <c r="M86" s="223">
        <f ca="1">(M76*Control!$Y12)/Control!$K27</f>
        <v>8860.6417738512082</v>
      </c>
      <c r="N86" s="223">
        <f ca="1">(N76*Control!$Y12)/Control!$K27</f>
        <v>8867.4719968500121</v>
      </c>
      <c r="O86" s="223">
        <f ca="1">(O76*Control!$Y12)/Control!$K27</f>
        <v>8857.6380955454679</v>
      </c>
      <c r="P86" s="223">
        <f ca="1">(P76*Control!$Y12)/Control!$K27</f>
        <v>8852.9917436800897</v>
      </c>
      <c r="Q86" s="223">
        <f ca="1">(Q76*Control!$Y12)/Control!$K27</f>
        <v>8853.2457781175253</v>
      </c>
      <c r="R86" s="223">
        <f ca="1">(R76*Control!$Y12)/Control!$K27</f>
        <v>8858.1359413923674</v>
      </c>
      <c r="S86" s="223">
        <f ca="1">(S76*Control!$Y12)/Control!$K27</f>
        <v>8867.4186962501572</v>
      </c>
      <c r="T86" s="223">
        <f ca="1">(T76*Control!$Y12)/Control!$K27</f>
        <v>8880.8692804495295</v>
      </c>
      <c r="U86" s="223">
        <f ca="1">(U76*Control!$Y12)/Control!$K27</f>
        <v>8898.279972393806</v>
      </c>
      <c r="V86" s="223">
        <f ca="1">(V76*Control!$Y12)/Control!$K27</f>
        <v>8919.4585421125921</v>
      </c>
      <c r="W86" s="223">
        <f ca="1">(W76*Control!$Y12)/Control!$K27</f>
        <v>8944.2268654906911</v>
      </c>
      <c r="X86" s="223">
        <f ca="1">(X76*Control!$Y12)/Control!$K27</f>
        <v>8953.2773696318309</v>
      </c>
      <c r="Y86" s="223">
        <f ca="1">(Y76*Control!$Y12)/Control!$K27</f>
        <v>9005.8462739704082</v>
      </c>
      <c r="Z86" s="223">
        <f ca="1">(Z76*Control!$Y12)/Control!$K27</f>
        <v>9058.5979967249568</v>
      </c>
      <c r="AA86" s="223">
        <f ca="1">(AA76*Control!$Y12)/Control!$K27</f>
        <v>9111.5330771321405</v>
      </c>
      <c r="AB86" s="223">
        <f ca="1">(AB76*Control!$Y12)/Control!$K27</f>
        <v>9164.6520558940792</v>
      </c>
      <c r="AC86" s="223">
        <f ca="1">(AC76*Control!$Y12)/Control!$K27</f>
        <v>9217.9554751821288</v>
      </c>
      <c r="AD86" s="223">
        <f ca="1">(AD76*Control!$Y12)/Control!$K27</f>
        <v>9271.4438786406881</v>
      </c>
      <c r="AE86" s="223">
        <f ca="1">(AE76*Control!$Y12)/Control!$K27</f>
        <v>9325.1178113910191</v>
      </c>
      <c r="AF86" s="223">
        <f ca="1">(AF76*Control!$Y12)/Control!$K27</f>
        <v>9378.9778200350556</v>
      </c>
      <c r="AG86" s="223">
        <f ca="1">(AG76*Control!$Y12)/Control!$K27</f>
        <v>9433.0244526592433</v>
      </c>
      <c r="AH86" s="223">
        <f ca="1">(AH76*Control!$Y12)/Control!$K27</f>
        <v>9468.2673068642489</v>
      </c>
      <c r="AI86" s="223">
        <f ca="1">(AI76*Control!$Y12)/Control!$K27</f>
        <v>9478.5715977243326</v>
      </c>
      <c r="AJ86" s="223">
        <f ca="1">(AJ76*Control!$Y12)/Control!$K27</f>
        <v>9488.8781607766959</v>
      </c>
      <c r="AK86" s="223">
        <f ca="1">(AK76*Control!$Y12)/Control!$K27</f>
        <v>9499.1869964108773</v>
      </c>
      <c r="AL86" s="223">
        <f ca="1">(AL76*Control!$Y12)/Control!$K27</f>
        <v>9509.4981050164824</v>
      </c>
      <c r="AM86" s="223">
        <f ca="1">(AM76*Control!$Y12)/Control!$K27</f>
        <v>9519.8114869831807</v>
      </c>
      <c r="AN86" s="223">
        <f ca="1">(AN76*Control!$Y12)/Control!$K27</f>
        <v>9530.1271427006941</v>
      </c>
      <c r="AO86" s="223">
        <f ca="1">(AO76*Control!$Y12)/Control!$K27</f>
        <v>9540.4450725588031</v>
      </c>
      <c r="AP86" s="223">
        <f ca="1">(AP76*Control!$Y12)/Control!$K27</f>
        <v>9550.7652769473589</v>
      </c>
      <c r="AQ86" s="223">
        <f ca="1">(AQ76*Control!$Y12)/Control!$K27</f>
        <v>9561.08775625626</v>
      </c>
      <c r="AR86" s="223">
        <f ca="1">(AR76*Control!$Y12)/Control!$K27</f>
        <v>9555.7145131744546</v>
      </c>
      <c r="AS86" s="223">
        <f ca="1">(AS76*Control!$Y12)/Control!$K27</f>
        <v>9531.7676366203486</v>
      </c>
      <c r="AT86" s="223">
        <f ca="1">(AT76*Control!$Y12)/Control!$K27</f>
        <v>9507.8715524077415</v>
      </c>
      <c r="AU86" s="223">
        <f ca="1">(AU76*Control!$Y12)/Control!$K27</f>
        <v>9484.0261613459152</v>
      </c>
      <c r="AV86" s="223">
        <f ca="1">(AV76*Control!$Y12)/Control!$K27</f>
        <v>9460.2313644284877</v>
      </c>
      <c r="AW86" s="223">
        <f ca="1">(AW76*Control!$Y12)/Control!$K27</f>
        <v>9436.4870628331155</v>
      </c>
      <c r="AX86" s="223">
        <f ca="1">(AX76*Control!$Y12)/Control!$K27</f>
        <v>9412.7931579211418</v>
      </c>
      <c r="AY86" s="223">
        <f ca="1">(AY76*Control!$Y12)/Control!$K27</f>
        <v>9389.149551237273</v>
      </c>
      <c r="AZ86" s="223">
        <f ca="1">(AZ76*Control!$Y12)/Control!$K27</f>
        <v>9365.5561445092499</v>
      </c>
      <c r="BA86" s="223">
        <f ca="1">(BA76*Control!$Y12)/Control!$K27</f>
        <v>9342.0128396475193</v>
      </c>
      <c r="BB86" s="223">
        <f ca="1">(BB76*Control!$Y12)/Control!$K27</f>
        <v>9303.6539664134198</v>
      </c>
      <c r="BC86" s="223">
        <f ca="1">(BC76*Control!$Y12)/Control!$K27</f>
        <v>9247.6149905735583</v>
      </c>
      <c r="BD86" s="223">
        <f ca="1">(BD76*Control!$Y12)/Control!$K27</f>
        <v>9191.8349505666192</v>
      </c>
      <c r="BE86" s="223">
        <f ca="1">(BE76*Control!$Y12)/Control!$K27</f>
        <v>9136.3127767053902</v>
      </c>
      <c r="BF86" s="223">
        <f ca="1">(BF76*Control!$Y12)/Control!$K27</f>
        <v>9081.0474034551407</v>
      </c>
      <c r="BG86" s="223">
        <f ca="1">(BG76*Control!$Y12)/Control!$K27</f>
        <v>9026.0377694181498</v>
      </c>
      <c r="BH86" s="223">
        <f ca="1">(BH76*Control!$Y12)/Control!$K27</f>
        <v>8971.2828173182752</v>
      </c>
      <c r="BI86" s="223">
        <f ca="1">(BI76*Control!$Y12)/Control!$K27</f>
        <v>8916.7814939855489</v>
      </c>
      <c r="BJ86" s="223">
        <f ca="1">(BJ76*Control!$Y12)/Control!$K27</f>
        <v>8862.5327503408698</v>
      </c>
      <c r="BK86" s="223">
        <f ca="1">(BK76*Control!$Y12)/Control!$K27</f>
        <v>8808.5355413807338</v>
      </c>
      <c r="BL86" s="223">
        <f ca="1">(BL76*Control!$Y12)/Control!$K27</f>
        <v>8741.704404268401</v>
      </c>
      <c r="BM86" s="223">
        <f ca="1">(BM76*Control!$Y12)/Control!$K27</f>
        <v>8660.5902191723108</v>
      </c>
      <c r="BN86" s="223">
        <f ca="1">(BN76*Control!$Y12)/Control!$K27</f>
        <v>8580.0378432484904</v>
      </c>
      <c r="BO86" s="223">
        <f ca="1">(BO76*Control!$Y12)/Control!$K27</f>
        <v>8500.043821771078</v>
      </c>
      <c r="BP86" s="223">
        <f ca="1">(BP76*Control!$Y12)/Control!$K27</f>
        <v>8420.6047199211389</v>
      </c>
      <c r="BQ86" s="223">
        <f ca="1">(BQ76*Control!$Y12)/Control!$K27</f>
        <v>8341.7171226765659</v>
      </c>
      <c r="BR86" s="223">
        <f ca="1">(BR76*Control!$Y12)/Control!$K27</f>
        <v>8263.3776347025887</v>
      </c>
      <c r="BS86" s="223">
        <f ca="1">(BS76*Control!$Y12)/Control!$K27</f>
        <v>8185.582880242835</v>
      </c>
      <c r="BT86" s="223">
        <f ca="1">(BT76*Control!$Y12)/Control!$K27</f>
        <v>8108.3295030110448</v>
      </c>
      <c r="BU86" s="223">
        <f ca="1">(BU76*Control!$Y12)/Control!$K27</f>
        <v>8031.6141660832818</v>
      </c>
      <c r="BV86" s="223">
        <f ca="1">(BV76*Control!$Y12)/Control!$K27</f>
        <v>7945.0845204962607</v>
      </c>
      <c r="BW86" s="223">
        <f ca="1">(BW76*Control!$Y12)/Control!$K27</f>
        <v>7859.7572678716269</v>
      </c>
      <c r="BX86" s="223">
        <f ca="1">(BX76*Control!$Y12)/Control!$K27</f>
        <v>7775.1604164708442</v>
      </c>
      <c r="BY86" s="223">
        <f ca="1">(BY76*Control!$Y12)/Control!$K27</f>
        <v>7691.2883171634994</v>
      </c>
      <c r="BZ86" s="223">
        <f ca="1">(BZ76*Control!$Y12)/Control!$K27</f>
        <v>7608.1353620574173</v>
      </c>
      <c r="CA86" s="223">
        <f ca="1">(CA76*Control!$Y12)/Control!$K27</f>
        <v>7525.6959842086644</v>
      </c>
      <c r="CB86" s="223">
        <f ca="1">(CB76*Control!$Y12)/Control!$K27</f>
        <v>7443.9646573335667</v>
      </c>
      <c r="CC86" s="223">
        <f ca="1">(CC76*Control!$Y12)/Control!$K27</f>
        <v>7362.9358955226644</v>
      </c>
      <c r="CD86" s="223">
        <f ca="1">(CD76*Control!$Y12)/Control!$K27</f>
        <v>7282.6042529566485</v>
      </c>
      <c r="CE86" s="223">
        <f ca="1">(CE76*Control!$Y12)/Control!$K27</f>
        <v>7202.9643236242437</v>
      </c>
      <c r="CF86" s="223">
        <f ca="1">(CF76*Control!$Y12)/Control!$K27</f>
        <v>7124.0107410420169</v>
      </c>
    </row>
    <row r="87" spans="1:84" s="126" customFormat="1" x14ac:dyDescent="0.2">
      <c r="A87" s="120"/>
      <c r="B87" s="213" t="s">
        <v>201</v>
      </c>
      <c r="D87" s="223">
        <f ca="1">(D77*Control!$Y13)/Control!$K28</f>
        <v>2897.4021406408219</v>
      </c>
      <c r="E87" s="223">
        <f ca="1">(E77*Control!$Y13)/Control!$K28</f>
        <v>2944.1671596467345</v>
      </c>
      <c r="F87" s="223">
        <f ca="1">(F77*Control!$Y13)/Control!$K28</f>
        <v>2995.0373794471138</v>
      </c>
      <c r="G87" s="223">
        <f ca="1">(G77*Control!$Y13)/Control!$K28</f>
        <v>3046.4402592012807</v>
      </c>
      <c r="H87" s="223">
        <f ca="1">(H77*Control!$Y13)/Control!$K28</f>
        <v>3098.3805469482763</v>
      </c>
      <c r="I87" s="223">
        <f ca="1">(I77*Control!$Y13)/Control!$K28</f>
        <v>3150.8630297722334</v>
      </c>
      <c r="J87" s="223">
        <f ca="1">(J77*Control!$Y13)/Control!$K28</f>
        <v>3203.8925341082422</v>
      </c>
      <c r="K87" s="223">
        <f ca="1">(K77*Control!$Y13)/Control!$K28</f>
        <v>3257.473926050533</v>
      </c>
      <c r="L87" s="223">
        <f ca="1">(L77*Control!$Y13)/Control!$K28</f>
        <v>3311.6121116630006</v>
      </c>
      <c r="M87" s="223">
        <f ca="1">(M77*Control!$Y13)/Control!$K28</f>
        <v>3366.3120372920744</v>
      </c>
      <c r="N87" s="223">
        <f ca="1">(N77*Control!$Y13)/Control!$K28</f>
        <v>3414.2080351811537</v>
      </c>
      <c r="O87" s="223">
        <f ca="1">(O77*Control!$Y13)/Control!$K28</f>
        <v>3453.958827355088</v>
      </c>
      <c r="P87" s="223">
        <f ca="1">(P77*Control!$Y13)/Control!$K28</f>
        <v>3493.9865901309831</v>
      </c>
      <c r="Q87" s="223">
        <f ca="1">(Q77*Control!$Y13)/Control!$K28</f>
        <v>3534.2929629988616</v>
      </c>
      <c r="R87" s="223">
        <f ca="1">(R77*Control!$Y13)/Control!$K28</f>
        <v>3574.8795943954651</v>
      </c>
      <c r="S87" s="223">
        <f ca="1">(S77*Control!$Y13)/Control!$K28</f>
        <v>3615.748141750752</v>
      </c>
      <c r="T87" s="223">
        <f ca="1">(T77*Control!$Y13)/Control!$K28</f>
        <v>3656.9002715346169</v>
      </c>
      <c r="U87" s="223">
        <f ca="1">(U77*Control!$Y13)/Control!$K28</f>
        <v>3698.3376593038606</v>
      </c>
      <c r="V87" s="223">
        <f ca="1">(V77*Control!$Y13)/Control!$K28</f>
        <v>3740.0619897493816</v>
      </c>
      <c r="W87" s="223">
        <f ca="1">(W77*Control!$Y13)/Control!$K28</f>
        <v>3782.0749567436142</v>
      </c>
      <c r="X87" s="223">
        <f ca="1">(X77*Control!$Y13)/Control!$K28</f>
        <v>3816.2190991983912</v>
      </c>
      <c r="Y87" s="223">
        <f ca="1">(Y77*Control!$Y13)/Control!$K28</f>
        <v>3838.6260031087909</v>
      </c>
      <c r="Z87" s="223">
        <f ca="1">(Z77*Control!$Y13)/Control!$K28</f>
        <v>3861.1108313776176</v>
      </c>
      <c r="AA87" s="223">
        <f ca="1">(AA77*Control!$Y13)/Control!$K28</f>
        <v>3883.6738138487108</v>
      </c>
      <c r="AB87" s="223">
        <f ca="1">(AB77*Control!$Y13)/Control!$K28</f>
        <v>3906.3151809905421</v>
      </c>
      <c r="AC87" s="223">
        <f ca="1">(AC77*Control!$Y13)/Control!$K28</f>
        <v>3929.0351638978318</v>
      </c>
      <c r="AD87" s="223">
        <f ca="1">(AD77*Control!$Y13)/Control!$K28</f>
        <v>3951.8339942931743</v>
      </c>
      <c r="AE87" s="223">
        <f ca="1">(AE77*Control!$Y13)/Control!$K28</f>
        <v>3974.7119045286545</v>
      </c>
      <c r="AF87" s="223">
        <f ca="1">(AF77*Control!$Y13)/Control!$K28</f>
        <v>3997.66912758748</v>
      </c>
      <c r="AG87" s="223">
        <f ca="1">(AG77*Control!$Y13)/Control!$K28</f>
        <v>4020.7058970856137</v>
      </c>
      <c r="AH87" s="223">
        <f ca="1">(AH77*Control!$Y13)/Control!$K28</f>
        <v>4035.7277969758406</v>
      </c>
      <c r="AI87" s="223">
        <f ca="1">(AI77*Control!$Y13)/Control!$K28</f>
        <v>4040.1197861457317</v>
      </c>
      <c r="AJ87" s="223">
        <f ca="1">(AJ77*Control!$Y13)/Control!$K28</f>
        <v>4044.5127437891779</v>
      </c>
      <c r="AK87" s="223">
        <f ca="1">(AK77*Control!$Y13)/Control!$K28</f>
        <v>4048.9066700722151</v>
      </c>
      <c r="AL87" s="223">
        <f ca="1">(AL77*Control!$Y13)/Control!$K28</f>
        <v>4053.3015651609035</v>
      </c>
      <c r="AM87" s="223">
        <f ca="1">(AM77*Control!$Y13)/Control!$K28</f>
        <v>4057.6974292213304</v>
      </c>
      <c r="AN87" s="223">
        <f ca="1">(AN77*Control!$Y13)/Control!$K28</f>
        <v>4062.0942624196059</v>
      </c>
      <c r="AO87" s="223">
        <f ca="1">(AO77*Control!$Y13)/Control!$K28</f>
        <v>4066.4920649218693</v>
      </c>
      <c r="AP87" s="223">
        <f ca="1">(AP77*Control!$Y13)/Control!$K28</f>
        <v>4070.8908368942812</v>
      </c>
      <c r="AQ87" s="223">
        <f ca="1">(AQ77*Control!$Y13)/Control!$K28</f>
        <v>4075.2905785030316</v>
      </c>
      <c r="AR87" s="223">
        <f ca="1">(AR77*Control!$Y13)/Control!$K28</f>
        <v>4073.0002206058916</v>
      </c>
      <c r="AS87" s="223">
        <f ca="1">(AS77*Control!$Y13)/Control!$K28</f>
        <v>4062.7932485338242</v>
      </c>
      <c r="AT87" s="223">
        <f ca="1">(AT77*Control!$Y13)/Control!$K28</f>
        <v>4052.6079258126779</v>
      </c>
      <c r="AU87" s="223">
        <f ca="1">(AU77*Control!$Y13)/Control!$K28</f>
        <v>4042.4442101642103</v>
      </c>
      <c r="AV87" s="223">
        <f ca="1">(AV77*Control!$Y13)/Control!$K28</f>
        <v>4032.3020593887536</v>
      </c>
      <c r="AW87" s="223">
        <f ca="1">(AW77*Control!$Y13)/Control!$K28</f>
        <v>4022.181431365083</v>
      </c>
      <c r="AX87" s="223">
        <f ca="1">(AX77*Control!$Y13)/Control!$K28</f>
        <v>4012.0822840502624</v>
      </c>
      <c r="AY87" s="223">
        <f ca="1">(AY77*Control!$Y13)/Control!$K28</f>
        <v>4002.0045754795146</v>
      </c>
      <c r="AZ87" s="223">
        <f ca="1">(AZ77*Control!$Y13)/Control!$K28</f>
        <v>3991.9482637660772</v>
      </c>
      <c r="BA87" s="223">
        <f ca="1">(BA77*Control!$Y13)/Control!$K28</f>
        <v>3981.9133071010606</v>
      </c>
      <c r="BB87" s="223">
        <f ca="1">(BB77*Control!$Y13)/Control!$K28</f>
        <v>3965.5634038464191</v>
      </c>
      <c r="BC87" s="223">
        <f ca="1">(BC77*Control!$Y13)/Control!$K28</f>
        <v>3941.6774422184435</v>
      </c>
      <c r="BD87" s="223">
        <f ca="1">(BD77*Control!$Y13)/Control!$K28</f>
        <v>3917.9018490831195</v>
      </c>
      <c r="BE87" s="223">
        <f ca="1">(BE77*Control!$Y13)/Control!$K28</f>
        <v>3894.2361684980524</v>
      </c>
      <c r="BF87" s="223">
        <f ca="1">(BF77*Control!$Y13)/Control!$K28</f>
        <v>3870.6799462908057</v>
      </c>
      <c r="BG87" s="223">
        <f ca="1">(BG77*Control!$Y13)/Control!$K28</f>
        <v>3847.2327300522916</v>
      </c>
      <c r="BH87" s="223">
        <f ca="1">(BH77*Control!$Y13)/Control!$K28</f>
        <v>3823.8940691302046</v>
      </c>
      <c r="BI87" s="223">
        <f ca="1">(BI77*Control!$Y13)/Control!$K28</f>
        <v>3800.6635146224476</v>
      </c>
      <c r="BJ87" s="223">
        <f ca="1">(BJ77*Control!$Y13)/Control!$K28</f>
        <v>3777.5406193706131</v>
      </c>
      <c r="BK87" s="223">
        <f ca="1">(BK77*Control!$Y13)/Control!$K28</f>
        <v>3754.5249379534716</v>
      </c>
      <c r="BL87" s="223">
        <f ca="1">(BL77*Control!$Y13)/Control!$K28</f>
        <v>3726.0389602991531</v>
      </c>
      <c r="BM87" s="223">
        <f ca="1">(BM77*Control!$Y13)/Control!$K28</f>
        <v>3691.4651349931432</v>
      </c>
      <c r="BN87" s="223">
        <f ca="1">(BN77*Control!$Y13)/Control!$K28</f>
        <v>3657.1307731366242</v>
      </c>
      <c r="BO87" s="223">
        <f ca="1">(BO77*Control!$Y13)/Control!$K28</f>
        <v>3623.0344022004724</v>
      </c>
      <c r="BP87" s="223">
        <f ca="1">(BP77*Control!$Y13)/Control!$K28</f>
        <v>3589.1745581406158</v>
      </c>
      <c r="BQ87" s="223">
        <f ca="1">(BQ77*Control!$Y13)/Control!$K28</f>
        <v>3555.5497853511051</v>
      </c>
      <c r="BR87" s="223">
        <f ca="1">(BR77*Control!$Y13)/Control!$K28</f>
        <v>3522.1586366174429</v>
      </c>
      <c r="BS87" s="223">
        <f ca="1">(BS77*Control!$Y13)/Control!$K28</f>
        <v>3488.9996730701564</v>
      </c>
      <c r="BT87" s="223">
        <f ca="1">(BT77*Control!$Y13)/Control!$K28</f>
        <v>3456.0714641386321</v>
      </c>
      <c r="BU87" s="223">
        <f ca="1">(BU77*Control!$Y13)/Control!$K28</f>
        <v>3423.3725875051823</v>
      </c>
      <c r="BV87" s="223">
        <f ca="1">(BV77*Control!$Y13)/Control!$K28</f>
        <v>3386.4904870584555</v>
      </c>
      <c r="BW87" s="223">
        <f ca="1">(BW77*Control!$Y13)/Control!$K28</f>
        <v>3350.1208394428959</v>
      </c>
      <c r="BX87" s="223">
        <f ca="1">(BX77*Control!$Y13)/Control!$K28</f>
        <v>3314.0625159838955</v>
      </c>
      <c r="BY87" s="223">
        <f ca="1">(BY77*Control!$Y13)/Control!$K28</f>
        <v>3278.3131088120549</v>
      </c>
      <c r="BZ87" s="223">
        <f ca="1">(BZ77*Control!$Y13)/Control!$K28</f>
        <v>3242.8702276352469</v>
      </c>
      <c r="CA87" s="223">
        <f ca="1">(CA77*Control!$Y13)/Control!$K28</f>
        <v>3207.7314996150089</v>
      </c>
      <c r="CB87" s="223">
        <f ca="1">(CB77*Control!$Y13)/Control!$K28</f>
        <v>3172.8945692437874</v>
      </c>
      <c r="CC87" s="223">
        <f ca="1">(CC77*Control!$Y13)/Control!$K28</f>
        <v>3138.3570982230226</v>
      </c>
      <c r="CD87" s="223">
        <f ca="1">(CD77*Control!$Y13)/Control!$K28</f>
        <v>3104.1167653420684</v>
      </c>
      <c r="CE87" s="223">
        <f ca="1">(CE77*Control!$Y13)/Control!$K28</f>
        <v>3070.1712663579419</v>
      </c>
      <c r="CF87" s="223">
        <f ca="1">(CF77*Control!$Y13)/Control!$K28</f>
        <v>3036.5183138758953</v>
      </c>
    </row>
    <row r="88" spans="1:84" s="126" customFormat="1" x14ac:dyDescent="0.2">
      <c r="A88" s="120"/>
      <c r="B88" s="213" t="s">
        <v>202</v>
      </c>
      <c r="D88" s="223">
        <f ca="1">(D78*Control!$Y14)/Control!$K29</f>
        <v>3108.2075319029959</v>
      </c>
      <c r="E88" s="223">
        <f ca="1">(E78*Control!$Y14)/Control!$K29</f>
        <v>3095.0226801457457</v>
      </c>
      <c r="F88" s="223">
        <f ca="1">(F78*Control!$Y14)/Control!$K29</f>
        <v>3683.9936483668171</v>
      </c>
      <c r="G88" s="223">
        <f ca="1">(G78*Control!$Y14)/Control!$K29</f>
        <v>3747.2208460422712</v>
      </c>
      <c r="H88" s="223">
        <f ca="1">(H78*Control!$Y14)/Control!$K29</f>
        <v>3516.5841675579391</v>
      </c>
      <c r="I88" s="223">
        <f ca="1">(I78*Control!$Y14)/Control!$K29</f>
        <v>3312.309321029014</v>
      </c>
      <c r="J88" s="223">
        <f ca="1">(J78*Control!$Y14)/Control!$K29</f>
        <v>3368.0559735172169</v>
      </c>
      <c r="K88" s="223">
        <f ca="1">(K78*Control!$Y14)/Control!$K29</f>
        <v>3424.3827914190547</v>
      </c>
      <c r="L88" s="223">
        <f ca="1">(L78*Control!$Y14)/Control!$K29</f>
        <v>3481.2949321768424</v>
      </c>
      <c r="M88" s="223">
        <f ca="1">(M78*Control!$Y14)/Control!$K29</f>
        <v>3538.7975955794377</v>
      </c>
      <c r="N88" s="223">
        <f ca="1">(N78*Control!$Y14)/Control!$K29</f>
        <v>3589.1477064335195</v>
      </c>
      <c r="O88" s="223">
        <f ca="1">(O78*Control!$Y14)/Control!$K29</f>
        <v>3630.9352705965839</v>
      </c>
      <c r="P88" s="223">
        <f ca="1">(P78*Control!$Y14)/Control!$K29</f>
        <v>3673.0139969144761</v>
      </c>
      <c r="Q88" s="223">
        <f ca="1">(Q78*Control!$Y14)/Control!$K29</f>
        <v>3715.3856088821658</v>
      </c>
      <c r="R88" s="223">
        <f ca="1">(R78*Control!$Y14)/Control!$K29</f>
        <v>3758.051839399755</v>
      </c>
      <c r="S88" s="223">
        <f ca="1">(S78*Control!$Y14)/Control!$K29</f>
        <v>3801.0144308213617</v>
      </c>
      <c r="T88" s="223">
        <f ca="1">(T78*Control!$Y14)/Control!$K29</f>
        <v>3844.2751350042358</v>
      </c>
      <c r="U88" s="223">
        <f ca="1">(U78*Control!$Y14)/Control!$K29</f>
        <v>3887.8357133581248</v>
      </c>
      <c r="V88" s="223">
        <f ca="1">(V78*Control!$Y14)/Control!$K29</f>
        <v>3931.6979368948978</v>
      </c>
      <c r="W88" s="223">
        <f ca="1">(W78*Control!$Y14)/Control!$K29</f>
        <v>3975.8635862784058</v>
      </c>
      <c r="X88" s="223">
        <f ca="1">(X78*Control!$Y14)/Control!$K29</f>
        <v>4011.7572226802931</v>
      </c>
      <c r="Y88" s="223">
        <f ca="1">(Y78*Control!$Y14)/Control!$K29</f>
        <v>4035.3122752765817</v>
      </c>
      <c r="Z88" s="223">
        <f ca="1">(Z78*Control!$Y14)/Control!$K29</f>
        <v>4058.9492451780461</v>
      </c>
      <c r="AA88" s="223">
        <f ca="1">(AA78*Control!$Y14)/Control!$K29</f>
        <v>4082.668374006073</v>
      </c>
      <c r="AB88" s="223">
        <f ca="1">(AB78*Control!$Y14)/Control!$K29</f>
        <v>4106.4699040386931</v>
      </c>
      <c r="AC88" s="223">
        <f ca="1">(AC78*Control!$Y14)/Control!$K29</f>
        <v>4130.3540782122709</v>
      </c>
      <c r="AD88" s="223">
        <f ca="1">(AD78*Control!$Y14)/Control!$K29</f>
        <v>4154.3211401232202</v>
      </c>
      <c r="AE88" s="223">
        <f ca="1">(AE78*Control!$Y14)/Control!$K29</f>
        <v>4178.371334029699</v>
      </c>
      <c r="AF88" s="223">
        <f ca="1">(AF78*Control!$Y14)/Control!$K29</f>
        <v>4202.5049048533328</v>
      </c>
      <c r="AG88" s="223">
        <f ca="1">(AG78*Control!$Y14)/Control!$K29</f>
        <v>4226.7220981809223</v>
      </c>
      <c r="AH88" s="223">
        <f ca="1">(AH78*Control!$Y14)/Control!$K29</f>
        <v>4242.5137495939889</v>
      </c>
      <c r="AI88" s="223">
        <f ca="1">(AI78*Control!$Y14)/Control!$K29</f>
        <v>4247.1307409446554</v>
      </c>
      <c r="AJ88" s="223">
        <f ca="1">(AJ78*Control!$Y14)/Control!$K29</f>
        <v>4251.7487503834273</v>
      </c>
      <c r="AK88" s="223">
        <f ca="1">(AK78*Control!$Y14)/Control!$K29</f>
        <v>4256.3677780848466</v>
      </c>
      <c r="AL88" s="223">
        <f ca="1">(AL78*Control!$Y14)/Control!$K29</f>
        <v>4260.9878242234818</v>
      </c>
      <c r="AM88" s="223">
        <f ca="1">(AM78*Control!$Y14)/Control!$K29</f>
        <v>4265.6088889739276</v>
      </c>
      <c r="AN88" s="223">
        <f ca="1">(AN78*Control!$Y14)/Control!$K29</f>
        <v>4270.2309725108053</v>
      </c>
      <c r="AO88" s="223">
        <f ca="1">(AO78*Control!$Y14)/Control!$K29</f>
        <v>4274.8540750087641</v>
      </c>
      <c r="AP88" s="223">
        <f ca="1">(AP78*Control!$Y14)/Control!$K29</f>
        <v>4279.478196642478</v>
      </c>
      <c r="AQ88" s="223">
        <f ca="1">(AQ78*Control!$Y14)/Control!$K29</f>
        <v>4284.10333758665</v>
      </c>
      <c r="AR88" s="223">
        <f ca="1">(AR78*Control!$Y14)/Control!$K29</f>
        <v>4281.6955868013711</v>
      </c>
      <c r="AS88" s="223">
        <f ca="1">(AS78*Control!$Y14)/Control!$K29</f>
        <v>4270.9656552179831</v>
      </c>
      <c r="AT88" s="223">
        <f ca="1">(AT78*Control!$Y14)/Control!$K29</f>
        <v>4260.2584821708624</v>
      </c>
      <c r="AU88" s="223">
        <f ca="1">(AU78*Control!$Y14)/Control!$K29</f>
        <v>4249.5740232157095</v>
      </c>
      <c r="AV88" s="223">
        <f ca="1">(AV78*Control!$Y14)/Control!$K29</f>
        <v>4238.9122339908272</v>
      </c>
      <c r="AW88" s="223">
        <f ca="1">(AW78*Control!$Y14)/Control!$K29</f>
        <v>4228.2730702169802</v>
      </c>
      <c r="AX88" s="223">
        <f ca="1">(AX78*Control!$Y14)/Control!$K29</f>
        <v>4217.6564876972334</v>
      </c>
      <c r="AY88" s="223">
        <f ca="1">(AY78*Control!$Y14)/Control!$K29</f>
        <v>4207.0624423168147</v>
      </c>
      <c r="AZ88" s="223">
        <f ca="1">(AZ78*Control!$Y14)/Control!$K29</f>
        <v>4196.4908900429646</v>
      </c>
      <c r="BA88" s="223">
        <f ca="1">(BA78*Control!$Y14)/Control!$K29</f>
        <v>4185.9417869247791</v>
      </c>
      <c r="BB88" s="223">
        <f ca="1">(BB78*Control!$Y14)/Control!$K29</f>
        <v>4168.7541667477653</v>
      </c>
      <c r="BC88" s="223">
        <f ca="1">(BC78*Control!$Y14)/Control!$K29</f>
        <v>4143.6442802853398</v>
      </c>
      <c r="BD88" s="223">
        <f ca="1">(BD78*Control!$Y14)/Control!$K29</f>
        <v>4118.6504176937078</v>
      </c>
      <c r="BE88" s="223">
        <f ca="1">(BE78*Control!$Y14)/Control!$K29</f>
        <v>4093.7720996674643</v>
      </c>
      <c r="BF88" s="223">
        <f ca="1">(BF78*Control!$Y14)/Control!$K29</f>
        <v>4069.0088487618536</v>
      </c>
      <c r="BG88" s="223">
        <f ca="1">(BG78*Control!$Y14)/Control!$K29</f>
        <v>4044.3601893858322</v>
      </c>
      <c r="BH88" s="223">
        <f ca="1">(BH78*Control!$Y14)/Control!$K29</f>
        <v>4019.82564779515</v>
      </c>
      <c r="BI88" s="223">
        <f ca="1">(BI78*Control!$Y14)/Control!$K29</f>
        <v>3995.4047520854574</v>
      </c>
      <c r="BJ88" s="223">
        <f ca="1">(BJ78*Control!$Y14)/Control!$K29</f>
        <v>3971.0970321854365</v>
      </c>
      <c r="BK88" s="223">
        <f ca="1">(BK78*Control!$Y14)/Control!$K29</f>
        <v>3946.9020198499661</v>
      </c>
      <c r="BL88" s="223">
        <f ca="1">(BL78*Control!$Y14)/Control!$K29</f>
        <v>3916.9564205393413</v>
      </c>
      <c r="BM88" s="223">
        <f ca="1">(BM78*Control!$Y14)/Control!$K29</f>
        <v>3880.6111064602201</v>
      </c>
      <c r="BN88" s="223">
        <f ca="1">(BN78*Control!$Y14)/Control!$K29</f>
        <v>3844.5175253569964</v>
      </c>
      <c r="BO88" s="223">
        <f ca="1">(BO78*Control!$Y14)/Control!$K29</f>
        <v>3808.674129251935</v>
      </c>
      <c r="BP88" s="223">
        <f ca="1">(BP78*Control!$Y14)/Control!$K29</f>
        <v>3773.0793790871026</v>
      </c>
      <c r="BQ88" s="223">
        <f ca="1">(BQ78*Control!$Y14)/Control!$K29</f>
        <v>3737.7317446750349</v>
      </c>
      <c r="BR88" s="223">
        <f ca="1">(BR78*Control!$Y14)/Control!$K29</f>
        <v>3702.6297046496766</v>
      </c>
      <c r="BS88" s="223">
        <f ca="1">(BS78*Control!$Y14)/Control!$K29</f>
        <v>3667.7717464175739</v>
      </c>
      <c r="BT88" s="223">
        <f ca="1">(BT78*Control!$Y14)/Control!$K29</f>
        <v>3633.1563661093419</v>
      </c>
      <c r="BU88" s="223">
        <f ca="1">(BU78*Control!$Y14)/Control!$K29</f>
        <v>3598.7820685313804</v>
      </c>
      <c r="BV88" s="223">
        <f ca="1">(BV78*Control!$Y14)/Control!$K29</f>
        <v>3560.0102034842139</v>
      </c>
      <c r="BW88" s="223">
        <f ca="1">(BW78*Control!$Y14)/Control!$K29</f>
        <v>3521.7770254919656</v>
      </c>
      <c r="BX88" s="223">
        <f ca="1">(BX78*Control!$Y14)/Control!$K29</f>
        <v>3483.871123452845</v>
      </c>
      <c r="BY88" s="223">
        <f ca="1">(BY78*Control!$Y14)/Control!$K29</f>
        <v>3446.2899661218221</v>
      </c>
      <c r="BZ88" s="223">
        <f ca="1">(BZ78*Control!$Y14)/Control!$K29</f>
        <v>3409.031040731767</v>
      </c>
      <c r="CA88" s="223">
        <f ca="1">(CA78*Control!$Y14)/Control!$K29</f>
        <v>3372.0918528635179</v>
      </c>
      <c r="CB88" s="223">
        <f ca="1">(CB78*Control!$Y14)/Control!$K29</f>
        <v>3335.4699263168286</v>
      </c>
      <c r="CC88" s="223">
        <f ca="1">(CC78*Control!$Y14)/Control!$K29</f>
        <v>3299.1628029822127</v>
      </c>
      <c r="CD88" s="223">
        <f ca="1">(CD78*Control!$Y14)/Control!$K29</f>
        <v>3263.168042713653</v>
      </c>
      <c r="CE88" s="223">
        <f ca="1">(CE78*Control!$Y14)/Control!$K29</f>
        <v>3227.4832232021945</v>
      </c>
      <c r="CF88" s="223">
        <f ca="1">(CF78*Control!$Y14)/Control!$K29</f>
        <v>3192.1059398503944</v>
      </c>
    </row>
    <row r="89" spans="1:84" s="126" customFormat="1" x14ac:dyDescent="0.2">
      <c r="A89" s="120"/>
      <c r="B89" s="213" t="s">
        <v>203</v>
      </c>
      <c r="D89" s="223">
        <f ca="1">(D79*Control!$Y15)/Control!$K30</f>
        <v>2106.6253375228225</v>
      </c>
      <c r="E89" s="223">
        <f ca="1">(E79*Control!$Y15)/Control!$K30</f>
        <v>2113.4739396096352</v>
      </c>
      <c r="F89" s="223">
        <f ca="1">(F79*Control!$Y15)/Control!$K30</f>
        <v>2043.7816063191258</v>
      </c>
      <c r="G89" s="223">
        <f ca="1">(G79*Control!$Y15)/Control!$K30</f>
        <v>2039.3600579358033</v>
      </c>
      <c r="H89" s="223">
        <f ca="1">(H79*Control!$Y15)/Control!$K30</f>
        <v>2036.6920650880847</v>
      </c>
      <c r="I89" s="223">
        <f ca="1">(I79*Control!$Y15)/Control!$K30</f>
        <v>2035.6751816062158</v>
      </c>
      <c r="J89" s="223">
        <f ca="1">(J79*Control!$Y15)/Control!$K30</f>
        <v>2036.2163744224231</v>
      </c>
      <c r="K89" s="223">
        <f ca="1">(K79*Control!$Y15)/Control!$K30</f>
        <v>2038.2310144702176</v>
      </c>
      <c r="L89" s="223">
        <f ca="1">(L79*Control!$Y15)/Control!$K30</f>
        <v>2041.6419907631375</v>
      </c>
      <c r="M89" s="223">
        <f ca="1">(M79*Control!$Y15)/Control!$K30</f>
        <v>2046.3789309752351</v>
      </c>
      <c r="N89" s="223">
        <f ca="1">(N79*Control!$Y15)/Control!$K30</f>
        <v>2047.9563487262656</v>
      </c>
      <c r="O89" s="223">
        <f ca="1">(O79*Control!$Y15)/Control!$K30</f>
        <v>2045.6851826260352</v>
      </c>
      <c r="P89" s="223">
        <f ca="1">(P79*Control!$Y15)/Control!$K30</f>
        <v>2044.612089255279</v>
      </c>
      <c r="Q89" s="223">
        <f ca="1">(Q79*Control!$Y15)/Control!$K30</f>
        <v>2044.6707478218034</v>
      </c>
      <c r="R89" s="223">
        <f ca="1">(R79*Control!$Y15)/Control!$K30</f>
        <v>2045.8001276354573</v>
      </c>
      <c r="S89" s="223">
        <f ca="1">(S79*Control!$Y15)/Control!$K30</f>
        <v>2047.9439833725735</v>
      </c>
      <c r="T89" s="223">
        <f ca="1">(T79*Control!$Y15)/Control!$K30</f>
        <v>2051.0504058293459</v>
      </c>
      <c r="U89" s="223">
        <f ca="1">(U79*Control!$Y15)/Control!$K30</f>
        <v>2055.0714213666115</v>
      </c>
      <c r="V89" s="223">
        <f ca="1">(V79*Control!$Y15)/Control!$K30</f>
        <v>2059.9626341615167</v>
      </c>
      <c r="W89" s="223">
        <f ca="1">(W79*Control!$Y15)/Control!$K30</f>
        <v>2065.6829061614217</v>
      </c>
      <c r="X89" s="223">
        <f ca="1">(X79*Control!$Y15)/Control!$K30</f>
        <v>2067.7731238150041</v>
      </c>
      <c r="Y89" s="223">
        <f ca="1">(Y79*Control!$Y15)/Control!$K30</f>
        <v>2079.9140761595781</v>
      </c>
      <c r="Z89" s="223">
        <f ca="1">(Z79*Control!$Y15)/Control!$K30</f>
        <v>2092.0972510512288</v>
      </c>
      <c r="AA89" s="223">
        <f ca="1">(AA79*Control!$Y15)/Control!$K30</f>
        <v>2104.3227730286153</v>
      </c>
      <c r="AB89" s="223">
        <f ca="1">(AB79*Control!$Y15)/Control!$K30</f>
        <v>2116.5907669688504</v>
      </c>
      <c r="AC89" s="223">
        <f ca="1">(AC79*Control!$Y15)/Control!$K30</f>
        <v>2128.9013580883707</v>
      </c>
      <c r="AD89" s="223">
        <f ca="1">(AD79*Control!$Y15)/Control!$K30</f>
        <v>2141.2546719438214</v>
      </c>
      <c r="AE89" s="223">
        <f ca="1">(AE79*Control!$Y15)/Control!$K30</f>
        <v>2153.6508344329318</v>
      </c>
      <c r="AF89" s="223">
        <f ca="1">(AF79*Control!$Y15)/Control!$K30</f>
        <v>2166.0899717953985</v>
      </c>
      <c r="AG89" s="223">
        <f ca="1">(AG79*Control!$Y15)/Control!$K30</f>
        <v>2178.5722106137705</v>
      </c>
      <c r="AH89" s="223">
        <f ca="1">(AH79*Control!$Y15)/Control!$K30</f>
        <v>2186.7116866633933</v>
      </c>
      <c r="AI89" s="223">
        <f ca="1">(AI79*Control!$Y15)/Control!$K30</f>
        <v>2189.0914021643189</v>
      </c>
      <c r="AJ89" s="223">
        <f ca="1">(AJ79*Control!$Y15)/Control!$K30</f>
        <v>2191.4716424137532</v>
      </c>
      <c r="AK89" s="223">
        <f ca="1">(AK79*Control!$Y15)/Control!$K30</f>
        <v>2193.8524075016594</v>
      </c>
      <c r="AL89" s="223">
        <f ca="1">(AL79*Control!$Y15)/Control!$K30</f>
        <v>2196.2336975180142</v>
      </c>
      <c r="AM89" s="223">
        <f ca="1">(AM79*Control!$Y15)/Control!$K30</f>
        <v>2198.615512552808</v>
      </c>
      <c r="AN89" s="223">
        <f ca="1">(AN79*Control!$Y15)/Control!$K30</f>
        <v>2200.9978526960454</v>
      </c>
      <c r="AO89" s="223">
        <f ca="1">(AO79*Control!$Y15)/Control!$K30</f>
        <v>2203.3807180377439</v>
      </c>
      <c r="AP89" s="223">
        <f ca="1">(AP79*Control!$Y15)/Control!$K30</f>
        <v>2205.7641086679364</v>
      </c>
      <c r="AQ89" s="223">
        <f ca="1">(AQ79*Control!$Y15)/Control!$K30</f>
        <v>2208.1480246766687</v>
      </c>
      <c r="AR89" s="223">
        <f ca="1">(AR79*Control!$Y15)/Control!$K30</f>
        <v>2206.9069893988926</v>
      </c>
      <c r="AS89" s="223">
        <f ca="1">(AS79*Control!$Y15)/Control!$K30</f>
        <v>2201.3764908586372</v>
      </c>
      <c r="AT89" s="223">
        <f ca="1">(AT79*Control!$Y15)/Control!$K30</f>
        <v>2195.8577226761149</v>
      </c>
      <c r="AU89" s="223">
        <f ca="1">(AU79*Control!$Y15)/Control!$K30</f>
        <v>2190.3506619435593</v>
      </c>
      <c r="AV89" s="223">
        <f ca="1">(AV79*Control!$Y15)/Control!$K30</f>
        <v>2184.8552857957793</v>
      </c>
      <c r="AW89" s="223">
        <f ca="1">(AW79*Control!$Y15)/Control!$K30</f>
        <v>2179.3715714100836</v>
      </c>
      <c r="AX89" s="223">
        <f ca="1">(AX79*Control!$Y15)/Control!$K30</f>
        <v>2173.8994960062028</v>
      </c>
      <c r="AY89" s="223">
        <f ca="1">(AY79*Control!$Y15)/Control!$K30</f>
        <v>2168.4390368462164</v>
      </c>
      <c r="AZ89" s="223">
        <f ca="1">(AZ79*Control!$Y15)/Control!$K30</f>
        <v>2162.9901712344745</v>
      </c>
      <c r="BA89" s="223">
        <f ca="1">(BA79*Control!$Y15)/Control!$K30</f>
        <v>2157.5528765175204</v>
      </c>
      <c r="BB89" s="223">
        <f ca="1">(BB79*Control!$Y15)/Control!$K30</f>
        <v>2148.693902157007</v>
      </c>
      <c r="BC89" s="223">
        <f ca="1">(BC79*Control!$Y15)/Control!$K30</f>
        <v>2135.7515466402242</v>
      </c>
      <c r="BD89" s="223">
        <f ca="1">(BD79*Control!$Y15)/Control!$K30</f>
        <v>2122.8689931683875</v>
      </c>
      <c r="BE89" s="223">
        <f ca="1">(BE79*Control!$Y15)/Control!$K30</f>
        <v>2110.0459946936539</v>
      </c>
      <c r="BF89" s="223">
        <f ca="1">(BF79*Control!$Y15)/Control!$K30</f>
        <v>2097.2823051272126</v>
      </c>
      <c r="BG89" s="223">
        <f ca="1">(BG79*Control!$Y15)/Control!$K30</f>
        <v>2084.5776793357104</v>
      </c>
      <c r="BH89" s="223">
        <f ca="1">(BH79*Control!$Y15)/Control!$K30</f>
        <v>2071.9318731376843</v>
      </c>
      <c r="BI89" s="223">
        <f ca="1">(BI79*Control!$Y15)/Control!$K30</f>
        <v>2059.3446433000086</v>
      </c>
      <c r="BJ89" s="223">
        <f ca="1">(BJ79*Control!$Y15)/Control!$K30</f>
        <v>2046.815747534356</v>
      </c>
      <c r="BK89" s="223">
        <f ca="1">(BK79*Control!$Y15)/Control!$K30</f>
        <v>2034.3449444936739</v>
      </c>
      <c r="BL89" s="223">
        <f ca="1">(BL79*Control!$Y15)/Control!$K30</f>
        <v>2018.9101263345137</v>
      </c>
      <c r="BM89" s="223">
        <f ca="1">(BM79*Control!$Y15)/Control!$K30</f>
        <v>2000.1767306897061</v>
      </c>
      <c r="BN89" s="223">
        <f ca="1">(BN79*Control!$Y15)/Control!$K30</f>
        <v>1981.573085274151</v>
      </c>
      <c r="BO89" s="223">
        <f ca="1">(BO79*Control!$Y15)/Control!$K30</f>
        <v>1963.0983922168004</v>
      </c>
      <c r="BP89" s="223">
        <f ca="1">(BP79*Control!$Y15)/Control!$K30</f>
        <v>1944.7518582441223</v>
      </c>
      <c r="BQ89" s="223">
        <f ca="1">(BQ79*Control!$Y15)/Control!$K30</f>
        <v>1926.5326946546704</v>
      </c>
      <c r="BR89" s="223">
        <f ca="1">(BR79*Control!$Y15)/Control!$K30</f>
        <v>1908.4401172938028</v>
      </c>
      <c r="BS89" s="223">
        <f ca="1">(BS79*Control!$Y15)/Control!$K30</f>
        <v>1890.4733465285187</v>
      </c>
      <c r="BT89" s="223">
        <f ca="1">(BT79*Control!$Y15)/Control!$K30</f>
        <v>1872.6316072224477</v>
      </c>
      <c r="BU89" s="223">
        <f ca="1">(BU79*Control!$Y15)/Control!$K30</f>
        <v>1854.9141287109619</v>
      </c>
      <c r="BV89" s="223">
        <f ca="1">(BV79*Control!$Y15)/Control!$K30</f>
        <v>1834.9300193919871</v>
      </c>
      <c r="BW89" s="223">
        <f ca="1">(BW79*Control!$Y15)/Control!$K30</f>
        <v>1815.2235567426176</v>
      </c>
      <c r="BX89" s="223">
        <f ca="1">(BX79*Control!$Y15)/Control!$K30</f>
        <v>1795.6857813893923</v>
      </c>
      <c r="BY89" s="223">
        <f ca="1">(BY79*Control!$Y15)/Control!$K30</f>
        <v>1776.3153886569175</v>
      </c>
      <c r="BZ89" s="223">
        <f ca="1">(BZ79*Control!$Y15)/Control!$K30</f>
        <v>1757.1110833938358</v>
      </c>
      <c r="CA89" s="223">
        <f ca="1">(CA79*Control!$Y15)/Control!$K30</f>
        <v>1738.0715799058498</v>
      </c>
      <c r="CB89" s="223">
        <f ca="1">(CB79*Control!$Y15)/Control!$K30</f>
        <v>1719.1956018892095</v>
      </c>
      <c r="CC89" s="223">
        <f ca="1">(CC79*Control!$Y15)/Control!$K30</f>
        <v>1700.4818823646524</v>
      </c>
      <c r="CD89" s="223">
        <f ca="1">(CD79*Control!$Y15)/Control!$K30</f>
        <v>1681.9291636117987</v>
      </c>
      <c r="CE89" s="223">
        <f ca="1">(CE79*Control!$Y15)/Control!$K30</f>
        <v>1663.5361971039952</v>
      </c>
      <c r="CF89" s="223">
        <f ca="1">(CF79*Control!$Y15)/Control!$K30</f>
        <v>1645.3017434436047</v>
      </c>
    </row>
    <row r="90" spans="1:84" s="126" customFormat="1" x14ac:dyDescent="0.2">
      <c r="A90" s="120"/>
      <c r="B90" s="213" t="s">
        <v>204</v>
      </c>
      <c r="D90" s="223">
        <f ca="1">(D80*Control!$Y16)/Control!$K31</f>
        <v>606.0529353669325</v>
      </c>
      <c r="E90" s="223">
        <f ca="1">(E80*Control!$Y16)/Control!$K31</f>
        <v>624.49866604757847</v>
      </c>
      <c r="F90" s="223">
        <f ca="1">(F80*Control!$Y16)/Control!$K31</f>
        <v>635.28893472709365</v>
      </c>
      <c r="G90" s="223">
        <f ca="1">(G80*Control!$Y16)/Control!$K31</f>
        <v>646.19218783657459</v>
      </c>
      <c r="H90" s="223">
        <f ca="1">(H80*Control!$Y16)/Control!$K31</f>
        <v>834.16015162485235</v>
      </c>
      <c r="I90" s="223">
        <f ca="1">(I80*Control!$Y16)/Control!$K31</f>
        <v>668.34168412200347</v>
      </c>
      <c r="J90" s="223">
        <f ca="1">(J80*Control!$Y16)/Control!$K31</f>
        <v>679.5899664561008</v>
      </c>
      <c r="K90" s="223">
        <f ca="1">(K80*Control!$Y16)/Control!$K31</f>
        <v>690.9553116667106</v>
      </c>
      <c r="L90" s="223">
        <f ca="1">(L80*Control!$Y16)/Control!$K31</f>
        <v>702.43876039669556</v>
      </c>
      <c r="M90" s="223">
        <f ca="1">(M80*Control!$Y16)/Control!$K31</f>
        <v>714.0413618333904</v>
      </c>
      <c r="N90" s="223">
        <f ca="1">(N80*Control!$Y16)/Control!$K31</f>
        <v>724.20075594880052</v>
      </c>
      <c r="O90" s="223">
        <f ca="1">(O80*Control!$Y16)/Control!$K31</f>
        <v>732.63244560871294</v>
      </c>
      <c r="P90" s="223">
        <f ca="1">(P80*Control!$Y16)/Control!$K31</f>
        <v>741.12288453700535</v>
      </c>
      <c r="Q90" s="223">
        <f ca="1">(Q80*Control!$Y16)/Control!$K31</f>
        <v>749.67242049201354</v>
      </c>
      <c r="R90" s="223">
        <f ca="1">(R80*Control!$Y16)/Control!$K31</f>
        <v>758.28140312979554</v>
      </c>
      <c r="S90" s="223">
        <f ca="1">(S80*Control!$Y16)/Control!$K31</f>
        <v>766.95018401399341</v>
      </c>
      <c r="T90" s="223">
        <f ca="1">(T80*Control!$Y16)/Control!$K31</f>
        <v>775.679116625745</v>
      </c>
      <c r="U90" s="223">
        <f ca="1">(U80*Control!$Y16)/Control!$K31</f>
        <v>784.46855637364399</v>
      </c>
      <c r="V90" s="223">
        <f ca="1">(V80*Control!$Y16)/Control!$K31</f>
        <v>793.31886060375257</v>
      </c>
      <c r="W90" s="223">
        <f ca="1">(W80*Control!$Y16)/Control!$K31</f>
        <v>802.23038860966255</v>
      </c>
      <c r="X90" s="223">
        <f ca="1">(X80*Control!$Y16)/Control!$K31</f>
        <v>809.47283011761363</v>
      </c>
      <c r="Y90" s="223">
        <f ca="1">(Y80*Control!$Y16)/Control!$K31</f>
        <v>814.22567169215142</v>
      </c>
      <c r="Z90" s="223">
        <f ca="1">(Z80*Control!$Y16)/Control!$K31</f>
        <v>818.9950422170657</v>
      </c>
      <c r="AA90" s="223">
        <f ca="1">(AA80*Control!$Y16)/Control!$K31</f>
        <v>823.78099044578346</v>
      </c>
      <c r="AB90" s="223">
        <f ca="1">(AB80*Control!$Y16)/Control!$K31</f>
        <v>828.58356526422688</v>
      </c>
      <c r="AC90" s="223">
        <f ca="1">(AC80*Control!$Y16)/Control!$K31</f>
        <v>833.40281569115427</v>
      </c>
      <c r="AD90" s="223">
        <f ca="1">(AD80*Control!$Y16)/Control!$K31</f>
        <v>838.23879087850594</v>
      </c>
      <c r="AE90" s="223">
        <f ca="1">(AE80*Control!$Y16)/Control!$K31</f>
        <v>843.09154011174644</v>
      </c>
      <c r="AF90" s="223">
        <f ca="1">(AF80*Control!$Y16)/Control!$K31</f>
        <v>847.96111281021263</v>
      </c>
      <c r="AG90" s="223">
        <f ca="1">(AG80*Control!$Y16)/Control!$K31</f>
        <v>852.84755852745707</v>
      </c>
      <c r="AH90" s="223">
        <f ca="1">(AH80*Control!$Y16)/Control!$K31</f>
        <v>856.03393915437857</v>
      </c>
      <c r="AI90" s="223">
        <f ca="1">(AI80*Control!$Y16)/Control!$K31</f>
        <v>856.96551508757193</v>
      </c>
      <c r="AJ90" s="223">
        <f ca="1">(AJ80*Control!$Y16)/Control!$K31</f>
        <v>857.89729644140641</v>
      </c>
      <c r="AK90" s="223">
        <f ca="1">(AK80*Control!$Y16)/Control!$K31</f>
        <v>858.82928325110004</v>
      </c>
      <c r="AL90" s="223">
        <f ca="1">(AL80*Control!$Y16)/Control!$K31</f>
        <v>859.76147555187492</v>
      </c>
      <c r="AM90" s="223">
        <f ca="1">(AM80*Control!$Y16)/Control!$K31</f>
        <v>860.69387337895967</v>
      </c>
      <c r="AN90" s="223">
        <f ca="1">(AN80*Control!$Y16)/Control!$K31</f>
        <v>861.62647676758763</v>
      </c>
      <c r="AO90" s="223">
        <f ca="1">(AO80*Control!$Y16)/Control!$K31</f>
        <v>862.55928575299788</v>
      </c>
      <c r="AP90" s="223">
        <f ca="1">(AP80*Control!$Y16)/Control!$K31</f>
        <v>863.4923003704348</v>
      </c>
      <c r="AQ90" s="223">
        <f ca="1">(AQ80*Control!$Y16)/Control!$K31</f>
        <v>864.42552065514792</v>
      </c>
      <c r="AR90" s="223">
        <f ca="1">(AR80*Control!$Y16)/Control!$K31</f>
        <v>863.93967830143299</v>
      </c>
      <c r="AS90" s="223">
        <f ca="1">(AS80*Control!$Y16)/Control!$K31</f>
        <v>861.77466190306279</v>
      </c>
      <c r="AT90" s="223">
        <f ca="1">(AT80*Control!$Y16)/Control!$K31</f>
        <v>859.6142375596869</v>
      </c>
      <c r="AU90" s="223">
        <f ca="1">(AU80*Control!$Y16)/Control!$K31</f>
        <v>857.4583963036697</v>
      </c>
      <c r="AV90" s="223">
        <f ca="1">(AV80*Control!$Y16)/Control!$K31</f>
        <v>855.30712918404197</v>
      </c>
      <c r="AW90" s="223">
        <f ca="1">(AW80*Control!$Y16)/Control!$K31</f>
        <v>853.16042726647197</v>
      </c>
      <c r="AX90" s="223">
        <f ca="1">(AX80*Control!$Y16)/Control!$K31</f>
        <v>851.01828163323512</v>
      </c>
      <c r="AY90" s="223">
        <f ca="1">(AY80*Control!$Y16)/Control!$K31</f>
        <v>848.88068338318442</v>
      </c>
      <c r="AZ90" s="223">
        <f ca="1">(AZ80*Control!$Y16)/Control!$K31</f>
        <v>846.74762363172044</v>
      </c>
      <c r="BA90" s="223">
        <f ca="1">(BA80*Control!$Y16)/Control!$K31</f>
        <v>844.61909351076133</v>
      </c>
      <c r="BB90" s="223">
        <f ca="1">(BB80*Control!$Y16)/Control!$K31</f>
        <v>841.15107543851195</v>
      </c>
      <c r="BC90" s="223">
        <f ca="1">(BC80*Control!$Y16)/Control!$K31</f>
        <v>836.08451025884096</v>
      </c>
      <c r="BD90" s="223">
        <f ca="1">(BD80*Control!$Y16)/Control!$K31</f>
        <v>831.0413559000599</v>
      </c>
      <c r="BE90" s="223">
        <f ca="1">(BE80*Control!$Y16)/Control!$K31</f>
        <v>826.02151564984331</v>
      </c>
      <c r="BF90" s="223">
        <f ca="1">(BF80*Control!$Y16)/Control!$K31</f>
        <v>821.02489317130085</v>
      </c>
      <c r="BG90" s="223">
        <f ca="1">(BG80*Control!$Y16)/Control!$K31</f>
        <v>816.05139250157606</v>
      </c>
      <c r="BH90" s="223">
        <f ca="1">(BH80*Control!$Y16)/Control!$K31</f>
        <v>811.10091805045158</v>
      </c>
      <c r="BI90" s="223">
        <f ca="1">(BI80*Control!$Y16)/Control!$K31</f>
        <v>806.17337459895793</v>
      </c>
      <c r="BJ90" s="223">
        <f ca="1">(BJ80*Control!$Y16)/Control!$K31</f>
        <v>801.26866729798758</v>
      </c>
      <c r="BK90" s="223">
        <f ca="1">(BK80*Control!$Y16)/Control!$K31</f>
        <v>796.38670166691497</v>
      </c>
      <c r="BL90" s="223">
        <f ca="1">(BL80*Control!$Y16)/Control!$K31</f>
        <v>790.34441065787519</v>
      </c>
      <c r="BM90" s="223">
        <f ca="1">(BM80*Control!$Y16)/Control!$K31</f>
        <v>783.01084063813266</v>
      </c>
      <c r="BN90" s="223">
        <f ca="1">(BN80*Control!$Y16)/Control!$K31</f>
        <v>775.72806397560112</v>
      </c>
      <c r="BO90" s="223">
        <f ca="1">(BO80*Control!$Y16)/Control!$K31</f>
        <v>768.49576832754076</v>
      </c>
      <c r="BP90" s="223">
        <f ca="1">(BP80*Control!$Y16)/Control!$K31</f>
        <v>761.31364315100245</v>
      </c>
      <c r="BQ90" s="223">
        <f ca="1">(BQ80*Control!$Y16)/Control!$K31</f>
        <v>754.18137969287261</v>
      </c>
      <c r="BR90" s="223">
        <f ca="1">(BR80*Control!$Y16)/Control!$K31</f>
        <v>747.09867097997505</v>
      </c>
      <c r="BS90" s="223">
        <f ca="1">(BS80*Control!$Y16)/Control!$K31</f>
        <v>740.06521180922141</v>
      </c>
      <c r="BT90" s="223">
        <f ca="1">(BT80*Control!$Y16)/Control!$K31</f>
        <v>733.08069873782028</v>
      </c>
      <c r="BU90" s="223">
        <f ca="1">(BU80*Control!$Y16)/Control!$K31</f>
        <v>726.14483007353419</v>
      </c>
      <c r="BV90" s="223">
        <f ca="1">(BV80*Control!$Y16)/Control!$K31</f>
        <v>718.3216414139257</v>
      </c>
      <c r="BW90" s="223">
        <f ca="1">(BW80*Control!$Y16)/Control!$K31</f>
        <v>710.60713493583876</v>
      </c>
      <c r="BX90" s="223">
        <f ca="1">(BX80*Control!$Y16)/Control!$K31</f>
        <v>702.95866462539061</v>
      </c>
      <c r="BY90" s="223">
        <f ca="1">(BY80*Control!$Y16)/Control!$K31</f>
        <v>695.37571974012405</v>
      </c>
      <c r="BZ90" s="223">
        <f ca="1">(BZ80*Control!$Y16)/Control!$K31</f>
        <v>687.85779326596492</v>
      </c>
      <c r="CA90" s="223">
        <f ca="1">(CA80*Control!$Y16)/Control!$K31</f>
        <v>680.4043818910028</v>
      </c>
      <c r="CB90" s="223">
        <f ca="1">(CB80*Control!$Y16)/Control!$K31</f>
        <v>673.01498597945351</v>
      </c>
      <c r="CC90" s="223">
        <f ca="1">(CC80*Control!$Y16)/Control!$K31</f>
        <v>665.68910954579917</v>
      </c>
      <c r="CD90" s="223">
        <f ca="1">(CD80*Control!$Y16)/Control!$K31</f>
        <v>658.42626022910406</v>
      </c>
      <c r="CE90" s="223">
        <f ca="1">(CE80*Control!$Y16)/Control!$K31</f>
        <v>651.22594926750924</v>
      </c>
      <c r="CF90" s="223">
        <f ca="1">(CF80*Control!$Y16)/Control!$K31</f>
        <v>644.08769147290059</v>
      </c>
    </row>
    <row r="91" spans="1:84" s="126" customFormat="1" x14ac:dyDescent="0.2">
      <c r="A91" s="120"/>
      <c r="B91" s="218" t="s">
        <v>233</v>
      </c>
      <c r="D91" s="224">
        <f ca="1">D85*Control!$K34*Control!$L42*Control!$B$43</f>
        <v>388357110.81855303</v>
      </c>
      <c r="E91" s="224">
        <f ca="1">E85*Control!$K34*Control!$L42*Control!$B$43</f>
        <v>398787922.39363283</v>
      </c>
      <c r="F91" s="224">
        <f ca="1">F85*Control!$K34*Control!$L42*Control!$B$43</f>
        <v>405678301.74013543</v>
      </c>
      <c r="G91" s="224">
        <f ca="1">G85*Control!$K34*Control!$L42*Control!$B$43</f>
        <v>412640829.96137649</v>
      </c>
      <c r="H91" s="224">
        <f ca="1">H85*Control!$K34*Control!$L42*Control!$B$43</f>
        <v>419676150.17999065</v>
      </c>
      <c r="I91" s="224">
        <f ca="1">I85*Control!$K34*Control!$L42*Control!$B$43</f>
        <v>426784910.80727631</v>
      </c>
      <c r="J91" s="224">
        <f ca="1">J85*Control!$K34*Control!$L42*Control!$B$43</f>
        <v>433967765.58462548</v>
      </c>
      <c r="K91" s="224">
        <f ca="1">K85*Control!$K34*Control!$L42*Control!$B$43</f>
        <v>441225373.62526691</v>
      </c>
      <c r="L91" s="224">
        <f ca="1">L85*Control!$K34*Control!$L42*Control!$B$43</f>
        <v>448558399.45632601</v>
      </c>
      <c r="M91" s="224">
        <f ca="1">M85*Control!$K34*Control!$L42*Control!$B$43</f>
        <v>455967513.06120491</v>
      </c>
      <c r="N91" s="224">
        <f ca="1">N85*Control!$K34*Control!$L42*Control!$B$43</f>
        <v>462455033.54452443</v>
      </c>
      <c r="O91" s="224">
        <f ca="1">O85*Control!$K34*Control!$L42*Control!$B$43</f>
        <v>467839284.48793924</v>
      </c>
      <c r="P91" s="224">
        <f ca="1">P85*Control!$K34*Control!$L42*Control!$B$43</f>
        <v>473261051.14169437</v>
      </c>
      <c r="Q91" s="224">
        <f ca="1">Q85*Control!$K34*Control!$L42*Control!$B$43</f>
        <v>478720555.57496321</v>
      </c>
      <c r="R91" s="224">
        <f ca="1">R85*Control!$K34*Control!$L42*Control!$B$43</f>
        <v>484218021.06875241</v>
      </c>
      <c r="S91" s="224">
        <f ca="1">S85*Control!$K34*Control!$L42*Control!$B$43</f>
        <v>489753672.12220168</v>
      </c>
      <c r="T91" s="224">
        <f ca="1">T85*Control!$K34*Control!$L42*Control!$B$43</f>
        <v>495327734.45891154</v>
      </c>
      <c r="U91" s="224">
        <f ca="1">U85*Control!$K34*Control!$L42*Control!$B$43</f>
        <v>500940435.03330529</v>
      </c>
      <c r="V91" s="224">
        <f ca="1">V85*Control!$K34*Control!$L42*Control!$B$43</f>
        <v>506592002.03702092</v>
      </c>
      <c r="W91" s="224">
        <f ca="1">W85*Control!$K34*Control!$L42*Control!$B$43</f>
        <v>512282664.9053371</v>
      </c>
      <c r="X91" s="224">
        <f ca="1">X85*Control!$K34*Control!$L42*Control!$B$43</f>
        <v>516907494.21447253</v>
      </c>
      <c r="Y91" s="224">
        <f ca="1">Y85*Control!$K34*Control!$L42*Control!$B$43</f>
        <v>519942513.54435289</v>
      </c>
      <c r="Z91" s="224">
        <f ca="1">Z85*Control!$K34*Control!$L42*Control!$B$43</f>
        <v>522988087.74361014</v>
      </c>
      <c r="AA91" s="224">
        <f ca="1">AA85*Control!$K34*Control!$L42*Control!$B$43</f>
        <v>526044247.94463706</v>
      </c>
      <c r="AB91" s="224">
        <f ca="1">AB85*Control!$K34*Control!$L42*Control!$B$43</f>
        <v>529111025.36443341</v>
      </c>
      <c r="AC91" s="224">
        <f ca="1">AC85*Control!$K34*Control!$L42*Control!$B$43</f>
        <v>532188451.30482411</v>
      </c>
      <c r="AD91" s="224">
        <f ca="1">AD85*Control!$K34*Control!$L42*Control!$B$43</f>
        <v>535276557.15267974</v>
      </c>
      <c r="AE91" s="224">
        <f ca="1">AE85*Control!$K34*Control!$L42*Control!$B$43</f>
        <v>538375374.38013554</v>
      </c>
      <c r="AF91" s="224">
        <f ca="1">AF85*Control!$K34*Control!$L42*Control!$B$43</f>
        <v>541484934.54481256</v>
      </c>
      <c r="AG91" s="224">
        <f ca="1">AG85*Control!$K34*Control!$L42*Control!$B$43</f>
        <v>544605269.29003882</v>
      </c>
      <c r="AH91" s="224">
        <f ca="1">AH85*Control!$K34*Control!$L42*Control!$B$43</f>
        <v>546639988.64139748</v>
      </c>
      <c r="AI91" s="224">
        <f ca="1">AI85*Control!$K34*Control!$L42*Control!$B$43</f>
        <v>547234884.54772115</v>
      </c>
      <c r="AJ91" s="224">
        <f ca="1">AJ85*Control!$K34*Control!$L42*Control!$B$43</f>
        <v>547829911.63400555</v>
      </c>
      <c r="AK91" s="224">
        <f ca="1">AK85*Control!$K34*Control!$L42*Control!$B$43</f>
        <v>548425069.92274058</v>
      </c>
      <c r="AL91" s="224">
        <f ca="1">AL85*Control!$K34*Control!$L42*Control!$B$43</f>
        <v>549020359.43641865</v>
      </c>
      <c r="AM91" s="224">
        <f ca="1">AM85*Control!$K34*Control!$L42*Control!$B$43</f>
        <v>549615780.19753683</v>
      </c>
      <c r="AN91" s="224">
        <f ca="1">AN85*Control!$K34*Control!$L42*Control!$B$43</f>
        <v>550211332.22859454</v>
      </c>
      <c r="AO91" s="224">
        <f ca="1">AO85*Control!$K34*Control!$L42*Control!$B$43</f>
        <v>550807015.55209541</v>
      </c>
      <c r="AP91" s="224">
        <f ca="1">AP85*Control!$K34*Control!$L42*Control!$B$43</f>
        <v>551402830.19054627</v>
      </c>
      <c r="AQ91" s="224">
        <f ca="1">AQ85*Control!$K34*Control!$L42*Control!$B$43</f>
        <v>551998776.16645694</v>
      </c>
      <c r="AR91" s="224">
        <f ca="1">AR85*Control!$K34*Control!$L42*Control!$B$43</f>
        <v>551688547.06846642</v>
      </c>
      <c r="AS91" s="224">
        <f ca="1">AS85*Control!$K34*Control!$L42*Control!$B$43</f>
        <v>550306010.59733665</v>
      </c>
      <c r="AT91" s="224">
        <f ca="1">AT85*Control!$K34*Control!$L42*Control!$B$43</f>
        <v>548926406.53565204</v>
      </c>
      <c r="AU91" s="224">
        <f ca="1">AU85*Control!$K34*Control!$L42*Control!$B$43</f>
        <v>547549729.15681458</v>
      </c>
      <c r="AV91" s="224">
        <f ca="1">AV85*Control!$K34*Control!$L42*Control!$B$43</f>
        <v>546175972.74486947</v>
      </c>
      <c r="AW91" s="224">
        <f ca="1">AW85*Control!$K34*Control!$L42*Control!$B$43</f>
        <v>544805131.59448695</v>
      </c>
      <c r="AX91" s="224">
        <f ca="1">AX85*Control!$K34*Control!$L42*Control!$B$43</f>
        <v>543437200.01094151</v>
      </c>
      <c r="AY91" s="224">
        <f ca="1">AY85*Control!$K34*Control!$L42*Control!$B$43</f>
        <v>542072172.31009412</v>
      </c>
      <c r="AZ91" s="224">
        <f ca="1">AZ85*Control!$K34*Control!$L42*Control!$B$43</f>
        <v>540710042.81837296</v>
      </c>
      <c r="BA91" s="224">
        <f ca="1">BA85*Control!$K34*Control!$L42*Control!$B$43</f>
        <v>539350805.87275386</v>
      </c>
      <c r="BB91" s="224">
        <f ca="1">BB85*Control!$K34*Control!$L42*Control!$B$43</f>
        <v>537136208.38522565</v>
      </c>
      <c r="BC91" s="224">
        <f ca="1">BC85*Control!$K34*Control!$L42*Control!$B$43</f>
        <v>533900850.56906265</v>
      </c>
      <c r="BD91" s="224">
        <f ca="1">BD85*Control!$K34*Control!$L42*Control!$B$43</f>
        <v>530680442.18584919</v>
      </c>
      <c r="BE91" s="224">
        <f ca="1">BE85*Control!$K34*Control!$L42*Control!$B$43</f>
        <v>527474921.47810113</v>
      </c>
      <c r="BF91" s="224">
        <f ca="1">BF85*Control!$K34*Control!$L42*Control!$B$43</f>
        <v>524284226.92807567</v>
      </c>
      <c r="BG91" s="224">
        <f ca="1">BG85*Control!$K34*Control!$L42*Control!$B$43</f>
        <v>521108297.25687611</v>
      </c>
      <c r="BH91" s="224">
        <f ca="1">BH85*Control!$K34*Control!$L42*Control!$B$43</f>
        <v>517947071.42356157</v>
      </c>
      <c r="BI91" s="224">
        <f ca="1">BI85*Control!$K34*Control!$L42*Control!$B$43</f>
        <v>514800488.62425816</v>
      </c>
      <c r="BJ91" s="224">
        <f ca="1">BJ85*Control!$K34*Control!$L42*Control!$B$43</f>
        <v>511668488.29127473</v>
      </c>
      <c r="BK91" s="224">
        <f ca="1">BK85*Control!$K34*Control!$L42*Control!$B$43</f>
        <v>508551010.09222078</v>
      </c>
      <c r="BL91" s="224">
        <f ca="1">BL85*Control!$K34*Control!$L42*Control!$B$43</f>
        <v>504692579.38639462</v>
      </c>
      <c r="BM91" s="224">
        <f ca="1">BM85*Control!$K34*Control!$L42*Control!$B$43</f>
        <v>500009549.58357215</v>
      </c>
      <c r="BN91" s="224">
        <f ca="1">BN85*Control!$K34*Control!$L42*Control!$B$43</f>
        <v>495358955.13979053</v>
      </c>
      <c r="BO91" s="224">
        <f ca="1">BO85*Control!$K34*Control!$L42*Control!$B$43</f>
        <v>490740596.60076904</v>
      </c>
      <c r="BP91" s="224">
        <f ca="1">BP85*Control!$K34*Control!$L42*Control!$B$43</f>
        <v>486154275.66152823</v>
      </c>
      <c r="BQ91" s="224">
        <f ca="1">BQ85*Control!$K34*Control!$L42*Control!$B$43</f>
        <v>481599795.16003382</v>
      </c>
      <c r="BR91" s="224">
        <f ca="1">BR85*Control!$K34*Control!$L42*Control!$B$43</f>
        <v>477076959.07087451</v>
      </c>
      <c r="BS91" s="224">
        <f ca="1">BS85*Control!$K34*Control!$L42*Control!$B$43</f>
        <v>472585572.49897385</v>
      </c>
      <c r="BT91" s="224">
        <f ca="1">BT85*Control!$K34*Control!$L42*Control!$B$43</f>
        <v>468125441.6733371</v>
      </c>
      <c r="BU91" s="224">
        <f ca="1">BU85*Control!$K34*Control!$L42*Control!$B$43</f>
        <v>463696373.94082975</v>
      </c>
      <c r="BV91" s="224">
        <f ca="1">BV85*Control!$K34*Control!$L42*Control!$B$43</f>
        <v>458700687.85774767</v>
      </c>
      <c r="BW91" s="224">
        <f ca="1">BW85*Control!$K34*Control!$L42*Control!$B$43</f>
        <v>453774413.81162006</v>
      </c>
      <c r="BX91" s="224">
        <f ca="1">BX85*Control!$K34*Control!$L42*Control!$B$43</f>
        <v>448890308.66557431</v>
      </c>
      <c r="BY91" s="224">
        <f ca="1">BY85*Control!$K34*Control!$L42*Control!$B$43</f>
        <v>444048046.27337569</v>
      </c>
      <c r="BZ91" s="224">
        <f ca="1">BZ85*Control!$K34*Control!$L42*Control!$B$43</f>
        <v>439247302.8696329</v>
      </c>
      <c r="CA91" s="224">
        <f ca="1">CA85*Control!$K34*Control!$L42*Control!$B$43</f>
        <v>434487757.05305624</v>
      </c>
      <c r="CB91" s="224">
        <f ca="1">CB85*Control!$K34*Control!$L42*Control!$B$43</f>
        <v>429769089.76983029</v>
      </c>
      <c r="CC91" s="224">
        <f ca="1">CC85*Control!$K34*Control!$L42*Control!$B$43</f>
        <v>425090984.29709941</v>
      </c>
      <c r="CD91" s="224">
        <f ca="1">CD85*Control!$K34*Control!$L42*Control!$B$43</f>
        <v>420453126.22656852</v>
      </c>
      <c r="CE91" s="224">
        <f ca="1">CE85*Control!$K34*Control!$L42*Control!$B$43</f>
        <v>415855203.44821441</v>
      </c>
      <c r="CF91" s="224">
        <f ca="1">CF85*Control!$K34*Control!$L42*Control!$B$43</f>
        <v>411296906.13411015</v>
      </c>
    </row>
    <row r="92" spans="1:84" s="126" customFormat="1" x14ac:dyDescent="0.2">
      <c r="A92" s="120"/>
      <c r="B92" s="218" t="s">
        <v>234</v>
      </c>
      <c r="D92" s="224">
        <f ca="1">D86*Control!$K35*Control!$L43*Control!$B$43</f>
        <v>950072355.71207786</v>
      </c>
      <c r="E92" s="224">
        <f ca="1">E86*Control!$K35*Control!$L43*Control!$B$43</f>
        <v>1000230868.5868788</v>
      </c>
      <c r="F92" s="224">
        <f ca="1">F86*Control!$K35*Control!$L43*Control!$B$43</f>
        <v>967248023.07691717</v>
      </c>
      <c r="G92" s="224">
        <f ca="1">G86*Control!$K35*Control!$L43*Control!$B$43</f>
        <v>965155481.76108885</v>
      </c>
      <c r="H92" s="224">
        <f ca="1">H86*Control!$K35*Control!$L43*Control!$B$43</f>
        <v>963892834.5317204</v>
      </c>
      <c r="I92" s="224">
        <f ca="1">I86*Control!$K35*Control!$L43*Control!$B$43</f>
        <v>963411597.37195325</v>
      </c>
      <c r="J92" s="224">
        <f ca="1">J86*Control!$K35*Control!$L43*Control!$B$43</f>
        <v>963667741.1407156</v>
      </c>
      <c r="K92" s="224">
        <f ca="1">K86*Control!$K35*Control!$L43*Control!$B$43</f>
        <v>964621214.00243604</v>
      </c>
      <c r="L92" s="224">
        <f ca="1">L86*Control!$K35*Control!$L43*Control!$B$43</f>
        <v>966235522.15305269</v>
      </c>
      <c r="M92" s="224">
        <f ca="1">M86*Control!$K35*Control!$L43*Control!$B$43</f>
        <v>968477360.94938183</v>
      </c>
      <c r="N92" s="224">
        <f ca="1">N86*Control!$K35*Control!$L43*Control!$B$43</f>
        <v>969223911.42658317</v>
      </c>
      <c r="O92" s="224">
        <f ca="1">O86*Control!$K35*Control!$L43*Control!$B$43</f>
        <v>968149055.78673911</v>
      </c>
      <c r="P92" s="224">
        <f ca="1">P86*Control!$K35*Control!$L43*Control!$B$43</f>
        <v>967641204.69564736</v>
      </c>
      <c r="Q92" s="224">
        <f ca="1">Q86*Control!$K35*Control!$L43*Control!$B$43</f>
        <v>967668970.92385483</v>
      </c>
      <c r="R92" s="224">
        <f ca="1">R86*Control!$K35*Control!$L43*Control!$B$43</f>
        <v>968203470.85556483</v>
      </c>
      <c r="S92" s="224">
        <f ca="1">S86*Control!$K35*Control!$L43*Control!$B$43</f>
        <v>969218085.61558628</v>
      </c>
      <c r="T92" s="224">
        <f ca="1">T86*Control!$K35*Control!$L43*Control!$B$43</f>
        <v>970688248.45718527</v>
      </c>
      <c r="U92" s="224">
        <f ca="1">U86*Control!$K35*Control!$L43*Control!$B$43</f>
        <v>972591255.19381428</v>
      </c>
      <c r="V92" s="224">
        <f ca="1">V86*Control!$K35*Control!$L43*Control!$B$43</f>
        <v>974906094.88979006</v>
      </c>
      <c r="W92" s="224">
        <f ca="1">W86*Control!$K35*Control!$L43*Control!$B$43</f>
        <v>977613298.39407277</v>
      </c>
      <c r="X92" s="224">
        <f ca="1">X86*Control!$K35*Control!$L43*Control!$B$43</f>
        <v>978602527.90922356</v>
      </c>
      <c r="Y92" s="224">
        <f ca="1">Y86*Control!$K35*Control!$L43*Control!$B$43</f>
        <v>984348363.82509065</v>
      </c>
      <c r="Z92" s="224">
        <f ca="1">Z86*Control!$K35*Control!$L43*Control!$B$43</f>
        <v>990114181.98395455</v>
      </c>
      <c r="AA92" s="224">
        <f ca="1">AA86*Control!$K35*Control!$L43*Control!$B$43</f>
        <v>995900041.3249433</v>
      </c>
      <c r="AB92" s="224">
        <f ca="1">AB86*Control!$K35*Control!$L43*Control!$B$43</f>
        <v>1001706000.947361</v>
      </c>
      <c r="AC92" s="224">
        <f ca="1">AC86*Control!$K35*Control!$L43*Control!$B$43</f>
        <v>1007532120.1111009</v>
      </c>
      <c r="AD92" s="224">
        <f ca="1">AD86*Control!$K35*Control!$L43*Control!$B$43</f>
        <v>1013378458.237061</v>
      </c>
      <c r="AE92" s="224">
        <f ca="1">AE86*Control!$K35*Control!$L43*Control!$B$43</f>
        <v>1019245074.9075625</v>
      </c>
      <c r="AF92" s="224">
        <f ca="1">AF86*Control!$K35*Control!$L43*Control!$B$43</f>
        <v>1025132029.8667645</v>
      </c>
      <c r="AG92" s="224">
        <f ca="1">AG86*Control!$K35*Control!$L43*Control!$B$43</f>
        <v>1031039383.021086</v>
      </c>
      <c r="AH92" s="224">
        <f ca="1">AH86*Control!$K35*Control!$L43*Control!$B$43</f>
        <v>1034891463.6382616</v>
      </c>
      <c r="AI92" s="224">
        <f ca="1">AI86*Control!$K35*Control!$L43*Control!$B$43</f>
        <v>1036017733.3457313</v>
      </c>
      <c r="AJ92" s="224">
        <f ca="1">AJ86*Control!$K35*Control!$L43*Control!$B$43</f>
        <v>1037144251.4061803</v>
      </c>
      <c r="AK92" s="224">
        <f ca="1">AK86*Control!$K35*Control!$L43*Control!$B$43</f>
        <v>1038271017.8621854</v>
      </c>
      <c r="AL92" s="224">
        <f ca="1">AL86*Control!$K35*Control!$L43*Control!$B$43</f>
        <v>1039398032.7563307</v>
      </c>
      <c r="AM92" s="224">
        <f ca="1">AM86*Control!$K35*Control!$L43*Control!$B$43</f>
        <v>1040525296.1312082</v>
      </c>
      <c r="AN92" s="224">
        <f ca="1">AN86*Control!$K35*Control!$L43*Control!$B$43</f>
        <v>1041652808.0294144</v>
      </c>
      <c r="AO92" s="224">
        <f ca="1">AO86*Control!$K35*Control!$L43*Control!$B$43</f>
        <v>1042780568.4935528</v>
      </c>
      <c r="AP92" s="224">
        <f ca="1">AP86*Control!$K35*Control!$L43*Control!$B$43</f>
        <v>1043908577.5662346</v>
      </c>
      <c r="AQ92" s="224">
        <f ca="1">AQ86*Control!$K35*Control!$L43*Control!$B$43</f>
        <v>1045036835.2900758</v>
      </c>
      <c r="AR92" s="224">
        <f ca="1">AR86*Control!$K35*Control!$L43*Control!$B$43</f>
        <v>1044449534.2330617</v>
      </c>
      <c r="AS92" s="224">
        <f ca="1">AS86*Control!$K35*Control!$L43*Control!$B$43</f>
        <v>1041832115.7209462</v>
      </c>
      <c r="AT92" s="224">
        <f ca="1">AT86*Control!$K35*Control!$L43*Control!$B$43</f>
        <v>1039220248.8645806</v>
      </c>
      <c r="AU92" s="224">
        <f ca="1">AU86*Control!$K35*Control!$L43*Control!$B$43</f>
        <v>1036613922.8223164</v>
      </c>
      <c r="AV92" s="224">
        <f ca="1">AV86*Control!$K35*Control!$L43*Control!$B$43</f>
        <v>1034013126.7726529</v>
      </c>
      <c r="AW92" s="224">
        <f ca="1">AW86*Control!$K35*Control!$L43*Control!$B$43</f>
        <v>1031417849.9142048</v>
      </c>
      <c r="AX92" s="224">
        <f ca="1">AX86*Control!$K35*Control!$L43*Control!$B$43</f>
        <v>1028828081.4656651</v>
      </c>
      <c r="AY92" s="224">
        <f ca="1">AY86*Control!$K35*Control!$L43*Control!$B$43</f>
        <v>1026243810.6657674</v>
      </c>
      <c r="AZ92" s="224">
        <f ca="1">AZ86*Control!$K35*Control!$L43*Control!$B$43</f>
        <v>1023665026.7732515</v>
      </c>
      <c r="BA92" s="224">
        <f ca="1">BA86*Control!$K35*Control!$L43*Control!$B$43</f>
        <v>1021091719.0668272</v>
      </c>
      <c r="BB92" s="224">
        <f ca="1">BB86*Control!$K35*Control!$L43*Control!$B$43</f>
        <v>1016899054.3291121</v>
      </c>
      <c r="BC92" s="224">
        <f ca="1">BC86*Control!$K35*Control!$L43*Control!$B$43</f>
        <v>1010773935.9892802</v>
      </c>
      <c r="BD92" s="224">
        <f ca="1">BD86*Control!$K35*Control!$L43*Control!$B$43</f>
        <v>1004677119.6052802</v>
      </c>
      <c r="BE92" s="224">
        <f ca="1">BE86*Control!$K35*Control!$L43*Control!$B$43</f>
        <v>998608488.25918698</v>
      </c>
      <c r="BF92" s="224">
        <f ca="1">BF86*Control!$K35*Control!$L43*Control!$B$43</f>
        <v>992567925.48694646</v>
      </c>
      <c r="BG92" s="224">
        <f ca="1">BG86*Control!$K35*Control!$L43*Control!$B$43</f>
        <v>986555315.27668405</v>
      </c>
      <c r="BH92" s="224">
        <f ca="1">BH86*Control!$K35*Control!$L43*Control!$B$43</f>
        <v>980570542.06701756</v>
      </c>
      <c r="BI92" s="224">
        <f ca="1">BI86*Control!$K35*Control!$L43*Control!$B$43</f>
        <v>974613490.74537444</v>
      </c>
      <c r="BJ92" s="224">
        <f ca="1">BJ86*Control!$K35*Control!$L43*Control!$B$43</f>
        <v>968684046.64631748</v>
      </c>
      <c r="BK92" s="224">
        <f ca="1">BK86*Control!$K35*Control!$L43*Control!$B$43</f>
        <v>962782095.54987741</v>
      </c>
      <c r="BL92" s="224">
        <f ca="1">BL86*Control!$K35*Control!$L43*Control!$B$43</f>
        <v>955477382.75911665</v>
      </c>
      <c r="BM92" s="224">
        <f ca="1">BM86*Control!$K35*Control!$L43*Control!$B$43</f>
        <v>946611517.96936154</v>
      </c>
      <c r="BN92" s="224">
        <f ca="1">BN86*Control!$K35*Control!$L43*Control!$B$43</f>
        <v>937807059.50641704</v>
      </c>
      <c r="BO92" s="224">
        <f ca="1">BO86*Control!$K35*Control!$L43*Control!$B$43</f>
        <v>929063629.76515353</v>
      </c>
      <c r="BP92" s="224">
        <f ca="1">BP86*Control!$K35*Control!$L43*Control!$B$43</f>
        <v>920380853.31628942</v>
      </c>
      <c r="BQ92" s="224">
        <f ca="1">BQ86*Control!$K35*Control!$L43*Control!$B$43</f>
        <v>911758356.89435625</v>
      </c>
      <c r="BR92" s="224">
        <f ca="1">BR86*Control!$K35*Control!$L43*Control!$B$43</f>
        <v>903195769.38573313</v>
      </c>
      <c r="BS92" s="224">
        <f ca="1">BS86*Control!$K35*Control!$L43*Control!$B$43</f>
        <v>894692721.81673729</v>
      </c>
      <c r="BT92" s="224">
        <f ca="1">BT86*Control!$K35*Control!$L43*Control!$B$43</f>
        <v>886248847.34179044</v>
      </c>
      <c r="BU92" s="224">
        <f ca="1">BU86*Control!$K35*Control!$L43*Control!$B$43</f>
        <v>877863781.23163557</v>
      </c>
      <c r="BV92" s="224">
        <f ca="1">BV86*Control!$K35*Control!$L43*Control!$B$43</f>
        <v>868406000.97814274</v>
      </c>
      <c r="BW92" s="224">
        <f ca="1">BW86*Control!$K35*Control!$L43*Control!$B$43</f>
        <v>859079643.52592754</v>
      </c>
      <c r="BX92" s="224">
        <f ca="1">BX86*Control!$K35*Control!$L43*Control!$B$43</f>
        <v>849833119.6870966</v>
      </c>
      <c r="BY92" s="224">
        <f ca="1">BY86*Control!$K35*Control!$L43*Control!$B$43</f>
        <v>840665812.00582051</v>
      </c>
      <c r="BZ92" s="224">
        <f ca="1">BZ86*Control!$K35*Control!$L43*Control!$B$43</f>
        <v>831577107.53365231</v>
      </c>
      <c r="CA92" s="224">
        <f ca="1">CA86*Control!$K35*Control!$L43*Control!$B$43</f>
        <v>822566397.79783058</v>
      </c>
      <c r="CB92" s="224">
        <f ca="1">CB86*Control!$K35*Control!$L43*Control!$B$43</f>
        <v>813633078.76980257</v>
      </c>
      <c r="CC92" s="224">
        <f ca="1">CC86*Control!$K35*Control!$L43*Control!$B$43</f>
        <v>804776550.83395863</v>
      </c>
      <c r="CD92" s="224">
        <f ca="1">CD86*Control!$K35*Control!$L43*Control!$B$43</f>
        <v>795996218.75658476</v>
      </c>
      <c r="CE92" s="224">
        <f ca="1">CE86*Control!$K35*Control!$L43*Control!$B$43</f>
        <v>787291491.65502644</v>
      </c>
      <c r="CF92" s="224">
        <f ca="1">CF86*Control!$K35*Control!$L43*Control!$B$43</f>
        <v>778661782.96706319</v>
      </c>
    </row>
    <row r="93" spans="1:84" s="126" customFormat="1" x14ac:dyDescent="0.2">
      <c r="A93" s="120"/>
      <c r="B93" s="218" t="s">
        <v>235</v>
      </c>
      <c r="D93" s="224">
        <f ca="1">D87*Control!$K36*Control!$L44*Control!$B$43</f>
        <v>330634147.87708676</v>
      </c>
      <c r="E93" s="224">
        <f ca="1">E87*Control!$K36*Control!$L44*Control!$B$43</f>
        <v>335970691.2559275</v>
      </c>
      <c r="F93" s="224">
        <f ca="1">F87*Control!$K36*Control!$L44*Control!$B$43</f>
        <v>341775695.51822799</v>
      </c>
      <c r="G93" s="224">
        <f ca="1">G87*Control!$K36*Control!$L44*Control!$B$43</f>
        <v>347641483.73849499</v>
      </c>
      <c r="H93" s="224">
        <f ca="1">H87*Control!$K36*Control!$L44*Control!$B$43</f>
        <v>353568597.73445559</v>
      </c>
      <c r="I93" s="224">
        <f ca="1">I87*Control!$K36*Control!$L44*Control!$B$43</f>
        <v>359557583.77942866</v>
      </c>
      <c r="J93" s="224">
        <f ca="1">J87*Control!$K36*Control!$L44*Control!$B$43</f>
        <v>365608992.63722795</v>
      </c>
      <c r="K93" s="224">
        <f ca="1">K87*Control!$K36*Control!$L44*Control!$B$43</f>
        <v>371723379.59733057</v>
      </c>
      <c r="L93" s="224">
        <f ca="1">L87*Control!$K36*Control!$L44*Control!$B$43</f>
        <v>377901304.51031172</v>
      </c>
      <c r="M93" s="224">
        <f ca="1">M87*Control!$K36*Control!$L44*Control!$B$43</f>
        <v>384143331.82354778</v>
      </c>
      <c r="N93" s="224">
        <f ca="1">N87*Control!$K36*Control!$L44*Control!$B$43</f>
        <v>389608935.72666222</v>
      </c>
      <c r="O93" s="224">
        <f ca="1">O87*Control!$K36*Control!$L44*Control!$B$43</f>
        <v>394145057.62479854</v>
      </c>
      <c r="P93" s="224">
        <f ca="1">P87*Control!$K36*Control!$L44*Control!$B$43</f>
        <v>398712785.746207</v>
      </c>
      <c r="Q93" s="224">
        <f ca="1">Q87*Control!$K36*Control!$L44*Control!$B$43</f>
        <v>403312307.17965209</v>
      </c>
      <c r="R93" s="224">
        <f ca="1">R87*Control!$K36*Control!$L44*Control!$B$43</f>
        <v>407943810.03484422</v>
      </c>
      <c r="S93" s="224">
        <f ca="1">S87*Control!$K36*Control!$L44*Control!$B$43</f>
        <v>412607483.44774532</v>
      </c>
      <c r="T93" s="224">
        <f ca="1">T87*Control!$K36*Control!$L44*Control!$B$43</f>
        <v>417303517.58590132</v>
      </c>
      <c r="U93" s="224">
        <f ca="1">U87*Control!$K36*Control!$L44*Control!$B$43</f>
        <v>422032103.65380073</v>
      </c>
      <c r="V93" s="224">
        <f ca="1">V87*Control!$K36*Control!$L44*Control!$B$43</f>
        <v>426793433.89826095</v>
      </c>
      <c r="W93" s="224">
        <f ca="1">W87*Control!$K36*Control!$L44*Control!$B$43</f>
        <v>431587701.61384082</v>
      </c>
      <c r="X93" s="224">
        <f ca="1">X87*Control!$K36*Control!$L44*Control!$B$43</f>
        <v>435484026.28592527</v>
      </c>
      <c r="Y93" s="224">
        <f ca="1">Y87*Control!$K36*Control!$L44*Control!$B$43</f>
        <v>438040967.71875656</v>
      </c>
      <c r="Z93" s="224">
        <f ca="1">Z87*Control!$K36*Control!$L44*Control!$B$43</f>
        <v>440606801.41182542</v>
      </c>
      <c r="AA93" s="224">
        <f ca="1">AA87*Control!$K36*Control!$L44*Control!$B$43</f>
        <v>443181553.59353185</v>
      </c>
      <c r="AB93" s="224">
        <f ca="1">AB87*Control!$K36*Control!$L44*Control!$B$43</f>
        <v>445765250.56355476</v>
      </c>
      <c r="AC93" s="224">
        <f ca="1">AC87*Control!$K36*Control!$L44*Control!$B$43</f>
        <v>448357918.69303727</v>
      </c>
      <c r="AD93" s="224">
        <f ca="1">AD87*Control!$K36*Control!$L44*Control!$B$43</f>
        <v>450959584.42477131</v>
      </c>
      <c r="AE93" s="224">
        <f ca="1">AE87*Control!$K36*Control!$L44*Control!$B$43</f>
        <v>453570274.2733829</v>
      </c>
      <c r="AF93" s="224">
        <f ca="1">AF87*Control!$K36*Control!$L44*Control!$B$43</f>
        <v>456190014.82551777</v>
      </c>
      <c r="AG93" s="224">
        <f ca="1">AG87*Control!$K36*Control!$L44*Control!$B$43</f>
        <v>458818832.74002779</v>
      </c>
      <c r="AH93" s="224">
        <f ca="1">AH87*Control!$K36*Control!$L44*Control!$B$43</f>
        <v>460533041.82410109</v>
      </c>
      <c r="AI93" s="224">
        <f ca="1">AI87*Control!$K36*Control!$L44*Control!$B$43</f>
        <v>461034229.27623415</v>
      </c>
      <c r="AJ93" s="224">
        <f ca="1">AJ87*Control!$K36*Control!$L44*Control!$B$43</f>
        <v>461535527.24475825</v>
      </c>
      <c r="AK93" s="224">
        <f ca="1">AK87*Control!$K36*Control!$L44*Control!$B$43</f>
        <v>462036935.74862075</v>
      </c>
      <c r="AL93" s="224">
        <f ca="1">AL87*Control!$K36*Control!$L44*Control!$B$43</f>
        <v>462538454.80677134</v>
      </c>
      <c r="AM93" s="224">
        <f ca="1">AM87*Control!$K36*Control!$L44*Control!$B$43</f>
        <v>463040084.43816286</v>
      </c>
      <c r="AN93" s="224">
        <f ca="1">AN87*Control!$K36*Control!$L44*Control!$B$43</f>
        <v>463541824.66175091</v>
      </c>
      <c r="AO93" s="224">
        <f ca="1">AO87*Control!$K36*Control!$L44*Control!$B$43</f>
        <v>464043675.49649423</v>
      </c>
      <c r="AP93" s="224">
        <f ca="1">AP87*Control!$K36*Control!$L44*Control!$B$43</f>
        <v>464545636.96135402</v>
      </c>
      <c r="AQ93" s="224">
        <f ca="1">AQ87*Control!$K36*Control!$L44*Control!$B$43</f>
        <v>465047709.07529497</v>
      </c>
      <c r="AR93" s="224">
        <f ca="1">AR87*Control!$K36*Control!$L44*Control!$B$43</f>
        <v>464786347.1742208</v>
      </c>
      <c r="AS93" s="224">
        <f ca="1">AS87*Control!$K36*Control!$L44*Control!$B$43</f>
        <v>463621588.7631889</v>
      </c>
      <c r="AT93" s="224">
        <f ca="1">AT87*Control!$K36*Control!$L44*Control!$B$43</f>
        <v>462459300.84618795</v>
      </c>
      <c r="AU93" s="224">
        <f ca="1">AU87*Control!$K36*Control!$L44*Control!$B$43</f>
        <v>461299478.59867877</v>
      </c>
      <c r="AV93" s="224">
        <f ca="1">AV87*Control!$K36*Control!$L44*Control!$B$43</f>
        <v>460142117.20508826</v>
      </c>
      <c r="AW93" s="224">
        <f ca="1">AW87*Control!$K36*Control!$L44*Control!$B$43</f>
        <v>458987211.85879517</v>
      </c>
      <c r="AX93" s="224">
        <f ca="1">AX87*Control!$K36*Control!$L44*Control!$B$43</f>
        <v>457834757.76211166</v>
      </c>
      <c r="AY93" s="224">
        <f ca="1">AY87*Control!$K36*Control!$L44*Control!$B$43</f>
        <v>456684750.12626934</v>
      </c>
      <c r="AZ93" s="224">
        <f ca="1">AZ87*Control!$K36*Control!$L44*Control!$B$43</f>
        <v>455537184.17140222</v>
      </c>
      <c r="BA93" s="224">
        <f ca="1">BA87*Control!$K36*Control!$L44*Control!$B$43</f>
        <v>454392055.12653047</v>
      </c>
      <c r="BB93" s="224">
        <f ca="1">BB87*Control!$K36*Control!$L44*Control!$B$43</f>
        <v>452526302.26653028</v>
      </c>
      <c r="BC93" s="224">
        <f ca="1">BC87*Control!$K36*Control!$L44*Control!$B$43</f>
        <v>449800579.64131546</v>
      </c>
      <c r="BD93" s="224">
        <f ca="1">BD87*Control!$K36*Control!$L44*Control!$B$43</f>
        <v>447087451.60627115</v>
      </c>
      <c r="BE93" s="224">
        <f ca="1">BE87*Control!$K36*Control!$L44*Control!$B$43</f>
        <v>444386866.1319868</v>
      </c>
      <c r="BF93" s="224">
        <f ca="1">BF87*Control!$K36*Control!$L44*Control!$B$43</f>
        <v>441698771.391029</v>
      </c>
      <c r="BG93" s="224">
        <f ca="1">BG87*Control!$K36*Control!$L44*Control!$B$43</f>
        <v>439023115.75718719</v>
      </c>
      <c r="BH93" s="224">
        <f ca="1">BH87*Control!$K36*Control!$L44*Control!$B$43</f>
        <v>436359847.80472422</v>
      </c>
      <c r="BI93" s="224">
        <f ca="1">BI87*Control!$K36*Control!$L44*Control!$B$43</f>
        <v>433708916.30762601</v>
      </c>
      <c r="BJ93" s="224">
        <f ca="1">BJ87*Control!$K36*Control!$L44*Control!$B$43</f>
        <v>431070270.23885822</v>
      </c>
      <c r="BK93" s="224">
        <f ca="1">BK87*Control!$K36*Control!$L44*Control!$B$43</f>
        <v>428443858.76962256</v>
      </c>
      <c r="BL93" s="224">
        <f ca="1">BL87*Control!$K36*Control!$L44*Control!$B$43</f>
        <v>425193209.91557753</v>
      </c>
      <c r="BM93" s="224">
        <f ca="1">BM87*Control!$K36*Control!$L44*Control!$B$43</f>
        <v>421247852.41460764</v>
      </c>
      <c r="BN93" s="224">
        <f ca="1">BN87*Control!$K36*Control!$L44*Control!$B$43</f>
        <v>417329821.04571271</v>
      </c>
      <c r="BO93" s="224">
        <f ca="1">BO87*Control!$K36*Control!$L44*Control!$B$43</f>
        <v>413438947.77270472</v>
      </c>
      <c r="BP93" s="224">
        <f ca="1">BP87*Control!$K36*Control!$L44*Control!$B$43</f>
        <v>409575065.52765822</v>
      </c>
      <c r="BQ93" s="224">
        <f ca="1">BQ87*Control!$K36*Control!$L44*Control!$B$43</f>
        <v>405738008.20555604</v>
      </c>
      <c r="BR93" s="224">
        <f ca="1">BR87*Control!$K36*Control!$L44*Control!$B$43</f>
        <v>401927610.65896285</v>
      </c>
      <c r="BS93" s="224">
        <f ca="1">BS87*Control!$K36*Control!$L44*Control!$B$43</f>
        <v>398143708.69272786</v>
      </c>
      <c r="BT93" s="224">
        <f ca="1">BT87*Control!$K36*Control!$L44*Control!$B$43</f>
        <v>394386139.05871588</v>
      </c>
      <c r="BU93" s="224">
        <f ca="1">BU87*Control!$K36*Control!$L44*Control!$B$43</f>
        <v>390654739.45056641</v>
      </c>
      <c r="BV93" s="224">
        <f ca="1">BV87*Control!$K36*Control!$L44*Control!$B$43</f>
        <v>386445975.44018865</v>
      </c>
      <c r="BW93" s="224">
        <f ca="1">BW87*Control!$K36*Control!$L44*Control!$B$43</f>
        <v>382295689.47218663</v>
      </c>
      <c r="BX93" s="224">
        <f ca="1">BX87*Control!$K36*Control!$L44*Control!$B$43</f>
        <v>378180929.94898629</v>
      </c>
      <c r="BY93" s="224">
        <f ca="1">BY87*Control!$K36*Control!$L44*Control!$B$43</f>
        <v>374101422.09897882</v>
      </c>
      <c r="BZ93" s="224">
        <f ca="1">BZ87*Control!$K36*Control!$L44*Control!$B$43</f>
        <v>370056893.15636861</v>
      </c>
      <c r="CA93" s="224">
        <f ca="1">CA87*Control!$K36*Control!$L44*Control!$B$43</f>
        <v>366047072.34706712</v>
      </c>
      <c r="CB93" s="224">
        <f ca="1">CB87*Control!$K36*Control!$L44*Control!$B$43</f>
        <v>362071690.87468553</v>
      </c>
      <c r="CC93" s="224">
        <f ca="1">CC87*Control!$K36*Control!$L44*Control!$B$43</f>
        <v>358130481.90662205</v>
      </c>
      <c r="CD93" s="224">
        <f ca="1">CD87*Control!$K36*Control!$L44*Control!$B$43</f>
        <v>354223180.5602448</v>
      </c>
      <c r="CE93" s="224">
        <f ca="1">CE87*Control!$K36*Control!$L44*Control!$B$43</f>
        <v>350349523.88917017</v>
      </c>
      <c r="CF93" s="224">
        <f ca="1">CF87*Control!$K36*Control!$L44*Control!$B$43</f>
        <v>346509250.86963391</v>
      </c>
    </row>
    <row r="94" spans="1:84" s="126" customFormat="1" x14ac:dyDescent="0.2">
      <c r="A94" s="120"/>
      <c r="B94" s="218" t="s">
        <v>236</v>
      </c>
      <c r="D94" s="224">
        <f ca="1">D88*Control!$K37*Control!$L45*Control!$B$43</f>
        <v>305661128.68734062</v>
      </c>
      <c r="E94" s="224">
        <f ca="1">E88*Control!$K37*Control!$L45*Control!$B$43</f>
        <v>304364530.36553264</v>
      </c>
      <c r="F94" s="224">
        <f ca="1">F88*Control!$K37*Control!$L45*Control!$B$43</f>
        <v>362283935.38039279</v>
      </c>
      <c r="G94" s="224">
        <f ca="1">G88*Control!$K37*Control!$L45*Control!$B$43</f>
        <v>368501697.99979693</v>
      </c>
      <c r="H94" s="224">
        <f ca="1">H88*Control!$K37*Control!$L45*Control!$B$43</f>
        <v>345820887.03764772</v>
      </c>
      <c r="I94" s="224">
        <f ca="1">I88*Control!$K37*Control!$L45*Control!$B$43</f>
        <v>325732498.62999326</v>
      </c>
      <c r="J94" s="224">
        <f ca="1">J88*Control!$K37*Control!$L45*Control!$B$43</f>
        <v>331214624.43568307</v>
      </c>
      <c r="K94" s="224">
        <f ca="1">K88*Control!$K37*Control!$L45*Control!$B$43</f>
        <v>336753803.70814979</v>
      </c>
      <c r="L94" s="224">
        <f ca="1">L88*Control!$K37*Control!$L45*Control!$B$43</f>
        <v>342350543.63027066</v>
      </c>
      <c r="M94" s="224">
        <f ca="1">M88*Control!$K37*Control!$L45*Control!$B$43</f>
        <v>348005355.5492819</v>
      </c>
      <c r="N94" s="224">
        <f ca="1">N88*Control!$K37*Control!$L45*Control!$B$43</f>
        <v>352956785.45067233</v>
      </c>
      <c r="O94" s="224">
        <f ca="1">O88*Control!$K37*Control!$L45*Control!$B$43</f>
        <v>357066174.51046807</v>
      </c>
      <c r="P94" s="224">
        <f ca="1">P88*Control!$K37*Control!$L45*Control!$B$43</f>
        <v>361204196.45656955</v>
      </c>
      <c r="Q94" s="224">
        <f ca="1">Q88*Control!$K37*Control!$L45*Control!$B$43</f>
        <v>365371020.7774722</v>
      </c>
      <c r="R94" s="224">
        <f ca="1">R88*Control!$K37*Control!$L45*Control!$B$43</f>
        <v>369566817.88657188</v>
      </c>
      <c r="S94" s="224">
        <f ca="1">S88*Control!$K37*Control!$L45*Control!$B$43</f>
        <v>373791759.12697273</v>
      </c>
      <c r="T94" s="224">
        <f ca="1">T88*Control!$K37*Control!$L45*Control!$B$43</f>
        <v>378046016.77631652</v>
      </c>
      <c r="U94" s="224">
        <f ca="1">U88*Control!$K37*Control!$L45*Control!$B$43</f>
        <v>382329764.05163795</v>
      </c>
      <c r="V94" s="224">
        <f ca="1">V88*Control!$K37*Control!$L45*Control!$B$43</f>
        <v>386643175.11424422</v>
      </c>
      <c r="W94" s="224">
        <f ca="1">W88*Control!$K37*Control!$L45*Control!$B$43</f>
        <v>390986425.07461846</v>
      </c>
      <c r="X94" s="224">
        <f ca="1">X88*Control!$K37*Control!$L45*Control!$B$43</f>
        <v>394516205.27838004</v>
      </c>
      <c r="Y94" s="224">
        <f ca="1">Y88*Control!$K37*Control!$L45*Control!$B$43</f>
        <v>396832609.15069902</v>
      </c>
      <c r="Z94" s="224">
        <f ca="1">Z88*Control!$K37*Control!$L45*Control!$B$43</f>
        <v>399157068.77080905</v>
      </c>
      <c r="AA94" s="224">
        <f ca="1">AA88*Control!$K37*Control!$L45*Control!$B$43</f>
        <v>401489607.89975727</v>
      </c>
      <c r="AB94" s="224">
        <f ca="1">AB88*Control!$K37*Control!$L45*Control!$B$43</f>
        <v>403830250.36316502</v>
      </c>
      <c r="AC94" s="224">
        <f ca="1">AC88*Control!$K37*Control!$L45*Control!$B$43</f>
        <v>406179020.05139476</v>
      </c>
      <c r="AD94" s="224">
        <f ca="1">AD88*Control!$K37*Control!$L45*Control!$B$43</f>
        <v>408535940.91971743</v>
      </c>
      <c r="AE94" s="224">
        <f ca="1">AE88*Control!$K37*Control!$L45*Control!$B$43</f>
        <v>410901036.98848069</v>
      </c>
      <c r="AF94" s="224">
        <f ca="1">AF88*Control!$K37*Control!$L45*Control!$B$43</f>
        <v>413274332.34327674</v>
      </c>
      <c r="AG94" s="224">
        <f ca="1">AG88*Control!$K37*Control!$L45*Control!$B$43</f>
        <v>415655851.13511193</v>
      </c>
      <c r="AH94" s="224">
        <f ca="1">AH88*Control!$K37*Control!$L45*Control!$B$43</f>
        <v>417208802.13507289</v>
      </c>
      <c r="AI94" s="224">
        <f ca="1">AI88*Control!$K37*Control!$L45*Control!$B$43</f>
        <v>417662837.06449747</v>
      </c>
      <c r="AJ94" s="224">
        <f ca="1">AJ88*Control!$K37*Control!$L45*Control!$B$43</f>
        <v>418116972.11270624</v>
      </c>
      <c r="AK94" s="224">
        <f ca="1">AK88*Control!$K37*Control!$L45*Control!$B$43</f>
        <v>418571207.29686373</v>
      </c>
      <c r="AL94" s="224">
        <f ca="1">AL88*Control!$K37*Control!$L45*Control!$B$43</f>
        <v>419025542.63413721</v>
      </c>
      <c r="AM94" s="224">
        <f ca="1">AM88*Control!$K37*Control!$L45*Control!$B$43</f>
        <v>419479978.14169604</v>
      </c>
      <c r="AN94" s="224">
        <f ca="1">AN88*Control!$K37*Control!$L45*Control!$B$43</f>
        <v>419934513.8367126</v>
      </c>
      <c r="AO94" s="224">
        <f ca="1">AO88*Control!$K37*Control!$L45*Control!$B$43</f>
        <v>420389149.7363618</v>
      </c>
      <c r="AP94" s="224">
        <f ca="1">AP88*Control!$K37*Control!$L45*Control!$B$43</f>
        <v>420843885.85782135</v>
      </c>
      <c r="AQ94" s="224">
        <f ca="1">AQ88*Control!$K37*Control!$L45*Control!$B$43</f>
        <v>421298722.21827114</v>
      </c>
      <c r="AR94" s="224">
        <f ca="1">AR88*Control!$K37*Control!$L45*Control!$B$43</f>
        <v>421061944.00604689</v>
      </c>
      <c r="AS94" s="224">
        <f ca="1">AS88*Control!$K37*Control!$L45*Control!$B$43</f>
        <v>420006762.53413641</v>
      </c>
      <c r="AT94" s="224">
        <f ca="1">AT88*Control!$K37*Control!$L45*Control!$B$43</f>
        <v>418953819.13668263</v>
      </c>
      <c r="AU94" s="224">
        <f ca="1">AU88*Control!$K37*Control!$L45*Control!$B$43</f>
        <v>417903109.44303292</v>
      </c>
      <c r="AV94" s="224">
        <f ca="1">AV88*Control!$K37*Control!$L45*Control!$B$43</f>
        <v>416854629.09065795</v>
      </c>
      <c r="AW94" s="224">
        <f ca="1">AW88*Control!$K37*Control!$L45*Control!$B$43</f>
        <v>415808373.72513783</v>
      </c>
      <c r="AX94" s="224">
        <f ca="1">AX88*Control!$K37*Control!$L45*Control!$B$43</f>
        <v>414764339.00014597</v>
      </c>
      <c r="AY94" s="224">
        <f ca="1">AY88*Control!$K37*Control!$L45*Control!$B$43</f>
        <v>413722520.57743561</v>
      </c>
      <c r="AZ94" s="224">
        <f ca="1">AZ88*Control!$K37*Control!$L45*Control!$B$43</f>
        <v>412682914.12682515</v>
      </c>
      <c r="BA94" s="224">
        <f ca="1">BA88*Control!$K37*Control!$L45*Control!$B$43</f>
        <v>411645515.32618278</v>
      </c>
      <c r="BB94" s="224">
        <f ca="1">BB88*Control!$K37*Control!$L45*Control!$B$43</f>
        <v>409955284.75797522</v>
      </c>
      <c r="BC94" s="224">
        <f ca="1">BC88*Control!$K37*Control!$L45*Control!$B$43</f>
        <v>407485978.52326035</v>
      </c>
      <c r="BD94" s="224">
        <f ca="1">BD88*Control!$K37*Control!$L45*Control!$B$43</f>
        <v>405028082.07599926</v>
      </c>
      <c r="BE94" s="224">
        <f ca="1">BE88*Control!$K37*Control!$L45*Control!$B$43</f>
        <v>402581548.28129846</v>
      </c>
      <c r="BF94" s="224">
        <f ca="1">BF88*Control!$K37*Control!$L45*Control!$B$43</f>
        <v>400146330.18724066</v>
      </c>
      <c r="BG94" s="224">
        <f ca="1">BG88*Control!$K37*Control!$L45*Control!$B$43</f>
        <v>397722381.0242027</v>
      </c>
      <c r="BH94" s="224">
        <f ca="1">BH88*Control!$K37*Control!$L45*Control!$B$43</f>
        <v>395309654.20417511</v>
      </c>
      <c r="BI94" s="224">
        <f ca="1">BI88*Control!$K37*Control!$L45*Control!$B$43</f>
        <v>392908103.32008386</v>
      </c>
      <c r="BJ94" s="224">
        <f ca="1">BJ88*Control!$K37*Control!$L45*Control!$B$43</f>
        <v>390517682.14511585</v>
      </c>
      <c r="BK94" s="224">
        <f ca="1">BK88*Control!$K37*Control!$L45*Control!$B$43</f>
        <v>388138344.63204563</v>
      </c>
      <c r="BL94" s="224">
        <f ca="1">BL88*Control!$K37*Control!$L45*Control!$B$43</f>
        <v>385193494.39583886</v>
      </c>
      <c r="BM94" s="224">
        <f ca="1">BM88*Control!$K37*Control!$L45*Control!$B$43</f>
        <v>381619296.20929801</v>
      </c>
      <c r="BN94" s="224">
        <f ca="1">BN88*Control!$K37*Control!$L45*Control!$B$43</f>
        <v>378069853.44360697</v>
      </c>
      <c r="BO94" s="224">
        <f ca="1">BO88*Control!$K37*Control!$L45*Control!$B$43</f>
        <v>374545013.87063527</v>
      </c>
      <c r="BP94" s="224">
        <f ca="1">BP88*Control!$K37*Control!$L45*Control!$B$43</f>
        <v>371044626.13942564</v>
      </c>
      <c r="BQ94" s="224">
        <f ca="1">BQ88*Control!$K37*Control!$L45*Control!$B$43</f>
        <v>367568539.77134293</v>
      </c>
      <c r="BR94" s="224">
        <f ca="1">BR88*Control!$K37*Control!$L45*Control!$B$43</f>
        <v>364116605.15524918</v>
      </c>
      <c r="BS94" s="224">
        <f ca="1">BS88*Control!$K37*Control!$L45*Control!$B$43</f>
        <v>360688673.54270422</v>
      </c>
      <c r="BT94" s="224">
        <f ca="1">BT88*Control!$K37*Control!$L45*Control!$B$43</f>
        <v>357284597.04319263</v>
      </c>
      <c r="BU94" s="224">
        <f ca="1">BU88*Control!$K37*Control!$L45*Control!$B$43</f>
        <v>353904228.61937594</v>
      </c>
      <c r="BV94" s="224">
        <f ca="1">BV88*Control!$K37*Control!$L45*Control!$B$43</f>
        <v>350091403.41063756</v>
      </c>
      <c r="BW94" s="224">
        <f ca="1">BW88*Control!$K37*Control!$L45*Control!$B$43</f>
        <v>346331552.68687987</v>
      </c>
      <c r="BX94" s="224">
        <f ca="1">BX88*Control!$K37*Control!$L45*Control!$B$43</f>
        <v>342603886.28035271</v>
      </c>
      <c r="BY94" s="224">
        <f ca="1">BY88*Control!$K37*Control!$L45*Control!$B$43</f>
        <v>338908155.26841998</v>
      </c>
      <c r="BZ94" s="224">
        <f ca="1">BZ88*Control!$K37*Control!$L45*Control!$B$43</f>
        <v>335244112.54556203</v>
      </c>
      <c r="CA94" s="224">
        <f ca="1">CA88*Control!$K37*Control!$L45*Control!$B$43</f>
        <v>331611512.81059837</v>
      </c>
      <c r="CB94" s="224">
        <f ca="1">CB88*Control!$K37*Control!$L45*Control!$B$43</f>
        <v>328010112.55399692</v>
      </c>
      <c r="CC94" s="224">
        <f ca="1">CC88*Control!$K37*Control!$L45*Control!$B$43</f>
        <v>324439670.0452708</v>
      </c>
      <c r="CD94" s="224">
        <f ca="1">CD88*Control!$K37*Control!$L45*Control!$B$43</f>
        <v>320899945.32046062</v>
      </c>
      <c r="CE94" s="224">
        <f ca="1">CE88*Control!$K37*Control!$L45*Control!$B$43</f>
        <v>317390700.16970384</v>
      </c>
      <c r="CF94" s="224">
        <f ca="1">CF88*Control!$K37*Control!$L45*Control!$B$43</f>
        <v>313911698.12488776</v>
      </c>
    </row>
    <row r="95" spans="1:84" s="126" customFormat="1" x14ac:dyDescent="0.2">
      <c r="A95" s="120"/>
      <c r="B95" s="218" t="s">
        <v>237</v>
      </c>
      <c r="D95" s="224">
        <f ca="1">D89*Control!$K38*Control!$L46*Control!$B$43</f>
        <v>202109634.88193959</v>
      </c>
      <c r="E95" s="224">
        <f ca="1">E89*Control!$K38*Control!$L46*Control!$B$43</f>
        <v>202766689.76614839</v>
      </c>
      <c r="F95" s="224">
        <f ca="1">F89*Control!$K38*Control!$L46*Control!$B$43</f>
        <v>196080407.31025693</v>
      </c>
      <c r="G95" s="224">
        <f ca="1">G89*Control!$K38*Control!$L46*Control!$B$43</f>
        <v>195656203.95836097</v>
      </c>
      <c r="H95" s="224">
        <f ca="1">H89*Control!$K38*Control!$L46*Control!$B$43</f>
        <v>195400236.72455087</v>
      </c>
      <c r="I95" s="224">
        <f ca="1">I89*Control!$K38*Control!$L46*Control!$B$43</f>
        <v>195302676.92330033</v>
      </c>
      <c r="J95" s="224">
        <f ca="1">J89*Control!$K38*Control!$L46*Control!$B$43</f>
        <v>195354598.96208727</v>
      </c>
      <c r="K95" s="224">
        <f ca="1">K89*Control!$K38*Control!$L46*Control!$B$43</f>
        <v>195547883.52827269</v>
      </c>
      <c r="L95" s="224">
        <f ca="1">L89*Control!$K38*Control!$L46*Control!$B$43</f>
        <v>195875132.59381542</v>
      </c>
      <c r="M95" s="224">
        <f ca="1">M89*Control!$K38*Control!$L46*Control!$B$43</f>
        <v>196329594.63776407</v>
      </c>
      <c r="N95" s="224">
        <f ca="1">N89*Control!$K38*Control!$L46*Control!$B$43</f>
        <v>196480932.09679791</v>
      </c>
      <c r="O95" s="224">
        <f ca="1">O89*Control!$K38*Control!$L46*Control!$B$43</f>
        <v>196263036.4211418</v>
      </c>
      <c r="P95" s="224">
        <f ca="1">P89*Control!$K38*Control!$L46*Control!$B$43</f>
        <v>196160083.84315148</v>
      </c>
      <c r="Q95" s="224">
        <f ca="1">Q89*Control!$K38*Control!$L46*Control!$B$43</f>
        <v>196165711.54602382</v>
      </c>
      <c r="R95" s="224">
        <f ca="1">R89*Control!$K38*Control!$L46*Control!$B$43</f>
        <v>196274064.2453458</v>
      </c>
      <c r="S95" s="224">
        <f ca="1">S89*Control!$K38*Control!$L46*Control!$B$43</f>
        <v>196479745.7647647</v>
      </c>
      <c r="T95" s="224">
        <f ca="1">T89*Control!$K38*Control!$L46*Control!$B$43</f>
        <v>196777775.93526745</v>
      </c>
      <c r="U95" s="224">
        <f ca="1">U89*Control!$K38*Control!$L46*Control!$B$43</f>
        <v>197163552.16591269</v>
      </c>
      <c r="V95" s="224">
        <f ca="1">V89*Control!$K38*Control!$L46*Control!$B$43</f>
        <v>197632815.12145591</v>
      </c>
      <c r="W95" s="224">
        <f ca="1">W89*Control!$K38*Control!$L46*Control!$B$43</f>
        <v>198181618.0171268</v>
      </c>
      <c r="X95" s="224">
        <f ca="1">X89*Control!$K38*Control!$L46*Control!$B$43</f>
        <v>198382153.49881148</v>
      </c>
      <c r="Y95" s="224">
        <f ca="1">Y89*Control!$K38*Control!$L46*Control!$B$43</f>
        <v>199546956.46674991</v>
      </c>
      <c r="Z95" s="224">
        <f ca="1">Z89*Control!$K38*Control!$L46*Control!$B$43</f>
        <v>200715810.2658549</v>
      </c>
      <c r="AA95" s="224">
        <f ca="1">AA89*Control!$K38*Control!$L46*Control!$B$43</f>
        <v>201888726.84436539</v>
      </c>
      <c r="AB95" s="224">
        <f ca="1">AB89*Control!$K38*Control!$L46*Control!$B$43</f>
        <v>203065718.1829915</v>
      </c>
      <c r="AC95" s="224">
        <f ca="1">AC89*Control!$K38*Control!$L46*Control!$B$43</f>
        <v>204246796.29499829</v>
      </c>
      <c r="AD95" s="224">
        <f ca="1">AD89*Control!$K38*Control!$L46*Control!$B$43</f>
        <v>205431973.22629023</v>
      </c>
      <c r="AE95" s="224">
        <f ca="1">AE89*Control!$K38*Control!$L46*Control!$B$43</f>
        <v>206621261.0554955</v>
      </c>
      <c r="AF95" s="224">
        <f ca="1">AF89*Control!$K38*Control!$L46*Control!$B$43</f>
        <v>207814671.89405054</v>
      </c>
      <c r="AG95" s="224">
        <f ca="1">AG89*Control!$K38*Control!$L46*Control!$B$43</f>
        <v>209012217.88628513</v>
      </c>
      <c r="AH95" s="224">
        <f ca="1">AH89*Control!$K38*Control!$L46*Control!$B$43</f>
        <v>209793119.21848595</v>
      </c>
      <c r="AI95" s="224">
        <f ca="1">AI89*Control!$K38*Control!$L46*Control!$B$43</f>
        <v>210021429.12364474</v>
      </c>
      <c r="AJ95" s="224">
        <f ca="1">AJ89*Control!$K38*Control!$L46*Control!$B$43</f>
        <v>210249789.37317547</v>
      </c>
      <c r="AK95" s="224">
        <f ca="1">AK89*Control!$K38*Control!$L46*Control!$B$43</f>
        <v>210478199.9757092</v>
      </c>
      <c r="AL95" s="224">
        <f ca="1">AL89*Control!$K38*Control!$L46*Control!$B$43</f>
        <v>210706660.93987828</v>
      </c>
      <c r="AM95" s="224">
        <f ca="1">AM89*Control!$K38*Control!$L46*Control!$B$43</f>
        <v>210935172.2743164</v>
      </c>
      <c r="AN95" s="224">
        <f ca="1">AN89*Control!$K38*Control!$L46*Control!$B$43</f>
        <v>211163733.98765862</v>
      </c>
      <c r="AO95" s="224">
        <f ca="1">AO89*Control!$K38*Control!$L46*Control!$B$43</f>
        <v>211392346.08854118</v>
      </c>
      <c r="AP95" s="224">
        <f ca="1">AP89*Control!$K38*Control!$L46*Control!$B$43</f>
        <v>211621008.58560181</v>
      </c>
      <c r="AQ95" s="224">
        <f ca="1">AQ89*Control!$K38*Control!$L46*Control!$B$43</f>
        <v>211849721.48747963</v>
      </c>
      <c r="AR95" s="224">
        <f ca="1">AR89*Control!$K38*Control!$L46*Control!$B$43</f>
        <v>211730656.56292975</v>
      </c>
      <c r="AS95" s="224">
        <f ca="1">AS89*Control!$K38*Control!$L46*Control!$B$43</f>
        <v>211200060.5329777</v>
      </c>
      <c r="AT95" s="224">
        <f ca="1">AT89*Control!$K38*Control!$L46*Control!$B$43</f>
        <v>210670589.91354644</v>
      </c>
      <c r="AU95" s="224">
        <f ca="1">AU89*Control!$K38*Control!$L46*Control!$B$43</f>
        <v>210142242.50686508</v>
      </c>
      <c r="AV95" s="224">
        <f ca="1">AV89*Control!$K38*Control!$L46*Control!$B$43</f>
        <v>209615016.11924708</v>
      </c>
      <c r="AW95" s="224">
        <f ca="1">AW89*Control!$K38*Control!$L46*Control!$B$43</f>
        <v>209088908.56108341</v>
      </c>
      <c r="AX95" s="224">
        <f ca="1">AX89*Control!$K38*Control!$L46*Control!$B$43</f>
        <v>208563917.64683509</v>
      </c>
      <c r="AY95" s="224">
        <f ca="1">AY89*Control!$K38*Control!$L46*Control!$B$43</f>
        <v>208040041.19502598</v>
      </c>
      <c r="AZ95" s="224">
        <f ca="1">AZ89*Control!$K38*Control!$L46*Control!$B$43</f>
        <v>207517277.0282355</v>
      </c>
      <c r="BA95" s="224">
        <f ca="1">BA89*Control!$K38*Control!$L46*Control!$B$43</f>
        <v>206995622.97309092</v>
      </c>
      <c r="BB95" s="224">
        <f ca="1">BB89*Control!$K38*Control!$L46*Control!$B$43</f>
        <v>206145692.97294325</v>
      </c>
      <c r="BC95" s="224">
        <f ca="1">BC89*Control!$K38*Control!$L46*Control!$B$43</f>
        <v>204904003.38466311</v>
      </c>
      <c r="BD95" s="224">
        <f ca="1">BD89*Control!$K38*Control!$L46*Control!$B$43</f>
        <v>203668051.20457512</v>
      </c>
      <c r="BE95" s="224">
        <f ca="1">BE89*Control!$K38*Control!$L46*Control!$B$43</f>
        <v>202437812.73090917</v>
      </c>
      <c r="BF95" s="224">
        <f ca="1">BF89*Control!$K38*Control!$L46*Control!$B$43</f>
        <v>201213264.35390478</v>
      </c>
      <c r="BG95" s="224">
        <f ca="1">BG89*Control!$K38*Control!$L46*Control!$B$43</f>
        <v>199994382.55546808</v>
      </c>
      <c r="BH95" s="224">
        <f ca="1">BH89*Control!$K38*Control!$L46*Control!$B$43</f>
        <v>198781143.90882945</v>
      </c>
      <c r="BI95" s="224">
        <f ca="1">BI89*Control!$K38*Control!$L46*Control!$B$43</f>
        <v>197573525.07820281</v>
      </c>
      <c r="BJ95" s="224">
        <f ca="1">BJ89*Control!$K38*Control!$L46*Control!$B$43</f>
        <v>196371502.8184461</v>
      </c>
      <c r="BK95" s="224">
        <f ca="1">BK89*Control!$K38*Control!$L46*Control!$B$43</f>
        <v>195175053.97472307</v>
      </c>
      <c r="BL95" s="224">
        <f ca="1">BL89*Control!$K38*Control!$L46*Control!$B$43</f>
        <v>193694237.52053326</v>
      </c>
      <c r="BM95" s="224">
        <f ca="1">BM89*Control!$K38*Control!$L46*Control!$B$43</f>
        <v>191896955.54237041</v>
      </c>
      <c r="BN95" s="224">
        <f ca="1">BN89*Control!$K38*Control!$L46*Control!$B$43</f>
        <v>190112121.80120206</v>
      </c>
      <c r="BO95" s="224">
        <f ca="1">BO89*Control!$K38*Control!$L46*Control!$B$43</f>
        <v>188339659.74927983</v>
      </c>
      <c r="BP95" s="224">
        <f ca="1">BP89*Control!$K38*Control!$L46*Control!$B$43</f>
        <v>186579493.27994108</v>
      </c>
      <c r="BQ95" s="224">
        <f ca="1">BQ89*Control!$K38*Control!$L46*Control!$B$43</f>
        <v>184831546.72516909</v>
      </c>
      <c r="BR95" s="224">
        <f ca="1">BR89*Control!$K38*Control!$L46*Control!$B$43</f>
        <v>183095744.85316744</v>
      </c>
      <c r="BS95" s="224">
        <f ca="1">BS89*Control!$K38*Control!$L46*Control!$B$43</f>
        <v>181372012.86594605</v>
      </c>
      <c r="BT95" s="224">
        <f ca="1">BT89*Control!$K38*Control!$L46*Control!$B$43</f>
        <v>179660276.39692163</v>
      </c>
      <c r="BU95" s="224">
        <f ca="1">BU89*Control!$K38*Control!$L46*Control!$B$43</f>
        <v>177960461.50852966</v>
      </c>
      <c r="BV95" s="224">
        <f ca="1">BV89*Control!$K38*Control!$L46*Control!$B$43</f>
        <v>176043186.06046724</v>
      </c>
      <c r="BW95" s="224">
        <f ca="1">BW89*Control!$K38*Control!$L46*Control!$B$43</f>
        <v>174152548.03388673</v>
      </c>
      <c r="BX95" s="224">
        <f ca="1">BX89*Control!$K38*Control!$L46*Control!$B$43</f>
        <v>172278093.86649829</v>
      </c>
      <c r="BY95" s="224">
        <f ca="1">BY89*Control!$K38*Control!$L46*Control!$B$43</f>
        <v>170419698.38774467</v>
      </c>
      <c r="BZ95" s="224">
        <f ca="1">BZ89*Control!$K38*Control!$L46*Control!$B$43</f>
        <v>168577237.34080458</v>
      </c>
      <c r="CA95" s="224">
        <f ca="1">CA89*Control!$K38*Control!$L46*Control!$B$43</f>
        <v>166750587.37616721</v>
      </c>
      <c r="CB95" s="224">
        <f ca="1">CB89*Control!$K38*Control!$L46*Control!$B$43</f>
        <v>164939626.04525074</v>
      </c>
      <c r="CC95" s="224">
        <f ca="1">CC89*Control!$K38*Control!$L46*Control!$B$43</f>
        <v>163144231.79406476</v>
      </c>
      <c r="CD95" s="224">
        <f ca="1">CD89*Control!$K38*Control!$L46*Control!$B$43</f>
        <v>161364283.95691597</v>
      </c>
      <c r="CE95" s="224">
        <f ca="1">CE89*Control!$K38*Control!$L46*Control!$B$43</f>
        <v>159599662.7501573</v>
      </c>
      <c r="CF95" s="224">
        <f ca="1">CF89*Control!$K38*Control!$L46*Control!$B$43</f>
        <v>157850249.26597941</v>
      </c>
    </row>
    <row r="96" spans="1:84" s="126" customFormat="1" x14ac:dyDescent="0.2">
      <c r="A96" s="120"/>
      <c r="B96" s="218" t="s">
        <v>238</v>
      </c>
      <c r="D96" s="224">
        <f ca="1">D90*Control!$K39*Control!$L47*Control!$B$43</f>
        <v>63714829.937473908</v>
      </c>
      <c r="E96" s="224">
        <f ca="1">E90*Control!$K39*Control!$L47*Control!$B$43</f>
        <v>65654044.36051476</v>
      </c>
      <c r="F96" s="224">
        <f ca="1">F90*Control!$K39*Control!$L47*Control!$B$43</f>
        <v>66788433.939007133</v>
      </c>
      <c r="G96" s="224">
        <f ca="1">G90*Control!$K39*Control!$L47*Control!$B$43</f>
        <v>67934701.661009356</v>
      </c>
      <c r="H96" s="224">
        <f ca="1">H90*Control!$K39*Control!$L47*Control!$B$43</f>
        <v>87695924.068442032</v>
      </c>
      <c r="I96" s="224">
        <f ca="1">I90*Control!$K39*Control!$L47*Control!$B$43</f>
        <v>70263295.925093532</v>
      </c>
      <c r="J96" s="224">
        <f ca="1">J90*Control!$K39*Control!$L47*Control!$B$43</f>
        <v>71445836.845503032</v>
      </c>
      <c r="K96" s="224">
        <f ca="1">K90*Control!$K39*Control!$L47*Control!$B$43</f>
        <v>72640684.679770619</v>
      </c>
      <c r="L96" s="224">
        <f ca="1">L90*Control!$K39*Control!$L47*Control!$B$43</f>
        <v>73847948.831512913</v>
      </c>
      <c r="M96" s="224">
        <f ca="1">M90*Control!$K39*Control!$L47*Control!$B$43</f>
        <v>75067739.602633804</v>
      </c>
      <c r="N96" s="224">
        <f ca="1">N90*Control!$K39*Control!$L47*Control!$B$43</f>
        <v>76135804.833502159</v>
      </c>
      <c r="O96" s="224">
        <f ca="1">O90*Control!$K39*Control!$L47*Control!$B$43</f>
        <v>77022235.112800479</v>
      </c>
      <c r="P96" s="224">
        <f ca="1">P90*Control!$K39*Control!$L47*Control!$B$43</f>
        <v>77914841.749682993</v>
      </c>
      <c r="Q96" s="224">
        <f ca="1">Q90*Control!$K39*Control!$L47*Control!$B$43</f>
        <v>78813661.304261774</v>
      </c>
      <c r="R96" s="224">
        <f ca="1">R90*Control!$K39*Control!$L47*Control!$B$43</f>
        <v>79718730.536157906</v>
      </c>
      <c r="S96" s="224">
        <f ca="1">S90*Control!$K39*Control!$L47*Control!$B$43</f>
        <v>80630086.405538335</v>
      </c>
      <c r="T96" s="224">
        <f ca="1">T90*Control!$K39*Control!$L47*Control!$B$43</f>
        <v>81547766.074157879</v>
      </c>
      <c r="U96" s="224">
        <f ca="1">U90*Control!$K39*Control!$L47*Control!$B$43</f>
        <v>82471806.906406283</v>
      </c>
      <c r="V96" s="224">
        <f ca="1">V90*Control!$K39*Control!$L47*Control!$B$43</f>
        <v>83402246.470360979</v>
      </c>
      <c r="W96" s="224">
        <f ca="1">W90*Control!$K39*Control!$L47*Control!$B$43</f>
        <v>84339122.538844705</v>
      </c>
      <c r="X96" s="224">
        <f ca="1">X90*Control!$K39*Control!$L47*Control!$B$43</f>
        <v>85100526.208528817</v>
      </c>
      <c r="Y96" s="224">
        <f ca="1">Y90*Control!$K39*Control!$L47*Control!$B$43</f>
        <v>85600196.245533228</v>
      </c>
      <c r="Z96" s="224">
        <f ca="1">Z90*Control!$K39*Control!$L47*Control!$B$43</f>
        <v>86101603.984313905</v>
      </c>
      <c r="AA96" s="224">
        <f ca="1">AA90*Control!$K39*Control!$L47*Control!$B$43</f>
        <v>86604754.550357565</v>
      </c>
      <c r="AB96" s="224">
        <f ca="1">AB90*Control!$K39*Control!$L47*Control!$B$43</f>
        <v>87109653.083080381</v>
      </c>
      <c r="AC96" s="224">
        <f ca="1">AC90*Control!$K39*Control!$L47*Control!$B$43</f>
        <v>87616304.735863596</v>
      </c>
      <c r="AD96" s="224">
        <f ca="1">AD90*Control!$K39*Control!$L47*Control!$B$43</f>
        <v>88124714.676090032</v>
      </c>
      <c r="AE96" s="224">
        <f ca="1">AE90*Control!$K39*Control!$L47*Control!$B$43</f>
        <v>88634888.085179985</v>
      </c>
      <c r="AF96" s="224">
        <f ca="1">AF90*Control!$K39*Control!$L47*Control!$B$43</f>
        <v>89146830.158627912</v>
      </c>
      <c r="AG96" s="224">
        <f ca="1">AG90*Control!$K39*Control!$L47*Control!$B$43</f>
        <v>89660546.106038377</v>
      </c>
      <c r="AH96" s="224">
        <f ca="1">AH90*Control!$K39*Control!$L47*Control!$B$43</f>
        <v>89995532.850451142</v>
      </c>
      <c r="AI96" s="224">
        <f ca="1">AI90*Control!$K39*Control!$L47*Control!$B$43</f>
        <v>90093470.173568517</v>
      </c>
      <c r="AJ96" s="224">
        <f ca="1">AJ90*Control!$K39*Control!$L47*Control!$B$43</f>
        <v>90191429.092722207</v>
      </c>
      <c r="AK96" s="224">
        <f ca="1">AK90*Control!$K39*Control!$L47*Control!$B$43</f>
        <v>90289409.611614734</v>
      </c>
      <c r="AL96" s="224">
        <f ca="1">AL90*Control!$K39*Control!$L47*Control!$B$43</f>
        <v>90387411.73394905</v>
      </c>
      <c r="AM96" s="224">
        <f ca="1">AM90*Control!$K39*Control!$L47*Control!$B$43</f>
        <v>90485435.463428736</v>
      </c>
      <c r="AN96" s="224">
        <f ca="1">AN90*Control!$K39*Control!$L47*Control!$B$43</f>
        <v>90583480.803757891</v>
      </c>
      <c r="AO96" s="224">
        <f ca="1">AO90*Control!$K39*Control!$L47*Control!$B$43</f>
        <v>90681547.758641273</v>
      </c>
      <c r="AP96" s="224">
        <f ca="1">AP90*Control!$K39*Control!$L47*Control!$B$43</f>
        <v>90779636.331784099</v>
      </c>
      <c r="AQ96" s="224">
        <f ca="1">AQ90*Control!$K39*Control!$L47*Control!$B$43</f>
        <v>90877746.526892215</v>
      </c>
      <c r="AR96" s="224">
        <f ca="1">AR90*Control!$K39*Control!$L47*Control!$B$43</f>
        <v>90826669.531572282</v>
      </c>
      <c r="AS96" s="224">
        <f ca="1">AS90*Control!$K39*Control!$L47*Control!$B$43</f>
        <v>90599059.62559852</v>
      </c>
      <c r="AT96" s="224">
        <f ca="1">AT90*Control!$K39*Control!$L47*Control!$B$43</f>
        <v>90371932.486039922</v>
      </c>
      <c r="AU96" s="224">
        <f ca="1">AU90*Control!$K39*Control!$L47*Control!$B$43</f>
        <v>90145287.170121849</v>
      </c>
      <c r="AV96" s="224">
        <f ca="1">AV90*Control!$K39*Control!$L47*Control!$B$43</f>
        <v>89919122.736821681</v>
      </c>
      <c r="AW96" s="224">
        <f ca="1">AW90*Control!$K39*Control!$L47*Control!$B$43</f>
        <v>89693438.246866003</v>
      </c>
      <c r="AX96" s="224">
        <f ca="1">AX90*Control!$K39*Control!$L47*Control!$B$43</f>
        <v>89468232.762727305</v>
      </c>
      <c r="AY96" s="224">
        <f ca="1">AY90*Control!$K39*Control!$L47*Control!$B$43</f>
        <v>89243505.348620877</v>
      </c>
      <c r="AZ96" s="224">
        <f ca="1">AZ90*Control!$K39*Control!$L47*Control!$B$43</f>
        <v>89019255.070501655</v>
      </c>
      <c r="BA96" s="224">
        <f ca="1">BA90*Control!$K39*Control!$L47*Control!$B$43</f>
        <v>88795480.996061146</v>
      </c>
      <c r="BB96" s="224">
        <f ca="1">BB90*Control!$K39*Control!$L47*Control!$B$43</f>
        <v>88430885.48171109</v>
      </c>
      <c r="BC96" s="224">
        <f ca="1">BC90*Control!$K39*Control!$L47*Control!$B$43</f>
        <v>87898233.431120157</v>
      </c>
      <c r="BD96" s="224">
        <f ca="1">BD90*Control!$K39*Control!$L47*Control!$B$43</f>
        <v>87368042.578858018</v>
      </c>
      <c r="BE96" s="224">
        <f ca="1">BE90*Control!$K39*Control!$L47*Control!$B$43</f>
        <v>86840302.757480562</v>
      </c>
      <c r="BF96" s="224">
        <f ca="1">BF90*Control!$K39*Control!$L47*Control!$B$43</f>
        <v>86315003.839013398</v>
      </c>
      <c r="BG96" s="224">
        <f ca="1">BG90*Control!$K39*Control!$L47*Control!$B$43</f>
        <v>85792135.734804705</v>
      </c>
      <c r="BH96" s="224">
        <f ca="1">BH90*Control!$K39*Control!$L47*Control!$B$43</f>
        <v>85271688.395378411</v>
      </c>
      <c r="BI96" s="224">
        <f ca="1">BI90*Control!$K39*Control!$L47*Control!$B$43</f>
        <v>84753651.810288116</v>
      </c>
      <c r="BJ96" s="224">
        <f ca="1">BJ90*Control!$K39*Control!$L47*Control!$B$43</f>
        <v>84238016.007971257</v>
      </c>
      <c r="BK96" s="224">
        <f ca="1">BK90*Control!$K39*Control!$L47*Control!$B$43</f>
        <v>83724771.055604115</v>
      </c>
      <c r="BL96" s="224">
        <f ca="1">BL90*Control!$K39*Control!$L47*Control!$B$43</f>
        <v>83089540.167990953</v>
      </c>
      <c r="BM96" s="224">
        <f ca="1">BM90*Control!$K39*Control!$L47*Control!$B$43</f>
        <v>82318556.084959403</v>
      </c>
      <c r="BN96" s="224">
        <f ca="1">BN90*Control!$K39*Control!$L47*Control!$B$43</f>
        <v>81552911.948206127</v>
      </c>
      <c r="BO96" s="224">
        <f ca="1">BO90*Control!$K39*Control!$L47*Control!$B$43</f>
        <v>80792574.92088902</v>
      </c>
      <c r="BP96" s="224">
        <f ca="1">BP90*Control!$K39*Control!$L47*Control!$B$43</f>
        <v>80037512.355379403</v>
      </c>
      <c r="BQ96" s="224">
        <f ca="1">BQ90*Control!$K39*Control!$L47*Control!$B$43</f>
        <v>79287691.792215437</v>
      </c>
      <c r="BR96" s="224">
        <f ca="1">BR90*Control!$K39*Control!$L47*Control!$B$43</f>
        <v>78543080.959061563</v>
      </c>
      <c r="BS96" s="224">
        <f ca="1">BS90*Control!$K39*Control!$L47*Control!$B$43</f>
        <v>77803647.7696729</v>
      </c>
      <c r="BT96" s="224">
        <f ca="1">BT90*Control!$K39*Control!$L47*Control!$B$43</f>
        <v>77069360.322866023</v>
      </c>
      <c r="BU96" s="224">
        <f ca="1">BU90*Control!$K39*Control!$L47*Control!$B$43</f>
        <v>76340186.901494712</v>
      </c>
      <c r="BV96" s="224">
        <f ca="1">BV90*Control!$K39*Control!$L47*Control!$B$43</f>
        <v>75517728.819159135</v>
      </c>
      <c r="BW96" s="224">
        <f ca="1">BW90*Control!$K39*Control!$L47*Control!$B$43</f>
        <v>74706696.581512675</v>
      </c>
      <c r="BX96" s="224">
        <f ca="1">BX90*Control!$K39*Control!$L47*Control!$B$43</f>
        <v>73902606.778999016</v>
      </c>
      <c r="BY96" s="224">
        <f ca="1">BY90*Control!$K39*Control!$L47*Control!$B$43</f>
        <v>73105405.716855034</v>
      </c>
      <c r="BZ96" s="224">
        <f ca="1">BZ90*Control!$K39*Control!$L47*Control!$B$43</f>
        <v>72315040.092285514</v>
      </c>
      <c r="CA96" s="224">
        <f ca="1">CA90*Control!$K39*Control!$L47*Control!$B$43</f>
        <v>71531456.99170664</v>
      </c>
      <c r="CB96" s="224">
        <f ca="1">CB90*Control!$K39*Control!$L47*Control!$B$43</f>
        <v>70754603.888008729</v>
      </c>
      <c r="CC96" s="224">
        <f ca="1">CC90*Control!$K39*Control!$L47*Control!$B$43</f>
        <v>69984428.637837499</v>
      </c>
      <c r="CD96" s="224">
        <f ca="1">CD90*Control!$K39*Control!$L47*Control!$B$43</f>
        <v>69220879.478893891</v>
      </c>
      <c r="CE96" s="224">
        <f ca="1">CE90*Control!$K39*Control!$L47*Control!$B$43</f>
        <v>68463905.027252659</v>
      </c>
      <c r="CF96" s="224">
        <f ca="1">CF90*Control!$K39*Control!$L47*Control!$B$43</f>
        <v>67713454.274699211</v>
      </c>
    </row>
    <row r="97" spans="2:84" x14ac:dyDescent="0.2">
      <c r="B97" s="126" t="s">
        <v>121</v>
      </c>
      <c r="C97" s="126"/>
      <c r="D97" s="126"/>
      <c r="E97" s="126"/>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row>
    <row r="98" spans="2:84" x14ac:dyDescent="0.2">
      <c r="B98" s="132" t="s">
        <v>107</v>
      </c>
      <c r="C98" s="132"/>
      <c r="D98" s="132"/>
      <c r="E98" s="132"/>
      <c r="G98" s="3"/>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row>
    <row r="99" spans="2:84" ht="16" x14ac:dyDescent="0.2">
      <c r="B99" s="130" t="s">
        <v>239</v>
      </c>
      <c r="C99" s="167"/>
      <c r="D99" s="168"/>
      <c r="E99" s="168"/>
      <c r="F99" s="166"/>
      <c r="G99" s="167"/>
      <c r="H99" s="166"/>
      <c r="I99" s="166"/>
      <c r="J99" s="166"/>
      <c r="K99" s="166"/>
      <c r="L99" s="166"/>
      <c r="M99" s="166"/>
      <c r="N99" s="166"/>
      <c r="O99" s="166"/>
      <c r="P99" s="166"/>
      <c r="Q99" s="166"/>
      <c r="R99" s="166"/>
      <c r="S99" s="166"/>
      <c r="T99" s="166"/>
      <c r="U99" s="166"/>
      <c r="V99" s="166"/>
      <c r="W99" s="166"/>
      <c r="X99" s="166"/>
      <c r="Y99" s="166"/>
      <c r="Z99" s="166"/>
      <c r="AA99" s="166"/>
      <c r="AB99" s="166"/>
      <c r="AC99" s="166"/>
      <c r="AD99" s="166"/>
      <c r="AE99" s="166"/>
      <c r="AF99" s="166"/>
      <c r="AG99" s="166"/>
      <c r="AH99" s="166"/>
      <c r="AI99" s="166"/>
      <c r="AJ99" s="166"/>
      <c r="AK99" s="166"/>
      <c r="AL99" s="166"/>
      <c r="AM99" s="166"/>
      <c r="AN99" s="166"/>
      <c r="AO99" s="166"/>
      <c r="AP99" s="166"/>
      <c r="AQ99" s="166"/>
      <c r="AR99" s="166"/>
      <c r="AS99" s="166"/>
      <c r="AT99" s="166"/>
      <c r="AU99" s="166"/>
      <c r="AV99" s="166"/>
      <c r="AW99" s="166"/>
      <c r="AX99" s="166"/>
      <c r="AY99" s="166"/>
      <c r="AZ99" s="166"/>
      <c r="BA99" s="166"/>
      <c r="BB99" s="166"/>
      <c r="BC99" s="166"/>
      <c r="BD99" s="166"/>
      <c r="BE99" s="166"/>
      <c r="BF99" s="166"/>
      <c r="BG99" s="166"/>
      <c r="BH99" s="166"/>
      <c r="BI99" s="166"/>
      <c r="BJ99" s="166"/>
      <c r="BK99" s="166"/>
      <c r="BL99" s="166"/>
      <c r="BM99" s="166"/>
      <c r="BN99" s="166"/>
      <c r="BO99" s="166"/>
      <c r="BP99" s="166"/>
      <c r="BQ99" s="166"/>
      <c r="BR99" s="166"/>
      <c r="BS99" s="166"/>
      <c r="BT99" s="166"/>
      <c r="BU99" s="166"/>
      <c r="BV99" s="166"/>
      <c r="BW99" s="166"/>
      <c r="BX99" s="166"/>
      <c r="BY99" s="166"/>
      <c r="BZ99" s="166"/>
      <c r="CA99" s="166"/>
      <c r="CB99" s="166"/>
      <c r="CC99" s="166"/>
      <c r="CD99" s="166"/>
      <c r="CE99" s="166"/>
      <c r="CF99" s="166"/>
    </row>
    <row r="100" spans="2:84" x14ac:dyDescent="0.2">
      <c r="B100" s="180">
        <v>25000</v>
      </c>
      <c r="C100" s="79"/>
      <c r="D100" s="152"/>
      <c r="E100" s="152"/>
      <c r="F100" s="153"/>
      <c r="G100" s="79"/>
      <c r="H100" s="166">
        <f ca="1">-'Case 1 Assumptions'!$C73*'Case 1 Assumptions'!$C$65*'Program Case 1 - Forecasts'!H$21*$B100*'Demographic-Economic'!$E39*'Case 1 Assumptions'!$C$45</f>
        <v>80339.870206462365</v>
      </c>
      <c r="I100" s="166">
        <f ca="1">-'Case 1 Assumptions'!$C73*'Case 1 Assumptions'!$C$65*'Program Case 1 - Forecasts'!I$21*$B100*'Demographic-Economic'!$E39*'Case 1 Assumptions'!$C$45</f>
        <v>80856.701139481331</v>
      </c>
      <c r="J100" s="166">
        <f ca="1">-'Case 1 Assumptions'!$C73*'Case 1 Assumptions'!$C$65*'Program Case 1 - Forecasts'!J$21*$B100*'Demographic-Economic'!$E39*'Case 1 Assumptions'!$C$45</f>
        <v>81376.856875148704</v>
      </c>
      <c r="K100" s="166">
        <f ca="1">-'Case 1 Assumptions'!$C73*'Case 1 Assumptions'!$C$65*'Program Case 1 - Forecasts'!K$21*$B100*'Demographic-Economic'!$E39*'Case 1 Assumptions'!$C$45</f>
        <v>81900.358802109171</v>
      </c>
      <c r="L100" s="166">
        <f ca="1">-'Case 1 Assumptions'!$C73*'Case 1 Assumptions'!$C$65*'Program Case 1 - Forecasts'!L$21*$B100*'Demographic-Economic'!$E39*'Case 1 Assumptions'!$C$45</f>
        <v>82427.228446603011</v>
      </c>
      <c r="M100" s="166">
        <f ca="1">-'Case 1 Assumptions'!$C73*'Case 1 Assumptions'!$C$65*'Program Case 1 - Forecasts'!M$21*$B100*'Demographic-Economic'!$E39*'Case 1 Assumptions'!$C$45</f>
        <v>82957.487473345216</v>
      </c>
      <c r="N100" s="166">
        <f ca="1">-'Case 1 Assumptions'!$C73*'Case 1 Assumptions'!$C$65*'Program Case 1 - Forecasts'!N$21*$B100*'Demographic-Economic'!$E39*'Case 1 Assumptions'!$C$45</f>
        <v>83311.303721438861</v>
      </c>
      <c r="O100" s="166">
        <f ca="1">-'Case 1 Assumptions'!$C73*'Case 1 Assumptions'!$C$65*'Program Case 1 - Forecasts'!O$21*$B100*'Demographic-Economic'!$E39*'Case 1 Assumptions'!$C$45</f>
        <v>83666.629006767966</v>
      </c>
      <c r="P100" s="166">
        <f ca="1">-'Case 1 Assumptions'!$C73*'Case 1 Assumptions'!$C$65*'Program Case 1 - Forecasts'!P$21*$B100*'Demographic-Economic'!$E39*'Case 1 Assumptions'!$C$45</f>
        <v>84023.469765419373</v>
      </c>
      <c r="Q100" s="166">
        <f ca="1">-'Case 1 Assumptions'!$C73*'Case 1 Assumptions'!$C$65*'Program Case 1 - Forecasts'!Q$21*$B100*'Demographic-Economic'!$E39*'Case 1 Assumptions'!$C$45</f>
        <v>84381.832460936217</v>
      </c>
      <c r="R100" s="166">
        <f ca="1">-'Case 1 Assumptions'!$C73*'Case 1 Assumptions'!$C$65*'Program Case 1 - Forecasts'!R$21*$B100*'Demographic-Economic'!$E39*'Case 1 Assumptions'!$C$45</f>
        <v>84741.723584422056</v>
      </c>
      <c r="S100" s="166">
        <f ca="1">-'Case 1 Assumptions'!$C73*'Case 1 Assumptions'!$C$65*'Program Case 1 - Forecasts'!S$21*$B100*'Demographic-Economic'!$E39*'Case 1 Assumptions'!$C$45</f>
        <v>85103.149654683017</v>
      </c>
      <c r="T100" s="166">
        <f ca="1">-'Case 1 Assumptions'!$C73*'Case 1 Assumptions'!$C$65*'Program Case 1 - Forecasts'!T$21*$B100*'Demographic-Economic'!$E39*'Case 1 Assumptions'!$C$45</f>
        <v>85466.117218295461</v>
      </c>
      <c r="U100" s="166">
        <f ca="1">-'Case 1 Assumptions'!$C73*'Case 1 Assumptions'!$C$65*'Program Case 1 - Forecasts'!U$21*$B100*'Demographic-Economic'!$E39*'Case 1 Assumptions'!$C$45</f>
        <v>85830.632849787973</v>
      </c>
      <c r="V100" s="166">
        <f ca="1">-'Case 1 Assumptions'!$C73*'Case 1 Assumptions'!$C$65*'Program Case 1 - Forecasts'!V$21*$B100*'Demographic-Economic'!$E39*'Case 1 Assumptions'!$C$45</f>
        <v>86196.703151714231</v>
      </c>
      <c r="W100" s="166">
        <f ca="1">-'Case 1 Assumptions'!$C73*'Case 1 Assumptions'!$C$65*'Program Case 1 - Forecasts'!W$21*$B100*'Demographic-Economic'!$E39*'Case 1 Assumptions'!$C$45</f>
        <v>86564.334754793439</v>
      </c>
      <c r="X100" s="166">
        <f ca="1">-'Case 1 Assumptions'!$C73*'Case 1 Assumptions'!$C$65*'Program Case 1 - Forecasts'!X$21*$B100*'Demographic-Economic'!$E39*'Case 1 Assumptions'!$C$45</f>
        <v>86748.064960325442</v>
      </c>
      <c r="Y100" s="166"/>
      <c r="Z100" s="166"/>
      <c r="AA100" s="166"/>
      <c r="AB100" s="166"/>
      <c r="AC100" s="166"/>
      <c r="AD100" s="166"/>
      <c r="AE100" s="166"/>
      <c r="AF100" s="166"/>
      <c r="AG100" s="166"/>
      <c r="AH100" s="166"/>
      <c r="AI100" s="166"/>
      <c r="AJ100" s="166"/>
      <c r="AK100" s="166"/>
      <c r="AL100" s="166"/>
      <c r="AM100" s="166"/>
      <c r="AN100" s="166"/>
      <c r="AO100" s="166"/>
      <c r="AP100" s="166"/>
      <c r="AQ100" s="166"/>
      <c r="AR100" s="166"/>
      <c r="AS100" s="166"/>
      <c r="AT100" s="166"/>
      <c r="AU100" s="166"/>
      <c r="AV100" s="166"/>
      <c r="AW100" s="166"/>
      <c r="AX100" s="166"/>
      <c r="AY100" s="166"/>
      <c r="AZ100" s="166"/>
      <c r="BA100" s="166"/>
      <c r="BB100" s="166"/>
      <c r="BC100" s="166"/>
      <c r="BD100" s="166"/>
      <c r="BE100" s="166"/>
      <c r="BF100" s="166"/>
      <c r="BG100" s="166"/>
      <c r="BH100" s="166"/>
      <c r="BI100" s="166"/>
      <c r="BJ100" s="166"/>
      <c r="BK100" s="166"/>
      <c r="BL100" s="166"/>
      <c r="BM100" s="166"/>
      <c r="BN100" s="166"/>
      <c r="BO100" s="166"/>
      <c r="BP100" s="166"/>
      <c r="BQ100" s="166"/>
      <c r="BR100" s="166"/>
      <c r="BS100" s="166"/>
      <c r="BT100" s="166"/>
      <c r="BU100" s="166"/>
      <c r="BV100" s="166"/>
      <c r="BW100" s="166"/>
      <c r="BX100" s="166"/>
      <c r="BY100" s="166"/>
      <c r="BZ100" s="166"/>
      <c r="CA100" s="166"/>
      <c r="CB100" s="166"/>
      <c r="CC100" s="166"/>
      <c r="CD100" s="166"/>
      <c r="CE100" s="166"/>
      <c r="CF100" s="166"/>
    </row>
    <row r="101" spans="2:84" x14ac:dyDescent="0.2">
      <c r="B101" s="180">
        <f>B100+50000</f>
        <v>75000</v>
      </c>
      <c r="C101" s="79"/>
      <c r="D101" s="152"/>
      <c r="E101" s="152"/>
      <c r="F101" s="153"/>
      <c r="G101" s="79"/>
      <c r="H101" s="166">
        <f ca="1">-'Case 1 Assumptions'!$C74*'Case 1 Assumptions'!$C$65*'Program Case 1 - Forecasts'!H$21*$B101*'Demographic-Economic'!$E40*'Case 1 Assumptions'!$C$45</f>
        <v>163573.49877107222</v>
      </c>
      <c r="I101" s="166">
        <f ca="1">-'Case 1 Assumptions'!$C74*'Case 1 Assumptions'!$C$65*'Program Case 1 - Forecasts'!I$21*$B101*'Demographic-Economic'!$E40*'Case 1 Assumptions'!$C$45</f>
        <v>164625.77634844161</v>
      </c>
      <c r="J101" s="166">
        <f ca="1">-'Case 1 Assumptions'!$C74*'Case 1 Assumptions'!$C$65*'Program Case 1 - Forecasts'!J$21*$B101*'Demographic-Economic'!$E40*'Case 1 Assumptions'!$C$45</f>
        <v>165684.82328703266</v>
      </c>
      <c r="K101" s="166">
        <f ca="1">-'Case 1 Assumptions'!$C74*'Case 1 Assumptions'!$C$65*'Program Case 1 - Forecasts'!K$21*$B101*'Demographic-Economic'!$E40*'Case 1 Assumptions'!$C$45</f>
        <v>166750.68313453125</v>
      </c>
      <c r="L101" s="166">
        <f ca="1">-'Case 1 Assumptions'!$C74*'Case 1 Assumptions'!$C$65*'Program Case 1 - Forecasts'!L$21*$B101*'Demographic-Economic'!$E40*'Case 1 Assumptions'!$C$45</f>
        <v>167823.39971877087</v>
      </c>
      <c r="M101" s="166">
        <f ca="1">-'Case 1 Assumptions'!$C74*'Case 1 Assumptions'!$C$65*'Program Case 1 - Forecasts'!M$21*$B101*'Demographic-Economic'!$E40*'Case 1 Assumptions'!$C$45</f>
        <v>168903.01714952185</v>
      </c>
      <c r="N101" s="166">
        <f ca="1">-'Case 1 Assumptions'!$C74*'Case 1 Assumptions'!$C$65*'Program Case 1 - Forecasts'!N$21*$B101*'Demographic-Economic'!$E40*'Case 1 Assumptions'!$C$45</f>
        <v>169623.39373805749</v>
      </c>
      <c r="O101" s="166">
        <f ca="1">-'Case 1 Assumptions'!$C74*'Case 1 Assumptions'!$C$65*'Program Case 1 - Forecasts'!O$21*$B101*'Demographic-Economic'!$E40*'Case 1 Assumptions'!$C$45</f>
        <v>170346.84275501198</v>
      </c>
      <c r="P101" s="166">
        <f ca="1">-'Case 1 Assumptions'!$C74*'Case 1 Assumptions'!$C$65*'Program Case 1 - Forecasts'!P$21*$B101*'Demographic-Economic'!$E40*'Case 1 Assumptions'!$C$45</f>
        <v>171073.37730437992</v>
      </c>
      <c r="Q101" s="166">
        <f ca="1">-'Case 1 Assumptions'!$C74*'Case 1 Assumptions'!$C$65*'Program Case 1 - Forecasts'!Q$21*$B101*'Demographic-Economic'!$E40*'Case 1 Assumptions'!$C$45</f>
        <v>171803.01054605783</v>
      </c>
      <c r="R101" s="166">
        <f ca="1">-'Case 1 Assumptions'!$C74*'Case 1 Assumptions'!$C$65*'Program Case 1 - Forecasts'!R$21*$B101*'Demographic-Economic'!$E40*'Case 1 Assumptions'!$C$45</f>
        <v>172535.75569605548</v>
      </c>
      <c r="S101" s="166">
        <f ca="1">-'Case 1 Assumptions'!$C74*'Case 1 Assumptions'!$C$65*'Program Case 1 - Forecasts'!S$21*$B101*'Demographic-Economic'!$E40*'Case 1 Assumptions'!$C$45</f>
        <v>173271.6260267859</v>
      </c>
      <c r="T101" s="166">
        <f ca="1">-'Case 1 Assumptions'!$C74*'Case 1 Assumptions'!$C$65*'Program Case 1 - Forecasts'!T$21*$B101*'Demographic-Economic'!$E40*'Case 1 Assumptions'!$C$45</f>
        <v>174010.63486720252</v>
      </c>
      <c r="U101" s="166">
        <f ca="1">-'Case 1 Assumptions'!$C74*'Case 1 Assumptions'!$C$65*'Program Case 1 - Forecasts'!U$21*$B101*'Demographic-Economic'!$E40*'Case 1 Assumptions'!$C$45</f>
        <v>174752.79560317021</v>
      </c>
      <c r="V101" s="166">
        <f ca="1">-'Case 1 Assumptions'!$C74*'Case 1 Assumptions'!$C$65*'Program Case 1 - Forecasts'!V$21*$B101*'Demographic-Economic'!$E40*'Case 1 Assumptions'!$C$45</f>
        <v>175498.12167761347</v>
      </c>
      <c r="W101" s="166">
        <f ca="1">-'Case 1 Assumptions'!$C74*'Case 1 Assumptions'!$C$65*'Program Case 1 - Forecasts'!W$21*$B101*'Demographic-Economic'!$E40*'Case 1 Assumptions'!$C$45</f>
        <v>176246.62659080222</v>
      </c>
      <c r="X101" s="166">
        <f ca="1">-'Case 1 Assumptions'!$C74*'Case 1 Assumptions'!$C$65*'Program Case 1 - Forecasts'!X$21*$B101*'Demographic-Economic'!$E40*'Case 1 Assumptions'!$C$45</f>
        <v>176620.70477230244</v>
      </c>
      <c r="Y101" s="166"/>
      <c r="Z101" s="166"/>
      <c r="AA101" s="166"/>
      <c r="AB101" s="166"/>
      <c r="AC101" s="166"/>
      <c r="AD101" s="166"/>
      <c r="AE101" s="166"/>
      <c r="AF101" s="166"/>
      <c r="AG101" s="166"/>
      <c r="AH101" s="166"/>
      <c r="AI101" s="166"/>
      <c r="AJ101" s="166"/>
      <c r="AK101" s="166"/>
      <c r="AL101" s="166"/>
      <c r="AM101" s="166"/>
      <c r="AN101" s="166"/>
      <c r="AO101" s="166"/>
      <c r="AP101" s="166"/>
      <c r="AQ101" s="166"/>
      <c r="AR101" s="166"/>
      <c r="AS101" s="166"/>
      <c r="AT101" s="166"/>
      <c r="AU101" s="166"/>
      <c r="AV101" s="166"/>
      <c r="AW101" s="166"/>
      <c r="AX101" s="166"/>
      <c r="AY101" s="166"/>
      <c r="AZ101" s="166"/>
      <c r="BA101" s="166"/>
      <c r="BB101" s="166"/>
      <c r="BC101" s="166"/>
      <c r="BD101" s="166"/>
      <c r="BE101" s="166"/>
      <c r="BF101" s="166"/>
      <c r="BG101" s="166"/>
      <c r="BH101" s="166"/>
      <c r="BI101" s="166"/>
      <c r="BJ101" s="166"/>
      <c r="BK101" s="166"/>
      <c r="BL101" s="166"/>
      <c r="BM101" s="166"/>
      <c r="BN101" s="166"/>
      <c r="BO101" s="166"/>
      <c r="BP101" s="166"/>
      <c r="BQ101" s="166"/>
      <c r="BR101" s="166"/>
      <c r="BS101" s="166"/>
      <c r="BT101" s="166"/>
      <c r="BU101" s="166"/>
      <c r="BV101" s="166"/>
      <c r="BW101" s="166"/>
      <c r="BX101" s="166"/>
      <c r="BY101" s="166"/>
      <c r="BZ101" s="166"/>
      <c r="CA101" s="166"/>
      <c r="CB101" s="166"/>
      <c r="CC101" s="166"/>
      <c r="CD101" s="166"/>
      <c r="CE101" s="166"/>
      <c r="CF101" s="166"/>
    </row>
    <row r="102" spans="2:84" x14ac:dyDescent="0.2">
      <c r="B102" s="180">
        <f>B101+50000</f>
        <v>125000</v>
      </c>
      <c r="C102" s="79"/>
      <c r="D102" s="152"/>
      <c r="E102" s="152"/>
      <c r="F102" s="153"/>
      <c r="G102" s="79"/>
      <c r="H102" s="166">
        <f ca="1">-'Case 1 Assumptions'!$C75*'Case 1 Assumptions'!$C$65*'Program Case 1 - Forecasts'!H$21*$B102*'Demographic-Economic'!$E41*'Case 1 Assumptions'!$C$45</f>
        <v>263865.07134160394</v>
      </c>
      <c r="I102" s="166">
        <f ca="1">-'Case 1 Assumptions'!$C75*'Case 1 Assumptions'!$C$65*'Program Case 1 - Forecasts'!I$21*$B102*'Demographic-Economic'!$E41*'Case 1 Assumptions'!$C$45</f>
        <v>265562.53028275148</v>
      </c>
      <c r="J102" s="166">
        <f ca="1">-'Case 1 Assumptions'!$C75*'Case 1 Assumptions'!$C$65*'Program Case 1 - Forecasts'!J$21*$B102*'Demographic-Economic'!$E41*'Case 1 Assumptions'!$C$45</f>
        <v>267270.90907335572</v>
      </c>
      <c r="K102" s="166">
        <f ca="1">-'Case 1 Assumptions'!$C75*'Case 1 Assumptions'!$C$65*'Program Case 1 - Forecasts'!K$21*$B102*'Demographic-Economic'!$E41*'Case 1 Assumptions'!$C$45</f>
        <v>268990.27796142962</v>
      </c>
      <c r="L102" s="166">
        <f ca="1">-'Case 1 Assumptions'!$C75*'Case 1 Assumptions'!$C$65*'Program Case 1 - Forecasts'!L$21*$B102*'Demographic-Economic'!$E41*'Case 1 Assumptions'!$C$45</f>
        <v>270720.70764689991</v>
      </c>
      <c r="M102" s="166">
        <f ca="1">-'Case 1 Assumptions'!$C75*'Case 1 Assumptions'!$C$65*'Program Case 1 - Forecasts'!M$21*$B102*'Demographic-Economic'!$E41*'Case 1 Assumptions'!$C$45</f>
        <v>272462.26928449399</v>
      </c>
      <c r="N102" s="166">
        <f ca="1">-'Case 1 Assumptions'!$C75*'Case 1 Assumptions'!$C$65*'Program Case 1 - Forecasts'!N$21*$B102*'Demographic-Economic'!$E41*'Case 1 Assumptions'!$C$45</f>
        <v>273624.32928415696</v>
      </c>
      <c r="O102" s="166">
        <f ca="1">-'Case 1 Assumptions'!$C75*'Case 1 Assumptions'!$C$65*'Program Case 1 - Forecasts'!O$21*$B102*'Demographic-Economic'!$E41*'Case 1 Assumptions'!$C$45</f>
        <v>274791.34550564078</v>
      </c>
      <c r="P102" s="166">
        <f ca="1">-'Case 1 Assumptions'!$C75*'Case 1 Assumptions'!$C$65*'Program Case 1 - Forecasts'!P$21*$B102*'Demographic-Economic'!$E41*'Case 1 Assumptions'!$C$45</f>
        <v>275963.33908737259</v>
      </c>
      <c r="Q102" s="166">
        <f ca="1">-'Case 1 Assumptions'!$C75*'Case 1 Assumptions'!$C$65*'Program Case 1 - Forecasts'!Q$21*$B102*'Demographic-Economic'!$E41*'Case 1 Assumptions'!$C$45</f>
        <v>277140.33125795634</v>
      </c>
      <c r="R102" s="166">
        <f ca="1">-'Case 1 Assumptions'!$C75*'Case 1 Assumptions'!$C$65*'Program Case 1 - Forecasts'!R$21*$B102*'Demographic-Economic'!$E41*'Case 1 Assumptions'!$C$45</f>
        <v>278322.34333651414</v>
      </c>
      <c r="S102" s="166">
        <f ca="1">-'Case 1 Assumptions'!$C75*'Case 1 Assumptions'!$C$65*'Program Case 1 - Forecasts'!S$21*$B102*'Demographic-Economic'!$E41*'Case 1 Assumptions'!$C$45</f>
        <v>279509.3967331532</v>
      </c>
      <c r="T102" s="166">
        <f ca="1">-'Case 1 Assumptions'!$C75*'Case 1 Assumptions'!$C$65*'Program Case 1 - Forecasts'!T$21*$B102*'Demographic-Economic'!$E41*'Case 1 Assumptions'!$C$45</f>
        <v>280701.51294918841</v>
      </c>
      <c r="U102" s="166">
        <f ca="1">-'Case 1 Assumptions'!$C75*'Case 1 Assumptions'!$C$65*'Program Case 1 - Forecasts'!U$21*$B102*'Demographic-Economic'!$E41*'Case 1 Assumptions'!$C$45</f>
        <v>281898.71357773966</v>
      </c>
      <c r="V102" s="166">
        <f ca="1">-'Case 1 Assumptions'!$C75*'Case 1 Assumptions'!$C$65*'Program Case 1 - Forecasts'!V$21*$B102*'Demographic-Economic'!$E41*'Case 1 Assumptions'!$C$45</f>
        <v>283101.02030397137</v>
      </c>
      <c r="W102" s="166">
        <f ca="1">-'Case 1 Assumptions'!$C75*'Case 1 Assumptions'!$C$65*'Program Case 1 - Forecasts'!W$21*$B102*'Demographic-Economic'!$E41*'Case 1 Assumptions'!$C$45</f>
        <v>284308.45490555384</v>
      </c>
      <c r="X102" s="166">
        <f ca="1">-'Case 1 Assumptions'!$C75*'Case 1 Assumptions'!$C$65*'Program Case 1 - Forecasts'!X$21*$B102*'Demographic-Economic'!$E41*'Case 1 Assumptions'!$C$45</f>
        <v>284911.89107822528</v>
      </c>
      <c r="Y102" s="166"/>
      <c r="Z102" s="166"/>
      <c r="AA102" s="166"/>
      <c r="AB102" s="166"/>
      <c r="AC102" s="166"/>
      <c r="AD102" s="166"/>
      <c r="AE102" s="166"/>
      <c r="AF102" s="166"/>
      <c r="AG102" s="166"/>
      <c r="AH102" s="166"/>
      <c r="AI102" s="166"/>
      <c r="AJ102" s="166"/>
      <c r="AK102" s="166"/>
      <c r="AL102" s="166"/>
      <c r="AM102" s="166"/>
      <c r="AN102" s="166"/>
      <c r="AO102" s="166"/>
      <c r="AP102" s="166"/>
      <c r="AQ102" s="166"/>
      <c r="AR102" s="166"/>
      <c r="AS102" s="166"/>
      <c r="AT102" s="166"/>
      <c r="AU102" s="166"/>
      <c r="AV102" s="166"/>
      <c r="AW102" s="166"/>
      <c r="AX102" s="166"/>
      <c r="AY102" s="166"/>
      <c r="AZ102" s="166"/>
      <c r="BA102" s="166"/>
      <c r="BB102" s="166"/>
      <c r="BC102" s="166"/>
      <c r="BD102" s="166"/>
      <c r="BE102" s="166"/>
      <c r="BF102" s="166"/>
      <c r="BG102" s="166"/>
      <c r="BH102" s="166"/>
      <c r="BI102" s="166"/>
      <c r="BJ102" s="166"/>
      <c r="BK102" s="166"/>
      <c r="BL102" s="166"/>
      <c r="BM102" s="166"/>
      <c r="BN102" s="166"/>
      <c r="BO102" s="166"/>
      <c r="BP102" s="166"/>
      <c r="BQ102" s="166"/>
      <c r="BR102" s="166"/>
      <c r="BS102" s="166"/>
      <c r="BT102" s="166"/>
      <c r="BU102" s="166"/>
      <c r="BV102" s="166"/>
      <c r="BW102" s="166"/>
      <c r="BX102" s="166"/>
      <c r="BY102" s="166"/>
      <c r="BZ102" s="166"/>
      <c r="CA102" s="166"/>
      <c r="CB102" s="166"/>
      <c r="CC102" s="166"/>
      <c r="CD102" s="166"/>
      <c r="CE102" s="166"/>
      <c r="CF102" s="166"/>
    </row>
    <row r="103" spans="2:84" x14ac:dyDescent="0.2">
      <c r="B103" s="180">
        <f>B102+50000</f>
        <v>175000</v>
      </c>
      <c r="C103" s="79"/>
      <c r="D103" s="152"/>
      <c r="E103" s="152"/>
      <c r="F103" s="153"/>
      <c r="G103" s="79"/>
      <c r="H103" s="166">
        <f ca="1">-'Case 1 Assumptions'!$C76*'Case 1 Assumptions'!$C$65*'Program Case 1 - Forecasts'!H$21*$B103*'Demographic-Economic'!$E42*'Case 1 Assumptions'!$C$45</f>
        <v>544077.33902221627</v>
      </c>
      <c r="I103" s="166">
        <f ca="1">-'Case 1 Assumptions'!$C76*'Case 1 Assumptions'!$C$65*'Program Case 1 - Forecasts'!I$21*$B103*'Demographic-Economic'!$E42*'Case 1 Assumptions'!$C$45</f>
        <v>547577.41934396315</v>
      </c>
      <c r="J103" s="166">
        <f ca="1">-'Case 1 Assumptions'!$C76*'Case 1 Assumptions'!$C$65*'Program Case 1 - Forecasts'!J$21*$B103*'Demographic-Economic'!$E42*'Case 1 Assumptions'!$C$45</f>
        <v>551100.01588054909</v>
      </c>
      <c r="K103" s="166">
        <f ca="1">-'Case 1 Assumptions'!$C76*'Case 1 Assumptions'!$C$65*'Program Case 1 - Forecasts'!K$21*$B103*'Demographic-Economic'!$E42*'Case 1 Assumptions'!$C$45</f>
        <v>554645.27348006575</v>
      </c>
      <c r="L103" s="166">
        <f ca="1">-'Case 1 Assumptions'!$C76*'Case 1 Assumptions'!$C$65*'Program Case 1 - Forecasts'!L$21*$B103*'Demographic-Economic'!$E42*'Case 1 Assumptions'!$C$45</f>
        <v>558213.33792242943</v>
      </c>
      <c r="M103" s="166">
        <f ca="1">-'Case 1 Assumptions'!$C76*'Case 1 Assumptions'!$C$65*'Program Case 1 - Forecasts'!M$21*$B103*'Demographic-Economic'!$E42*'Case 1 Assumptions'!$C$45</f>
        <v>561804.35592533392</v>
      </c>
      <c r="N103" s="166">
        <f ca="1">-'Case 1 Assumptions'!$C76*'Case 1 Assumptions'!$C$65*'Program Case 1 - Forecasts'!N$21*$B103*'Demographic-Economic'!$E42*'Case 1 Assumptions'!$C$45</f>
        <v>564200.46886739996</v>
      </c>
      <c r="O103" s="166">
        <f ca="1">-'Case 1 Assumptions'!$C76*'Case 1 Assumptions'!$C$65*'Program Case 1 - Forecasts'!O$21*$B103*'Demographic-Economic'!$E42*'Case 1 Assumptions'!$C$45</f>
        <v>566606.80130523385</v>
      </c>
      <c r="P103" s="166">
        <f ca="1">-'Case 1 Assumptions'!$C76*'Case 1 Assumptions'!$C$65*'Program Case 1 - Forecasts'!P$21*$B103*'Demographic-Economic'!$E42*'Case 1 Assumptions'!$C$45</f>
        <v>569023.3968252762</v>
      </c>
      <c r="Q103" s="166">
        <f ca="1">-'Case 1 Assumptions'!$C76*'Case 1 Assumptions'!$C$65*'Program Case 1 - Forecasts'!Q$21*$B103*'Demographic-Economic'!$E42*'Case 1 Assumptions'!$C$45</f>
        <v>571450.29919990746</v>
      </c>
      <c r="R103" s="166">
        <f ca="1">-'Case 1 Assumptions'!$C76*'Case 1 Assumptions'!$C$65*'Program Case 1 - Forecasts'!R$21*$B103*'Demographic-Economic'!$E42*'Case 1 Assumptions'!$C$45</f>
        <v>573887.55238815234</v>
      </c>
      <c r="S103" s="166">
        <f ca="1">-'Case 1 Assumptions'!$C76*'Case 1 Assumptions'!$C$65*'Program Case 1 - Forecasts'!S$21*$B103*'Demographic-Economic'!$E42*'Case 1 Assumptions'!$C$45</f>
        <v>576335.20053664327</v>
      </c>
      <c r="T103" s="166">
        <f ca="1">-'Case 1 Assumptions'!$C76*'Case 1 Assumptions'!$C$65*'Program Case 1 - Forecasts'!T$21*$B103*'Demographic-Economic'!$E42*'Case 1 Assumptions'!$C$45</f>
        <v>578793.28798007744</v>
      </c>
      <c r="U103" s="166">
        <f ca="1">-'Case 1 Assumptions'!$C76*'Case 1 Assumptions'!$C$65*'Program Case 1 - Forecasts'!U$21*$B103*'Demographic-Economic'!$E42*'Case 1 Assumptions'!$C$45</f>
        <v>581261.85924245045</v>
      </c>
      <c r="V103" s="166">
        <f ca="1">-'Case 1 Assumptions'!$C76*'Case 1 Assumptions'!$C$65*'Program Case 1 - Forecasts'!V$21*$B103*'Demographic-Economic'!$E42*'Case 1 Assumptions'!$C$45</f>
        <v>583740.95903754921</v>
      </c>
      <c r="W103" s="166">
        <f ca="1">-'Case 1 Assumptions'!$C76*'Case 1 Assumptions'!$C$65*'Program Case 1 - Forecasts'!W$21*$B103*'Demographic-Economic'!$E42*'Case 1 Assumptions'!$C$45</f>
        <v>586230.63226990285</v>
      </c>
      <c r="X103" s="166">
        <f ca="1">-'Case 1 Assumptions'!$C76*'Case 1 Assumptions'!$C$65*'Program Case 1 - Forecasts'!X$21*$B103*'Demographic-Economic'!$E42*'Case 1 Assumptions'!$C$45</f>
        <v>587474.88921314885</v>
      </c>
      <c r="Y103" s="166"/>
      <c r="Z103" s="166"/>
      <c r="AA103" s="166"/>
      <c r="AB103" s="166"/>
      <c r="AC103" s="166"/>
      <c r="AD103" s="166"/>
      <c r="AE103" s="166"/>
      <c r="AF103" s="166"/>
      <c r="AG103" s="166"/>
      <c r="AH103" s="166"/>
      <c r="AI103" s="166"/>
      <c r="AJ103" s="166"/>
      <c r="AK103" s="166"/>
      <c r="AL103" s="166"/>
      <c r="AM103" s="166"/>
      <c r="AN103" s="166"/>
      <c r="AO103" s="166"/>
      <c r="AP103" s="166"/>
      <c r="AQ103" s="166"/>
      <c r="AR103" s="166"/>
      <c r="AS103" s="166"/>
      <c r="AT103" s="166"/>
      <c r="AU103" s="166"/>
      <c r="AV103" s="166"/>
      <c r="AW103" s="166"/>
      <c r="AX103" s="166"/>
      <c r="AY103" s="166"/>
      <c r="AZ103" s="166"/>
      <c r="BA103" s="166"/>
      <c r="BB103" s="166"/>
      <c r="BC103" s="166"/>
      <c r="BD103" s="166"/>
      <c r="BE103" s="166"/>
      <c r="BF103" s="166"/>
      <c r="BG103" s="166"/>
      <c r="BH103" s="166"/>
      <c r="BI103" s="166"/>
      <c r="BJ103" s="166"/>
      <c r="BK103" s="166"/>
      <c r="BL103" s="166"/>
      <c r="BM103" s="166"/>
      <c r="BN103" s="166"/>
      <c r="BO103" s="166"/>
      <c r="BP103" s="166"/>
      <c r="BQ103" s="166"/>
      <c r="BR103" s="166"/>
      <c r="BS103" s="166"/>
      <c r="BT103" s="166"/>
      <c r="BU103" s="166"/>
      <c r="BV103" s="166"/>
      <c r="BW103" s="166"/>
      <c r="BX103" s="166"/>
      <c r="BY103" s="166"/>
      <c r="BZ103" s="166"/>
      <c r="CA103" s="166"/>
      <c r="CB103" s="166"/>
      <c r="CC103" s="166"/>
      <c r="CD103" s="166"/>
      <c r="CE103" s="166"/>
      <c r="CF103" s="166"/>
    </row>
    <row r="104" spans="2:84" x14ac:dyDescent="0.2">
      <c r="B104" s="180">
        <f>B103+50000</f>
        <v>225000</v>
      </c>
      <c r="C104" s="79"/>
      <c r="D104" s="152"/>
      <c r="E104" s="152"/>
      <c r="F104" s="153"/>
      <c r="G104" s="79"/>
      <c r="H104" s="166">
        <f ca="1">-'Case 1 Assumptions'!$C77*'Case 1 Assumptions'!$C$65*'Program Case 1 - Forecasts'!H$21*$B104*'Demographic-Economic'!$E43*'Case 1 Assumptions'!$C$45</f>
        <v>255869.16008882804</v>
      </c>
      <c r="I104" s="166">
        <f ca="1">-'Case 1 Assumptions'!$C77*'Case 1 Assumptions'!$C$65*'Program Case 1 - Forecasts'!I$21*$B104*'Demographic-Economic'!$E43*'Case 1 Assumptions'!$C$45</f>
        <v>257515.18088024389</v>
      </c>
      <c r="J104" s="166">
        <f ca="1">-'Case 1 Assumptions'!$C77*'Case 1 Assumptions'!$C$65*'Program Case 1 - Forecasts'!J$21*$B104*'Demographic-Economic'!$E43*'Case 1 Assumptions'!$C$45</f>
        <v>259171.79061658739</v>
      </c>
      <c r="K104" s="166">
        <f ca="1">-'Case 1 Assumptions'!$C77*'Case 1 Assumptions'!$C$65*'Program Case 1 - Forecasts'!K$21*$B104*'Demographic-Economic'!$E43*'Case 1 Assumptions'!$C$45</f>
        <v>260839.05741714389</v>
      </c>
      <c r="L104" s="166">
        <f ca="1">-'Case 1 Assumptions'!$C77*'Case 1 Assumptions'!$C$65*'Program Case 1 - Forecasts'!L$21*$B104*'Demographic-Economic'!$E43*'Case 1 Assumptions'!$C$45</f>
        <v>262517.04983941815</v>
      </c>
      <c r="M104" s="166">
        <f ca="1">-'Case 1 Assumptions'!$C77*'Case 1 Assumptions'!$C$65*'Program Case 1 - Forecasts'!M$21*$B104*'Demographic-Economic'!$E43*'Case 1 Assumptions'!$C$45</f>
        <v>264205.83688193368</v>
      </c>
      <c r="N104" s="166">
        <f ca="1">-'Case 1 Assumptions'!$C77*'Case 1 Assumptions'!$C$65*'Program Case 1 - Forecasts'!N$21*$B104*'Demographic-Economic'!$E43*'Case 1 Assumptions'!$C$45</f>
        <v>265332.68294221291</v>
      </c>
      <c r="O104" s="166">
        <f ca="1">-'Case 1 Assumptions'!$C77*'Case 1 Assumptions'!$C$65*'Program Case 1 - Forecasts'!O$21*$B104*'Demographic-Economic'!$E43*'Case 1 Assumptions'!$C$45</f>
        <v>266464.33503577294</v>
      </c>
      <c r="P104" s="166">
        <f ca="1">-'Case 1 Assumptions'!$C77*'Case 1 Assumptions'!$C$65*'Program Case 1 - Forecasts'!P$21*$B104*'Demographic-Economic'!$E43*'Case 1 Assumptions'!$C$45</f>
        <v>267600.81366048258</v>
      </c>
      <c r="Q104" s="166">
        <f ca="1">-'Case 1 Assumptions'!$C77*'Case 1 Assumptions'!$C$65*'Program Case 1 - Forecasts'!Q$21*$B104*'Demographic-Economic'!$E43*'Case 1 Assumptions'!$C$45</f>
        <v>268742.13940165465</v>
      </c>
      <c r="R104" s="166">
        <f ca="1">-'Case 1 Assumptions'!$C77*'Case 1 Assumptions'!$C$65*'Program Case 1 - Forecasts'!R$21*$B104*'Demographic-Economic'!$E43*'Case 1 Assumptions'!$C$45</f>
        <v>269888.33293237735</v>
      </c>
      <c r="S104" s="166">
        <f ca="1">-'Case 1 Assumptions'!$C77*'Case 1 Assumptions'!$C$65*'Program Case 1 - Forecasts'!S$21*$B104*'Demographic-Economic'!$E43*'Case 1 Assumptions'!$C$45</f>
        <v>271039.41501396679</v>
      </c>
      <c r="T104" s="166">
        <f ca="1">-'Case 1 Assumptions'!$C77*'Case 1 Assumptions'!$C$65*'Program Case 1 - Forecasts'!T$21*$B104*'Demographic-Economic'!$E43*'Case 1 Assumptions'!$C$45</f>
        <v>272195.40649618272</v>
      </c>
      <c r="U104" s="166">
        <f ca="1">-'Case 1 Assumptions'!$C77*'Case 1 Assumptions'!$C$65*'Program Case 1 - Forecasts'!U$21*$B104*'Demographic-Economic'!$E43*'Case 1 Assumptions'!$C$45</f>
        <v>273356.32831780816</v>
      </c>
      <c r="V104" s="166">
        <f ca="1">-'Case 1 Assumptions'!$C77*'Case 1 Assumptions'!$C$65*'Program Case 1 - Forecasts'!V$21*$B104*'Demographic-Economic'!$E43*'Case 1 Assumptions'!$C$45</f>
        <v>274522.20150688145</v>
      </c>
      <c r="W104" s="166">
        <f ca="1">-'Case 1 Assumptions'!$C77*'Case 1 Assumptions'!$C$65*'Program Case 1 - Forecasts'!W$21*$B104*'Demographic-Economic'!$E43*'Case 1 Assumptions'!$C$45</f>
        <v>275693.04718114313</v>
      </c>
      <c r="X104" s="166">
        <f ca="1">-'Case 1 Assumptions'!$C77*'Case 1 Assumptions'!$C$65*'Program Case 1 - Forecasts'!X$21*$B104*'Demographic-Economic'!$E43*'Case 1 Assumptions'!$C$45</f>
        <v>276278.1974091882</v>
      </c>
      <c r="Y104" s="166"/>
      <c r="Z104" s="166"/>
      <c r="AA104" s="166"/>
      <c r="AB104" s="166"/>
      <c r="AC104" s="166"/>
      <c r="AD104" s="166"/>
      <c r="AE104" s="166"/>
      <c r="AF104" s="166"/>
      <c r="AG104" s="166"/>
      <c r="AH104" s="166"/>
      <c r="AI104" s="166"/>
      <c r="AJ104" s="166"/>
      <c r="AK104" s="166"/>
      <c r="AL104" s="166"/>
      <c r="AM104" s="166"/>
      <c r="AN104" s="166"/>
      <c r="AO104" s="166"/>
      <c r="AP104" s="166"/>
      <c r="AQ104" s="166"/>
      <c r="AR104" s="166"/>
      <c r="AS104" s="166"/>
      <c r="AT104" s="166"/>
      <c r="AU104" s="166"/>
      <c r="AV104" s="166"/>
      <c r="AW104" s="166"/>
      <c r="AX104" s="166"/>
      <c r="AY104" s="166"/>
      <c r="AZ104" s="166"/>
      <c r="BA104" s="166"/>
      <c r="BB104" s="166"/>
      <c r="BC104" s="166"/>
      <c r="BD104" s="166"/>
      <c r="BE104" s="166"/>
      <c r="BF104" s="166"/>
      <c r="BG104" s="166"/>
      <c r="BH104" s="166"/>
      <c r="BI104" s="166"/>
      <c r="BJ104" s="166"/>
      <c r="BK104" s="166"/>
      <c r="BL104" s="166"/>
      <c r="BM104" s="166"/>
      <c r="BN104" s="166"/>
      <c r="BO104" s="166"/>
      <c r="BP104" s="166"/>
      <c r="BQ104" s="166"/>
      <c r="BR104" s="166"/>
      <c r="BS104" s="166"/>
      <c r="BT104" s="166"/>
      <c r="BU104" s="166"/>
      <c r="BV104" s="166"/>
      <c r="BW104" s="166"/>
      <c r="BX104" s="166"/>
      <c r="BY104" s="166"/>
      <c r="BZ104" s="166"/>
      <c r="CA104" s="166"/>
      <c r="CB104" s="166"/>
      <c r="CC104" s="166"/>
      <c r="CD104" s="166"/>
      <c r="CE104" s="166"/>
      <c r="CF104" s="166"/>
    </row>
    <row r="105" spans="2:84" x14ac:dyDescent="0.2">
      <c r="B105" s="180">
        <f t="shared" ref="B105:B112" si="60">B104+50000</f>
        <v>275000</v>
      </c>
      <c r="C105" s="79"/>
      <c r="D105" s="152"/>
      <c r="E105" s="152"/>
      <c r="F105" s="153"/>
      <c r="G105" s="79"/>
      <c r="H105" s="166">
        <f ca="1">-'Case 1 Assumptions'!$C78*'Case 1 Assumptions'!$C$65*'Program Case 1 - Forecasts'!H$21*$B105*'Demographic-Economic'!$E44*'Case 1 Assumptions'!$C$45</f>
        <v>0</v>
      </c>
      <c r="I105" s="166">
        <f ca="1">-'Case 1 Assumptions'!$C78*'Case 1 Assumptions'!$C$65*'Program Case 1 - Forecasts'!I$21*$B105*'Demographic-Economic'!$E44*'Case 1 Assumptions'!$C$45</f>
        <v>0</v>
      </c>
      <c r="J105" s="166">
        <f ca="1">-'Case 1 Assumptions'!$C78*'Case 1 Assumptions'!$C$65*'Program Case 1 - Forecasts'!J$21*$B105*'Demographic-Economic'!$E44*'Case 1 Assumptions'!$C$45</f>
        <v>0</v>
      </c>
      <c r="K105" s="166">
        <f ca="1">-'Case 1 Assumptions'!$C78*'Case 1 Assumptions'!$C$65*'Program Case 1 - Forecasts'!K$21*$B105*'Demographic-Economic'!$E44*'Case 1 Assumptions'!$C$45</f>
        <v>0</v>
      </c>
      <c r="L105" s="166">
        <f ca="1">-'Case 1 Assumptions'!$C78*'Case 1 Assumptions'!$C$65*'Program Case 1 - Forecasts'!L$21*$B105*'Demographic-Economic'!$E44*'Case 1 Assumptions'!$C$45</f>
        <v>0</v>
      </c>
      <c r="M105" s="166">
        <f ca="1">-'Case 1 Assumptions'!$C78*'Case 1 Assumptions'!$C$65*'Program Case 1 - Forecasts'!M$21*$B105*'Demographic-Economic'!$E44*'Case 1 Assumptions'!$C$45</f>
        <v>0</v>
      </c>
      <c r="N105" s="166">
        <f ca="1">-'Case 1 Assumptions'!$C78*'Case 1 Assumptions'!$C$65*'Program Case 1 - Forecasts'!N$21*$B105*'Demographic-Economic'!$E44*'Case 1 Assumptions'!$C$45</f>
        <v>0</v>
      </c>
      <c r="O105" s="166">
        <f ca="1">-'Case 1 Assumptions'!$C78*'Case 1 Assumptions'!$C$65*'Program Case 1 - Forecasts'!O$21*$B105*'Demographic-Economic'!$E44*'Case 1 Assumptions'!$C$45</f>
        <v>0</v>
      </c>
      <c r="P105" s="166">
        <f ca="1">-'Case 1 Assumptions'!$C78*'Case 1 Assumptions'!$C$65*'Program Case 1 - Forecasts'!P$21*$B105*'Demographic-Economic'!$E44*'Case 1 Assumptions'!$C$45</f>
        <v>0</v>
      </c>
      <c r="Q105" s="166">
        <f ca="1">-'Case 1 Assumptions'!$C78*'Case 1 Assumptions'!$C$65*'Program Case 1 - Forecasts'!Q$21*$B105*'Demographic-Economic'!$E44*'Case 1 Assumptions'!$C$45</f>
        <v>0</v>
      </c>
      <c r="R105" s="166">
        <f ca="1">-'Case 1 Assumptions'!$C78*'Case 1 Assumptions'!$C$65*'Program Case 1 - Forecasts'!R$21*$B105*'Demographic-Economic'!$E44*'Case 1 Assumptions'!$C$45</f>
        <v>0</v>
      </c>
      <c r="S105" s="166">
        <f ca="1">-'Case 1 Assumptions'!$C78*'Case 1 Assumptions'!$C$65*'Program Case 1 - Forecasts'!S$21*$B105*'Demographic-Economic'!$E44*'Case 1 Assumptions'!$C$45</f>
        <v>0</v>
      </c>
      <c r="T105" s="166">
        <f ca="1">-'Case 1 Assumptions'!$C78*'Case 1 Assumptions'!$C$65*'Program Case 1 - Forecasts'!T$21*$B105*'Demographic-Economic'!$E44*'Case 1 Assumptions'!$C$45</f>
        <v>0</v>
      </c>
      <c r="U105" s="166">
        <f ca="1">-'Case 1 Assumptions'!$C78*'Case 1 Assumptions'!$C$65*'Program Case 1 - Forecasts'!U$21*$B105*'Demographic-Economic'!$E44*'Case 1 Assumptions'!$C$45</f>
        <v>0</v>
      </c>
      <c r="V105" s="166">
        <f ca="1">-'Case 1 Assumptions'!$C78*'Case 1 Assumptions'!$C$65*'Program Case 1 - Forecasts'!V$21*$B105*'Demographic-Economic'!$E44*'Case 1 Assumptions'!$C$45</f>
        <v>0</v>
      </c>
      <c r="W105" s="166">
        <f ca="1">-'Case 1 Assumptions'!$C78*'Case 1 Assumptions'!$C$65*'Program Case 1 - Forecasts'!W$21*$B105*'Demographic-Economic'!$E44*'Case 1 Assumptions'!$C$45</f>
        <v>0</v>
      </c>
      <c r="X105" s="166">
        <f ca="1">-'Case 1 Assumptions'!$C78*'Case 1 Assumptions'!$C$65*'Program Case 1 - Forecasts'!X$21*$B105*'Demographic-Economic'!$E44*'Case 1 Assumptions'!$C$45</f>
        <v>0</v>
      </c>
      <c r="Y105" s="166"/>
      <c r="Z105" s="166"/>
      <c r="AA105" s="166"/>
      <c r="AB105" s="166"/>
      <c r="AC105" s="166"/>
      <c r="AD105" s="166"/>
      <c r="AE105" s="166"/>
      <c r="AF105" s="166"/>
      <c r="AG105" s="166"/>
      <c r="AH105" s="166"/>
      <c r="AI105" s="166"/>
      <c r="AJ105" s="166"/>
      <c r="AK105" s="166"/>
      <c r="AL105" s="166"/>
      <c r="AM105" s="166"/>
      <c r="AN105" s="166"/>
      <c r="AO105" s="166"/>
      <c r="AP105" s="166"/>
      <c r="AQ105" s="166"/>
      <c r="AR105" s="166"/>
      <c r="AS105" s="166"/>
      <c r="AT105" s="166"/>
      <c r="AU105" s="166"/>
      <c r="AV105" s="166"/>
      <c r="AW105" s="166"/>
      <c r="AX105" s="166"/>
      <c r="AY105" s="166"/>
      <c r="AZ105" s="166"/>
      <c r="BA105" s="166"/>
      <c r="BB105" s="166"/>
      <c r="BC105" s="166"/>
      <c r="BD105" s="166"/>
      <c r="BE105" s="166"/>
      <c r="BF105" s="166"/>
      <c r="BG105" s="166"/>
      <c r="BH105" s="166"/>
      <c r="BI105" s="166"/>
      <c r="BJ105" s="166"/>
      <c r="BK105" s="166"/>
      <c r="BL105" s="166"/>
      <c r="BM105" s="166"/>
      <c r="BN105" s="166"/>
      <c r="BO105" s="166"/>
      <c r="BP105" s="166"/>
      <c r="BQ105" s="166"/>
      <c r="BR105" s="166"/>
      <c r="BS105" s="166"/>
      <c r="BT105" s="166"/>
      <c r="BU105" s="166"/>
      <c r="BV105" s="166"/>
      <c r="BW105" s="166"/>
      <c r="BX105" s="166"/>
      <c r="BY105" s="166"/>
      <c r="BZ105" s="166"/>
      <c r="CA105" s="166"/>
      <c r="CB105" s="166"/>
      <c r="CC105" s="166"/>
      <c r="CD105" s="166"/>
      <c r="CE105" s="166"/>
      <c r="CF105" s="166"/>
    </row>
    <row r="106" spans="2:84" x14ac:dyDescent="0.2">
      <c r="B106" s="180">
        <f t="shared" si="60"/>
        <v>325000</v>
      </c>
      <c r="C106" s="79"/>
      <c r="D106" s="152"/>
      <c r="E106" s="152"/>
      <c r="F106" s="153"/>
      <c r="G106" s="79"/>
      <c r="H106" s="166">
        <f ca="1">-'Case 1 Assumptions'!$C79*'Case 1 Assumptions'!$C$65*'Program Case 1 - Forecasts'!H$21*$B106*'Demographic-Economic'!$E45*'Case 1 Assumptions'!$C$45</f>
        <v>0</v>
      </c>
      <c r="I106" s="166">
        <f ca="1">-'Case 1 Assumptions'!$C79*'Case 1 Assumptions'!$C$65*'Program Case 1 - Forecasts'!I$21*$B106*'Demographic-Economic'!$E45*'Case 1 Assumptions'!$C$45</f>
        <v>0</v>
      </c>
      <c r="J106" s="166">
        <f ca="1">-'Case 1 Assumptions'!$C79*'Case 1 Assumptions'!$C$65*'Program Case 1 - Forecasts'!J$21*$B106*'Demographic-Economic'!$E45*'Case 1 Assumptions'!$C$45</f>
        <v>0</v>
      </c>
      <c r="K106" s="166">
        <f ca="1">-'Case 1 Assumptions'!$C79*'Case 1 Assumptions'!$C$65*'Program Case 1 - Forecasts'!K$21*$B106*'Demographic-Economic'!$E45*'Case 1 Assumptions'!$C$45</f>
        <v>0</v>
      </c>
      <c r="L106" s="166">
        <f ca="1">-'Case 1 Assumptions'!$C79*'Case 1 Assumptions'!$C$65*'Program Case 1 - Forecasts'!L$21*$B106*'Demographic-Economic'!$E45*'Case 1 Assumptions'!$C$45</f>
        <v>0</v>
      </c>
      <c r="M106" s="166">
        <f ca="1">-'Case 1 Assumptions'!$C79*'Case 1 Assumptions'!$C$65*'Program Case 1 - Forecasts'!M$21*$B106*'Demographic-Economic'!$E45*'Case 1 Assumptions'!$C$45</f>
        <v>0</v>
      </c>
      <c r="N106" s="166">
        <f ca="1">-'Case 1 Assumptions'!$C79*'Case 1 Assumptions'!$C$65*'Program Case 1 - Forecasts'!N$21*$B106*'Demographic-Economic'!$E45*'Case 1 Assumptions'!$C$45</f>
        <v>0</v>
      </c>
      <c r="O106" s="166">
        <f ca="1">-'Case 1 Assumptions'!$C79*'Case 1 Assumptions'!$C$65*'Program Case 1 - Forecasts'!O$21*$B106*'Demographic-Economic'!$E45*'Case 1 Assumptions'!$C$45</f>
        <v>0</v>
      </c>
      <c r="P106" s="166">
        <f ca="1">-'Case 1 Assumptions'!$C79*'Case 1 Assumptions'!$C$65*'Program Case 1 - Forecasts'!P$21*$B106*'Demographic-Economic'!$E45*'Case 1 Assumptions'!$C$45</f>
        <v>0</v>
      </c>
      <c r="Q106" s="166">
        <f ca="1">-'Case 1 Assumptions'!$C79*'Case 1 Assumptions'!$C$65*'Program Case 1 - Forecasts'!Q$21*$B106*'Demographic-Economic'!$E45*'Case 1 Assumptions'!$C$45</f>
        <v>0</v>
      </c>
      <c r="R106" s="166">
        <f ca="1">-'Case 1 Assumptions'!$C79*'Case 1 Assumptions'!$C$65*'Program Case 1 - Forecasts'!R$21*$B106*'Demographic-Economic'!$E45*'Case 1 Assumptions'!$C$45</f>
        <v>0</v>
      </c>
      <c r="S106" s="166">
        <f ca="1">-'Case 1 Assumptions'!$C79*'Case 1 Assumptions'!$C$65*'Program Case 1 - Forecasts'!S$21*$B106*'Demographic-Economic'!$E45*'Case 1 Assumptions'!$C$45</f>
        <v>0</v>
      </c>
      <c r="T106" s="166">
        <f ca="1">-'Case 1 Assumptions'!$C79*'Case 1 Assumptions'!$C$65*'Program Case 1 - Forecasts'!T$21*$B106*'Demographic-Economic'!$E45*'Case 1 Assumptions'!$C$45</f>
        <v>0</v>
      </c>
      <c r="U106" s="166">
        <f ca="1">-'Case 1 Assumptions'!$C79*'Case 1 Assumptions'!$C$65*'Program Case 1 - Forecasts'!U$21*$B106*'Demographic-Economic'!$E45*'Case 1 Assumptions'!$C$45</f>
        <v>0</v>
      </c>
      <c r="V106" s="166">
        <f ca="1">-'Case 1 Assumptions'!$C79*'Case 1 Assumptions'!$C$65*'Program Case 1 - Forecasts'!V$21*$B106*'Demographic-Economic'!$E45*'Case 1 Assumptions'!$C$45</f>
        <v>0</v>
      </c>
      <c r="W106" s="166">
        <f ca="1">-'Case 1 Assumptions'!$C79*'Case 1 Assumptions'!$C$65*'Program Case 1 - Forecasts'!W$21*$B106*'Demographic-Economic'!$E45*'Case 1 Assumptions'!$C$45</f>
        <v>0</v>
      </c>
      <c r="X106" s="166">
        <f ca="1">-'Case 1 Assumptions'!$C79*'Case 1 Assumptions'!$C$65*'Program Case 1 - Forecasts'!X$21*$B106*'Demographic-Economic'!$E45*'Case 1 Assumptions'!$C$45</f>
        <v>0</v>
      </c>
      <c r="Y106" s="166"/>
      <c r="Z106" s="166"/>
      <c r="AA106" s="166"/>
      <c r="AB106" s="166"/>
      <c r="AC106" s="166"/>
      <c r="AD106" s="166"/>
      <c r="AE106" s="166"/>
      <c r="AF106" s="166"/>
      <c r="AG106" s="166"/>
      <c r="AH106" s="166"/>
      <c r="AI106" s="166"/>
      <c r="AJ106" s="166"/>
      <c r="AK106" s="166"/>
      <c r="AL106" s="166"/>
      <c r="AM106" s="166"/>
      <c r="AN106" s="166"/>
      <c r="AO106" s="166"/>
      <c r="AP106" s="166"/>
      <c r="AQ106" s="166"/>
      <c r="AR106" s="166"/>
      <c r="AS106" s="166"/>
      <c r="AT106" s="166"/>
      <c r="AU106" s="166"/>
      <c r="AV106" s="166"/>
      <c r="AW106" s="166"/>
      <c r="AX106" s="166"/>
      <c r="AY106" s="166"/>
      <c r="AZ106" s="166"/>
      <c r="BA106" s="166"/>
      <c r="BB106" s="166"/>
      <c r="BC106" s="166"/>
      <c r="BD106" s="166"/>
      <c r="BE106" s="166"/>
      <c r="BF106" s="166"/>
      <c r="BG106" s="166"/>
      <c r="BH106" s="166"/>
      <c r="BI106" s="166"/>
      <c r="BJ106" s="166"/>
      <c r="BK106" s="166"/>
      <c r="BL106" s="166"/>
      <c r="BM106" s="166"/>
      <c r="BN106" s="166"/>
      <c r="BO106" s="166"/>
      <c r="BP106" s="166"/>
      <c r="BQ106" s="166"/>
      <c r="BR106" s="166"/>
      <c r="BS106" s="166"/>
      <c r="BT106" s="166"/>
      <c r="BU106" s="166"/>
      <c r="BV106" s="166"/>
      <c r="BW106" s="166"/>
      <c r="BX106" s="166"/>
      <c r="BY106" s="166"/>
      <c r="BZ106" s="166"/>
      <c r="CA106" s="166"/>
      <c r="CB106" s="166"/>
      <c r="CC106" s="166"/>
      <c r="CD106" s="166"/>
      <c r="CE106" s="166"/>
      <c r="CF106" s="166"/>
    </row>
    <row r="107" spans="2:84" x14ac:dyDescent="0.2">
      <c r="B107" s="180">
        <f t="shared" si="60"/>
        <v>375000</v>
      </c>
      <c r="C107" s="79"/>
      <c r="D107" s="152"/>
      <c r="E107" s="152"/>
      <c r="F107" s="153"/>
      <c r="G107" s="79"/>
      <c r="H107" s="166">
        <f ca="1">-'Case 1 Assumptions'!$C80*'Case 1 Assumptions'!$C$65*'Program Case 1 - Forecasts'!H$21*$B107*'Demographic-Economic'!$E46*'Case 1 Assumptions'!$C$45</f>
        <v>0</v>
      </c>
      <c r="I107" s="166">
        <f ca="1">-'Case 1 Assumptions'!$C80*'Case 1 Assumptions'!$C$65*'Program Case 1 - Forecasts'!I$21*$B107*'Demographic-Economic'!$E46*'Case 1 Assumptions'!$C$45</f>
        <v>0</v>
      </c>
      <c r="J107" s="166">
        <f ca="1">-'Case 1 Assumptions'!$C80*'Case 1 Assumptions'!$C$65*'Program Case 1 - Forecasts'!J$21*$B107*'Demographic-Economic'!$E46*'Case 1 Assumptions'!$C$45</f>
        <v>0</v>
      </c>
      <c r="K107" s="166">
        <f ca="1">-'Case 1 Assumptions'!$C80*'Case 1 Assumptions'!$C$65*'Program Case 1 - Forecasts'!K$21*$B107*'Demographic-Economic'!$E46*'Case 1 Assumptions'!$C$45</f>
        <v>0</v>
      </c>
      <c r="L107" s="166">
        <f ca="1">-'Case 1 Assumptions'!$C80*'Case 1 Assumptions'!$C$65*'Program Case 1 - Forecasts'!L$21*$B107*'Demographic-Economic'!$E46*'Case 1 Assumptions'!$C$45</f>
        <v>0</v>
      </c>
      <c r="M107" s="166">
        <f ca="1">-'Case 1 Assumptions'!$C80*'Case 1 Assumptions'!$C$65*'Program Case 1 - Forecasts'!M$21*$B107*'Demographic-Economic'!$E46*'Case 1 Assumptions'!$C$45</f>
        <v>0</v>
      </c>
      <c r="N107" s="166">
        <f ca="1">-'Case 1 Assumptions'!$C80*'Case 1 Assumptions'!$C$65*'Program Case 1 - Forecasts'!N$21*$B107*'Demographic-Economic'!$E46*'Case 1 Assumptions'!$C$45</f>
        <v>0</v>
      </c>
      <c r="O107" s="166">
        <f ca="1">-'Case 1 Assumptions'!$C80*'Case 1 Assumptions'!$C$65*'Program Case 1 - Forecasts'!O$21*$B107*'Demographic-Economic'!$E46*'Case 1 Assumptions'!$C$45</f>
        <v>0</v>
      </c>
      <c r="P107" s="166">
        <f ca="1">-'Case 1 Assumptions'!$C80*'Case 1 Assumptions'!$C$65*'Program Case 1 - Forecasts'!P$21*$B107*'Demographic-Economic'!$E46*'Case 1 Assumptions'!$C$45</f>
        <v>0</v>
      </c>
      <c r="Q107" s="166">
        <f ca="1">-'Case 1 Assumptions'!$C80*'Case 1 Assumptions'!$C$65*'Program Case 1 - Forecasts'!Q$21*$B107*'Demographic-Economic'!$E46*'Case 1 Assumptions'!$C$45</f>
        <v>0</v>
      </c>
      <c r="R107" s="166">
        <f ca="1">-'Case 1 Assumptions'!$C80*'Case 1 Assumptions'!$C$65*'Program Case 1 - Forecasts'!R$21*$B107*'Demographic-Economic'!$E46*'Case 1 Assumptions'!$C$45</f>
        <v>0</v>
      </c>
      <c r="S107" s="166">
        <f ca="1">-'Case 1 Assumptions'!$C80*'Case 1 Assumptions'!$C$65*'Program Case 1 - Forecasts'!S$21*$B107*'Demographic-Economic'!$E46*'Case 1 Assumptions'!$C$45</f>
        <v>0</v>
      </c>
      <c r="T107" s="166">
        <f ca="1">-'Case 1 Assumptions'!$C80*'Case 1 Assumptions'!$C$65*'Program Case 1 - Forecasts'!T$21*$B107*'Demographic-Economic'!$E46*'Case 1 Assumptions'!$C$45</f>
        <v>0</v>
      </c>
      <c r="U107" s="166">
        <f ca="1">-'Case 1 Assumptions'!$C80*'Case 1 Assumptions'!$C$65*'Program Case 1 - Forecasts'!U$21*$B107*'Demographic-Economic'!$E46*'Case 1 Assumptions'!$C$45</f>
        <v>0</v>
      </c>
      <c r="V107" s="166">
        <f ca="1">-'Case 1 Assumptions'!$C80*'Case 1 Assumptions'!$C$65*'Program Case 1 - Forecasts'!V$21*$B107*'Demographic-Economic'!$E46*'Case 1 Assumptions'!$C$45</f>
        <v>0</v>
      </c>
      <c r="W107" s="166">
        <f ca="1">-'Case 1 Assumptions'!$C80*'Case 1 Assumptions'!$C$65*'Program Case 1 - Forecasts'!W$21*$B107*'Demographic-Economic'!$E46*'Case 1 Assumptions'!$C$45</f>
        <v>0</v>
      </c>
      <c r="X107" s="166">
        <f ca="1">-'Case 1 Assumptions'!$C80*'Case 1 Assumptions'!$C$65*'Program Case 1 - Forecasts'!X$21*$B107*'Demographic-Economic'!$E46*'Case 1 Assumptions'!$C$45</f>
        <v>0</v>
      </c>
      <c r="Y107" s="166"/>
      <c r="Z107" s="166"/>
      <c r="AA107" s="166"/>
      <c r="AB107" s="166"/>
      <c r="AC107" s="166"/>
      <c r="AD107" s="166"/>
      <c r="AE107" s="166"/>
      <c r="AF107" s="166"/>
      <c r="AG107" s="166"/>
      <c r="AH107" s="166"/>
      <c r="AI107" s="166"/>
      <c r="AJ107" s="166"/>
      <c r="AK107" s="166"/>
      <c r="AL107" s="166"/>
      <c r="AM107" s="166"/>
      <c r="AN107" s="166"/>
      <c r="AO107" s="166"/>
      <c r="AP107" s="166"/>
      <c r="AQ107" s="166"/>
      <c r="AR107" s="166"/>
      <c r="AS107" s="166"/>
      <c r="AT107" s="166"/>
      <c r="AU107" s="166"/>
      <c r="AV107" s="166"/>
      <c r="AW107" s="166"/>
      <c r="AX107" s="166"/>
      <c r="AY107" s="166"/>
      <c r="AZ107" s="166"/>
      <c r="BA107" s="166"/>
      <c r="BB107" s="166"/>
      <c r="BC107" s="166"/>
      <c r="BD107" s="166"/>
      <c r="BE107" s="166"/>
      <c r="BF107" s="166"/>
      <c r="BG107" s="166"/>
      <c r="BH107" s="166"/>
      <c r="BI107" s="166"/>
      <c r="BJ107" s="166"/>
      <c r="BK107" s="166"/>
      <c r="BL107" s="166"/>
      <c r="BM107" s="166"/>
      <c r="BN107" s="166"/>
      <c r="BO107" s="166"/>
      <c r="BP107" s="166"/>
      <c r="BQ107" s="166"/>
      <c r="BR107" s="166"/>
      <c r="BS107" s="166"/>
      <c r="BT107" s="166"/>
      <c r="BU107" s="166"/>
      <c r="BV107" s="166"/>
      <c r="BW107" s="166"/>
      <c r="BX107" s="166"/>
      <c r="BY107" s="166"/>
      <c r="BZ107" s="166"/>
      <c r="CA107" s="166"/>
      <c r="CB107" s="166"/>
      <c r="CC107" s="166"/>
      <c r="CD107" s="166"/>
      <c r="CE107" s="166"/>
      <c r="CF107" s="166"/>
    </row>
    <row r="108" spans="2:84" x14ac:dyDescent="0.2">
      <c r="B108" s="180">
        <f t="shared" si="60"/>
        <v>425000</v>
      </c>
      <c r="C108" s="79"/>
      <c r="D108" s="152"/>
      <c r="E108" s="152"/>
      <c r="F108" s="153"/>
      <c r="G108" s="79"/>
      <c r="H108" s="166">
        <f ca="1">-'Case 1 Assumptions'!$C81*'Case 1 Assumptions'!$C$65*'Program Case 1 - Forecasts'!H$21*$B108*'Demographic-Economic'!$E47*'Case 1 Assumptions'!$C$45</f>
        <v>0</v>
      </c>
      <c r="I108" s="166">
        <f ca="1">-'Case 1 Assumptions'!$C81*'Case 1 Assumptions'!$C$65*'Program Case 1 - Forecasts'!I$21*$B108*'Demographic-Economic'!$E47*'Case 1 Assumptions'!$C$45</f>
        <v>0</v>
      </c>
      <c r="J108" s="166">
        <f ca="1">-'Case 1 Assumptions'!$C81*'Case 1 Assumptions'!$C$65*'Program Case 1 - Forecasts'!J$21*$B108*'Demographic-Economic'!$E47*'Case 1 Assumptions'!$C$45</f>
        <v>0</v>
      </c>
      <c r="K108" s="166">
        <f ca="1">-'Case 1 Assumptions'!$C81*'Case 1 Assumptions'!$C$65*'Program Case 1 - Forecasts'!K$21*$B108*'Demographic-Economic'!$E47*'Case 1 Assumptions'!$C$45</f>
        <v>0</v>
      </c>
      <c r="L108" s="166">
        <f ca="1">-'Case 1 Assumptions'!$C81*'Case 1 Assumptions'!$C$65*'Program Case 1 - Forecasts'!L$21*$B108*'Demographic-Economic'!$E47*'Case 1 Assumptions'!$C$45</f>
        <v>0</v>
      </c>
      <c r="M108" s="166">
        <f ca="1">-'Case 1 Assumptions'!$C81*'Case 1 Assumptions'!$C$65*'Program Case 1 - Forecasts'!M$21*$B108*'Demographic-Economic'!$E47*'Case 1 Assumptions'!$C$45</f>
        <v>0</v>
      </c>
      <c r="N108" s="166">
        <f ca="1">-'Case 1 Assumptions'!$C81*'Case 1 Assumptions'!$C$65*'Program Case 1 - Forecasts'!N$21*$B108*'Demographic-Economic'!$E47*'Case 1 Assumptions'!$C$45</f>
        <v>0</v>
      </c>
      <c r="O108" s="166">
        <f ca="1">-'Case 1 Assumptions'!$C81*'Case 1 Assumptions'!$C$65*'Program Case 1 - Forecasts'!O$21*$B108*'Demographic-Economic'!$E47*'Case 1 Assumptions'!$C$45</f>
        <v>0</v>
      </c>
      <c r="P108" s="166">
        <f ca="1">-'Case 1 Assumptions'!$C81*'Case 1 Assumptions'!$C$65*'Program Case 1 - Forecasts'!P$21*$B108*'Demographic-Economic'!$E47*'Case 1 Assumptions'!$C$45</f>
        <v>0</v>
      </c>
      <c r="Q108" s="166">
        <f ca="1">-'Case 1 Assumptions'!$C81*'Case 1 Assumptions'!$C$65*'Program Case 1 - Forecasts'!Q$21*$B108*'Demographic-Economic'!$E47*'Case 1 Assumptions'!$C$45</f>
        <v>0</v>
      </c>
      <c r="R108" s="166">
        <f ca="1">-'Case 1 Assumptions'!$C81*'Case 1 Assumptions'!$C$65*'Program Case 1 - Forecasts'!R$21*$B108*'Demographic-Economic'!$E47*'Case 1 Assumptions'!$C$45</f>
        <v>0</v>
      </c>
      <c r="S108" s="166">
        <f ca="1">-'Case 1 Assumptions'!$C81*'Case 1 Assumptions'!$C$65*'Program Case 1 - Forecasts'!S$21*$B108*'Demographic-Economic'!$E47*'Case 1 Assumptions'!$C$45</f>
        <v>0</v>
      </c>
      <c r="T108" s="166">
        <f ca="1">-'Case 1 Assumptions'!$C81*'Case 1 Assumptions'!$C$65*'Program Case 1 - Forecasts'!T$21*$B108*'Demographic-Economic'!$E47*'Case 1 Assumptions'!$C$45</f>
        <v>0</v>
      </c>
      <c r="U108" s="166">
        <f ca="1">-'Case 1 Assumptions'!$C81*'Case 1 Assumptions'!$C$65*'Program Case 1 - Forecasts'!U$21*$B108*'Demographic-Economic'!$E47*'Case 1 Assumptions'!$C$45</f>
        <v>0</v>
      </c>
      <c r="V108" s="166">
        <f ca="1">-'Case 1 Assumptions'!$C81*'Case 1 Assumptions'!$C$65*'Program Case 1 - Forecasts'!V$21*$B108*'Demographic-Economic'!$E47*'Case 1 Assumptions'!$C$45</f>
        <v>0</v>
      </c>
      <c r="W108" s="166">
        <f ca="1">-'Case 1 Assumptions'!$C81*'Case 1 Assumptions'!$C$65*'Program Case 1 - Forecasts'!W$21*$B108*'Demographic-Economic'!$E47*'Case 1 Assumptions'!$C$45</f>
        <v>0</v>
      </c>
      <c r="X108" s="166">
        <f ca="1">-'Case 1 Assumptions'!$C81*'Case 1 Assumptions'!$C$65*'Program Case 1 - Forecasts'!X$21*$B108*'Demographic-Economic'!$E47*'Case 1 Assumptions'!$C$45</f>
        <v>0</v>
      </c>
      <c r="Y108" s="166"/>
      <c r="Z108" s="166"/>
      <c r="AA108" s="166"/>
      <c r="AB108" s="166"/>
      <c r="AC108" s="166"/>
      <c r="AD108" s="166"/>
      <c r="AE108" s="166"/>
      <c r="AF108" s="166"/>
      <c r="AG108" s="166"/>
      <c r="AH108" s="166"/>
      <c r="AI108" s="166"/>
      <c r="AJ108" s="166"/>
      <c r="AK108" s="166"/>
      <c r="AL108" s="166"/>
      <c r="AM108" s="166"/>
      <c r="AN108" s="166"/>
      <c r="AO108" s="166"/>
      <c r="AP108" s="166"/>
      <c r="AQ108" s="166"/>
      <c r="AR108" s="166"/>
      <c r="AS108" s="166"/>
      <c r="AT108" s="166"/>
      <c r="AU108" s="166"/>
      <c r="AV108" s="166"/>
      <c r="AW108" s="166"/>
      <c r="AX108" s="166"/>
      <c r="AY108" s="166"/>
      <c r="AZ108" s="166"/>
      <c r="BA108" s="166"/>
      <c r="BB108" s="166"/>
      <c r="BC108" s="166"/>
      <c r="BD108" s="166"/>
      <c r="BE108" s="166"/>
      <c r="BF108" s="166"/>
      <c r="BG108" s="166"/>
      <c r="BH108" s="166"/>
      <c r="BI108" s="166"/>
      <c r="BJ108" s="166"/>
      <c r="BK108" s="166"/>
      <c r="BL108" s="166"/>
      <c r="BM108" s="166"/>
      <c r="BN108" s="166"/>
      <c r="BO108" s="166"/>
      <c r="BP108" s="166"/>
      <c r="BQ108" s="166"/>
      <c r="BR108" s="166"/>
      <c r="BS108" s="166"/>
      <c r="BT108" s="166"/>
      <c r="BU108" s="166"/>
      <c r="BV108" s="166"/>
      <c r="BW108" s="166"/>
      <c r="BX108" s="166"/>
      <c r="BY108" s="166"/>
      <c r="BZ108" s="166"/>
      <c r="CA108" s="166"/>
      <c r="CB108" s="166"/>
      <c r="CC108" s="166"/>
      <c r="CD108" s="166"/>
      <c r="CE108" s="166"/>
      <c r="CF108" s="166"/>
    </row>
    <row r="109" spans="2:84" x14ac:dyDescent="0.2">
      <c r="B109" s="180">
        <f t="shared" si="60"/>
        <v>475000</v>
      </c>
      <c r="C109" s="79"/>
      <c r="D109" s="152"/>
      <c r="E109" s="152"/>
      <c r="F109" s="153"/>
      <c r="G109" s="79"/>
      <c r="H109" s="166">
        <f ca="1">-'Case 1 Assumptions'!$C82*'Case 1 Assumptions'!$C$65*'Program Case 1 - Forecasts'!H$21*$B109*'Demographic-Economic'!$E48*'Case 1 Assumptions'!$C$45</f>
        <v>0</v>
      </c>
      <c r="I109" s="166">
        <f ca="1">-'Case 1 Assumptions'!$C82*'Case 1 Assumptions'!$C$65*'Program Case 1 - Forecasts'!I$21*$B109*'Demographic-Economic'!$E48*'Case 1 Assumptions'!$C$45</f>
        <v>0</v>
      </c>
      <c r="J109" s="166">
        <f ca="1">-'Case 1 Assumptions'!$C82*'Case 1 Assumptions'!$C$65*'Program Case 1 - Forecasts'!J$21*$B109*'Demographic-Economic'!$E48*'Case 1 Assumptions'!$C$45</f>
        <v>0</v>
      </c>
      <c r="K109" s="166">
        <f ca="1">-'Case 1 Assumptions'!$C82*'Case 1 Assumptions'!$C$65*'Program Case 1 - Forecasts'!K$21*$B109*'Demographic-Economic'!$E48*'Case 1 Assumptions'!$C$45</f>
        <v>0</v>
      </c>
      <c r="L109" s="166">
        <f ca="1">-'Case 1 Assumptions'!$C82*'Case 1 Assumptions'!$C$65*'Program Case 1 - Forecasts'!L$21*$B109*'Demographic-Economic'!$E48*'Case 1 Assumptions'!$C$45</f>
        <v>0</v>
      </c>
      <c r="M109" s="166">
        <f ca="1">-'Case 1 Assumptions'!$C82*'Case 1 Assumptions'!$C$65*'Program Case 1 - Forecasts'!M$21*$B109*'Demographic-Economic'!$E48*'Case 1 Assumptions'!$C$45</f>
        <v>0</v>
      </c>
      <c r="N109" s="166">
        <f ca="1">-'Case 1 Assumptions'!$C82*'Case 1 Assumptions'!$C$65*'Program Case 1 - Forecasts'!N$21*$B109*'Demographic-Economic'!$E48*'Case 1 Assumptions'!$C$45</f>
        <v>0</v>
      </c>
      <c r="O109" s="166">
        <f ca="1">-'Case 1 Assumptions'!$C82*'Case 1 Assumptions'!$C$65*'Program Case 1 - Forecasts'!O$21*$B109*'Demographic-Economic'!$E48*'Case 1 Assumptions'!$C$45</f>
        <v>0</v>
      </c>
      <c r="P109" s="166">
        <f ca="1">-'Case 1 Assumptions'!$C82*'Case 1 Assumptions'!$C$65*'Program Case 1 - Forecasts'!P$21*$B109*'Demographic-Economic'!$E48*'Case 1 Assumptions'!$C$45</f>
        <v>0</v>
      </c>
      <c r="Q109" s="166">
        <f ca="1">-'Case 1 Assumptions'!$C82*'Case 1 Assumptions'!$C$65*'Program Case 1 - Forecasts'!Q$21*$B109*'Demographic-Economic'!$E48*'Case 1 Assumptions'!$C$45</f>
        <v>0</v>
      </c>
      <c r="R109" s="166">
        <f ca="1">-'Case 1 Assumptions'!$C82*'Case 1 Assumptions'!$C$65*'Program Case 1 - Forecasts'!R$21*$B109*'Demographic-Economic'!$E48*'Case 1 Assumptions'!$C$45</f>
        <v>0</v>
      </c>
      <c r="S109" s="166">
        <f ca="1">-'Case 1 Assumptions'!$C82*'Case 1 Assumptions'!$C$65*'Program Case 1 - Forecasts'!S$21*$B109*'Demographic-Economic'!$E48*'Case 1 Assumptions'!$C$45</f>
        <v>0</v>
      </c>
      <c r="T109" s="166">
        <f ca="1">-'Case 1 Assumptions'!$C82*'Case 1 Assumptions'!$C$65*'Program Case 1 - Forecasts'!T$21*$B109*'Demographic-Economic'!$E48*'Case 1 Assumptions'!$C$45</f>
        <v>0</v>
      </c>
      <c r="U109" s="166">
        <f ca="1">-'Case 1 Assumptions'!$C82*'Case 1 Assumptions'!$C$65*'Program Case 1 - Forecasts'!U$21*$B109*'Demographic-Economic'!$E48*'Case 1 Assumptions'!$C$45</f>
        <v>0</v>
      </c>
      <c r="V109" s="166">
        <f ca="1">-'Case 1 Assumptions'!$C82*'Case 1 Assumptions'!$C$65*'Program Case 1 - Forecasts'!V$21*$B109*'Demographic-Economic'!$E48*'Case 1 Assumptions'!$C$45</f>
        <v>0</v>
      </c>
      <c r="W109" s="166">
        <f ca="1">-'Case 1 Assumptions'!$C82*'Case 1 Assumptions'!$C$65*'Program Case 1 - Forecasts'!W$21*$B109*'Demographic-Economic'!$E48*'Case 1 Assumptions'!$C$45</f>
        <v>0</v>
      </c>
      <c r="X109" s="166">
        <f ca="1">-'Case 1 Assumptions'!$C82*'Case 1 Assumptions'!$C$65*'Program Case 1 - Forecasts'!X$21*$B109*'Demographic-Economic'!$E48*'Case 1 Assumptions'!$C$45</f>
        <v>0</v>
      </c>
      <c r="Y109" s="166"/>
      <c r="Z109" s="166"/>
      <c r="AA109" s="166"/>
      <c r="AB109" s="166"/>
      <c r="AC109" s="166"/>
      <c r="AD109" s="166"/>
      <c r="AE109" s="166"/>
      <c r="AF109" s="166"/>
      <c r="AG109" s="166"/>
      <c r="AH109" s="166"/>
      <c r="AI109" s="166"/>
      <c r="AJ109" s="166"/>
      <c r="AK109" s="166"/>
      <c r="AL109" s="166"/>
      <c r="AM109" s="166"/>
      <c r="AN109" s="166"/>
      <c r="AO109" s="166"/>
      <c r="AP109" s="166"/>
      <c r="AQ109" s="166"/>
      <c r="AR109" s="166"/>
      <c r="AS109" s="166"/>
      <c r="AT109" s="166"/>
      <c r="AU109" s="166"/>
      <c r="AV109" s="166"/>
      <c r="AW109" s="166"/>
      <c r="AX109" s="166"/>
      <c r="AY109" s="166"/>
      <c r="AZ109" s="166"/>
      <c r="BA109" s="166"/>
      <c r="BB109" s="166"/>
      <c r="BC109" s="166"/>
      <c r="BD109" s="166"/>
      <c r="BE109" s="166"/>
      <c r="BF109" s="166"/>
      <c r="BG109" s="166"/>
      <c r="BH109" s="166"/>
      <c r="BI109" s="166"/>
      <c r="BJ109" s="166"/>
      <c r="BK109" s="166"/>
      <c r="BL109" s="166"/>
      <c r="BM109" s="166"/>
      <c r="BN109" s="166"/>
      <c r="BO109" s="166"/>
      <c r="BP109" s="166"/>
      <c r="BQ109" s="166"/>
      <c r="BR109" s="166"/>
      <c r="BS109" s="166"/>
      <c r="BT109" s="166"/>
      <c r="BU109" s="166"/>
      <c r="BV109" s="166"/>
      <c r="BW109" s="166"/>
      <c r="BX109" s="166"/>
      <c r="BY109" s="166"/>
      <c r="BZ109" s="166"/>
      <c r="CA109" s="166"/>
      <c r="CB109" s="166"/>
      <c r="CC109" s="166"/>
      <c r="CD109" s="166"/>
      <c r="CE109" s="166"/>
      <c r="CF109" s="166"/>
    </row>
    <row r="110" spans="2:84" x14ac:dyDescent="0.2">
      <c r="B110" s="180">
        <f t="shared" si="60"/>
        <v>525000</v>
      </c>
      <c r="C110" s="79"/>
      <c r="D110" s="152"/>
      <c r="E110" s="152"/>
      <c r="F110" s="153"/>
      <c r="G110" s="79"/>
      <c r="H110" s="166">
        <f ca="1">-'Case 1 Assumptions'!$C83*'Case 1 Assumptions'!$C$65*'Program Case 1 - Forecasts'!H$21*$B110*'Demographic-Economic'!$E49*'Case 1 Assumptions'!$C$45</f>
        <v>0</v>
      </c>
      <c r="I110" s="166">
        <f ca="1">-'Case 1 Assumptions'!$C83*'Case 1 Assumptions'!$C$65*'Program Case 1 - Forecasts'!I$21*$B110*'Demographic-Economic'!$E49*'Case 1 Assumptions'!$C$45</f>
        <v>0</v>
      </c>
      <c r="J110" s="166">
        <f ca="1">-'Case 1 Assumptions'!$C83*'Case 1 Assumptions'!$C$65*'Program Case 1 - Forecasts'!J$21*$B110*'Demographic-Economic'!$E49*'Case 1 Assumptions'!$C$45</f>
        <v>0</v>
      </c>
      <c r="K110" s="166">
        <f ca="1">-'Case 1 Assumptions'!$C83*'Case 1 Assumptions'!$C$65*'Program Case 1 - Forecasts'!K$21*$B110*'Demographic-Economic'!$E49*'Case 1 Assumptions'!$C$45</f>
        <v>0</v>
      </c>
      <c r="L110" s="166">
        <f ca="1">-'Case 1 Assumptions'!$C83*'Case 1 Assumptions'!$C$65*'Program Case 1 - Forecasts'!L$21*$B110*'Demographic-Economic'!$E49*'Case 1 Assumptions'!$C$45</f>
        <v>0</v>
      </c>
      <c r="M110" s="166">
        <f ca="1">-'Case 1 Assumptions'!$C83*'Case 1 Assumptions'!$C$65*'Program Case 1 - Forecasts'!M$21*$B110*'Demographic-Economic'!$E49*'Case 1 Assumptions'!$C$45</f>
        <v>0</v>
      </c>
      <c r="N110" s="166">
        <f ca="1">-'Case 1 Assumptions'!$C83*'Case 1 Assumptions'!$C$65*'Program Case 1 - Forecasts'!N$21*$B110*'Demographic-Economic'!$E49*'Case 1 Assumptions'!$C$45</f>
        <v>0</v>
      </c>
      <c r="O110" s="166">
        <f ca="1">-'Case 1 Assumptions'!$C83*'Case 1 Assumptions'!$C$65*'Program Case 1 - Forecasts'!O$21*$B110*'Demographic-Economic'!$E49*'Case 1 Assumptions'!$C$45</f>
        <v>0</v>
      </c>
      <c r="P110" s="166">
        <f ca="1">-'Case 1 Assumptions'!$C83*'Case 1 Assumptions'!$C$65*'Program Case 1 - Forecasts'!P$21*$B110*'Demographic-Economic'!$E49*'Case 1 Assumptions'!$C$45</f>
        <v>0</v>
      </c>
      <c r="Q110" s="166">
        <f ca="1">-'Case 1 Assumptions'!$C83*'Case 1 Assumptions'!$C$65*'Program Case 1 - Forecasts'!Q$21*$B110*'Demographic-Economic'!$E49*'Case 1 Assumptions'!$C$45</f>
        <v>0</v>
      </c>
      <c r="R110" s="166">
        <f ca="1">-'Case 1 Assumptions'!$C83*'Case 1 Assumptions'!$C$65*'Program Case 1 - Forecasts'!R$21*$B110*'Demographic-Economic'!$E49*'Case 1 Assumptions'!$C$45</f>
        <v>0</v>
      </c>
      <c r="S110" s="166">
        <f ca="1">-'Case 1 Assumptions'!$C83*'Case 1 Assumptions'!$C$65*'Program Case 1 - Forecasts'!S$21*$B110*'Demographic-Economic'!$E49*'Case 1 Assumptions'!$C$45</f>
        <v>0</v>
      </c>
      <c r="T110" s="166">
        <f ca="1">-'Case 1 Assumptions'!$C83*'Case 1 Assumptions'!$C$65*'Program Case 1 - Forecasts'!T$21*$B110*'Demographic-Economic'!$E49*'Case 1 Assumptions'!$C$45</f>
        <v>0</v>
      </c>
      <c r="U110" s="166">
        <f ca="1">-'Case 1 Assumptions'!$C83*'Case 1 Assumptions'!$C$65*'Program Case 1 - Forecasts'!U$21*$B110*'Demographic-Economic'!$E49*'Case 1 Assumptions'!$C$45</f>
        <v>0</v>
      </c>
      <c r="V110" s="166">
        <f ca="1">-'Case 1 Assumptions'!$C83*'Case 1 Assumptions'!$C$65*'Program Case 1 - Forecasts'!V$21*$B110*'Demographic-Economic'!$E49*'Case 1 Assumptions'!$C$45</f>
        <v>0</v>
      </c>
      <c r="W110" s="166">
        <f ca="1">-'Case 1 Assumptions'!$C83*'Case 1 Assumptions'!$C$65*'Program Case 1 - Forecasts'!W$21*$B110*'Demographic-Economic'!$E49*'Case 1 Assumptions'!$C$45</f>
        <v>0</v>
      </c>
      <c r="X110" s="166">
        <f ca="1">-'Case 1 Assumptions'!$C83*'Case 1 Assumptions'!$C$65*'Program Case 1 - Forecasts'!X$21*$B110*'Demographic-Economic'!$E49*'Case 1 Assumptions'!$C$45</f>
        <v>0</v>
      </c>
      <c r="Y110" s="166"/>
      <c r="Z110" s="166"/>
      <c r="AA110" s="166"/>
      <c r="AB110" s="166"/>
      <c r="AC110" s="166"/>
      <c r="AD110" s="166"/>
      <c r="AE110" s="166"/>
      <c r="AF110" s="166"/>
      <c r="AG110" s="166"/>
      <c r="AH110" s="166"/>
      <c r="AI110" s="166"/>
      <c r="AJ110" s="166"/>
      <c r="AK110" s="166"/>
      <c r="AL110" s="166"/>
      <c r="AM110" s="166"/>
      <c r="AN110" s="166"/>
      <c r="AO110" s="166"/>
      <c r="AP110" s="166"/>
      <c r="AQ110" s="166"/>
      <c r="AR110" s="166"/>
      <c r="AS110" s="166"/>
      <c r="AT110" s="166"/>
      <c r="AU110" s="166"/>
      <c r="AV110" s="166"/>
      <c r="AW110" s="166"/>
      <c r="AX110" s="166"/>
      <c r="AY110" s="166"/>
      <c r="AZ110" s="166"/>
      <c r="BA110" s="166"/>
      <c r="BB110" s="166"/>
      <c r="BC110" s="166"/>
      <c r="BD110" s="166"/>
      <c r="BE110" s="166"/>
      <c r="BF110" s="166"/>
      <c r="BG110" s="166"/>
      <c r="BH110" s="166"/>
      <c r="BI110" s="166"/>
      <c r="BJ110" s="166"/>
      <c r="BK110" s="166"/>
      <c r="BL110" s="166"/>
      <c r="BM110" s="166"/>
      <c r="BN110" s="166"/>
      <c r="BO110" s="166"/>
      <c r="BP110" s="166"/>
      <c r="BQ110" s="166"/>
      <c r="BR110" s="166"/>
      <c r="BS110" s="166"/>
      <c r="BT110" s="166"/>
      <c r="BU110" s="166"/>
      <c r="BV110" s="166"/>
      <c r="BW110" s="166"/>
      <c r="BX110" s="166"/>
      <c r="BY110" s="166"/>
      <c r="BZ110" s="166"/>
      <c r="CA110" s="166"/>
      <c r="CB110" s="166"/>
      <c r="CC110" s="166"/>
      <c r="CD110" s="166"/>
      <c r="CE110" s="166"/>
      <c r="CF110" s="166"/>
    </row>
    <row r="111" spans="2:84" x14ac:dyDescent="0.2">
      <c r="B111" s="180">
        <f t="shared" si="60"/>
        <v>575000</v>
      </c>
      <c r="C111" s="79"/>
      <c r="D111" s="152"/>
      <c r="E111" s="152"/>
      <c r="F111" s="153"/>
      <c r="G111" s="79"/>
      <c r="H111" s="166">
        <f ca="1">-'Case 1 Assumptions'!$C84*'Case 1 Assumptions'!$C$65*'Program Case 1 - Forecasts'!H$21*$B111*'Demographic-Economic'!$E50*'Case 1 Assumptions'!$C$45</f>
        <v>0</v>
      </c>
      <c r="I111" s="166">
        <f ca="1">-'Case 1 Assumptions'!$C84*'Case 1 Assumptions'!$C$65*'Program Case 1 - Forecasts'!I$21*$B111*'Demographic-Economic'!$E50*'Case 1 Assumptions'!$C$45</f>
        <v>0</v>
      </c>
      <c r="J111" s="166">
        <f ca="1">-'Case 1 Assumptions'!$C84*'Case 1 Assumptions'!$C$65*'Program Case 1 - Forecasts'!J$21*$B111*'Demographic-Economic'!$E50*'Case 1 Assumptions'!$C$45</f>
        <v>0</v>
      </c>
      <c r="K111" s="166">
        <f ca="1">-'Case 1 Assumptions'!$C84*'Case 1 Assumptions'!$C$65*'Program Case 1 - Forecasts'!K$21*$B111*'Demographic-Economic'!$E50*'Case 1 Assumptions'!$C$45</f>
        <v>0</v>
      </c>
      <c r="L111" s="166">
        <f ca="1">-'Case 1 Assumptions'!$C84*'Case 1 Assumptions'!$C$65*'Program Case 1 - Forecasts'!L$21*$B111*'Demographic-Economic'!$E50*'Case 1 Assumptions'!$C$45</f>
        <v>0</v>
      </c>
      <c r="M111" s="166">
        <f ca="1">-'Case 1 Assumptions'!$C84*'Case 1 Assumptions'!$C$65*'Program Case 1 - Forecasts'!M$21*$B111*'Demographic-Economic'!$E50*'Case 1 Assumptions'!$C$45</f>
        <v>0</v>
      </c>
      <c r="N111" s="166">
        <f ca="1">-'Case 1 Assumptions'!$C84*'Case 1 Assumptions'!$C$65*'Program Case 1 - Forecasts'!N$21*$B111*'Demographic-Economic'!$E50*'Case 1 Assumptions'!$C$45</f>
        <v>0</v>
      </c>
      <c r="O111" s="166">
        <f ca="1">-'Case 1 Assumptions'!$C84*'Case 1 Assumptions'!$C$65*'Program Case 1 - Forecasts'!O$21*$B111*'Demographic-Economic'!$E50*'Case 1 Assumptions'!$C$45</f>
        <v>0</v>
      </c>
      <c r="P111" s="166">
        <f ca="1">-'Case 1 Assumptions'!$C84*'Case 1 Assumptions'!$C$65*'Program Case 1 - Forecasts'!P$21*$B111*'Demographic-Economic'!$E50*'Case 1 Assumptions'!$C$45</f>
        <v>0</v>
      </c>
      <c r="Q111" s="166">
        <f ca="1">-'Case 1 Assumptions'!$C84*'Case 1 Assumptions'!$C$65*'Program Case 1 - Forecasts'!Q$21*$B111*'Demographic-Economic'!$E50*'Case 1 Assumptions'!$C$45</f>
        <v>0</v>
      </c>
      <c r="R111" s="166">
        <f ca="1">-'Case 1 Assumptions'!$C84*'Case 1 Assumptions'!$C$65*'Program Case 1 - Forecasts'!R$21*$B111*'Demographic-Economic'!$E50*'Case 1 Assumptions'!$C$45</f>
        <v>0</v>
      </c>
      <c r="S111" s="166">
        <f ca="1">-'Case 1 Assumptions'!$C84*'Case 1 Assumptions'!$C$65*'Program Case 1 - Forecasts'!S$21*$B111*'Demographic-Economic'!$E50*'Case 1 Assumptions'!$C$45</f>
        <v>0</v>
      </c>
      <c r="T111" s="166">
        <f ca="1">-'Case 1 Assumptions'!$C84*'Case 1 Assumptions'!$C$65*'Program Case 1 - Forecasts'!T$21*$B111*'Demographic-Economic'!$E50*'Case 1 Assumptions'!$C$45</f>
        <v>0</v>
      </c>
      <c r="U111" s="166">
        <f ca="1">-'Case 1 Assumptions'!$C84*'Case 1 Assumptions'!$C$65*'Program Case 1 - Forecasts'!U$21*$B111*'Demographic-Economic'!$E50*'Case 1 Assumptions'!$C$45</f>
        <v>0</v>
      </c>
      <c r="V111" s="166">
        <f ca="1">-'Case 1 Assumptions'!$C84*'Case 1 Assumptions'!$C$65*'Program Case 1 - Forecasts'!V$21*$B111*'Demographic-Economic'!$E50*'Case 1 Assumptions'!$C$45</f>
        <v>0</v>
      </c>
      <c r="W111" s="166">
        <f ca="1">-'Case 1 Assumptions'!$C84*'Case 1 Assumptions'!$C$65*'Program Case 1 - Forecasts'!W$21*$B111*'Demographic-Economic'!$E50*'Case 1 Assumptions'!$C$45</f>
        <v>0</v>
      </c>
      <c r="X111" s="166">
        <f ca="1">-'Case 1 Assumptions'!$C84*'Case 1 Assumptions'!$C$65*'Program Case 1 - Forecasts'!X$21*$B111*'Demographic-Economic'!$E50*'Case 1 Assumptions'!$C$45</f>
        <v>0</v>
      </c>
      <c r="Y111" s="166"/>
      <c r="Z111" s="166"/>
      <c r="AA111" s="166"/>
      <c r="AB111" s="166"/>
      <c r="AC111" s="166"/>
      <c r="AD111" s="166"/>
      <c r="AE111" s="166"/>
      <c r="AF111" s="166"/>
      <c r="AG111" s="166"/>
      <c r="AH111" s="166"/>
      <c r="AI111" s="166"/>
      <c r="AJ111" s="166"/>
      <c r="AK111" s="166"/>
      <c r="AL111" s="166"/>
      <c r="AM111" s="166"/>
      <c r="AN111" s="166"/>
      <c r="AO111" s="166"/>
      <c r="AP111" s="166"/>
      <c r="AQ111" s="166"/>
      <c r="AR111" s="166"/>
      <c r="AS111" s="166"/>
      <c r="AT111" s="166"/>
      <c r="AU111" s="166"/>
      <c r="AV111" s="166"/>
      <c r="AW111" s="166"/>
      <c r="AX111" s="166"/>
      <c r="AY111" s="166"/>
      <c r="AZ111" s="166"/>
      <c r="BA111" s="166"/>
      <c r="BB111" s="166"/>
      <c r="BC111" s="166"/>
      <c r="BD111" s="166"/>
      <c r="BE111" s="166"/>
      <c r="BF111" s="166"/>
      <c r="BG111" s="166"/>
      <c r="BH111" s="166"/>
      <c r="BI111" s="166"/>
      <c r="BJ111" s="166"/>
      <c r="BK111" s="166"/>
      <c r="BL111" s="166"/>
      <c r="BM111" s="166"/>
      <c r="BN111" s="166"/>
      <c r="BO111" s="166"/>
      <c r="BP111" s="166"/>
      <c r="BQ111" s="166"/>
      <c r="BR111" s="166"/>
      <c r="BS111" s="166"/>
      <c r="BT111" s="166"/>
      <c r="BU111" s="166"/>
      <c r="BV111" s="166"/>
      <c r="BW111" s="166"/>
      <c r="BX111" s="166"/>
      <c r="BY111" s="166"/>
      <c r="BZ111" s="166"/>
      <c r="CA111" s="166"/>
      <c r="CB111" s="166"/>
      <c r="CC111" s="166"/>
      <c r="CD111" s="166"/>
      <c r="CE111" s="166"/>
      <c r="CF111" s="166"/>
    </row>
    <row r="112" spans="2:84" x14ac:dyDescent="0.2">
      <c r="B112" s="180">
        <f t="shared" si="60"/>
        <v>625000</v>
      </c>
      <c r="C112" s="79"/>
      <c r="D112" s="152"/>
      <c r="E112" s="152"/>
      <c r="F112" s="153"/>
      <c r="G112" s="79"/>
      <c r="H112" s="166">
        <f ca="1">-'Case 1 Assumptions'!$C85*'Case 1 Assumptions'!$C$65*'Program Case 1 - Forecasts'!H$21*$B112*'Demographic-Economic'!$E51*'Case 1 Assumptions'!$C$45</f>
        <v>0</v>
      </c>
      <c r="I112" s="166">
        <f ca="1">-'Case 1 Assumptions'!$C85*'Case 1 Assumptions'!$C$65*'Program Case 1 - Forecasts'!I$21*$B112*'Demographic-Economic'!$E51*'Case 1 Assumptions'!$C$45</f>
        <v>0</v>
      </c>
      <c r="J112" s="166">
        <f ca="1">-'Case 1 Assumptions'!$C85*'Case 1 Assumptions'!$C$65*'Program Case 1 - Forecasts'!J$21*$B112*'Demographic-Economic'!$E51*'Case 1 Assumptions'!$C$45</f>
        <v>0</v>
      </c>
      <c r="K112" s="166">
        <f ca="1">-'Case 1 Assumptions'!$C85*'Case 1 Assumptions'!$C$65*'Program Case 1 - Forecasts'!K$21*$B112*'Demographic-Economic'!$E51*'Case 1 Assumptions'!$C$45</f>
        <v>0</v>
      </c>
      <c r="L112" s="166">
        <f ca="1">-'Case 1 Assumptions'!$C85*'Case 1 Assumptions'!$C$65*'Program Case 1 - Forecasts'!L$21*$B112*'Demographic-Economic'!$E51*'Case 1 Assumptions'!$C$45</f>
        <v>0</v>
      </c>
      <c r="M112" s="166">
        <f ca="1">-'Case 1 Assumptions'!$C85*'Case 1 Assumptions'!$C$65*'Program Case 1 - Forecasts'!M$21*$B112*'Demographic-Economic'!$E51*'Case 1 Assumptions'!$C$45</f>
        <v>0</v>
      </c>
      <c r="N112" s="166">
        <f ca="1">-'Case 1 Assumptions'!$C85*'Case 1 Assumptions'!$C$65*'Program Case 1 - Forecasts'!N$21*$B112*'Demographic-Economic'!$E51*'Case 1 Assumptions'!$C$45</f>
        <v>0</v>
      </c>
      <c r="O112" s="166">
        <f ca="1">-'Case 1 Assumptions'!$C85*'Case 1 Assumptions'!$C$65*'Program Case 1 - Forecasts'!O$21*$B112*'Demographic-Economic'!$E51*'Case 1 Assumptions'!$C$45</f>
        <v>0</v>
      </c>
      <c r="P112" s="166">
        <f ca="1">-'Case 1 Assumptions'!$C85*'Case 1 Assumptions'!$C$65*'Program Case 1 - Forecasts'!P$21*$B112*'Demographic-Economic'!$E51*'Case 1 Assumptions'!$C$45</f>
        <v>0</v>
      </c>
      <c r="Q112" s="166">
        <f ca="1">-'Case 1 Assumptions'!$C85*'Case 1 Assumptions'!$C$65*'Program Case 1 - Forecasts'!Q$21*$B112*'Demographic-Economic'!$E51*'Case 1 Assumptions'!$C$45</f>
        <v>0</v>
      </c>
      <c r="R112" s="166">
        <f ca="1">-'Case 1 Assumptions'!$C85*'Case 1 Assumptions'!$C$65*'Program Case 1 - Forecasts'!R$21*$B112*'Demographic-Economic'!$E51*'Case 1 Assumptions'!$C$45</f>
        <v>0</v>
      </c>
      <c r="S112" s="166">
        <f ca="1">-'Case 1 Assumptions'!$C85*'Case 1 Assumptions'!$C$65*'Program Case 1 - Forecasts'!S$21*$B112*'Demographic-Economic'!$E51*'Case 1 Assumptions'!$C$45</f>
        <v>0</v>
      </c>
      <c r="T112" s="166">
        <f ca="1">-'Case 1 Assumptions'!$C85*'Case 1 Assumptions'!$C$65*'Program Case 1 - Forecasts'!T$21*$B112*'Demographic-Economic'!$E51*'Case 1 Assumptions'!$C$45</f>
        <v>0</v>
      </c>
      <c r="U112" s="166">
        <f ca="1">-'Case 1 Assumptions'!$C85*'Case 1 Assumptions'!$C$65*'Program Case 1 - Forecasts'!U$21*$B112*'Demographic-Economic'!$E51*'Case 1 Assumptions'!$C$45</f>
        <v>0</v>
      </c>
      <c r="V112" s="166">
        <f ca="1">-'Case 1 Assumptions'!$C85*'Case 1 Assumptions'!$C$65*'Program Case 1 - Forecasts'!V$21*$B112*'Demographic-Economic'!$E51*'Case 1 Assumptions'!$C$45</f>
        <v>0</v>
      </c>
      <c r="W112" s="166">
        <f ca="1">-'Case 1 Assumptions'!$C85*'Case 1 Assumptions'!$C$65*'Program Case 1 - Forecasts'!W$21*$B112*'Demographic-Economic'!$E51*'Case 1 Assumptions'!$C$45</f>
        <v>0</v>
      </c>
      <c r="X112" s="166">
        <f ca="1">-'Case 1 Assumptions'!$C85*'Case 1 Assumptions'!$C$65*'Program Case 1 - Forecasts'!X$21*$B112*'Demographic-Economic'!$E51*'Case 1 Assumptions'!$C$45</f>
        <v>0</v>
      </c>
      <c r="Y112" s="166"/>
      <c r="Z112" s="166"/>
      <c r="AA112" s="166"/>
      <c r="AB112" s="166"/>
      <c r="AC112" s="166"/>
      <c r="AD112" s="166"/>
      <c r="AE112" s="166"/>
      <c r="AF112" s="166"/>
      <c r="AG112" s="166"/>
      <c r="AH112" s="166"/>
      <c r="AI112" s="166"/>
      <c r="AJ112" s="166"/>
      <c r="AK112" s="166"/>
      <c r="AL112" s="166"/>
      <c r="AM112" s="166"/>
      <c r="AN112" s="166"/>
      <c r="AO112" s="166"/>
      <c r="AP112" s="166"/>
      <c r="AQ112" s="166"/>
      <c r="AR112" s="166"/>
      <c r="AS112" s="166"/>
      <c r="AT112" s="166"/>
      <c r="AU112" s="166"/>
      <c r="AV112" s="166"/>
      <c r="AW112" s="166"/>
      <c r="AX112" s="166"/>
      <c r="AY112" s="166"/>
      <c r="AZ112" s="166"/>
      <c r="BA112" s="166"/>
      <c r="BB112" s="166"/>
      <c r="BC112" s="166"/>
      <c r="BD112" s="166"/>
      <c r="BE112" s="166"/>
      <c r="BF112" s="166"/>
      <c r="BG112" s="166"/>
      <c r="BH112" s="166"/>
      <c r="BI112" s="166"/>
      <c r="BJ112" s="166"/>
      <c r="BK112" s="166"/>
      <c r="BL112" s="166"/>
      <c r="BM112" s="166"/>
      <c r="BN112" s="166"/>
      <c r="BO112" s="166"/>
      <c r="BP112" s="166"/>
      <c r="BQ112" s="166"/>
      <c r="BR112" s="166"/>
      <c r="BS112" s="166"/>
      <c r="BT112" s="166"/>
      <c r="BU112" s="166"/>
      <c r="BV112" s="166"/>
      <c r="BW112" s="166"/>
      <c r="BX112" s="166"/>
      <c r="BY112" s="166"/>
      <c r="BZ112" s="166"/>
      <c r="CA112" s="166"/>
      <c r="CB112" s="166"/>
      <c r="CC112" s="166"/>
      <c r="CD112" s="166"/>
      <c r="CE112" s="166"/>
      <c r="CF112" s="166"/>
    </row>
    <row r="113" spans="2:84" ht="16" x14ac:dyDescent="0.2">
      <c r="B113" s="130" t="s">
        <v>240</v>
      </c>
      <c r="C113" s="167"/>
      <c r="D113" s="168"/>
      <c r="E113" s="168"/>
      <c r="F113" s="166"/>
      <c r="G113" s="167"/>
      <c r="H113" s="166"/>
      <c r="I113" s="166"/>
      <c r="J113" s="166"/>
      <c r="K113" s="166"/>
      <c r="L113" s="166"/>
      <c r="M113" s="166"/>
      <c r="N113" s="166"/>
      <c r="O113" s="166"/>
      <c r="P113" s="166"/>
      <c r="Q113" s="166"/>
      <c r="R113" s="166"/>
      <c r="S113" s="166"/>
      <c r="T113" s="166"/>
      <c r="U113" s="166"/>
      <c r="V113" s="166"/>
      <c r="W113" s="166"/>
      <c r="X113" s="166"/>
      <c r="Y113" s="166"/>
      <c r="Z113" s="166"/>
      <c r="AA113" s="166"/>
      <c r="AB113" s="166"/>
      <c r="AC113" s="166"/>
      <c r="AD113" s="166"/>
      <c r="AE113" s="166"/>
      <c r="AF113" s="166"/>
      <c r="AG113" s="166"/>
      <c r="AH113" s="166"/>
      <c r="AI113" s="166"/>
      <c r="AJ113" s="166"/>
      <c r="AK113" s="166"/>
      <c r="AL113" s="166"/>
      <c r="AM113" s="166"/>
      <c r="AN113" s="166"/>
      <c r="AO113" s="166"/>
      <c r="AP113" s="166"/>
      <c r="AQ113" s="166"/>
      <c r="AR113" s="166"/>
      <c r="AS113" s="166"/>
      <c r="AT113" s="166"/>
      <c r="AU113" s="166"/>
      <c r="AV113" s="166"/>
      <c r="AW113" s="166"/>
      <c r="AX113" s="166"/>
      <c r="AY113" s="166"/>
      <c r="AZ113" s="166"/>
      <c r="BA113" s="166"/>
      <c r="BB113" s="166"/>
      <c r="BC113" s="166"/>
      <c r="BD113" s="166"/>
      <c r="BE113" s="166"/>
      <c r="BF113" s="166"/>
      <c r="BG113" s="166"/>
      <c r="BH113" s="166"/>
      <c r="BI113" s="166"/>
      <c r="BJ113" s="166"/>
      <c r="BK113" s="166"/>
      <c r="BL113" s="166"/>
      <c r="BM113" s="166"/>
      <c r="BN113" s="166"/>
      <c r="BO113" s="166"/>
      <c r="BP113" s="166"/>
      <c r="BQ113" s="166"/>
      <c r="BR113" s="166"/>
      <c r="BS113" s="166"/>
      <c r="BT113" s="166"/>
      <c r="BU113" s="166"/>
      <c r="BV113" s="166"/>
      <c r="BW113" s="166"/>
      <c r="BX113" s="166"/>
      <c r="BY113" s="166"/>
      <c r="BZ113" s="166"/>
      <c r="CA113" s="166"/>
      <c r="CB113" s="166"/>
      <c r="CC113" s="166"/>
      <c r="CD113" s="166"/>
      <c r="CE113" s="166"/>
      <c r="CF113" s="166"/>
    </row>
    <row r="114" spans="2:84" x14ac:dyDescent="0.2">
      <c r="B114" s="180">
        <v>25000</v>
      </c>
      <c r="C114" s="79"/>
      <c r="D114" s="152"/>
      <c r="E114" s="152"/>
      <c r="F114" s="153"/>
      <c r="G114" s="79"/>
      <c r="H114" s="166">
        <f ca="1">-'Case 1 Assumptions'!$C73*'Case 1 Assumptions'!$C$65*'Program Case 1 - Forecasts'!H$24*$B114*'Demographic-Economic'!$H39*'Case 1 Assumptions'!$C$45</f>
        <v>126411.54932959954</v>
      </c>
      <c r="I114" s="166">
        <f ca="1">-'Case 1 Assumptions'!$C73*'Case 1 Assumptions'!$C$65*'Program Case 1 - Forecasts'!I$24*$B114*'Demographic-Economic'!$H39*'Case 1 Assumptions'!$C$45</f>
        <v>127224.76198250143</v>
      </c>
      <c r="J114" s="166">
        <f ca="1">-'Case 1 Assumptions'!$C73*'Case 1 Assumptions'!$C$65*'Program Case 1 - Forecasts'!J$24*$B114*'Demographic-Economic'!$H39*'Case 1 Assumptions'!$C$45</f>
        <v>128043.20607843304</v>
      </c>
      <c r="K114" s="166">
        <f ca="1">-'Case 1 Assumptions'!$C73*'Case 1 Assumptions'!$C$65*'Program Case 1 - Forecasts'!K$24*$B114*'Demographic-Economic'!$H39*'Case 1 Assumptions'!$C$45</f>
        <v>128866.91527156514</v>
      </c>
      <c r="L114" s="166">
        <f ca="1">-'Case 1 Assumptions'!$C73*'Case 1 Assumptions'!$C$65*'Program Case 1 - Forecasts'!L$24*$B114*'Demographic-Economic'!$H39*'Case 1 Assumptions'!$C$45</f>
        <v>129695.92343256966</v>
      </c>
      <c r="M114" s="166">
        <f ca="1">-'Case 1 Assumptions'!$C73*'Case 1 Assumptions'!$C$65*'Program Case 1 - Forecasts'!M$24*$B114*'Demographic-Economic'!$H39*'Case 1 Assumptions'!$C$45</f>
        <v>130530.26465000289</v>
      </c>
      <c r="N114" s="166">
        <f ca="1">-'Case 1 Assumptions'!$C73*'Case 1 Assumptions'!$C$65*'Program Case 1 - Forecasts'!N$24*$B114*'Demographic-Economic'!$H39*'Case 1 Assumptions'!$C$45</f>
        <v>131086.98026311706</v>
      </c>
      <c r="O114" s="166">
        <f ca="1">-'Case 1 Assumptions'!$C73*'Case 1 Assumptions'!$C$65*'Program Case 1 - Forecasts'!O$24*$B114*'Demographic-Economic'!$H39*'Case 1 Assumptions'!$C$45</f>
        <v>131646.07028553062</v>
      </c>
      <c r="P114" s="166">
        <f ca="1">-'Case 1 Assumptions'!$C73*'Case 1 Assumptions'!$C$65*'Program Case 1 - Forecasts'!P$24*$B114*'Demographic-Economic'!$H39*'Case 1 Assumptions'!$C$45</f>
        <v>132207.54484416696</v>
      </c>
      <c r="Q114" s="166">
        <f ca="1">-'Case 1 Assumptions'!$C73*'Case 1 Assumptions'!$C$65*'Program Case 1 - Forecasts'!Q$24*$B114*'Demographic-Economic'!$H39*'Case 1 Assumptions'!$C$45</f>
        <v>132771.41410915085</v>
      </c>
      <c r="R114" s="166">
        <f ca="1">-'Case 1 Assumptions'!$C73*'Case 1 Assumptions'!$C$65*'Program Case 1 - Forecasts'!R$24*$B114*'Demographic-Economic'!$H39*'Case 1 Assumptions'!$C$45</f>
        <v>133337.68829397214</v>
      </c>
      <c r="S114" s="166">
        <f ca="1">-'Case 1 Assumptions'!$C73*'Case 1 Assumptions'!$C$65*'Program Case 1 - Forecasts'!S$24*$B114*'Demographic-Economic'!$H39*'Case 1 Assumptions'!$C$45</f>
        <v>133906.37765570974</v>
      </c>
      <c r="T114" s="166">
        <f ca="1">-'Case 1 Assumptions'!$C73*'Case 1 Assumptions'!$C$65*'Program Case 1 - Forecasts'!T$24*$B114*'Demographic-Economic'!$H39*'Case 1 Assumptions'!$C$45</f>
        <v>134477.49249513788</v>
      </c>
      <c r="U114" s="166">
        <f ca="1">-'Case 1 Assumptions'!$C73*'Case 1 Assumptions'!$C$65*'Program Case 1 - Forecasts'!U$24*$B114*'Demographic-Economic'!$H39*'Case 1 Assumptions'!$C$45</f>
        <v>135051.04315701238</v>
      </c>
      <c r="V114" s="166">
        <f ca="1">-'Case 1 Assumptions'!$C73*'Case 1 Assumptions'!$C$65*'Program Case 1 - Forecasts'!V$24*$B114*'Demographic-Economic'!$H39*'Case 1 Assumptions'!$C$45</f>
        <v>135627.04003018542</v>
      </c>
      <c r="W114" s="166">
        <f ca="1">-'Case 1 Assumptions'!$C73*'Case 1 Assumptions'!$C$65*'Program Case 1 - Forecasts'!W$24*$B114*'Demographic-Economic'!$H39*'Case 1 Assumptions'!$C$45</f>
        <v>136205.49354782663</v>
      </c>
      <c r="X114" s="166">
        <f ca="1">-'Case 1 Assumptions'!$C73*'Case 1 Assumptions'!$C$65*'Program Case 1 - Forecasts'!X$24*$B114*'Demographic-Economic'!$H39*'Case 1 Assumptions'!$C$45</f>
        <v>136494.58562477745</v>
      </c>
      <c r="Y114" s="166"/>
      <c r="Z114" s="166"/>
      <c r="AA114" s="166"/>
      <c r="AB114" s="166"/>
      <c r="AC114" s="166"/>
      <c r="AD114" s="166"/>
      <c r="AE114" s="166"/>
      <c r="AF114" s="166"/>
      <c r="AG114" s="166"/>
      <c r="AH114" s="166"/>
      <c r="AI114" s="166"/>
      <c r="AJ114" s="166"/>
      <c r="AK114" s="166"/>
      <c r="AL114" s="166"/>
      <c r="AM114" s="166"/>
      <c r="AN114" s="166"/>
      <c r="AO114" s="166"/>
      <c r="AP114" s="166"/>
      <c r="AQ114" s="166"/>
      <c r="AR114" s="166"/>
      <c r="AS114" s="166"/>
      <c r="AT114" s="166"/>
      <c r="AU114" s="166"/>
      <c r="AV114" s="166"/>
      <c r="AW114" s="166"/>
      <c r="AX114" s="166"/>
      <c r="AY114" s="166"/>
      <c r="AZ114" s="166"/>
      <c r="BA114" s="166"/>
      <c r="BB114" s="166"/>
      <c r="BC114" s="166"/>
      <c r="BD114" s="166"/>
      <c r="BE114" s="166"/>
      <c r="BF114" s="166"/>
      <c r="BG114" s="166"/>
      <c r="BH114" s="166"/>
      <c r="BI114" s="166"/>
      <c r="BJ114" s="166"/>
      <c r="BK114" s="166"/>
      <c r="BL114" s="166"/>
      <c r="BM114" s="166"/>
      <c r="BN114" s="166"/>
      <c r="BO114" s="166"/>
      <c r="BP114" s="166"/>
      <c r="BQ114" s="166"/>
      <c r="BR114" s="166"/>
      <c r="BS114" s="166"/>
      <c r="BT114" s="166"/>
      <c r="BU114" s="166"/>
      <c r="BV114" s="166"/>
      <c r="BW114" s="166"/>
      <c r="BX114" s="166"/>
      <c r="BY114" s="166"/>
      <c r="BZ114" s="166"/>
      <c r="CA114" s="166"/>
      <c r="CB114" s="166"/>
      <c r="CC114" s="166"/>
      <c r="CD114" s="166"/>
      <c r="CE114" s="166"/>
      <c r="CF114" s="166"/>
    </row>
    <row r="115" spans="2:84" x14ac:dyDescent="0.2">
      <c r="B115" s="180">
        <f>B114+50000</f>
        <v>75000</v>
      </c>
      <c r="C115" s="79"/>
      <c r="D115" s="152"/>
      <c r="E115" s="152"/>
      <c r="F115" s="153"/>
      <c r="G115" s="79"/>
      <c r="H115" s="166">
        <f ca="1">-'Case 1 Assumptions'!$C74*'Case 1 Assumptions'!$C$65*'Program Case 1 - Forecasts'!H$24*$B115*'Demographic-Economic'!$H40*'Case 1 Assumptions'!$C$45</f>
        <v>425534.78171915805</v>
      </c>
      <c r="I115" s="166">
        <f ca="1">-'Case 1 Assumptions'!$C74*'Case 1 Assumptions'!$C$65*'Program Case 1 - Forecasts'!I$24*$B115*'Demographic-Economic'!$H40*'Case 1 Assumptions'!$C$45</f>
        <v>428272.27105916751</v>
      </c>
      <c r="J115" s="166">
        <f ca="1">-'Case 1 Assumptions'!$C74*'Case 1 Assumptions'!$C$65*'Program Case 1 - Forecasts'!J$24*$B115*'Demographic-Economic'!$H40*'Case 1 Assumptions'!$C$45</f>
        <v>431027.37082306261</v>
      </c>
      <c r="K115" s="166">
        <f ca="1">-'Case 1 Assumptions'!$C74*'Case 1 Assumptions'!$C$65*'Program Case 1 - Forecasts'!K$24*$B115*'Demographic-Economic'!$H40*'Case 1 Assumptions'!$C$45</f>
        <v>433800.19429970236</v>
      </c>
      <c r="L115" s="166">
        <f ca="1">-'Case 1 Assumptions'!$C74*'Case 1 Assumptions'!$C$65*'Program Case 1 - Forecasts'!L$24*$B115*'Demographic-Economic'!$H40*'Case 1 Assumptions'!$C$45</f>
        <v>436590.85550674656</v>
      </c>
      <c r="M115" s="166">
        <f ca="1">-'Case 1 Assumptions'!$C74*'Case 1 Assumptions'!$C$65*'Program Case 1 - Forecasts'!M$24*$B115*'Demographic-Economic'!$H40*'Case 1 Assumptions'!$C$45</f>
        <v>439399.46919531096</v>
      </c>
      <c r="N115" s="166">
        <f ca="1">-'Case 1 Assumptions'!$C74*'Case 1 Assumptions'!$C$65*'Program Case 1 - Forecasts'!N$24*$B115*'Demographic-Economic'!$H40*'Case 1 Assumptions'!$C$45</f>
        <v>441273.52151222783</v>
      </c>
      <c r="O115" s="166">
        <f ca="1">-'Case 1 Assumptions'!$C74*'Case 1 Assumptions'!$C$65*'Program Case 1 - Forecasts'!O$24*$B115*'Demographic-Economic'!$H40*'Case 1 Assumptions'!$C$45</f>
        <v>443155.56672020809</v>
      </c>
      <c r="P115" s="166">
        <f ca="1">-'Case 1 Assumptions'!$C74*'Case 1 Assumptions'!$C$65*'Program Case 1 - Forecasts'!P$24*$B115*'Demographic-Economic'!$H40*'Case 1 Assumptions'!$C$45</f>
        <v>445045.63890915964</v>
      </c>
      <c r="Q115" s="166">
        <f ca="1">-'Case 1 Assumptions'!$C74*'Case 1 Assumptions'!$C$65*'Program Case 1 - Forecasts'!Q$24*$B115*'Demographic-Economic'!$H40*'Case 1 Assumptions'!$C$45</f>
        <v>446943.77231441851</v>
      </c>
      <c r="R115" s="166">
        <f ca="1">-'Case 1 Assumptions'!$C74*'Case 1 Assumptions'!$C$65*'Program Case 1 - Forecasts'!R$24*$B115*'Demographic-Economic'!$H40*'Case 1 Assumptions'!$C$45</f>
        <v>448850.00131729891</v>
      </c>
      <c r="S115" s="166">
        <f ca="1">-'Case 1 Assumptions'!$C74*'Case 1 Assumptions'!$C$65*'Program Case 1 - Forecasts'!S$24*$B115*'Demographic-Economic'!$H40*'Case 1 Assumptions'!$C$45</f>
        <v>450764.36044584709</v>
      </c>
      <c r="T115" s="166">
        <f ca="1">-'Case 1 Assumptions'!$C74*'Case 1 Assumptions'!$C$65*'Program Case 1 - Forecasts'!T$24*$B115*'Demographic-Economic'!$H40*'Case 1 Assumptions'!$C$45</f>
        <v>452686.88437519904</v>
      </c>
      <c r="U115" s="166">
        <f ca="1">-'Case 1 Assumptions'!$C74*'Case 1 Assumptions'!$C$65*'Program Case 1 - Forecasts'!U$24*$B115*'Demographic-Economic'!$H40*'Case 1 Assumptions'!$C$45</f>
        <v>454617.60792854516</v>
      </c>
      <c r="V115" s="166">
        <f ca="1">-'Case 1 Assumptions'!$C74*'Case 1 Assumptions'!$C$65*'Program Case 1 - Forecasts'!V$24*$B115*'Demographic-Economic'!$H40*'Case 1 Assumptions'!$C$45</f>
        <v>456556.56607751577</v>
      </c>
      <c r="W115" s="166">
        <f ca="1">-'Case 1 Assumptions'!$C74*'Case 1 Assumptions'!$C$65*'Program Case 1 - Forecasts'!W$24*$B115*'Demographic-Economic'!$H40*'Case 1 Assumptions'!$C$45</f>
        <v>458503.79394292488</v>
      </c>
      <c r="X115" s="166">
        <f ca="1">-'Case 1 Assumptions'!$C74*'Case 1 Assumptions'!$C$65*'Program Case 1 - Forecasts'!X$24*$B115*'Demographic-Economic'!$H40*'Case 1 Assumptions'!$C$45</f>
        <v>459476.95450075698</v>
      </c>
      <c r="Y115" s="166"/>
      <c r="Z115" s="166"/>
      <c r="AA115" s="166"/>
      <c r="AB115" s="166"/>
      <c r="AC115" s="166"/>
      <c r="AD115" s="166"/>
      <c r="AE115" s="166"/>
      <c r="AF115" s="166"/>
      <c r="AG115" s="166"/>
      <c r="AH115" s="166"/>
      <c r="AI115" s="166"/>
      <c r="AJ115" s="166"/>
      <c r="AK115" s="166"/>
      <c r="AL115" s="166"/>
      <c r="AM115" s="166"/>
      <c r="AN115" s="166"/>
      <c r="AO115" s="166"/>
      <c r="AP115" s="166"/>
      <c r="AQ115" s="166"/>
      <c r="AR115" s="166"/>
      <c r="AS115" s="166"/>
      <c r="AT115" s="166"/>
      <c r="AU115" s="166"/>
      <c r="AV115" s="166"/>
      <c r="AW115" s="166"/>
      <c r="AX115" s="166"/>
      <c r="AY115" s="166"/>
      <c r="AZ115" s="166"/>
      <c r="BA115" s="166"/>
      <c r="BB115" s="166"/>
      <c r="BC115" s="166"/>
      <c r="BD115" s="166"/>
      <c r="BE115" s="166"/>
      <c r="BF115" s="166"/>
      <c r="BG115" s="166"/>
      <c r="BH115" s="166"/>
      <c r="BI115" s="166"/>
      <c r="BJ115" s="166"/>
      <c r="BK115" s="166"/>
      <c r="BL115" s="166"/>
      <c r="BM115" s="166"/>
      <c r="BN115" s="166"/>
      <c r="BO115" s="166"/>
      <c r="BP115" s="166"/>
      <c r="BQ115" s="166"/>
      <c r="BR115" s="166"/>
      <c r="BS115" s="166"/>
      <c r="BT115" s="166"/>
      <c r="BU115" s="166"/>
      <c r="BV115" s="166"/>
      <c r="BW115" s="166"/>
      <c r="BX115" s="166"/>
      <c r="BY115" s="166"/>
      <c r="BZ115" s="166"/>
      <c r="CA115" s="166"/>
      <c r="CB115" s="166"/>
      <c r="CC115" s="166"/>
      <c r="CD115" s="166"/>
      <c r="CE115" s="166"/>
      <c r="CF115" s="166"/>
    </row>
    <row r="116" spans="2:84" x14ac:dyDescent="0.2">
      <c r="B116" s="180">
        <f>B115+50000</f>
        <v>125000</v>
      </c>
      <c r="C116" s="79"/>
      <c r="D116" s="152"/>
      <c r="E116" s="152"/>
      <c r="F116" s="153"/>
      <c r="G116" s="79"/>
      <c r="H116" s="166">
        <f ca="1">-'Case 1 Assumptions'!$C75*'Case 1 Assumptions'!$C$65*'Program Case 1 - Forecasts'!H$24*$B116*'Demographic-Economic'!$H41*'Case 1 Assumptions'!$C$45</f>
        <v>720012.77042853239</v>
      </c>
      <c r="I116" s="166">
        <f ca="1">-'Case 1 Assumptions'!$C75*'Case 1 Assumptions'!$C$65*'Program Case 1 - Forecasts'!I$24*$B116*'Demographic-Economic'!$H41*'Case 1 Assumptions'!$C$45</f>
        <v>724644.653340091</v>
      </c>
      <c r="J116" s="166">
        <f ca="1">-'Case 1 Assumptions'!$C75*'Case 1 Assumptions'!$C$65*'Program Case 1 - Forecasts'!J$24*$B116*'Demographic-Economic'!$H41*'Case 1 Assumptions'!$C$45</f>
        <v>729306.33341661701</v>
      </c>
      <c r="K116" s="166">
        <f ca="1">-'Case 1 Assumptions'!$C75*'Case 1 Assumptions'!$C$65*'Program Case 1 - Forecasts'!K$24*$B116*'Demographic-Economic'!$H41*'Case 1 Assumptions'!$C$45</f>
        <v>733998.00234496885</v>
      </c>
      <c r="L116" s="166">
        <f ca="1">-'Case 1 Assumptions'!$C75*'Case 1 Assumptions'!$C$65*'Program Case 1 - Forecasts'!L$24*$B116*'Demographic-Economic'!$H41*'Case 1 Assumptions'!$C$45</f>
        <v>738719.85304514831</v>
      </c>
      <c r="M116" s="166">
        <f ca="1">-'Case 1 Assumptions'!$C75*'Case 1 Assumptions'!$C$65*'Program Case 1 - Forecasts'!M$24*$B116*'Demographic-Economic'!$H41*'Case 1 Assumptions'!$C$45</f>
        <v>743472.07967817911</v>
      </c>
      <c r="N116" s="166">
        <f ca="1">-'Case 1 Assumptions'!$C75*'Case 1 Assumptions'!$C$65*'Program Case 1 - Forecasts'!N$24*$B116*'Demographic-Economic'!$H41*'Case 1 Assumptions'!$C$45</f>
        <v>746643.01107697084</v>
      </c>
      <c r="O116" s="166">
        <f ca="1">-'Case 1 Assumptions'!$C75*'Case 1 Assumptions'!$C$65*'Program Case 1 - Forecasts'!O$24*$B116*'Demographic-Economic'!$H41*'Case 1 Assumptions'!$C$45</f>
        <v>749827.46659620013</v>
      </c>
      <c r="P116" s="166">
        <f ca="1">-'Case 1 Assumptions'!$C75*'Case 1 Assumptions'!$C$65*'Program Case 1 - Forecasts'!P$24*$B116*'Demographic-Economic'!$H41*'Case 1 Assumptions'!$C$45</f>
        <v>753025.50391662563</v>
      </c>
      <c r="Q116" s="166">
        <f ca="1">-'Case 1 Assumptions'!$C75*'Case 1 Assumptions'!$C$65*'Program Case 1 - Forecasts'!Q$24*$B116*'Demographic-Economic'!$H41*'Case 1 Assumptions'!$C$45</f>
        <v>756237.18096507282</v>
      </c>
      <c r="R116" s="166">
        <f ca="1">-'Case 1 Assumptions'!$C75*'Case 1 Assumptions'!$C$65*'Program Case 1 - Forecasts'!R$24*$B116*'Demographic-Economic'!$H41*'Case 1 Assumptions'!$C$45</f>
        <v>759462.55591536534</v>
      </c>
      <c r="S116" s="166">
        <f ca="1">-'Case 1 Assumptions'!$C75*'Case 1 Assumptions'!$C$65*'Program Case 1 - Forecasts'!S$24*$B116*'Demographic-Economic'!$H41*'Case 1 Assumptions'!$C$45</f>
        <v>762701.68718959985</v>
      </c>
      <c r="T116" s="166">
        <f ca="1">-'Case 1 Assumptions'!$C75*'Case 1 Assumptions'!$C$65*'Program Case 1 - Forecasts'!T$24*$B116*'Demographic-Economic'!$H41*'Case 1 Assumptions'!$C$45</f>
        <v>765954.63345875219</v>
      </c>
      <c r="U116" s="166">
        <f ca="1">-'Case 1 Assumptions'!$C75*'Case 1 Assumptions'!$C$65*'Program Case 1 - Forecasts'!U$24*$B116*'Demographic-Economic'!$H41*'Case 1 Assumptions'!$C$45</f>
        <v>769221.45364430838</v>
      </c>
      <c r="V116" s="166">
        <f ca="1">-'Case 1 Assumptions'!$C75*'Case 1 Assumptions'!$C$65*'Program Case 1 - Forecasts'!V$24*$B116*'Demographic-Economic'!$H41*'Case 1 Assumptions'!$C$45</f>
        <v>772502.2069189176</v>
      </c>
      <c r="W116" s="166">
        <f ca="1">-'Case 1 Assumptions'!$C75*'Case 1 Assumptions'!$C$65*'Program Case 1 - Forecasts'!W$24*$B116*'Demographic-Economic'!$H41*'Case 1 Assumptions'!$C$45</f>
        <v>775796.95270765119</v>
      </c>
      <c r="X116" s="166">
        <f ca="1">-'Case 1 Assumptions'!$C75*'Case 1 Assumptions'!$C$65*'Program Case 1 - Forecasts'!X$24*$B116*'Demographic-Economic'!$H41*'Case 1 Assumptions'!$C$45</f>
        <v>777443.55848329572</v>
      </c>
      <c r="Y116" s="166"/>
      <c r="Z116" s="166"/>
      <c r="AA116" s="166"/>
      <c r="AB116" s="166"/>
      <c r="AC116" s="166"/>
      <c r="AD116" s="166"/>
      <c r="AE116" s="166"/>
      <c r="AF116" s="166"/>
      <c r="AG116" s="166"/>
      <c r="AH116" s="166"/>
      <c r="AI116" s="166"/>
      <c r="AJ116" s="166"/>
      <c r="AK116" s="166"/>
      <c r="AL116" s="166"/>
      <c r="AM116" s="166"/>
      <c r="AN116" s="166"/>
      <c r="AO116" s="166"/>
      <c r="AP116" s="166"/>
      <c r="AQ116" s="166"/>
      <c r="AR116" s="166"/>
      <c r="AS116" s="166"/>
      <c r="AT116" s="166"/>
      <c r="AU116" s="166"/>
      <c r="AV116" s="166"/>
      <c r="AW116" s="166"/>
      <c r="AX116" s="166"/>
      <c r="AY116" s="166"/>
      <c r="AZ116" s="166"/>
      <c r="BA116" s="166"/>
      <c r="BB116" s="166"/>
      <c r="BC116" s="166"/>
      <c r="BD116" s="166"/>
      <c r="BE116" s="166"/>
      <c r="BF116" s="166"/>
      <c r="BG116" s="166"/>
      <c r="BH116" s="166"/>
      <c r="BI116" s="166"/>
      <c r="BJ116" s="166"/>
      <c r="BK116" s="166"/>
      <c r="BL116" s="166"/>
      <c r="BM116" s="166"/>
      <c r="BN116" s="166"/>
      <c r="BO116" s="166"/>
      <c r="BP116" s="166"/>
      <c r="BQ116" s="166"/>
      <c r="BR116" s="166"/>
      <c r="BS116" s="166"/>
      <c r="BT116" s="166"/>
      <c r="BU116" s="166"/>
      <c r="BV116" s="166"/>
      <c r="BW116" s="166"/>
      <c r="BX116" s="166"/>
      <c r="BY116" s="166"/>
      <c r="BZ116" s="166"/>
      <c r="CA116" s="166"/>
      <c r="CB116" s="166"/>
      <c r="CC116" s="166"/>
      <c r="CD116" s="166"/>
      <c r="CE116" s="166"/>
      <c r="CF116" s="166"/>
    </row>
    <row r="117" spans="2:84" x14ac:dyDescent="0.2">
      <c r="B117" s="180">
        <f>B116+50000</f>
        <v>175000</v>
      </c>
      <c r="C117" s="79"/>
      <c r="D117" s="152"/>
      <c r="E117" s="152"/>
      <c r="F117" s="153"/>
      <c r="G117" s="79"/>
      <c r="H117" s="166">
        <f ca="1">-'Case 1 Assumptions'!$C76*'Case 1 Assumptions'!$C$65*'Program Case 1 - Forecasts'!H$24*$B117*'Demographic-Economic'!$H42*'Case 1 Assumptions'!$C$45</f>
        <v>663482.94706366945</v>
      </c>
      <c r="I117" s="166">
        <f ca="1">-'Case 1 Assumptions'!$C76*'Case 1 Assumptions'!$C$65*'Program Case 1 - Forecasts'!I$24*$B117*'Demographic-Economic'!$H42*'Case 1 Assumptions'!$C$45</f>
        <v>667751.17042141024</v>
      </c>
      <c r="J117" s="166">
        <f ca="1">-'Case 1 Assumptions'!$C76*'Case 1 Assumptions'!$C$65*'Program Case 1 - Forecasts'!J$24*$B117*'Demographic-Economic'!$H42*'Case 1 Assumptions'!$C$45</f>
        <v>672046.85150162317</v>
      </c>
      <c r="K117" s="166">
        <f ca="1">-'Case 1 Assumptions'!$C76*'Case 1 Assumptions'!$C$65*'Program Case 1 - Forecasts'!K$24*$B117*'Demographic-Economic'!$H42*'Case 1 Assumptions'!$C$45</f>
        <v>676370.16694139957</v>
      </c>
      <c r="L117" s="166">
        <f ca="1">-'Case 1 Assumptions'!$C76*'Case 1 Assumptions'!$C$65*'Program Case 1 - Forecasts'!L$24*$B117*'Demographic-Economic'!$H42*'Case 1 Assumptions'!$C$45</f>
        <v>680721.29451415781</v>
      </c>
      <c r="M117" s="166">
        <f ca="1">-'Case 1 Assumptions'!$C76*'Case 1 Assumptions'!$C$65*'Program Case 1 - Forecasts'!M$24*$B117*'Demographic-Economic'!$H42*'Case 1 Assumptions'!$C$45</f>
        <v>685100.41313690285</v>
      </c>
      <c r="N117" s="166">
        <f ca="1">-'Case 1 Assumptions'!$C76*'Case 1 Assumptions'!$C$65*'Program Case 1 - Forecasts'!N$24*$B117*'Demographic-Economic'!$H42*'Case 1 Assumptions'!$C$45</f>
        <v>688022.38757376594</v>
      </c>
      <c r="O117" s="166">
        <f ca="1">-'Case 1 Assumptions'!$C76*'Case 1 Assumptions'!$C$65*'Program Case 1 - Forecasts'!O$24*$B117*'Demographic-Economic'!$H42*'Case 1 Assumptions'!$C$45</f>
        <v>690956.82432192797</v>
      </c>
      <c r="P117" s="166">
        <f ca="1">-'Case 1 Assumptions'!$C76*'Case 1 Assumptions'!$C$65*'Program Case 1 - Forecasts'!P$24*$B117*'Demographic-Economic'!$H42*'Case 1 Assumptions'!$C$45</f>
        <v>693903.77653350134</v>
      </c>
      <c r="Q117" s="166">
        <f ca="1">-'Case 1 Assumptions'!$C76*'Case 1 Assumptions'!$C$65*'Program Case 1 - Forecasts'!Q$24*$B117*'Demographic-Economic'!$H42*'Case 1 Assumptions'!$C$45</f>
        <v>696863.29758734629</v>
      </c>
      <c r="R117" s="166">
        <f ca="1">-'Case 1 Assumptions'!$C76*'Case 1 Assumptions'!$C$65*'Program Case 1 - Forecasts'!R$24*$B117*'Demographic-Economic'!$H42*'Case 1 Assumptions'!$C$45</f>
        <v>699835.44108992838</v>
      </c>
      <c r="S117" s="166">
        <f ca="1">-'Case 1 Assumptions'!$C76*'Case 1 Assumptions'!$C$65*'Program Case 1 - Forecasts'!S$24*$B117*'Demographic-Economic'!$H42*'Case 1 Assumptions'!$C$45</f>
        <v>702820.26087649446</v>
      </c>
      <c r="T117" s="166">
        <f ca="1">-'Case 1 Assumptions'!$C76*'Case 1 Assumptions'!$C$65*'Program Case 1 - Forecasts'!T$24*$B117*'Demographic-Economic'!$H42*'Case 1 Assumptions'!$C$45</f>
        <v>705817.81101162941</v>
      </c>
      <c r="U117" s="166">
        <f ca="1">-'Case 1 Assumptions'!$C76*'Case 1 Assumptions'!$C$65*'Program Case 1 - Forecasts'!U$24*$B117*'Demographic-Economic'!$H42*'Case 1 Assumptions'!$C$45</f>
        <v>708828.14579076099</v>
      </c>
      <c r="V117" s="166">
        <f ca="1">-'Case 1 Assumptions'!$C76*'Case 1 Assumptions'!$C$65*'Program Case 1 - Forecasts'!V$24*$B117*'Demographic-Economic'!$H42*'Case 1 Assumptions'!$C$45</f>
        <v>711851.31974076061</v>
      </c>
      <c r="W117" s="166">
        <f ca="1">-'Case 1 Assumptions'!$C76*'Case 1 Assumptions'!$C$65*'Program Case 1 - Forecasts'!W$24*$B117*'Demographic-Economic'!$H42*'Case 1 Assumptions'!$C$45</f>
        <v>714887.38762110297</v>
      </c>
      <c r="X117" s="166">
        <f ca="1">-'Case 1 Assumptions'!$C76*'Case 1 Assumptions'!$C$65*'Program Case 1 - Forecasts'!X$24*$B117*'Demographic-Economic'!$H42*'Case 1 Assumptions'!$C$45</f>
        <v>716404.71467076999</v>
      </c>
      <c r="Y117" s="166"/>
      <c r="Z117" s="166"/>
      <c r="AA117" s="166"/>
      <c r="AB117" s="166"/>
      <c r="AC117" s="166"/>
      <c r="AD117" s="166"/>
      <c r="AE117" s="166"/>
      <c r="AF117" s="166"/>
      <c r="AG117" s="166"/>
      <c r="AH117" s="166"/>
      <c r="AI117" s="166"/>
      <c r="AJ117" s="166"/>
      <c r="AK117" s="166"/>
      <c r="AL117" s="166"/>
      <c r="AM117" s="166"/>
      <c r="AN117" s="166"/>
      <c r="AO117" s="166"/>
      <c r="AP117" s="166"/>
      <c r="AQ117" s="166"/>
      <c r="AR117" s="166"/>
      <c r="AS117" s="166"/>
      <c r="AT117" s="166"/>
      <c r="AU117" s="166"/>
      <c r="AV117" s="166"/>
      <c r="AW117" s="166"/>
      <c r="AX117" s="166"/>
      <c r="AY117" s="166"/>
      <c r="AZ117" s="166"/>
      <c r="BA117" s="166"/>
      <c r="BB117" s="166"/>
      <c r="BC117" s="166"/>
      <c r="BD117" s="166"/>
      <c r="BE117" s="166"/>
      <c r="BF117" s="166"/>
      <c r="BG117" s="166"/>
      <c r="BH117" s="166"/>
      <c r="BI117" s="166"/>
      <c r="BJ117" s="166"/>
      <c r="BK117" s="166"/>
      <c r="BL117" s="166"/>
      <c r="BM117" s="166"/>
      <c r="BN117" s="166"/>
      <c r="BO117" s="166"/>
      <c r="BP117" s="166"/>
      <c r="BQ117" s="166"/>
      <c r="BR117" s="166"/>
      <c r="BS117" s="166"/>
      <c r="BT117" s="166"/>
      <c r="BU117" s="166"/>
      <c r="BV117" s="166"/>
      <c r="BW117" s="166"/>
      <c r="BX117" s="166"/>
      <c r="BY117" s="166"/>
      <c r="BZ117" s="166"/>
      <c r="CA117" s="166"/>
      <c r="CB117" s="166"/>
      <c r="CC117" s="166"/>
      <c r="CD117" s="166"/>
      <c r="CE117" s="166"/>
      <c r="CF117" s="166"/>
    </row>
    <row r="118" spans="2:84" x14ac:dyDescent="0.2">
      <c r="B118" s="180">
        <f>B117+50000</f>
        <v>225000</v>
      </c>
      <c r="C118" s="79"/>
      <c r="D118" s="152"/>
      <c r="E118" s="152"/>
      <c r="F118" s="153"/>
      <c r="G118" s="79"/>
      <c r="H118" s="166">
        <f ca="1">-'Case 1 Assumptions'!$C77*'Case 1 Assumptions'!$C$65*'Program Case 1 - Forecasts'!H$24*$B118*'Demographic-Economic'!$H43*'Case 1 Assumptions'!$C$45</f>
        <v>272317.89180882409</v>
      </c>
      <c r="I118" s="166">
        <f ca="1">-'Case 1 Assumptions'!$C77*'Case 1 Assumptions'!$C$65*'Program Case 1 - Forecasts'!I$24*$B118*'Demographic-Economic'!$H43*'Case 1 Assumptions'!$C$45</f>
        <v>274069.72822254529</v>
      </c>
      <c r="J118" s="166">
        <f ca="1">-'Case 1 Assumptions'!$C77*'Case 1 Assumptions'!$C$65*'Program Case 1 - Forecasts'!J$24*$B118*'Demographic-Economic'!$H43*'Case 1 Assumptions'!$C$45</f>
        <v>275832.83429908229</v>
      </c>
      <c r="K118" s="166">
        <f ca="1">-'Case 1 Assumptions'!$C77*'Case 1 Assumptions'!$C$65*'Program Case 1 - Forecasts'!K$24*$B118*'Demographic-Economic'!$H43*'Case 1 Assumptions'!$C$45</f>
        <v>277607.28253681742</v>
      </c>
      <c r="L118" s="166">
        <f ca="1">-'Case 1 Assumptions'!$C77*'Case 1 Assumptions'!$C$65*'Program Case 1 - Forecasts'!L$24*$B118*'Demographic-Economic'!$H43*'Case 1 Assumptions'!$C$45</f>
        <v>279393.14590052358</v>
      </c>
      <c r="M118" s="166">
        <f ca="1">-'Case 1 Assumptions'!$C77*'Case 1 Assumptions'!$C$65*'Program Case 1 - Forecasts'!M$24*$B118*'Demographic-Economic'!$H43*'Case 1 Assumptions'!$C$45</f>
        <v>281190.49782434368</v>
      </c>
      <c r="N118" s="166">
        <f ca="1">-'Case 1 Assumptions'!$C77*'Case 1 Assumptions'!$C$65*'Program Case 1 - Forecasts'!N$24*$B118*'Demographic-Economic'!$H43*'Case 1 Assumptions'!$C$45</f>
        <v>282389.78398849803</v>
      </c>
      <c r="O118" s="166">
        <f ca="1">-'Case 1 Assumptions'!$C77*'Case 1 Assumptions'!$C$65*'Program Case 1 - Forecasts'!O$24*$B118*'Demographic-Economic'!$H43*'Case 1 Assumptions'!$C$45</f>
        <v>283594.18514521548</v>
      </c>
      <c r="P118" s="166">
        <f ca="1">-'Case 1 Assumptions'!$C77*'Case 1 Assumptions'!$C$65*'Program Case 1 - Forecasts'!P$24*$B118*'Demographic-Economic'!$H43*'Case 1 Assumptions'!$C$45</f>
        <v>284803.723110085</v>
      </c>
      <c r="Q118" s="166">
        <f ca="1">-'Case 1 Assumptions'!$C77*'Case 1 Assumptions'!$C$65*'Program Case 1 - Forecasts'!Q$24*$B118*'Demographic-Economic'!$H43*'Case 1 Assumptions'!$C$45</f>
        <v>286018.41979176103</v>
      </c>
      <c r="R118" s="166">
        <f ca="1">-'Case 1 Assumptions'!$C77*'Case 1 Assumptions'!$C$65*'Program Case 1 - Forecasts'!R$24*$B118*'Demographic-Economic'!$H43*'Case 1 Assumptions'!$C$45</f>
        <v>287238.29719231586</v>
      </c>
      <c r="S118" s="166">
        <f ca="1">-'Case 1 Assumptions'!$C77*'Case 1 Assumptions'!$C$65*'Program Case 1 - Forecasts'!S$24*$B118*'Demographic-Economic'!$H43*'Case 1 Assumptions'!$C$45</f>
        <v>288463.37740772177</v>
      </c>
      <c r="T118" s="166">
        <f ca="1">-'Case 1 Assumptions'!$C77*'Case 1 Assumptions'!$C$65*'Program Case 1 - Forecasts'!T$24*$B118*'Demographic-Economic'!$H43*'Case 1 Assumptions'!$C$45</f>
        <v>289693.68262808019</v>
      </c>
      <c r="U118" s="166">
        <f ca="1">-'Case 1 Assumptions'!$C77*'Case 1 Assumptions'!$C$65*'Program Case 1 - Forecasts'!U$24*$B118*'Demographic-Economic'!$H43*'Case 1 Assumptions'!$C$45</f>
        <v>290929.23513823864</v>
      </c>
      <c r="V118" s="166">
        <f ca="1">-'Case 1 Assumptions'!$C77*'Case 1 Assumptions'!$C$65*'Program Case 1 - Forecasts'!V$24*$B118*'Demographic-Economic'!$H43*'Case 1 Assumptions'!$C$45</f>
        <v>292170.05731803807</v>
      </c>
      <c r="W118" s="166">
        <f ca="1">-'Case 1 Assumptions'!$C77*'Case 1 Assumptions'!$C$65*'Program Case 1 - Forecasts'!W$24*$B118*'Demographic-Economic'!$H43*'Case 1 Assumptions'!$C$45</f>
        <v>293416.17164278799</v>
      </c>
      <c r="X118" s="166">
        <f ca="1">-'Case 1 Assumptions'!$C77*'Case 1 Assumptions'!$C$65*'Program Case 1 - Forecasts'!X$24*$B118*'Demographic-Economic'!$H43*'Case 1 Assumptions'!$C$45</f>
        <v>294038.9386712074</v>
      </c>
      <c r="Y118" s="166"/>
      <c r="Z118" s="166"/>
      <c r="AA118" s="166"/>
      <c r="AB118" s="166"/>
      <c r="AC118" s="166"/>
      <c r="AD118" s="166"/>
      <c r="AE118" s="166"/>
      <c r="AF118" s="166"/>
      <c r="AG118" s="166"/>
      <c r="AH118" s="166"/>
      <c r="AI118" s="166"/>
      <c r="AJ118" s="166"/>
      <c r="AK118" s="166"/>
      <c r="AL118" s="166"/>
      <c r="AM118" s="166"/>
      <c r="AN118" s="166"/>
      <c r="AO118" s="166"/>
      <c r="AP118" s="166"/>
      <c r="AQ118" s="166"/>
      <c r="AR118" s="166"/>
      <c r="AS118" s="166"/>
      <c r="AT118" s="166"/>
      <c r="AU118" s="166"/>
      <c r="AV118" s="166"/>
      <c r="AW118" s="166"/>
      <c r="AX118" s="166"/>
      <c r="AY118" s="166"/>
      <c r="AZ118" s="166"/>
      <c r="BA118" s="166"/>
      <c r="BB118" s="166"/>
      <c r="BC118" s="166"/>
      <c r="BD118" s="166"/>
      <c r="BE118" s="166"/>
      <c r="BF118" s="166"/>
      <c r="BG118" s="166"/>
      <c r="BH118" s="166"/>
      <c r="BI118" s="166"/>
      <c r="BJ118" s="166"/>
      <c r="BK118" s="166"/>
      <c r="BL118" s="166"/>
      <c r="BM118" s="166"/>
      <c r="BN118" s="166"/>
      <c r="BO118" s="166"/>
      <c r="BP118" s="166"/>
      <c r="BQ118" s="166"/>
      <c r="BR118" s="166"/>
      <c r="BS118" s="166"/>
      <c r="BT118" s="166"/>
      <c r="BU118" s="166"/>
      <c r="BV118" s="166"/>
      <c r="BW118" s="166"/>
      <c r="BX118" s="166"/>
      <c r="BY118" s="166"/>
      <c r="BZ118" s="166"/>
      <c r="CA118" s="166"/>
      <c r="CB118" s="166"/>
      <c r="CC118" s="166"/>
      <c r="CD118" s="166"/>
      <c r="CE118" s="166"/>
      <c r="CF118" s="166"/>
    </row>
    <row r="119" spans="2:84" x14ac:dyDescent="0.2">
      <c r="B119" s="180">
        <f t="shared" ref="B119:B126" si="61">B118+50000</f>
        <v>275000</v>
      </c>
      <c r="C119" s="79"/>
      <c r="D119" s="152"/>
      <c r="E119" s="152"/>
      <c r="F119" s="153"/>
      <c r="G119" s="79"/>
      <c r="H119" s="166">
        <f ca="1">-'Case 1 Assumptions'!$C78*'Case 1 Assumptions'!$C$65*'Program Case 1 - Forecasts'!H$24*$B119*'Demographic-Economic'!$H44*'Case 1 Assumptions'!$C$45</f>
        <v>0</v>
      </c>
      <c r="I119" s="166">
        <f ca="1">-'Case 1 Assumptions'!$C78*'Case 1 Assumptions'!$C$65*'Program Case 1 - Forecasts'!I$24*$B119*'Demographic-Economic'!$H44*'Case 1 Assumptions'!$C$45</f>
        <v>0</v>
      </c>
      <c r="J119" s="166">
        <f ca="1">-'Case 1 Assumptions'!$C78*'Case 1 Assumptions'!$C$65*'Program Case 1 - Forecasts'!J$24*$B119*'Demographic-Economic'!$H44*'Case 1 Assumptions'!$C$45</f>
        <v>0</v>
      </c>
      <c r="K119" s="166">
        <f ca="1">-'Case 1 Assumptions'!$C78*'Case 1 Assumptions'!$C$65*'Program Case 1 - Forecasts'!K$24*$B119*'Demographic-Economic'!$H44*'Case 1 Assumptions'!$C$45</f>
        <v>0</v>
      </c>
      <c r="L119" s="166">
        <f ca="1">-'Case 1 Assumptions'!$C78*'Case 1 Assumptions'!$C$65*'Program Case 1 - Forecasts'!L$24*$B119*'Demographic-Economic'!$H44*'Case 1 Assumptions'!$C$45</f>
        <v>0</v>
      </c>
      <c r="M119" s="166">
        <f ca="1">-'Case 1 Assumptions'!$C78*'Case 1 Assumptions'!$C$65*'Program Case 1 - Forecasts'!M$24*$B119*'Demographic-Economic'!$H44*'Case 1 Assumptions'!$C$45</f>
        <v>0</v>
      </c>
      <c r="N119" s="166">
        <f ca="1">-'Case 1 Assumptions'!$C78*'Case 1 Assumptions'!$C$65*'Program Case 1 - Forecasts'!N$24*$B119*'Demographic-Economic'!$H44*'Case 1 Assumptions'!$C$45</f>
        <v>0</v>
      </c>
      <c r="O119" s="166">
        <f ca="1">-'Case 1 Assumptions'!$C78*'Case 1 Assumptions'!$C$65*'Program Case 1 - Forecasts'!O$24*$B119*'Demographic-Economic'!$H44*'Case 1 Assumptions'!$C$45</f>
        <v>0</v>
      </c>
      <c r="P119" s="166">
        <f ca="1">-'Case 1 Assumptions'!$C78*'Case 1 Assumptions'!$C$65*'Program Case 1 - Forecasts'!P$24*$B119*'Demographic-Economic'!$H44*'Case 1 Assumptions'!$C$45</f>
        <v>0</v>
      </c>
      <c r="Q119" s="166">
        <f ca="1">-'Case 1 Assumptions'!$C78*'Case 1 Assumptions'!$C$65*'Program Case 1 - Forecasts'!Q$24*$B119*'Demographic-Economic'!$H44*'Case 1 Assumptions'!$C$45</f>
        <v>0</v>
      </c>
      <c r="R119" s="166">
        <f ca="1">-'Case 1 Assumptions'!$C78*'Case 1 Assumptions'!$C$65*'Program Case 1 - Forecasts'!R$24*$B119*'Demographic-Economic'!$H44*'Case 1 Assumptions'!$C$45</f>
        <v>0</v>
      </c>
      <c r="S119" s="166">
        <f ca="1">-'Case 1 Assumptions'!$C78*'Case 1 Assumptions'!$C$65*'Program Case 1 - Forecasts'!S$24*$B119*'Demographic-Economic'!$H44*'Case 1 Assumptions'!$C$45</f>
        <v>0</v>
      </c>
      <c r="T119" s="166">
        <f ca="1">-'Case 1 Assumptions'!$C78*'Case 1 Assumptions'!$C$65*'Program Case 1 - Forecasts'!T$24*$B119*'Demographic-Economic'!$H44*'Case 1 Assumptions'!$C$45</f>
        <v>0</v>
      </c>
      <c r="U119" s="166">
        <f ca="1">-'Case 1 Assumptions'!$C78*'Case 1 Assumptions'!$C$65*'Program Case 1 - Forecasts'!U$24*$B119*'Demographic-Economic'!$H44*'Case 1 Assumptions'!$C$45</f>
        <v>0</v>
      </c>
      <c r="V119" s="166">
        <f ca="1">-'Case 1 Assumptions'!$C78*'Case 1 Assumptions'!$C$65*'Program Case 1 - Forecasts'!V$24*$B119*'Demographic-Economic'!$H44*'Case 1 Assumptions'!$C$45</f>
        <v>0</v>
      </c>
      <c r="W119" s="166">
        <f ca="1">-'Case 1 Assumptions'!$C78*'Case 1 Assumptions'!$C$65*'Program Case 1 - Forecasts'!W$24*$B119*'Demographic-Economic'!$H44*'Case 1 Assumptions'!$C$45</f>
        <v>0</v>
      </c>
      <c r="X119" s="166">
        <f ca="1">-'Case 1 Assumptions'!$C78*'Case 1 Assumptions'!$C$65*'Program Case 1 - Forecasts'!X$24*$B119*'Demographic-Economic'!$H44*'Case 1 Assumptions'!$C$45</f>
        <v>0</v>
      </c>
      <c r="Y119" s="166"/>
      <c r="Z119" s="166"/>
      <c r="AA119" s="166"/>
      <c r="AB119" s="166"/>
      <c r="AC119" s="166"/>
      <c r="AD119" s="166"/>
      <c r="AE119" s="166"/>
      <c r="AF119" s="166"/>
      <c r="AG119" s="166"/>
      <c r="AH119" s="166"/>
      <c r="AI119" s="166"/>
      <c r="AJ119" s="166"/>
      <c r="AK119" s="166"/>
      <c r="AL119" s="166"/>
      <c r="AM119" s="166"/>
      <c r="AN119" s="166"/>
      <c r="AO119" s="166"/>
      <c r="AP119" s="166"/>
      <c r="AQ119" s="166"/>
      <c r="AR119" s="166"/>
      <c r="AS119" s="166"/>
      <c r="AT119" s="166"/>
      <c r="AU119" s="166"/>
      <c r="AV119" s="166"/>
      <c r="AW119" s="166"/>
      <c r="AX119" s="166"/>
      <c r="AY119" s="166"/>
      <c r="AZ119" s="166"/>
      <c r="BA119" s="166"/>
      <c r="BB119" s="166"/>
      <c r="BC119" s="166"/>
      <c r="BD119" s="166"/>
      <c r="BE119" s="166"/>
      <c r="BF119" s="166"/>
      <c r="BG119" s="166"/>
      <c r="BH119" s="166"/>
      <c r="BI119" s="166"/>
      <c r="BJ119" s="166"/>
      <c r="BK119" s="166"/>
      <c r="BL119" s="166"/>
      <c r="BM119" s="166"/>
      <c r="BN119" s="166"/>
      <c r="BO119" s="166"/>
      <c r="BP119" s="166"/>
      <c r="BQ119" s="166"/>
      <c r="BR119" s="166"/>
      <c r="BS119" s="166"/>
      <c r="BT119" s="166"/>
      <c r="BU119" s="166"/>
      <c r="BV119" s="166"/>
      <c r="BW119" s="166"/>
      <c r="BX119" s="166"/>
      <c r="BY119" s="166"/>
      <c r="BZ119" s="166"/>
      <c r="CA119" s="166"/>
      <c r="CB119" s="166"/>
      <c r="CC119" s="166"/>
      <c r="CD119" s="166"/>
      <c r="CE119" s="166"/>
      <c r="CF119" s="166"/>
    </row>
    <row r="120" spans="2:84" x14ac:dyDescent="0.2">
      <c r="B120" s="180">
        <f t="shared" si="61"/>
        <v>325000</v>
      </c>
      <c r="C120" s="79"/>
      <c r="D120" s="152"/>
      <c r="E120" s="152"/>
      <c r="F120" s="153"/>
      <c r="G120" s="79"/>
      <c r="H120" s="166">
        <f ca="1">-'Case 1 Assumptions'!$C79*'Case 1 Assumptions'!$C$65*'Program Case 1 - Forecasts'!H$24*$B120*'Demographic-Economic'!$H45*'Case 1 Assumptions'!$C$45</f>
        <v>0</v>
      </c>
      <c r="I120" s="166">
        <f ca="1">-'Case 1 Assumptions'!$C79*'Case 1 Assumptions'!$C$65*'Program Case 1 - Forecasts'!I$24*$B120*'Demographic-Economic'!$H45*'Case 1 Assumptions'!$C$45</f>
        <v>0</v>
      </c>
      <c r="J120" s="166">
        <f ca="1">-'Case 1 Assumptions'!$C79*'Case 1 Assumptions'!$C$65*'Program Case 1 - Forecasts'!J$24*$B120*'Demographic-Economic'!$H45*'Case 1 Assumptions'!$C$45</f>
        <v>0</v>
      </c>
      <c r="K120" s="166">
        <f ca="1">-'Case 1 Assumptions'!$C79*'Case 1 Assumptions'!$C$65*'Program Case 1 - Forecasts'!K$24*$B120*'Demographic-Economic'!$H45*'Case 1 Assumptions'!$C$45</f>
        <v>0</v>
      </c>
      <c r="L120" s="166">
        <f ca="1">-'Case 1 Assumptions'!$C79*'Case 1 Assumptions'!$C$65*'Program Case 1 - Forecasts'!L$24*$B120*'Demographic-Economic'!$H45*'Case 1 Assumptions'!$C$45</f>
        <v>0</v>
      </c>
      <c r="M120" s="166">
        <f ca="1">-'Case 1 Assumptions'!$C79*'Case 1 Assumptions'!$C$65*'Program Case 1 - Forecasts'!M$24*$B120*'Demographic-Economic'!$H45*'Case 1 Assumptions'!$C$45</f>
        <v>0</v>
      </c>
      <c r="N120" s="166">
        <f ca="1">-'Case 1 Assumptions'!$C79*'Case 1 Assumptions'!$C$65*'Program Case 1 - Forecasts'!N$24*$B120*'Demographic-Economic'!$H45*'Case 1 Assumptions'!$C$45</f>
        <v>0</v>
      </c>
      <c r="O120" s="166">
        <f ca="1">-'Case 1 Assumptions'!$C79*'Case 1 Assumptions'!$C$65*'Program Case 1 - Forecasts'!O$24*$B120*'Demographic-Economic'!$H45*'Case 1 Assumptions'!$C$45</f>
        <v>0</v>
      </c>
      <c r="P120" s="166">
        <f ca="1">-'Case 1 Assumptions'!$C79*'Case 1 Assumptions'!$C$65*'Program Case 1 - Forecasts'!P$24*$B120*'Demographic-Economic'!$H45*'Case 1 Assumptions'!$C$45</f>
        <v>0</v>
      </c>
      <c r="Q120" s="166">
        <f ca="1">-'Case 1 Assumptions'!$C79*'Case 1 Assumptions'!$C$65*'Program Case 1 - Forecasts'!Q$24*$B120*'Demographic-Economic'!$H45*'Case 1 Assumptions'!$C$45</f>
        <v>0</v>
      </c>
      <c r="R120" s="166">
        <f ca="1">-'Case 1 Assumptions'!$C79*'Case 1 Assumptions'!$C$65*'Program Case 1 - Forecasts'!R$24*$B120*'Demographic-Economic'!$H45*'Case 1 Assumptions'!$C$45</f>
        <v>0</v>
      </c>
      <c r="S120" s="166">
        <f ca="1">-'Case 1 Assumptions'!$C79*'Case 1 Assumptions'!$C$65*'Program Case 1 - Forecasts'!S$24*$B120*'Demographic-Economic'!$H45*'Case 1 Assumptions'!$C$45</f>
        <v>0</v>
      </c>
      <c r="T120" s="166">
        <f ca="1">-'Case 1 Assumptions'!$C79*'Case 1 Assumptions'!$C$65*'Program Case 1 - Forecasts'!T$24*$B120*'Demographic-Economic'!$H45*'Case 1 Assumptions'!$C$45</f>
        <v>0</v>
      </c>
      <c r="U120" s="166">
        <f ca="1">-'Case 1 Assumptions'!$C79*'Case 1 Assumptions'!$C$65*'Program Case 1 - Forecasts'!U$24*$B120*'Demographic-Economic'!$H45*'Case 1 Assumptions'!$C$45</f>
        <v>0</v>
      </c>
      <c r="V120" s="166">
        <f ca="1">-'Case 1 Assumptions'!$C79*'Case 1 Assumptions'!$C$65*'Program Case 1 - Forecasts'!V$24*$B120*'Demographic-Economic'!$H45*'Case 1 Assumptions'!$C$45</f>
        <v>0</v>
      </c>
      <c r="W120" s="166">
        <f ca="1">-'Case 1 Assumptions'!$C79*'Case 1 Assumptions'!$C$65*'Program Case 1 - Forecasts'!W$24*$B120*'Demographic-Economic'!$H45*'Case 1 Assumptions'!$C$45</f>
        <v>0</v>
      </c>
      <c r="X120" s="166">
        <f ca="1">-'Case 1 Assumptions'!$C79*'Case 1 Assumptions'!$C$65*'Program Case 1 - Forecasts'!X$24*$B120*'Demographic-Economic'!$H45*'Case 1 Assumptions'!$C$45</f>
        <v>0</v>
      </c>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row>
    <row r="121" spans="2:84" x14ac:dyDescent="0.2">
      <c r="B121" s="180">
        <f t="shared" si="61"/>
        <v>375000</v>
      </c>
      <c r="C121" s="79"/>
      <c r="D121" s="152"/>
      <c r="E121" s="152"/>
      <c r="F121" s="153"/>
      <c r="G121" s="79"/>
      <c r="H121" s="166">
        <f ca="1">-'Case 1 Assumptions'!$C80*'Case 1 Assumptions'!$C$65*'Program Case 1 - Forecasts'!H$24*$B121*'Demographic-Economic'!$H46*'Case 1 Assumptions'!$C$45</f>
        <v>0</v>
      </c>
      <c r="I121" s="166">
        <f ca="1">-'Case 1 Assumptions'!$C80*'Case 1 Assumptions'!$C$65*'Program Case 1 - Forecasts'!I$24*$B121*'Demographic-Economic'!$H46*'Case 1 Assumptions'!$C$45</f>
        <v>0</v>
      </c>
      <c r="J121" s="166">
        <f ca="1">-'Case 1 Assumptions'!$C80*'Case 1 Assumptions'!$C$65*'Program Case 1 - Forecasts'!J$24*$B121*'Demographic-Economic'!$H46*'Case 1 Assumptions'!$C$45</f>
        <v>0</v>
      </c>
      <c r="K121" s="166">
        <f ca="1">-'Case 1 Assumptions'!$C80*'Case 1 Assumptions'!$C$65*'Program Case 1 - Forecasts'!K$24*$B121*'Demographic-Economic'!$H46*'Case 1 Assumptions'!$C$45</f>
        <v>0</v>
      </c>
      <c r="L121" s="166">
        <f ca="1">-'Case 1 Assumptions'!$C80*'Case 1 Assumptions'!$C$65*'Program Case 1 - Forecasts'!L$24*$B121*'Demographic-Economic'!$H46*'Case 1 Assumptions'!$C$45</f>
        <v>0</v>
      </c>
      <c r="M121" s="166">
        <f ca="1">-'Case 1 Assumptions'!$C80*'Case 1 Assumptions'!$C$65*'Program Case 1 - Forecasts'!M$24*$B121*'Demographic-Economic'!$H46*'Case 1 Assumptions'!$C$45</f>
        <v>0</v>
      </c>
      <c r="N121" s="166">
        <f ca="1">-'Case 1 Assumptions'!$C80*'Case 1 Assumptions'!$C$65*'Program Case 1 - Forecasts'!N$24*$B121*'Demographic-Economic'!$H46*'Case 1 Assumptions'!$C$45</f>
        <v>0</v>
      </c>
      <c r="O121" s="166">
        <f ca="1">-'Case 1 Assumptions'!$C80*'Case 1 Assumptions'!$C$65*'Program Case 1 - Forecasts'!O$24*$B121*'Demographic-Economic'!$H46*'Case 1 Assumptions'!$C$45</f>
        <v>0</v>
      </c>
      <c r="P121" s="166">
        <f ca="1">-'Case 1 Assumptions'!$C80*'Case 1 Assumptions'!$C$65*'Program Case 1 - Forecasts'!P$24*$B121*'Demographic-Economic'!$H46*'Case 1 Assumptions'!$C$45</f>
        <v>0</v>
      </c>
      <c r="Q121" s="166">
        <f ca="1">-'Case 1 Assumptions'!$C80*'Case 1 Assumptions'!$C$65*'Program Case 1 - Forecasts'!Q$24*$B121*'Demographic-Economic'!$H46*'Case 1 Assumptions'!$C$45</f>
        <v>0</v>
      </c>
      <c r="R121" s="166">
        <f ca="1">-'Case 1 Assumptions'!$C80*'Case 1 Assumptions'!$C$65*'Program Case 1 - Forecasts'!R$24*$B121*'Demographic-Economic'!$H46*'Case 1 Assumptions'!$C$45</f>
        <v>0</v>
      </c>
      <c r="S121" s="166">
        <f ca="1">-'Case 1 Assumptions'!$C80*'Case 1 Assumptions'!$C$65*'Program Case 1 - Forecasts'!S$24*$B121*'Demographic-Economic'!$H46*'Case 1 Assumptions'!$C$45</f>
        <v>0</v>
      </c>
      <c r="T121" s="166">
        <f ca="1">-'Case 1 Assumptions'!$C80*'Case 1 Assumptions'!$C$65*'Program Case 1 - Forecasts'!T$24*$B121*'Demographic-Economic'!$H46*'Case 1 Assumptions'!$C$45</f>
        <v>0</v>
      </c>
      <c r="U121" s="166">
        <f ca="1">-'Case 1 Assumptions'!$C80*'Case 1 Assumptions'!$C$65*'Program Case 1 - Forecasts'!U$24*$B121*'Demographic-Economic'!$H46*'Case 1 Assumptions'!$C$45</f>
        <v>0</v>
      </c>
      <c r="V121" s="166">
        <f ca="1">-'Case 1 Assumptions'!$C80*'Case 1 Assumptions'!$C$65*'Program Case 1 - Forecasts'!V$24*$B121*'Demographic-Economic'!$H46*'Case 1 Assumptions'!$C$45</f>
        <v>0</v>
      </c>
      <c r="W121" s="166">
        <f ca="1">-'Case 1 Assumptions'!$C80*'Case 1 Assumptions'!$C$65*'Program Case 1 - Forecasts'!W$24*$B121*'Demographic-Economic'!$H46*'Case 1 Assumptions'!$C$45</f>
        <v>0</v>
      </c>
      <c r="X121" s="166">
        <f ca="1">-'Case 1 Assumptions'!$C80*'Case 1 Assumptions'!$C$65*'Program Case 1 - Forecasts'!X$24*$B121*'Demographic-Economic'!$H46*'Case 1 Assumptions'!$C$45</f>
        <v>0</v>
      </c>
      <c r="Y121" s="166"/>
      <c r="Z121" s="166"/>
      <c r="AA121" s="166"/>
      <c r="AB121" s="166"/>
      <c r="AC121" s="166"/>
      <c r="AD121" s="166"/>
      <c r="AE121" s="166"/>
      <c r="AF121" s="166"/>
      <c r="AG121" s="166"/>
      <c r="AH121" s="166"/>
      <c r="AI121" s="166"/>
      <c r="AJ121" s="166"/>
      <c r="AK121" s="166"/>
      <c r="AL121" s="166"/>
      <c r="AM121" s="166"/>
      <c r="AN121" s="166"/>
      <c r="AO121" s="166"/>
      <c r="AP121" s="166"/>
      <c r="AQ121" s="166"/>
      <c r="AR121" s="166"/>
      <c r="AS121" s="166"/>
      <c r="AT121" s="166"/>
      <c r="AU121" s="166"/>
      <c r="AV121" s="166"/>
      <c r="AW121" s="166"/>
      <c r="AX121" s="166"/>
      <c r="AY121" s="166"/>
      <c r="AZ121" s="166"/>
      <c r="BA121" s="166"/>
      <c r="BB121" s="166"/>
      <c r="BC121" s="166"/>
      <c r="BD121" s="166"/>
      <c r="BE121" s="166"/>
      <c r="BF121" s="166"/>
      <c r="BG121" s="166"/>
      <c r="BH121" s="166"/>
      <c r="BI121" s="166"/>
      <c r="BJ121" s="166"/>
      <c r="BK121" s="166"/>
      <c r="BL121" s="166"/>
      <c r="BM121" s="166"/>
      <c r="BN121" s="166"/>
      <c r="BO121" s="166"/>
      <c r="BP121" s="166"/>
      <c r="BQ121" s="166"/>
      <c r="BR121" s="166"/>
      <c r="BS121" s="166"/>
      <c r="BT121" s="166"/>
      <c r="BU121" s="166"/>
      <c r="BV121" s="166"/>
      <c r="BW121" s="166"/>
      <c r="BX121" s="166"/>
      <c r="BY121" s="166"/>
      <c r="BZ121" s="166"/>
      <c r="CA121" s="166"/>
      <c r="CB121" s="166"/>
      <c r="CC121" s="166"/>
      <c r="CD121" s="166"/>
      <c r="CE121" s="166"/>
      <c r="CF121" s="166"/>
    </row>
    <row r="122" spans="2:84" x14ac:dyDescent="0.2">
      <c r="B122" s="180">
        <f t="shared" si="61"/>
        <v>425000</v>
      </c>
      <c r="C122" s="79"/>
      <c r="D122" s="152"/>
      <c r="E122" s="152"/>
      <c r="F122" s="153"/>
      <c r="G122" s="79"/>
      <c r="H122" s="166">
        <f ca="1">-'Case 1 Assumptions'!$C81*'Case 1 Assumptions'!$C$65*'Program Case 1 - Forecasts'!H$24*$B122*'Demographic-Economic'!$H47*'Case 1 Assumptions'!$C$45</f>
        <v>0</v>
      </c>
      <c r="I122" s="166">
        <f ca="1">-'Case 1 Assumptions'!$C81*'Case 1 Assumptions'!$C$65*'Program Case 1 - Forecasts'!I$24*$B122*'Demographic-Economic'!$H47*'Case 1 Assumptions'!$C$45</f>
        <v>0</v>
      </c>
      <c r="J122" s="166">
        <f ca="1">-'Case 1 Assumptions'!$C81*'Case 1 Assumptions'!$C$65*'Program Case 1 - Forecasts'!J$24*$B122*'Demographic-Economic'!$H47*'Case 1 Assumptions'!$C$45</f>
        <v>0</v>
      </c>
      <c r="K122" s="166">
        <f ca="1">-'Case 1 Assumptions'!$C81*'Case 1 Assumptions'!$C$65*'Program Case 1 - Forecasts'!K$24*$B122*'Demographic-Economic'!$H47*'Case 1 Assumptions'!$C$45</f>
        <v>0</v>
      </c>
      <c r="L122" s="166">
        <f ca="1">-'Case 1 Assumptions'!$C81*'Case 1 Assumptions'!$C$65*'Program Case 1 - Forecasts'!L$24*$B122*'Demographic-Economic'!$H47*'Case 1 Assumptions'!$C$45</f>
        <v>0</v>
      </c>
      <c r="M122" s="166">
        <f ca="1">-'Case 1 Assumptions'!$C81*'Case 1 Assumptions'!$C$65*'Program Case 1 - Forecasts'!M$24*$B122*'Demographic-Economic'!$H47*'Case 1 Assumptions'!$C$45</f>
        <v>0</v>
      </c>
      <c r="N122" s="166">
        <f ca="1">-'Case 1 Assumptions'!$C81*'Case 1 Assumptions'!$C$65*'Program Case 1 - Forecasts'!N$24*$B122*'Demographic-Economic'!$H47*'Case 1 Assumptions'!$C$45</f>
        <v>0</v>
      </c>
      <c r="O122" s="166">
        <f ca="1">-'Case 1 Assumptions'!$C81*'Case 1 Assumptions'!$C$65*'Program Case 1 - Forecasts'!O$24*$B122*'Demographic-Economic'!$H47*'Case 1 Assumptions'!$C$45</f>
        <v>0</v>
      </c>
      <c r="P122" s="166">
        <f ca="1">-'Case 1 Assumptions'!$C81*'Case 1 Assumptions'!$C$65*'Program Case 1 - Forecasts'!P$24*$B122*'Demographic-Economic'!$H47*'Case 1 Assumptions'!$C$45</f>
        <v>0</v>
      </c>
      <c r="Q122" s="166">
        <f ca="1">-'Case 1 Assumptions'!$C81*'Case 1 Assumptions'!$C$65*'Program Case 1 - Forecasts'!Q$24*$B122*'Demographic-Economic'!$H47*'Case 1 Assumptions'!$C$45</f>
        <v>0</v>
      </c>
      <c r="R122" s="166">
        <f ca="1">-'Case 1 Assumptions'!$C81*'Case 1 Assumptions'!$C$65*'Program Case 1 - Forecasts'!R$24*$B122*'Demographic-Economic'!$H47*'Case 1 Assumptions'!$C$45</f>
        <v>0</v>
      </c>
      <c r="S122" s="166">
        <f ca="1">-'Case 1 Assumptions'!$C81*'Case 1 Assumptions'!$C$65*'Program Case 1 - Forecasts'!S$24*$B122*'Demographic-Economic'!$H47*'Case 1 Assumptions'!$C$45</f>
        <v>0</v>
      </c>
      <c r="T122" s="166">
        <f ca="1">-'Case 1 Assumptions'!$C81*'Case 1 Assumptions'!$C$65*'Program Case 1 - Forecasts'!T$24*$B122*'Demographic-Economic'!$H47*'Case 1 Assumptions'!$C$45</f>
        <v>0</v>
      </c>
      <c r="U122" s="166">
        <f ca="1">-'Case 1 Assumptions'!$C81*'Case 1 Assumptions'!$C$65*'Program Case 1 - Forecasts'!U$24*$B122*'Demographic-Economic'!$H47*'Case 1 Assumptions'!$C$45</f>
        <v>0</v>
      </c>
      <c r="V122" s="166">
        <f ca="1">-'Case 1 Assumptions'!$C81*'Case 1 Assumptions'!$C$65*'Program Case 1 - Forecasts'!V$24*$B122*'Demographic-Economic'!$H47*'Case 1 Assumptions'!$C$45</f>
        <v>0</v>
      </c>
      <c r="W122" s="166">
        <f ca="1">-'Case 1 Assumptions'!$C81*'Case 1 Assumptions'!$C$65*'Program Case 1 - Forecasts'!W$24*$B122*'Demographic-Economic'!$H47*'Case 1 Assumptions'!$C$45</f>
        <v>0</v>
      </c>
      <c r="X122" s="166">
        <f ca="1">-'Case 1 Assumptions'!$C81*'Case 1 Assumptions'!$C$65*'Program Case 1 - Forecasts'!X$24*$B122*'Demographic-Economic'!$H47*'Case 1 Assumptions'!$C$45</f>
        <v>0</v>
      </c>
      <c r="Y122" s="166"/>
      <c r="Z122" s="166"/>
      <c r="AA122" s="166"/>
      <c r="AB122" s="166"/>
      <c r="AC122" s="166"/>
      <c r="AD122" s="166"/>
      <c r="AE122" s="166"/>
      <c r="AF122" s="166"/>
      <c r="AG122" s="166"/>
      <c r="AH122" s="166"/>
      <c r="AI122" s="166"/>
      <c r="AJ122" s="166"/>
      <c r="AK122" s="166"/>
      <c r="AL122" s="166"/>
      <c r="AM122" s="166"/>
      <c r="AN122" s="166"/>
      <c r="AO122" s="166"/>
      <c r="AP122" s="166"/>
      <c r="AQ122" s="166"/>
      <c r="AR122" s="166"/>
      <c r="AS122" s="166"/>
      <c r="AT122" s="166"/>
      <c r="AU122" s="166"/>
      <c r="AV122" s="166"/>
      <c r="AW122" s="166"/>
      <c r="AX122" s="166"/>
      <c r="AY122" s="166"/>
      <c r="AZ122" s="166"/>
      <c r="BA122" s="166"/>
      <c r="BB122" s="166"/>
      <c r="BC122" s="166"/>
      <c r="BD122" s="166"/>
      <c r="BE122" s="166"/>
      <c r="BF122" s="166"/>
      <c r="BG122" s="166"/>
      <c r="BH122" s="166"/>
      <c r="BI122" s="166"/>
      <c r="BJ122" s="166"/>
      <c r="BK122" s="166"/>
      <c r="BL122" s="166"/>
      <c r="BM122" s="166"/>
      <c r="BN122" s="166"/>
      <c r="BO122" s="166"/>
      <c r="BP122" s="166"/>
      <c r="BQ122" s="166"/>
      <c r="BR122" s="166"/>
      <c r="BS122" s="166"/>
      <c r="BT122" s="166"/>
      <c r="BU122" s="166"/>
      <c r="BV122" s="166"/>
      <c r="BW122" s="166"/>
      <c r="BX122" s="166"/>
      <c r="BY122" s="166"/>
      <c r="BZ122" s="166"/>
      <c r="CA122" s="166"/>
      <c r="CB122" s="166"/>
      <c r="CC122" s="166"/>
      <c r="CD122" s="166"/>
      <c r="CE122" s="166"/>
      <c r="CF122" s="166"/>
    </row>
    <row r="123" spans="2:84" x14ac:dyDescent="0.2">
      <c r="B123" s="180">
        <f t="shared" si="61"/>
        <v>475000</v>
      </c>
      <c r="C123" s="79"/>
      <c r="D123" s="152"/>
      <c r="E123" s="152"/>
      <c r="F123" s="153"/>
      <c r="G123" s="79"/>
      <c r="H123" s="166">
        <f ca="1">-'Case 1 Assumptions'!$C82*'Case 1 Assumptions'!$C$65*'Program Case 1 - Forecasts'!H$24*$B123*'Demographic-Economic'!$H48*'Case 1 Assumptions'!$C$45</f>
        <v>0</v>
      </c>
      <c r="I123" s="166">
        <f ca="1">-'Case 1 Assumptions'!$C82*'Case 1 Assumptions'!$C$65*'Program Case 1 - Forecasts'!I$24*$B123*'Demographic-Economic'!$H48*'Case 1 Assumptions'!$C$45</f>
        <v>0</v>
      </c>
      <c r="J123" s="166">
        <f ca="1">-'Case 1 Assumptions'!$C82*'Case 1 Assumptions'!$C$65*'Program Case 1 - Forecasts'!J$24*$B123*'Demographic-Economic'!$H48*'Case 1 Assumptions'!$C$45</f>
        <v>0</v>
      </c>
      <c r="K123" s="166">
        <f ca="1">-'Case 1 Assumptions'!$C82*'Case 1 Assumptions'!$C$65*'Program Case 1 - Forecasts'!K$24*$B123*'Demographic-Economic'!$H48*'Case 1 Assumptions'!$C$45</f>
        <v>0</v>
      </c>
      <c r="L123" s="166">
        <f ca="1">-'Case 1 Assumptions'!$C82*'Case 1 Assumptions'!$C$65*'Program Case 1 - Forecasts'!L$24*$B123*'Demographic-Economic'!$H48*'Case 1 Assumptions'!$C$45</f>
        <v>0</v>
      </c>
      <c r="M123" s="166">
        <f ca="1">-'Case 1 Assumptions'!$C82*'Case 1 Assumptions'!$C$65*'Program Case 1 - Forecasts'!M$24*$B123*'Demographic-Economic'!$H48*'Case 1 Assumptions'!$C$45</f>
        <v>0</v>
      </c>
      <c r="N123" s="166">
        <f ca="1">-'Case 1 Assumptions'!$C82*'Case 1 Assumptions'!$C$65*'Program Case 1 - Forecasts'!N$24*$B123*'Demographic-Economic'!$H48*'Case 1 Assumptions'!$C$45</f>
        <v>0</v>
      </c>
      <c r="O123" s="166">
        <f ca="1">-'Case 1 Assumptions'!$C82*'Case 1 Assumptions'!$C$65*'Program Case 1 - Forecasts'!O$24*$B123*'Demographic-Economic'!$H48*'Case 1 Assumptions'!$C$45</f>
        <v>0</v>
      </c>
      <c r="P123" s="166">
        <f ca="1">-'Case 1 Assumptions'!$C82*'Case 1 Assumptions'!$C$65*'Program Case 1 - Forecasts'!P$24*$B123*'Demographic-Economic'!$H48*'Case 1 Assumptions'!$C$45</f>
        <v>0</v>
      </c>
      <c r="Q123" s="166">
        <f ca="1">-'Case 1 Assumptions'!$C82*'Case 1 Assumptions'!$C$65*'Program Case 1 - Forecasts'!Q$24*$B123*'Demographic-Economic'!$H48*'Case 1 Assumptions'!$C$45</f>
        <v>0</v>
      </c>
      <c r="R123" s="166">
        <f ca="1">-'Case 1 Assumptions'!$C82*'Case 1 Assumptions'!$C$65*'Program Case 1 - Forecasts'!R$24*$B123*'Demographic-Economic'!$H48*'Case 1 Assumptions'!$C$45</f>
        <v>0</v>
      </c>
      <c r="S123" s="166">
        <f ca="1">-'Case 1 Assumptions'!$C82*'Case 1 Assumptions'!$C$65*'Program Case 1 - Forecasts'!S$24*$B123*'Demographic-Economic'!$H48*'Case 1 Assumptions'!$C$45</f>
        <v>0</v>
      </c>
      <c r="T123" s="166">
        <f ca="1">-'Case 1 Assumptions'!$C82*'Case 1 Assumptions'!$C$65*'Program Case 1 - Forecasts'!T$24*$B123*'Demographic-Economic'!$H48*'Case 1 Assumptions'!$C$45</f>
        <v>0</v>
      </c>
      <c r="U123" s="166">
        <f ca="1">-'Case 1 Assumptions'!$C82*'Case 1 Assumptions'!$C$65*'Program Case 1 - Forecasts'!U$24*$B123*'Demographic-Economic'!$H48*'Case 1 Assumptions'!$C$45</f>
        <v>0</v>
      </c>
      <c r="V123" s="166">
        <f ca="1">-'Case 1 Assumptions'!$C82*'Case 1 Assumptions'!$C$65*'Program Case 1 - Forecasts'!V$24*$B123*'Demographic-Economic'!$H48*'Case 1 Assumptions'!$C$45</f>
        <v>0</v>
      </c>
      <c r="W123" s="166">
        <f ca="1">-'Case 1 Assumptions'!$C82*'Case 1 Assumptions'!$C$65*'Program Case 1 - Forecasts'!W$24*$B123*'Demographic-Economic'!$H48*'Case 1 Assumptions'!$C$45</f>
        <v>0</v>
      </c>
      <c r="X123" s="166">
        <f ca="1">-'Case 1 Assumptions'!$C82*'Case 1 Assumptions'!$C$65*'Program Case 1 - Forecasts'!X$24*$B123*'Demographic-Economic'!$H48*'Case 1 Assumptions'!$C$45</f>
        <v>0</v>
      </c>
      <c r="Y123" s="166"/>
      <c r="Z123" s="166"/>
      <c r="AA123" s="166"/>
      <c r="AB123" s="166"/>
      <c r="AC123" s="166"/>
      <c r="AD123" s="166"/>
      <c r="AE123" s="166"/>
      <c r="AF123" s="166"/>
      <c r="AG123" s="166"/>
      <c r="AH123" s="166"/>
      <c r="AI123" s="166"/>
      <c r="AJ123" s="166"/>
      <c r="AK123" s="166"/>
      <c r="AL123" s="166"/>
      <c r="AM123" s="166"/>
      <c r="AN123" s="166"/>
      <c r="AO123" s="166"/>
      <c r="AP123" s="166"/>
      <c r="AQ123" s="166"/>
      <c r="AR123" s="166"/>
      <c r="AS123" s="166"/>
      <c r="AT123" s="166"/>
      <c r="AU123" s="166"/>
      <c r="AV123" s="166"/>
      <c r="AW123" s="166"/>
      <c r="AX123" s="166"/>
      <c r="AY123" s="166"/>
      <c r="AZ123" s="166"/>
      <c r="BA123" s="166"/>
      <c r="BB123" s="166"/>
      <c r="BC123" s="166"/>
      <c r="BD123" s="166"/>
      <c r="BE123" s="166"/>
      <c r="BF123" s="166"/>
      <c r="BG123" s="166"/>
      <c r="BH123" s="166"/>
      <c r="BI123" s="166"/>
      <c r="BJ123" s="166"/>
      <c r="BK123" s="166"/>
      <c r="BL123" s="166"/>
      <c r="BM123" s="166"/>
      <c r="BN123" s="166"/>
      <c r="BO123" s="166"/>
      <c r="BP123" s="166"/>
      <c r="BQ123" s="166"/>
      <c r="BR123" s="166"/>
      <c r="BS123" s="166"/>
      <c r="BT123" s="166"/>
      <c r="BU123" s="166"/>
      <c r="BV123" s="166"/>
      <c r="BW123" s="166"/>
      <c r="BX123" s="166"/>
      <c r="BY123" s="166"/>
      <c r="BZ123" s="166"/>
      <c r="CA123" s="166"/>
      <c r="CB123" s="166"/>
      <c r="CC123" s="166"/>
      <c r="CD123" s="166"/>
      <c r="CE123" s="166"/>
      <c r="CF123" s="166"/>
    </row>
    <row r="124" spans="2:84" x14ac:dyDescent="0.2">
      <c r="B124" s="180">
        <f t="shared" si="61"/>
        <v>525000</v>
      </c>
      <c r="C124" s="79"/>
      <c r="D124" s="152"/>
      <c r="E124" s="152"/>
      <c r="F124" s="153"/>
      <c r="G124" s="79"/>
      <c r="H124" s="166">
        <f ca="1">-'Case 1 Assumptions'!$C83*'Case 1 Assumptions'!$C$65*'Program Case 1 - Forecasts'!H$24*$B124*'Demographic-Economic'!$H49*'Case 1 Assumptions'!$C$45</f>
        <v>0</v>
      </c>
      <c r="I124" s="166">
        <f ca="1">-'Case 1 Assumptions'!$C83*'Case 1 Assumptions'!$C$65*'Program Case 1 - Forecasts'!I$24*$B124*'Demographic-Economic'!$H49*'Case 1 Assumptions'!$C$45</f>
        <v>0</v>
      </c>
      <c r="J124" s="166">
        <f ca="1">-'Case 1 Assumptions'!$C83*'Case 1 Assumptions'!$C$65*'Program Case 1 - Forecasts'!J$24*$B124*'Demographic-Economic'!$H49*'Case 1 Assumptions'!$C$45</f>
        <v>0</v>
      </c>
      <c r="K124" s="166">
        <f ca="1">-'Case 1 Assumptions'!$C83*'Case 1 Assumptions'!$C$65*'Program Case 1 - Forecasts'!K$24*$B124*'Demographic-Economic'!$H49*'Case 1 Assumptions'!$C$45</f>
        <v>0</v>
      </c>
      <c r="L124" s="166">
        <f ca="1">-'Case 1 Assumptions'!$C83*'Case 1 Assumptions'!$C$65*'Program Case 1 - Forecasts'!L$24*$B124*'Demographic-Economic'!$H49*'Case 1 Assumptions'!$C$45</f>
        <v>0</v>
      </c>
      <c r="M124" s="166">
        <f ca="1">-'Case 1 Assumptions'!$C83*'Case 1 Assumptions'!$C$65*'Program Case 1 - Forecasts'!M$24*$B124*'Demographic-Economic'!$H49*'Case 1 Assumptions'!$C$45</f>
        <v>0</v>
      </c>
      <c r="N124" s="166">
        <f ca="1">-'Case 1 Assumptions'!$C83*'Case 1 Assumptions'!$C$65*'Program Case 1 - Forecasts'!N$24*$B124*'Demographic-Economic'!$H49*'Case 1 Assumptions'!$C$45</f>
        <v>0</v>
      </c>
      <c r="O124" s="166">
        <f ca="1">-'Case 1 Assumptions'!$C83*'Case 1 Assumptions'!$C$65*'Program Case 1 - Forecasts'!O$24*$B124*'Demographic-Economic'!$H49*'Case 1 Assumptions'!$C$45</f>
        <v>0</v>
      </c>
      <c r="P124" s="166">
        <f ca="1">-'Case 1 Assumptions'!$C83*'Case 1 Assumptions'!$C$65*'Program Case 1 - Forecasts'!P$24*$B124*'Demographic-Economic'!$H49*'Case 1 Assumptions'!$C$45</f>
        <v>0</v>
      </c>
      <c r="Q124" s="166">
        <f ca="1">-'Case 1 Assumptions'!$C83*'Case 1 Assumptions'!$C$65*'Program Case 1 - Forecasts'!Q$24*$B124*'Demographic-Economic'!$H49*'Case 1 Assumptions'!$C$45</f>
        <v>0</v>
      </c>
      <c r="R124" s="166">
        <f ca="1">-'Case 1 Assumptions'!$C83*'Case 1 Assumptions'!$C$65*'Program Case 1 - Forecasts'!R$24*$B124*'Demographic-Economic'!$H49*'Case 1 Assumptions'!$C$45</f>
        <v>0</v>
      </c>
      <c r="S124" s="166">
        <f ca="1">-'Case 1 Assumptions'!$C83*'Case 1 Assumptions'!$C$65*'Program Case 1 - Forecasts'!S$24*$B124*'Demographic-Economic'!$H49*'Case 1 Assumptions'!$C$45</f>
        <v>0</v>
      </c>
      <c r="T124" s="166">
        <f ca="1">-'Case 1 Assumptions'!$C83*'Case 1 Assumptions'!$C$65*'Program Case 1 - Forecasts'!T$24*$B124*'Demographic-Economic'!$H49*'Case 1 Assumptions'!$C$45</f>
        <v>0</v>
      </c>
      <c r="U124" s="166">
        <f ca="1">-'Case 1 Assumptions'!$C83*'Case 1 Assumptions'!$C$65*'Program Case 1 - Forecasts'!U$24*$B124*'Demographic-Economic'!$H49*'Case 1 Assumptions'!$C$45</f>
        <v>0</v>
      </c>
      <c r="V124" s="166">
        <f ca="1">-'Case 1 Assumptions'!$C83*'Case 1 Assumptions'!$C$65*'Program Case 1 - Forecasts'!V$24*$B124*'Demographic-Economic'!$H49*'Case 1 Assumptions'!$C$45</f>
        <v>0</v>
      </c>
      <c r="W124" s="166">
        <f ca="1">-'Case 1 Assumptions'!$C83*'Case 1 Assumptions'!$C$65*'Program Case 1 - Forecasts'!W$24*$B124*'Demographic-Economic'!$H49*'Case 1 Assumptions'!$C$45</f>
        <v>0</v>
      </c>
      <c r="X124" s="166">
        <f ca="1">-'Case 1 Assumptions'!$C83*'Case 1 Assumptions'!$C$65*'Program Case 1 - Forecasts'!X$24*$B124*'Demographic-Economic'!$H49*'Case 1 Assumptions'!$C$45</f>
        <v>0</v>
      </c>
      <c r="Y124" s="166"/>
      <c r="Z124" s="166"/>
      <c r="AA124" s="166"/>
      <c r="AB124" s="166"/>
      <c r="AC124" s="166"/>
      <c r="AD124" s="166"/>
      <c r="AE124" s="166"/>
      <c r="AF124" s="166"/>
      <c r="AG124" s="166"/>
      <c r="AH124" s="166"/>
      <c r="AI124" s="166"/>
      <c r="AJ124" s="166"/>
      <c r="AK124" s="166"/>
      <c r="AL124" s="166"/>
      <c r="AM124" s="166"/>
      <c r="AN124" s="166"/>
      <c r="AO124" s="166"/>
      <c r="AP124" s="166"/>
      <c r="AQ124" s="166"/>
      <c r="AR124" s="166"/>
      <c r="AS124" s="166"/>
      <c r="AT124" s="166"/>
      <c r="AU124" s="166"/>
      <c r="AV124" s="166"/>
      <c r="AW124" s="166"/>
      <c r="AX124" s="166"/>
      <c r="AY124" s="166"/>
      <c r="AZ124" s="166"/>
      <c r="BA124" s="166"/>
      <c r="BB124" s="166"/>
      <c r="BC124" s="166"/>
      <c r="BD124" s="166"/>
      <c r="BE124" s="166"/>
      <c r="BF124" s="166"/>
      <c r="BG124" s="166"/>
      <c r="BH124" s="166"/>
      <c r="BI124" s="166"/>
      <c r="BJ124" s="166"/>
      <c r="BK124" s="166"/>
      <c r="BL124" s="166"/>
      <c r="BM124" s="166"/>
      <c r="BN124" s="166"/>
      <c r="BO124" s="166"/>
      <c r="BP124" s="166"/>
      <c r="BQ124" s="166"/>
      <c r="BR124" s="166"/>
      <c r="BS124" s="166"/>
      <c r="BT124" s="166"/>
      <c r="BU124" s="166"/>
      <c r="BV124" s="166"/>
      <c r="BW124" s="166"/>
      <c r="BX124" s="166"/>
      <c r="BY124" s="166"/>
      <c r="BZ124" s="166"/>
      <c r="CA124" s="166"/>
      <c r="CB124" s="166"/>
      <c r="CC124" s="166"/>
      <c r="CD124" s="166"/>
      <c r="CE124" s="166"/>
      <c r="CF124" s="166"/>
    </row>
    <row r="125" spans="2:84" x14ac:dyDescent="0.2">
      <c r="B125" s="180">
        <f t="shared" si="61"/>
        <v>575000</v>
      </c>
      <c r="C125" s="79"/>
      <c r="D125" s="152"/>
      <c r="E125" s="152"/>
      <c r="F125" s="153"/>
      <c r="G125" s="79"/>
      <c r="H125" s="166">
        <f ca="1">-'Case 1 Assumptions'!$C84*'Case 1 Assumptions'!$C$65*'Program Case 1 - Forecasts'!H$24*$B125*'Demographic-Economic'!$H50*'Case 1 Assumptions'!$C$45</f>
        <v>0</v>
      </c>
      <c r="I125" s="166">
        <f ca="1">-'Case 1 Assumptions'!$C84*'Case 1 Assumptions'!$C$65*'Program Case 1 - Forecasts'!I$24*$B125*'Demographic-Economic'!$H50*'Case 1 Assumptions'!$C$45</f>
        <v>0</v>
      </c>
      <c r="J125" s="166">
        <f ca="1">-'Case 1 Assumptions'!$C84*'Case 1 Assumptions'!$C$65*'Program Case 1 - Forecasts'!J$24*$B125*'Demographic-Economic'!$H50*'Case 1 Assumptions'!$C$45</f>
        <v>0</v>
      </c>
      <c r="K125" s="166">
        <f ca="1">-'Case 1 Assumptions'!$C84*'Case 1 Assumptions'!$C$65*'Program Case 1 - Forecasts'!K$24*$B125*'Demographic-Economic'!$H50*'Case 1 Assumptions'!$C$45</f>
        <v>0</v>
      </c>
      <c r="L125" s="166">
        <f ca="1">-'Case 1 Assumptions'!$C84*'Case 1 Assumptions'!$C$65*'Program Case 1 - Forecasts'!L$24*$B125*'Demographic-Economic'!$H50*'Case 1 Assumptions'!$C$45</f>
        <v>0</v>
      </c>
      <c r="M125" s="166">
        <f ca="1">-'Case 1 Assumptions'!$C84*'Case 1 Assumptions'!$C$65*'Program Case 1 - Forecasts'!M$24*$B125*'Demographic-Economic'!$H50*'Case 1 Assumptions'!$C$45</f>
        <v>0</v>
      </c>
      <c r="N125" s="166">
        <f ca="1">-'Case 1 Assumptions'!$C84*'Case 1 Assumptions'!$C$65*'Program Case 1 - Forecasts'!N$24*$B125*'Demographic-Economic'!$H50*'Case 1 Assumptions'!$C$45</f>
        <v>0</v>
      </c>
      <c r="O125" s="166">
        <f ca="1">-'Case 1 Assumptions'!$C84*'Case 1 Assumptions'!$C$65*'Program Case 1 - Forecasts'!O$24*$B125*'Demographic-Economic'!$H50*'Case 1 Assumptions'!$C$45</f>
        <v>0</v>
      </c>
      <c r="P125" s="166">
        <f ca="1">-'Case 1 Assumptions'!$C84*'Case 1 Assumptions'!$C$65*'Program Case 1 - Forecasts'!P$24*$B125*'Demographic-Economic'!$H50*'Case 1 Assumptions'!$C$45</f>
        <v>0</v>
      </c>
      <c r="Q125" s="166">
        <f ca="1">-'Case 1 Assumptions'!$C84*'Case 1 Assumptions'!$C$65*'Program Case 1 - Forecasts'!Q$24*$B125*'Demographic-Economic'!$H50*'Case 1 Assumptions'!$C$45</f>
        <v>0</v>
      </c>
      <c r="R125" s="166">
        <f ca="1">-'Case 1 Assumptions'!$C84*'Case 1 Assumptions'!$C$65*'Program Case 1 - Forecasts'!R$24*$B125*'Demographic-Economic'!$H50*'Case 1 Assumptions'!$C$45</f>
        <v>0</v>
      </c>
      <c r="S125" s="166">
        <f ca="1">-'Case 1 Assumptions'!$C84*'Case 1 Assumptions'!$C$65*'Program Case 1 - Forecasts'!S$24*$B125*'Demographic-Economic'!$H50*'Case 1 Assumptions'!$C$45</f>
        <v>0</v>
      </c>
      <c r="T125" s="166">
        <f ca="1">-'Case 1 Assumptions'!$C84*'Case 1 Assumptions'!$C$65*'Program Case 1 - Forecasts'!T$24*$B125*'Demographic-Economic'!$H50*'Case 1 Assumptions'!$C$45</f>
        <v>0</v>
      </c>
      <c r="U125" s="166">
        <f ca="1">-'Case 1 Assumptions'!$C84*'Case 1 Assumptions'!$C$65*'Program Case 1 - Forecasts'!U$24*$B125*'Demographic-Economic'!$H50*'Case 1 Assumptions'!$C$45</f>
        <v>0</v>
      </c>
      <c r="V125" s="166">
        <f ca="1">-'Case 1 Assumptions'!$C84*'Case 1 Assumptions'!$C$65*'Program Case 1 - Forecasts'!V$24*$B125*'Demographic-Economic'!$H50*'Case 1 Assumptions'!$C$45</f>
        <v>0</v>
      </c>
      <c r="W125" s="166">
        <f ca="1">-'Case 1 Assumptions'!$C84*'Case 1 Assumptions'!$C$65*'Program Case 1 - Forecasts'!W$24*$B125*'Demographic-Economic'!$H50*'Case 1 Assumptions'!$C$45</f>
        <v>0</v>
      </c>
      <c r="X125" s="166">
        <f ca="1">-'Case 1 Assumptions'!$C84*'Case 1 Assumptions'!$C$65*'Program Case 1 - Forecasts'!X$24*$B125*'Demographic-Economic'!$H50*'Case 1 Assumptions'!$C$45</f>
        <v>0</v>
      </c>
      <c r="Y125" s="166"/>
      <c r="Z125" s="166"/>
      <c r="AA125" s="166"/>
      <c r="AB125" s="166"/>
      <c r="AC125" s="166"/>
      <c r="AD125" s="166"/>
      <c r="AE125" s="166"/>
      <c r="AF125" s="166"/>
      <c r="AG125" s="166"/>
      <c r="AH125" s="166"/>
      <c r="AI125" s="166"/>
      <c r="AJ125" s="166"/>
      <c r="AK125" s="166"/>
      <c r="AL125" s="166"/>
      <c r="AM125" s="166"/>
      <c r="AN125" s="166"/>
      <c r="AO125" s="166"/>
      <c r="AP125" s="166"/>
      <c r="AQ125" s="166"/>
      <c r="AR125" s="166"/>
      <c r="AS125" s="166"/>
      <c r="AT125" s="166"/>
      <c r="AU125" s="166"/>
      <c r="AV125" s="166"/>
      <c r="AW125" s="166"/>
      <c r="AX125" s="166"/>
      <c r="AY125" s="166"/>
      <c r="AZ125" s="166"/>
      <c r="BA125" s="166"/>
      <c r="BB125" s="166"/>
      <c r="BC125" s="166"/>
      <c r="BD125" s="166"/>
      <c r="BE125" s="166"/>
      <c r="BF125" s="166"/>
      <c r="BG125" s="166"/>
      <c r="BH125" s="166"/>
      <c r="BI125" s="166"/>
      <c r="BJ125" s="166"/>
      <c r="BK125" s="166"/>
      <c r="BL125" s="166"/>
      <c r="BM125" s="166"/>
      <c r="BN125" s="166"/>
      <c r="BO125" s="166"/>
      <c r="BP125" s="166"/>
      <c r="BQ125" s="166"/>
      <c r="BR125" s="166"/>
      <c r="BS125" s="166"/>
      <c r="BT125" s="166"/>
      <c r="BU125" s="166"/>
      <c r="BV125" s="166"/>
      <c r="BW125" s="166"/>
      <c r="BX125" s="166"/>
      <c r="BY125" s="166"/>
      <c r="BZ125" s="166"/>
      <c r="CA125" s="166"/>
      <c r="CB125" s="166"/>
      <c r="CC125" s="166"/>
      <c r="CD125" s="166"/>
      <c r="CE125" s="166"/>
      <c r="CF125" s="166"/>
    </row>
    <row r="126" spans="2:84" x14ac:dyDescent="0.2">
      <c r="B126" s="180">
        <f t="shared" si="61"/>
        <v>625000</v>
      </c>
      <c r="C126" s="79"/>
      <c r="D126" s="152"/>
      <c r="E126" s="152"/>
      <c r="F126" s="153"/>
      <c r="G126" s="79"/>
      <c r="H126" s="166">
        <f ca="1">-'Case 1 Assumptions'!$C85*'Case 1 Assumptions'!$C$65*'Program Case 1 - Forecasts'!H$24*$B126*'Demographic-Economic'!$H51*'Case 1 Assumptions'!$C$45</f>
        <v>0</v>
      </c>
      <c r="I126" s="166">
        <f ca="1">-'Case 1 Assumptions'!$C85*'Case 1 Assumptions'!$C$65*'Program Case 1 - Forecasts'!I$24*$B126*'Demographic-Economic'!$H51*'Case 1 Assumptions'!$C$45</f>
        <v>0</v>
      </c>
      <c r="J126" s="166">
        <f ca="1">-'Case 1 Assumptions'!$C85*'Case 1 Assumptions'!$C$65*'Program Case 1 - Forecasts'!J$24*$B126*'Demographic-Economic'!$H51*'Case 1 Assumptions'!$C$45</f>
        <v>0</v>
      </c>
      <c r="K126" s="166">
        <f ca="1">-'Case 1 Assumptions'!$C85*'Case 1 Assumptions'!$C$65*'Program Case 1 - Forecasts'!K$24*$B126*'Demographic-Economic'!$H51*'Case 1 Assumptions'!$C$45</f>
        <v>0</v>
      </c>
      <c r="L126" s="166">
        <f ca="1">-'Case 1 Assumptions'!$C85*'Case 1 Assumptions'!$C$65*'Program Case 1 - Forecasts'!L$24*$B126*'Demographic-Economic'!$H51*'Case 1 Assumptions'!$C$45</f>
        <v>0</v>
      </c>
      <c r="M126" s="166">
        <f ca="1">-'Case 1 Assumptions'!$C85*'Case 1 Assumptions'!$C$65*'Program Case 1 - Forecasts'!M$24*$B126*'Demographic-Economic'!$H51*'Case 1 Assumptions'!$C$45</f>
        <v>0</v>
      </c>
      <c r="N126" s="166">
        <f ca="1">-'Case 1 Assumptions'!$C85*'Case 1 Assumptions'!$C$65*'Program Case 1 - Forecasts'!N$24*$B126*'Demographic-Economic'!$H51*'Case 1 Assumptions'!$C$45</f>
        <v>0</v>
      </c>
      <c r="O126" s="166">
        <f ca="1">-'Case 1 Assumptions'!$C85*'Case 1 Assumptions'!$C$65*'Program Case 1 - Forecasts'!O$24*$B126*'Demographic-Economic'!$H51*'Case 1 Assumptions'!$C$45</f>
        <v>0</v>
      </c>
      <c r="P126" s="166">
        <f ca="1">-'Case 1 Assumptions'!$C85*'Case 1 Assumptions'!$C$65*'Program Case 1 - Forecasts'!P$24*$B126*'Demographic-Economic'!$H51*'Case 1 Assumptions'!$C$45</f>
        <v>0</v>
      </c>
      <c r="Q126" s="166">
        <f ca="1">-'Case 1 Assumptions'!$C85*'Case 1 Assumptions'!$C$65*'Program Case 1 - Forecasts'!Q$24*$B126*'Demographic-Economic'!$H51*'Case 1 Assumptions'!$C$45</f>
        <v>0</v>
      </c>
      <c r="R126" s="166">
        <f ca="1">-'Case 1 Assumptions'!$C85*'Case 1 Assumptions'!$C$65*'Program Case 1 - Forecasts'!R$24*$B126*'Demographic-Economic'!$H51*'Case 1 Assumptions'!$C$45</f>
        <v>0</v>
      </c>
      <c r="S126" s="166">
        <f ca="1">-'Case 1 Assumptions'!$C85*'Case 1 Assumptions'!$C$65*'Program Case 1 - Forecasts'!S$24*$B126*'Demographic-Economic'!$H51*'Case 1 Assumptions'!$C$45</f>
        <v>0</v>
      </c>
      <c r="T126" s="166">
        <f ca="1">-'Case 1 Assumptions'!$C85*'Case 1 Assumptions'!$C$65*'Program Case 1 - Forecasts'!T$24*$B126*'Demographic-Economic'!$H51*'Case 1 Assumptions'!$C$45</f>
        <v>0</v>
      </c>
      <c r="U126" s="166">
        <f ca="1">-'Case 1 Assumptions'!$C85*'Case 1 Assumptions'!$C$65*'Program Case 1 - Forecasts'!U$24*$B126*'Demographic-Economic'!$H51*'Case 1 Assumptions'!$C$45</f>
        <v>0</v>
      </c>
      <c r="V126" s="166">
        <f ca="1">-'Case 1 Assumptions'!$C85*'Case 1 Assumptions'!$C$65*'Program Case 1 - Forecasts'!V$24*$B126*'Demographic-Economic'!$H51*'Case 1 Assumptions'!$C$45</f>
        <v>0</v>
      </c>
      <c r="W126" s="166">
        <f ca="1">-'Case 1 Assumptions'!$C85*'Case 1 Assumptions'!$C$65*'Program Case 1 - Forecasts'!W$24*$B126*'Demographic-Economic'!$H51*'Case 1 Assumptions'!$C$45</f>
        <v>0</v>
      </c>
      <c r="X126" s="166">
        <f ca="1">-'Case 1 Assumptions'!$C85*'Case 1 Assumptions'!$C$65*'Program Case 1 - Forecasts'!X$24*$B126*'Demographic-Economic'!$H51*'Case 1 Assumptions'!$C$45</f>
        <v>0</v>
      </c>
      <c r="Y126" s="166"/>
      <c r="Z126" s="166"/>
      <c r="AA126" s="166"/>
      <c r="AB126" s="166"/>
      <c r="AC126" s="166"/>
      <c r="AD126" s="166"/>
      <c r="AE126" s="166"/>
      <c r="AF126" s="166"/>
      <c r="AG126" s="166"/>
      <c r="AH126" s="166"/>
      <c r="AI126" s="166"/>
      <c r="AJ126" s="166"/>
      <c r="AK126" s="166"/>
      <c r="AL126" s="166"/>
      <c r="AM126" s="166"/>
      <c r="AN126" s="166"/>
      <c r="AO126" s="166"/>
      <c r="AP126" s="166"/>
      <c r="AQ126" s="166"/>
      <c r="AR126" s="166"/>
      <c r="AS126" s="166"/>
      <c r="AT126" s="166"/>
      <c r="AU126" s="166"/>
      <c r="AV126" s="166"/>
      <c r="AW126" s="166"/>
      <c r="AX126" s="166"/>
      <c r="AY126" s="166"/>
      <c r="AZ126" s="166"/>
      <c r="BA126" s="166"/>
      <c r="BB126" s="166"/>
      <c r="BC126" s="166"/>
      <c r="BD126" s="166"/>
      <c r="BE126" s="166"/>
      <c r="BF126" s="166"/>
      <c r="BG126" s="166"/>
      <c r="BH126" s="166"/>
      <c r="BI126" s="166"/>
      <c r="BJ126" s="166"/>
      <c r="BK126" s="166"/>
      <c r="BL126" s="166"/>
      <c r="BM126" s="166"/>
      <c r="BN126" s="166"/>
      <c r="BO126" s="166"/>
      <c r="BP126" s="166"/>
      <c r="BQ126" s="166"/>
      <c r="BR126" s="166"/>
      <c r="BS126" s="166"/>
      <c r="BT126" s="166"/>
      <c r="BU126" s="166"/>
      <c r="BV126" s="166"/>
      <c r="BW126" s="166"/>
      <c r="BX126" s="166"/>
      <c r="BY126" s="166"/>
      <c r="BZ126" s="166"/>
      <c r="CA126" s="166"/>
      <c r="CB126" s="166"/>
      <c r="CC126" s="166"/>
      <c r="CD126" s="166"/>
      <c r="CE126" s="166"/>
      <c r="CF126" s="166"/>
    </row>
    <row r="127" spans="2:84" ht="16" x14ac:dyDescent="0.2">
      <c r="B127" s="130" t="s">
        <v>109</v>
      </c>
      <c r="C127" s="169"/>
      <c r="D127" s="169"/>
      <c r="E127" s="169"/>
      <c r="F127" s="170"/>
      <c r="G127" s="171"/>
      <c r="H127" s="166">
        <f ca="1">'Case 1 Assumptions'!$C$45*'Case 1 Assumptions'!$C$60*H26</f>
        <v>94766355.588454828</v>
      </c>
      <c r="I127" s="166">
        <f ca="1">'Case 1 Assumptions'!$C$45*'Case 1 Assumptions'!$C$60*I26</f>
        <v>95375992.918608829</v>
      </c>
      <c r="J127" s="166">
        <f ca="1">'Case 1 Assumptions'!$C$45*'Case 1 Assumptions'!$C$60*J26</f>
        <v>95989552.08021754</v>
      </c>
      <c r="K127" s="166">
        <f ca="1">'Case 1 Assumptions'!$C$45*'Case 1 Assumptions'!$C$60*K26</f>
        <v>96607058.302645892</v>
      </c>
      <c r="L127" s="166">
        <f ca="1">'Case 1 Assumptions'!$C$45*'Case 1 Assumptions'!$C$60*L26</f>
        <v>97228536.977562264</v>
      </c>
      <c r="M127" s="166">
        <f ca="1">'Case 1 Assumptions'!$C$45*'Case 1 Assumptions'!$C$60*M26</f>
        <v>97854013.65997541</v>
      </c>
      <c r="N127" s="166">
        <f ca="1">'Case 1 Assumptions'!$C$45*'Case 1 Assumptions'!$C$60*N26</f>
        <v>98271364.052671432</v>
      </c>
      <c r="O127" s="166">
        <f ca="1">'Case 1 Assumptions'!$C$45*'Case 1 Assumptions'!$C$60*O26</f>
        <v>98690494.457693666</v>
      </c>
      <c r="P127" s="166">
        <f ca="1">'Case 1 Assumptions'!$C$45*'Case 1 Assumptions'!$C$60*P26</f>
        <v>99111412.466845393</v>
      </c>
      <c r="Q127" s="166">
        <f ca="1">'Case 1 Assumptions'!$C$45*'Case 1 Assumptions'!$C$60*Q26</f>
        <v>99534125.704316542</v>
      </c>
      <c r="R127" s="166">
        <f ca="1">'Case 1 Assumptions'!$C$45*'Case 1 Assumptions'!$C$60*R26</f>
        <v>99958641.826806411</v>
      </c>
      <c r="S127" s="166">
        <f ca="1">'Case 1 Assumptions'!$C$45*'Case 1 Assumptions'!$C$60*S26</f>
        <v>100384968.52369139</v>
      </c>
      <c r="T127" s="166">
        <f ca="1">'Case 1 Assumptions'!$C$45*'Case 1 Assumptions'!$C$60*T26</f>
        <v>100813113.5171047</v>
      </c>
      <c r="U127" s="166">
        <f ca="1">'Case 1 Assumptions'!$C$45*'Case 1 Assumptions'!$C$60*U26</f>
        <v>101243084.56215116</v>
      </c>
      <c r="V127" s="166">
        <f ca="1">'Case 1 Assumptions'!$C$45*'Case 1 Assumptions'!$C$60*V26</f>
        <v>101674889.4469931</v>
      </c>
      <c r="W127" s="166">
        <f ca="1">'Case 1 Assumptions'!$C$45*'Case 1 Assumptions'!$C$60*W26</f>
        <v>102108535.99301596</v>
      </c>
      <c r="X127" s="166">
        <f ca="1">'Case 1 Assumptions'!$C$45*'Case 1 Assumptions'!$C$60*X26</f>
        <v>102325258.29969932</v>
      </c>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166"/>
      <c r="BN127" s="166"/>
      <c r="BO127" s="166"/>
      <c r="BP127" s="166"/>
      <c r="BQ127" s="166"/>
      <c r="BR127" s="166"/>
      <c r="BS127" s="166"/>
      <c r="BT127" s="166"/>
      <c r="BU127" s="166"/>
      <c r="BV127" s="166"/>
      <c r="BW127" s="166"/>
      <c r="BX127" s="166"/>
      <c r="BY127" s="166"/>
      <c r="BZ127" s="166"/>
      <c r="CA127" s="166"/>
      <c r="CB127" s="166"/>
      <c r="CC127" s="166"/>
      <c r="CD127" s="166"/>
      <c r="CE127" s="166"/>
      <c r="CF127" s="166"/>
    </row>
    <row r="128" spans="2:84" ht="16" x14ac:dyDescent="0.2">
      <c r="B128" s="130" t="s">
        <v>110</v>
      </c>
      <c r="C128" s="169"/>
      <c r="D128" s="169"/>
      <c r="E128" s="169"/>
      <c r="F128" s="170"/>
      <c r="G128" s="171"/>
      <c r="H128" s="166">
        <f ca="1">'Case 1 Assumptions'!$C$47*'Case 1 Assumptions'!$C$61*'Program Case 1 - Forecasts'!H17</f>
        <v>690440590.71588516</v>
      </c>
      <c r="I128" s="166">
        <f ca="1">'Case 1 Assumptions'!$C$47*'Case 1 Assumptions'!$C$61*'Program Case 1 - Forecasts'!I17</f>
        <v>694882234.12129283</v>
      </c>
      <c r="J128" s="166">
        <f ca="1">'Case 1 Assumptions'!$C$47*'Case 1 Assumptions'!$C$61*'Program Case 1 - Forecasts'!J17</f>
        <v>699352450.87015629</v>
      </c>
      <c r="K128" s="166">
        <f ca="1">'Case 1 Assumptions'!$C$47*'Case 1 Assumptions'!$C$61*'Program Case 1 - Forecasts'!K17</f>
        <v>703851424.77642</v>
      </c>
      <c r="L128" s="166">
        <f ca="1">'Case 1 Assumptions'!$C$47*'Case 1 Assumptions'!$C$61*'Program Case 1 - Forecasts'!L17</f>
        <v>708379340.83652496</v>
      </c>
      <c r="M128" s="166">
        <f ca="1">'Case 1 Assumptions'!$C$47*'Case 1 Assumptions'!$C$61*'Program Case 1 - Forecasts'!M17</f>
        <v>712936385.23696363</v>
      </c>
      <c r="N128" s="166">
        <f ca="1">'Case 1 Assumptions'!$C$47*'Case 1 Assumptions'!$C$61*'Program Case 1 - Forecasts'!N17</f>
        <v>715977080.95517755</v>
      </c>
      <c r="O128" s="166">
        <f ca="1">'Case 1 Assumptions'!$C$47*'Case 1 Assumptions'!$C$61*'Program Case 1 - Forecasts'!O17</f>
        <v>719030745.33462524</v>
      </c>
      <c r="P128" s="166">
        <f ca="1">'Case 1 Assumptions'!$C$47*'Case 1 Assumptions'!$C$61*'Program Case 1 - Forecasts'!P17</f>
        <v>722097433.68701637</v>
      </c>
      <c r="Q128" s="166">
        <f ca="1">'Case 1 Assumptions'!$C$47*'Case 1 Assumptions'!$C$61*'Program Case 1 - Forecasts'!Q17</f>
        <v>725177201.56002045</v>
      </c>
      <c r="R128" s="166">
        <f ca="1">'Case 1 Assumptions'!$C$47*'Case 1 Assumptions'!$C$61*'Program Case 1 - Forecasts'!R17</f>
        <v>728270104.73816097</v>
      </c>
      <c r="S128" s="166">
        <f ca="1">'Case 1 Assumptions'!$C$47*'Case 1 Assumptions'!$C$61*'Program Case 1 - Forecasts'!S17</f>
        <v>731376199.24403727</v>
      </c>
      <c r="T128" s="166">
        <f ca="1">'Case 1 Assumptions'!$C$47*'Case 1 Assumptions'!$C$61*'Program Case 1 - Forecasts'!T17</f>
        <v>734495541.33890569</v>
      </c>
      <c r="U128" s="166">
        <f ca="1">'Case 1 Assumptions'!$C$47*'Case 1 Assumptions'!$C$61*'Program Case 1 - Forecasts'!U17</f>
        <v>737628187.52424419</v>
      </c>
      <c r="V128" s="166">
        <f ca="1">'Case 1 Assumptions'!$C$47*'Case 1 Assumptions'!$C$61*'Program Case 1 - Forecasts'!V17</f>
        <v>740774194.54237819</v>
      </c>
      <c r="W128" s="166">
        <f ca="1">'Case 1 Assumptions'!$C$47*'Case 1 Assumptions'!$C$61*'Program Case 1 - Forecasts'!W17</f>
        <v>743933619.37768757</v>
      </c>
      <c r="X128" s="166">
        <f ca="1">'Case 1 Assumptions'!$C$47*'Case 1 Assumptions'!$C$61*'Program Case 1 - Forecasts'!X17</f>
        <v>745512596.18352354</v>
      </c>
      <c r="Y128" s="166"/>
      <c r="Z128" s="166"/>
      <c r="AA128" s="166"/>
      <c r="AB128" s="166"/>
      <c r="AC128" s="166"/>
      <c r="AD128" s="166"/>
      <c r="AE128" s="166"/>
      <c r="AF128" s="166"/>
      <c r="AG128" s="166"/>
      <c r="AH128" s="166"/>
      <c r="AI128" s="166"/>
      <c r="AJ128" s="166"/>
      <c r="AK128" s="166"/>
      <c r="AL128" s="166"/>
      <c r="AM128" s="166"/>
      <c r="AN128" s="166"/>
      <c r="AO128" s="166"/>
      <c r="AP128" s="166"/>
      <c r="AQ128" s="166"/>
      <c r="AR128" s="166"/>
      <c r="AS128" s="166"/>
      <c r="AT128" s="166"/>
      <c r="AU128" s="166"/>
      <c r="AV128" s="166"/>
      <c r="AW128" s="166"/>
      <c r="AX128" s="166"/>
      <c r="AY128" s="166"/>
      <c r="AZ128" s="166"/>
      <c r="BA128" s="166"/>
      <c r="BB128" s="166"/>
      <c r="BC128" s="166"/>
      <c r="BD128" s="166"/>
      <c r="BE128" s="166"/>
      <c r="BF128" s="166"/>
      <c r="BG128" s="166"/>
      <c r="BH128" s="166"/>
      <c r="BI128" s="166"/>
      <c r="BJ128" s="166"/>
      <c r="BK128" s="166"/>
      <c r="BL128" s="166"/>
      <c r="BM128" s="166"/>
      <c r="BN128" s="166"/>
      <c r="BO128" s="166"/>
      <c r="BP128" s="166"/>
      <c r="BQ128" s="166"/>
      <c r="BR128" s="166"/>
      <c r="BS128" s="166"/>
      <c r="BT128" s="166"/>
      <c r="BU128" s="166"/>
      <c r="BV128" s="166"/>
      <c r="BW128" s="166"/>
      <c r="BX128" s="166"/>
      <c r="BY128" s="166"/>
      <c r="BZ128" s="166"/>
      <c r="CA128" s="166"/>
      <c r="CB128" s="166"/>
      <c r="CC128" s="166"/>
      <c r="CD128" s="166"/>
      <c r="CE128" s="166"/>
      <c r="CF128" s="166"/>
    </row>
    <row r="129" spans="1:85" s="122" customFormat="1" ht="16" x14ac:dyDescent="0.2">
      <c r="A129" s="120"/>
      <c r="B129" s="130" t="s">
        <v>111</v>
      </c>
      <c r="C129" s="169"/>
      <c r="D129" s="169"/>
      <c r="E129" s="169"/>
      <c r="F129" s="170"/>
      <c r="G129" s="171"/>
      <c r="H129" s="166">
        <f ca="1">'Case 1 Assumptions'!$C$48*'Case 1 Assumptions'!$C$62*'Program Case 1 - Forecasts'!H17</f>
        <v>345220295.35794258</v>
      </c>
      <c r="I129" s="166">
        <f ca="1">'Case 1 Assumptions'!$C$48*'Case 1 Assumptions'!$C$62*'Program Case 1 - Forecasts'!I17</f>
        <v>347441117.06064641</v>
      </c>
      <c r="J129" s="166">
        <f ca="1">'Case 1 Assumptions'!$C$48*'Case 1 Assumptions'!$C$62*'Program Case 1 - Forecasts'!J17</f>
        <v>349676225.43507814</v>
      </c>
      <c r="K129" s="166">
        <f ca="1">'Case 1 Assumptions'!$C$48*'Case 1 Assumptions'!$C$62*'Program Case 1 - Forecasts'!K17</f>
        <v>351925712.38821</v>
      </c>
      <c r="L129" s="166">
        <f ca="1">'Case 1 Assumptions'!$C$48*'Case 1 Assumptions'!$C$62*'Program Case 1 - Forecasts'!L17</f>
        <v>354189670.41826248</v>
      </c>
      <c r="M129" s="166">
        <f ca="1">'Case 1 Assumptions'!$C$48*'Case 1 Assumptions'!$C$62*'Program Case 1 - Forecasts'!M17</f>
        <v>356468192.61848181</v>
      </c>
      <c r="N129" s="166">
        <f ca="1">'Case 1 Assumptions'!$C$48*'Case 1 Assumptions'!$C$62*'Program Case 1 - Forecasts'!N17</f>
        <v>357988540.47758877</v>
      </c>
      <c r="O129" s="166">
        <f ca="1">'Case 1 Assumptions'!$C$48*'Case 1 Assumptions'!$C$62*'Program Case 1 - Forecasts'!O17</f>
        <v>359515372.66731262</v>
      </c>
      <c r="P129" s="166">
        <f ca="1">'Case 1 Assumptions'!$C$48*'Case 1 Assumptions'!$C$62*'Program Case 1 - Forecasts'!P17</f>
        <v>361048716.84350818</v>
      </c>
      <c r="Q129" s="166">
        <f ca="1">'Case 1 Assumptions'!$C$48*'Case 1 Assumptions'!$C$62*'Program Case 1 - Forecasts'!Q17</f>
        <v>362588600.78001022</v>
      </c>
      <c r="R129" s="166">
        <f ca="1">'Case 1 Assumptions'!$C$48*'Case 1 Assumptions'!$C$62*'Program Case 1 - Forecasts'!R17</f>
        <v>364135052.36908048</v>
      </c>
      <c r="S129" s="166">
        <f ca="1">'Case 1 Assumptions'!$C$48*'Case 1 Assumptions'!$C$62*'Program Case 1 - Forecasts'!S17</f>
        <v>365688099.62201864</v>
      </c>
      <c r="T129" s="166">
        <f ca="1">'Case 1 Assumptions'!$C$48*'Case 1 Assumptions'!$C$62*'Program Case 1 - Forecasts'!T17</f>
        <v>367247770.66945285</v>
      </c>
      <c r="U129" s="166">
        <f ca="1">'Case 1 Assumptions'!$C$48*'Case 1 Assumptions'!$C$62*'Program Case 1 - Forecasts'!U17</f>
        <v>368814093.76212209</v>
      </c>
      <c r="V129" s="166">
        <f ca="1">'Case 1 Assumptions'!$C$48*'Case 1 Assumptions'!$C$62*'Program Case 1 - Forecasts'!V17</f>
        <v>370387097.27118909</v>
      </c>
      <c r="W129" s="166">
        <f ca="1">'Case 1 Assumptions'!$C$48*'Case 1 Assumptions'!$C$62*'Program Case 1 - Forecasts'!W17</f>
        <v>371966809.68884379</v>
      </c>
      <c r="X129" s="166">
        <f ca="1">'Case 1 Assumptions'!$C$48*'Case 1 Assumptions'!$C$62*'Program Case 1 - Forecasts'!X17</f>
        <v>372756298.09176177</v>
      </c>
      <c r="Y129" s="166"/>
      <c r="Z129" s="166"/>
      <c r="AA129" s="166"/>
      <c r="AB129" s="166"/>
      <c r="AC129" s="166"/>
      <c r="AD129" s="166"/>
      <c r="AE129" s="166"/>
      <c r="AF129" s="166"/>
      <c r="AG129" s="166"/>
      <c r="AH129" s="166"/>
      <c r="AI129" s="166"/>
      <c r="AJ129" s="166"/>
      <c r="AK129" s="166"/>
      <c r="AL129" s="166"/>
      <c r="AM129" s="166"/>
      <c r="AN129" s="166"/>
      <c r="AO129" s="166"/>
      <c r="AP129" s="166"/>
      <c r="AQ129" s="166"/>
      <c r="AR129" s="166"/>
      <c r="AS129" s="166"/>
      <c r="AT129" s="166"/>
      <c r="AU129" s="166"/>
      <c r="AV129" s="166"/>
      <c r="AW129" s="166"/>
      <c r="AX129" s="166"/>
      <c r="AY129" s="166"/>
      <c r="AZ129" s="166"/>
      <c r="BA129" s="166"/>
      <c r="BB129" s="166"/>
      <c r="BC129" s="166"/>
      <c r="BD129" s="166"/>
      <c r="BE129" s="166"/>
      <c r="BF129" s="166"/>
      <c r="BG129" s="166"/>
      <c r="BH129" s="166"/>
      <c r="BI129" s="166"/>
      <c r="BJ129" s="166"/>
      <c r="BK129" s="166"/>
      <c r="BL129" s="166"/>
      <c r="BM129" s="166"/>
      <c r="BN129" s="166"/>
      <c r="BO129" s="166"/>
      <c r="BP129" s="166"/>
      <c r="BQ129" s="166"/>
      <c r="BR129" s="166"/>
      <c r="BS129" s="166"/>
      <c r="BT129" s="166"/>
      <c r="BU129" s="166"/>
      <c r="BV129" s="166"/>
      <c r="BW129" s="166"/>
      <c r="BX129" s="166"/>
      <c r="BY129" s="166"/>
      <c r="BZ129" s="166"/>
      <c r="CA129" s="166"/>
      <c r="CB129" s="166"/>
      <c r="CC129" s="166"/>
      <c r="CD129" s="166"/>
      <c r="CE129" s="166"/>
      <c r="CF129" s="166"/>
    </row>
    <row r="130" spans="1:85" s="122" customFormat="1" ht="16" x14ac:dyDescent="0.2">
      <c r="A130" s="120"/>
      <c r="B130" s="130" t="s">
        <v>112</v>
      </c>
      <c r="C130" s="169"/>
      <c r="D130" s="169"/>
      <c r="E130" s="169"/>
      <c r="F130" s="170"/>
      <c r="G130" s="171"/>
      <c r="H130" s="166">
        <f ca="1">'Case 1 Assumptions'!$C$49*'Case 1 Assumptions'!$C$63*'Program Case 1 - Forecasts'!H17</f>
        <v>86305073.839485645</v>
      </c>
      <c r="I130" s="166">
        <f ca="1">'Case 1 Assumptions'!$C$49*'Case 1 Assumptions'!$C$63*'Program Case 1 - Forecasts'!I17</f>
        <v>86860279.265161604</v>
      </c>
      <c r="J130" s="166">
        <f ca="1">'Case 1 Assumptions'!$C$49*'Case 1 Assumptions'!$C$63*'Program Case 1 - Forecasts'!J17</f>
        <v>87419056.358769536</v>
      </c>
      <c r="K130" s="166">
        <f ca="1">'Case 1 Assumptions'!$C$49*'Case 1 Assumptions'!$C$63*'Program Case 1 - Forecasts'!K17</f>
        <v>87981428.0970525</v>
      </c>
      <c r="L130" s="166">
        <f ca="1">'Case 1 Assumptions'!$C$49*'Case 1 Assumptions'!$C$63*'Program Case 1 - Forecasts'!L17</f>
        <v>88547417.60456562</v>
      </c>
      <c r="M130" s="166">
        <f ca="1">'Case 1 Assumptions'!$C$49*'Case 1 Assumptions'!$C$63*'Program Case 1 - Forecasts'!M17</f>
        <v>89117048.154620454</v>
      </c>
      <c r="N130" s="166">
        <f ca="1">'Case 1 Assumptions'!$C$49*'Case 1 Assumptions'!$C$63*'Program Case 1 - Forecasts'!N17</f>
        <v>89497135.119397193</v>
      </c>
      <c r="O130" s="166">
        <f ca="1">'Case 1 Assumptions'!$C$49*'Case 1 Assumptions'!$C$63*'Program Case 1 - Forecasts'!O17</f>
        <v>89878843.166828156</v>
      </c>
      <c r="P130" s="166">
        <f ca="1">'Case 1 Assumptions'!$C$49*'Case 1 Assumptions'!$C$63*'Program Case 1 - Forecasts'!P17</f>
        <v>90262179.210877046</v>
      </c>
      <c r="Q130" s="166">
        <f ca="1">'Case 1 Assumptions'!$C$49*'Case 1 Assumptions'!$C$63*'Program Case 1 - Forecasts'!Q17</f>
        <v>90647150.195002556</v>
      </c>
      <c r="R130" s="166">
        <f ca="1">'Case 1 Assumptions'!$C$49*'Case 1 Assumptions'!$C$63*'Program Case 1 - Forecasts'!R17</f>
        <v>91033763.092270121</v>
      </c>
      <c r="S130" s="166">
        <f ca="1">'Case 1 Assumptions'!$C$49*'Case 1 Assumptions'!$C$63*'Program Case 1 - Forecasts'!S17</f>
        <v>91422024.905504659</v>
      </c>
      <c r="T130" s="166">
        <f ca="1">'Case 1 Assumptions'!$C$49*'Case 1 Assumptions'!$C$63*'Program Case 1 - Forecasts'!T17</f>
        <v>91811942.667363212</v>
      </c>
      <c r="U130" s="166">
        <f ca="1">'Case 1 Assumptions'!$C$49*'Case 1 Assumptions'!$C$63*'Program Case 1 - Forecasts'!U17</f>
        <v>92203523.440530524</v>
      </c>
      <c r="V130" s="166">
        <f ca="1">'Case 1 Assumptions'!$C$49*'Case 1 Assumptions'!$C$63*'Program Case 1 - Forecasts'!V17</f>
        <v>92596774.317797273</v>
      </c>
      <c r="W130" s="166">
        <f ca="1">'Case 1 Assumptions'!$C$49*'Case 1 Assumptions'!$C$63*'Program Case 1 - Forecasts'!W17</f>
        <v>92991702.422210947</v>
      </c>
      <c r="X130" s="166">
        <f ca="1">'Case 1 Assumptions'!$C$49*'Case 1 Assumptions'!$C$63*'Program Case 1 - Forecasts'!X17</f>
        <v>93189074.522940442</v>
      </c>
      <c r="Y130" s="166"/>
      <c r="Z130" s="166"/>
      <c r="AA130" s="166"/>
      <c r="AB130" s="166"/>
      <c r="AC130" s="166"/>
      <c r="AD130" s="166"/>
      <c r="AE130" s="166"/>
      <c r="AF130" s="166"/>
      <c r="AG130" s="166"/>
      <c r="AH130" s="166"/>
      <c r="AI130" s="166"/>
      <c r="AJ130" s="166"/>
      <c r="AK130" s="166"/>
      <c r="AL130" s="166"/>
      <c r="AM130" s="166"/>
      <c r="AN130" s="166"/>
      <c r="AO130" s="166"/>
      <c r="AP130" s="166"/>
      <c r="AQ130" s="166"/>
      <c r="AR130" s="166"/>
      <c r="AS130" s="166"/>
      <c r="AT130" s="166"/>
      <c r="AU130" s="166"/>
      <c r="AV130" s="166"/>
      <c r="AW130" s="166"/>
      <c r="AX130" s="166"/>
      <c r="AY130" s="166"/>
      <c r="AZ130" s="166"/>
      <c r="BA130" s="166"/>
      <c r="BB130" s="166"/>
      <c r="BC130" s="166"/>
      <c r="BD130" s="166"/>
      <c r="BE130" s="166"/>
      <c r="BF130" s="166"/>
      <c r="BG130" s="166"/>
      <c r="BH130" s="166"/>
      <c r="BI130" s="166"/>
      <c r="BJ130" s="166"/>
      <c r="BK130" s="166"/>
      <c r="BL130" s="166"/>
      <c r="BM130" s="166"/>
      <c r="BN130" s="166"/>
      <c r="BO130" s="166"/>
      <c r="BP130" s="166"/>
      <c r="BQ130" s="166"/>
      <c r="BR130" s="166"/>
      <c r="BS130" s="166"/>
      <c r="BT130" s="166"/>
      <c r="BU130" s="166"/>
      <c r="BV130" s="166"/>
      <c r="BW130" s="166"/>
      <c r="BX130" s="166"/>
      <c r="BY130" s="166"/>
      <c r="BZ130" s="166"/>
      <c r="CA130" s="166"/>
      <c r="CB130" s="166"/>
      <c r="CC130" s="166"/>
      <c r="CD130" s="166"/>
      <c r="CE130" s="166"/>
      <c r="CF130" s="166"/>
    </row>
    <row r="131" spans="1:85" s="122" customFormat="1" ht="16" x14ac:dyDescent="0.2">
      <c r="A131" s="120"/>
      <c r="B131" s="131" t="s">
        <v>113</v>
      </c>
      <c r="C131" s="168"/>
      <c r="D131" s="168"/>
      <c r="E131" s="168"/>
      <c r="F131" s="166"/>
      <c r="G131" s="167"/>
      <c r="H131" s="166"/>
      <c r="I131" s="166"/>
      <c r="J131" s="166"/>
      <c r="K131" s="166"/>
      <c r="L131" s="166"/>
      <c r="M131" s="166"/>
      <c r="N131" s="166"/>
      <c r="O131" s="166"/>
      <c r="P131" s="166"/>
      <c r="Q131" s="166"/>
      <c r="R131" s="166"/>
      <c r="S131" s="166"/>
      <c r="T131" s="166"/>
      <c r="U131" s="166"/>
      <c r="V131" s="166"/>
      <c r="W131" s="166"/>
      <c r="X131" s="166"/>
      <c r="Y131" s="166"/>
      <c r="Z131" s="166"/>
      <c r="AA131" s="166"/>
      <c r="AB131" s="166"/>
      <c r="AC131" s="166"/>
      <c r="AD131" s="166"/>
      <c r="AE131" s="166"/>
      <c r="AF131" s="166"/>
      <c r="AG131" s="166"/>
      <c r="AH131" s="166"/>
      <c r="AI131" s="166"/>
      <c r="AJ131" s="166"/>
      <c r="AK131" s="166"/>
      <c r="AL131" s="166"/>
      <c r="AM131" s="166"/>
      <c r="AN131" s="166"/>
      <c r="AO131" s="166"/>
      <c r="AP131" s="166"/>
      <c r="AQ131" s="166"/>
      <c r="AR131" s="166"/>
      <c r="AS131" s="166"/>
      <c r="AT131" s="166"/>
      <c r="AU131" s="166"/>
      <c r="AV131" s="166"/>
      <c r="AW131" s="166"/>
      <c r="AX131" s="166"/>
      <c r="AY131" s="166"/>
      <c r="AZ131" s="166"/>
      <c r="BA131" s="166"/>
      <c r="BB131" s="166"/>
      <c r="BC131" s="166"/>
      <c r="BD131" s="166"/>
      <c r="BE131" s="166"/>
      <c r="BF131" s="166"/>
      <c r="BG131" s="166"/>
      <c r="BH131" s="166"/>
      <c r="BI131" s="166"/>
      <c r="BJ131" s="166"/>
      <c r="BK131" s="166"/>
      <c r="BL131" s="166"/>
      <c r="BM131" s="166"/>
      <c r="BN131" s="166"/>
      <c r="BO131" s="166"/>
      <c r="BP131" s="166"/>
      <c r="BQ131" s="166"/>
      <c r="BR131" s="166"/>
      <c r="BS131" s="166"/>
      <c r="BT131" s="166"/>
      <c r="BU131" s="166"/>
      <c r="BV131" s="166"/>
      <c r="BW131" s="166"/>
      <c r="BX131" s="166"/>
      <c r="BY131" s="166"/>
      <c r="BZ131" s="166"/>
      <c r="CA131" s="166"/>
      <c r="CB131" s="166"/>
      <c r="CC131" s="166"/>
      <c r="CD131" s="166"/>
      <c r="CE131" s="166"/>
      <c r="CF131" s="166"/>
    </row>
    <row r="132" spans="1:85" s="122" customFormat="1" ht="16" x14ac:dyDescent="0.2">
      <c r="A132" s="120"/>
      <c r="B132" s="130" t="s">
        <v>241</v>
      </c>
      <c r="C132" s="169"/>
      <c r="D132" s="169"/>
      <c r="E132" s="169"/>
      <c r="F132" s="170"/>
      <c r="G132" s="171"/>
      <c r="H132" s="228"/>
      <c r="I132" s="228"/>
      <c r="J132" s="228"/>
      <c r="K132" s="228"/>
      <c r="L132" s="228"/>
      <c r="M132" s="228"/>
      <c r="N132" s="228"/>
      <c r="O132" s="228"/>
      <c r="P132" s="228"/>
      <c r="Q132" s="228"/>
      <c r="R132" s="228"/>
      <c r="S132" s="228"/>
      <c r="T132" s="228"/>
      <c r="U132" s="228"/>
      <c r="V132" s="228"/>
      <c r="W132" s="228"/>
      <c r="X132" s="228"/>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row>
    <row r="133" spans="1:85" s="122" customFormat="1" ht="16" x14ac:dyDescent="0.2">
      <c r="A133" s="120"/>
      <c r="B133" s="131" t="s">
        <v>131</v>
      </c>
      <c r="C133" s="168"/>
      <c r="D133" s="168"/>
      <c r="E133" s="168"/>
      <c r="F133" s="166"/>
      <c r="G133" s="167"/>
      <c r="H133" s="166"/>
      <c r="I133" s="166"/>
      <c r="J133" s="166"/>
      <c r="K133" s="166"/>
      <c r="L133" s="166"/>
      <c r="M133" s="166"/>
      <c r="N133" s="166"/>
      <c r="O133" s="166"/>
      <c r="P133" s="166"/>
      <c r="Q133" s="166"/>
      <c r="R133" s="166"/>
      <c r="S133" s="166"/>
      <c r="T133" s="166"/>
      <c r="U133" s="166"/>
      <c r="V133" s="166"/>
      <c r="W133" s="166"/>
      <c r="X133" s="166"/>
      <c r="Y133" s="166"/>
      <c r="Z133" s="166"/>
      <c r="AA133" s="166"/>
      <c r="AB133" s="166"/>
      <c r="AC133" s="166"/>
      <c r="AD133" s="166"/>
      <c r="AE133" s="166"/>
      <c r="AF133" s="166"/>
      <c r="AG133" s="166"/>
      <c r="AH133" s="166"/>
      <c r="AI133" s="166"/>
      <c r="AJ133" s="166"/>
      <c r="AK133" s="166"/>
      <c r="AL133" s="166"/>
      <c r="AM133" s="166"/>
      <c r="AN133" s="166"/>
      <c r="AO133" s="166"/>
      <c r="AP133" s="166"/>
      <c r="AQ133" s="166"/>
      <c r="AR133" s="166"/>
      <c r="AS133" s="166"/>
      <c r="AT133" s="166"/>
      <c r="AU133" s="166"/>
      <c r="AV133" s="166"/>
      <c r="AW133" s="166"/>
      <c r="AX133" s="166"/>
      <c r="AY133" s="166"/>
      <c r="AZ133" s="166"/>
      <c r="BA133" s="166"/>
      <c r="BB133" s="166"/>
      <c r="BC133" s="166"/>
      <c r="BD133" s="166"/>
      <c r="BE133" s="166"/>
      <c r="BF133" s="166"/>
      <c r="BG133" s="166"/>
      <c r="BH133" s="166"/>
      <c r="BI133" s="166"/>
      <c r="BJ133" s="166"/>
      <c r="BK133" s="166"/>
      <c r="BL133" s="166"/>
      <c r="BM133" s="166"/>
      <c r="BN133" s="166"/>
      <c r="BO133" s="166"/>
      <c r="BP133" s="166"/>
      <c r="BQ133" s="166"/>
      <c r="BR133" s="166"/>
      <c r="BS133" s="166"/>
      <c r="BT133" s="166"/>
      <c r="BU133" s="166"/>
      <c r="BV133" s="166"/>
      <c r="BW133" s="166"/>
      <c r="BX133" s="166"/>
      <c r="BY133" s="166"/>
      <c r="BZ133" s="166"/>
      <c r="CA133" s="166"/>
      <c r="CB133" s="166"/>
      <c r="CC133" s="166"/>
      <c r="CD133" s="166"/>
      <c r="CE133" s="166"/>
      <c r="CF133" s="166"/>
    </row>
    <row r="134" spans="1:85" s="122" customFormat="1" ht="16" x14ac:dyDescent="0.2">
      <c r="A134" s="120"/>
      <c r="B134" s="130" t="s">
        <v>132</v>
      </c>
      <c r="C134" s="168"/>
      <c r="D134" s="168"/>
      <c r="E134" s="168"/>
      <c r="F134" s="166"/>
      <c r="G134" s="166"/>
      <c r="H134" s="166"/>
      <c r="I134" s="166"/>
      <c r="J134" s="166"/>
      <c r="K134" s="166"/>
      <c r="L134" s="166"/>
      <c r="M134" s="166"/>
      <c r="N134" s="166"/>
      <c r="O134" s="166"/>
      <c r="P134" s="166"/>
      <c r="Q134" s="166"/>
      <c r="R134" s="166"/>
      <c r="S134" s="166"/>
      <c r="T134" s="166"/>
      <c r="U134" s="166"/>
      <c r="V134" s="166"/>
      <c r="W134" s="166"/>
      <c r="X134" s="166"/>
      <c r="Y134" s="166"/>
      <c r="Z134" s="166"/>
      <c r="AA134" s="166"/>
      <c r="AB134" s="166"/>
      <c r="AC134" s="166"/>
      <c r="AD134" s="166"/>
      <c r="AE134" s="166"/>
      <c r="AF134" s="166"/>
      <c r="AG134" s="166"/>
      <c r="AH134" s="166"/>
      <c r="AI134" s="166"/>
      <c r="AJ134" s="166"/>
      <c r="AK134" s="166"/>
      <c r="AL134" s="166"/>
      <c r="AM134" s="166"/>
      <c r="AN134" s="166"/>
      <c r="AO134" s="166"/>
      <c r="AP134" s="166"/>
      <c r="AQ134" s="166"/>
      <c r="AR134" s="166"/>
      <c r="AS134" s="166"/>
      <c r="AT134" s="166"/>
      <c r="AU134" s="166"/>
      <c r="AV134" s="166"/>
      <c r="AW134" s="166"/>
      <c r="AX134" s="166"/>
      <c r="AY134" s="166"/>
      <c r="AZ134" s="166"/>
      <c r="BA134" s="166"/>
      <c r="BB134" s="166"/>
      <c r="BC134" s="166"/>
      <c r="BD134" s="166"/>
      <c r="BE134" s="166"/>
      <c r="BF134" s="166"/>
      <c r="BG134" s="166"/>
      <c r="BH134" s="166"/>
      <c r="BI134" s="166"/>
      <c r="BJ134" s="166"/>
      <c r="BK134" s="166"/>
      <c r="BL134" s="166"/>
      <c r="BM134" s="166"/>
      <c r="BN134" s="166"/>
      <c r="BO134" s="166"/>
      <c r="BP134" s="166"/>
      <c r="BQ134" s="166"/>
      <c r="BR134" s="166"/>
      <c r="BS134" s="166"/>
      <c r="BT134" s="166"/>
      <c r="BU134" s="166"/>
      <c r="BV134" s="166"/>
      <c r="BW134" s="166"/>
      <c r="BX134" s="166"/>
      <c r="BY134" s="166"/>
      <c r="BZ134" s="166"/>
      <c r="CA134" s="166"/>
      <c r="CB134" s="166"/>
      <c r="CC134" s="166"/>
      <c r="CD134" s="166"/>
      <c r="CE134" s="166"/>
      <c r="CF134" s="166"/>
    </row>
    <row r="135" spans="1:85" s="122" customFormat="1" ht="16" x14ac:dyDescent="0.2">
      <c r="A135" s="120"/>
      <c r="B135" s="130" t="s">
        <v>212</v>
      </c>
      <c r="C135" s="168"/>
      <c r="D135" s="168"/>
      <c r="E135" s="168"/>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c r="AC135" s="166"/>
      <c r="AD135" s="166"/>
      <c r="AE135" s="166"/>
      <c r="AF135" s="166"/>
      <c r="AG135" s="166"/>
      <c r="AH135" s="166"/>
      <c r="AI135" s="166"/>
      <c r="AJ135" s="166"/>
      <c r="AK135" s="166"/>
      <c r="AL135" s="166"/>
      <c r="AM135" s="166"/>
      <c r="AN135" s="166"/>
      <c r="AO135" s="166"/>
      <c r="AP135" s="166"/>
      <c r="AQ135" s="166"/>
      <c r="AR135" s="166"/>
      <c r="AS135" s="166"/>
      <c r="AT135" s="166"/>
      <c r="AU135" s="166"/>
      <c r="AV135" s="166"/>
      <c r="AW135" s="166"/>
      <c r="AX135" s="166"/>
      <c r="AY135" s="166"/>
      <c r="AZ135" s="166"/>
      <c r="BA135" s="166"/>
      <c r="BB135" s="166"/>
      <c r="BC135" s="166"/>
      <c r="BD135" s="166"/>
      <c r="BE135" s="166"/>
      <c r="BF135" s="166"/>
      <c r="BG135" s="166"/>
      <c r="BH135" s="166"/>
      <c r="BI135" s="166"/>
      <c r="BJ135" s="166"/>
      <c r="BK135" s="166"/>
      <c r="BL135" s="166"/>
      <c r="BM135" s="166"/>
      <c r="BN135" s="166"/>
      <c r="BO135" s="166"/>
      <c r="BP135" s="166"/>
      <c r="BQ135" s="166"/>
      <c r="BR135" s="166"/>
      <c r="BS135" s="166"/>
      <c r="BT135" s="166"/>
      <c r="BU135" s="166"/>
      <c r="BV135" s="166"/>
      <c r="BW135" s="166"/>
      <c r="BX135" s="166"/>
      <c r="BY135" s="166"/>
      <c r="BZ135" s="166"/>
      <c r="CA135" s="166"/>
      <c r="CB135" s="166"/>
      <c r="CC135" s="166"/>
      <c r="CD135" s="166"/>
      <c r="CE135" s="166"/>
      <c r="CF135" s="166"/>
    </row>
    <row r="136" spans="1:85" s="122" customFormat="1" ht="16" x14ac:dyDescent="0.2">
      <c r="A136" s="120"/>
      <c r="B136" s="177" t="s">
        <v>213</v>
      </c>
      <c r="C136" s="178">
        <f>SUM(C44:C132)</f>
        <v>0</v>
      </c>
      <c r="D136" s="178">
        <f t="shared" ref="D136:BO136" ca="1" si="62">SUM(D82:D84,D91:D96,D100:D130)</f>
        <v>8097412370.9091339</v>
      </c>
      <c r="E136" s="178">
        <f t="shared" ca="1" si="62"/>
        <v>8341283480.9344893</v>
      </c>
      <c r="F136" s="178">
        <f t="shared" ca="1" si="62"/>
        <v>8447202189.324337</v>
      </c>
      <c r="G136" s="178">
        <f t="shared" ca="1" si="62"/>
        <v>8509142831.8838158</v>
      </c>
      <c r="H136" s="178">
        <f t="shared" ca="1" si="62"/>
        <v>9761365034.1807861</v>
      </c>
      <c r="I136" s="178">
        <f t="shared" ca="1" si="62"/>
        <v>9679501141.3663731</v>
      </c>
      <c r="J136" s="178">
        <f t="shared" ca="1" si="62"/>
        <v>9758752522.9884052</v>
      </c>
      <c r="K136" s="178">
        <f t="shared" ca="1" si="62"/>
        <v>9841883029.6829014</v>
      </c>
      <c r="L136" s="178">
        <f t="shared" ca="1" si="62"/>
        <v>9928737376.4062958</v>
      </c>
      <c r="M136" s="178">
        <f t="shared" ca="1" si="62"/>
        <v>10019174500.011297</v>
      </c>
      <c r="N136" s="178">
        <f t="shared" ca="1" si="62"/>
        <v>10091280873.595402</v>
      </c>
      <c r="O136" s="178">
        <f t="shared" ca="1" si="62"/>
        <v>10144534802.646954</v>
      </c>
      <c r="P136" s="178">
        <f t="shared" ca="1" si="62"/>
        <v>10200697139.725746</v>
      </c>
      <c r="Q136" s="178">
        <f t="shared" ca="1" si="62"/>
        <v>10259630729.689205</v>
      </c>
      <c r="R136" s="178">
        <f t="shared" ca="1" si="62"/>
        <v>10321209550.869858</v>
      </c>
      <c r="S136" s="178">
        <f t="shared" ca="1" si="62"/>
        <v>10385317654.049923</v>
      </c>
      <c r="T136" s="178">
        <f t="shared" ca="1" si="62"/>
        <v>10451848218.087461</v>
      </c>
      <c r="U136" s="178">
        <f t="shared" ca="1" si="62"/>
        <v>10520702707.907057</v>
      </c>
      <c r="V136" s="178">
        <f t="shared" ca="1" si="62"/>
        <v>10591790122.480648</v>
      </c>
      <c r="W136" s="178">
        <f t="shared" ca="1" si="62"/>
        <v>10665026322.069923</v>
      </c>
      <c r="X136" s="178">
        <f t="shared" ca="1" si="62"/>
        <v>10717419336.407869</v>
      </c>
      <c r="Y136" s="178">
        <f t="shared" ca="1" si="62"/>
        <v>9455031275.4431705</v>
      </c>
      <c r="Z136" s="178">
        <f t="shared" ca="1" si="62"/>
        <v>9510414271.6679344</v>
      </c>
      <c r="AA136" s="178">
        <f t="shared" ca="1" si="62"/>
        <v>9565989771.6193733</v>
      </c>
      <c r="AB136" s="178">
        <f t="shared" ca="1" si="62"/>
        <v>9621758342.9705753</v>
      </c>
      <c r="AC136" s="178">
        <f t="shared" ca="1" si="62"/>
        <v>9677720554.9371586</v>
      </c>
      <c r="AD136" s="178">
        <f t="shared" ca="1" si="62"/>
        <v>9733876978.2812538</v>
      </c>
      <c r="AE136" s="178">
        <f t="shared" ca="1" si="62"/>
        <v>9790228185.3155212</v>
      </c>
      <c r="AF136" s="178">
        <f t="shared" ca="1" si="62"/>
        <v>9846774749.907156</v>
      </c>
      <c r="AG136" s="178">
        <f t="shared" ca="1" si="62"/>
        <v>9903517247.4819145</v>
      </c>
      <c r="AH136" s="178">
        <f t="shared" ca="1" si="62"/>
        <v>9940518087.3068714</v>
      </c>
      <c r="AI136" s="178">
        <f t="shared" ca="1" si="62"/>
        <v>9951336166.7546024</v>
      </c>
      <c r="AJ136" s="178">
        <f t="shared" ca="1" si="62"/>
        <v>9962156631.6877861</v>
      </c>
      <c r="AK136" s="178">
        <f t="shared" ca="1" si="62"/>
        <v>9972979482.5153828</v>
      </c>
      <c r="AL136" s="178">
        <f t="shared" ca="1" si="62"/>
        <v>9983804719.6464291</v>
      </c>
      <c r="AM136" s="178">
        <f t="shared" ca="1" si="62"/>
        <v>9994632343.4900169</v>
      </c>
      <c r="AN136" s="178">
        <f t="shared" ca="1" si="62"/>
        <v>10005462354.455301</v>
      </c>
      <c r="AO136" s="178">
        <f t="shared" ca="1" si="62"/>
        <v>10016294752.951506</v>
      </c>
      <c r="AP136" s="178">
        <f t="shared" ca="1" si="62"/>
        <v>10027129539.387901</v>
      </c>
      <c r="AQ136" s="178">
        <f t="shared" ca="1" si="62"/>
        <v>10037966714.173849</v>
      </c>
      <c r="AR136" s="178">
        <f t="shared" ca="1" si="62"/>
        <v>10032325310.289286</v>
      </c>
      <c r="AS136" s="178">
        <f t="shared" ca="1" si="62"/>
        <v>10007184178.996548</v>
      </c>
      <c r="AT136" s="178">
        <f t="shared" ca="1" si="62"/>
        <v>9982096372.9762344</v>
      </c>
      <c r="AU136" s="178">
        <f t="shared" ca="1" si="62"/>
        <v>9957061788.0912933</v>
      </c>
      <c r="AV136" s="178">
        <f t="shared" ca="1" si="62"/>
        <v>9932080320.3982086</v>
      </c>
      <c r="AW136" s="178">
        <f t="shared" ca="1" si="62"/>
        <v>9907151866.1466713</v>
      </c>
      <c r="AX136" s="178">
        <f t="shared" ca="1" si="62"/>
        <v>9882276321.7792244</v>
      </c>
      <c r="AY136" s="178">
        <f t="shared" ca="1" si="62"/>
        <v>9857453583.9309101</v>
      </c>
      <c r="AZ136" s="178">
        <f t="shared" ca="1" si="62"/>
        <v>9832683549.4289417</v>
      </c>
      <c r="BA136" s="178">
        <f t="shared" ca="1" si="62"/>
        <v>9807966115.2923412</v>
      </c>
      <c r="BB136" s="178">
        <f t="shared" ca="1" si="62"/>
        <v>9767694153.3121204</v>
      </c>
      <c r="BC136" s="178">
        <f t="shared" ca="1" si="62"/>
        <v>9708859977.9158173</v>
      </c>
      <c r="BD136" s="178">
        <f t="shared" ca="1" si="62"/>
        <v>9650297654.1719627</v>
      </c>
      <c r="BE136" s="178">
        <f t="shared" ca="1" si="62"/>
        <v>9592006059.036478</v>
      </c>
      <c r="BF136" s="178">
        <f t="shared" ca="1" si="62"/>
        <v>9533984073.8249054</v>
      </c>
      <c r="BG136" s="178">
        <f t="shared" ca="1" si="62"/>
        <v>9476230584.1961517</v>
      </c>
      <c r="BH136" s="178">
        <f t="shared" ca="1" si="62"/>
        <v>9418744480.1362934</v>
      </c>
      <c r="BI136" s="178">
        <f t="shared" ca="1" si="62"/>
        <v>9361524655.9423904</v>
      </c>
      <c r="BJ136" s="178">
        <f t="shared" ca="1" si="62"/>
        <v>9304570010.2064438</v>
      </c>
      <c r="BK136" s="178">
        <f t="shared" ca="1" si="62"/>
        <v>9247879445.7993336</v>
      </c>
      <c r="BL136" s="178">
        <f t="shared" ca="1" si="62"/>
        <v>9177714835.5907478</v>
      </c>
      <c r="BM136" s="178">
        <f t="shared" ca="1" si="62"/>
        <v>9092555019.6701584</v>
      </c>
      <c r="BN136" s="178">
        <f t="shared" ca="1" si="62"/>
        <v>9007985033.3345013</v>
      </c>
      <c r="BO136" s="178">
        <f t="shared" ca="1" si="62"/>
        <v>8924001249.5530968</v>
      </c>
      <c r="BP136" s="178">
        <f t="shared" ref="BP136:CF136" ca="1" si="63">SUM(BP82:BP84,BP91:BP96,BP100:BP130)</f>
        <v>8840600062.1950397</v>
      </c>
      <c r="BQ136" s="178">
        <f t="shared" ca="1" si="63"/>
        <v>8757777885.9136333</v>
      </c>
      <c r="BR136" s="178">
        <f t="shared" ca="1" si="63"/>
        <v>8675531156.0314064</v>
      </c>
      <c r="BS136" s="178">
        <f t="shared" ca="1" si="63"/>
        <v>8593856328.4257774</v>
      </c>
      <c r="BT136" s="178">
        <f t="shared" ca="1" si="63"/>
        <v>8512749879.415329</v>
      </c>
      <c r="BU136" s="178">
        <f t="shared" ca="1" si="63"/>
        <v>8432208305.6466751</v>
      </c>
      <c r="BV136" s="178">
        <f t="shared" ca="1" si="63"/>
        <v>8341362912.2155085</v>
      </c>
      <c r="BW136" s="178">
        <f t="shared" ca="1" si="63"/>
        <v>8251779783.9470854</v>
      </c>
      <c r="BX136" s="178">
        <f t="shared" ca="1" si="63"/>
        <v>8162963487.17276</v>
      </c>
      <c r="BY136" s="178">
        <f t="shared" ca="1" si="63"/>
        <v>8074908091.0001554</v>
      </c>
      <c r="BZ136" s="178">
        <f t="shared" ca="1" si="63"/>
        <v>7987607707.831974</v>
      </c>
      <c r="CA136" s="178">
        <f t="shared" ca="1" si="63"/>
        <v>7901056493.0615463</v>
      </c>
      <c r="CB136" s="178">
        <f t="shared" ca="1" si="63"/>
        <v>7815248644.7704659</v>
      </c>
      <c r="CC136" s="178">
        <f t="shared" ca="1" si="63"/>
        <v>7730178403.4282875</v>
      </c>
      <c r="CD136" s="178">
        <f t="shared" ca="1" si="63"/>
        <v>7645840051.5942984</v>
      </c>
      <c r="CE136" s="178">
        <f t="shared" ca="1" si="63"/>
        <v>7562227913.6213284</v>
      </c>
      <c r="CF136" s="178">
        <f t="shared" ca="1" si="63"/>
        <v>7479336355.3615732</v>
      </c>
      <c r="CG136" s="230">
        <f ca="1">CF136*(1+'Case 1 Assumptions'!$C$240)</f>
        <v>7610224741.5804014</v>
      </c>
    </row>
    <row r="137" spans="1:85" x14ac:dyDescent="0.2">
      <c r="C137" s="122"/>
      <c r="D137" s="122"/>
      <c r="E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2"/>
      <c r="CE137" s="122"/>
      <c r="CF137" s="122">
        <f ca="1">CG136/('Inflation-Interest'!$I$13-'Case 1 Assumptions'!$C$240)</f>
        <v>1626116397773.5913</v>
      </c>
    </row>
    <row r="138" spans="1:85" x14ac:dyDescent="0.2">
      <c r="B138" s="128" t="s">
        <v>214</v>
      </c>
      <c r="C138" s="313">
        <f t="shared" ref="C138:BN138" si="64">C136/C40</f>
        <v>0</v>
      </c>
      <c r="D138" s="313">
        <f t="shared" ca="1" si="64"/>
        <v>6.2434801157961808E-3</v>
      </c>
      <c r="E138" s="313">
        <f t="shared" ca="1" si="64"/>
        <v>3.8528379556599965E-3</v>
      </c>
      <c r="F138" s="313">
        <f t="shared" ca="1" si="64"/>
        <v>3.7163766076431476E-3</v>
      </c>
      <c r="G138" s="313">
        <f t="shared" ca="1" si="64"/>
        <v>3.5657558861802623E-3</v>
      </c>
      <c r="H138" s="313">
        <f t="shared" ca="1" si="64"/>
        <v>3.8961468163127171E-3</v>
      </c>
      <c r="I138" s="313">
        <f t="shared" ca="1" si="64"/>
        <v>3.6799057960518093E-3</v>
      </c>
      <c r="J138" s="313">
        <f t="shared" ca="1" si="64"/>
        <v>3.53375955771812E-3</v>
      </c>
      <c r="K138" s="313">
        <f t="shared" ca="1" si="64"/>
        <v>3.3945316039057359E-3</v>
      </c>
      <c r="L138" s="313">
        <f t="shared" ca="1" si="64"/>
        <v>3.2617798569475947E-3</v>
      </c>
      <c r="M138" s="313">
        <f t="shared" ca="1" si="64"/>
        <v>3.1351009484280128E-3</v>
      </c>
      <c r="N138" s="313">
        <f t="shared" ca="1" si="64"/>
        <v>3.0185168630784179E-3</v>
      </c>
      <c r="O138" s="313">
        <f t="shared" ca="1" si="64"/>
        <v>2.900729101485111E-3</v>
      </c>
      <c r="P138" s="313">
        <f t="shared" ca="1" si="64"/>
        <v>2.7882557886038588E-3</v>
      </c>
      <c r="Q138" s="313">
        <f t="shared" ca="1" si="64"/>
        <v>2.680786403103267E-3</v>
      </c>
      <c r="R138" s="313">
        <f t="shared" ca="1" si="64"/>
        <v>2.5780349540733293E-3</v>
      </c>
      <c r="S138" s="313">
        <f t="shared" ca="1" si="64"/>
        <v>2.4797375242929035E-3</v>
      </c>
      <c r="T138" s="313">
        <f t="shared" ca="1" si="64"/>
        <v>2.3856501013285528E-3</v>
      </c>
      <c r="U138" s="313">
        <f t="shared" ca="1" si="64"/>
        <v>2.2955466587771039E-3</v>
      </c>
      <c r="V138" s="313">
        <f t="shared" ca="1" si="64"/>
        <v>2.2092174553579847E-3</v>
      </c>
      <c r="W138" s="313">
        <f t="shared" ca="1" si="64"/>
        <v>2.1264675241245961E-3</v>
      </c>
      <c r="X138" s="313">
        <f t="shared" ca="1" si="64"/>
        <v>2.0659708961672974E-3</v>
      </c>
      <c r="Y138" s="313">
        <f t="shared" ca="1" si="64"/>
        <v>1.762114392179675E-3</v>
      </c>
      <c r="Z138" s="313">
        <f t="shared" ca="1" si="64"/>
        <v>1.7135931467724133E-3</v>
      </c>
      <c r="AA138" s="313">
        <f t="shared" ca="1" si="64"/>
        <v>1.6663849957444577E-3</v>
      </c>
      <c r="AB138" s="313">
        <f t="shared" ca="1" si="64"/>
        <v>1.6204552133252941E-3</v>
      </c>
      <c r="AC138" s="313">
        <f t="shared" ca="1" si="64"/>
        <v>1.5757699630737233E-3</v>
      </c>
      <c r="AD138" s="313">
        <f t="shared" ca="1" si="64"/>
        <v>1.53229627616663E-3</v>
      </c>
      <c r="AE138" s="313">
        <f t="shared" ca="1" si="64"/>
        <v>1.4900020301774667E-3</v>
      </c>
      <c r="AF138" s="313">
        <f t="shared" ca="1" si="64"/>
        <v>1.4488559283350045E-3</v>
      </c>
      <c r="AG138" s="313">
        <f t="shared" ca="1" si="64"/>
        <v>1.4088274792530182E-3</v>
      </c>
      <c r="AH138" s="313">
        <f t="shared" ca="1" si="64"/>
        <v>1.3762613380095662E-3</v>
      </c>
      <c r="AI138" s="313">
        <f t="shared" ca="1" si="64"/>
        <v>1.3409013425995776E-3</v>
      </c>
      <c r="AJ138" s="313">
        <f t="shared" ca="1" si="64"/>
        <v>1.3064486130698234E-3</v>
      </c>
      <c r="AK138" s="313">
        <f t="shared" ca="1" si="64"/>
        <v>1.2728799048170865E-3</v>
      </c>
      <c r="AL138" s="313">
        <f t="shared" ca="1" si="64"/>
        <v>1.2401725678360669E-3</v>
      </c>
      <c r="AM138" s="313">
        <f t="shared" ca="1" si="64"/>
        <v>1.2083045315355841E-3</v>
      </c>
      <c r="AN138" s="313">
        <f t="shared" ca="1" si="64"/>
        <v>1.177254289941796E-3</v>
      </c>
      <c r="AO138" s="313">
        <f t="shared" ca="1" si="64"/>
        <v>1.1470008872785963E-3</v>
      </c>
      <c r="AP138" s="313">
        <f t="shared" ca="1" si="64"/>
        <v>1.1175239039155735E-3</v>
      </c>
      <c r="AQ138" s="313">
        <f t="shared" ca="1" si="64"/>
        <v>1.08880344267421E-3</v>
      </c>
      <c r="AR138" s="313">
        <f t="shared" ca="1" si="64"/>
        <v>1.0627777451316612E-3</v>
      </c>
      <c r="AS138" s="313">
        <f t="shared" ca="1" si="64"/>
        <v>1.035356345236747E-3</v>
      </c>
      <c r="AT138" s="313">
        <f t="shared" ca="1" si="64"/>
        <v>1.0086414842148249E-3</v>
      </c>
      <c r="AU138" s="313">
        <f t="shared" ca="1" si="64"/>
        <v>9.8261498080110844E-4</v>
      </c>
      <c r="AV138" s="313">
        <f t="shared" ca="1" si="64"/>
        <v>9.5725912102643531E-4</v>
      </c>
      <c r="AW138" s="313">
        <f t="shared" ca="1" si="64"/>
        <v>9.3255664622025696E-4</v>
      </c>
      <c r="AX138" s="313">
        <f t="shared" ca="1" si="64"/>
        <v>9.0849074132130162E-4</v>
      </c>
      <c r="AY138" s="313">
        <f t="shared" ca="1" si="64"/>
        <v>8.8504502348803692E-4</v>
      </c>
      <c r="AZ138" s="313">
        <f t="shared" ca="1" si="64"/>
        <v>8.6220353100125065E-4</v>
      </c>
      <c r="BA138" s="313">
        <f t="shared" ca="1" si="64"/>
        <v>8.3995071245125728E-4</v>
      </c>
      <c r="BB138" s="313">
        <f t="shared" ca="1" si="64"/>
        <v>8.1986331580472698E-4</v>
      </c>
      <c r="BC138" s="313">
        <f t="shared" ca="1" si="64"/>
        <v>7.9871565353589996E-4</v>
      </c>
      <c r="BD138" s="313">
        <f t="shared" ca="1" si="64"/>
        <v>7.7810682268773118E-4</v>
      </c>
      <c r="BE138" s="313">
        <f t="shared" ca="1" si="64"/>
        <v>7.5802322993437474E-4</v>
      </c>
      <c r="BF138" s="313">
        <f t="shared" ca="1" si="64"/>
        <v>7.3845162206808909E-4</v>
      </c>
      <c r="BG138" s="313">
        <f t="shared" ca="1" si="64"/>
        <v>7.1937907754772283E-4</v>
      </c>
      <c r="BH138" s="313">
        <f t="shared" ca="1" si="64"/>
        <v>7.0079299825597885E-4</v>
      </c>
      <c r="BI138" s="313">
        <f t="shared" ca="1" si="64"/>
        <v>6.8268110146032178E-4</v>
      </c>
      <c r="BJ138" s="313">
        <f t="shared" ca="1" si="64"/>
        <v>6.6503141197253005E-4</v>
      </c>
      <c r="BK138" s="313">
        <f t="shared" ca="1" si="64"/>
        <v>6.4783225450200052E-4</v>
      </c>
      <c r="BL138" s="313">
        <f t="shared" ca="1" si="64"/>
        <v>6.3175939571351075E-4</v>
      </c>
      <c r="BM138" s="313">
        <f t="shared" ca="1" si="64"/>
        <v>6.1503499953922611E-4</v>
      </c>
      <c r="BN138" s="313">
        <f t="shared" ca="1" si="64"/>
        <v>5.9874002589699565E-4</v>
      </c>
      <c r="BO138" s="313">
        <f t="shared" ref="BO138:CF138" ca="1" si="65">BO136/BO40</f>
        <v>5.8286368962748227E-4</v>
      </c>
      <c r="BP138" s="313">
        <f t="shared" ca="1" si="65"/>
        <v>5.6739547195437017E-4</v>
      </c>
      <c r="BQ138" s="313">
        <f t="shared" ca="1" si="65"/>
        <v>5.5232511399058942E-4</v>
      </c>
      <c r="BR138" s="313">
        <f t="shared" ca="1" si="65"/>
        <v>5.3764261040118051E-4</v>
      </c>
      <c r="BS138" s="313">
        <f t="shared" ca="1" si="65"/>
        <v>5.2333820321905696E-4</v>
      </c>
      <c r="BT138" s="313">
        <f t="shared" ca="1" si="65"/>
        <v>5.0940237581000784E-4</v>
      </c>
      <c r="BU138" s="313">
        <f t="shared" ca="1" si="65"/>
        <v>4.9582584698337003E-4</v>
      </c>
      <c r="BV138" s="313">
        <f t="shared" ca="1" si="65"/>
        <v>4.82903789975624E-4</v>
      </c>
      <c r="BW138" s="313">
        <f t="shared" ca="1" si="65"/>
        <v>4.7033466426931304E-4</v>
      </c>
      <c r="BX138" s="313">
        <f t="shared" ca="1" si="65"/>
        <v>4.5808173321712893E-4</v>
      </c>
      <c r="BY138" s="313">
        <f t="shared" ca="1" si="65"/>
        <v>4.4613723284443762E-4</v>
      </c>
      <c r="BZ138" s="313">
        <f t="shared" ca="1" si="65"/>
        <v>4.3449358639467348E-4</v>
      </c>
      <c r="CA138" s="313">
        <f t="shared" ca="1" si="65"/>
        <v>4.2314339987783599E-4</v>
      </c>
      <c r="CB138" s="313">
        <f t="shared" ca="1" si="65"/>
        <v>4.1207945772364911E-4</v>
      </c>
      <c r="CC138" s="313">
        <f t="shared" ca="1" si="65"/>
        <v>4.0129471853694333E-4</v>
      </c>
      <c r="CD138" s="313">
        <f t="shared" ca="1" si="65"/>
        <v>3.9078231095288069E-4</v>
      </c>
      <c r="CE138" s="313">
        <f t="shared" ca="1" si="65"/>
        <v>3.8053552958969516E-4</v>
      </c>
      <c r="CF138" s="313">
        <f t="shared" ca="1" si="65"/>
        <v>3.7054783109667335E-4</v>
      </c>
    </row>
    <row r="140" spans="1:85" x14ac:dyDescent="0.2">
      <c r="B140" s="128" t="s">
        <v>215</v>
      </c>
      <c r="C140" s="229">
        <f ca="1">NPV('Inflation-Interest'!$I$13,'Program Case 1 - Forecasts'!F136:CF136)+C141</f>
        <v>540641754840.10254</v>
      </c>
    </row>
    <row r="141" spans="1:85" x14ac:dyDescent="0.2">
      <c r="B141" s="120" t="s">
        <v>216</v>
      </c>
      <c r="C141" s="239">
        <f ca="1">CF137/((1+'Inflation-Interest'!$I$13)^100)</f>
        <v>181306636307.23914</v>
      </c>
    </row>
    <row r="142" spans="1:85" x14ac:dyDescent="0.2">
      <c r="B142" s="120" t="s">
        <v>217</v>
      </c>
      <c r="C142" s="233">
        <f ca="1">C140-C141</f>
        <v>359335118532.8634</v>
      </c>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c r="AB142" s="233"/>
      <c r="AC142" s="233"/>
      <c r="AD142" s="233"/>
      <c r="AE142" s="233"/>
      <c r="AF142" s="233"/>
      <c r="AG142" s="233"/>
      <c r="AH142" s="233"/>
      <c r="AI142" s="233"/>
      <c r="AJ142" s="233"/>
      <c r="AK142" s="233"/>
      <c r="AL142" s="233"/>
      <c r="AM142" s="233"/>
      <c r="AN142" s="233"/>
      <c r="AO142" s="233"/>
      <c r="AP142" s="233"/>
      <c r="AQ142" s="233"/>
      <c r="AR142" s="233"/>
      <c r="AS142" s="233"/>
      <c r="AT142" s="233"/>
      <c r="AU142" s="233"/>
      <c r="AV142" s="233"/>
      <c r="AW142" s="233"/>
      <c r="AX142" s="233"/>
      <c r="AY142" s="233"/>
      <c r="AZ142" s="233"/>
      <c r="BA142" s="233"/>
      <c r="BB142" s="233"/>
      <c r="BC142" s="233"/>
      <c r="BD142" s="233"/>
      <c r="BE142" s="233"/>
      <c r="BF142" s="233"/>
      <c r="BG142" s="233"/>
      <c r="BH142" s="233"/>
      <c r="BI142" s="233"/>
      <c r="BJ142" s="233"/>
      <c r="BK142" s="233"/>
      <c r="BL142" s="233"/>
      <c r="BM142" s="233"/>
      <c r="BN142" s="233"/>
      <c r="BO142" s="233"/>
      <c r="BP142" s="233"/>
      <c r="BQ142" s="233"/>
      <c r="BR142" s="233"/>
      <c r="BS142" s="233"/>
      <c r="BT142" s="233"/>
      <c r="BU142" s="233"/>
      <c r="BV142" s="233"/>
      <c r="BW142" s="233"/>
      <c r="BX142" s="233"/>
      <c r="BY142" s="233"/>
      <c r="BZ142" s="233"/>
      <c r="CA142" s="233"/>
      <c r="CB142" s="233"/>
      <c r="CC142" s="233"/>
      <c r="CD142" s="233"/>
      <c r="CE142" s="233"/>
      <c r="CF142" s="233"/>
    </row>
    <row r="143" spans="1:85" x14ac:dyDescent="0.2">
      <c r="C143" s="189"/>
    </row>
    <row r="144" spans="1:85" x14ac:dyDescent="0.2">
      <c r="C144" s="189"/>
    </row>
    <row r="145" spans="3:3" x14ac:dyDescent="0.2">
      <c r="C145" s="189"/>
    </row>
  </sheetData>
  <conditionalFormatting sqref="B43:B45">
    <cfRule type="expression" dxfId="12" priority="1">
      <formula>MOD(ROW(),3)=2</formula>
    </cfRule>
  </conditionalFormatting>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9F75C-0C2C-A842-AB76-6BA91C235286}">
  <sheetPr>
    <tabColor theme="9"/>
  </sheetPr>
  <dimension ref="A1"/>
  <sheetViews>
    <sheetView workbookViewId="0"/>
  </sheetViews>
  <sheetFormatPr baseColWidth="10" defaultColWidth="11.3984375" defaultRowHeight="14"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B7E65-2086-D947-9642-86A945BEDB80}">
  <dimension ref="A1:K243"/>
  <sheetViews>
    <sheetView showGridLines="0" zoomScale="82" workbookViewId="0">
      <selection activeCell="C78" sqref="C78"/>
    </sheetView>
  </sheetViews>
  <sheetFormatPr baseColWidth="10" defaultColWidth="8.796875" defaultRowHeight="15" x14ac:dyDescent="0.2"/>
  <cols>
    <col min="1" max="1" width="3.59765625" style="120" customWidth="1"/>
    <col min="2" max="2" width="55.19921875" style="120" customWidth="1"/>
    <col min="3" max="3" width="21.796875" style="145" customWidth="1"/>
    <col min="4" max="4" width="72.796875" style="120" customWidth="1"/>
    <col min="5" max="5" width="37.796875" style="120" customWidth="1"/>
    <col min="6" max="6" width="35.59765625" style="120" customWidth="1"/>
    <col min="7" max="7" width="29.59765625" style="120" customWidth="1"/>
    <col min="8" max="8" width="29.3984375" style="120" customWidth="1"/>
    <col min="9" max="10" width="16" style="120" customWidth="1"/>
    <col min="11" max="16384" width="8.796875" style="120"/>
  </cols>
  <sheetData>
    <row r="1" spans="1:10" x14ac:dyDescent="0.2">
      <c r="A1" s="118"/>
      <c r="B1" s="121"/>
      <c r="C1" s="140"/>
    </row>
    <row r="2" spans="1:10" x14ac:dyDescent="0.2">
      <c r="A2" s="118"/>
      <c r="B2" s="123"/>
      <c r="C2" s="140"/>
    </row>
    <row r="3" spans="1:10" x14ac:dyDescent="0.2">
      <c r="A3" s="118"/>
      <c r="B3" s="118"/>
      <c r="C3" s="141"/>
    </row>
    <row r="4" spans="1:10" x14ac:dyDescent="0.2">
      <c r="A4" s="118"/>
      <c r="B4" s="118"/>
      <c r="C4" s="141"/>
    </row>
    <row r="5" spans="1:10" x14ac:dyDescent="0.2">
      <c r="A5" s="118"/>
      <c r="B5" s="118"/>
      <c r="C5" s="141"/>
    </row>
    <row r="6" spans="1:10" ht="19" x14ac:dyDescent="0.2">
      <c r="A6" s="118"/>
      <c r="B6" s="124" t="s">
        <v>30</v>
      </c>
      <c r="C6" s="142"/>
    </row>
    <row r="7" spans="1:10" x14ac:dyDescent="0.2">
      <c r="A7" s="118"/>
      <c r="B7" s="126"/>
      <c r="C7" s="143"/>
    </row>
    <row r="8" spans="1:10" x14ac:dyDescent="0.2">
      <c r="A8" s="118"/>
      <c r="B8" s="10"/>
      <c r="C8" s="86" t="s">
        <v>79</v>
      </c>
      <c r="D8" s="86" t="s">
        <v>80</v>
      </c>
      <c r="E8" s="86" t="s">
        <v>81</v>
      </c>
      <c r="F8" s="86"/>
      <c r="G8" s="86"/>
      <c r="H8" s="86"/>
      <c r="I8" s="86"/>
      <c r="J8" s="86"/>
    </row>
    <row r="9" spans="1:10" x14ac:dyDescent="0.2">
      <c r="A9" s="118"/>
      <c r="B9" s="129" t="s">
        <v>242</v>
      </c>
      <c r="C9" s="144"/>
      <c r="D9" s="129"/>
      <c r="E9" s="129"/>
      <c r="F9" s="129"/>
      <c r="G9" s="129"/>
      <c r="H9" s="129"/>
      <c r="I9" s="129"/>
      <c r="J9" s="129"/>
    </row>
    <row r="10" spans="1:10" x14ac:dyDescent="0.2">
      <c r="A10" s="118"/>
      <c r="B10" s="191" t="s">
        <v>83</v>
      </c>
      <c r="C10" s="137">
        <f>('SSP Scenarios'!J20/'SSP Scenarios'!J19)^0.1-1</f>
        <v>8.2298218875591633E-3</v>
      </c>
      <c r="D10" s="136" t="s">
        <v>84</v>
      </c>
      <c r="E10" s="136" t="s">
        <v>9</v>
      </c>
      <c r="F10" s="136"/>
      <c r="G10" s="136"/>
      <c r="H10" s="136"/>
      <c r="I10" s="136"/>
      <c r="J10" s="136"/>
    </row>
    <row r="11" spans="1:10" x14ac:dyDescent="0.2">
      <c r="A11" s="118"/>
      <c r="B11" s="191" t="s">
        <v>85</v>
      </c>
      <c r="C11" s="137">
        <f>('SSP Scenarios'!J21/'SSP Scenarios'!J20)^0.1-1</f>
        <v>6.2383906244156684E-3</v>
      </c>
      <c r="D11" s="136" t="s">
        <v>84</v>
      </c>
      <c r="E11" s="136" t="s">
        <v>9</v>
      </c>
      <c r="F11" s="136"/>
      <c r="G11" s="136"/>
      <c r="H11" s="136"/>
      <c r="I11" s="136"/>
      <c r="J11" s="136"/>
    </row>
    <row r="12" spans="1:10" s="158" customFormat="1" x14ac:dyDescent="0.2">
      <c r="A12" s="156"/>
      <c r="B12" s="191" t="s">
        <v>86</v>
      </c>
      <c r="C12" s="192">
        <f>('SSP Scenarios'!J22/'SSP Scenarios'!J21)^0.1-1</f>
        <v>4.2412261068016655E-3</v>
      </c>
      <c r="D12" s="136" t="s">
        <v>84</v>
      </c>
      <c r="E12" s="136" t="s">
        <v>9</v>
      </c>
    </row>
    <row r="13" spans="1:10" s="158" customFormat="1" x14ac:dyDescent="0.2">
      <c r="A13" s="156"/>
      <c r="B13" s="191" t="s">
        <v>87</v>
      </c>
      <c r="C13" s="192">
        <f>('SSP Scenarios'!J23/'SSP Scenarios'!J22)^0.1-1</f>
        <v>2.2668130195693248E-3</v>
      </c>
      <c r="D13" s="136" t="s">
        <v>84</v>
      </c>
      <c r="E13" s="136" t="s">
        <v>9</v>
      </c>
    </row>
    <row r="14" spans="1:10" s="158" customFormat="1" x14ac:dyDescent="0.2">
      <c r="A14" s="156"/>
      <c r="B14" s="191" t="s">
        <v>88</v>
      </c>
      <c r="C14" s="192">
        <f>('SSP Scenarios'!J24/'SSP Scenarios'!J23)^0.1-1</f>
        <v>8.4962272965105612E-4</v>
      </c>
      <c r="D14" s="136" t="s">
        <v>84</v>
      </c>
      <c r="E14" s="136" t="s">
        <v>9</v>
      </c>
    </row>
    <row r="15" spans="1:10" s="158" customFormat="1" x14ac:dyDescent="0.2">
      <c r="A15" s="156"/>
      <c r="B15" s="191" t="s">
        <v>89</v>
      </c>
      <c r="C15" s="192">
        <f>('SSP Scenarios'!J25/'SSP Scenarios'!J24)^0.1-1</f>
        <v>-5.2980255168810775E-4</v>
      </c>
      <c r="D15" s="136" t="s">
        <v>84</v>
      </c>
      <c r="E15" s="136" t="s">
        <v>9</v>
      </c>
    </row>
    <row r="16" spans="1:10" s="158" customFormat="1" x14ac:dyDescent="0.2">
      <c r="A16" s="156"/>
      <c r="B16" s="191" t="s">
        <v>90</v>
      </c>
      <c r="C16" s="192">
        <f>('SSP Scenarios'!J26/'SSP Scenarios'!J25)^0.1-1</f>
        <v>-1.7134705375900783E-3</v>
      </c>
      <c r="D16" s="136" t="s">
        <v>84</v>
      </c>
      <c r="E16" s="136" t="s">
        <v>9</v>
      </c>
    </row>
    <row r="17" spans="1:11" s="158" customFormat="1" x14ac:dyDescent="0.2">
      <c r="A17" s="156"/>
      <c r="B17" s="191" t="s">
        <v>91</v>
      </c>
      <c r="C17" s="192">
        <f>('SSP Scenarios'!J27/'SSP Scenarios'!J26)^0.1-1</f>
        <v>-2.404223623188928E-3</v>
      </c>
      <c r="D17" s="136" t="s">
        <v>84</v>
      </c>
      <c r="E17" s="136" t="s">
        <v>9</v>
      </c>
    </row>
    <row r="18" spans="1:11" s="158" customFormat="1" x14ac:dyDescent="0.2">
      <c r="A18" s="156"/>
      <c r="B18" s="190"/>
      <c r="C18" s="157"/>
      <c r="E18" s="159"/>
    </row>
    <row r="19" spans="1:11" x14ac:dyDescent="0.2">
      <c r="A19" s="118"/>
      <c r="B19" s="129" t="s">
        <v>243</v>
      </c>
      <c r="C19" s="144"/>
      <c r="D19" s="129"/>
      <c r="E19" s="129"/>
      <c r="F19" s="129"/>
      <c r="G19" s="129"/>
      <c r="H19" s="129"/>
      <c r="I19" s="129"/>
      <c r="J19" s="129"/>
    </row>
    <row r="20" spans="1:11" x14ac:dyDescent="0.2">
      <c r="A20" s="118"/>
      <c r="B20" s="191" t="s">
        <v>83</v>
      </c>
      <c r="C20" s="137">
        <f>('SSP Scenarios'!O20/'SSP Scenarios'!O19)^0.1-1</f>
        <v>3.5140501937101831E-2</v>
      </c>
      <c r="D20" s="136" t="s">
        <v>93</v>
      </c>
      <c r="E20" s="136" t="s">
        <v>9</v>
      </c>
      <c r="F20" s="136"/>
      <c r="G20" s="136"/>
      <c r="H20" s="136"/>
      <c r="I20" s="136"/>
      <c r="J20" s="136"/>
    </row>
    <row r="21" spans="1:11" x14ac:dyDescent="0.2">
      <c r="A21" s="118"/>
      <c r="B21" s="191" t="s">
        <v>85</v>
      </c>
      <c r="C21" s="137">
        <f>('SSP Scenarios'!O21/'SSP Scenarios'!O20)^0.1-1</f>
        <v>2.6380628686259566E-2</v>
      </c>
      <c r="D21" s="136" t="s">
        <v>93</v>
      </c>
      <c r="E21" s="136" t="s">
        <v>9</v>
      </c>
      <c r="F21" s="136"/>
      <c r="G21" s="136"/>
      <c r="H21" s="136"/>
      <c r="I21" s="136"/>
      <c r="J21" s="136"/>
    </row>
    <row r="22" spans="1:11" x14ac:dyDescent="0.2">
      <c r="A22" s="118"/>
      <c r="B22" s="191" t="s">
        <v>86</v>
      </c>
      <c r="C22" s="137">
        <f>('SSP Scenarios'!O22/'SSP Scenarios'!O21)^0.1-1</f>
        <v>2.1880271823638386E-2</v>
      </c>
      <c r="D22" s="136" t="s">
        <v>93</v>
      </c>
      <c r="E22" s="136" t="s">
        <v>9</v>
      </c>
      <c r="F22" s="136"/>
      <c r="G22" s="136"/>
      <c r="H22" s="136"/>
      <c r="I22" s="136"/>
      <c r="J22" s="136"/>
    </row>
    <row r="23" spans="1:11" x14ac:dyDescent="0.2">
      <c r="A23" s="118"/>
      <c r="B23" s="191" t="s">
        <v>87</v>
      </c>
      <c r="C23" s="137">
        <f>('SSP Scenarios'!O23/'SSP Scenarios'!O22)^0.1-1</f>
        <v>1.9277842646270527E-2</v>
      </c>
      <c r="D23" s="136" t="s">
        <v>93</v>
      </c>
      <c r="E23" s="136" t="s">
        <v>9</v>
      </c>
      <c r="F23" s="136"/>
      <c r="G23" s="136"/>
      <c r="H23" s="136"/>
      <c r="I23" s="136"/>
      <c r="J23" s="136"/>
    </row>
    <row r="24" spans="1:11" x14ac:dyDescent="0.2">
      <c r="A24" s="118"/>
      <c r="B24" s="191" t="s">
        <v>88</v>
      </c>
      <c r="C24" s="137">
        <f>('SSP Scenarios'!O24/'SSP Scenarios'!O23)^0.1-1</f>
        <v>1.8352458594881327E-2</v>
      </c>
      <c r="D24" s="136" t="s">
        <v>93</v>
      </c>
      <c r="E24" s="136" t="s">
        <v>9</v>
      </c>
      <c r="F24" s="136"/>
      <c r="G24" s="136"/>
      <c r="H24" s="136"/>
      <c r="I24" s="136"/>
      <c r="J24" s="136"/>
    </row>
    <row r="25" spans="1:11" x14ac:dyDescent="0.2">
      <c r="A25" s="118"/>
      <c r="B25" s="191" t="s">
        <v>89</v>
      </c>
      <c r="C25" s="137">
        <f>('SSP Scenarios'!O25/'SSP Scenarios'!O24)^0.1-1</f>
        <v>1.6724184064343728E-2</v>
      </c>
      <c r="D25" s="136" t="s">
        <v>93</v>
      </c>
      <c r="E25" s="136" t="s">
        <v>9</v>
      </c>
      <c r="F25" s="136"/>
      <c r="G25" s="136"/>
      <c r="H25" s="136"/>
      <c r="I25" s="136"/>
      <c r="J25" s="136"/>
    </row>
    <row r="26" spans="1:11" x14ac:dyDescent="0.2">
      <c r="A26" s="118"/>
      <c r="B26" s="191" t="s">
        <v>90</v>
      </c>
      <c r="C26" s="137">
        <f>('SSP Scenarios'!O26/'SSP Scenarios'!O25)^0.1-1</f>
        <v>1.5462387820240009E-2</v>
      </c>
      <c r="D26" s="136" t="s">
        <v>93</v>
      </c>
      <c r="E26" s="136" t="s">
        <v>9</v>
      </c>
      <c r="F26" s="136"/>
      <c r="G26" s="136"/>
      <c r="H26" s="136"/>
      <c r="I26" s="136"/>
      <c r="J26" s="136"/>
    </row>
    <row r="27" spans="1:11" x14ac:dyDescent="0.2">
      <c r="A27" s="118"/>
      <c r="B27" s="191" t="s">
        <v>91</v>
      </c>
      <c r="C27" s="137">
        <f>('SSP Scenarios'!O27/'SSP Scenarios'!O26)^0.1-1</f>
        <v>1.4656653364212735E-2</v>
      </c>
      <c r="D27" s="136" t="s">
        <v>93</v>
      </c>
      <c r="E27" s="136" t="s">
        <v>9</v>
      </c>
      <c r="F27" s="136"/>
      <c r="G27" s="136"/>
      <c r="H27" s="136"/>
      <c r="I27" s="136"/>
      <c r="J27" s="136"/>
    </row>
    <row r="28" spans="1:11" s="158" customFormat="1" x14ac:dyDescent="0.2">
      <c r="A28" s="156"/>
    </row>
    <row r="29" spans="1:11" s="158" customFormat="1" x14ac:dyDescent="0.2">
      <c r="A29" s="156"/>
      <c r="B29" s="191"/>
      <c r="C29" s="192"/>
      <c r="D29" s="136"/>
      <c r="E29" s="136"/>
    </row>
    <row r="30" spans="1:11" x14ac:dyDescent="0.2">
      <c r="A30" s="118"/>
      <c r="B30" s="129" t="s">
        <v>94</v>
      </c>
      <c r="C30" s="144"/>
      <c r="D30" s="129"/>
      <c r="E30" s="129"/>
      <c r="F30" s="129"/>
      <c r="G30" s="129"/>
      <c r="H30" s="129"/>
      <c r="I30" s="129"/>
      <c r="J30" s="129"/>
      <c r="K30" s="158"/>
    </row>
    <row r="31" spans="1:11" x14ac:dyDescent="0.2">
      <c r="A31" s="118"/>
      <c r="B31" s="175" t="s">
        <v>95</v>
      </c>
      <c r="C31" s="139">
        <v>0.02</v>
      </c>
      <c r="D31" s="120" t="s">
        <v>96</v>
      </c>
      <c r="E31" s="4"/>
    </row>
    <row r="32" spans="1:11" x14ac:dyDescent="0.2">
      <c r="A32" s="118"/>
      <c r="B32" s="118" t="s">
        <v>97</v>
      </c>
      <c r="C32" s="139">
        <v>0.02</v>
      </c>
      <c r="D32" s="120" t="s">
        <v>98</v>
      </c>
      <c r="E32" s="4" t="s">
        <v>99</v>
      </c>
    </row>
    <row r="33" spans="1:10" x14ac:dyDescent="0.2">
      <c r="A33" s="118"/>
      <c r="B33" s="118" t="s">
        <v>100</v>
      </c>
      <c r="C33" s="139"/>
      <c r="D33" s="120" t="s">
        <v>101</v>
      </c>
      <c r="E33" s="4"/>
    </row>
    <row r="34" spans="1:10" x14ac:dyDescent="0.2">
      <c r="A34" s="118"/>
      <c r="B34" s="118"/>
      <c r="C34" s="138"/>
      <c r="E34" s="4"/>
    </row>
    <row r="35" spans="1:10" x14ac:dyDescent="0.2">
      <c r="A35" s="118"/>
      <c r="B35" s="129" t="s">
        <v>102</v>
      </c>
      <c r="C35" s="144"/>
      <c r="D35" s="129"/>
      <c r="E35" s="129"/>
      <c r="F35" s="129"/>
      <c r="G35" s="129"/>
      <c r="H35" s="129"/>
      <c r="I35" s="129"/>
      <c r="J35" s="129"/>
    </row>
    <row r="36" spans="1:10" x14ac:dyDescent="0.2">
      <c r="A36" s="118"/>
      <c r="B36" s="118" t="s">
        <v>31</v>
      </c>
      <c r="C36" s="163"/>
      <c r="D36" s="136"/>
      <c r="E36" s="136"/>
    </row>
    <row r="37" spans="1:10" x14ac:dyDescent="0.2">
      <c r="A37" s="118"/>
      <c r="B37" s="118" t="s">
        <v>32</v>
      </c>
      <c r="C37" s="137">
        <v>-0.03</v>
      </c>
      <c r="D37" s="136"/>
      <c r="E37" s="4"/>
      <c r="F37" s="4" t="s">
        <v>103</v>
      </c>
    </row>
    <row r="38" spans="1:10" x14ac:dyDescent="0.2">
      <c r="A38" s="118"/>
      <c r="B38" s="118" t="s">
        <v>33</v>
      </c>
      <c r="C38" s="163"/>
      <c r="E38" s="4"/>
      <c r="F38" s="4" t="s">
        <v>104</v>
      </c>
    </row>
    <row r="39" spans="1:10" x14ac:dyDescent="0.2">
      <c r="A39" s="118"/>
      <c r="B39" s="118" t="s">
        <v>34</v>
      </c>
      <c r="C39" s="163"/>
      <c r="D39" s="234">
        <v>0.75</v>
      </c>
      <c r="E39" s="4"/>
      <c r="F39" s="4" t="s">
        <v>105</v>
      </c>
    </row>
    <row r="40" spans="1:10" x14ac:dyDescent="0.2">
      <c r="A40" s="118"/>
      <c r="B40" s="118" t="s">
        <v>35</v>
      </c>
      <c r="C40" s="137">
        <v>-0.03</v>
      </c>
      <c r="E40" s="4"/>
    </row>
    <row r="41" spans="1:10" x14ac:dyDescent="0.2">
      <c r="A41" s="118"/>
      <c r="B41" s="118" t="s">
        <v>36</v>
      </c>
      <c r="C41" s="163"/>
      <c r="D41" s="234">
        <v>0.25</v>
      </c>
      <c r="E41" s="4"/>
    </row>
    <row r="42" spans="1:10" x14ac:dyDescent="0.2">
      <c r="A42" s="118"/>
      <c r="B42" s="126"/>
      <c r="C42" s="138"/>
      <c r="E42" s="4"/>
    </row>
    <row r="43" spans="1:10" x14ac:dyDescent="0.2">
      <c r="A43" s="118"/>
      <c r="B43" s="129" t="s">
        <v>106</v>
      </c>
      <c r="C43" s="144"/>
      <c r="D43" s="129"/>
      <c r="E43" s="129"/>
      <c r="F43" s="129"/>
      <c r="G43" s="129"/>
      <c r="H43" s="129"/>
      <c r="I43" s="129"/>
      <c r="J43" s="129"/>
    </row>
    <row r="44" spans="1:10" x14ac:dyDescent="0.2">
      <c r="A44" s="118"/>
      <c r="B44" s="132" t="s">
        <v>107</v>
      </c>
      <c r="C44" s="138"/>
      <c r="E44" s="4"/>
    </row>
    <row r="45" spans="1:10" ht="16" x14ac:dyDescent="0.2">
      <c r="A45" s="118"/>
      <c r="B45" s="130" t="s">
        <v>108</v>
      </c>
      <c r="C45" s="139">
        <v>0.2</v>
      </c>
      <c r="D45" s="120">
        <v>93349.498943280283</v>
      </c>
      <c r="E45" s="4"/>
    </row>
    <row r="46" spans="1:10" ht="16" x14ac:dyDescent="0.2">
      <c r="A46" s="118"/>
      <c r="B46" s="130" t="s">
        <v>109</v>
      </c>
      <c r="C46" s="139">
        <v>0.15</v>
      </c>
      <c r="D46" s="120">
        <v>7000</v>
      </c>
      <c r="E46" s="4"/>
    </row>
    <row r="47" spans="1:10" ht="16" x14ac:dyDescent="0.2">
      <c r="A47" s="118"/>
      <c r="B47" s="130" t="s">
        <v>110</v>
      </c>
      <c r="C47" s="139">
        <v>0.2</v>
      </c>
      <c r="D47" s="120">
        <v>20000</v>
      </c>
      <c r="E47" s="4"/>
    </row>
    <row r="48" spans="1:10" ht="16" x14ac:dyDescent="0.2">
      <c r="A48" s="118"/>
      <c r="B48" s="130" t="s">
        <v>111</v>
      </c>
      <c r="C48" s="139">
        <v>0.2</v>
      </c>
      <c r="D48" s="120">
        <v>10000</v>
      </c>
      <c r="E48" s="4"/>
    </row>
    <row r="49" spans="1:10" ht="16" x14ac:dyDescent="0.2">
      <c r="A49" s="118"/>
      <c r="B49" s="130" t="s">
        <v>112</v>
      </c>
      <c r="C49" s="139">
        <v>0.05</v>
      </c>
      <c r="D49" s="120">
        <v>10000</v>
      </c>
      <c r="E49" s="4"/>
      <c r="F49" s="309">
        <f>SUMPRODUCT(D45:D49,C45:C49)</f>
        <v>26219.899788656057</v>
      </c>
    </row>
    <row r="50" spans="1:10" ht="16" x14ac:dyDescent="0.2">
      <c r="A50" s="118"/>
      <c r="B50" s="131" t="s">
        <v>113</v>
      </c>
      <c r="C50" s="139"/>
      <c r="E50" s="4"/>
    </row>
    <row r="51" spans="1:10" ht="16" x14ac:dyDescent="0.2">
      <c r="A51" s="118"/>
      <c r="B51" s="130" t="s">
        <v>114</v>
      </c>
      <c r="C51" s="139">
        <v>0.2</v>
      </c>
      <c r="E51" s="4"/>
    </row>
    <row r="52" spans="1:10" x14ac:dyDescent="0.2">
      <c r="A52" s="118"/>
      <c r="B52" s="155" t="s">
        <v>115</v>
      </c>
      <c r="C52" s="195">
        <f>SUM(C45:C51)</f>
        <v>1</v>
      </c>
      <c r="E52" s="4"/>
    </row>
    <row r="53" spans="1:10" x14ac:dyDescent="0.2">
      <c r="A53" s="118"/>
      <c r="B53" s="126"/>
      <c r="C53" s="138"/>
      <c r="E53" s="4"/>
    </row>
    <row r="54" spans="1:10" x14ac:dyDescent="0.2">
      <c r="B54" s="129" t="s">
        <v>116</v>
      </c>
      <c r="C54" s="144"/>
      <c r="D54" s="129"/>
      <c r="E54" s="129"/>
      <c r="F54" s="129"/>
      <c r="G54" s="129"/>
      <c r="H54" s="129"/>
      <c r="I54" s="129"/>
      <c r="J54" s="129"/>
    </row>
    <row r="55" spans="1:10" x14ac:dyDescent="0.2">
      <c r="B55" s="126" t="s">
        <v>117</v>
      </c>
      <c r="C55" s="143"/>
    </row>
    <row r="56" spans="1:10" x14ac:dyDescent="0.2">
      <c r="B56" s="127" t="s">
        <v>118</v>
      </c>
      <c r="C56" s="141" t="s">
        <v>119</v>
      </c>
    </row>
    <row r="57" spans="1:10" x14ac:dyDescent="0.2">
      <c r="B57" s="127" t="s">
        <v>120</v>
      </c>
      <c r="C57" s="141" t="s">
        <v>119</v>
      </c>
    </row>
    <row r="58" spans="1:10" x14ac:dyDescent="0.2">
      <c r="B58" s="126" t="s">
        <v>121</v>
      </c>
      <c r="C58" s="143"/>
    </row>
    <row r="59" spans="1:10" s="122" customFormat="1" x14ac:dyDescent="0.2">
      <c r="A59" s="120"/>
      <c r="B59" s="132" t="s">
        <v>107</v>
      </c>
      <c r="C59" s="143"/>
      <c r="D59" s="120"/>
      <c r="E59" s="120"/>
    </row>
    <row r="60" spans="1:10" s="122" customFormat="1" ht="16" x14ac:dyDescent="0.2">
      <c r="A60" s="120"/>
      <c r="B60" s="130" t="s">
        <v>109</v>
      </c>
      <c r="C60" s="147">
        <v>7000</v>
      </c>
      <c r="D60" s="120" t="s">
        <v>122</v>
      </c>
      <c r="E60" s="120" t="s">
        <v>123</v>
      </c>
    </row>
    <row r="61" spans="1:10" s="122" customFormat="1" ht="32.25" customHeight="1" x14ac:dyDescent="0.2">
      <c r="A61" s="120"/>
      <c r="B61" s="130" t="s">
        <v>110</v>
      </c>
      <c r="C61" s="193">
        <f>240000/12</f>
        <v>20000</v>
      </c>
      <c r="D61" s="302" t="s">
        <v>244</v>
      </c>
      <c r="E61" s="194" t="s">
        <v>245</v>
      </c>
    </row>
    <row r="62" spans="1:10" s="122" customFormat="1" ht="16" x14ac:dyDescent="0.2">
      <c r="A62" s="120"/>
      <c r="B62" s="130" t="s">
        <v>111</v>
      </c>
      <c r="C62" s="147">
        <v>10000</v>
      </c>
      <c r="D62" s="120" t="s">
        <v>126</v>
      </c>
      <c r="E62" s="120" t="s">
        <v>123</v>
      </c>
    </row>
    <row r="63" spans="1:10" s="122" customFormat="1" ht="16" x14ac:dyDescent="0.2">
      <c r="A63" s="120"/>
      <c r="B63" s="130" t="s">
        <v>112</v>
      </c>
      <c r="C63" s="147">
        <v>10000</v>
      </c>
      <c r="D63" s="120" t="s">
        <v>127</v>
      </c>
      <c r="E63" s="120" t="s">
        <v>128</v>
      </c>
    </row>
    <row r="64" spans="1:10" s="122" customFormat="1" ht="16" x14ac:dyDescent="0.2">
      <c r="A64" s="120"/>
      <c r="B64" s="131" t="s">
        <v>113</v>
      </c>
      <c r="C64" s="146"/>
    </row>
    <row r="65" spans="1:10" s="122" customFormat="1" ht="16" x14ac:dyDescent="0.2">
      <c r="A65" s="120"/>
      <c r="B65" s="130" t="s">
        <v>129</v>
      </c>
      <c r="C65" s="188">
        <v>0.15</v>
      </c>
      <c r="D65" s="122" t="s">
        <v>246</v>
      </c>
    </row>
    <row r="66" spans="1:10" s="122" customFormat="1" ht="16" x14ac:dyDescent="0.2">
      <c r="A66" s="120"/>
      <c r="B66" s="131" t="s">
        <v>131</v>
      </c>
      <c r="C66" s="145"/>
    </row>
    <row r="67" spans="1:10" s="122" customFormat="1" ht="16" x14ac:dyDescent="0.2">
      <c r="A67" s="120"/>
      <c r="B67" s="130" t="s">
        <v>132</v>
      </c>
      <c r="C67" s="173">
        <f>0.01*0.02</f>
        <v>2.0000000000000001E-4</v>
      </c>
      <c r="D67" s="122" t="s">
        <v>133</v>
      </c>
      <c r="E67" s="174" t="s">
        <v>134</v>
      </c>
    </row>
    <row r="68" spans="1:10" x14ac:dyDescent="0.2">
      <c r="B68" s="172" t="s">
        <v>135</v>
      </c>
    </row>
    <row r="70" spans="1:10" x14ac:dyDescent="0.2">
      <c r="B70" s="10" t="s">
        <v>136</v>
      </c>
      <c r="C70" s="184"/>
      <c r="D70" s="183"/>
      <c r="E70" s="183"/>
      <c r="F70" s="183"/>
      <c r="G70" s="183"/>
      <c r="H70" s="183"/>
      <c r="I70" s="183"/>
      <c r="J70" s="183"/>
    </row>
    <row r="72" spans="1:10" x14ac:dyDescent="0.2">
      <c r="B72" s="27" t="s">
        <v>137</v>
      </c>
      <c r="C72" s="186" t="s">
        <v>138</v>
      </c>
      <c r="D72" s="27" t="s">
        <v>139</v>
      </c>
      <c r="E72" s="27" t="s">
        <v>31</v>
      </c>
      <c r="F72" s="27" t="s">
        <v>32</v>
      </c>
      <c r="G72" s="27" t="s">
        <v>33</v>
      </c>
      <c r="H72" s="27" t="s">
        <v>34</v>
      </c>
      <c r="I72" s="27" t="s">
        <v>35</v>
      </c>
      <c r="J72" s="27" t="s">
        <v>36</v>
      </c>
    </row>
    <row r="73" spans="1:10" x14ac:dyDescent="0.2">
      <c r="B73" s="181">
        <v>25000</v>
      </c>
      <c r="C73" s="182">
        <v>0.05</v>
      </c>
      <c r="E73" s="187">
        <f>'Demographic-Economic'!D39*$B73*$C73</f>
        <v>53.75</v>
      </c>
      <c r="F73" s="187">
        <f>'Demographic-Economic'!E39*$B73*$C73</f>
        <v>79.125</v>
      </c>
      <c r="G73" s="187">
        <f>'Demographic-Economic'!F39*$B73*$C73</f>
        <v>44.5</v>
      </c>
      <c r="H73" s="187">
        <f>'Demographic-Economic'!G39*$B73*$C73</f>
        <v>235.25</v>
      </c>
      <c r="I73" s="187">
        <f>'Demographic-Economic'!H39*$B73*$C73</f>
        <v>124.5</v>
      </c>
      <c r="J73" s="187">
        <f>'Demographic-Economic'!I39*$B73*$C73</f>
        <v>94.875</v>
      </c>
    </row>
    <row r="74" spans="1:10" x14ac:dyDescent="0.2">
      <c r="B74" s="181">
        <f t="shared" ref="B74:B85" si="0">B73+50000</f>
        <v>75000</v>
      </c>
      <c r="C74" s="182">
        <v>0.04</v>
      </c>
      <c r="E74" s="187">
        <f>'Demographic-Economic'!D40*$B74*$C74</f>
        <v>137.70000000000002</v>
      </c>
      <c r="F74" s="187">
        <f>'Demographic-Economic'!E40*$B74*$C74</f>
        <v>161.1</v>
      </c>
      <c r="G74" s="187">
        <f>'Demographic-Economic'!F40*$B74*$C74</f>
        <v>186.9</v>
      </c>
      <c r="H74" s="187">
        <f>'Demographic-Economic'!G40*$B74*$C74</f>
        <v>566.4</v>
      </c>
      <c r="I74" s="187">
        <f>'Demographic-Economic'!H40*$B74*$C74</f>
        <v>419.1</v>
      </c>
      <c r="J74" s="187">
        <f>'Demographic-Economic'!I40*$B74*$C74</f>
        <v>473.7000000000001</v>
      </c>
    </row>
    <row r="75" spans="1:10" x14ac:dyDescent="0.2">
      <c r="B75" s="181">
        <f t="shared" si="0"/>
        <v>125000</v>
      </c>
      <c r="C75" s="182">
        <v>0.03</v>
      </c>
      <c r="E75" s="187">
        <f>'Demographic-Economic'!D41*$B75*$C75</f>
        <v>260.625</v>
      </c>
      <c r="F75" s="187">
        <f>'Demographic-Economic'!E41*$B75*$C75</f>
        <v>259.875</v>
      </c>
      <c r="G75" s="187">
        <f>'Demographic-Economic'!F41*$B75*$C75</f>
        <v>421.125</v>
      </c>
      <c r="H75" s="187">
        <f>'Demographic-Economic'!G41*$B75*$C75</f>
        <v>591.75</v>
      </c>
      <c r="I75" s="187">
        <f>'Demographic-Economic'!H41*$B75*$C75</f>
        <v>709.125</v>
      </c>
      <c r="J75" s="187">
        <f>'Demographic-Economic'!I41*$B75*$C75</f>
        <v>501</v>
      </c>
    </row>
    <row r="76" spans="1:10" x14ac:dyDescent="0.2">
      <c r="B76" s="181">
        <f t="shared" si="0"/>
        <v>175000</v>
      </c>
      <c r="C76" s="182">
        <v>0.02</v>
      </c>
      <c r="E76" s="187">
        <f>'Demographic-Economic'!D42*$B76*$C76</f>
        <v>561.4</v>
      </c>
      <c r="F76" s="187">
        <f>'Demographic-Economic'!E42*$B76*$C76</f>
        <v>535.85000000000014</v>
      </c>
      <c r="G76" s="187">
        <f>'Demographic-Economic'!F42*$B76*$C76</f>
        <v>756.35</v>
      </c>
      <c r="H76" s="187">
        <f>'Demographic-Economic'!G42*$B76*$C76</f>
        <v>604.1</v>
      </c>
      <c r="I76" s="187">
        <f>'Demographic-Economic'!H42*$B76*$C76</f>
        <v>653.45000000000005</v>
      </c>
      <c r="J76" s="187">
        <f>'Demographic-Economic'!I42*$B76*$C76</f>
        <v>561.75</v>
      </c>
    </row>
    <row r="77" spans="1:10" x14ac:dyDescent="0.2">
      <c r="B77" s="181">
        <f t="shared" si="0"/>
        <v>225000</v>
      </c>
      <c r="C77" s="182">
        <v>0.01</v>
      </c>
      <c r="E77" s="187">
        <f>'Demographic-Economic'!D43*$B77*$C77</f>
        <v>242.55</v>
      </c>
      <c r="F77" s="187">
        <f>'Demographic-Economic'!E43*$B77*$C77</f>
        <v>252</v>
      </c>
      <c r="G77" s="187">
        <f>'Demographic-Economic'!F43*$B77*$C77</f>
        <v>236.92500000000001</v>
      </c>
      <c r="H77" s="187">
        <f>'Demographic-Economic'!G43*$B77*$C77</f>
        <v>197.1</v>
      </c>
      <c r="I77" s="187">
        <f>'Demographic-Economic'!H43*$B77*$C77</f>
        <v>268.2</v>
      </c>
      <c r="J77" s="187">
        <f>'Demographic-Economic'!I43*$B77*$C77</f>
        <v>230.625</v>
      </c>
    </row>
    <row r="78" spans="1:10" x14ac:dyDescent="0.2">
      <c r="B78" s="181">
        <f t="shared" si="0"/>
        <v>275000</v>
      </c>
      <c r="C78" s="182">
        <v>0</v>
      </c>
      <c r="E78" s="185">
        <f>'Demographic-Economic'!D44*B78*C78</f>
        <v>0</v>
      </c>
      <c r="F78" s="185">
        <f>'Demographic-Economic'!E44*C78*E78</f>
        <v>0</v>
      </c>
      <c r="G78" s="185">
        <f>'Demographic-Economic'!F44*E78*F78</f>
        <v>0</v>
      </c>
      <c r="H78" s="185">
        <f>'Demographic-Economic'!G44*F78*G78</f>
        <v>0</v>
      </c>
      <c r="I78" s="185">
        <f>'Demographic-Economic'!H44*G78*H78</f>
        <v>0</v>
      </c>
      <c r="J78" s="185">
        <f>'Demographic-Economic'!I44*H78*I78</f>
        <v>0</v>
      </c>
    </row>
    <row r="79" spans="1:10" x14ac:dyDescent="0.2">
      <c r="B79" s="181">
        <f t="shared" si="0"/>
        <v>325000</v>
      </c>
      <c r="C79" s="182">
        <v>0</v>
      </c>
      <c r="E79" s="185">
        <f>'Demographic-Economic'!D45*B79*C79</f>
        <v>0</v>
      </c>
      <c r="F79" s="185">
        <f>'Demographic-Economic'!E45*C79*E79</f>
        <v>0</v>
      </c>
      <c r="G79" s="185">
        <f>'Demographic-Economic'!F45*E79*F79</f>
        <v>0</v>
      </c>
      <c r="H79" s="185">
        <f>'Demographic-Economic'!G45*F79*G79</f>
        <v>0</v>
      </c>
      <c r="I79" s="185">
        <f>'Demographic-Economic'!H45*G79*H79</f>
        <v>0</v>
      </c>
      <c r="J79" s="185">
        <f>'Demographic-Economic'!I45*H79*I79</f>
        <v>0</v>
      </c>
    </row>
    <row r="80" spans="1:10" x14ac:dyDescent="0.2">
      <c r="B80" s="181">
        <f t="shared" si="0"/>
        <v>375000</v>
      </c>
      <c r="C80" s="182">
        <v>0</v>
      </c>
      <c r="E80" s="185">
        <f>'Demographic-Economic'!D46*B80*C80</f>
        <v>0</v>
      </c>
      <c r="F80" s="185">
        <f>'Demographic-Economic'!E46*C80*E80</f>
        <v>0</v>
      </c>
      <c r="G80" s="185">
        <f>'Demographic-Economic'!F46*E80*F80</f>
        <v>0</v>
      </c>
      <c r="H80" s="185">
        <f>'Demographic-Economic'!G46*F80*G80</f>
        <v>0</v>
      </c>
      <c r="I80" s="185">
        <f>'Demographic-Economic'!H46*G80*H80</f>
        <v>0</v>
      </c>
      <c r="J80" s="185">
        <f>'Demographic-Economic'!I46*H80*I80</f>
        <v>0</v>
      </c>
    </row>
    <row r="81" spans="2:10" x14ac:dyDescent="0.2">
      <c r="B81" s="181">
        <f t="shared" si="0"/>
        <v>425000</v>
      </c>
      <c r="C81" s="182">
        <v>0</v>
      </c>
      <c r="E81" s="185">
        <f>'Demographic-Economic'!D47*B81*C81</f>
        <v>0</v>
      </c>
      <c r="F81" s="185">
        <f>'Demographic-Economic'!E47*C81*E81</f>
        <v>0</v>
      </c>
      <c r="G81" s="185">
        <f>'Demographic-Economic'!F47*E81*F81</f>
        <v>0</v>
      </c>
      <c r="H81" s="185">
        <f>'Demographic-Economic'!G47*F81*G81</f>
        <v>0</v>
      </c>
      <c r="I81" s="185">
        <f>'Demographic-Economic'!H47*G81*H81</f>
        <v>0</v>
      </c>
      <c r="J81" s="185">
        <f>'Demographic-Economic'!I47*H81*I81</f>
        <v>0</v>
      </c>
    </row>
    <row r="82" spans="2:10" x14ac:dyDescent="0.2">
      <c r="B82" s="181">
        <f t="shared" si="0"/>
        <v>475000</v>
      </c>
      <c r="C82" s="182">
        <v>0</v>
      </c>
      <c r="E82" s="185">
        <f>'Demographic-Economic'!D48*B82*C82</f>
        <v>0</v>
      </c>
      <c r="F82" s="185">
        <f>'Demographic-Economic'!E48*C82*E82</f>
        <v>0</v>
      </c>
      <c r="G82" s="185">
        <f>'Demographic-Economic'!F48*E82*F82</f>
        <v>0</v>
      </c>
      <c r="H82" s="185">
        <f>'Demographic-Economic'!G48*F82*G82</f>
        <v>0</v>
      </c>
      <c r="I82" s="185">
        <f>'Demographic-Economic'!H48*G82*H82</f>
        <v>0</v>
      </c>
      <c r="J82" s="185">
        <f>'Demographic-Economic'!I48*H82*I82</f>
        <v>0</v>
      </c>
    </row>
    <row r="83" spans="2:10" x14ac:dyDescent="0.2">
      <c r="B83" s="181">
        <f t="shared" si="0"/>
        <v>525000</v>
      </c>
      <c r="C83" s="182">
        <v>0</v>
      </c>
      <c r="E83" s="185">
        <f>'Demographic-Economic'!D49*B83*C83</f>
        <v>0</v>
      </c>
      <c r="F83" s="185">
        <f>'Demographic-Economic'!E49*C83*E83</f>
        <v>0</v>
      </c>
      <c r="G83" s="185">
        <f>'Demographic-Economic'!F49*E83*F83</f>
        <v>0</v>
      </c>
      <c r="H83" s="185">
        <f>'Demographic-Economic'!G49*F83*G83</f>
        <v>0</v>
      </c>
      <c r="I83" s="185">
        <f>'Demographic-Economic'!H49*G83*H83</f>
        <v>0</v>
      </c>
      <c r="J83" s="185">
        <f>'Demographic-Economic'!I49*H83*I83</f>
        <v>0</v>
      </c>
    </row>
    <row r="84" spans="2:10" x14ac:dyDescent="0.2">
      <c r="B84" s="181">
        <f t="shared" si="0"/>
        <v>575000</v>
      </c>
      <c r="C84" s="182">
        <v>0</v>
      </c>
      <c r="E84" s="185">
        <f>'Demographic-Economic'!D50*B84*C84</f>
        <v>0</v>
      </c>
      <c r="F84" s="185">
        <f>'Demographic-Economic'!E50*C84*E84</f>
        <v>0</v>
      </c>
      <c r="G84" s="185">
        <f>'Demographic-Economic'!F50*E84*F84</f>
        <v>0</v>
      </c>
      <c r="H84" s="185">
        <f>'Demographic-Economic'!G50*F84*G84</f>
        <v>0</v>
      </c>
      <c r="I84" s="185">
        <f>'Demographic-Economic'!H50*G84*H84</f>
        <v>0</v>
      </c>
      <c r="J84" s="185">
        <f>'Demographic-Economic'!I50*H84*I84</f>
        <v>0</v>
      </c>
    </row>
    <row r="85" spans="2:10" x14ac:dyDescent="0.2">
      <c r="B85" s="181">
        <f t="shared" si="0"/>
        <v>625000</v>
      </c>
      <c r="C85" s="182">
        <v>0</v>
      </c>
      <c r="E85" s="185">
        <f>'Demographic-Economic'!D51*B85*C85</f>
        <v>0</v>
      </c>
      <c r="F85" s="185">
        <f>'Demographic-Economic'!E51*C85*E85</f>
        <v>0</v>
      </c>
      <c r="G85" s="185">
        <f>'Demographic-Economic'!F51*E85*F85</f>
        <v>0</v>
      </c>
      <c r="H85" s="185">
        <f>'Demographic-Economic'!G51*F85*G85</f>
        <v>0</v>
      </c>
      <c r="I85" s="185">
        <f>'Demographic-Economic'!H51*G85*H85</f>
        <v>0</v>
      </c>
      <c r="J85" s="185">
        <f>'Demographic-Economic'!I51*H85*I85</f>
        <v>0</v>
      </c>
    </row>
    <row r="87" spans="2:10" x14ac:dyDescent="0.2">
      <c r="B87" s="10"/>
      <c r="C87" s="86" t="s">
        <v>140</v>
      </c>
      <c r="D87" s="86" t="s">
        <v>141</v>
      </c>
      <c r="E87" s="86" t="s">
        <v>142</v>
      </c>
      <c r="F87" s="86" t="s">
        <v>143</v>
      </c>
      <c r="G87" s="199" t="s">
        <v>144</v>
      </c>
      <c r="H87" s="86" t="s">
        <v>145</v>
      </c>
      <c r="I87" s="86"/>
      <c r="J87" s="86"/>
    </row>
    <row r="88" spans="2:10" x14ac:dyDescent="0.2">
      <c r="B88" s="129" t="s">
        <v>242</v>
      </c>
      <c r="C88" s="144"/>
      <c r="D88" s="129"/>
      <c r="E88" s="129"/>
      <c r="F88" s="129"/>
      <c r="G88" s="129"/>
      <c r="H88" s="129"/>
      <c r="I88" s="129"/>
      <c r="J88" s="129"/>
    </row>
    <row r="89" spans="2:10" x14ac:dyDescent="0.2">
      <c r="B89" s="191"/>
      <c r="C89" s="197"/>
      <c r="D89" s="136"/>
      <c r="E89" s="136"/>
      <c r="F89" s="136"/>
      <c r="G89" s="136"/>
      <c r="H89" s="136"/>
      <c r="I89" s="136"/>
      <c r="J89" s="136"/>
    </row>
    <row r="90" spans="2:10" x14ac:dyDescent="0.2">
      <c r="B90" s="191">
        <v>2020</v>
      </c>
      <c r="C90" s="197">
        <f>_xlfn.IFNA(INDEX(Model!$H$21:$H$34, MATCH('Case 2 Assumptions'!$B90, Model!$B$21:$B$34, 0)), "-")</f>
        <v>67</v>
      </c>
      <c r="D90" s="136">
        <f>C$90</f>
        <v>67</v>
      </c>
      <c r="E90" s="197">
        <f>_xlfn.IFNA(INDEX(Model!$I$21:$I$34, MATCH('Case 2 Assumptions'!$B90, Model!$B$21:$B$34, 0)), "-")</f>
        <v>14.5</v>
      </c>
      <c r="F90" s="136">
        <f>E$90</f>
        <v>14.5</v>
      </c>
      <c r="G90" s="197">
        <f>_xlfn.IFNA(INDEX(Model!$J$21:$J$34, MATCH('Case 2 Assumptions'!$B90, Model!$B$21:$B$34, 0)), "-")</f>
        <v>7.5</v>
      </c>
      <c r="H90" s="136">
        <f>G$90</f>
        <v>7.5</v>
      </c>
      <c r="I90" s="136"/>
      <c r="J90" s="136"/>
    </row>
    <row r="91" spans="2:10" x14ac:dyDescent="0.2">
      <c r="B91" s="191">
        <f>B90+1</f>
        <v>2021</v>
      </c>
      <c r="C91" s="197" t="str">
        <f>_xlfn.IFNA(INDEX(Model!$H$21:$H$34, MATCH('Case 2 Assumptions'!$B91, Model!$B$21:$B$34, 0)), "-")</f>
        <v>-</v>
      </c>
      <c r="D91" s="136">
        <f>D90+0.1*(C$100-C$90)</f>
        <v>67.827200000000005</v>
      </c>
      <c r="E91" s="197" t="str">
        <f>_xlfn.IFNA(INDEX(Model!$I$21:$I$34, MATCH('Case 2 Assumptions'!$B91, Model!$B$21:$B$34, 0)), "-")</f>
        <v>-</v>
      </c>
      <c r="F91" s="136">
        <f>F90+0.1*(E$100-E$90)</f>
        <v>14.679</v>
      </c>
      <c r="G91" s="197" t="str">
        <f>_xlfn.IFNA(INDEX(Model!$J$21:$J$34, MATCH('Case 2 Assumptions'!$B91, Model!$B$21:$B$34, 0)), "-")</f>
        <v>-</v>
      </c>
      <c r="H91" s="136">
        <f>H90+0.1*(G$100-G$90)</f>
        <v>7.5926</v>
      </c>
      <c r="I91" s="158"/>
      <c r="J91" s="158"/>
    </row>
    <row r="92" spans="2:10" x14ac:dyDescent="0.2">
      <c r="B92" s="191">
        <f t="shared" ref="B92:B155" si="1">B91+1</f>
        <v>2022</v>
      </c>
      <c r="C92" s="197" t="str">
        <f>_xlfn.IFNA(INDEX(Model!$H$21:$H$34, MATCH('Case 2 Assumptions'!$B92, Model!$B$21:$B$34, 0)), "-")</f>
        <v>-</v>
      </c>
      <c r="D92" s="136">
        <f t="shared" ref="D92:H100" si="2">D91+0.1*(C$100-C$90)</f>
        <v>68.65440000000001</v>
      </c>
      <c r="E92" s="197" t="str">
        <f>_xlfn.IFNA(INDEX(Model!$I$21:$I$34, MATCH('Case 2 Assumptions'!$B92, Model!$B$21:$B$34, 0)), "-")</f>
        <v>-</v>
      </c>
      <c r="F92" s="136">
        <f t="shared" si="2"/>
        <v>14.858000000000001</v>
      </c>
      <c r="G92" s="197" t="str">
        <f>_xlfn.IFNA(INDEX(Model!$J$21:$J$34, MATCH('Case 2 Assumptions'!$B92, Model!$B$21:$B$34, 0)), "-")</f>
        <v>-</v>
      </c>
      <c r="H92" s="136">
        <f t="shared" si="2"/>
        <v>7.6852</v>
      </c>
    </row>
    <row r="93" spans="2:10" x14ac:dyDescent="0.2">
      <c r="B93" s="191">
        <f t="shared" si="1"/>
        <v>2023</v>
      </c>
      <c r="C93" s="197" t="str">
        <f>_xlfn.IFNA(INDEX(Model!$H$21:$H$34, MATCH('Case 2 Assumptions'!$B93, Model!$B$21:$B$34, 0)), "-")</f>
        <v>-</v>
      </c>
      <c r="D93" s="136">
        <f t="shared" si="2"/>
        <v>69.481600000000014</v>
      </c>
      <c r="E93" s="197" t="str">
        <f>_xlfn.IFNA(INDEX(Model!$I$21:$I$34, MATCH('Case 2 Assumptions'!$B93, Model!$B$21:$B$34, 0)), "-")</f>
        <v>-</v>
      </c>
      <c r="F93" s="136">
        <f t="shared" si="2"/>
        <v>15.037000000000001</v>
      </c>
      <c r="G93" s="197" t="str">
        <f>_xlfn.IFNA(INDEX(Model!$J$21:$J$34, MATCH('Case 2 Assumptions'!$B93, Model!$B$21:$B$34, 0)), "-")</f>
        <v>-</v>
      </c>
      <c r="H93" s="136">
        <f t="shared" si="2"/>
        <v>7.7778</v>
      </c>
    </row>
    <row r="94" spans="2:10" x14ac:dyDescent="0.2">
      <c r="B94" s="191">
        <f t="shared" si="1"/>
        <v>2024</v>
      </c>
      <c r="C94" s="197" t="str">
        <f>_xlfn.IFNA(INDEX(Model!$H$21:$H$34, MATCH('Case 2 Assumptions'!$B94, Model!$B$21:$B$34, 0)), "-")</f>
        <v>-</v>
      </c>
      <c r="D94" s="136">
        <f t="shared" si="2"/>
        <v>70.308800000000019</v>
      </c>
      <c r="E94" s="197" t="str">
        <f>_xlfn.IFNA(INDEX(Model!$I$21:$I$34, MATCH('Case 2 Assumptions'!$B94, Model!$B$21:$B$34, 0)), "-")</f>
        <v>-</v>
      </c>
      <c r="F94" s="136">
        <f t="shared" si="2"/>
        <v>15.216000000000001</v>
      </c>
      <c r="G94" s="197" t="str">
        <f>_xlfn.IFNA(INDEX(Model!$J$21:$J$34, MATCH('Case 2 Assumptions'!$B94, Model!$B$21:$B$34, 0)), "-")</f>
        <v>-</v>
      </c>
      <c r="H94" s="136">
        <f t="shared" si="2"/>
        <v>7.8704000000000001</v>
      </c>
    </row>
    <row r="95" spans="2:10" x14ac:dyDescent="0.2">
      <c r="B95" s="191">
        <f t="shared" si="1"/>
        <v>2025</v>
      </c>
      <c r="C95" s="197" t="str">
        <f>_xlfn.IFNA(INDEX(Model!$H$21:$H$34, MATCH('Case 2 Assumptions'!$B95, Model!$B$21:$B$34, 0)), "-")</f>
        <v>-</v>
      </c>
      <c r="D95" s="136">
        <f t="shared" si="2"/>
        <v>71.136000000000024</v>
      </c>
      <c r="E95" s="197" t="str">
        <f>_xlfn.IFNA(INDEX(Model!$I$21:$I$34, MATCH('Case 2 Assumptions'!$B95, Model!$B$21:$B$34, 0)), "-")</f>
        <v>-</v>
      </c>
      <c r="F95" s="136">
        <f t="shared" si="2"/>
        <v>15.395000000000001</v>
      </c>
      <c r="G95" s="197" t="str">
        <f>_xlfn.IFNA(INDEX(Model!$J$21:$J$34, MATCH('Case 2 Assumptions'!$B95, Model!$B$21:$B$34, 0)), "-")</f>
        <v>-</v>
      </c>
      <c r="H95" s="136">
        <f t="shared" si="2"/>
        <v>7.9630000000000001</v>
      </c>
    </row>
    <row r="96" spans="2:10" x14ac:dyDescent="0.2">
      <c r="B96" s="191">
        <f t="shared" si="1"/>
        <v>2026</v>
      </c>
      <c r="C96" s="197" t="str">
        <f>_xlfn.IFNA(INDEX(Model!$H$21:$H$34, MATCH('Case 2 Assumptions'!$B96, Model!$B$21:$B$34, 0)), "-")</f>
        <v>-</v>
      </c>
      <c r="D96" s="136">
        <f t="shared" si="2"/>
        <v>71.963200000000029</v>
      </c>
      <c r="E96" s="197" t="str">
        <f>_xlfn.IFNA(INDEX(Model!$I$21:$I$34, MATCH('Case 2 Assumptions'!$B96, Model!$B$21:$B$34, 0)), "-")</f>
        <v>-</v>
      </c>
      <c r="F96" s="136">
        <f t="shared" si="2"/>
        <v>15.574000000000002</v>
      </c>
      <c r="G96" s="197" t="str">
        <f>_xlfn.IFNA(INDEX(Model!$J$21:$J$34, MATCH('Case 2 Assumptions'!$B96, Model!$B$21:$B$34, 0)), "-")</f>
        <v>-</v>
      </c>
      <c r="H96" s="136">
        <f t="shared" si="2"/>
        <v>8.0556000000000001</v>
      </c>
    </row>
    <row r="97" spans="2:8" x14ac:dyDescent="0.2">
      <c r="B97" s="191">
        <f t="shared" si="1"/>
        <v>2027</v>
      </c>
      <c r="C97" s="197" t="str">
        <f>_xlfn.IFNA(INDEX(Model!$H$21:$H$34, MATCH('Case 2 Assumptions'!$B97, Model!$B$21:$B$34, 0)), "-")</f>
        <v>-</v>
      </c>
      <c r="D97" s="136">
        <f t="shared" si="2"/>
        <v>72.790400000000034</v>
      </c>
      <c r="E97" s="197" t="str">
        <f>_xlfn.IFNA(INDEX(Model!$I$21:$I$34, MATCH('Case 2 Assumptions'!$B97, Model!$B$21:$B$34, 0)), "-")</f>
        <v>-</v>
      </c>
      <c r="F97" s="136">
        <f t="shared" si="2"/>
        <v>15.753000000000002</v>
      </c>
      <c r="G97" s="197" t="str">
        <f>_xlfn.IFNA(INDEX(Model!$J$21:$J$34, MATCH('Case 2 Assumptions'!$B97, Model!$B$21:$B$34, 0)), "-")</f>
        <v>-</v>
      </c>
      <c r="H97" s="136">
        <f t="shared" si="2"/>
        <v>8.1481999999999992</v>
      </c>
    </row>
    <row r="98" spans="2:8" x14ac:dyDescent="0.2">
      <c r="B98" s="191">
        <f t="shared" si="1"/>
        <v>2028</v>
      </c>
      <c r="C98" s="197" t="str">
        <f>_xlfn.IFNA(INDEX(Model!$H$21:$H$34, MATCH('Case 2 Assumptions'!$B98, Model!$B$21:$B$34, 0)), "-")</f>
        <v>-</v>
      </c>
      <c r="D98" s="136">
        <f t="shared" si="2"/>
        <v>73.617600000000039</v>
      </c>
      <c r="E98" s="197" t="str">
        <f>_xlfn.IFNA(INDEX(Model!$I$21:$I$34, MATCH('Case 2 Assumptions'!$B98, Model!$B$21:$B$34, 0)), "-")</f>
        <v>-</v>
      </c>
      <c r="F98" s="136">
        <f t="shared" si="2"/>
        <v>15.932000000000002</v>
      </c>
      <c r="G98" s="197" t="str">
        <f>_xlfn.IFNA(INDEX(Model!$J$21:$J$34, MATCH('Case 2 Assumptions'!$B98, Model!$B$21:$B$34, 0)), "-")</f>
        <v>-</v>
      </c>
      <c r="H98" s="136">
        <f t="shared" si="2"/>
        <v>8.2408000000000001</v>
      </c>
    </row>
    <row r="99" spans="2:8" x14ac:dyDescent="0.2">
      <c r="B99" s="191">
        <f t="shared" si="1"/>
        <v>2029</v>
      </c>
      <c r="C99" s="197" t="str">
        <f>_xlfn.IFNA(INDEX(Model!$H$21:$H$34, MATCH('Case 2 Assumptions'!$B99, Model!$B$21:$B$34, 0)), "-")</f>
        <v>-</v>
      </c>
      <c r="D99" s="136">
        <f t="shared" si="2"/>
        <v>74.444800000000043</v>
      </c>
      <c r="E99" s="197" t="str">
        <f>_xlfn.IFNA(INDEX(Model!$I$21:$I$34, MATCH('Case 2 Assumptions'!$B99, Model!$B$21:$B$34, 0)), "-")</f>
        <v>-</v>
      </c>
      <c r="F99" s="136">
        <f t="shared" si="2"/>
        <v>16.111000000000001</v>
      </c>
      <c r="G99" s="197" t="str">
        <f>_xlfn.IFNA(INDEX(Model!$J$21:$J$34, MATCH('Case 2 Assumptions'!$B99, Model!$B$21:$B$34, 0)), "-")</f>
        <v>-</v>
      </c>
      <c r="H99" s="136">
        <f t="shared" si="2"/>
        <v>8.333400000000001</v>
      </c>
    </row>
    <row r="100" spans="2:8" x14ac:dyDescent="0.2">
      <c r="B100" s="191">
        <f t="shared" si="1"/>
        <v>2030</v>
      </c>
      <c r="C100" s="197">
        <f>_xlfn.IFNA(INDEX(Model!$H$21:$H$34, MATCH('Case 2 Assumptions'!$B100, Model!$B$21:$B$34, 0)), "-")</f>
        <v>75.272000000000006</v>
      </c>
      <c r="D100" s="136">
        <f t="shared" si="2"/>
        <v>75.272000000000048</v>
      </c>
      <c r="E100" s="197">
        <f>_xlfn.IFNA(INDEX(Model!$I$21:$I$34, MATCH('Case 2 Assumptions'!$B100, Model!$B$21:$B$34, 0)), "-")</f>
        <v>16.29</v>
      </c>
      <c r="F100" s="136">
        <f t="shared" si="2"/>
        <v>16.29</v>
      </c>
      <c r="G100" s="197">
        <f>_xlfn.IFNA(INDEX(Model!$J$21:$J$34, MATCH('Case 2 Assumptions'!$B100, Model!$B$21:$B$34, 0)), "-")</f>
        <v>8.4260000000000002</v>
      </c>
      <c r="H100" s="136">
        <f t="shared" si="2"/>
        <v>8.4260000000000019</v>
      </c>
    </row>
    <row r="101" spans="2:8" x14ac:dyDescent="0.2">
      <c r="B101" s="191">
        <f t="shared" si="1"/>
        <v>2031</v>
      </c>
      <c r="C101" s="197" t="str">
        <f>_xlfn.IFNA(INDEX(Model!$H$21:$H$34, MATCH('Case 2 Assumptions'!$B101, Model!$B$21:$B$34, 0)), "-")</f>
        <v>-</v>
      </c>
      <c r="D101" s="136">
        <f>D100+0.1*(C$110-C$100)</f>
        <v>76.108700000000042</v>
      </c>
      <c r="E101" s="197" t="str">
        <f>_xlfn.IFNA(INDEX(Model!$I$21:$I$34, MATCH('Case 2 Assumptions'!$B101, Model!$B$21:$B$34, 0)), "-")</f>
        <v>-</v>
      </c>
      <c r="F101" s="136">
        <f>F100+0.1*(E$110-E$100)</f>
        <v>16.4711</v>
      </c>
      <c r="G101" s="197" t="str">
        <f>_xlfn.IFNA(INDEX(Model!$J$21:$J$34, MATCH('Case 2 Assumptions'!$B101, Model!$B$21:$B$34, 0)), "-")</f>
        <v>-</v>
      </c>
      <c r="H101" s="136">
        <f>H100+0.1*(G$110-G$100)</f>
        <v>8.519700000000002</v>
      </c>
    </row>
    <row r="102" spans="2:8" x14ac:dyDescent="0.2">
      <c r="B102" s="191">
        <f t="shared" si="1"/>
        <v>2032</v>
      </c>
      <c r="C102" s="197" t="str">
        <f>_xlfn.IFNA(INDEX(Model!$H$21:$H$34, MATCH('Case 2 Assumptions'!$B102, Model!$B$21:$B$34, 0)), "-")</f>
        <v>-</v>
      </c>
      <c r="D102" s="136">
        <f t="shared" ref="D102:H110" si="3">D101+0.1*(C$110-C$100)</f>
        <v>76.945400000000035</v>
      </c>
      <c r="E102" s="197" t="str">
        <f>_xlfn.IFNA(INDEX(Model!$I$21:$I$34, MATCH('Case 2 Assumptions'!$B102, Model!$B$21:$B$34, 0)), "-")</f>
        <v>-</v>
      </c>
      <c r="F102" s="136">
        <f t="shared" si="3"/>
        <v>16.652200000000001</v>
      </c>
      <c r="G102" s="197" t="str">
        <f>_xlfn.IFNA(INDEX(Model!$J$21:$J$34, MATCH('Case 2 Assumptions'!$B102, Model!$B$21:$B$34, 0)), "-")</f>
        <v>-</v>
      </c>
      <c r="H102" s="136">
        <f t="shared" si="3"/>
        <v>8.6134000000000022</v>
      </c>
    </row>
    <row r="103" spans="2:8" x14ac:dyDescent="0.2">
      <c r="B103" s="191">
        <f t="shared" si="1"/>
        <v>2033</v>
      </c>
      <c r="C103" s="197" t="str">
        <f>_xlfn.IFNA(INDEX(Model!$H$21:$H$34, MATCH('Case 2 Assumptions'!$B103, Model!$B$21:$B$34, 0)), "-")</f>
        <v>-</v>
      </c>
      <c r="D103" s="136">
        <f t="shared" si="3"/>
        <v>77.782100000000028</v>
      </c>
      <c r="E103" s="197" t="str">
        <f>_xlfn.IFNA(INDEX(Model!$I$21:$I$34, MATCH('Case 2 Assumptions'!$B103, Model!$B$21:$B$34, 0)), "-")</f>
        <v>-</v>
      </c>
      <c r="F103" s="136">
        <f t="shared" si="3"/>
        <v>16.833300000000001</v>
      </c>
      <c r="G103" s="197" t="str">
        <f>_xlfn.IFNA(INDEX(Model!$J$21:$J$34, MATCH('Case 2 Assumptions'!$B103, Model!$B$21:$B$34, 0)), "-")</f>
        <v>-</v>
      </c>
      <c r="H103" s="136">
        <f t="shared" si="3"/>
        <v>8.7071000000000023</v>
      </c>
    </row>
    <row r="104" spans="2:8" x14ac:dyDescent="0.2">
      <c r="B104" s="191">
        <f t="shared" si="1"/>
        <v>2034</v>
      </c>
      <c r="C104" s="197" t="str">
        <f>_xlfn.IFNA(INDEX(Model!$H$21:$H$34, MATCH('Case 2 Assumptions'!$B104, Model!$B$21:$B$34, 0)), "-")</f>
        <v>-</v>
      </c>
      <c r="D104" s="136">
        <f t="shared" si="3"/>
        <v>78.618800000000022</v>
      </c>
      <c r="E104" s="197" t="str">
        <f>_xlfn.IFNA(INDEX(Model!$I$21:$I$34, MATCH('Case 2 Assumptions'!$B104, Model!$B$21:$B$34, 0)), "-")</f>
        <v>-</v>
      </c>
      <c r="F104" s="136">
        <f t="shared" si="3"/>
        <v>17.014400000000002</v>
      </c>
      <c r="G104" s="197" t="str">
        <f>_xlfn.IFNA(INDEX(Model!$J$21:$J$34, MATCH('Case 2 Assumptions'!$B104, Model!$B$21:$B$34, 0)), "-")</f>
        <v>-</v>
      </c>
      <c r="H104" s="136">
        <f t="shared" si="3"/>
        <v>8.8008000000000024</v>
      </c>
    </row>
    <row r="105" spans="2:8" x14ac:dyDescent="0.2">
      <c r="B105" s="191">
        <f t="shared" si="1"/>
        <v>2035</v>
      </c>
      <c r="C105" s="197" t="str">
        <f>_xlfn.IFNA(INDEX(Model!$H$21:$H$34, MATCH('Case 2 Assumptions'!$B105, Model!$B$21:$B$34, 0)), "-")</f>
        <v>-</v>
      </c>
      <c r="D105" s="136">
        <f t="shared" si="3"/>
        <v>79.455500000000015</v>
      </c>
      <c r="E105" s="197" t="str">
        <f>_xlfn.IFNA(INDEX(Model!$I$21:$I$34, MATCH('Case 2 Assumptions'!$B105, Model!$B$21:$B$34, 0)), "-")</f>
        <v>-</v>
      </c>
      <c r="F105" s="136">
        <f t="shared" si="3"/>
        <v>17.195500000000003</v>
      </c>
      <c r="G105" s="197" t="str">
        <f>_xlfn.IFNA(INDEX(Model!$J$21:$J$34, MATCH('Case 2 Assumptions'!$B105, Model!$B$21:$B$34, 0)), "-")</f>
        <v>-</v>
      </c>
      <c r="H105" s="136">
        <f t="shared" si="3"/>
        <v>8.8945000000000025</v>
      </c>
    </row>
    <row r="106" spans="2:8" x14ac:dyDescent="0.2">
      <c r="B106" s="191">
        <f t="shared" si="1"/>
        <v>2036</v>
      </c>
      <c r="C106" s="197" t="str">
        <f>_xlfn.IFNA(INDEX(Model!$H$21:$H$34, MATCH('Case 2 Assumptions'!$B106, Model!$B$21:$B$34, 0)), "-")</f>
        <v>-</v>
      </c>
      <c r="D106" s="136">
        <f t="shared" si="3"/>
        <v>80.292200000000008</v>
      </c>
      <c r="E106" s="197" t="str">
        <f>_xlfn.IFNA(INDEX(Model!$I$21:$I$34, MATCH('Case 2 Assumptions'!$B106, Model!$B$21:$B$34, 0)), "-")</f>
        <v>-</v>
      </c>
      <c r="F106" s="136">
        <f t="shared" si="3"/>
        <v>17.376600000000003</v>
      </c>
      <c r="G106" s="197" t="str">
        <f>_xlfn.IFNA(INDEX(Model!$J$21:$J$34, MATCH('Case 2 Assumptions'!$B106, Model!$B$21:$B$34, 0)), "-")</f>
        <v>-</v>
      </c>
      <c r="H106" s="136">
        <f t="shared" si="3"/>
        <v>8.9882000000000026</v>
      </c>
    </row>
    <row r="107" spans="2:8" x14ac:dyDescent="0.2">
      <c r="B107" s="191">
        <f t="shared" si="1"/>
        <v>2037</v>
      </c>
      <c r="C107" s="197" t="str">
        <f>_xlfn.IFNA(INDEX(Model!$H$21:$H$34, MATCH('Case 2 Assumptions'!$B107, Model!$B$21:$B$34, 0)), "-")</f>
        <v>-</v>
      </c>
      <c r="D107" s="136">
        <f t="shared" si="3"/>
        <v>81.128900000000002</v>
      </c>
      <c r="E107" s="197" t="str">
        <f>_xlfn.IFNA(INDEX(Model!$I$21:$I$34, MATCH('Case 2 Assumptions'!$B107, Model!$B$21:$B$34, 0)), "-")</f>
        <v>-</v>
      </c>
      <c r="F107" s="136">
        <f t="shared" si="3"/>
        <v>17.557700000000004</v>
      </c>
      <c r="G107" s="197" t="str">
        <f>_xlfn.IFNA(INDEX(Model!$J$21:$J$34, MATCH('Case 2 Assumptions'!$B107, Model!$B$21:$B$34, 0)), "-")</f>
        <v>-</v>
      </c>
      <c r="H107" s="136">
        <f t="shared" si="3"/>
        <v>9.0819000000000027</v>
      </c>
    </row>
    <row r="108" spans="2:8" x14ac:dyDescent="0.2">
      <c r="B108" s="191">
        <f t="shared" si="1"/>
        <v>2038</v>
      </c>
      <c r="C108" s="197" t="str">
        <f>_xlfn.IFNA(INDEX(Model!$H$21:$H$34, MATCH('Case 2 Assumptions'!$B108, Model!$B$21:$B$34, 0)), "-")</f>
        <v>-</v>
      </c>
      <c r="D108" s="136">
        <f t="shared" si="3"/>
        <v>81.965599999999995</v>
      </c>
      <c r="E108" s="197" t="str">
        <f>_xlfn.IFNA(INDEX(Model!$I$21:$I$34, MATCH('Case 2 Assumptions'!$B108, Model!$B$21:$B$34, 0)), "-")</f>
        <v>-</v>
      </c>
      <c r="F108" s="136">
        <f t="shared" si="3"/>
        <v>17.738800000000005</v>
      </c>
      <c r="G108" s="197" t="str">
        <f>_xlfn.IFNA(INDEX(Model!$J$21:$J$34, MATCH('Case 2 Assumptions'!$B108, Model!$B$21:$B$34, 0)), "-")</f>
        <v>-</v>
      </c>
      <c r="H108" s="136">
        <f t="shared" si="3"/>
        <v>9.1756000000000029</v>
      </c>
    </row>
    <row r="109" spans="2:8" x14ac:dyDescent="0.2">
      <c r="B109" s="191">
        <f t="shared" si="1"/>
        <v>2039</v>
      </c>
      <c r="C109" s="197" t="str">
        <f>_xlfn.IFNA(INDEX(Model!$H$21:$H$34, MATCH('Case 2 Assumptions'!$B109, Model!$B$21:$B$34, 0)), "-")</f>
        <v>-</v>
      </c>
      <c r="D109" s="136">
        <f t="shared" si="3"/>
        <v>82.802299999999988</v>
      </c>
      <c r="E109" s="197" t="str">
        <f>_xlfn.IFNA(INDEX(Model!$I$21:$I$34, MATCH('Case 2 Assumptions'!$B109, Model!$B$21:$B$34, 0)), "-")</f>
        <v>-</v>
      </c>
      <c r="F109" s="136">
        <f t="shared" si="3"/>
        <v>17.919900000000005</v>
      </c>
      <c r="G109" s="197" t="str">
        <f>_xlfn.IFNA(INDEX(Model!$J$21:$J$34, MATCH('Case 2 Assumptions'!$B109, Model!$B$21:$B$34, 0)), "-")</f>
        <v>-</v>
      </c>
      <c r="H109" s="136">
        <f t="shared" si="3"/>
        <v>9.269300000000003</v>
      </c>
    </row>
    <row r="110" spans="2:8" x14ac:dyDescent="0.2">
      <c r="B110" s="191">
        <f t="shared" si="1"/>
        <v>2040</v>
      </c>
      <c r="C110" s="197">
        <f>_xlfn.IFNA(INDEX(Model!$H$21:$H$34, MATCH('Case 2 Assumptions'!$B110, Model!$B$21:$B$34, 0)), "-")</f>
        <v>83.638999999999996</v>
      </c>
      <c r="D110" s="136">
        <f t="shared" si="3"/>
        <v>83.638999999999982</v>
      </c>
      <c r="E110" s="197">
        <f>_xlfn.IFNA(INDEX(Model!$I$21:$I$34, MATCH('Case 2 Assumptions'!$B110, Model!$B$21:$B$34, 0)), "-")</f>
        <v>18.100999999999999</v>
      </c>
      <c r="F110" s="136">
        <f t="shared" si="3"/>
        <v>18.101000000000006</v>
      </c>
      <c r="G110" s="197">
        <f>_xlfn.IFNA(INDEX(Model!$J$21:$J$34, MATCH('Case 2 Assumptions'!$B110, Model!$B$21:$B$34, 0)), "-")</f>
        <v>9.3629999999999995</v>
      </c>
      <c r="H110" s="136">
        <f t="shared" si="3"/>
        <v>9.3630000000000031</v>
      </c>
    </row>
    <row r="111" spans="2:8" x14ac:dyDescent="0.2">
      <c r="B111" s="191">
        <f t="shared" si="1"/>
        <v>2041</v>
      </c>
      <c r="C111" s="197" t="str">
        <f>_xlfn.IFNA(INDEX(Model!$H$21:$H$34, MATCH('Case 2 Assumptions'!$B111, Model!$B$21:$B$34, 0)), "-")</f>
        <v>-</v>
      </c>
      <c r="D111" s="136">
        <f>D110+0.1*(C$120-C$110)</f>
        <v>84.384199999999979</v>
      </c>
      <c r="E111" s="197" t="str">
        <f>_xlfn.IFNA(INDEX(Model!$I$21:$I$34, MATCH('Case 2 Assumptions'!$B111, Model!$B$21:$B$34, 0)), "-")</f>
        <v>-</v>
      </c>
      <c r="F111" s="136">
        <f>F110+0.1*(E$120-E$110)</f>
        <v>18.262300000000007</v>
      </c>
      <c r="G111" s="197" t="str">
        <f>_xlfn.IFNA(INDEX(Model!$J$21:$J$34, MATCH('Case 2 Assumptions'!$B111, Model!$B$21:$B$34, 0)), "-")</f>
        <v>-</v>
      </c>
      <c r="H111" s="136">
        <f>H110+0.1*(G$120-G$110)</f>
        <v>9.4464000000000024</v>
      </c>
    </row>
    <row r="112" spans="2:8" x14ac:dyDescent="0.2">
      <c r="B112" s="191">
        <f t="shared" si="1"/>
        <v>2042</v>
      </c>
      <c r="C112" s="197" t="str">
        <f>_xlfn.IFNA(INDEX(Model!$H$21:$H$34, MATCH('Case 2 Assumptions'!$B112, Model!$B$21:$B$34, 0)), "-")</f>
        <v>-</v>
      </c>
      <c r="D112" s="136">
        <f t="shared" ref="D112:H120" si="4">D111+0.1*(C$120-C$110)</f>
        <v>85.129399999999976</v>
      </c>
      <c r="E112" s="197" t="str">
        <f>_xlfn.IFNA(INDEX(Model!$I$21:$I$34, MATCH('Case 2 Assumptions'!$B112, Model!$B$21:$B$34, 0)), "-")</f>
        <v>-</v>
      </c>
      <c r="F112" s="136">
        <f t="shared" si="4"/>
        <v>18.423600000000008</v>
      </c>
      <c r="G112" s="197" t="str">
        <f>_xlfn.IFNA(INDEX(Model!$J$21:$J$34, MATCH('Case 2 Assumptions'!$B112, Model!$B$21:$B$34, 0)), "-")</f>
        <v>-</v>
      </c>
      <c r="H112" s="136">
        <f t="shared" si="4"/>
        <v>9.5298000000000016</v>
      </c>
    </row>
    <row r="113" spans="2:8" x14ac:dyDescent="0.2">
      <c r="B113" s="191">
        <f t="shared" si="1"/>
        <v>2043</v>
      </c>
      <c r="C113" s="197" t="str">
        <f>_xlfn.IFNA(INDEX(Model!$H$21:$H$34, MATCH('Case 2 Assumptions'!$B113, Model!$B$21:$B$34, 0)), "-")</f>
        <v>-</v>
      </c>
      <c r="D113" s="136">
        <f t="shared" si="4"/>
        <v>85.874599999999973</v>
      </c>
      <c r="E113" s="197" t="str">
        <f>_xlfn.IFNA(INDEX(Model!$I$21:$I$34, MATCH('Case 2 Assumptions'!$B113, Model!$B$21:$B$34, 0)), "-")</f>
        <v>-</v>
      </c>
      <c r="F113" s="136">
        <f t="shared" si="4"/>
        <v>18.584900000000008</v>
      </c>
      <c r="G113" s="197" t="str">
        <f>_xlfn.IFNA(INDEX(Model!$J$21:$J$34, MATCH('Case 2 Assumptions'!$B113, Model!$B$21:$B$34, 0)), "-")</f>
        <v>-</v>
      </c>
      <c r="H113" s="136">
        <f t="shared" si="4"/>
        <v>9.6132000000000009</v>
      </c>
    </row>
    <row r="114" spans="2:8" x14ac:dyDescent="0.2">
      <c r="B114" s="191">
        <f t="shared" si="1"/>
        <v>2044</v>
      </c>
      <c r="C114" s="197" t="str">
        <f>_xlfn.IFNA(INDEX(Model!$H$21:$H$34, MATCH('Case 2 Assumptions'!$B114, Model!$B$21:$B$34, 0)), "-")</f>
        <v>-</v>
      </c>
      <c r="D114" s="136">
        <f t="shared" si="4"/>
        <v>86.619799999999969</v>
      </c>
      <c r="E114" s="197" t="str">
        <f>_xlfn.IFNA(INDEX(Model!$I$21:$I$34, MATCH('Case 2 Assumptions'!$B114, Model!$B$21:$B$34, 0)), "-")</f>
        <v>-</v>
      </c>
      <c r="F114" s="136">
        <f t="shared" si="4"/>
        <v>18.746200000000009</v>
      </c>
      <c r="G114" s="197" t="str">
        <f>_xlfn.IFNA(INDEX(Model!$J$21:$J$34, MATCH('Case 2 Assumptions'!$B114, Model!$B$21:$B$34, 0)), "-")</f>
        <v>-</v>
      </c>
      <c r="H114" s="136">
        <f t="shared" si="4"/>
        <v>9.6966000000000001</v>
      </c>
    </row>
    <row r="115" spans="2:8" x14ac:dyDescent="0.2">
      <c r="B115" s="191">
        <f t="shared" si="1"/>
        <v>2045</v>
      </c>
      <c r="C115" s="197" t="str">
        <f>_xlfn.IFNA(INDEX(Model!$H$21:$H$34, MATCH('Case 2 Assumptions'!$B115, Model!$B$21:$B$34, 0)), "-")</f>
        <v>-</v>
      </c>
      <c r="D115" s="136">
        <f t="shared" si="4"/>
        <v>87.364999999999966</v>
      </c>
      <c r="E115" s="197" t="str">
        <f>_xlfn.IFNA(INDEX(Model!$I$21:$I$34, MATCH('Case 2 Assumptions'!$B115, Model!$B$21:$B$34, 0)), "-")</f>
        <v>-</v>
      </c>
      <c r="F115" s="136">
        <f t="shared" si="4"/>
        <v>18.90750000000001</v>
      </c>
      <c r="G115" s="197" t="str">
        <f>_xlfn.IFNA(INDEX(Model!$J$21:$J$34, MATCH('Case 2 Assumptions'!$B115, Model!$B$21:$B$34, 0)), "-")</f>
        <v>-</v>
      </c>
      <c r="H115" s="136">
        <f t="shared" si="4"/>
        <v>9.7799999999999994</v>
      </c>
    </row>
    <row r="116" spans="2:8" x14ac:dyDescent="0.2">
      <c r="B116" s="191">
        <f t="shared" si="1"/>
        <v>2046</v>
      </c>
      <c r="C116" s="197" t="str">
        <f>_xlfn.IFNA(INDEX(Model!$H$21:$H$34, MATCH('Case 2 Assumptions'!$B116, Model!$B$21:$B$34, 0)), "-")</f>
        <v>-</v>
      </c>
      <c r="D116" s="136">
        <f t="shared" si="4"/>
        <v>88.110199999999963</v>
      </c>
      <c r="E116" s="197" t="str">
        <f>_xlfn.IFNA(INDEX(Model!$I$21:$I$34, MATCH('Case 2 Assumptions'!$B116, Model!$B$21:$B$34, 0)), "-")</f>
        <v>-</v>
      </c>
      <c r="F116" s="136">
        <f t="shared" si="4"/>
        <v>19.06880000000001</v>
      </c>
      <c r="G116" s="197" t="str">
        <f>_xlfn.IFNA(INDEX(Model!$J$21:$J$34, MATCH('Case 2 Assumptions'!$B116, Model!$B$21:$B$34, 0)), "-")</f>
        <v>-</v>
      </c>
      <c r="H116" s="136">
        <f t="shared" si="4"/>
        <v>9.8633999999999986</v>
      </c>
    </row>
    <row r="117" spans="2:8" x14ac:dyDescent="0.2">
      <c r="B117" s="191">
        <f t="shared" si="1"/>
        <v>2047</v>
      </c>
      <c r="C117" s="197" t="str">
        <f>_xlfn.IFNA(INDEX(Model!$H$21:$H$34, MATCH('Case 2 Assumptions'!$B117, Model!$B$21:$B$34, 0)), "-")</f>
        <v>-</v>
      </c>
      <c r="D117" s="136">
        <f t="shared" si="4"/>
        <v>88.85539999999996</v>
      </c>
      <c r="E117" s="197" t="str">
        <f>_xlfn.IFNA(INDEX(Model!$I$21:$I$34, MATCH('Case 2 Assumptions'!$B117, Model!$B$21:$B$34, 0)), "-")</f>
        <v>-</v>
      </c>
      <c r="F117" s="136">
        <f t="shared" si="4"/>
        <v>19.230100000000011</v>
      </c>
      <c r="G117" s="197" t="str">
        <f>_xlfn.IFNA(INDEX(Model!$J$21:$J$34, MATCH('Case 2 Assumptions'!$B117, Model!$B$21:$B$34, 0)), "-")</f>
        <v>-</v>
      </c>
      <c r="H117" s="136">
        <f t="shared" si="4"/>
        <v>9.9467999999999979</v>
      </c>
    </row>
    <row r="118" spans="2:8" x14ac:dyDescent="0.2">
      <c r="B118" s="191">
        <f t="shared" si="1"/>
        <v>2048</v>
      </c>
      <c r="C118" s="197" t="str">
        <f>_xlfn.IFNA(INDEX(Model!$H$21:$H$34, MATCH('Case 2 Assumptions'!$B118, Model!$B$21:$B$34, 0)), "-")</f>
        <v>-</v>
      </c>
      <c r="D118" s="136">
        <f t="shared" si="4"/>
        <v>89.600599999999957</v>
      </c>
      <c r="E118" s="197" t="str">
        <f>_xlfn.IFNA(INDEX(Model!$I$21:$I$34, MATCH('Case 2 Assumptions'!$B118, Model!$B$21:$B$34, 0)), "-")</f>
        <v>-</v>
      </c>
      <c r="F118" s="136">
        <f t="shared" si="4"/>
        <v>19.391400000000012</v>
      </c>
      <c r="G118" s="197" t="str">
        <f>_xlfn.IFNA(INDEX(Model!$J$21:$J$34, MATCH('Case 2 Assumptions'!$B118, Model!$B$21:$B$34, 0)), "-")</f>
        <v>-</v>
      </c>
      <c r="H118" s="136">
        <f t="shared" si="4"/>
        <v>10.030199999999997</v>
      </c>
    </row>
    <row r="119" spans="2:8" x14ac:dyDescent="0.2">
      <c r="B119" s="191">
        <f t="shared" si="1"/>
        <v>2049</v>
      </c>
      <c r="C119" s="197" t="str">
        <f>_xlfn.IFNA(INDEX(Model!$H$21:$H$34, MATCH('Case 2 Assumptions'!$B119, Model!$B$21:$B$34, 0)), "-")</f>
        <v>-</v>
      </c>
      <c r="D119" s="136">
        <f t="shared" si="4"/>
        <v>90.345799999999954</v>
      </c>
      <c r="E119" s="197" t="str">
        <f>_xlfn.IFNA(INDEX(Model!$I$21:$I$34, MATCH('Case 2 Assumptions'!$B119, Model!$B$21:$B$34, 0)), "-")</f>
        <v>-</v>
      </c>
      <c r="F119" s="136">
        <f t="shared" si="4"/>
        <v>19.552700000000012</v>
      </c>
      <c r="G119" s="197" t="str">
        <f>_xlfn.IFNA(INDEX(Model!$J$21:$J$34, MATCH('Case 2 Assumptions'!$B119, Model!$B$21:$B$34, 0)), "-")</f>
        <v>-</v>
      </c>
      <c r="H119" s="136">
        <f t="shared" si="4"/>
        <v>10.113599999999996</v>
      </c>
    </row>
    <row r="120" spans="2:8" x14ac:dyDescent="0.2">
      <c r="B120" s="191">
        <f t="shared" si="1"/>
        <v>2050</v>
      </c>
      <c r="C120" s="197">
        <f>_xlfn.IFNA(INDEX(Model!$H$21:$H$34, MATCH('Case 2 Assumptions'!$B120, Model!$B$21:$B$34, 0)), "-")</f>
        <v>91.090999999999994</v>
      </c>
      <c r="D120" s="136">
        <f t="shared" si="4"/>
        <v>91.090999999999951</v>
      </c>
      <c r="E120" s="197">
        <f>_xlfn.IFNA(INDEX(Model!$I$21:$I$34, MATCH('Case 2 Assumptions'!$B120, Model!$B$21:$B$34, 0)), "-")</f>
        <v>19.713999999999999</v>
      </c>
      <c r="F120" s="136">
        <f t="shared" si="4"/>
        <v>19.714000000000013</v>
      </c>
      <c r="G120" s="197">
        <f>_xlfn.IFNA(INDEX(Model!$J$21:$J$34, MATCH('Case 2 Assumptions'!$B120, Model!$B$21:$B$34, 0)), "-")</f>
        <v>10.196999999999999</v>
      </c>
      <c r="H120" s="136">
        <f t="shared" si="4"/>
        <v>10.196999999999996</v>
      </c>
    </row>
    <row r="121" spans="2:8" x14ac:dyDescent="0.2">
      <c r="B121" s="191">
        <f t="shared" si="1"/>
        <v>2051</v>
      </c>
      <c r="C121" s="197" t="str">
        <f>_xlfn.IFNA(INDEX(Model!$H$21:$H$34, MATCH('Case 2 Assumptions'!$B121, Model!$B$21:$B$34, 0)), "-")</f>
        <v>-</v>
      </c>
      <c r="D121" s="136">
        <f>D120+0.1*(C$130-C$120)</f>
        <v>91.636199999999945</v>
      </c>
      <c r="E121" s="197" t="str">
        <f>_xlfn.IFNA(INDEX(Model!$I$21:$I$34, MATCH('Case 2 Assumptions'!$B121, Model!$B$21:$B$34, 0)), "-")</f>
        <v>-</v>
      </c>
      <c r="F121" s="136">
        <f>F120+0.1*(E$130-E$120)</f>
        <v>19.832000000000011</v>
      </c>
      <c r="G121" s="197" t="str">
        <f>_xlfn.IFNA(INDEX(Model!$J$21:$J$34, MATCH('Case 2 Assumptions'!$B121, Model!$B$21:$B$34, 0)), "-")</f>
        <v>-</v>
      </c>
      <c r="H121" s="136">
        <f>H120+0.1*(G$130-G$120)</f>
        <v>10.257999999999996</v>
      </c>
    </row>
    <row r="122" spans="2:8" x14ac:dyDescent="0.2">
      <c r="B122" s="191">
        <f t="shared" si="1"/>
        <v>2052</v>
      </c>
      <c r="C122" s="197" t="str">
        <f>_xlfn.IFNA(INDEX(Model!$H$21:$H$34, MATCH('Case 2 Assumptions'!$B122, Model!$B$21:$B$34, 0)), "-")</f>
        <v>-</v>
      </c>
      <c r="D122" s="136">
        <f t="shared" ref="D122:H130" si="5">D121+0.1*(C$130-C$120)</f>
        <v>92.18139999999994</v>
      </c>
      <c r="E122" s="197" t="str">
        <f>_xlfn.IFNA(INDEX(Model!$I$21:$I$34, MATCH('Case 2 Assumptions'!$B122, Model!$B$21:$B$34, 0)), "-")</f>
        <v>-</v>
      </c>
      <c r="F122" s="136">
        <f t="shared" si="5"/>
        <v>19.95000000000001</v>
      </c>
      <c r="G122" s="197" t="str">
        <f>_xlfn.IFNA(INDEX(Model!$J$21:$J$34, MATCH('Case 2 Assumptions'!$B122, Model!$B$21:$B$34, 0)), "-")</f>
        <v>-</v>
      </c>
      <c r="H122" s="136">
        <f t="shared" si="5"/>
        <v>10.318999999999996</v>
      </c>
    </row>
    <row r="123" spans="2:8" x14ac:dyDescent="0.2">
      <c r="B123" s="191">
        <f t="shared" si="1"/>
        <v>2053</v>
      </c>
      <c r="C123" s="197" t="str">
        <f>_xlfn.IFNA(INDEX(Model!$H$21:$H$34, MATCH('Case 2 Assumptions'!$B123, Model!$B$21:$B$34, 0)), "-")</f>
        <v>-</v>
      </c>
      <c r="D123" s="136">
        <f t="shared" si="5"/>
        <v>92.726599999999934</v>
      </c>
      <c r="E123" s="197" t="str">
        <f>_xlfn.IFNA(INDEX(Model!$I$21:$I$34, MATCH('Case 2 Assumptions'!$B123, Model!$B$21:$B$34, 0)), "-")</f>
        <v>-</v>
      </c>
      <c r="F123" s="136">
        <f t="shared" si="5"/>
        <v>20.068000000000008</v>
      </c>
      <c r="G123" s="197" t="str">
        <f>_xlfn.IFNA(INDEX(Model!$J$21:$J$34, MATCH('Case 2 Assumptions'!$B123, Model!$B$21:$B$34, 0)), "-")</f>
        <v>-</v>
      </c>
      <c r="H123" s="136">
        <f t="shared" si="5"/>
        <v>10.379999999999995</v>
      </c>
    </row>
    <row r="124" spans="2:8" x14ac:dyDescent="0.2">
      <c r="B124" s="191">
        <f t="shared" si="1"/>
        <v>2054</v>
      </c>
      <c r="C124" s="197" t="str">
        <f>_xlfn.IFNA(INDEX(Model!$H$21:$H$34, MATCH('Case 2 Assumptions'!$B124, Model!$B$21:$B$34, 0)), "-")</f>
        <v>-</v>
      </c>
      <c r="D124" s="136">
        <f t="shared" si="5"/>
        <v>93.271799999999928</v>
      </c>
      <c r="E124" s="197" t="str">
        <f>_xlfn.IFNA(INDEX(Model!$I$21:$I$34, MATCH('Case 2 Assumptions'!$B124, Model!$B$21:$B$34, 0)), "-")</f>
        <v>-</v>
      </c>
      <c r="F124" s="136">
        <f t="shared" si="5"/>
        <v>20.186000000000007</v>
      </c>
      <c r="G124" s="197" t="str">
        <f>_xlfn.IFNA(INDEX(Model!$J$21:$J$34, MATCH('Case 2 Assumptions'!$B124, Model!$B$21:$B$34, 0)), "-")</f>
        <v>-</v>
      </c>
      <c r="H124" s="136">
        <f t="shared" si="5"/>
        <v>10.440999999999995</v>
      </c>
    </row>
    <row r="125" spans="2:8" x14ac:dyDescent="0.2">
      <c r="B125" s="191">
        <f t="shared" si="1"/>
        <v>2055</v>
      </c>
      <c r="C125" s="197" t="str">
        <f>_xlfn.IFNA(INDEX(Model!$H$21:$H$34, MATCH('Case 2 Assumptions'!$B125, Model!$B$21:$B$34, 0)), "-")</f>
        <v>-</v>
      </c>
      <c r="D125" s="136">
        <f t="shared" si="5"/>
        <v>93.816999999999922</v>
      </c>
      <c r="E125" s="197" t="str">
        <f>_xlfn.IFNA(INDEX(Model!$I$21:$I$34, MATCH('Case 2 Assumptions'!$B125, Model!$B$21:$B$34, 0)), "-")</f>
        <v>-</v>
      </c>
      <c r="F125" s="136">
        <f t="shared" si="5"/>
        <v>20.304000000000006</v>
      </c>
      <c r="G125" s="197" t="str">
        <f>_xlfn.IFNA(INDEX(Model!$J$21:$J$34, MATCH('Case 2 Assumptions'!$B125, Model!$B$21:$B$34, 0)), "-")</f>
        <v>-</v>
      </c>
      <c r="H125" s="136">
        <f t="shared" si="5"/>
        <v>10.501999999999995</v>
      </c>
    </row>
    <row r="126" spans="2:8" x14ac:dyDescent="0.2">
      <c r="B126" s="191">
        <f t="shared" si="1"/>
        <v>2056</v>
      </c>
      <c r="C126" s="197" t="str">
        <f>_xlfn.IFNA(INDEX(Model!$H$21:$H$34, MATCH('Case 2 Assumptions'!$B126, Model!$B$21:$B$34, 0)), "-")</f>
        <v>-</v>
      </c>
      <c r="D126" s="136">
        <f t="shared" si="5"/>
        <v>94.362199999999916</v>
      </c>
      <c r="E126" s="197" t="str">
        <f>_xlfn.IFNA(INDEX(Model!$I$21:$I$34, MATCH('Case 2 Assumptions'!$B126, Model!$B$21:$B$34, 0)), "-")</f>
        <v>-</v>
      </c>
      <c r="F126" s="136">
        <f t="shared" si="5"/>
        <v>20.422000000000004</v>
      </c>
      <c r="G126" s="197" t="str">
        <f>_xlfn.IFNA(INDEX(Model!$J$21:$J$34, MATCH('Case 2 Assumptions'!$B126, Model!$B$21:$B$34, 0)), "-")</f>
        <v>-</v>
      </c>
      <c r="H126" s="136">
        <f t="shared" si="5"/>
        <v>10.562999999999995</v>
      </c>
    </row>
    <row r="127" spans="2:8" x14ac:dyDescent="0.2">
      <c r="B127" s="191">
        <f t="shared" si="1"/>
        <v>2057</v>
      </c>
      <c r="C127" s="197" t="str">
        <f>_xlfn.IFNA(INDEX(Model!$H$21:$H$34, MATCH('Case 2 Assumptions'!$B127, Model!$B$21:$B$34, 0)), "-")</f>
        <v>-</v>
      </c>
      <c r="D127" s="136">
        <f t="shared" si="5"/>
        <v>94.90739999999991</v>
      </c>
      <c r="E127" s="197" t="str">
        <f>_xlfn.IFNA(INDEX(Model!$I$21:$I$34, MATCH('Case 2 Assumptions'!$B127, Model!$B$21:$B$34, 0)), "-")</f>
        <v>-</v>
      </c>
      <c r="F127" s="136">
        <f t="shared" si="5"/>
        <v>20.540000000000003</v>
      </c>
      <c r="G127" s="197" t="str">
        <f>_xlfn.IFNA(INDEX(Model!$J$21:$J$34, MATCH('Case 2 Assumptions'!$B127, Model!$B$21:$B$34, 0)), "-")</f>
        <v>-</v>
      </c>
      <c r="H127" s="136">
        <f t="shared" si="5"/>
        <v>10.623999999999995</v>
      </c>
    </row>
    <row r="128" spans="2:8" x14ac:dyDescent="0.2">
      <c r="B128" s="191">
        <f t="shared" si="1"/>
        <v>2058</v>
      </c>
      <c r="C128" s="197" t="str">
        <f>_xlfn.IFNA(INDEX(Model!$H$21:$H$34, MATCH('Case 2 Assumptions'!$B128, Model!$B$21:$B$34, 0)), "-")</f>
        <v>-</v>
      </c>
      <c r="D128" s="136">
        <f t="shared" si="5"/>
        <v>95.452599999999904</v>
      </c>
      <c r="E128" s="197" t="str">
        <f>_xlfn.IFNA(INDEX(Model!$I$21:$I$34, MATCH('Case 2 Assumptions'!$B128, Model!$B$21:$B$34, 0)), "-")</f>
        <v>-</v>
      </c>
      <c r="F128" s="136">
        <f t="shared" si="5"/>
        <v>20.658000000000001</v>
      </c>
      <c r="G128" s="197" t="str">
        <f>_xlfn.IFNA(INDEX(Model!$J$21:$J$34, MATCH('Case 2 Assumptions'!$B128, Model!$B$21:$B$34, 0)), "-")</f>
        <v>-</v>
      </c>
      <c r="H128" s="136">
        <f t="shared" si="5"/>
        <v>10.684999999999995</v>
      </c>
    </row>
    <row r="129" spans="2:8" x14ac:dyDescent="0.2">
      <c r="B129" s="191">
        <f t="shared" si="1"/>
        <v>2059</v>
      </c>
      <c r="C129" s="197" t="str">
        <f>_xlfn.IFNA(INDEX(Model!$H$21:$H$34, MATCH('Case 2 Assumptions'!$B129, Model!$B$21:$B$34, 0)), "-")</f>
        <v>-</v>
      </c>
      <c r="D129" s="136">
        <f t="shared" si="5"/>
        <v>95.997799999999899</v>
      </c>
      <c r="E129" s="197" t="str">
        <f>_xlfn.IFNA(INDEX(Model!$I$21:$I$34, MATCH('Case 2 Assumptions'!$B129, Model!$B$21:$B$34, 0)), "-")</f>
        <v>-</v>
      </c>
      <c r="F129" s="136">
        <f t="shared" si="5"/>
        <v>20.776</v>
      </c>
      <c r="G129" s="197" t="str">
        <f>_xlfn.IFNA(INDEX(Model!$J$21:$J$34, MATCH('Case 2 Assumptions'!$B129, Model!$B$21:$B$34, 0)), "-")</f>
        <v>-</v>
      </c>
      <c r="H129" s="136">
        <f t="shared" si="5"/>
        <v>10.745999999999995</v>
      </c>
    </row>
    <row r="130" spans="2:8" x14ac:dyDescent="0.2">
      <c r="B130" s="191">
        <f t="shared" si="1"/>
        <v>2060</v>
      </c>
      <c r="C130" s="197">
        <f>_xlfn.IFNA(INDEX(Model!$H$21:$H$34, MATCH('Case 2 Assumptions'!$B130, Model!$B$21:$B$34, 0)), "-")</f>
        <v>96.543000000000006</v>
      </c>
      <c r="D130" s="136">
        <f t="shared" si="5"/>
        <v>96.542999999999893</v>
      </c>
      <c r="E130" s="197">
        <f>_xlfn.IFNA(INDEX(Model!$I$21:$I$34, MATCH('Case 2 Assumptions'!$B130, Model!$B$21:$B$34, 0)), "-")</f>
        <v>20.893999999999998</v>
      </c>
      <c r="F130" s="136">
        <f t="shared" si="5"/>
        <v>20.893999999999998</v>
      </c>
      <c r="G130" s="197">
        <f>_xlfn.IFNA(INDEX(Model!$J$21:$J$34, MATCH('Case 2 Assumptions'!$B130, Model!$B$21:$B$34, 0)), "-")</f>
        <v>10.807</v>
      </c>
      <c r="H130" s="136">
        <f t="shared" si="5"/>
        <v>10.806999999999995</v>
      </c>
    </row>
    <row r="131" spans="2:8" x14ac:dyDescent="0.2">
      <c r="B131" s="191">
        <f t="shared" si="1"/>
        <v>2061</v>
      </c>
      <c r="C131" s="197" t="str">
        <f>_xlfn.IFNA(INDEX(Model!$H$21:$H$34, MATCH('Case 2 Assumptions'!$B131, Model!$B$21:$B$34, 0)), "-")</f>
        <v>-</v>
      </c>
      <c r="D131" s="136">
        <f>D130+0.1*(C$140-C$130)</f>
        <v>96.808299999999889</v>
      </c>
      <c r="E131" s="197" t="str">
        <f>_xlfn.IFNA(INDEX(Model!$I$21:$I$34, MATCH('Case 2 Assumptions'!$B131, Model!$B$21:$B$34, 0)), "-")</f>
        <v>-</v>
      </c>
      <c r="F131" s="136">
        <f>F130+0.1*(E$140-E$130)</f>
        <v>20.9514</v>
      </c>
      <c r="G131" s="197" t="str">
        <f>_xlfn.IFNA(INDEX(Model!$J$21:$J$34, MATCH('Case 2 Assumptions'!$B131, Model!$B$21:$B$34, 0)), "-")</f>
        <v>-</v>
      </c>
      <c r="H131" s="136">
        <f>H130+0.1*(G$140-G$130)</f>
        <v>10.836699999999995</v>
      </c>
    </row>
    <row r="132" spans="2:8" x14ac:dyDescent="0.2">
      <c r="B132" s="191">
        <f t="shared" si="1"/>
        <v>2062</v>
      </c>
      <c r="C132" s="197" t="str">
        <f>_xlfn.IFNA(INDEX(Model!$H$21:$H$34, MATCH('Case 2 Assumptions'!$B132, Model!$B$21:$B$34, 0)), "-")</f>
        <v>-</v>
      </c>
      <c r="D132" s="136">
        <f t="shared" ref="D132:H140" si="6">D131+0.1*(C$140-C$130)</f>
        <v>97.073599999999885</v>
      </c>
      <c r="E132" s="197" t="str">
        <f>_xlfn.IFNA(INDEX(Model!$I$21:$I$34, MATCH('Case 2 Assumptions'!$B132, Model!$B$21:$B$34, 0)), "-")</f>
        <v>-</v>
      </c>
      <c r="F132" s="136">
        <f t="shared" si="6"/>
        <v>21.008800000000001</v>
      </c>
      <c r="G132" s="197" t="str">
        <f>_xlfn.IFNA(INDEX(Model!$J$21:$J$34, MATCH('Case 2 Assumptions'!$B132, Model!$B$21:$B$34, 0)), "-")</f>
        <v>-</v>
      </c>
      <c r="H132" s="136">
        <f t="shared" si="6"/>
        <v>10.866399999999995</v>
      </c>
    </row>
    <row r="133" spans="2:8" x14ac:dyDescent="0.2">
      <c r="B133" s="191">
        <f t="shared" si="1"/>
        <v>2063</v>
      </c>
      <c r="C133" s="197" t="str">
        <f>_xlfn.IFNA(INDEX(Model!$H$21:$H$34, MATCH('Case 2 Assumptions'!$B133, Model!$B$21:$B$34, 0)), "-")</f>
        <v>-</v>
      </c>
      <c r="D133" s="136">
        <f t="shared" si="6"/>
        <v>97.338899999999882</v>
      </c>
      <c r="E133" s="197" t="str">
        <f>_xlfn.IFNA(INDEX(Model!$I$21:$I$34, MATCH('Case 2 Assumptions'!$B133, Model!$B$21:$B$34, 0)), "-")</f>
        <v>-</v>
      </c>
      <c r="F133" s="136">
        <f t="shared" si="6"/>
        <v>21.066200000000002</v>
      </c>
      <c r="G133" s="197" t="str">
        <f>_xlfn.IFNA(INDEX(Model!$J$21:$J$34, MATCH('Case 2 Assumptions'!$B133, Model!$B$21:$B$34, 0)), "-")</f>
        <v>-</v>
      </c>
      <c r="H133" s="136">
        <f t="shared" si="6"/>
        <v>10.896099999999995</v>
      </c>
    </row>
    <row r="134" spans="2:8" x14ac:dyDescent="0.2">
      <c r="B134" s="191">
        <f t="shared" si="1"/>
        <v>2064</v>
      </c>
      <c r="C134" s="197" t="str">
        <f>_xlfn.IFNA(INDEX(Model!$H$21:$H$34, MATCH('Case 2 Assumptions'!$B134, Model!$B$21:$B$34, 0)), "-")</f>
        <v>-</v>
      </c>
      <c r="D134" s="136">
        <f t="shared" si="6"/>
        <v>97.604199999999878</v>
      </c>
      <c r="E134" s="197" t="str">
        <f>_xlfn.IFNA(INDEX(Model!$I$21:$I$34, MATCH('Case 2 Assumptions'!$B134, Model!$B$21:$B$34, 0)), "-")</f>
        <v>-</v>
      </c>
      <c r="F134" s="136">
        <f t="shared" si="6"/>
        <v>21.123600000000003</v>
      </c>
      <c r="G134" s="197" t="str">
        <f>_xlfn.IFNA(INDEX(Model!$J$21:$J$34, MATCH('Case 2 Assumptions'!$B134, Model!$B$21:$B$34, 0)), "-")</f>
        <v>-</v>
      </c>
      <c r="H134" s="136">
        <f t="shared" si="6"/>
        <v>10.925799999999995</v>
      </c>
    </row>
    <row r="135" spans="2:8" x14ac:dyDescent="0.2">
      <c r="B135" s="191">
        <f t="shared" si="1"/>
        <v>2065</v>
      </c>
      <c r="C135" s="197" t="str">
        <f>_xlfn.IFNA(INDEX(Model!$H$21:$H$34, MATCH('Case 2 Assumptions'!$B135, Model!$B$21:$B$34, 0)), "-")</f>
        <v>-</v>
      </c>
      <c r="D135" s="136">
        <f t="shared" si="6"/>
        <v>97.869499999999874</v>
      </c>
      <c r="E135" s="197" t="str">
        <f>_xlfn.IFNA(INDEX(Model!$I$21:$I$34, MATCH('Case 2 Assumptions'!$B135, Model!$B$21:$B$34, 0)), "-")</f>
        <v>-</v>
      </c>
      <c r="F135" s="136">
        <f t="shared" si="6"/>
        <v>21.181000000000004</v>
      </c>
      <c r="G135" s="197" t="str">
        <f>_xlfn.IFNA(INDEX(Model!$J$21:$J$34, MATCH('Case 2 Assumptions'!$B135, Model!$B$21:$B$34, 0)), "-")</f>
        <v>-</v>
      </c>
      <c r="H135" s="136">
        <f t="shared" si="6"/>
        <v>10.955499999999995</v>
      </c>
    </row>
    <row r="136" spans="2:8" x14ac:dyDescent="0.2">
      <c r="B136" s="191">
        <f t="shared" si="1"/>
        <v>2066</v>
      </c>
      <c r="C136" s="197" t="str">
        <f>_xlfn.IFNA(INDEX(Model!$H$21:$H$34, MATCH('Case 2 Assumptions'!$B136, Model!$B$21:$B$34, 0)), "-")</f>
        <v>-</v>
      </c>
      <c r="D136" s="136">
        <f t="shared" si="6"/>
        <v>98.134799999999871</v>
      </c>
      <c r="E136" s="197" t="str">
        <f>_xlfn.IFNA(INDEX(Model!$I$21:$I$34, MATCH('Case 2 Assumptions'!$B136, Model!$B$21:$B$34, 0)), "-")</f>
        <v>-</v>
      </c>
      <c r="F136" s="136">
        <f t="shared" si="6"/>
        <v>21.238400000000006</v>
      </c>
      <c r="G136" s="197" t="str">
        <f>_xlfn.IFNA(INDEX(Model!$J$21:$J$34, MATCH('Case 2 Assumptions'!$B136, Model!$B$21:$B$34, 0)), "-")</f>
        <v>-</v>
      </c>
      <c r="H136" s="136">
        <f t="shared" si="6"/>
        <v>10.985199999999995</v>
      </c>
    </row>
    <row r="137" spans="2:8" x14ac:dyDescent="0.2">
      <c r="B137" s="191">
        <f t="shared" si="1"/>
        <v>2067</v>
      </c>
      <c r="C137" s="197" t="str">
        <f>_xlfn.IFNA(INDEX(Model!$H$21:$H$34, MATCH('Case 2 Assumptions'!$B137, Model!$B$21:$B$34, 0)), "-")</f>
        <v>-</v>
      </c>
      <c r="D137" s="136">
        <f t="shared" si="6"/>
        <v>98.400099999999867</v>
      </c>
      <c r="E137" s="197" t="str">
        <f>_xlfn.IFNA(INDEX(Model!$I$21:$I$34, MATCH('Case 2 Assumptions'!$B137, Model!$B$21:$B$34, 0)), "-")</f>
        <v>-</v>
      </c>
      <c r="F137" s="136">
        <f t="shared" si="6"/>
        <v>21.295800000000007</v>
      </c>
      <c r="G137" s="197" t="str">
        <f>_xlfn.IFNA(INDEX(Model!$J$21:$J$34, MATCH('Case 2 Assumptions'!$B137, Model!$B$21:$B$34, 0)), "-")</f>
        <v>-</v>
      </c>
      <c r="H137" s="136">
        <f t="shared" si="6"/>
        <v>11.014899999999995</v>
      </c>
    </row>
    <row r="138" spans="2:8" x14ac:dyDescent="0.2">
      <c r="B138" s="191">
        <f t="shared" si="1"/>
        <v>2068</v>
      </c>
      <c r="C138" s="197" t="str">
        <f>_xlfn.IFNA(INDEX(Model!$H$21:$H$34, MATCH('Case 2 Assumptions'!$B138, Model!$B$21:$B$34, 0)), "-")</f>
        <v>-</v>
      </c>
      <c r="D138" s="136">
        <f t="shared" si="6"/>
        <v>98.665399999999863</v>
      </c>
      <c r="E138" s="197" t="str">
        <f>_xlfn.IFNA(INDEX(Model!$I$21:$I$34, MATCH('Case 2 Assumptions'!$B138, Model!$B$21:$B$34, 0)), "-")</f>
        <v>-</v>
      </c>
      <c r="F138" s="136">
        <f t="shared" si="6"/>
        <v>21.353200000000008</v>
      </c>
      <c r="G138" s="197" t="str">
        <f>_xlfn.IFNA(INDEX(Model!$J$21:$J$34, MATCH('Case 2 Assumptions'!$B138, Model!$B$21:$B$34, 0)), "-")</f>
        <v>-</v>
      </c>
      <c r="H138" s="136">
        <f t="shared" si="6"/>
        <v>11.044599999999996</v>
      </c>
    </row>
    <row r="139" spans="2:8" x14ac:dyDescent="0.2">
      <c r="B139" s="191">
        <f t="shared" si="1"/>
        <v>2069</v>
      </c>
      <c r="C139" s="197" t="str">
        <f>_xlfn.IFNA(INDEX(Model!$H$21:$H$34, MATCH('Case 2 Assumptions'!$B139, Model!$B$21:$B$34, 0)), "-")</f>
        <v>-</v>
      </c>
      <c r="D139" s="136">
        <f t="shared" si="6"/>
        <v>98.93069999999986</v>
      </c>
      <c r="E139" s="197" t="str">
        <f>_xlfn.IFNA(INDEX(Model!$I$21:$I$34, MATCH('Case 2 Assumptions'!$B139, Model!$B$21:$B$34, 0)), "-")</f>
        <v>-</v>
      </c>
      <c r="F139" s="136">
        <f t="shared" si="6"/>
        <v>21.410600000000009</v>
      </c>
      <c r="G139" s="197" t="str">
        <f>_xlfn.IFNA(INDEX(Model!$J$21:$J$34, MATCH('Case 2 Assumptions'!$B139, Model!$B$21:$B$34, 0)), "-")</f>
        <v>-</v>
      </c>
      <c r="H139" s="136">
        <f t="shared" si="6"/>
        <v>11.074299999999996</v>
      </c>
    </row>
    <row r="140" spans="2:8" x14ac:dyDescent="0.2">
      <c r="B140" s="191">
        <f t="shared" si="1"/>
        <v>2070</v>
      </c>
      <c r="C140" s="197">
        <f>_xlfn.IFNA(INDEX(Model!$H$21:$H$34, MATCH('Case 2 Assumptions'!$B140, Model!$B$21:$B$34, 0)), "-")</f>
        <v>99.195999999999998</v>
      </c>
      <c r="D140" s="136">
        <f t="shared" si="6"/>
        <v>99.195999999999856</v>
      </c>
      <c r="E140" s="197">
        <f>_xlfn.IFNA(INDEX(Model!$I$21:$I$34, MATCH('Case 2 Assumptions'!$B140, Model!$B$21:$B$34, 0)), "-")</f>
        <v>21.468</v>
      </c>
      <c r="F140" s="136">
        <f t="shared" si="6"/>
        <v>21.468000000000011</v>
      </c>
      <c r="G140" s="197">
        <f>_xlfn.IFNA(INDEX(Model!$J$21:$J$34, MATCH('Case 2 Assumptions'!$B140, Model!$B$21:$B$34, 0)), "-")</f>
        <v>11.103999999999999</v>
      </c>
      <c r="H140" s="136">
        <f t="shared" si="6"/>
        <v>11.103999999999996</v>
      </c>
    </row>
    <row r="141" spans="2:8" x14ac:dyDescent="0.2">
      <c r="B141" s="191">
        <f t="shared" si="1"/>
        <v>2071</v>
      </c>
      <c r="C141" s="197" t="str">
        <f>_xlfn.IFNA(INDEX(Model!$H$21:$H$34, MATCH('Case 2 Assumptions'!$B141, Model!$B$21:$B$34, 0)), "-")</f>
        <v>-</v>
      </c>
      <c r="D141" s="136">
        <f>D140+0.1*(C$150-C$140)</f>
        <v>99.215699999999856</v>
      </c>
      <c r="E141" s="197" t="str">
        <f>_xlfn.IFNA(INDEX(Model!$I$21:$I$34, MATCH('Case 2 Assumptions'!$B141, Model!$B$21:$B$34, 0)), "-")</f>
        <v>-</v>
      </c>
      <c r="F141" s="136">
        <f>F140+0.1*(E$150-E$140)</f>
        <v>21.472200000000011</v>
      </c>
      <c r="G141" s="197" t="str">
        <f>_xlfn.IFNA(INDEX(Model!$J$21:$J$34, MATCH('Case 2 Assumptions'!$B141, Model!$B$21:$B$34, 0)), "-")</f>
        <v>-</v>
      </c>
      <c r="H141" s="136">
        <f>H140+0.1*(G$150-G$140)</f>
        <v>11.106199999999996</v>
      </c>
    </row>
    <row r="142" spans="2:8" x14ac:dyDescent="0.2">
      <c r="B142" s="191">
        <f t="shared" si="1"/>
        <v>2072</v>
      </c>
      <c r="C142" s="197" t="str">
        <f>_xlfn.IFNA(INDEX(Model!$H$21:$H$34, MATCH('Case 2 Assumptions'!$B142, Model!$B$21:$B$34, 0)), "-")</f>
        <v>-</v>
      </c>
      <c r="D142" s="136">
        <f t="shared" ref="D142:H150" si="7">D141+0.1*(C$150-C$140)</f>
        <v>99.235399999999856</v>
      </c>
      <c r="E142" s="197" t="str">
        <f>_xlfn.IFNA(INDEX(Model!$I$21:$I$34, MATCH('Case 2 Assumptions'!$B142, Model!$B$21:$B$34, 0)), "-")</f>
        <v>-</v>
      </c>
      <c r="F142" s="136">
        <f t="shared" si="7"/>
        <v>21.476400000000012</v>
      </c>
      <c r="G142" s="197" t="str">
        <f>_xlfn.IFNA(INDEX(Model!$J$21:$J$34, MATCH('Case 2 Assumptions'!$B142, Model!$B$21:$B$34, 0)), "-")</f>
        <v>-</v>
      </c>
      <c r="H142" s="136">
        <f t="shared" si="7"/>
        <v>11.108399999999996</v>
      </c>
    </row>
    <row r="143" spans="2:8" x14ac:dyDescent="0.2">
      <c r="B143" s="191">
        <f t="shared" si="1"/>
        <v>2073</v>
      </c>
      <c r="C143" s="197" t="str">
        <f>_xlfn.IFNA(INDEX(Model!$H$21:$H$34, MATCH('Case 2 Assumptions'!$B143, Model!$B$21:$B$34, 0)), "-")</f>
        <v>-</v>
      </c>
      <c r="D143" s="136">
        <f t="shared" si="7"/>
        <v>99.255099999999857</v>
      </c>
      <c r="E143" s="197" t="str">
        <f>_xlfn.IFNA(INDEX(Model!$I$21:$I$34, MATCH('Case 2 Assumptions'!$B143, Model!$B$21:$B$34, 0)), "-")</f>
        <v>-</v>
      </c>
      <c r="F143" s="136">
        <f t="shared" si="7"/>
        <v>21.480600000000013</v>
      </c>
      <c r="G143" s="197" t="str">
        <f>_xlfn.IFNA(INDEX(Model!$J$21:$J$34, MATCH('Case 2 Assumptions'!$B143, Model!$B$21:$B$34, 0)), "-")</f>
        <v>-</v>
      </c>
      <c r="H143" s="136">
        <f t="shared" si="7"/>
        <v>11.110599999999996</v>
      </c>
    </row>
    <row r="144" spans="2:8" x14ac:dyDescent="0.2">
      <c r="B144" s="191">
        <f t="shared" si="1"/>
        <v>2074</v>
      </c>
      <c r="C144" s="197" t="str">
        <f>_xlfn.IFNA(INDEX(Model!$H$21:$H$34, MATCH('Case 2 Assumptions'!$B144, Model!$B$21:$B$34, 0)), "-")</f>
        <v>-</v>
      </c>
      <c r="D144" s="136">
        <f t="shared" si="7"/>
        <v>99.274799999999857</v>
      </c>
      <c r="E144" s="197" t="str">
        <f>_xlfn.IFNA(INDEX(Model!$I$21:$I$34, MATCH('Case 2 Assumptions'!$B144, Model!$B$21:$B$34, 0)), "-")</f>
        <v>-</v>
      </c>
      <c r="F144" s="136">
        <f t="shared" si="7"/>
        <v>21.484800000000014</v>
      </c>
      <c r="G144" s="197" t="str">
        <f>_xlfn.IFNA(INDEX(Model!$J$21:$J$34, MATCH('Case 2 Assumptions'!$B144, Model!$B$21:$B$34, 0)), "-")</f>
        <v>-</v>
      </c>
      <c r="H144" s="136">
        <f t="shared" si="7"/>
        <v>11.112799999999996</v>
      </c>
    </row>
    <row r="145" spans="2:8" x14ac:dyDescent="0.2">
      <c r="B145" s="191">
        <f t="shared" si="1"/>
        <v>2075</v>
      </c>
      <c r="C145" s="197" t="str">
        <f>_xlfn.IFNA(INDEX(Model!$H$21:$H$34, MATCH('Case 2 Assumptions'!$B145, Model!$B$21:$B$34, 0)), "-")</f>
        <v>-</v>
      </c>
      <c r="D145" s="136">
        <f t="shared" si="7"/>
        <v>99.294499999999857</v>
      </c>
      <c r="E145" s="197" t="str">
        <f>_xlfn.IFNA(INDEX(Model!$I$21:$I$34, MATCH('Case 2 Assumptions'!$B145, Model!$B$21:$B$34, 0)), "-")</f>
        <v>-</v>
      </c>
      <c r="F145" s="136">
        <f t="shared" si="7"/>
        <v>21.489000000000015</v>
      </c>
      <c r="G145" s="197" t="str">
        <f>_xlfn.IFNA(INDEX(Model!$J$21:$J$34, MATCH('Case 2 Assumptions'!$B145, Model!$B$21:$B$34, 0)), "-")</f>
        <v>-</v>
      </c>
      <c r="H145" s="136">
        <f t="shared" si="7"/>
        <v>11.114999999999997</v>
      </c>
    </row>
    <row r="146" spans="2:8" x14ac:dyDescent="0.2">
      <c r="B146" s="191">
        <f t="shared" si="1"/>
        <v>2076</v>
      </c>
      <c r="C146" s="197" t="str">
        <f>_xlfn.IFNA(INDEX(Model!$H$21:$H$34, MATCH('Case 2 Assumptions'!$B146, Model!$B$21:$B$34, 0)), "-")</f>
        <v>-</v>
      </c>
      <c r="D146" s="136">
        <f t="shared" si="7"/>
        <v>99.314199999999857</v>
      </c>
      <c r="E146" s="197" t="str">
        <f>_xlfn.IFNA(INDEX(Model!$I$21:$I$34, MATCH('Case 2 Assumptions'!$B146, Model!$B$21:$B$34, 0)), "-")</f>
        <v>-</v>
      </c>
      <c r="F146" s="136">
        <f t="shared" si="7"/>
        <v>21.493200000000016</v>
      </c>
      <c r="G146" s="197" t="str">
        <f>_xlfn.IFNA(INDEX(Model!$J$21:$J$34, MATCH('Case 2 Assumptions'!$B146, Model!$B$21:$B$34, 0)), "-")</f>
        <v>-</v>
      </c>
      <c r="H146" s="136">
        <f t="shared" si="7"/>
        <v>11.117199999999997</v>
      </c>
    </row>
    <row r="147" spans="2:8" x14ac:dyDescent="0.2">
      <c r="B147" s="191">
        <f t="shared" si="1"/>
        <v>2077</v>
      </c>
      <c r="C147" s="197" t="str">
        <f>_xlfn.IFNA(INDEX(Model!$H$21:$H$34, MATCH('Case 2 Assumptions'!$B147, Model!$B$21:$B$34, 0)), "-")</f>
        <v>-</v>
      </c>
      <c r="D147" s="136">
        <f t="shared" si="7"/>
        <v>99.333899999999858</v>
      </c>
      <c r="E147" s="197" t="str">
        <f>_xlfn.IFNA(INDEX(Model!$I$21:$I$34, MATCH('Case 2 Assumptions'!$B147, Model!$B$21:$B$34, 0)), "-")</f>
        <v>-</v>
      </c>
      <c r="F147" s="136">
        <f t="shared" si="7"/>
        <v>21.497400000000017</v>
      </c>
      <c r="G147" s="197" t="str">
        <f>_xlfn.IFNA(INDEX(Model!$J$21:$J$34, MATCH('Case 2 Assumptions'!$B147, Model!$B$21:$B$34, 0)), "-")</f>
        <v>-</v>
      </c>
      <c r="H147" s="136">
        <f t="shared" si="7"/>
        <v>11.119399999999997</v>
      </c>
    </row>
    <row r="148" spans="2:8" x14ac:dyDescent="0.2">
      <c r="B148" s="191">
        <f t="shared" si="1"/>
        <v>2078</v>
      </c>
      <c r="C148" s="197" t="str">
        <f>_xlfn.IFNA(INDEX(Model!$H$21:$H$34, MATCH('Case 2 Assumptions'!$B148, Model!$B$21:$B$34, 0)), "-")</f>
        <v>-</v>
      </c>
      <c r="D148" s="136">
        <f t="shared" si="7"/>
        <v>99.353599999999858</v>
      </c>
      <c r="E148" s="197" t="str">
        <f>_xlfn.IFNA(INDEX(Model!$I$21:$I$34, MATCH('Case 2 Assumptions'!$B148, Model!$B$21:$B$34, 0)), "-")</f>
        <v>-</v>
      </c>
      <c r="F148" s="136">
        <f t="shared" si="7"/>
        <v>21.501600000000018</v>
      </c>
      <c r="G148" s="197" t="str">
        <f>_xlfn.IFNA(INDEX(Model!$J$21:$J$34, MATCH('Case 2 Assumptions'!$B148, Model!$B$21:$B$34, 0)), "-")</f>
        <v>-</v>
      </c>
      <c r="H148" s="136">
        <f t="shared" si="7"/>
        <v>11.121599999999997</v>
      </c>
    </row>
    <row r="149" spans="2:8" x14ac:dyDescent="0.2">
      <c r="B149" s="191">
        <f t="shared" si="1"/>
        <v>2079</v>
      </c>
      <c r="C149" s="197" t="str">
        <f>_xlfn.IFNA(INDEX(Model!$H$21:$H$34, MATCH('Case 2 Assumptions'!$B149, Model!$B$21:$B$34, 0)), "-")</f>
        <v>-</v>
      </c>
      <c r="D149" s="136">
        <f t="shared" si="7"/>
        <v>99.373299999999858</v>
      </c>
      <c r="E149" s="197" t="str">
        <f>_xlfn.IFNA(INDEX(Model!$I$21:$I$34, MATCH('Case 2 Assumptions'!$B149, Model!$B$21:$B$34, 0)), "-")</f>
        <v>-</v>
      </c>
      <c r="F149" s="136">
        <f t="shared" si="7"/>
        <v>21.505800000000018</v>
      </c>
      <c r="G149" s="197" t="str">
        <f>_xlfn.IFNA(INDEX(Model!$J$21:$J$34, MATCH('Case 2 Assumptions'!$B149, Model!$B$21:$B$34, 0)), "-")</f>
        <v>-</v>
      </c>
      <c r="H149" s="136">
        <f t="shared" si="7"/>
        <v>11.123799999999997</v>
      </c>
    </row>
    <row r="150" spans="2:8" x14ac:dyDescent="0.2">
      <c r="B150" s="191">
        <f t="shared" si="1"/>
        <v>2080</v>
      </c>
      <c r="C150" s="197">
        <f>_xlfn.IFNA(INDEX(Model!$H$21:$H$34, MATCH('Case 2 Assumptions'!$B150, Model!$B$21:$B$34, 0)), "-")</f>
        <v>99.393000000000001</v>
      </c>
      <c r="D150" s="136">
        <f t="shared" si="7"/>
        <v>99.392999999999859</v>
      </c>
      <c r="E150" s="197">
        <f>_xlfn.IFNA(INDEX(Model!$I$21:$I$34, MATCH('Case 2 Assumptions'!$B150, Model!$B$21:$B$34, 0)), "-")</f>
        <v>21.51</v>
      </c>
      <c r="F150" s="136">
        <f t="shared" si="7"/>
        <v>21.510000000000019</v>
      </c>
      <c r="G150" s="197">
        <f>_xlfn.IFNA(INDEX(Model!$J$21:$J$34, MATCH('Case 2 Assumptions'!$B150, Model!$B$21:$B$34, 0)), "-")</f>
        <v>11.125999999999999</v>
      </c>
      <c r="H150" s="136">
        <f t="shared" si="7"/>
        <v>11.125999999999998</v>
      </c>
    </row>
    <row r="151" spans="2:8" x14ac:dyDescent="0.2">
      <c r="B151" s="191">
        <f t="shared" si="1"/>
        <v>2081</v>
      </c>
      <c r="C151" s="197" t="str">
        <f>_xlfn.IFNA(INDEX(Model!$H$21:$H$34, MATCH('Case 2 Assumptions'!$B151, Model!$B$21:$B$34, 0)), "-")</f>
        <v>-</v>
      </c>
      <c r="D151" s="136">
        <f>D150+0.1*(C$160-C$150)</f>
        <v>99.233399999999861</v>
      </c>
      <c r="E151" s="197" t="str">
        <f>_xlfn.IFNA(INDEX(Model!$I$21:$I$34, MATCH('Case 2 Assumptions'!$B151, Model!$B$21:$B$34, 0)), "-")</f>
        <v>-</v>
      </c>
      <c r="F151" s="136">
        <f>F150+0.1*(E$160-E$150)</f>
        <v>21.475500000000018</v>
      </c>
      <c r="G151" s="197" t="str">
        <f>_xlfn.IFNA(INDEX(Model!$J$21:$J$34, MATCH('Case 2 Assumptions'!$B151, Model!$B$21:$B$34, 0)), "-")</f>
        <v>-</v>
      </c>
      <c r="H151" s="136">
        <f>H150+0.1*(G$160-G$150)</f>
        <v>11.108099999999997</v>
      </c>
    </row>
    <row r="152" spans="2:8" x14ac:dyDescent="0.2">
      <c r="B152" s="191">
        <f t="shared" si="1"/>
        <v>2082</v>
      </c>
      <c r="C152" s="197" t="str">
        <f>_xlfn.IFNA(INDEX(Model!$H$21:$H$34, MATCH('Case 2 Assumptions'!$B152, Model!$B$21:$B$34, 0)), "-")</f>
        <v>-</v>
      </c>
      <c r="D152" s="136">
        <f t="shared" ref="D152:H160" si="8">D151+0.1*(C$160-C$150)</f>
        <v>99.073799999999864</v>
      </c>
      <c r="E152" s="197" t="str">
        <f>_xlfn.IFNA(INDEX(Model!$I$21:$I$34, MATCH('Case 2 Assumptions'!$B152, Model!$B$21:$B$34, 0)), "-")</f>
        <v>-</v>
      </c>
      <c r="F152" s="136">
        <f t="shared" si="8"/>
        <v>21.441000000000017</v>
      </c>
      <c r="G152" s="197" t="str">
        <f>_xlfn.IFNA(INDEX(Model!$J$21:$J$34, MATCH('Case 2 Assumptions'!$B152, Model!$B$21:$B$34, 0)), "-")</f>
        <v>-</v>
      </c>
      <c r="H152" s="136">
        <f t="shared" si="8"/>
        <v>11.090199999999996</v>
      </c>
    </row>
    <row r="153" spans="2:8" x14ac:dyDescent="0.2">
      <c r="B153" s="191">
        <f t="shared" si="1"/>
        <v>2083</v>
      </c>
      <c r="C153" s="197" t="str">
        <f>_xlfn.IFNA(INDEX(Model!$H$21:$H$34, MATCH('Case 2 Assumptions'!$B153, Model!$B$21:$B$34, 0)), "-")</f>
        <v>-</v>
      </c>
      <c r="D153" s="136">
        <f t="shared" si="8"/>
        <v>98.914199999999866</v>
      </c>
      <c r="E153" s="197" t="str">
        <f>_xlfn.IFNA(INDEX(Model!$I$21:$I$34, MATCH('Case 2 Assumptions'!$B153, Model!$B$21:$B$34, 0)), "-")</f>
        <v>-</v>
      </c>
      <c r="F153" s="136">
        <f t="shared" si="8"/>
        <v>21.406500000000015</v>
      </c>
      <c r="G153" s="197" t="str">
        <f>_xlfn.IFNA(INDEX(Model!$J$21:$J$34, MATCH('Case 2 Assumptions'!$B153, Model!$B$21:$B$34, 0)), "-")</f>
        <v>-</v>
      </c>
      <c r="H153" s="136">
        <f t="shared" si="8"/>
        <v>11.072299999999995</v>
      </c>
    </row>
    <row r="154" spans="2:8" x14ac:dyDescent="0.2">
      <c r="B154" s="191">
        <f t="shared" si="1"/>
        <v>2084</v>
      </c>
      <c r="C154" s="197" t="str">
        <f>_xlfn.IFNA(INDEX(Model!$H$21:$H$34, MATCH('Case 2 Assumptions'!$B154, Model!$B$21:$B$34, 0)), "-")</f>
        <v>-</v>
      </c>
      <c r="D154" s="136">
        <f t="shared" si="8"/>
        <v>98.754599999999868</v>
      </c>
      <c r="E154" s="197" t="str">
        <f>_xlfn.IFNA(INDEX(Model!$I$21:$I$34, MATCH('Case 2 Assumptions'!$B154, Model!$B$21:$B$34, 0)), "-")</f>
        <v>-</v>
      </c>
      <c r="F154" s="136">
        <f t="shared" si="8"/>
        <v>21.372000000000014</v>
      </c>
      <c r="G154" s="197" t="str">
        <f>_xlfn.IFNA(INDEX(Model!$J$21:$J$34, MATCH('Case 2 Assumptions'!$B154, Model!$B$21:$B$34, 0)), "-")</f>
        <v>-</v>
      </c>
      <c r="H154" s="136">
        <f t="shared" si="8"/>
        <v>11.054399999999994</v>
      </c>
    </row>
    <row r="155" spans="2:8" x14ac:dyDescent="0.2">
      <c r="B155" s="191">
        <f t="shared" si="1"/>
        <v>2085</v>
      </c>
      <c r="C155" s="197" t="str">
        <f>_xlfn.IFNA(INDEX(Model!$H$21:$H$34, MATCH('Case 2 Assumptions'!$B155, Model!$B$21:$B$34, 0)), "-")</f>
        <v>-</v>
      </c>
      <c r="D155" s="136">
        <f t="shared" si="8"/>
        <v>98.594999999999871</v>
      </c>
      <c r="E155" s="197" t="str">
        <f>_xlfn.IFNA(INDEX(Model!$I$21:$I$34, MATCH('Case 2 Assumptions'!$B155, Model!$B$21:$B$34, 0)), "-")</f>
        <v>-</v>
      </c>
      <c r="F155" s="136">
        <f t="shared" si="8"/>
        <v>21.337500000000013</v>
      </c>
      <c r="G155" s="197" t="str">
        <f>_xlfn.IFNA(INDEX(Model!$J$21:$J$34, MATCH('Case 2 Assumptions'!$B155, Model!$B$21:$B$34, 0)), "-")</f>
        <v>-</v>
      </c>
      <c r="H155" s="136">
        <f t="shared" si="8"/>
        <v>11.036499999999993</v>
      </c>
    </row>
    <row r="156" spans="2:8" x14ac:dyDescent="0.2">
      <c r="B156" s="191">
        <f t="shared" ref="B156:B170" si="9">B155+1</f>
        <v>2086</v>
      </c>
      <c r="C156" s="197" t="str">
        <f>_xlfn.IFNA(INDEX(Model!$H$21:$H$34, MATCH('Case 2 Assumptions'!$B156, Model!$B$21:$B$34, 0)), "-")</f>
        <v>-</v>
      </c>
      <c r="D156" s="136">
        <f t="shared" si="8"/>
        <v>98.435399999999873</v>
      </c>
      <c r="E156" s="197" t="str">
        <f>_xlfn.IFNA(INDEX(Model!$I$21:$I$34, MATCH('Case 2 Assumptions'!$B156, Model!$B$21:$B$34, 0)), "-")</f>
        <v>-</v>
      </c>
      <c r="F156" s="136">
        <f t="shared" si="8"/>
        <v>21.303000000000011</v>
      </c>
      <c r="G156" s="197" t="str">
        <f>_xlfn.IFNA(INDEX(Model!$J$21:$J$34, MATCH('Case 2 Assumptions'!$B156, Model!$B$21:$B$34, 0)), "-")</f>
        <v>-</v>
      </c>
      <c r="H156" s="136">
        <f t="shared" si="8"/>
        <v>11.018599999999992</v>
      </c>
    </row>
    <row r="157" spans="2:8" x14ac:dyDescent="0.2">
      <c r="B157" s="191">
        <f t="shared" si="9"/>
        <v>2087</v>
      </c>
      <c r="C157" s="197" t="str">
        <f>_xlfn.IFNA(INDEX(Model!$H$21:$H$34, MATCH('Case 2 Assumptions'!$B157, Model!$B$21:$B$34, 0)), "-")</f>
        <v>-</v>
      </c>
      <c r="D157" s="136">
        <f t="shared" si="8"/>
        <v>98.275799999999876</v>
      </c>
      <c r="E157" s="197" t="str">
        <f>_xlfn.IFNA(INDEX(Model!$I$21:$I$34, MATCH('Case 2 Assumptions'!$B157, Model!$B$21:$B$34, 0)), "-")</f>
        <v>-</v>
      </c>
      <c r="F157" s="136">
        <f t="shared" si="8"/>
        <v>21.26850000000001</v>
      </c>
      <c r="G157" s="197" t="str">
        <f>_xlfn.IFNA(INDEX(Model!$J$21:$J$34, MATCH('Case 2 Assumptions'!$B157, Model!$B$21:$B$34, 0)), "-")</f>
        <v>-</v>
      </c>
      <c r="H157" s="136">
        <f t="shared" si="8"/>
        <v>11.000699999999991</v>
      </c>
    </row>
    <row r="158" spans="2:8" x14ac:dyDescent="0.2">
      <c r="B158" s="191">
        <f t="shared" si="9"/>
        <v>2088</v>
      </c>
      <c r="C158" s="197" t="str">
        <f>_xlfn.IFNA(INDEX(Model!$H$21:$H$34, MATCH('Case 2 Assumptions'!$B158, Model!$B$21:$B$34, 0)), "-")</f>
        <v>-</v>
      </c>
      <c r="D158" s="136">
        <f t="shared" si="8"/>
        <v>98.116199999999878</v>
      </c>
      <c r="E158" s="197" t="str">
        <f>_xlfn.IFNA(INDEX(Model!$I$21:$I$34, MATCH('Case 2 Assumptions'!$B158, Model!$B$21:$B$34, 0)), "-")</f>
        <v>-</v>
      </c>
      <c r="F158" s="136">
        <f t="shared" si="8"/>
        <v>21.234000000000009</v>
      </c>
      <c r="G158" s="197" t="str">
        <f>_xlfn.IFNA(INDEX(Model!$J$21:$J$34, MATCH('Case 2 Assumptions'!$B158, Model!$B$21:$B$34, 0)), "-")</f>
        <v>-</v>
      </c>
      <c r="H158" s="136">
        <f t="shared" si="8"/>
        <v>10.98279999999999</v>
      </c>
    </row>
    <row r="159" spans="2:8" x14ac:dyDescent="0.2">
      <c r="B159" s="191">
        <f t="shared" si="9"/>
        <v>2089</v>
      </c>
      <c r="C159" s="197" t="str">
        <f>_xlfn.IFNA(INDEX(Model!$H$21:$H$34, MATCH('Case 2 Assumptions'!$B159, Model!$B$21:$B$34, 0)), "-")</f>
        <v>-</v>
      </c>
      <c r="D159" s="136">
        <f t="shared" si="8"/>
        <v>97.956599999999881</v>
      </c>
      <c r="E159" s="197" t="str">
        <f>_xlfn.IFNA(INDEX(Model!$I$21:$I$34, MATCH('Case 2 Assumptions'!$B159, Model!$B$21:$B$34, 0)), "-")</f>
        <v>-</v>
      </c>
      <c r="F159" s="136">
        <f t="shared" si="8"/>
        <v>21.199500000000008</v>
      </c>
      <c r="G159" s="197" t="str">
        <f>_xlfn.IFNA(INDEX(Model!$J$21:$J$34, MATCH('Case 2 Assumptions'!$B159, Model!$B$21:$B$34, 0)), "-")</f>
        <v>-</v>
      </c>
      <c r="H159" s="136">
        <f t="shared" si="8"/>
        <v>10.964899999999989</v>
      </c>
    </row>
    <row r="160" spans="2:8" x14ac:dyDescent="0.2">
      <c r="B160" s="191">
        <f t="shared" si="9"/>
        <v>2090</v>
      </c>
      <c r="C160" s="197">
        <f>_xlfn.IFNA(INDEX(Model!$H$21:$H$34, MATCH('Case 2 Assumptions'!$B160, Model!$B$21:$B$34, 0)), "-")</f>
        <v>97.796999999999997</v>
      </c>
      <c r="D160" s="136">
        <f t="shared" si="8"/>
        <v>97.796999999999883</v>
      </c>
      <c r="E160" s="197">
        <f>_xlfn.IFNA(INDEX(Model!$I$21:$I$34, MATCH('Case 2 Assumptions'!$B160, Model!$B$21:$B$34, 0)), "-")</f>
        <v>21.164999999999999</v>
      </c>
      <c r="F160" s="136">
        <f t="shared" si="8"/>
        <v>21.165000000000006</v>
      </c>
      <c r="G160" s="197">
        <f>_xlfn.IFNA(INDEX(Model!$J$21:$J$34, MATCH('Case 2 Assumptions'!$B160, Model!$B$21:$B$34, 0)), "-")</f>
        <v>10.946999999999999</v>
      </c>
      <c r="H160" s="136">
        <f t="shared" si="8"/>
        <v>10.946999999999989</v>
      </c>
    </row>
    <row r="161" spans="2:8" x14ac:dyDescent="0.2">
      <c r="B161" s="191">
        <f t="shared" si="9"/>
        <v>2091</v>
      </c>
      <c r="C161" s="197" t="str">
        <f>_xlfn.IFNA(INDEX(Model!$H$21:$H$34, MATCH('Case 2 Assumptions'!$B161, Model!$B$21:$B$34, 0)), "-")</f>
        <v>-</v>
      </c>
      <c r="D161" s="136">
        <f>D160+0.1*(C$170-C$160)</f>
        <v>97.542399999999887</v>
      </c>
      <c r="E161" s="197" t="str">
        <f>_xlfn.IFNA(INDEX(Model!$I$21:$I$34, MATCH('Case 2 Assumptions'!$B161, Model!$B$21:$B$34, 0)), "-")</f>
        <v>-</v>
      </c>
      <c r="F161" s="136">
        <f>F160+0.1*(E$170-E$160)</f>
        <v>21.109900000000007</v>
      </c>
      <c r="G161" s="197" t="str">
        <f>_xlfn.IFNA(INDEX(Model!$J$21:$J$34, MATCH('Case 2 Assumptions'!$B161, Model!$B$21:$B$34, 0)), "-")</f>
        <v>-</v>
      </c>
      <c r="H161" s="136">
        <f>H160+0.1*(G$170-G$160)</f>
        <v>10.918499999999989</v>
      </c>
    </row>
    <row r="162" spans="2:8" x14ac:dyDescent="0.2">
      <c r="B162" s="191">
        <f t="shared" si="9"/>
        <v>2092</v>
      </c>
      <c r="C162" s="197" t="str">
        <f>_xlfn.IFNA(INDEX(Model!$H$21:$H$34, MATCH('Case 2 Assumptions'!$B162, Model!$B$21:$B$34, 0)), "-")</f>
        <v>-</v>
      </c>
      <c r="D162" s="136">
        <f t="shared" ref="D162:H170" si="10">D161+0.1*(C$170-C$160)</f>
        <v>97.287799999999891</v>
      </c>
      <c r="E162" s="197" t="str">
        <f>_xlfn.IFNA(INDEX(Model!$I$21:$I$34, MATCH('Case 2 Assumptions'!$B162, Model!$B$21:$B$34, 0)), "-")</f>
        <v>-</v>
      </c>
      <c r="F162" s="136">
        <f t="shared" si="10"/>
        <v>21.054800000000007</v>
      </c>
      <c r="G162" s="197" t="str">
        <f>_xlfn.IFNA(INDEX(Model!$J$21:$J$34, MATCH('Case 2 Assumptions'!$B162, Model!$B$21:$B$34, 0)), "-")</f>
        <v>-</v>
      </c>
      <c r="H162" s="136">
        <f t="shared" si="10"/>
        <v>10.88999999999999</v>
      </c>
    </row>
    <row r="163" spans="2:8" x14ac:dyDescent="0.2">
      <c r="B163" s="191">
        <f t="shared" si="9"/>
        <v>2093</v>
      </c>
      <c r="C163" s="197" t="str">
        <f>_xlfn.IFNA(INDEX(Model!$H$21:$H$34, MATCH('Case 2 Assumptions'!$B163, Model!$B$21:$B$34, 0)), "-")</f>
        <v>-</v>
      </c>
      <c r="D163" s="136">
        <f t="shared" si="10"/>
        <v>97.033199999999894</v>
      </c>
      <c r="E163" s="197" t="str">
        <f>_xlfn.IFNA(INDEX(Model!$I$21:$I$34, MATCH('Case 2 Assumptions'!$B163, Model!$B$21:$B$34, 0)), "-")</f>
        <v>-</v>
      </c>
      <c r="F163" s="136">
        <f t="shared" si="10"/>
        <v>20.999700000000008</v>
      </c>
      <c r="G163" s="197" t="str">
        <f>_xlfn.IFNA(INDEX(Model!$J$21:$J$34, MATCH('Case 2 Assumptions'!$B163, Model!$B$21:$B$34, 0)), "-")</f>
        <v>-</v>
      </c>
      <c r="H163" s="136">
        <f t="shared" si="10"/>
        <v>10.861499999999991</v>
      </c>
    </row>
    <row r="164" spans="2:8" x14ac:dyDescent="0.2">
      <c r="B164" s="191">
        <f t="shared" si="9"/>
        <v>2094</v>
      </c>
      <c r="C164" s="197" t="str">
        <f>_xlfn.IFNA(INDEX(Model!$H$21:$H$34, MATCH('Case 2 Assumptions'!$B164, Model!$B$21:$B$34, 0)), "-")</f>
        <v>-</v>
      </c>
      <c r="D164" s="136">
        <f t="shared" si="10"/>
        <v>96.778599999999898</v>
      </c>
      <c r="E164" s="197" t="str">
        <f>_xlfn.IFNA(INDEX(Model!$I$21:$I$34, MATCH('Case 2 Assumptions'!$B164, Model!$B$21:$B$34, 0)), "-")</f>
        <v>-</v>
      </c>
      <c r="F164" s="136">
        <f t="shared" si="10"/>
        <v>20.944600000000008</v>
      </c>
      <c r="G164" s="197" t="str">
        <f>_xlfn.IFNA(INDEX(Model!$J$21:$J$34, MATCH('Case 2 Assumptions'!$B164, Model!$B$21:$B$34, 0)), "-")</f>
        <v>-</v>
      </c>
      <c r="H164" s="136">
        <f t="shared" si="10"/>
        <v>10.832999999999991</v>
      </c>
    </row>
    <row r="165" spans="2:8" x14ac:dyDescent="0.2">
      <c r="B165" s="191">
        <f t="shared" si="9"/>
        <v>2095</v>
      </c>
      <c r="C165" s="197" t="str">
        <f>_xlfn.IFNA(INDEX(Model!$H$21:$H$34, MATCH('Case 2 Assumptions'!$B165, Model!$B$21:$B$34, 0)), "-")</f>
        <v>-</v>
      </c>
      <c r="D165" s="136">
        <f t="shared" si="10"/>
        <v>96.523999999999901</v>
      </c>
      <c r="E165" s="197" t="str">
        <f>_xlfn.IFNA(INDEX(Model!$I$21:$I$34, MATCH('Case 2 Assumptions'!$B165, Model!$B$21:$B$34, 0)), "-")</f>
        <v>-</v>
      </c>
      <c r="F165" s="136">
        <f t="shared" si="10"/>
        <v>20.889500000000009</v>
      </c>
      <c r="G165" s="197" t="str">
        <f>_xlfn.IFNA(INDEX(Model!$J$21:$J$34, MATCH('Case 2 Assumptions'!$B165, Model!$B$21:$B$34, 0)), "-")</f>
        <v>-</v>
      </c>
      <c r="H165" s="136">
        <f t="shared" si="10"/>
        <v>10.804499999999992</v>
      </c>
    </row>
    <row r="166" spans="2:8" x14ac:dyDescent="0.2">
      <c r="B166" s="191">
        <f t="shared" si="9"/>
        <v>2096</v>
      </c>
      <c r="C166" s="197" t="str">
        <f>_xlfn.IFNA(INDEX(Model!$H$21:$H$34, MATCH('Case 2 Assumptions'!$B166, Model!$B$21:$B$34, 0)), "-")</f>
        <v>-</v>
      </c>
      <c r="D166" s="136">
        <f t="shared" si="10"/>
        <v>96.269399999999905</v>
      </c>
      <c r="E166" s="197" t="str">
        <f>_xlfn.IFNA(INDEX(Model!$I$21:$I$34, MATCH('Case 2 Assumptions'!$B166, Model!$B$21:$B$34, 0)), "-")</f>
        <v>-</v>
      </c>
      <c r="F166" s="136">
        <f t="shared" si="10"/>
        <v>20.834400000000009</v>
      </c>
      <c r="G166" s="197" t="str">
        <f>_xlfn.IFNA(INDEX(Model!$J$21:$J$34, MATCH('Case 2 Assumptions'!$B166, Model!$B$21:$B$34, 0)), "-")</f>
        <v>-</v>
      </c>
      <c r="H166" s="136">
        <f t="shared" si="10"/>
        <v>10.775999999999993</v>
      </c>
    </row>
    <row r="167" spans="2:8" x14ac:dyDescent="0.2">
      <c r="B167" s="191">
        <f t="shared" si="9"/>
        <v>2097</v>
      </c>
      <c r="C167" s="197" t="str">
        <f>_xlfn.IFNA(INDEX(Model!$H$21:$H$34, MATCH('Case 2 Assumptions'!$B167, Model!$B$21:$B$34, 0)), "-")</f>
        <v>-</v>
      </c>
      <c r="D167" s="136">
        <f t="shared" si="10"/>
        <v>96.014799999999909</v>
      </c>
      <c r="E167" s="197" t="str">
        <f>_xlfn.IFNA(INDEX(Model!$I$21:$I$34, MATCH('Case 2 Assumptions'!$B167, Model!$B$21:$B$34, 0)), "-")</f>
        <v>-</v>
      </c>
      <c r="F167" s="136">
        <f t="shared" si="10"/>
        <v>20.77930000000001</v>
      </c>
      <c r="G167" s="197" t="str">
        <f>_xlfn.IFNA(INDEX(Model!$J$21:$J$34, MATCH('Case 2 Assumptions'!$B167, Model!$B$21:$B$34, 0)), "-")</f>
        <v>-</v>
      </c>
      <c r="H167" s="136">
        <f t="shared" si="10"/>
        <v>10.747499999999993</v>
      </c>
    </row>
    <row r="168" spans="2:8" x14ac:dyDescent="0.2">
      <c r="B168" s="191">
        <f t="shared" si="9"/>
        <v>2098</v>
      </c>
      <c r="C168" s="197" t="str">
        <f>_xlfn.IFNA(INDEX(Model!$H$21:$H$34, MATCH('Case 2 Assumptions'!$B168, Model!$B$21:$B$34, 0)), "-")</f>
        <v>-</v>
      </c>
      <c r="D168" s="136">
        <f t="shared" si="10"/>
        <v>95.760199999999912</v>
      </c>
      <c r="E168" s="197" t="str">
        <f>_xlfn.IFNA(INDEX(Model!$I$21:$I$34, MATCH('Case 2 Assumptions'!$B168, Model!$B$21:$B$34, 0)), "-")</f>
        <v>-</v>
      </c>
      <c r="F168" s="136">
        <f t="shared" si="10"/>
        <v>20.72420000000001</v>
      </c>
      <c r="G168" s="197" t="str">
        <f>_xlfn.IFNA(INDEX(Model!$J$21:$J$34, MATCH('Case 2 Assumptions'!$B168, Model!$B$21:$B$34, 0)), "-")</f>
        <v>-</v>
      </c>
      <c r="H168" s="136">
        <f t="shared" si="10"/>
        <v>10.718999999999994</v>
      </c>
    </row>
    <row r="169" spans="2:8" x14ac:dyDescent="0.2">
      <c r="B169" s="191">
        <f t="shared" si="9"/>
        <v>2099</v>
      </c>
      <c r="C169" s="197" t="str">
        <f>_xlfn.IFNA(INDEX(Model!$H$21:$H$34, MATCH('Case 2 Assumptions'!$B169, Model!$B$21:$B$34, 0)), "-")</f>
        <v>-</v>
      </c>
      <c r="D169" s="136">
        <f t="shared" si="10"/>
        <v>95.505599999999916</v>
      </c>
      <c r="E169" s="197" t="str">
        <f>_xlfn.IFNA(INDEX(Model!$I$21:$I$34, MATCH('Case 2 Assumptions'!$B169, Model!$B$21:$B$34, 0)), "-")</f>
        <v>-</v>
      </c>
      <c r="F169" s="136">
        <f t="shared" si="10"/>
        <v>20.669100000000011</v>
      </c>
      <c r="G169" s="197" t="str">
        <f>_xlfn.IFNA(INDEX(Model!$J$21:$J$34, MATCH('Case 2 Assumptions'!$B169, Model!$B$21:$B$34, 0)), "-")</f>
        <v>-</v>
      </c>
      <c r="H169" s="136">
        <f t="shared" si="10"/>
        <v>10.690499999999995</v>
      </c>
    </row>
    <row r="170" spans="2:8" x14ac:dyDescent="0.2">
      <c r="B170" s="191">
        <f t="shared" si="9"/>
        <v>2100</v>
      </c>
      <c r="C170" s="197">
        <f>_xlfn.IFNA(INDEX(Model!$H$21:$H$34, MATCH('Case 2 Assumptions'!$B170, Model!$B$21:$B$34, 0)), "-")</f>
        <v>95.251000000000005</v>
      </c>
      <c r="D170" s="136">
        <f t="shared" si="10"/>
        <v>95.25099999999992</v>
      </c>
      <c r="E170" s="197">
        <f>_xlfn.IFNA(INDEX(Model!$I$21:$I$34, MATCH('Case 2 Assumptions'!$B170, Model!$B$21:$B$34, 0)), "-")</f>
        <v>20.614000000000001</v>
      </c>
      <c r="F170" s="136">
        <f t="shared" si="10"/>
        <v>20.614000000000011</v>
      </c>
      <c r="G170" s="197">
        <f>_xlfn.IFNA(INDEX(Model!$J$21:$J$34, MATCH('Case 2 Assumptions'!$B170, Model!$B$21:$B$34, 0)), "-")</f>
        <v>10.662000000000001</v>
      </c>
      <c r="H170" s="136">
        <f t="shared" si="10"/>
        <v>10.661999999999995</v>
      </c>
    </row>
    <row r="173" spans="2:8" x14ac:dyDescent="0.2">
      <c r="B173" s="120" t="s">
        <v>146</v>
      </c>
      <c r="C173" s="226">
        <v>0.02</v>
      </c>
    </row>
    <row r="174" spans="2:8" x14ac:dyDescent="0.2">
      <c r="B174" s="120" t="s">
        <v>147</v>
      </c>
      <c r="C174" s="226">
        <v>0.95</v>
      </c>
    </row>
    <row r="238" spans="1:11" x14ac:dyDescent="0.2">
      <c r="A238" s="118"/>
      <c r="B238" s="129" t="s">
        <v>148</v>
      </c>
      <c r="C238" s="144"/>
      <c r="D238" s="129"/>
      <c r="E238" s="129"/>
      <c r="F238" s="129"/>
      <c r="G238" s="129"/>
      <c r="H238" s="129"/>
      <c r="I238" s="129"/>
      <c r="J238" s="129"/>
      <c r="K238" s="158"/>
    </row>
    <row r="239" spans="1:11" x14ac:dyDescent="0.2">
      <c r="B239" s="120" t="s">
        <v>149</v>
      </c>
      <c r="C239" s="226">
        <v>0.02</v>
      </c>
    </row>
    <row r="240" spans="1:11" x14ac:dyDescent="0.2">
      <c r="B240" s="120" t="s">
        <v>150</v>
      </c>
      <c r="C240" s="226">
        <v>1.7500000000000002E-2</v>
      </c>
    </row>
    <row r="242" spans="1:11" x14ac:dyDescent="0.2">
      <c r="A242" s="118"/>
      <c r="B242" s="129" t="s">
        <v>151</v>
      </c>
      <c r="C242" s="144"/>
      <c r="D242" s="129"/>
      <c r="E242" s="129"/>
      <c r="F242" s="129"/>
      <c r="G242" s="129"/>
      <c r="H242" s="129"/>
      <c r="I242" s="129"/>
      <c r="J242" s="129"/>
      <c r="K242" s="158"/>
    </row>
    <row r="243" spans="1:11" x14ac:dyDescent="0.2">
      <c r="B243" s="120" t="s">
        <v>31</v>
      </c>
      <c r="C243" s="226">
        <v>0.01</v>
      </c>
    </row>
  </sheetData>
  <phoneticPr fontId="39" type="noConversion"/>
  <conditionalFormatting sqref="B55">
    <cfRule type="expression" dxfId="11" priority="2">
      <formula>MOD(ROW(),3)=2</formula>
    </cfRule>
  </conditionalFormatting>
  <hyperlinks>
    <hyperlink ref="E67" r:id="rId1" display="https://www.mckinsey.com/capabilities/sustainability/our-insights/will-infrastructure-bend-or-break-under-climate-stress" xr:uid="{98B7E3D0-4A0B-8A40-849C-D1391A44F431}"/>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2F29A-98BA-D84F-9F20-76F6764DB662}">
  <dimension ref="A1:CG123"/>
  <sheetViews>
    <sheetView showGridLines="0" zoomScale="75" workbookViewId="0">
      <pane xSplit="2" ySplit="8" topLeftCell="C9" activePane="bottomRight" state="frozen"/>
      <selection pane="topRight" activeCell="C241" sqref="C241"/>
      <selection pane="bottomLeft" activeCell="C241" sqref="C241"/>
      <selection pane="bottomRight" activeCell="F81" sqref="F81"/>
    </sheetView>
  </sheetViews>
  <sheetFormatPr baseColWidth="10" defaultColWidth="8.796875" defaultRowHeight="15" x14ac:dyDescent="0.2"/>
  <cols>
    <col min="1" max="1" width="3.59765625" style="120" customWidth="1"/>
    <col min="2" max="2" width="69.19921875" style="120" bestFit="1" customWidth="1"/>
    <col min="3" max="3" width="24" style="120" bestFit="1" customWidth="1"/>
    <col min="4" max="4" width="23.796875" style="120" customWidth="1"/>
    <col min="5" max="5" width="19" style="120" customWidth="1"/>
    <col min="6" max="34" width="19" style="122" customWidth="1"/>
    <col min="35" max="35" width="19.59765625" style="120" bestFit="1" customWidth="1"/>
    <col min="36" max="83" width="19.3984375" style="120" customWidth="1"/>
    <col min="84" max="84" width="22.19921875" style="120" bestFit="1" customWidth="1"/>
    <col min="85" max="85" width="17.79687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118"/>
      <c r="G3" s="118"/>
      <c r="H3" s="118"/>
      <c r="I3" s="118"/>
      <c r="J3" s="118"/>
      <c r="K3" s="118"/>
      <c r="L3" s="118"/>
      <c r="M3" s="118"/>
    </row>
    <row r="4" spans="1:84" x14ac:dyDescent="0.2">
      <c r="A4" s="118"/>
      <c r="B4" s="118"/>
      <c r="C4" s="118"/>
      <c r="D4" s="118"/>
      <c r="E4" s="118"/>
      <c r="F4" s="118"/>
      <c r="G4" s="118"/>
      <c r="H4" s="118"/>
      <c r="I4" s="118"/>
      <c r="J4" s="118"/>
      <c r="K4" s="118"/>
      <c r="L4" s="118"/>
      <c r="M4" s="118"/>
    </row>
    <row r="5" spans="1:84" x14ac:dyDescent="0.2">
      <c r="A5" s="118"/>
      <c r="B5" s="118"/>
      <c r="C5" s="118"/>
      <c r="D5" s="118"/>
      <c r="E5" s="118"/>
      <c r="F5" s="118"/>
      <c r="G5" s="118"/>
      <c r="H5" s="118"/>
      <c r="I5" s="118"/>
      <c r="J5" s="118"/>
      <c r="K5" s="118"/>
      <c r="L5" s="118"/>
      <c r="M5" s="118"/>
    </row>
    <row r="6" spans="1:84" ht="19" x14ac:dyDescent="0.2">
      <c r="A6" s="118"/>
      <c r="B6" s="124" t="s">
        <v>152</v>
      </c>
      <c r="C6" s="124"/>
      <c r="D6" s="200" t="s">
        <v>153</v>
      </c>
      <c r="E6" s="201">
        <v>2</v>
      </c>
      <c r="F6" s="124"/>
      <c r="G6" s="124"/>
      <c r="H6" s="124"/>
      <c r="I6" s="124"/>
      <c r="J6" s="124"/>
      <c r="K6" s="124"/>
      <c r="L6" s="125"/>
      <c r="M6" s="118"/>
    </row>
    <row r="7" spans="1:84" x14ac:dyDescent="0.2">
      <c r="A7" s="118"/>
      <c r="B7" s="126"/>
      <c r="C7" s="126"/>
      <c r="D7" s="126"/>
      <c r="E7" s="126"/>
      <c r="F7" s="118"/>
      <c r="G7" s="118"/>
      <c r="H7" s="118"/>
      <c r="I7" s="118"/>
      <c r="J7" s="118"/>
      <c r="K7" s="118"/>
      <c r="L7" s="118"/>
      <c r="M7" s="118"/>
    </row>
    <row r="8" spans="1:84" x14ac:dyDescent="0.2">
      <c r="A8" s="118"/>
      <c r="B8" s="10"/>
      <c r="C8" s="10">
        <v>2019</v>
      </c>
      <c r="D8" s="10">
        <f t="shared" ref="D8:F8" si="0">C8+1</f>
        <v>2020</v>
      </c>
      <c r="E8" s="10">
        <f t="shared" si="0"/>
        <v>2021</v>
      </c>
      <c r="F8" s="10">
        <f t="shared" si="0"/>
        <v>2022</v>
      </c>
      <c r="G8" s="10">
        <f>F8+1</f>
        <v>2023</v>
      </c>
      <c r="H8" s="10">
        <f t="shared" ref="H8:AH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ref="AI8" si="2">AH8+1</f>
        <v>2051</v>
      </c>
      <c r="AJ8" s="10">
        <f t="shared" ref="AJ8" si="3">AI8+1</f>
        <v>2052</v>
      </c>
      <c r="AK8" s="10">
        <f t="shared" ref="AK8" si="4">AJ8+1</f>
        <v>2053</v>
      </c>
      <c r="AL8" s="10">
        <f t="shared" ref="AL8" si="5">AK8+1</f>
        <v>2054</v>
      </c>
      <c r="AM8" s="10">
        <f t="shared" ref="AM8" si="6">AL8+1</f>
        <v>2055</v>
      </c>
      <c r="AN8" s="10">
        <f t="shared" ref="AN8" si="7">AM8+1</f>
        <v>2056</v>
      </c>
      <c r="AO8" s="10">
        <f t="shared" ref="AO8" si="8">AN8+1</f>
        <v>2057</v>
      </c>
      <c r="AP8" s="10">
        <f t="shared" ref="AP8" si="9">AO8+1</f>
        <v>2058</v>
      </c>
      <c r="AQ8" s="10">
        <f t="shared" ref="AQ8" si="10">AP8+1</f>
        <v>2059</v>
      </c>
      <c r="AR8" s="10">
        <f t="shared" ref="AR8" si="11">AQ8+1</f>
        <v>2060</v>
      </c>
      <c r="AS8" s="10">
        <f t="shared" ref="AS8" si="12">AR8+1</f>
        <v>2061</v>
      </c>
      <c r="AT8" s="10">
        <f t="shared" ref="AT8" si="13">AS8+1</f>
        <v>2062</v>
      </c>
      <c r="AU8" s="10">
        <f t="shared" ref="AU8" si="14">AT8+1</f>
        <v>2063</v>
      </c>
      <c r="AV8" s="10">
        <f t="shared" ref="AV8" si="15">AU8+1</f>
        <v>2064</v>
      </c>
      <c r="AW8" s="10">
        <f t="shared" ref="AW8" si="16">AV8+1</f>
        <v>2065</v>
      </c>
      <c r="AX8" s="10">
        <f t="shared" ref="AX8" si="17">AW8+1</f>
        <v>2066</v>
      </c>
      <c r="AY8" s="10">
        <f t="shared" ref="AY8" si="18">AX8+1</f>
        <v>2067</v>
      </c>
      <c r="AZ8" s="10">
        <f t="shared" ref="AZ8" si="19">AY8+1</f>
        <v>2068</v>
      </c>
      <c r="BA8" s="10">
        <f t="shared" ref="BA8" si="20">AZ8+1</f>
        <v>2069</v>
      </c>
      <c r="BB8" s="10">
        <f t="shared" ref="BB8" si="21">BA8+1</f>
        <v>2070</v>
      </c>
      <c r="BC8" s="10">
        <f t="shared" ref="BC8" si="22">BB8+1</f>
        <v>2071</v>
      </c>
      <c r="BD8" s="10">
        <f t="shared" ref="BD8" si="23">BC8+1</f>
        <v>2072</v>
      </c>
      <c r="BE8" s="10">
        <f t="shared" ref="BE8" si="24">BD8+1</f>
        <v>2073</v>
      </c>
      <c r="BF8" s="10">
        <f t="shared" ref="BF8" si="25">BE8+1</f>
        <v>2074</v>
      </c>
      <c r="BG8" s="10">
        <f t="shared" ref="BG8" si="26">BF8+1</f>
        <v>2075</v>
      </c>
      <c r="BH8" s="10">
        <f t="shared" ref="BH8" si="27">BG8+1</f>
        <v>2076</v>
      </c>
      <c r="BI8" s="10">
        <f t="shared" ref="BI8" si="28">BH8+1</f>
        <v>2077</v>
      </c>
      <c r="BJ8" s="10">
        <f t="shared" ref="BJ8" si="29">BI8+1</f>
        <v>2078</v>
      </c>
      <c r="BK8" s="10">
        <f t="shared" ref="BK8" si="30">BJ8+1</f>
        <v>2079</v>
      </c>
      <c r="BL8" s="10">
        <f t="shared" ref="BL8" si="31">BK8+1</f>
        <v>2080</v>
      </c>
      <c r="BM8" s="10">
        <f t="shared" ref="BM8" si="32">BL8+1</f>
        <v>2081</v>
      </c>
      <c r="BN8" s="10">
        <f t="shared" ref="BN8" si="33">BM8+1</f>
        <v>2082</v>
      </c>
      <c r="BO8" s="10">
        <f t="shared" ref="BO8" si="34">BN8+1</f>
        <v>2083</v>
      </c>
      <c r="BP8" s="10">
        <f t="shared" ref="BP8" si="35">BO8+1</f>
        <v>2084</v>
      </c>
      <c r="BQ8" s="10">
        <f t="shared" ref="BQ8" si="36">BP8+1</f>
        <v>2085</v>
      </c>
      <c r="BR8" s="10">
        <f t="shared" ref="BR8" si="37">BQ8+1</f>
        <v>2086</v>
      </c>
      <c r="BS8" s="10">
        <f t="shared" ref="BS8" si="38">BR8+1</f>
        <v>2087</v>
      </c>
      <c r="BT8" s="10">
        <f t="shared" ref="BT8" si="39">BS8+1</f>
        <v>2088</v>
      </c>
      <c r="BU8" s="10">
        <f t="shared" ref="BU8" si="40">BT8+1</f>
        <v>2089</v>
      </c>
      <c r="BV8" s="10">
        <f t="shared" ref="BV8" si="41">BU8+1</f>
        <v>2090</v>
      </c>
      <c r="BW8" s="10">
        <f t="shared" ref="BW8" si="42">BV8+1</f>
        <v>2091</v>
      </c>
      <c r="BX8" s="10">
        <f t="shared" ref="BX8" si="43">BW8+1</f>
        <v>2092</v>
      </c>
      <c r="BY8" s="10">
        <f t="shared" ref="BY8" si="44">BX8+1</f>
        <v>2093</v>
      </c>
      <c r="BZ8" s="10">
        <f t="shared" ref="BZ8" si="45">BY8+1</f>
        <v>2094</v>
      </c>
      <c r="CA8" s="10">
        <f t="shared" ref="CA8" si="46">BZ8+1</f>
        <v>2095</v>
      </c>
      <c r="CB8" s="10">
        <f t="shared" ref="CB8" si="47">CA8+1</f>
        <v>2096</v>
      </c>
      <c r="CC8" s="10">
        <f t="shared" ref="CC8" si="48">CB8+1</f>
        <v>2097</v>
      </c>
      <c r="CD8" s="10">
        <f t="shared" ref="CD8" si="49">CC8+1</f>
        <v>2098</v>
      </c>
      <c r="CE8" s="10">
        <f t="shared" ref="CE8" si="50">CD8+1</f>
        <v>2099</v>
      </c>
      <c r="CF8" s="10">
        <f t="shared" ref="CF8" si="51">CE8+1</f>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INDEX('Demographic-Economic'!$D$9:$I$11,MATCH('Base Case 2 - Forecasts'!C$8,'Demographic-Economic'!$C$9:$C$11,0), MATCH('Base Case 2 - Forecasts'!$B10,'Demographic-Economic'!$D$8:$I$8,0))</f>
        <v>5414700</v>
      </c>
      <c r="D10" s="160">
        <f>INDEX('Demographic-Economic'!$D$9:$I$11,MATCH('Base Case 2 - Forecasts'!D$8,'Demographic-Economic'!$C$9:$C$11,0), MATCH('Base Case 2 - Forecasts'!$B10,'Demographic-Economic'!$D$8:$I$8,0))</f>
        <v>6306408</v>
      </c>
      <c r="E10" s="160">
        <f>INDEX('Demographic-Economic'!$D$9:$I$11,MATCH('Base Case 2 - Forecasts'!E$8,'Demographic-Economic'!$C$9:$C$11,0), MATCH('Base Case 2 - Forecasts'!$B10,'Demographic-Economic'!$D$8:$I$8,0))</f>
        <v>6406008</v>
      </c>
      <c r="F10" s="161" cm="1">
        <f t="array" aca="1" ref="F10" ca="1">(1+INDIRECT("'Case "&amp;$E$6&amp;" Assumptions'!$C$10"))*E10</f>
        <v>6458728.3048502794</v>
      </c>
      <c r="G10" s="161" cm="1">
        <f t="array" aca="1" ref="G10" ca="1">(1+INDIRECT("'Case "&amp;$E$6&amp;" Assumptions'!$C$10"))*F10</f>
        <v>6511882.4884193344</v>
      </c>
      <c r="H10" s="161" cm="1">
        <f t="array" aca="1" ref="H10" ca="1">(1+INDIRECT("'Case "&amp;$E$6&amp;" Assumptions'!$C$10"))*G10</f>
        <v>6565474.1214517411</v>
      </c>
      <c r="I10" s="161" cm="1">
        <f t="array" aca="1" ref="I10" ca="1">(1+INDIRECT("'Case "&amp;$E$6&amp;" Assumptions'!$C$10"))*H10</f>
        <v>6619506.8040786684</v>
      </c>
      <c r="J10" s="161" cm="1">
        <f t="array" aca="1" ref="J10" ca="1">(1+INDIRECT("'Case "&amp;$E$6&amp;" Assumptions'!$C$10"))*I10</f>
        <v>6673984.1660597222</v>
      </c>
      <c r="K10" s="161" cm="1">
        <f t="array" aca="1" ref="K10" ca="1">(1+INDIRECT("'Case "&amp;$E$6&amp;" Assumptions'!$C$10"))*J10</f>
        <v>6728909.8670267835</v>
      </c>
      <c r="L10" s="161" cm="1">
        <f t="array" aca="1" ref="L10" ca="1">(1+INDIRECT("'Case "&amp;$E$6&amp;" Assumptions'!$C$10"))*K10</f>
        <v>6784287.5967298532</v>
      </c>
      <c r="M10" s="161" cm="1">
        <f t="array" aca="1" ref="M10" ca="1">(1+INDIRECT("'Case "&amp;$E$6&amp;" Assumptions'!$C$10"))*L10</f>
        <v>6840121.0752849169</v>
      </c>
      <c r="N10" s="161" cm="1">
        <f t="array" aca="1" ref="N10" ca="1">(1+INDIRECT("'Case "&amp;$E$6&amp;" Assumptions'!$C$11"))*M10</f>
        <v>6882792.4224708425</v>
      </c>
      <c r="O10" s="161" cm="1">
        <f t="array" aca="1" ref="O10" ca="1">(1+INDIRECT("'Case "&amp;$E$6&amp;" Assumptions'!$C$11"))*N10</f>
        <v>6925729.9701889837</v>
      </c>
      <c r="P10" s="161" cm="1">
        <f t="array" aca="1" ref="P10" ca="1">(1+INDIRECT("'Case "&amp;$E$6&amp;" Assumptions'!$C$11"))*O10</f>
        <v>6968935.379102245</v>
      </c>
      <c r="Q10" s="161" cm="1">
        <f t="array" aca="1" ref="Q10" ca="1">(1+INDIRECT("'Case "&amp;$E$6&amp;" Assumptions'!$C$11"))*P10</f>
        <v>7012410.3202333953</v>
      </c>
      <c r="R10" s="161" cm="1">
        <f t="array" aca="1" ref="R10" ca="1">(1+INDIRECT("'Case "&amp;$E$6&amp;" Assumptions'!$C$11"))*Q10</f>
        <v>7056156.4750296948</v>
      </c>
      <c r="S10" s="161" cm="1">
        <f t="array" aca="1" ref="S10" ca="1">(1+INDIRECT("'Case "&amp;$E$6&amp;" Assumptions'!$C$11"))*R10</f>
        <v>7100175.5354279298</v>
      </c>
      <c r="T10" s="161" cm="1">
        <f t="array" aca="1" ref="T10" ca="1">(1+INDIRECT("'Case "&amp;$E$6&amp;" Assumptions'!$C$11"))*S10</f>
        <v>7144469.2039198494</v>
      </c>
      <c r="U10" s="161" cm="1">
        <f t="array" aca="1" ref="U10" ca="1">(1+INDIRECT("'Case "&amp;$E$6&amp;" Assumptions'!$C$11"))*T10</f>
        <v>7189039.1936180098</v>
      </c>
      <c r="V10" s="161" cm="1">
        <f t="array" aca="1" ref="V10" ca="1">(1+INDIRECT("'Case "&amp;$E$6&amp;" Assumptions'!$C$11"))*U10</f>
        <v>7233887.2283220328</v>
      </c>
      <c r="W10" s="161" cm="1">
        <f t="array" aca="1" ref="W10" ca="1">(1+INDIRECT("'Case "&amp;$E$6&amp;" Assumptions'!$C$11"))*V10</f>
        <v>7279015.042585277</v>
      </c>
      <c r="X10" s="161" cm="1">
        <f t="array" aca="1" ref="X10" ca="1">(1+INDIRECT("'Case "&amp;$E$6&amp;" Assumptions'!$C$12"))*W10</f>
        <v>7309886.9912156919</v>
      </c>
      <c r="Y10" s="161" cm="1">
        <f t="array" aca="1" ref="Y10" ca="1">(1+INDIRECT("'Case "&amp;$E$6&amp;" Assumptions'!$C$12"))*X10</f>
        <v>7340889.8747606054</v>
      </c>
      <c r="Z10" s="161" cm="1">
        <f t="array" aca="1" ref="Z10" ca="1">(1+INDIRECT("'Case "&amp;$E$6&amp;" Assumptions'!$C$12"))*Y10</f>
        <v>7372024.2485445961</v>
      </c>
      <c r="AA10" s="161" cm="1">
        <f t="array" aca="1" ref="AA10" ca="1">(1+INDIRECT("'Case "&amp;$E$6&amp;" Assumptions'!$C$12"))*Z10</f>
        <v>7403290.670247498</v>
      </c>
      <c r="AB10" s="161" cm="1">
        <f t="array" aca="1" ref="AB10" ca="1">(1+INDIRECT("'Case "&amp;$E$6&amp;" Assumptions'!$C$12"))*AA10</f>
        <v>7434689.699914393</v>
      </c>
      <c r="AC10" s="161" cm="1">
        <f t="array" aca="1" ref="AC10" ca="1">(1+INDIRECT("'Case "&amp;$E$6&amp;" Assumptions'!$C$12"))*AB10</f>
        <v>7466221.8999656392</v>
      </c>
      <c r="AD10" s="161" cm="1">
        <f t="array" aca="1" ref="AD10" ca="1">(1+INDIRECT("'Case "&amp;$E$6&amp;" Assumptions'!$C$12"))*AC10</f>
        <v>7497887.8352069482</v>
      </c>
      <c r="AE10" s="161" cm="1">
        <f t="array" aca="1" ref="AE10" ca="1">(1+INDIRECT("'Case "&amp;$E$6&amp;" Assumptions'!$C$12"))*AD10</f>
        <v>7529688.0728394985</v>
      </c>
      <c r="AF10" s="161" cm="1">
        <f t="array" aca="1" ref="AF10" ca="1">(1+INDIRECT("'Case "&amp;$E$6&amp;" Assumptions'!$C$12"))*AE10</f>
        <v>7561623.1824700981</v>
      </c>
      <c r="AG10" s="161" cm="1">
        <f t="array" aca="1" ref="AG10" ca="1">(1+INDIRECT("'Case "&amp;$E$6&amp;" Assumptions'!$C$12"))*AF10</f>
        <v>7593693.7361213872</v>
      </c>
      <c r="AH10" s="161" cm="1">
        <f t="array" aca="1" ref="AH10" ca="1">(1+INDIRECT("'Case "&amp;$E$6&amp;" Assumptions'!$C$13"))*AG10</f>
        <v>7610907.2199490489</v>
      </c>
      <c r="AI10" s="161" cm="1">
        <f t="array" aca="1" ref="AI10" ca="1">(1+INDIRECT("'Case "&amp;$E$6&amp;" Assumptions'!$C$13"))*AH10</f>
        <v>7628159.7235259637</v>
      </c>
      <c r="AJ10" s="161" cm="1">
        <f t="array" aca="1" ref="AJ10" ca="1">(1+INDIRECT("'Case "&amp;$E$6&amp;" Assumptions'!$C$13"))*AI10</f>
        <v>7645451.3353026072</v>
      </c>
      <c r="AK10" s="161" cm="1">
        <f t="array" aca="1" ref="AK10" ca="1">(1+INDIRECT("'Case "&amp;$E$6&amp;" Assumptions'!$C$13"))*AJ10</f>
        <v>7662782.1439299546</v>
      </c>
      <c r="AL10" s="161" cm="1">
        <f t="array" aca="1" ref="AL10" ca="1">(1+INDIRECT("'Case "&amp;$E$6&amp;" Assumptions'!$C$13"))*AK10</f>
        <v>7680152.2382599385</v>
      </c>
      <c r="AM10" s="161" cm="1">
        <f t="array" aca="1" ref="AM10" ca="1">(1+INDIRECT("'Case "&amp;$E$6&amp;" Assumptions'!$C$13"))*AL10</f>
        <v>7697561.7073459011</v>
      </c>
      <c r="AN10" s="161" cm="1">
        <f t="array" aca="1" ref="AN10" ca="1">(1+INDIRECT("'Case "&amp;$E$6&amp;" Assumptions'!$C$13"))*AM10</f>
        <v>7715010.6404430512</v>
      </c>
      <c r="AO10" s="161" cm="1">
        <f t="array" aca="1" ref="AO10" ca="1">(1+INDIRECT("'Case "&amp;$E$6&amp;" Assumptions'!$C$13"))*AN10</f>
        <v>7732499.1270089233</v>
      </c>
      <c r="AP10" s="161" cm="1">
        <f t="array" aca="1" ref="AP10" ca="1">(1+INDIRECT("'Case "&amp;$E$6&amp;" Assumptions'!$C$13"))*AO10</f>
        <v>7750027.2567038359</v>
      </c>
      <c r="AQ10" s="161" cm="1">
        <f t="array" aca="1" ref="AQ10" ca="1">(1+INDIRECT("'Case "&amp;$E$6&amp;" Assumptions'!$C$13"))*AP10</f>
        <v>7767595.1193913491</v>
      </c>
      <c r="AR10" s="161" cm="1">
        <f t="array" aca="1" ref="AR10" ca="1">(1+INDIRECT("'Case "&amp;$E$6&amp;" Assumptions'!$C$14"))*AQ10</f>
        <v>7774194.6447595106</v>
      </c>
      <c r="AS10" s="161" cm="1">
        <f t="array" aca="1" ref="AS10" ca="1">(1+INDIRECT("'Case "&amp;$E$6&amp;" Assumptions'!$C$14"))*AR10</f>
        <v>7780799.7772344295</v>
      </c>
      <c r="AT10" s="161" cm="1">
        <f t="array" aca="1" ref="AT10" ca="1">(1+INDIRECT("'Case "&amp;$E$6&amp;" Assumptions'!$C$14"))*AS10</f>
        <v>7787410.5215800321</v>
      </c>
      <c r="AU10" s="161" cm="1">
        <f t="array" aca="1" ref="AU10" ca="1">(1+INDIRECT("'Case "&amp;$E$6&amp;" Assumptions'!$C$14"))*AT10</f>
        <v>7794026.8825642904</v>
      </c>
      <c r="AV10" s="161" cm="1">
        <f t="array" aca="1" ref="AV10" ca="1">(1+INDIRECT("'Case "&amp;$E$6&amp;" Assumptions'!$C$14"))*AU10</f>
        <v>7800648.8649592288</v>
      </c>
      <c r="AW10" s="161" cm="1">
        <f t="array" aca="1" ref="AW10" ca="1">(1+INDIRECT("'Case "&amp;$E$6&amp;" Assumptions'!$C$14"))*AV10</f>
        <v>7807276.4735409245</v>
      </c>
      <c r="AX10" s="161" cm="1">
        <f t="array" aca="1" ref="AX10" ca="1">(1+INDIRECT("'Case "&amp;$E$6&amp;" Assumptions'!$C$14"))*AW10</f>
        <v>7813909.7130895145</v>
      </c>
      <c r="AY10" s="161" cm="1">
        <f t="array" aca="1" ref="AY10" ca="1">(1+INDIRECT("'Case "&amp;$E$6&amp;" Assumptions'!$C$14"))*AX10</f>
        <v>7820548.5883891964</v>
      </c>
      <c r="AZ10" s="161" cm="1">
        <f t="array" aca="1" ref="AZ10" ca="1">(1+INDIRECT("'Case "&amp;$E$6&amp;" Assumptions'!$C$14"))*AY10</f>
        <v>7827193.1042282321</v>
      </c>
      <c r="BA10" s="161" cm="1">
        <f t="array" aca="1" ref="BA10" ca="1">(1+INDIRECT("'Case "&amp;$E$6&amp;" Assumptions'!$C$14"))*AZ10</f>
        <v>7833843.2653989522</v>
      </c>
      <c r="BB10" s="161" cm="1">
        <f t="array" aca="1" ref="BB10" ca="1">(1+INDIRECT("'Case "&amp;$E$6&amp;" Assumptions'!$C$15"))*BA10</f>
        <v>7829692.8752474189</v>
      </c>
      <c r="BC10" s="161" cm="1">
        <f t="array" aca="1" ref="BC10" ca="1">(1+INDIRECT("'Case "&amp;$E$6&amp;" Assumptions'!$C$15"))*BB10</f>
        <v>7825544.6839831788</v>
      </c>
      <c r="BD10" s="161" cm="1">
        <f t="array" aca="1" ref="BD10" ca="1">(1+INDIRECT("'Case "&amp;$E$6&amp;" Assumptions'!$C$15"))*BC10</f>
        <v>7821398.6904412555</v>
      </c>
      <c r="BE10" s="161" cm="1">
        <f t="array" aca="1" ref="BE10" ca="1">(1+INDIRECT("'Case "&amp;$E$6&amp;" Assumptions'!$C$15"))*BD10</f>
        <v>7817254.8934572898</v>
      </c>
      <c r="BF10" s="161" cm="1">
        <f t="array" aca="1" ref="BF10" ca="1">(1+INDIRECT("'Case "&amp;$E$6&amp;" Assumptions'!$C$15"))*BE10</f>
        <v>7813113.2918675402</v>
      </c>
      <c r="BG10" s="161" cm="1">
        <f t="array" aca="1" ref="BG10" ca="1">(1+INDIRECT("'Case "&amp;$E$6&amp;" Assumptions'!$C$15"))*BF10</f>
        <v>7808973.8845088808</v>
      </c>
      <c r="BH10" s="161" cm="1">
        <f t="array" aca="1" ref="BH10" ca="1">(1+INDIRECT("'Case "&amp;$E$6&amp;" Assumptions'!$C$15"))*BG10</f>
        <v>7804836.6702188021</v>
      </c>
      <c r="BI10" s="161" cm="1">
        <f t="array" aca="1" ref="BI10" ca="1">(1+INDIRECT("'Case "&amp;$E$6&amp;" Assumptions'!$C$15"))*BH10</f>
        <v>7800701.6478354111</v>
      </c>
      <c r="BJ10" s="161" cm="1">
        <f t="array" aca="1" ref="BJ10" ca="1">(1+INDIRECT("'Case "&amp;$E$6&amp;" Assumptions'!$C$15"))*BI10</f>
        <v>7796568.8161974307</v>
      </c>
      <c r="BK10" s="161" cm="1">
        <f t="array" aca="1" ref="BK10" ca="1">(1+INDIRECT("'Case "&amp;$E$6&amp;" Assumptions'!$C$15"))*BJ10</f>
        <v>7792438.1741441973</v>
      </c>
      <c r="BL10" s="161" cm="1">
        <f t="array" aca="1" ref="BL10" ca="1">(1+INDIRECT("'Case "&amp;$E$6&amp;" Assumptions'!$C$16"))*BK10</f>
        <v>7779086.0609168094</v>
      </c>
      <c r="BM10" s="161" cm="1">
        <f t="array" aca="1" ref="BM10" ca="1">(1+INDIRECT("'Case "&amp;$E$6&amp;" Assumptions'!$C$16"))*BL10</f>
        <v>7765756.8261420503</v>
      </c>
      <c r="BN10" s="161" cm="1">
        <f t="array" aca="1" ref="BN10" ca="1">(1+INDIRECT("'Case "&amp;$E$6&amp;" Assumptions'!$C$16"))*BM10</f>
        <v>7752450.4306183672</v>
      </c>
      <c r="BO10" s="161" cm="1">
        <f t="array" aca="1" ref="BO10" ca="1">(1+INDIRECT("'Case "&amp;$E$6&amp;" Assumptions'!$C$16"))*BN10</f>
        <v>7739166.8352113748</v>
      </c>
      <c r="BP10" s="161" cm="1">
        <f t="array" aca="1" ref="BP10" ca="1">(1+INDIRECT("'Case "&amp;$E$6&amp;" Assumptions'!$C$16"))*BO10</f>
        <v>7725906.0008537462</v>
      </c>
      <c r="BQ10" s="161" cm="1">
        <f t="array" aca="1" ref="BQ10" ca="1">(1+INDIRECT("'Case "&amp;$E$6&amp;" Assumptions'!$C$16"))*BP10</f>
        <v>7712667.8885450931</v>
      </c>
      <c r="BR10" s="161" cm="1">
        <f t="array" aca="1" ref="BR10" ca="1">(1+INDIRECT("'Case "&amp;$E$6&amp;" Assumptions'!$C$16"))*BQ10</f>
        <v>7699452.4593518544</v>
      </c>
      <c r="BS10" s="161" cm="1">
        <f t="array" aca="1" ref="BS10" ca="1">(1+INDIRECT("'Case "&amp;$E$6&amp;" Assumptions'!$C$16"))*BR10</f>
        <v>7686259.6744071795</v>
      </c>
      <c r="BT10" s="161" cm="1">
        <f t="array" aca="1" ref="BT10" ca="1">(1+INDIRECT("'Case "&amp;$E$6&amp;" Assumptions'!$C$16"))*BS10</f>
        <v>7673089.4949108157</v>
      </c>
      <c r="BU10" s="161" cm="1">
        <f t="array" aca="1" ref="BU10" ca="1">(1+INDIRECT("'Case "&amp;$E$6&amp;" Assumptions'!$C$16"))*BT10</f>
        <v>7659941.882128994</v>
      </c>
      <c r="BV10" s="161" cm="1">
        <f t="array" aca="1" ref="BV10" ca="1">(1+INDIRECT("'Case "&amp;$E$6&amp;" Assumptions'!$C$17"))*BU10</f>
        <v>7641525.6689037252</v>
      </c>
      <c r="BW10" s="161" cm="1">
        <f t="array" aca="1" ref="BW10" ca="1">(1+INDIRECT("'Case "&amp;$E$6&amp;" Assumptions'!$C$17"))*BV10</f>
        <v>7623153.7323733419</v>
      </c>
      <c r="BX10" s="161" cm="1">
        <f t="array" aca="1" ref="BX10" ca="1">(1+INDIRECT("'Case "&amp;$E$6&amp;" Assumptions'!$C$17"))*BW10</f>
        <v>7604825.9660867695</v>
      </c>
      <c r="BY10" s="161" cm="1">
        <f t="array" aca="1" ref="BY10" ca="1">(1+INDIRECT("'Case "&amp;$E$6&amp;" Assumptions'!$C$17"))*BX10</f>
        <v>7586542.2638488635</v>
      </c>
      <c r="BZ10" s="161" cm="1">
        <f t="array" aca="1" ref="BZ10" ca="1">(1+INDIRECT("'Case "&amp;$E$6&amp;" Assumptions'!$C$17"))*BY10</f>
        <v>7568302.5197197972</v>
      </c>
      <c r="CA10" s="161" cm="1">
        <f t="array" aca="1" ref="CA10" ca="1">(1+INDIRECT("'Case "&amp;$E$6&amp;" Assumptions'!$C$17"))*BZ10</f>
        <v>7550106.6280144462</v>
      </c>
      <c r="CB10" s="161" cm="1">
        <f t="array" aca="1" ref="CB10" ca="1">(1+INDIRECT("'Case "&amp;$E$6&amp;" Assumptions'!$C$17"))*CA10</f>
        <v>7531954.4833017783</v>
      </c>
      <c r="CC10" s="161" cm="1">
        <f t="array" aca="1" ref="CC10" ca="1">(1+INDIRECT("'Case "&amp;$E$6&amp;" Assumptions'!$C$17"))*CB10</f>
        <v>7513845.9804042401</v>
      </c>
      <c r="CD10" s="161" cm="1">
        <f t="array" aca="1" ref="CD10" ca="1">(1+INDIRECT("'Case "&amp;$E$6&amp;" Assumptions'!$C$17"))*CC10</f>
        <v>7495781.014397149</v>
      </c>
      <c r="CE10" s="161" cm="1">
        <f t="array" aca="1" ref="CE10" ca="1">(1+INDIRECT("'Case "&amp;$E$6&amp;" Assumptions'!$C$17"))*CD10</f>
        <v>7477759.4806080842</v>
      </c>
      <c r="CF10" s="161" cm="1">
        <f t="array" aca="1" ref="CF10" ca="1">(1+INDIRECT("'Case "&amp;$E$6&amp;" Assumptions'!$C$17"))*CE10</f>
        <v>7459781.2746162815</v>
      </c>
    </row>
    <row r="11" spans="1:84" x14ac:dyDescent="0.2">
      <c r="A11" s="118"/>
      <c r="B11" s="118" t="s">
        <v>32</v>
      </c>
      <c r="C11" s="160">
        <f>INDEX('Demographic-Economic'!$D$9:$I$11,MATCH('Base Case 2 - Forecasts'!C$8,'Demographic-Economic'!$C$9:$C$11,0), MATCH('Base Case 2 - Forecasts'!$B11,'Demographic-Economic'!$D$8:$I$8,0))</f>
        <v>3231492</v>
      </c>
      <c r="D11" s="160">
        <f>INDEX('Demographic-Economic'!$D$9:$I$11,MATCH('Base Case 2 - Forecasts'!D$8,'Demographic-Economic'!$C$9:$C$11,0), MATCH('Base Case 2 - Forecasts'!$B11,'Demographic-Economic'!$D$8:$I$8,0))</f>
        <v>4212348</v>
      </c>
      <c r="E11" s="160">
        <f>INDEX('Demographic-Economic'!$D$9:$I$11,MATCH('Base Case 2 - Forecasts'!E$8,'Demographic-Economic'!$C$9:$C$11,0), MATCH('Base Case 2 - Forecasts'!$B11,'Demographic-Economic'!$D$8:$I$8,0))</f>
        <v>4386948</v>
      </c>
      <c r="F11" s="161" cm="1">
        <f t="array" aca="1" ref="F11" ca="1">(1+INDIRECT("'Case "&amp;$E$6&amp;" Assumptions'!$C$10"))*E11</f>
        <v>4423051.800669984</v>
      </c>
      <c r="G11" s="161" cm="1">
        <f t="array" aca="1" ref="G11" ca="1">(1+INDIRECT("'Case "&amp;$E$6&amp;" Assumptions'!$C$10"))*F11</f>
        <v>4459452.7291889461</v>
      </c>
      <c r="H11" s="161" cm="1">
        <f t="array" aca="1" ref="H11" ca="1">(1+INDIRECT("'Case "&amp;$E$6&amp;" Assumptions'!$C$10"))*G11</f>
        <v>4496153.2308661612</v>
      </c>
      <c r="I11" s="161" cm="1">
        <f t="array" aca="1" ref="I11" ca="1">(1+INDIRECT("'Case "&amp;$E$6&amp;" Assumptions'!$C$10"))*H11</f>
        <v>4533155.7711353637</v>
      </c>
      <c r="J11" s="161" cm="1">
        <f t="array" aca="1" ref="J11" ca="1">(1+INDIRECT("'Case "&amp;$E$6&amp;" Assumptions'!$C$10"))*I11</f>
        <v>4570462.8357203687</v>
      </c>
      <c r="K11" s="161" cm="1">
        <f t="array" aca="1" ref="K11" ca="1">(1+INDIRECT("'Case "&amp;$E$6&amp;" Assumptions'!$C$10"))*J11</f>
        <v>4608076.9308020556</v>
      </c>
      <c r="L11" s="161" cm="1">
        <f t="array" aca="1" ref="L11" ca="1">(1+INDIRECT("'Case "&amp;$E$6&amp;" Assumptions'!$C$10"))*K11</f>
        <v>4646000.583186727</v>
      </c>
      <c r="M11" s="161" cm="1">
        <f t="array" aca="1" ref="M11" ca="1">(1+INDIRECT("'Case "&amp;$E$6&amp;" Assumptions'!$C$10"))*L11</f>
        <v>4684236.3404758498</v>
      </c>
      <c r="N11" s="161" cm="1">
        <f t="array" aca="1" ref="N11" ca="1">(1+INDIRECT("'Case "&amp;$E$6&amp;" Assumptions'!$C$11"))*M11</f>
        <v>4713458.4365448216</v>
      </c>
      <c r="O11" s="161" cm="1">
        <f t="array" aca="1" ref="O11" ca="1">(1+INDIRECT("'Case "&amp;$E$6&amp;" Assumptions'!$C$11"))*N11</f>
        <v>4742862.8314639358</v>
      </c>
      <c r="P11" s="161" cm="1">
        <f t="array" aca="1" ref="P11" ca="1">(1+INDIRECT("'Case "&amp;$E$6&amp;" Assumptions'!$C$11"))*O11</f>
        <v>4772450.66248463</v>
      </c>
      <c r="Q11" s="161" cm="1">
        <f t="array" aca="1" ref="Q11" ca="1">(1+INDIRECT("'Case "&amp;$E$6&amp;" Assumptions'!$C$11"))*P11</f>
        <v>4802223.0739529608</v>
      </c>
      <c r="R11" s="161" cm="1">
        <f t="array" aca="1" ref="R11" ca="1">(1+INDIRECT("'Case "&amp;$E$6&amp;" Assumptions'!$C$11"))*Q11</f>
        <v>4832181.2173538618</v>
      </c>
      <c r="S11" s="161" cm="1">
        <f t="array" aca="1" ref="S11" ca="1">(1+INDIRECT("'Case "&amp;$E$6&amp;" Assumptions'!$C$11"))*R11</f>
        <v>4862326.2513556797</v>
      </c>
      <c r="T11" s="161" cm="1">
        <f t="array" aca="1" ref="T11" ca="1">(1+INDIRECT("'Case "&amp;$E$6&amp;" Assumptions'!$C$11"))*S11</f>
        <v>4892659.3418549867</v>
      </c>
      <c r="U11" s="161" cm="1">
        <f t="array" aca="1" ref="U11" ca="1">(1+INDIRECT("'Case "&amp;$E$6&amp;" Assumptions'!$C$11"))*T11</f>
        <v>4923181.6620216742</v>
      </c>
      <c r="V11" s="161" cm="1">
        <f t="array" aca="1" ref="V11" ca="1">(1+INDIRECT("'Case "&amp;$E$6&amp;" Assumptions'!$C$11"))*U11</f>
        <v>4953894.3923443258</v>
      </c>
      <c r="W11" s="161" cm="1">
        <f t="array" aca="1" ref="W11" ca="1">(1+INDIRECT("'Case "&amp;$E$6&amp;" Assumptions'!$C$11"))*V11</f>
        <v>4984798.7206758717</v>
      </c>
      <c r="X11" s="161" cm="1">
        <f t="array" aca="1" ref="X11" ca="1">(1+INDIRECT("'Case "&amp;$E$6&amp;" Assumptions'!$C$12"))*W11</f>
        <v>5005940.3791471533</v>
      </c>
      <c r="Y11" s="161" cm="1">
        <f t="array" aca="1" ref="Y11" ca="1">(1+INDIRECT("'Case "&amp;$E$6&amp;" Assumptions'!$C$12"))*X11</f>
        <v>5027171.7041722853</v>
      </c>
      <c r="Z11" s="161" cm="1">
        <f t="array" aca="1" ref="Z11" ca="1">(1+INDIRECT("'Case "&amp;$E$6&amp;" Assumptions'!$C$12"))*Y11</f>
        <v>5048493.0760473954</v>
      </c>
      <c r="AA11" s="161" cm="1">
        <f t="array" aca="1" ref="AA11" ca="1">(1+INDIRECT("'Case "&amp;$E$6&amp;" Assumptions'!$C$12"))*Z11</f>
        <v>5069904.8766815346</v>
      </c>
      <c r="AB11" s="161" cm="1">
        <f t="array" aca="1" ref="AB11" ca="1">(1+INDIRECT("'Case "&amp;$E$6&amp;" Assumptions'!$C$12"))*AA11</f>
        <v>5091407.4896035176</v>
      </c>
      <c r="AC11" s="161" cm="1">
        <f t="array" aca="1" ref="AC11" ca="1">(1+INDIRECT("'Case "&amp;$E$6&amp;" Assumptions'!$C$12"))*AB11</f>
        <v>5113001.2999687893</v>
      </c>
      <c r="AD11" s="161" cm="1">
        <f t="array" aca="1" ref="AD11" ca="1">(1+INDIRECT("'Case "&amp;$E$6&amp;" Assumptions'!$C$12"))*AC11</f>
        <v>5134686.6945663281</v>
      </c>
      <c r="AE11" s="161" cm="1">
        <f t="array" aca="1" ref="AE11" ca="1">(1+INDIRECT("'Case "&amp;$E$6&amp;" Assumptions'!$C$12"))*AD11</f>
        <v>5156464.0618255697</v>
      </c>
      <c r="AF11" s="161" cm="1">
        <f t="array" aca="1" ref="AF11" ca="1">(1+INDIRECT("'Case "&amp;$E$6&amp;" Assumptions'!$C$12"))*AE11</f>
        <v>5178333.7918233685</v>
      </c>
      <c r="AG11" s="161" cm="1">
        <f t="array" aca="1" ref="AG11" ca="1">(1+INDIRECT("'Case "&amp;$E$6&amp;" Assumptions'!$C$12"))*AF11</f>
        <v>5200296.276290983</v>
      </c>
      <c r="AH11" s="161" cm="1">
        <f t="array" aca="1" ref="AH11" ca="1">(1+INDIRECT("'Case "&amp;$E$6&amp;" Assumptions'!$C$13"))*AG11</f>
        <v>5212084.3755956972</v>
      </c>
      <c r="AI11" s="161" cm="1">
        <f t="array" aca="1" ref="AI11" ca="1">(1+INDIRECT("'Case "&amp;$E$6&amp;" Assumptions'!$C$13"))*AH11</f>
        <v>5223899.1963173915</v>
      </c>
      <c r="AJ11" s="161" cm="1">
        <f t="array" aca="1" ref="AJ11" ca="1">(1+INDIRECT("'Case "&amp;$E$6&amp;" Assumptions'!$C$13"))*AI11</f>
        <v>5235740.7990285214</v>
      </c>
      <c r="AK11" s="161" cm="1">
        <f t="array" aca="1" ref="AK11" ca="1">(1+INDIRECT("'Case "&amp;$E$6&amp;" Assumptions'!$C$13"))*AJ11</f>
        <v>5247609.2444388494</v>
      </c>
      <c r="AL11" s="161" cm="1">
        <f t="array" aca="1" ref="AL11" ca="1">(1+INDIRECT("'Case "&amp;$E$6&amp;" Assumptions'!$C$13"))*AK11</f>
        <v>5259504.5933957556</v>
      </c>
      <c r="AM11" s="161" cm="1">
        <f t="array" aca="1" ref="AM11" ca="1">(1+INDIRECT("'Case "&amp;$E$6&amp;" Assumptions'!$C$13"))*AL11</f>
        <v>5271426.9068845501</v>
      </c>
      <c r="AN11" s="161" cm="1">
        <f t="array" aca="1" ref="AN11" ca="1">(1+INDIRECT("'Case "&amp;$E$6&amp;" Assumptions'!$C$13"))*AM11</f>
        <v>5283376.2460287837</v>
      </c>
      <c r="AO11" s="161" cm="1">
        <f t="array" aca="1" ref="AO11" ca="1">(1+INDIRECT("'Case "&amp;$E$6&amp;" Assumptions'!$C$13"))*AN11</f>
        <v>5295352.6720905649</v>
      </c>
      <c r="AP11" s="161" cm="1">
        <f t="array" aca="1" ref="AP11" ca="1">(1+INDIRECT("'Case "&amp;$E$6&amp;" Assumptions'!$C$13"))*AO11</f>
        <v>5307356.2464708714</v>
      </c>
      <c r="AQ11" s="161" cm="1">
        <f t="array" aca="1" ref="AQ11" ca="1">(1+INDIRECT("'Case "&amp;$E$6&amp;" Assumptions'!$C$13"))*AP11</f>
        <v>5319387.0307098646</v>
      </c>
      <c r="AR11" s="161" cm="1">
        <f t="array" aca="1" ref="AR11" ca="1">(1+INDIRECT("'Case "&amp;$E$6&amp;" Assumptions'!$C$14"))*AQ11</f>
        <v>5323906.5028389664</v>
      </c>
      <c r="AS11" s="161" cm="1">
        <f t="array" aca="1" ref="AS11" ca="1">(1+INDIRECT("'Case "&amp;$E$6&amp;" Assumptions'!$C$14"))*AR11</f>
        <v>5328429.8148143152</v>
      </c>
      <c r="AT11" s="161" cm="1">
        <f t="array" aca="1" ref="AT11" ca="1">(1+INDIRECT("'Case "&amp;$E$6&amp;" Assumptions'!$C$14"))*AS11</f>
        <v>5332956.9698983319</v>
      </c>
      <c r="AU11" s="161" cm="1">
        <f t="array" aca="1" ref="AU11" ca="1">(1+INDIRECT("'Case "&amp;$E$6&amp;" Assumptions'!$C$14"))*AT11</f>
        <v>5337487.9713562084</v>
      </c>
      <c r="AV11" s="161" cm="1">
        <f t="array" aca="1" ref="AV11" ca="1">(1+INDIRECT("'Case "&amp;$E$6&amp;" Assumptions'!$C$14"))*AU11</f>
        <v>5342022.8224559119</v>
      </c>
      <c r="AW11" s="161" cm="1">
        <f t="array" aca="1" ref="AW11" ca="1">(1+INDIRECT("'Case "&amp;$E$6&amp;" Assumptions'!$C$14"))*AV11</f>
        <v>5346561.5264681848</v>
      </c>
      <c r="AX11" s="161" cm="1">
        <f t="array" aca="1" ref="AX11" ca="1">(1+INDIRECT("'Case "&amp;$E$6&amp;" Assumptions'!$C$14"))*AW11</f>
        <v>5351104.0866665496</v>
      </c>
      <c r="AY11" s="161" cm="1">
        <f t="array" aca="1" ref="AY11" ca="1">(1+INDIRECT("'Case "&amp;$E$6&amp;" Assumptions'!$C$14"))*AX11</f>
        <v>5355650.5063273096</v>
      </c>
      <c r="AZ11" s="161" cm="1">
        <f t="array" aca="1" ref="AZ11" ca="1">(1+INDIRECT("'Case "&amp;$E$6&amp;" Assumptions'!$C$14"))*AY11</f>
        <v>5360200.7887295522</v>
      </c>
      <c r="BA11" s="161" cm="1">
        <f t="array" aca="1" ref="BA11" ca="1">(1+INDIRECT("'Case "&amp;$E$6&amp;" Assumptions'!$C$14"))*AZ11</f>
        <v>5364754.9371551499</v>
      </c>
      <c r="BB11" s="161" cm="1">
        <f t="array" aca="1" ref="BB11" ca="1">(1+INDIRECT("'Case "&amp;$E$6&amp;" Assumptions'!$C$15"))*BA11</f>
        <v>5361912.676300264</v>
      </c>
      <c r="BC11" s="161" cm="1">
        <f t="array" aca="1" ref="BC11" ca="1">(1+INDIRECT("'Case "&amp;$E$6&amp;" Assumptions'!$C$15"))*BB11</f>
        <v>5359071.9212824311</v>
      </c>
      <c r="BD11" s="161" cm="1">
        <f t="array" aca="1" ref="BD11" ca="1">(1+INDIRECT("'Case "&amp;$E$6&amp;" Assumptions'!$C$15"))*BC11</f>
        <v>5356232.6713038553</v>
      </c>
      <c r="BE11" s="161" cm="1">
        <f t="array" aca="1" ref="BE11" ca="1">(1+INDIRECT("'Case "&amp;$E$6&amp;" Assumptions'!$C$15"))*BD11</f>
        <v>5353394.9255671632</v>
      </c>
      <c r="BF11" s="161" cm="1">
        <f t="array" aca="1" ref="BF11" ca="1">(1+INDIRECT("'Case "&amp;$E$6&amp;" Assumptions'!$C$15"))*BE11</f>
        <v>5350558.6832754035</v>
      </c>
      <c r="BG11" s="161" cm="1">
        <f t="array" aca="1" ref="BG11" ca="1">(1+INDIRECT("'Case "&amp;$E$6&amp;" Assumptions'!$C$15"))*BF11</f>
        <v>5347723.9436320476</v>
      </c>
      <c r="BH11" s="161" cm="1">
        <f t="array" aca="1" ref="BH11" ca="1">(1+INDIRECT("'Case "&amp;$E$6&amp;" Assumptions'!$C$15"))*BG11</f>
        <v>5344890.7058409881</v>
      </c>
      <c r="BI11" s="161" cm="1">
        <f t="array" aca="1" ref="BI11" ca="1">(1+INDIRECT("'Case "&amp;$E$6&amp;" Assumptions'!$C$15"))*BH11</f>
        <v>5342058.9691065392</v>
      </c>
      <c r="BJ11" s="161" cm="1">
        <f t="array" aca="1" ref="BJ11" ca="1">(1+INDIRECT("'Case "&amp;$E$6&amp;" Assumptions'!$C$15"))*BI11</f>
        <v>5339228.732633438</v>
      </c>
      <c r="BK11" s="161" cm="1">
        <f t="array" aca="1" ref="BK11" ca="1">(1+INDIRECT("'Case "&amp;$E$6&amp;" Assumptions'!$C$15"))*BJ11</f>
        <v>5336399.9956268426</v>
      </c>
      <c r="BL11" s="161" cm="1">
        <f t="array" aca="1" ref="BL11" ca="1">(1+INDIRECT("'Case "&amp;$E$6&amp;" Assumptions'!$C$16"))*BK11</f>
        <v>5327256.2314575398</v>
      </c>
      <c r="BM11" s="161" cm="1">
        <f t="array" aca="1" ref="BM11" ca="1">(1+INDIRECT("'Case "&amp;$E$6&amp;" Assumptions'!$C$16"))*BL11</f>
        <v>5318128.1348587442</v>
      </c>
      <c r="BN11" s="161" cm="1">
        <f t="array" aca="1" ref="BN11" ca="1">(1+INDIRECT("'Case "&amp;$E$6&amp;" Assumptions'!$C$16"))*BM11</f>
        <v>5309015.6789845349</v>
      </c>
      <c r="BO11" s="161" cm="1">
        <f t="array" aca="1" ref="BO11" ca="1">(1+INDIRECT("'Case "&amp;$E$6&amp;" Assumptions'!$C$16"))*BN11</f>
        <v>5299918.837034991</v>
      </c>
      <c r="BP11" s="161" cm="1">
        <f t="array" aca="1" ref="BP11" ca="1">(1+INDIRECT("'Case "&amp;$E$6&amp;" Assumptions'!$C$16"))*BO11</f>
        <v>5290837.5822561132</v>
      </c>
      <c r="BQ11" s="161" cm="1">
        <f t="array" aca="1" ref="BQ11" ca="1">(1+INDIRECT("'Case "&amp;$E$6&amp;" Assumptions'!$C$16"))*BP11</f>
        <v>5281771.8879397428</v>
      </c>
      <c r="BR11" s="161" cm="1">
        <f t="array" aca="1" ref="BR11" ca="1">(1+INDIRECT("'Case "&amp;$E$6&amp;" Assumptions'!$C$16"))*BQ11</f>
        <v>5272721.7274234863</v>
      </c>
      <c r="BS11" s="161" cm="1">
        <f t="array" aca="1" ref="BS11" ca="1">(1+INDIRECT("'Case "&amp;$E$6&amp;" Assumptions'!$C$16"))*BR11</f>
        <v>5263687.0740906354</v>
      </c>
      <c r="BT11" s="161" cm="1">
        <f t="array" aca="1" ref="BT11" ca="1">(1+INDIRECT("'Case "&amp;$E$6&amp;" Assumptions'!$C$16"))*BS11</f>
        <v>5254667.9013700876</v>
      </c>
      <c r="BU11" s="161" cm="1">
        <f t="array" aca="1" ref="BU11" ca="1">(1+INDIRECT("'Case "&amp;$E$6&amp;" Assumptions'!$C$16"))*BT11</f>
        <v>5245664.1827362701</v>
      </c>
      <c r="BV11" s="161" cm="1">
        <f t="array" aca="1" ref="BV11" ca="1">(1+INDIRECT("'Case "&amp;$E$6&amp;" Assumptions'!$C$17"))*BU11</f>
        <v>5233052.4329888197</v>
      </c>
      <c r="BW11" s="161" cm="1">
        <f t="array" aca="1" ref="BW11" ca="1">(1+INDIRECT("'Case "&amp;$E$6&amp;" Assumptions'!$C$17"))*BV11</f>
        <v>5220471.0047080414</v>
      </c>
      <c r="BX11" s="161" cm="1">
        <f t="array" aca="1" ref="BX11" ca="1">(1+INDIRECT("'Case "&amp;$E$6&amp;" Assumptions'!$C$17"))*BW11</f>
        <v>5207919.8249943499</v>
      </c>
      <c r="BY11" s="161" cm="1">
        <f t="array" aca="1" ref="BY11" ca="1">(1+INDIRECT("'Case "&amp;$E$6&amp;" Assumptions'!$C$17"))*BX11</f>
        <v>5195398.8211234249</v>
      </c>
      <c r="BZ11" s="161" cm="1">
        <f t="array" aca="1" ref="BZ11" ca="1">(1+INDIRECT("'Case "&amp;$E$6&amp;" Assumptions'!$C$17"))*BY11</f>
        <v>5182907.9205457922</v>
      </c>
      <c r="CA11" s="161" cm="1">
        <f t="array" aca="1" ref="CA11" ca="1">(1+INDIRECT("'Case "&amp;$E$6&amp;" Assumptions'!$C$17"))*BZ11</f>
        <v>5170447.0508864028</v>
      </c>
      <c r="CB11" s="161" cm="1">
        <f t="array" aca="1" ref="CB11" ca="1">(1+INDIRECT("'Case "&amp;$E$6&amp;" Assumptions'!$C$17"))*CA11</f>
        <v>5158016.1399442144</v>
      </c>
      <c r="CC11" s="161" cm="1">
        <f t="array" aca="1" ref="CC11" ca="1">(1+INDIRECT("'Case "&amp;$E$6&amp;" Assumptions'!$C$17"))*CB11</f>
        <v>5145615.1156917708</v>
      </c>
      <c r="CD11" s="161" cm="1">
        <f t="array" aca="1" ref="CD11" ca="1">(1+INDIRECT("'Case "&amp;$E$6&amp;" Assumptions'!$C$17"))*CC11</f>
        <v>5133243.9062747862</v>
      </c>
      <c r="CE11" s="161" cm="1">
        <f t="array" aca="1" ref="CE11" ca="1">(1+INDIRECT("'Case "&amp;$E$6&amp;" Assumptions'!$C$17"))*CD11</f>
        <v>5120902.4400117295</v>
      </c>
      <c r="CF11" s="161" cm="1">
        <f t="array" aca="1" ref="CF11" ca="1">(1+INDIRECT("'Case "&amp;$E$6&amp;" Assumptions'!$C$17"))*CE11</f>
        <v>5108590.6453934079</v>
      </c>
    </row>
    <row r="12" spans="1:84" x14ac:dyDescent="0.2">
      <c r="B12" s="118" t="s">
        <v>33</v>
      </c>
      <c r="C12" s="160">
        <f>INDEX('Demographic-Economic'!$D$9:$I$11,MATCH('Base Case 2 - Forecasts'!C$8,'Demographic-Economic'!$C$9:$C$11,0), MATCH('Base Case 2 - Forecasts'!$B12,'Demographic-Economic'!$D$8:$I$8,0))</f>
        <v>4614048</v>
      </c>
      <c r="D12" s="160">
        <f>INDEX('Demographic-Economic'!$D$9:$I$11,MATCH('Base Case 2 - Forecasts'!D$8,'Demographic-Economic'!$C$9:$C$11,0), MATCH('Base Case 2 - Forecasts'!$B12,'Demographic-Economic'!$D$8:$I$8,0))</f>
        <v>4993764</v>
      </c>
      <c r="E12" s="160">
        <f>INDEX('Demographic-Economic'!$D$9:$I$11,MATCH('Base Case 2 - Forecasts'!E$8,'Demographic-Economic'!$C$9:$C$11,0), MATCH('Base Case 2 - Forecasts'!$B12,'Demographic-Economic'!$D$8:$I$8,0))</f>
        <v>5019684</v>
      </c>
      <c r="F12" s="161" cm="1">
        <f t="array" aca="1" ref="F12" ca="1">(1+INDIRECT("'Case "&amp;$E$6&amp;" Assumptions'!$C$10"))*E12</f>
        <v>5060995.1052518301</v>
      </c>
      <c r="G12" s="161" cm="1">
        <f t="array" aca="1" ref="G12" ca="1">(1+INDIRECT("'Case "&amp;$E$6&amp;" Assumptions'!$C$10"))*F12</f>
        <v>5102646.1935418611</v>
      </c>
      <c r="H12" s="161" cm="1">
        <f t="array" aca="1" ref="H12" ca="1">(1+INDIRECT("'Case "&amp;$E$6&amp;" Assumptions'!$C$10"))*G12</f>
        <v>5144640.0628699427</v>
      </c>
      <c r="I12" s="161" cm="1">
        <f t="array" aca="1" ref="I12" ca="1">(1+INDIRECT("'Case "&amp;$E$6&amp;" Assumptions'!$C$10"))*H12</f>
        <v>5186979.5342629636</v>
      </c>
      <c r="J12" s="161" cm="1">
        <f t="array" aca="1" ref="J12" ca="1">(1+INDIRECT("'Case "&amp;$E$6&amp;" Assumptions'!$C$10"))*I12</f>
        <v>5229667.4519643625</v>
      </c>
      <c r="K12" s="161" cm="1">
        <f t="array" aca="1" ref="K12" ca="1">(1+INDIRECT("'Case "&amp;$E$6&amp;" Assumptions'!$C$10"))*J12</f>
        <v>5272706.6836251942</v>
      </c>
      <c r="L12" s="161" cm="1">
        <f t="array" aca="1" ref="L12" ca="1">(1+INDIRECT("'Case "&amp;$E$6&amp;" Assumptions'!$C$10"))*K12</f>
        <v>5316100.1204967722</v>
      </c>
      <c r="M12" s="161" cm="1">
        <f t="array" aca="1" ref="M12" ca="1">(1+INDIRECT("'Case "&amp;$E$6&amp;" Assumptions'!$C$10"))*L12</f>
        <v>5359850.6776248924</v>
      </c>
      <c r="N12" s="161" cm="1">
        <f t="array" aca="1" ref="N12" ca="1">(1+INDIRECT("'Case "&amp;$E$6&amp;" Assumptions'!$C$11"))*M12</f>
        <v>5393287.5198404556</v>
      </c>
      <c r="O12" s="161" cm="1">
        <f t="array" aca="1" ref="O12" ca="1">(1+INDIRECT("'Case "&amp;$E$6&amp;" Assumptions'!$C$11"))*N12</f>
        <v>5426932.9541390063</v>
      </c>
      <c r="P12" s="161" cm="1">
        <f t="array" aca="1" ref="P12" ca="1">(1+INDIRECT("'Case "&amp;$E$6&amp;" Assumptions'!$C$11"))*O12</f>
        <v>5460788.2817994393</v>
      </c>
      <c r="Q12" s="161" cm="1">
        <f t="array" aca="1" ref="Q12" ca="1">(1+INDIRECT("'Case "&amp;$E$6&amp;" Assumptions'!$C$11"))*P12</f>
        <v>5494854.8122185357</v>
      </c>
      <c r="R12" s="161" cm="1">
        <f t="array" aca="1" ref="R12" ca="1">(1+INDIRECT("'Case "&amp;$E$6&amp;" Assumptions'!$C$11"))*Q12</f>
        <v>5529133.8629616052</v>
      </c>
      <c r="S12" s="161" cm="1">
        <f t="array" aca="1" ref="S12" ca="1">(1+INDIRECT("'Case "&amp;$E$6&amp;" Assumptions'!$C$11"))*R12</f>
        <v>5563626.7598134438</v>
      </c>
      <c r="T12" s="161" cm="1">
        <f t="array" aca="1" ref="T12" ca="1">(1+INDIRECT("'Case "&amp;$E$6&amp;" Assumptions'!$C$11"))*S12</f>
        <v>5598334.836829612</v>
      </c>
      <c r="U12" s="161" cm="1">
        <f t="array" aca="1" ref="U12" ca="1">(1+INDIRECT("'Case "&amp;$E$6&amp;" Assumptions'!$C$11"))*T12</f>
        <v>5633259.4363880297</v>
      </c>
      <c r="V12" s="161" cm="1">
        <f t="array" aca="1" ref="V12" ca="1">(1+INDIRECT("'Case "&amp;$E$6&amp;" Assumptions'!$C$11"))*U12</f>
        <v>5668401.909240894</v>
      </c>
      <c r="W12" s="161" cm="1">
        <f t="array" aca="1" ref="W12" ca="1">(1+INDIRECT("'Case "&amp;$E$6&amp;" Assumptions'!$C$11"))*V12</f>
        <v>5703763.6145669222</v>
      </c>
      <c r="X12" s="161" cm="1">
        <f t="array" aca="1" ref="X12" ca="1">(1+INDIRECT("'Case "&amp;$E$6&amp;" Assumptions'!$C$12"))*W12</f>
        <v>5727954.5657160487</v>
      </c>
      <c r="Y12" s="161" cm="1">
        <f t="array" aca="1" ref="Y12" ca="1">(1+INDIRECT("'Case "&amp;$E$6&amp;" Assumptions'!$C$12"))*X12</f>
        <v>5752248.1161587378</v>
      </c>
      <c r="Z12" s="161" cm="1">
        <f t="array" aca="1" ref="Z12" ca="1">(1+INDIRECT("'Case "&amp;$E$6&amp;" Assumptions'!$C$12"))*Y12</f>
        <v>5776644.7010417907</v>
      </c>
      <c r="AA12" s="161" cm="1">
        <f t="array" aca="1" ref="AA12" ca="1">(1+INDIRECT("'Case "&amp;$E$6&amp;" Assumptions'!$C$12"))*Z12</f>
        <v>5801144.7573575666</v>
      </c>
      <c r="AB12" s="161" cm="1">
        <f t="array" aca="1" ref="AB12" ca="1">(1+INDIRECT("'Case "&amp;$E$6&amp;" Assumptions'!$C$12"))*AA12</f>
        <v>5825748.7239518072</v>
      </c>
      <c r="AC12" s="161" cm="1">
        <f t="array" aca="1" ref="AC12" ca="1">(1+INDIRECT("'Case "&amp;$E$6&amp;" Assumptions'!$C$12"))*AB12</f>
        <v>5850457.0415314985</v>
      </c>
      <c r="AD12" s="161" cm="1">
        <f t="array" aca="1" ref="AD12" ca="1">(1+INDIRECT("'Case "&amp;$E$6&amp;" Assumptions'!$C$12"))*AC12</f>
        <v>5875270.1526727639</v>
      </c>
      <c r="AE12" s="161" cm="1">
        <f t="array" aca="1" ref="AE12" ca="1">(1+INDIRECT("'Case "&amp;$E$6&amp;" Assumptions'!$C$12"))*AD12</f>
        <v>5900188.5018287925</v>
      </c>
      <c r="AF12" s="161" cm="1">
        <f t="array" aca="1" ref="AF12" ca="1">(1+INDIRECT("'Case "&amp;$E$6&amp;" Assumptions'!$C$12"))*AE12</f>
        <v>5925212.5353378002</v>
      </c>
      <c r="AG12" s="161" cm="1">
        <f t="array" aca="1" ref="AG12" ca="1">(1+INDIRECT("'Case "&amp;$E$6&amp;" Assumptions'!$C$12"))*AF12</f>
        <v>5950342.701431023</v>
      </c>
      <c r="AH12" s="161" cm="1">
        <f t="array" aca="1" ref="AH12" ca="1">(1+INDIRECT("'Case "&amp;$E$6&amp;" Assumptions'!$C$13"))*AG12</f>
        <v>5963831.0157375261</v>
      </c>
      <c r="AI12" s="161" cm="1">
        <f t="array" aca="1" ref="AI12" ca="1">(1+INDIRECT("'Case "&amp;$E$6&amp;" Assumptions'!$C$13"))*AH12</f>
        <v>5977349.9055305114</v>
      </c>
      <c r="AJ12" s="161" cm="1">
        <f t="array" aca="1" ref="AJ12" ca="1">(1+INDIRECT("'Case "&amp;$E$6&amp;" Assumptions'!$C$13"))*AI12</f>
        <v>5990899.4401188893</v>
      </c>
      <c r="AK12" s="161" cm="1">
        <f t="array" aca="1" ref="AK12" ca="1">(1+INDIRECT("'Case "&amp;$E$6&amp;" Assumptions'!$C$13"))*AJ12</f>
        <v>6004479.6889686817</v>
      </c>
      <c r="AL12" s="161" cm="1">
        <f t="array" aca="1" ref="AL12" ca="1">(1+INDIRECT("'Case "&amp;$E$6&amp;" Assumptions'!$C$13"))*AK12</f>
        <v>6018090.7217033757</v>
      </c>
      <c r="AM12" s="161" cm="1">
        <f t="array" aca="1" ref="AM12" ca="1">(1+INDIRECT("'Case "&amp;$E$6&amp;" Assumptions'!$C$13"))*AL12</f>
        <v>6031732.6081042821</v>
      </c>
      <c r="AN12" s="161" cm="1">
        <f t="array" aca="1" ref="AN12" ca="1">(1+INDIRECT("'Case "&amp;$E$6&amp;" Assumptions'!$C$13"))*AM12</f>
        <v>6045405.418110894</v>
      </c>
      <c r="AO12" s="161" cm="1">
        <f t="array" aca="1" ref="AO12" ca="1">(1+INDIRECT("'Case "&amp;$E$6&amp;" Assumptions'!$C$13"))*AN12</f>
        <v>6059109.2218212429</v>
      </c>
      <c r="AP12" s="161" cm="1">
        <f t="array" aca="1" ref="AP12" ca="1">(1+INDIRECT("'Case "&amp;$E$6&amp;" Assumptions'!$C$13"))*AO12</f>
        <v>6072844.0894922595</v>
      </c>
      <c r="AQ12" s="161" cm="1">
        <f t="array" aca="1" ref="AQ12" ca="1">(1+INDIRECT("'Case "&amp;$E$6&amp;" Assumptions'!$C$13"))*AP12</f>
        <v>6086610.0915401354</v>
      </c>
      <c r="AR12" s="161" cm="1">
        <f t="array" aca="1" ref="AR12" ca="1">(1+INDIRECT("'Case "&amp;$E$6&amp;" Assumptions'!$C$14"))*AQ12</f>
        <v>6091781.4138204316</v>
      </c>
      <c r="AS12" s="161" cm="1">
        <f t="array" aca="1" ref="AS12" ca="1">(1+INDIRECT("'Case "&amp;$E$6&amp;" Assumptions'!$C$14"))*AR12</f>
        <v>6096957.1297736792</v>
      </c>
      <c r="AT12" s="161" cm="1">
        <f t="array" aca="1" ref="AT12" ca="1">(1+INDIRECT("'Case "&amp;$E$6&amp;" Assumptions'!$C$14"))*AS12</f>
        <v>6102137.2431328427</v>
      </c>
      <c r="AU12" s="161" cm="1">
        <f t="array" aca="1" ref="AU12" ca="1">(1+INDIRECT("'Case "&amp;$E$6&amp;" Assumptions'!$C$14"))*AT12</f>
        <v>6107321.7576340586</v>
      </c>
      <c r="AV12" s="161" cm="1">
        <f t="array" aca="1" ref="AV12" ca="1">(1+INDIRECT("'Case "&amp;$E$6&amp;" Assumptions'!$C$14"))*AU12</f>
        <v>6112510.6770166373</v>
      </c>
      <c r="AW12" s="161" cm="1">
        <f t="array" aca="1" ref="AW12" ca="1">(1+INDIRECT("'Case "&amp;$E$6&amp;" Assumptions'!$C$14"))*AV12</f>
        <v>6117704.005023065</v>
      </c>
      <c r="AX12" s="161" cm="1">
        <f t="array" aca="1" ref="AX12" ca="1">(1+INDIRECT("'Case "&amp;$E$6&amp;" Assumptions'!$C$14"))*AW12</f>
        <v>6122901.7453990104</v>
      </c>
      <c r="AY12" s="161" cm="1">
        <f t="array" aca="1" ref="AY12" ca="1">(1+INDIRECT("'Case "&amp;$E$6&amp;" Assumptions'!$C$14"))*AX12</f>
        <v>6128103.9018933214</v>
      </c>
      <c r="AZ12" s="161" cm="1">
        <f t="array" aca="1" ref="AZ12" ca="1">(1+INDIRECT("'Case "&amp;$E$6&amp;" Assumptions'!$C$14"))*AY12</f>
        <v>6133310.4782580333</v>
      </c>
      <c r="BA12" s="161" cm="1">
        <f t="array" aca="1" ref="BA12" ca="1">(1+INDIRECT("'Case "&amp;$E$6&amp;" Assumptions'!$C$14"))*AZ12</f>
        <v>6138521.478248368</v>
      </c>
      <c r="BB12" s="161" cm="1">
        <f t="array" aca="1" ref="BB12" ca="1">(1+INDIRECT("'Case "&amp;$E$6&amp;" Assumptions'!$C$15"))*BA12</f>
        <v>6135269.2739055995</v>
      </c>
      <c r="BC12" s="161" cm="1">
        <f t="array" aca="1" ref="BC12" ca="1">(1+INDIRECT("'Case "&amp;$E$6&amp;" Assumptions'!$C$15"))*BB12</f>
        <v>6132018.7925889911</v>
      </c>
      <c r="BD12" s="161" cm="1">
        <f t="array" aca="1" ref="BD12" ca="1">(1+INDIRECT("'Case "&amp;$E$6&amp;" Assumptions'!$C$15"))*BC12</f>
        <v>6128770.0333856782</v>
      </c>
      <c r="BE12" s="161" cm="1">
        <f t="array" aca="1" ref="BE12" ca="1">(1+INDIRECT("'Case "&amp;$E$6&amp;" Assumptions'!$C$15"))*BD12</f>
        <v>6125522.9953832813</v>
      </c>
      <c r="BF12" s="161" cm="1">
        <f t="array" aca="1" ref="BF12" ca="1">(1+INDIRECT("'Case "&amp;$E$6&amp;" Assumptions'!$C$15"))*BE12</f>
        <v>6122277.6776699033</v>
      </c>
      <c r="BG12" s="161" cm="1">
        <f t="array" aca="1" ref="BG12" ca="1">(1+INDIRECT("'Case "&amp;$E$6&amp;" Assumptions'!$C$15"))*BF12</f>
        <v>6119034.0793341305</v>
      </c>
      <c r="BH12" s="161" cm="1">
        <f t="array" aca="1" ref="BH12" ca="1">(1+INDIRECT("'Case "&amp;$E$6&amp;" Assumptions'!$C$15"))*BG12</f>
        <v>6115792.1994650327</v>
      </c>
      <c r="BI12" s="161" cm="1">
        <f t="array" aca="1" ref="BI12" ca="1">(1+INDIRECT("'Case "&amp;$E$6&amp;" Assumptions'!$C$15"))*BH12</f>
        <v>6112552.0371521618</v>
      </c>
      <c r="BJ12" s="161" cm="1">
        <f t="array" aca="1" ref="BJ12" ca="1">(1+INDIRECT("'Case "&amp;$E$6&amp;" Assumptions'!$C$15"))*BI12</f>
        <v>6109313.5914855525</v>
      </c>
      <c r="BK12" s="161" cm="1">
        <f t="array" aca="1" ref="BK12" ca="1">(1+INDIRECT("'Case "&amp;$E$6&amp;" Assumptions'!$C$15"))*BJ12</f>
        <v>6106076.8615557207</v>
      </c>
      <c r="BL12" s="161" cm="1">
        <f t="array" aca="1" ref="BL12" ca="1">(1+INDIRECT("'Case "&amp;$E$6&amp;" Assumptions'!$C$16"))*BK12</f>
        <v>6095614.2787531847</v>
      </c>
      <c r="BM12" s="161" cm="1">
        <f t="array" aca="1" ref="BM12" ca="1">(1+INDIRECT("'Case "&amp;$E$6&amp;" Assumptions'!$C$16"))*BL12</f>
        <v>6085169.6232780274</v>
      </c>
      <c r="BN12" s="161" cm="1">
        <f t="array" aca="1" ref="BN12" ca="1">(1+INDIRECT("'Case "&amp;$E$6&amp;" Assumptions'!$C$16"))*BM12</f>
        <v>6074742.8644123022</v>
      </c>
      <c r="BO12" s="161" cm="1">
        <f t="array" aca="1" ref="BO12" ca="1">(1+INDIRECT("'Case "&amp;$E$6&amp;" Assumptions'!$C$16"))*BN12</f>
        <v>6064333.9714906961</v>
      </c>
      <c r="BP12" s="161" cm="1">
        <f t="array" aca="1" ref="BP12" ca="1">(1+INDIRECT("'Case "&amp;$E$6&amp;" Assumptions'!$C$16"))*BO12</f>
        <v>6053942.9139004406</v>
      </c>
      <c r="BQ12" s="161" cm="1">
        <f t="array" aca="1" ref="BQ12" ca="1">(1+INDIRECT("'Case "&amp;$E$6&amp;" Assumptions'!$C$16"))*BP12</f>
        <v>6043569.66108122</v>
      </c>
      <c r="BR12" s="161" cm="1">
        <f t="array" aca="1" ref="BR12" ca="1">(1+INDIRECT("'Case "&amp;$E$6&amp;" Assumptions'!$C$16"))*BQ12</f>
        <v>6033214.1825250844</v>
      </c>
      <c r="BS12" s="161" cm="1">
        <f t="array" aca="1" ref="BS12" ca="1">(1+INDIRECT("'Case "&amp;$E$6&amp;" Assumptions'!$C$16"))*BR12</f>
        <v>6022876.4477763567</v>
      </c>
      <c r="BT12" s="161" cm="1">
        <f t="array" aca="1" ref="BT12" ca="1">(1+INDIRECT("'Case "&amp;$E$6&amp;" Assumptions'!$C$16"))*BS12</f>
        <v>6012556.4264315469</v>
      </c>
      <c r="BU12" s="161" cm="1">
        <f t="array" aca="1" ref="BU12" ca="1">(1+INDIRECT("'Case "&amp;$E$6&amp;" Assumptions'!$C$16"))*BT12</f>
        <v>6002254.0881392583</v>
      </c>
      <c r="BV12" s="161" cm="1">
        <f t="array" aca="1" ref="BV12" ca="1">(1+INDIRECT("'Case "&amp;$E$6&amp;" Assumptions'!$C$17"))*BU12</f>
        <v>5987823.3270681715</v>
      </c>
      <c r="BW12" s="161" cm="1">
        <f t="array" aca="1" ref="BW12" ca="1">(1+INDIRECT("'Case "&amp;$E$6&amp;" Assumptions'!$C$17"))*BV12</f>
        <v>5973427.2607737528</v>
      </c>
      <c r="BX12" s="161" cm="1">
        <f t="array" aca="1" ref="BX12" ca="1">(1+INDIRECT("'Case "&amp;$E$6&amp;" Assumptions'!$C$17"))*BW12</f>
        <v>5959065.8058420001</v>
      </c>
      <c r="BY12" s="161" cm="1">
        <f t="array" aca="1" ref="BY12" ca="1">(1+INDIRECT("'Case "&amp;$E$6&amp;" Assumptions'!$C$17"))*BX12</f>
        <v>5944738.8790594572</v>
      </c>
      <c r="BZ12" s="161" cm="1">
        <f t="array" aca="1" ref="BZ12" ca="1">(1+INDIRECT("'Case "&amp;$E$6&amp;" Assumptions'!$C$17"))*BY12</f>
        <v>5930446.3974127332</v>
      </c>
      <c r="CA12" s="161" cm="1">
        <f t="array" aca="1" ref="CA12" ca="1">(1+INDIRECT("'Case "&amp;$E$6&amp;" Assumptions'!$C$17"))*BZ12</f>
        <v>5916188.2780880174</v>
      </c>
      <c r="CB12" s="161" cm="1">
        <f t="array" aca="1" ref="CB12" ca="1">(1+INDIRECT("'Case "&amp;$E$6&amp;" Assumptions'!$C$17"))*CA12</f>
        <v>5901964.4384706048</v>
      </c>
      <c r="CC12" s="161" cm="1">
        <f t="array" aca="1" ref="CC12" ca="1">(1+INDIRECT("'Case "&amp;$E$6&amp;" Assumptions'!$C$17"))*CB12</f>
        <v>5887774.7961444128</v>
      </c>
      <c r="CD12" s="161" cm="1">
        <f t="array" aca="1" ref="CD12" ca="1">(1+INDIRECT("'Case "&amp;$E$6&amp;" Assumptions'!$C$17"))*CC12</f>
        <v>5873619.2688915059</v>
      </c>
      <c r="CE12" s="161" cm="1">
        <f t="array" aca="1" ref="CE12" ca="1">(1+INDIRECT("'Case "&amp;$E$6&amp;" Assumptions'!$C$17"))*CD12</f>
        <v>5859497.774691619</v>
      </c>
      <c r="CF12" s="161" cm="1">
        <f t="array" aca="1" ref="CF12" ca="1">(1+INDIRECT("'Case "&amp;$E$6&amp;" Assumptions'!$C$17"))*CE12</f>
        <v>5845410.2317216825</v>
      </c>
    </row>
    <row r="13" spans="1:84" x14ac:dyDescent="0.2">
      <c r="B13" s="118" t="s">
        <v>34</v>
      </c>
      <c r="C13" s="160">
        <f>INDEX('Demographic-Economic'!$D$9:$I$11,MATCH('Base Case 2 - Forecasts'!C$8,'Demographic-Economic'!$C$9:$C$11,0), MATCH('Base Case 2 - Forecasts'!$B13,'Demographic-Economic'!$D$8:$I$8,0))</f>
        <v>1110012</v>
      </c>
      <c r="D13" s="160">
        <f>INDEX('Demographic-Economic'!$D$9:$I$11,MATCH('Base Case 2 - Forecasts'!D$8,'Demographic-Economic'!$C$9:$C$11,0), MATCH('Base Case 2 - Forecasts'!$B13,'Demographic-Economic'!$D$8:$I$8,0))</f>
        <v>1010676</v>
      </c>
      <c r="E13" s="160">
        <f>INDEX('Demographic-Economic'!$D$9:$I$11,MATCH('Base Case 2 - Forecasts'!E$8,'Demographic-Economic'!$C$9:$C$11,0), MATCH('Base Case 2 - Forecasts'!$B13,'Demographic-Economic'!$D$8:$I$8,0))</f>
        <v>995544</v>
      </c>
      <c r="F13" s="161" cm="1">
        <f t="array" aca="1" ref="F13" ca="1">(1+INDIRECT("'Case "&amp;$E$6&amp;" Assumptions'!$C$10"))*E13</f>
        <v>1003737.1498012282</v>
      </c>
      <c r="G13" s="161" cm="1">
        <f t="array" aca="1" ref="G13" ca="1">(1+INDIRECT("'Case "&amp;$E$6&amp;" Assumptions'!$C$10"))*F13</f>
        <v>1011997.7277660186</v>
      </c>
      <c r="H13" s="161" cm="1">
        <f t="array" aca="1" ref="H13" ca="1">(1+INDIRECT("'Case "&amp;$E$6&amp;" Assumptions'!$C$10"))*G13</f>
        <v>1020326.2888161475</v>
      </c>
      <c r="I13" s="161" cm="1">
        <f t="array" aca="1" ref="I13" ca="1">(1+INDIRECT("'Case "&amp;$E$6&amp;" Assumptions'!$C$10"))*H13</f>
        <v>1028723.3924402986</v>
      </c>
      <c r="J13" s="161" cm="1">
        <f t="array" aca="1" ref="J13" ca="1">(1+INDIRECT("'Case "&amp;$E$6&amp;" Assumptions'!$C$10"))*I13</f>
        <v>1037189.6027316479</v>
      </c>
      <c r="K13" s="161" cm="1">
        <f t="array" aca="1" ref="K13" ca="1">(1+INDIRECT("'Case "&amp;$E$6&amp;" Assumptions'!$C$10"))*J13</f>
        <v>1045725.4884257576</v>
      </c>
      <c r="L13" s="161" cm="1">
        <f t="array" aca="1" ref="L13" ca="1">(1+INDIRECT("'Case "&amp;$E$6&amp;" Assumptions'!$C$10"))*K13</f>
        <v>1054331.6229387824</v>
      </c>
      <c r="M13" s="161" cm="1">
        <f t="array" aca="1" ref="M13" ca="1">(1+INDIRECT("'Case "&amp;$E$6&amp;" Assumptions'!$C$10"))*L13</f>
        <v>1063008.5844059899</v>
      </c>
      <c r="N13" s="161" cm="1">
        <f t="array" aca="1" ref="N13" ca="1">(1+INDIRECT("'Case "&amp;$E$6&amp;" Assumptions'!$C$11"))*M13</f>
        <v>1069640.0471926215</v>
      </c>
      <c r="O13" s="161" cm="1">
        <f t="array" aca="1" ref="O13" ca="1">(1+INDIRECT("'Case "&amp;$E$6&amp;" Assumptions'!$C$11"))*N13</f>
        <v>1076312.8796345275</v>
      </c>
      <c r="P13" s="161" cm="1">
        <f t="array" aca="1" ref="P13" ca="1">(1+INDIRECT("'Case "&amp;$E$6&amp;" Assumptions'!$C$11"))*O13</f>
        <v>1083027.3398117775</v>
      </c>
      <c r="Q13" s="161" cm="1">
        <f t="array" aca="1" ref="Q13" ca="1">(1+INDIRECT("'Case "&amp;$E$6&amp;" Assumptions'!$C$11"))*P13</f>
        <v>1089783.687414445</v>
      </c>
      <c r="R13" s="161" cm="1">
        <f t="array" aca="1" ref="R13" ca="1">(1+INDIRECT("'Case "&amp;$E$6&amp;" Assumptions'!$C$11"))*Q13</f>
        <v>1096582.1837526525</v>
      </c>
      <c r="S13" s="161" cm="1">
        <f t="array" aca="1" ref="S13" ca="1">(1+INDIRECT("'Case "&amp;$E$6&amp;" Assumptions'!$C$11"))*R13</f>
        <v>1103423.0917666764</v>
      </c>
      <c r="T13" s="161" cm="1">
        <f t="array" aca="1" ref="T13" ca="1">(1+INDIRECT("'Case "&amp;$E$6&amp;" Assumptions'!$C$11"))*S13</f>
        <v>1110306.6760371174</v>
      </c>
      <c r="U13" s="161" cm="1">
        <f t="array" aca="1" ref="U13" ca="1">(1+INDIRECT("'Case "&amp;$E$6&amp;" Assumptions'!$C$11"))*T13</f>
        <v>1117233.2027951335</v>
      </c>
      <c r="V13" s="161" cm="1">
        <f t="array" aca="1" ref="V13" ca="1">(1+INDIRECT("'Case "&amp;$E$6&amp;" Assumptions'!$C$11"))*U13</f>
        <v>1124202.9399327366</v>
      </c>
      <c r="W13" s="161" cm="1">
        <f t="array" aca="1" ref="W13" ca="1">(1+INDIRECT("'Case "&amp;$E$6&amp;" Assumptions'!$C$11"))*V13</f>
        <v>1131216.1570131534</v>
      </c>
      <c r="X13" s="161" cm="1">
        <f t="array" aca="1" ref="X13" ca="1">(1+INDIRECT("'Case "&amp;$E$6&amp;" Assumptions'!$C$12"))*W13</f>
        <v>1136013.9005107135</v>
      </c>
      <c r="Y13" s="161" cm="1">
        <f t="array" aca="1" ref="Y13" ca="1">(1+INDIRECT("'Case "&amp;$E$6&amp;" Assumptions'!$C$12"))*X13</f>
        <v>1140831.9923232491</v>
      </c>
      <c r="Z13" s="161" cm="1">
        <f t="array" aca="1" ref="Z13" ca="1">(1+INDIRECT("'Case "&amp;$E$6&amp;" Assumptions'!$C$12"))*Y13</f>
        <v>1145670.5187525651</v>
      </c>
      <c r="AA13" s="161" cm="1">
        <f t="array" aca="1" ref="AA13" ca="1">(1+INDIRECT("'Case "&amp;$E$6&amp;" Assumptions'!$C$12"))*Z13</f>
        <v>1150529.5664664914</v>
      </c>
      <c r="AB13" s="161" cm="1">
        <f t="array" aca="1" ref="AB13" ca="1">(1+INDIRECT("'Case "&amp;$E$6&amp;" Assumptions'!$C$12"))*AA13</f>
        <v>1155409.2225004362</v>
      </c>
      <c r="AC13" s="161" cm="1">
        <f t="array" aca="1" ref="AC13" ca="1">(1+INDIRECT("'Case "&amp;$E$6&amp;" Assumptions'!$C$12"))*AB13</f>
        <v>1160309.5742589445</v>
      </c>
      <c r="AD13" s="161" cm="1">
        <f t="array" aca="1" ref="AD13" ca="1">(1+INDIRECT("'Case "&amp;$E$6&amp;" Assumptions'!$C$12"))*AC13</f>
        <v>1165230.7095172633</v>
      </c>
      <c r="AE13" s="161" cm="1">
        <f t="array" aca="1" ref="AE13" ca="1">(1+INDIRECT("'Case "&amp;$E$6&amp;" Assumptions'!$C$12"))*AD13</f>
        <v>1170172.716422915</v>
      </c>
      <c r="AF13" s="161" cm="1">
        <f t="array" aca="1" ref="AF13" ca="1">(1+INDIRECT("'Case "&amp;$E$6&amp;" Assumptions'!$C$12"))*AE13</f>
        <v>1175135.683497275</v>
      </c>
      <c r="AG13" s="161" cm="1">
        <f t="array" aca="1" ref="AG13" ca="1">(1+INDIRECT("'Case "&amp;$E$6&amp;" Assumptions'!$C$12"))*AF13</f>
        <v>1180119.6996371578</v>
      </c>
      <c r="AH13" s="161" cm="1">
        <f t="array" aca="1" ref="AH13" ca="1">(1+INDIRECT("'Case "&amp;$E$6&amp;" Assumptions'!$C$13"))*AG13</f>
        <v>1182794.8103369456</v>
      </c>
      <c r="AI13" s="161" cm="1">
        <f t="array" aca="1" ref="AI13" ca="1">(1+INDIRECT("'Case "&amp;$E$6&amp;" Assumptions'!$C$13"))*AH13</f>
        <v>1185475.9850124964</v>
      </c>
      <c r="AJ13" s="161" cm="1">
        <f t="array" aca="1" ref="AJ13" ca="1">(1+INDIRECT("'Case "&amp;$E$6&amp;" Assumptions'!$C$13"))*AI13</f>
        <v>1188163.2374097095</v>
      </c>
      <c r="AK13" s="161" cm="1">
        <f t="array" aca="1" ref="AK13" ca="1">(1+INDIRECT("'Case "&amp;$E$6&amp;" Assumptions'!$C$13"))*AJ13</f>
        <v>1190856.5813056435</v>
      </c>
      <c r="AL13" s="161" cm="1">
        <f t="array" aca="1" ref="AL13" ca="1">(1+INDIRECT("'Case "&amp;$E$6&amp;" Assumptions'!$C$13"))*AK13</f>
        <v>1193556.0305085869</v>
      </c>
      <c r="AM13" s="161" cm="1">
        <f t="array" aca="1" ref="AM13" ca="1">(1+INDIRECT("'Case "&amp;$E$6&amp;" Assumptions'!$C$13"))*AL13</f>
        <v>1196261.5988581292</v>
      </c>
      <c r="AN13" s="161" cm="1">
        <f t="array" aca="1" ref="AN13" ca="1">(1+INDIRECT("'Case "&amp;$E$6&amp;" Assumptions'!$C$13"))*AM13</f>
        <v>1198973.3002252316</v>
      </c>
      <c r="AO13" s="161" cm="1">
        <f t="array" aca="1" ref="AO13" ca="1">(1+INDIRECT("'Case "&amp;$E$6&amp;" Assumptions'!$C$13"))*AN13</f>
        <v>1201691.148512298</v>
      </c>
      <c r="AP13" s="161" cm="1">
        <f t="array" aca="1" ref="AP13" ca="1">(1+INDIRECT("'Case "&amp;$E$6&amp;" Assumptions'!$C$13"))*AO13</f>
        <v>1204415.157653247</v>
      </c>
      <c r="AQ13" s="161" cm="1">
        <f t="array" aca="1" ref="AQ13" ca="1">(1+INDIRECT("'Case "&amp;$E$6&amp;" Assumptions'!$C$13"))*AP13</f>
        <v>1207145.3416135821</v>
      </c>
      <c r="AR13" s="161" cm="1">
        <f t="array" aca="1" ref="AR13" ca="1">(1+INDIRECT("'Case "&amp;$E$6&amp;" Assumptions'!$C$14"))*AQ13</f>
        <v>1208170.9597338093</v>
      </c>
      <c r="AS13" s="161" cm="1">
        <f t="array" aca="1" ref="AS13" ca="1">(1+INDIRECT("'Case "&amp;$E$6&amp;" Assumptions'!$C$14"))*AR13</f>
        <v>1209197.4492425036</v>
      </c>
      <c r="AT13" s="161" cm="1">
        <f t="array" aca="1" ref="AT13" ca="1">(1+INDIRECT("'Case "&amp;$E$6&amp;" Assumptions'!$C$14"))*AS13</f>
        <v>1210224.8108800161</v>
      </c>
      <c r="AU13" s="161" cm="1">
        <f t="array" aca="1" ref="AU13" ca="1">(1+INDIRECT("'Case "&amp;$E$6&amp;" Assumptions'!$C$14"))*AT13</f>
        <v>1211253.0453873274</v>
      </c>
      <c r="AV13" s="161" cm="1">
        <f t="array" aca="1" ref="AV13" ca="1">(1+INDIRECT("'Case "&amp;$E$6&amp;" Assumptions'!$C$14"))*AU13</f>
        <v>1212282.1535060476</v>
      </c>
      <c r="AW13" s="161" cm="1">
        <f t="array" aca="1" ref="AW13" ca="1">(1+INDIRECT("'Case "&amp;$E$6&amp;" Assumptions'!$C$14"))*AV13</f>
        <v>1213312.1359784165</v>
      </c>
      <c r="AX13" s="161" cm="1">
        <f t="array" aca="1" ref="AX13" ca="1">(1+INDIRECT("'Case "&amp;$E$6&amp;" Assumptions'!$C$14"))*AW13</f>
        <v>1214342.9935473052</v>
      </c>
      <c r="AY13" s="161" cm="1">
        <f t="array" aca="1" ref="AY13" ca="1">(1+INDIRECT("'Case "&amp;$E$6&amp;" Assumptions'!$C$14"))*AX13</f>
        <v>1215374.7269562155</v>
      </c>
      <c r="AZ13" s="161" cm="1">
        <f t="array" aca="1" ref="AZ13" ca="1">(1+INDIRECT("'Case "&amp;$E$6&amp;" Assumptions'!$C$14"))*AY13</f>
        <v>1216407.3369492809</v>
      </c>
      <c r="BA13" s="161" cm="1">
        <f t="array" aca="1" ref="BA13" ca="1">(1+INDIRECT("'Case "&amp;$E$6&amp;" Assumptions'!$C$14"))*AZ13</f>
        <v>1217440.8242712673</v>
      </c>
      <c r="BB13" s="161" cm="1">
        <f t="array" aca="1" ref="BB13" ca="1">(1+INDIRECT("'Case "&amp;$E$6&amp;" Assumptions'!$C$15"))*BA13</f>
        <v>1216795.821016039</v>
      </c>
      <c r="BC13" s="161" cm="1">
        <f t="array" aca="1" ref="BC13" ca="1">(1+INDIRECT("'Case "&amp;$E$6&amp;" Assumptions'!$C$15"))*BB13</f>
        <v>1216151.1594851813</v>
      </c>
      <c r="BD13" s="161" cm="1">
        <f t="array" aca="1" ref="BD13" ca="1">(1+INDIRECT("'Case "&amp;$E$6&amp;" Assumptions'!$C$15"))*BC13</f>
        <v>1215506.8394976477</v>
      </c>
      <c r="BE13" s="161" cm="1">
        <f t="array" aca="1" ref="BE13" ca="1">(1+INDIRECT("'Case "&amp;$E$6&amp;" Assumptions'!$C$15"))*BD13</f>
        <v>1214862.8608724875</v>
      </c>
      <c r="BF13" s="161" cm="1">
        <f t="array" aca="1" ref="BF13" ca="1">(1+INDIRECT("'Case "&amp;$E$6&amp;" Assumptions'!$C$15"))*BE13</f>
        <v>1214219.2234288461</v>
      </c>
      <c r="BG13" s="161" cm="1">
        <f t="array" aca="1" ref="BG13" ca="1">(1+INDIRECT("'Case "&amp;$E$6&amp;" Assumptions'!$C$15"))*BF13</f>
        <v>1213575.9269859646</v>
      </c>
      <c r="BH13" s="161" cm="1">
        <f t="array" aca="1" ref="BH13" ca="1">(1+INDIRECT("'Case "&amp;$E$6&amp;" Assumptions'!$C$15"))*BG13</f>
        <v>1212932.9713631803</v>
      </c>
      <c r="BI13" s="161" cm="1">
        <f t="array" aca="1" ref="BI13" ca="1">(1+INDIRECT("'Case "&amp;$E$6&amp;" Assumptions'!$C$15"))*BH13</f>
        <v>1212290.3563799255</v>
      </c>
      <c r="BJ13" s="161" cm="1">
        <f t="array" aca="1" ref="BJ13" ca="1">(1+INDIRECT("'Case "&amp;$E$6&amp;" Assumptions'!$C$15"))*BI13</f>
        <v>1211648.0818557285</v>
      </c>
      <c r="BK13" s="161" cm="1">
        <f t="array" aca="1" ref="BK13" ca="1">(1+INDIRECT("'Case "&amp;$E$6&amp;" Assumptions'!$C$15"))*BJ13</f>
        <v>1211006.1476102134</v>
      </c>
      <c r="BL13" s="161" cm="1">
        <f t="array" aca="1" ref="BL13" ca="1">(1+INDIRECT("'Case "&amp;$E$6&amp;" Assumptions'!$C$16"))*BK13</f>
        <v>1208931.1242554428</v>
      </c>
      <c r="BM13" s="161" cm="1">
        <f t="array" aca="1" ref="BM13" ca="1">(1+INDIRECT("'Case "&amp;$E$6&amp;" Assumptions'!$C$16"))*BL13</f>
        <v>1206859.6563920553</v>
      </c>
      <c r="BN13" s="161" cm="1">
        <f t="array" aca="1" ref="BN13" ca="1">(1+INDIRECT("'Case "&amp;$E$6&amp;" Assumptions'!$C$16"))*BM13</f>
        <v>1204791.7379278215</v>
      </c>
      <c r="BO13" s="161" cm="1">
        <f t="array" aca="1" ref="BO13" ca="1">(1+INDIRECT("'Case "&amp;$E$6&amp;" Assumptions'!$C$16"))*BN13</f>
        <v>1202727.3627809503</v>
      </c>
      <c r="BP13" s="161" cm="1">
        <f t="array" aca="1" ref="BP13" ca="1">(1+INDIRECT("'Case "&amp;$E$6&amp;" Assumptions'!$C$16"))*BO13</f>
        <v>1200666.5248800716</v>
      </c>
      <c r="BQ13" s="161" cm="1">
        <f t="array" aca="1" ref="BQ13" ca="1">(1+INDIRECT("'Case "&amp;$E$6&amp;" Assumptions'!$C$16"))*BP13</f>
        <v>1198609.2181642191</v>
      </c>
      <c r="BR13" s="161" cm="1">
        <f t="array" aca="1" ref="BR13" ca="1">(1+INDIRECT("'Case "&amp;$E$6&amp;" Assumptions'!$C$16"))*BQ13</f>
        <v>1196555.4365828107</v>
      </c>
      <c r="BS13" s="161" cm="1">
        <f t="array" aca="1" ref="BS13" ca="1">(1+INDIRECT("'Case "&amp;$E$6&amp;" Assumptions'!$C$16"))*BR13</f>
        <v>1194505.1740956327</v>
      </c>
      <c r="BT13" s="161" cm="1">
        <f t="array" aca="1" ref="BT13" ca="1">(1+INDIRECT("'Case "&amp;$E$6&amp;" Assumptions'!$C$16"))*BS13</f>
        <v>1192458.4246728211</v>
      </c>
      <c r="BU13" s="161" cm="1">
        <f t="array" aca="1" ref="BU13" ca="1">(1+INDIRECT("'Case "&amp;$E$6&amp;" Assumptions'!$C$16"))*BT13</f>
        <v>1190415.182294843</v>
      </c>
      <c r="BV13" s="161" cm="1">
        <f t="array" aca="1" ref="BV13" ca="1">(1+INDIRECT("'Case "&amp;$E$6&amp;" Assumptions'!$C$17"))*BU13</f>
        <v>1187553.1579921669</v>
      </c>
      <c r="BW13" s="161" cm="1">
        <f t="array" aca="1" ref="BW13" ca="1">(1+INDIRECT("'Case "&amp;$E$6&amp;" Assumptions'!$C$17"))*BV13</f>
        <v>1184698.0146359296</v>
      </c>
      <c r="BX13" s="161" cm="1">
        <f t="array" aca="1" ref="BX13" ca="1">(1+INDIRECT("'Case "&amp;$E$6&amp;" Assumptions'!$C$17"))*BW13</f>
        <v>1181849.7356827969</v>
      </c>
      <c r="BY13" s="161" cm="1">
        <f t="array" aca="1" ref="BY13" ca="1">(1+INDIRECT("'Case "&amp;$E$6&amp;" Assumptions'!$C$17"))*BX13</f>
        <v>1179008.3046292088</v>
      </c>
      <c r="BZ13" s="161" cm="1">
        <f t="array" aca="1" ref="BZ13" ca="1">(1+INDIRECT("'Case "&amp;$E$6&amp;" Assumptions'!$C$17"))*BY13</f>
        <v>1176173.7050112833</v>
      </c>
      <c r="CA13" s="161" cm="1">
        <f t="array" aca="1" ref="CA13" ca="1">(1+INDIRECT("'Case "&amp;$E$6&amp;" Assumptions'!$C$17"))*BZ13</f>
        <v>1173345.9204047215</v>
      </c>
      <c r="CB13" s="161" cm="1">
        <f t="array" aca="1" ref="CB13" ca="1">(1+INDIRECT("'Case "&amp;$E$6&amp;" Assumptions'!$C$17"))*CA13</f>
        <v>1170524.9344247121</v>
      </c>
      <c r="CC13" s="161" cm="1">
        <f t="array" aca="1" ref="CC13" ca="1">(1+INDIRECT("'Case "&amp;$E$6&amp;" Assumptions'!$C$17"))*CB13</f>
        <v>1167710.7307258365</v>
      </c>
      <c r="CD13" s="161" cm="1">
        <f t="array" aca="1" ref="CD13" ca="1">(1+INDIRECT("'Case "&amp;$E$6&amp;" Assumptions'!$C$17"))*CC13</f>
        <v>1164903.2930019742</v>
      </c>
      <c r="CE13" s="161" cm="1">
        <f t="array" aca="1" ref="CE13" ca="1">(1+INDIRECT("'Case "&amp;$E$6&amp;" Assumptions'!$C$17"))*CD13</f>
        <v>1162102.6049862083</v>
      </c>
      <c r="CF13" s="161" cm="1">
        <f t="array" aca="1" ref="CF13" ca="1">(1+INDIRECT("'Case "&amp;$E$6&amp;" Assumptions'!$C$17"))*CE13</f>
        <v>1159308.6504507309</v>
      </c>
    </row>
    <row r="14" spans="1:84" x14ac:dyDescent="0.2">
      <c r="B14" s="118" t="s">
        <v>35</v>
      </c>
      <c r="C14" s="160">
        <f>INDEX('Demographic-Economic'!$D$9:$I$11,MATCH('Base Case 2 - Forecasts'!C$8,'Demographic-Economic'!$C$9:$C$11,0), MATCH('Base Case 2 - Forecasts'!$B14,'Demographic-Economic'!$D$8:$I$8,0))</f>
        <v>1289472</v>
      </c>
      <c r="D14" s="160">
        <f>INDEX('Demographic-Economic'!$D$9:$I$11,MATCH('Base Case 2 - Forecasts'!D$8,'Demographic-Economic'!$C$9:$C$11,0), MATCH('Base Case 2 - Forecasts'!$B14,'Demographic-Economic'!$D$8:$I$8,0))</f>
        <v>1266672</v>
      </c>
      <c r="E14" s="160">
        <f>INDEX('Demographic-Economic'!$D$9:$I$11,MATCH('Base Case 2 - Forecasts'!E$8,'Demographic-Economic'!$C$9:$C$11,0), MATCH('Base Case 2 - Forecasts'!$B14,'Demographic-Economic'!$D$8:$I$8,0))</f>
        <v>1257096</v>
      </c>
      <c r="F14" s="161" cm="1">
        <f t="array" aca="1" ref="F14" ca="1">(1+INDIRECT("'Case "&amp;$E$6&amp;" Assumptions'!$C$10"))*E14</f>
        <v>1267441.6761755631</v>
      </c>
      <c r="G14" s="161" cm="1">
        <f t="array" aca="1" ref="G14" ca="1">(1+INDIRECT("'Case "&amp;$E$6&amp;" Assumptions'!$C$10"))*F14</f>
        <v>1277872.4954233575</v>
      </c>
      <c r="H14" s="161" cm="1">
        <f t="array" aca="1" ref="H14" ca="1">(1+INDIRECT("'Case "&amp;$E$6&amp;" Assumptions'!$C$10"))*G14</f>
        <v>1288389.1584557025</v>
      </c>
      <c r="I14" s="161" cm="1">
        <f t="array" aca="1" ref="I14" ca="1">(1+INDIRECT("'Case "&amp;$E$6&amp;" Assumptions'!$C$10"))*H14</f>
        <v>1298992.3717516551</v>
      </c>
      <c r="J14" s="161" cm="1">
        <f t="array" aca="1" ref="J14" ca="1">(1+INDIRECT("'Case "&amp;$E$6&amp;" Assumptions'!$C$10"))*I14</f>
        <v>1309682.8476044694</v>
      </c>
      <c r="K14" s="161" cm="1">
        <f t="array" aca="1" ref="K14" ca="1">(1+INDIRECT("'Case "&amp;$E$6&amp;" Assumptions'!$C$10"))*J14</f>
        <v>1320461.3041694455</v>
      </c>
      <c r="L14" s="161" cm="1">
        <f t="array" aca="1" ref="L14" ca="1">(1+INDIRECT("'Case "&amp;$E$6&amp;" Assumptions'!$C$10"))*K14</f>
        <v>1331328.4655121742</v>
      </c>
      <c r="M14" s="161" cm="1">
        <f t="array" aca="1" ref="M14" ca="1">(1+INDIRECT("'Case "&amp;$E$6&amp;" Assumptions'!$C$10"))*L14</f>
        <v>1342285.0616571768</v>
      </c>
      <c r="N14" s="161" cm="1">
        <f t="array" aca="1" ref="N14" ca="1">(1+INDIRECT("'Case "&amp;$E$6&amp;" Assumptions'!$C$11"))*M14</f>
        <v>1350658.7602011121</v>
      </c>
      <c r="O14" s="161" cm="1">
        <f t="array" aca="1" ref="O14" ca="1">(1+INDIRECT("'Case "&amp;$E$6&amp;" Assumptions'!$C$11"))*N14</f>
        <v>1359084.6971475356</v>
      </c>
      <c r="P14" s="161" cm="1">
        <f t="array" aca="1" ref="P14" ca="1">(1+INDIRECT("'Case "&amp;$E$6&amp;" Assumptions'!$C$11"))*O14</f>
        <v>1367563.1983800076</v>
      </c>
      <c r="Q14" s="161" cm="1">
        <f t="array" aca="1" ref="Q14" ca="1">(1+INDIRECT("'Case "&amp;$E$6&amp;" Assumptions'!$C$11"))*P14</f>
        <v>1376094.5918150775</v>
      </c>
      <c r="R14" s="161" cm="1">
        <f t="array" aca="1" ref="R14" ca="1">(1+INDIRECT("'Case "&amp;$E$6&amp;" Assumptions'!$C$11"))*Q14</f>
        <v>1384679.2074149658</v>
      </c>
      <c r="S14" s="161" cm="1">
        <f t="array" aca="1" ref="S14" ca="1">(1+INDIRECT("'Case "&amp;$E$6&amp;" Assumptions'!$C$11"))*R14</f>
        <v>1393317.3772003266</v>
      </c>
      <c r="T14" s="161" cm="1">
        <f t="array" aca="1" ref="T14" ca="1">(1+INDIRECT("'Case "&amp;$E$6&amp;" Assumptions'!$C$11"))*S14</f>
        <v>1402009.4352630887</v>
      </c>
      <c r="U14" s="161" cm="1">
        <f t="array" aca="1" ref="U14" ca="1">(1+INDIRECT("'Case "&amp;$E$6&amp;" Assumptions'!$C$11"))*T14</f>
        <v>1410755.7177793763</v>
      </c>
      <c r="V14" s="161" cm="1">
        <f t="array" aca="1" ref="V14" ca="1">(1+INDIRECT("'Case "&amp;$E$6&amp;" Assumptions'!$C$11"))*U14</f>
        <v>1419556.563022512</v>
      </c>
      <c r="W14" s="161" cm="1">
        <f t="array" aca="1" ref="W14" ca="1">(1+INDIRECT("'Case "&amp;$E$6&amp;" Assumptions'!$C$11"))*V14</f>
        <v>1428412.3113760995</v>
      </c>
      <c r="X14" s="161" cm="1">
        <f t="array" aca="1" ref="X14" ca="1">(1+INDIRECT("'Case "&amp;$E$6&amp;" Assumptions'!$C$12"))*W14</f>
        <v>1434470.5309623848</v>
      </c>
      <c r="Y14" s="161" cm="1">
        <f t="array" aca="1" ref="Y14" ca="1">(1+INDIRECT("'Case "&amp;$E$6&amp;" Assumptions'!$C$12"))*X14</f>
        <v>1440554.4448277401</v>
      </c>
      <c r="Z14" s="161" cm="1">
        <f t="array" aca="1" ref="Z14" ca="1">(1+INDIRECT("'Case "&amp;$E$6&amp;" Assumptions'!$C$12"))*Y14</f>
        <v>1446664.1619474126</v>
      </c>
      <c r="AA14" s="161" cm="1">
        <f t="array" aca="1" ref="AA14" ca="1">(1+INDIRECT("'Case "&amp;$E$6&amp;" Assumptions'!$C$12"))*Z14</f>
        <v>1452799.7917588383</v>
      </c>
      <c r="AB14" s="161" cm="1">
        <f t="array" aca="1" ref="AB14" ca="1">(1+INDIRECT("'Case "&amp;$E$6&amp;" Assumptions'!$C$12"))*AA14</f>
        <v>1458961.4441636018</v>
      </c>
      <c r="AC14" s="161" cm="1">
        <f t="array" aca="1" ref="AC14" ca="1">(1+INDIRECT("'Case "&amp;$E$6&amp;" Assumptions'!$C$12"))*AB14</f>
        <v>1465149.2295294055</v>
      </c>
      <c r="AD14" s="161" cm="1">
        <f t="array" aca="1" ref="AD14" ca="1">(1+INDIRECT("'Case "&amp;$E$6&amp;" Assumptions'!$C$12"))*AC14</f>
        <v>1471363.2586920459</v>
      </c>
      <c r="AE14" s="161" cm="1">
        <f t="array" aca="1" ref="AE14" ca="1">(1+INDIRECT("'Case "&amp;$E$6&amp;" Assumptions'!$C$12"))*AD14</f>
        <v>1477603.6429573994</v>
      </c>
      <c r="AF14" s="161" cm="1">
        <f t="array" aca="1" ref="AF14" ca="1">(1+INDIRECT("'Case "&amp;$E$6&amp;" Assumptions'!$C$12"))*AE14</f>
        <v>1483870.4941034156</v>
      </c>
      <c r="AG14" s="161" cm="1">
        <f t="array" aca="1" ref="AG14" ca="1">(1+INDIRECT("'Case "&amp;$E$6&amp;" Assumptions'!$C$12"))*AF14</f>
        <v>1490163.9243821197</v>
      </c>
      <c r="AH14" s="161" cm="1">
        <f t="array" aca="1" ref="AH14" ca="1">(1+INDIRECT("'Case "&amp;$E$6&amp;" Assumptions'!$C$13"))*AG14</f>
        <v>1493541.8473672015</v>
      </c>
      <c r="AI14" s="161" cm="1">
        <f t="array" aca="1" ref="AI14" ca="1">(1+INDIRECT("'Case "&amp;$E$6&amp;" Assumptions'!$C$13"))*AH14</f>
        <v>1496927.427472085</v>
      </c>
      <c r="AJ14" s="161" cm="1">
        <f t="array" aca="1" ref="AJ14" ca="1">(1+INDIRECT("'Case "&amp;$E$6&amp;" Assumptions'!$C$13"))*AI14</f>
        <v>1500320.6820540291</v>
      </c>
      <c r="AK14" s="161" cm="1">
        <f t="array" aca="1" ref="AK14" ca="1">(1+INDIRECT("'Case "&amp;$E$6&amp;" Assumptions'!$C$13"))*AJ14</f>
        <v>1503721.6285096384</v>
      </c>
      <c r="AL14" s="161" cm="1">
        <f t="array" aca="1" ref="AL14" ca="1">(1+INDIRECT("'Case "&amp;$E$6&amp;" Assumptions'!$C$13"))*AK14</f>
        <v>1507130.284274952</v>
      </c>
      <c r="AM14" s="161" cm="1">
        <f t="array" aca="1" ref="AM14" ca="1">(1+INDIRECT("'Case "&amp;$E$6&amp;" Assumptions'!$C$13"))*AL14</f>
        <v>1510546.6668255336</v>
      </c>
      <c r="AN14" s="161" cm="1">
        <f t="array" aca="1" ref="AN14" ca="1">(1+INDIRECT("'Case "&amp;$E$6&amp;" Assumptions'!$C$13"))*AM14</f>
        <v>1513970.7936765607</v>
      </c>
      <c r="AO14" s="161" cm="1">
        <f t="array" aca="1" ref="AO14" ca="1">(1+INDIRECT("'Case "&amp;$E$6&amp;" Assumptions'!$C$13"))*AN14</f>
        <v>1517402.6823829145</v>
      </c>
      <c r="AP14" s="161" cm="1">
        <f t="array" aca="1" ref="AP14" ca="1">(1+INDIRECT("'Case "&amp;$E$6&amp;" Assumptions'!$C$13"))*AO14</f>
        <v>1520842.3505392694</v>
      </c>
      <c r="AQ14" s="161" cm="1">
        <f t="array" aca="1" ref="AQ14" ca="1">(1+INDIRECT("'Case "&amp;$E$6&amp;" Assumptions'!$C$13"))*AP14</f>
        <v>1524289.8157801842</v>
      </c>
      <c r="AR14" s="161" cm="1">
        <f t="array" aca="1" ref="AR14" ca="1">(1+INDIRECT("'Case "&amp;$E$6&amp;" Assumptions'!$C$14"))*AQ14</f>
        <v>1525584.8870542466</v>
      </c>
      <c r="AS14" s="161" cm="1">
        <f t="array" aca="1" ref="AS14" ca="1">(1+INDIRECT("'Case "&amp;$E$6&amp;" Assumptions'!$C$14"))*AR14</f>
        <v>1526881.0586503001</v>
      </c>
      <c r="AT14" s="161" cm="1">
        <f t="array" aca="1" ref="AT14" ca="1">(1+INDIRECT("'Case "&amp;$E$6&amp;" Assumptions'!$C$14"))*AS14</f>
        <v>1528178.3315032031</v>
      </c>
      <c r="AU14" s="161" cm="1">
        <f t="array" aca="1" ref="AU14" ca="1">(1+INDIRECT("'Case "&amp;$E$6&amp;" Assumptions'!$C$14"))*AT14</f>
        <v>1529476.7065486084</v>
      </c>
      <c r="AV14" s="161" cm="1">
        <f t="array" aca="1" ref="AV14" ca="1">(1+INDIRECT("'Case "&amp;$E$6&amp;" Assumptions'!$C$14"))*AU14</f>
        <v>1530776.184722964</v>
      </c>
      <c r="AW14" s="161" cm="1">
        <f t="array" aca="1" ref="AW14" ca="1">(1+INDIRECT("'Case "&amp;$E$6&amp;" Assumptions'!$C$14"))*AV14</f>
        <v>1532076.7669635131</v>
      </c>
      <c r="AX14" s="161" cm="1">
        <f t="array" aca="1" ref="AX14" ca="1">(1+INDIRECT("'Case "&amp;$E$6&amp;" Assumptions'!$C$14"))*AW14</f>
        <v>1533378.4542082956</v>
      </c>
      <c r="AY14" s="161" cm="1">
        <f t="array" aca="1" ref="AY14" ca="1">(1+INDIRECT("'Case "&amp;$E$6&amp;" Assumptions'!$C$14"))*AX14</f>
        <v>1534681.247396148</v>
      </c>
      <c r="AZ14" s="161" cm="1">
        <f t="array" aca="1" ref="AZ14" ca="1">(1+INDIRECT("'Case "&amp;$E$6&amp;" Assumptions'!$C$14"))*AY14</f>
        <v>1535985.1474667049</v>
      </c>
      <c r="BA14" s="161" cm="1">
        <f t="array" aca="1" ref="BA14" ca="1">(1+INDIRECT("'Case "&amp;$E$6&amp;" Assumptions'!$C$14"))*AZ14</f>
        <v>1537290.155360399</v>
      </c>
      <c r="BB14" s="161" cm="1">
        <f t="array" aca="1" ref="BB14" ca="1">(1+INDIRECT("'Case "&amp;$E$6&amp;" Assumptions'!$C$15"))*BA14</f>
        <v>1536475.6951134042</v>
      </c>
      <c r="BC14" s="161" cm="1">
        <f t="array" aca="1" ref="BC14" ca="1">(1+INDIRECT("'Case "&amp;$E$6&amp;" Assumptions'!$C$15"))*BB14</f>
        <v>1535661.6663695264</v>
      </c>
      <c r="BD14" s="161" cm="1">
        <f t="array" aca="1" ref="BD14" ca="1">(1+INDIRECT("'Case "&amp;$E$6&amp;" Assumptions'!$C$15"))*BC14</f>
        <v>1534848.0689001542</v>
      </c>
      <c r="BE14" s="161" cm="1">
        <f t="array" aca="1" ref="BE14" ca="1">(1+INDIRECT("'Case "&amp;$E$6&amp;" Assumptions'!$C$15"))*BD14</f>
        <v>1534034.9024767973</v>
      </c>
      <c r="BF14" s="161" cm="1">
        <f t="array" aca="1" ref="BF14" ca="1">(1+INDIRECT("'Case "&amp;$E$6&amp;" Assumptions'!$C$15"))*BE14</f>
        <v>1533222.1668710865</v>
      </c>
      <c r="BG14" s="161" cm="1">
        <f t="array" aca="1" ref="BG14" ca="1">(1+INDIRECT("'Case "&amp;$E$6&amp;" Assumptions'!$C$15"))*BF14</f>
        <v>1532409.8618547735</v>
      </c>
      <c r="BH14" s="161" cm="1">
        <f t="array" aca="1" ref="BH14" ca="1">(1+INDIRECT("'Case "&amp;$E$6&amp;" Assumptions'!$C$15"))*BG14</f>
        <v>1531597.9871997307</v>
      </c>
      <c r="BI14" s="161" cm="1">
        <f t="array" aca="1" ref="BI14" ca="1">(1+INDIRECT("'Case "&amp;$E$6&amp;" Assumptions'!$C$15"))*BH14</f>
        <v>1530786.542677952</v>
      </c>
      <c r="BJ14" s="161" cm="1">
        <f t="array" aca="1" ref="BJ14" ca="1">(1+INDIRECT("'Case "&amp;$E$6&amp;" Assumptions'!$C$15"))*BI14</f>
        <v>1529975.5280615513</v>
      </c>
      <c r="BK14" s="161" cm="1">
        <f t="array" aca="1" ref="BK14" ca="1">(1+INDIRECT("'Case "&amp;$E$6&amp;" Assumptions'!$C$15"))*BJ14</f>
        <v>1529164.9431227639</v>
      </c>
      <c r="BL14" s="161" cm="1">
        <f t="array" aca="1" ref="BL14" ca="1">(1+INDIRECT("'Case "&amp;$E$6&amp;" Assumptions'!$C$16"))*BK14</f>
        <v>1526544.7640456075</v>
      </c>
      <c r="BM14" s="161" cm="1">
        <f t="array" aca="1" ref="BM14" ca="1">(1+INDIRECT("'Case "&amp;$E$6&amp;" Assumptions'!$C$16"))*BL14</f>
        <v>1523929.0745681031</v>
      </c>
      <c r="BN14" s="161" cm="1">
        <f t="array" aca="1" ref="BN14" ca="1">(1+INDIRECT("'Case "&amp;$E$6&amp;" Assumptions'!$C$16"))*BM14</f>
        <v>1521317.8669974536</v>
      </c>
      <c r="BO14" s="161" cm="1">
        <f t="array" aca="1" ref="BO14" ca="1">(1+INDIRECT("'Case "&amp;$E$6&amp;" Assumptions'!$C$16"))*BN14</f>
        <v>1518711.133654044</v>
      </c>
      <c r="BP14" s="161" cm="1">
        <f t="array" aca="1" ref="BP14" ca="1">(1+INDIRECT("'Case "&amp;$E$6&amp;" Assumptions'!$C$16"))*BO14</f>
        <v>1516108.8668714177</v>
      </c>
      <c r="BQ14" s="161" cm="1">
        <f t="array" aca="1" ref="BQ14" ca="1">(1+INDIRECT("'Case "&amp;$E$6&amp;" Assumptions'!$C$16"))*BP14</f>
        <v>1513511.0589962546</v>
      </c>
      <c r="BR14" s="161" cm="1">
        <f t="array" aca="1" ref="BR14" ca="1">(1+INDIRECT("'Case "&amp;$E$6&amp;" Assumptions'!$C$16"))*BQ14</f>
        <v>1510917.7023883478</v>
      </c>
      <c r="BS14" s="161" cm="1">
        <f t="array" aca="1" ref="BS14" ca="1">(1+INDIRECT("'Case "&amp;$E$6&amp;" Assumptions'!$C$16"))*BR14</f>
        <v>1508328.7894205821</v>
      </c>
      <c r="BT14" s="161" cm="1">
        <f t="array" aca="1" ref="BT14" ca="1">(1+INDIRECT("'Case "&amp;$E$6&amp;" Assumptions'!$C$16"))*BS14</f>
        <v>1505744.3124789111</v>
      </c>
      <c r="BU14" s="161" cm="1">
        <f t="array" aca="1" ref="BU14" ca="1">(1+INDIRECT("'Case "&amp;$E$6&amp;" Assumptions'!$C$16"))*BT14</f>
        <v>1503164.2639623347</v>
      </c>
      <c r="BV14" s="161" cm="1">
        <f t="array" aca="1" ref="BV14" ca="1">(1+INDIRECT("'Case "&amp;$E$6&amp;" Assumptions'!$C$17"))*BU14</f>
        <v>1499550.3209293832</v>
      </c>
      <c r="BW14" s="161" cm="1">
        <f t="array" aca="1" ref="BW14" ca="1">(1+INDIRECT("'Case "&amp;$E$6&amp;" Assumptions'!$C$17"))*BV14</f>
        <v>1495945.0666236442</v>
      </c>
      <c r="BX14" s="161" cm="1">
        <f t="array" aca="1" ref="BX14" ca="1">(1+INDIRECT("'Case "&amp;$E$6&amp;" Assumptions'!$C$17"))*BW14</f>
        <v>1492348.4801554747</v>
      </c>
      <c r="BY14" s="161" cm="1">
        <f t="array" aca="1" ref="BY14" ca="1">(1+INDIRECT("'Case "&amp;$E$6&amp;" Assumptions'!$C$17"))*BX14</f>
        <v>1488760.5406854548</v>
      </c>
      <c r="BZ14" s="161" cm="1">
        <f t="array" aca="1" ref="BZ14" ca="1">(1+INDIRECT("'Case "&amp;$E$6&amp;" Assumptions'!$C$17"))*BY14</f>
        <v>1485181.2274242674</v>
      </c>
      <c r="CA14" s="161" cm="1">
        <f t="array" aca="1" ref="CA14" ca="1">(1+INDIRECT("'Case "&amp;$E$6&amp;" Assumptions'!$C$17"))*BZ14</f>
        <v>1481610.5196325772</v>
      </c>
      <c r="CB14" s="161" cm="1">
        <f t="array" aca="1" ref="CB14" ca="1">(1+INDIRECT("'Case "&amp;$E$6&amp;" Assumptions'!$C$17"))*CA14</f>
        <v>1478048.3966209113</v>
      </c>
      <c r="CC14" s="161" cm="1">
        <f t="array" aca="1" ref="CC14" ca="1">(1+INDIRECT("'Case "&amp;$E$6&amp;" Assumptions'!$C$17"))*CB14</f>
        <v>1474494.8377495387</v>
      </c>
      <c r="CD14" s="161" cm="1">
        <f t="array" aca="1" ref="CD14" ca="1">(1+INDIRECT("'Case "&amp;$E$6&amp;" Assumptions'!$C$17"))*CC14</f>
        <v>1470949.822428351</v>
      </c>
      <c r="CE14" s="161" cm="1">
        <f t="array" aca="1" ref="CE14" ca="1">(1+INDIRECT("'Case "&amp;$E$6&amp;" Assumptions'!$C$17"))*CD14</f>
        <v>1467413.3301167432</v>
      </c>
      <c r="CF14" s="161" cm="1">
        <f t="array" aca="1" ref="CF14" ca="1">(1+INDIRECT("'Case "&amp;$E$6&amp;" Assumptions'!$C$17"))*CE14</f>
        <v>1463885.3403234943</v>
      </c>
    </row>
    <row r="15" spans="1:84" x14ac:dyDescent="0.2">
      <c r="B15" s="118" t="s">
        <v>36</v>
      </c>
      <c r="C15" s="160">
        <f>INDEX('Demographic-Economic'!$D$9:$I$11,MATCH('Base Case 2 - Forecasts'!C$8,'Demographic-Economic'!$C$9:$C$11,0), MATCH('Base Case 2 - Forecasts'!$B15,'Demographic-Economic'!$D$8:$I$8,0))</f>
        <v>323820</v>
      </c>
      <c r="D15" s="160">
        <f>INDEX('Demographic-Economic'!$D$9:$I$11,MATCH('Base Case 2 - Forecasts'!D$8,'Demographic-Economic'!$C$9:$C$11,0), MATCH('Base Case 2 - Forecasts'!$B15,'Demographic-Economic'!$D$8:$I$8,0))</f>
        <v>307884</v>
      </c>
      <c r="E15" s="160">
        <f>INDEX('Demographic-Economic'!$D$9:$I$11,MATCH('Base Case 2 - Forecasts'!E$8,'Demographic-Economic'!$C$9:$C$11,0), MATCH('Base Case 2 - Forecasts'!$B15,'Demographic-Economic'!$D$8:$I$8,0))</f>
        <v>313836</v>
      </c>
      <c r="F15" s="161" cm="1">
        <f t="array" aca="1" ref="F15" ca="1">(1+INDIRECT("'Case "&amp;$E$6&amp;" Assumptions'!$C$10"))*E15</f>
        <v>316418.81438190403</v>
      </c>
      <c r="G15" s="161" cm="1">
        <f t="array" aca="1" ref="G15" ca="1">(1+INDIRECT("'Case "&amp;$E$6&amp;" Assumptions'!$C$10"))*F15</f>
        <v>319022.88486613974</v>
      </c>
      <c r="H15" s="161" cm="1">
        <f t="array" aca="1" ref="H15" ca="1">(1+INDIRECT("'Case "&amp;$E$6&amp;" Assumptions'!$C$10"))*G15</f>
        <v>321648.38638664334</v>
      </c>
      <c r="I15" s="161" cm="1">
        <f t="array" aca="1" ref="I15" ca="1">(1+INDIRECT("'Case "&amp;$E$6&amp;" Assumptions'!$C$10"))*H15</f>
        <v>324295.49531702622</v>
      </c>
      <c r="J15" s="161" cm="1">
        <f t="array" aca="1" ref="J15" ca="1">(1+INDIRECT("'Case "&amp;$E$6&amp;" Assumptions'!$C$10"))*I15</f>
        <v>326964.38948242314</v>
      </c>
      <c r="K15" s="161" cm="1">
        <f t="array" aca="1" ref="K15" ca="1">(1+INDIRECT("'Case "&amp;$E$6&amp;" Assumptions'!$C$10"))*J15</f>
        <v>329655.248171438</v>
      </c>
      <c r="L15" s="161" cm="1">
        <f t="array" aca="1" ref="L15" ca="1">(1+INDIRECT("'Case "&amp;$E$6&amp;" Assumptions'!$C$10"))*K15</f>
        <v>332368.25214818807</v>
      </c>
      <c r="M15" s="161" cm="1">
        <f t="array" aca="1" ref="M15" ca="1">(1+INDIRECT("'Case "&amp;$E$6&amp;" Assumptions'!$C$10"))*L15</f>
        <v>335103.58366444701</v>
      </c>
      <c r="N15" s="161" cm="1">
        <f t="array" aca="1" ref="N15" ca="1">(1+INDIRECT("'Case "&amp;$E$6&amp;" Assumptions'!$C$11"))*M15</f>
        <v>337194.0907189874</v>
      </c>
      <c r="O15" s="161" cm="1">
        <f t="array" aca="1" ref="O15" ca="1">(1+INDIRECT("'Case "&amp;$E$6&amp;" Assumptions'!$C$11"))*N15</f>
        <v>339297.63917313708</v>
      </c>
      <c r="P15" s="161" cm="1">
        <f t="array" aca="1" ref="P15" ca="1">(1+INDIRECT("'Case "&amp;$E$6&amp;" Assumptions'!$C$11"))*O15</f>
        <v>341414.31038424117</v>
      </c>
      <c r="Q15" s="161" cm="1">
        <f t="array" aca="1" ref="Q15" ca="1">(1+INDIRECT("'Case "&amp;$E$6&amp;" Assumptions'!$C$11"))*P15</f>
        <v>343544.18621718354</v>
      </c>
      <c r="R15" s="161" cm="1">
        <f t="array" aca="1" ref="R15" ca="1">(1+INDIRECT("'Case "&amp;$E$6&amp;" Assumptions'!$C$11"))*Q15</f>
        <v>345687.34904755332</v>
      </c>
      <c r="S15" s="161" cm="1">
        <f t="array" aca="1" ref="S15" ca="1">(1+INDIRECT("'Case "&amp;$E$6&amp;" Assumptions'!$C$11"))*R15</f>
        <v>347843.88176483067</v>
      </c>
      <c r="T15" s="161" cm="1">
        <f t="array" aca="1" ref="T15" ca="1">(1+INDIRECT("'Case "&amp;$E$6&amp;" Assumptions'!$C$11"))*S15</f>
        <v>350013.86777559272</v>
      </c>
      <c r="U15" s="161" cm="1">
        <f t="array" aca="1" ref="U15" ca="1">(1+INDIRECT("'Case "&amp;$E$6&amp;" Assumptions'!$C$11"))*T15</f>
        <v>352197.39100673946</v>
      </c>
      <c r="V15" s="161" cm="1">
        <f t="array" aca="1" ref="V15" ca="1">(1+INDIRECT("'Case "&amp;$E$6&amp;" Assumptions'!$C$11"))*U15</f>
        <v>354394.53590873955</v>
      </c>
      <c r="W15" s="161" cm="1">
        <f t="array" aca="1" ref="W15" ca="1">(1+INDIRECT("'Case "&amp;$E$6&amp;" Assumptions'!$C$11"))*V15</f>
        <v>356605.38745889679</v>
      </c>
      <c r="X15" s="161" cm="1">
        <f t="array" aca="1" ref="X15" ca="1">(1+INDIRECT("'Case "&amp;$E$6&amp;" Assumptions'!$C$12"))*W15</f>
        <v>358117.83153801359</v>
      </c>
      <c r="Y15" s="161" cm="1">
        <f t="array" aca="1" ref="Y15" ca="1">(1+INDIRECT("'Case "&amp;$E$6&amp;" Assumptions'!$C$12"))*X15</f>
        <v>359636.69023444381</v>
      </c>
      <c r="Z15" s="161" cm="1">
        <f t="array" aca="1" ref="Z15" ca="1">(1+INDIRECT("'Case "&amp;$E$6&amp;" Assumptions'!$C$12"))*Y15</f>
        <v>361161.99075402989</v>
      </c>
      <c r="AA15" s="161" cm="1">
        <f t="array" aca="1" ref="AA15" ca="1">(1+INDIRECT("'Case "&amp;$E$6&amp;" Assumptions'!$C$12"))*Z15</f>
        <v>362693.76041800034</v>
      </c>
      <c r="AB15" s="161" cm="1">
        <f t="array" aca="1" ref="AB15" ca="1">(1+INDIRECT("'Case "&amp;$E$6&amp;" Assumptions'!$C$12"))*AA15</f>
        <v>364232.02666345926</v>
      </c>
      <c r="AC15" s="161" cm="1">
        <f t="array" aca="1" ref="AC15" ca="1">(1+INDIRECT("'Case "&amp;$E$6&amp;" Assumptions'!$C$12"))*AB15</f>
        <v>365776.81704387761</v>
      </c>
      <c r="AD15" s="161" cm="1">
        <f t="array" aca="1" ref="AD15" ca="1">(1+INDIRECT("'Case "&amp;$E$6&amp;" Assumptions'!$C$12"))*AC15</f>
        <v>367328.15922958695</v>
      </c>
      <c r="AE15" s="161" cm="1">
        <f t="array" aca="1" ref="AE15" ca="1">(1+INDIRECT("'Case "&amp;$E$6&amp;" Assumptions'!$C$12"))*AD15</f>
        <v>368886.08100827486</v>
      </c>
      <c r="AF15" s="161" cm="1">
        <f t="array" aca="1" ref="AF15" ca="1">(1+INDIRECT("'Case "&amp;$E$6&amp;" Assumptions'!$C$12"))*AE15</f>
        <v>370450.61028548289</v>
      </c>
      <c r="AG15" s="161" cm="1">
        <f t="array" aca="1" ref="AG15" ca="1">(1+INDIRECT("'Case "&amp;$E$6&amp;" Assumptions'!$C$12"))*AF15</f>
        <v>372021.77508510632</v>
      </c>
      <c r="AH15" s="161" cm="1">
        <f t="array" aca="1" ref="AH15" ca="1">(1+INDIRECT("'Case "&amp;$E$6&amp;" Assumptions'!$C$13"))*AG15</f>
        <v>372865.07888843253</v>
      </c>
      <c r="AI15" s="161" cm="1">
        <f t="array" aca="1" ref="AI15" ca="1">(1+INDIRECT("'Case "&amp;$E$6&amp;" Assumptions'!$C$13"))*AH15</f>
        <v>373710.29430379957</v>
      </c>
      <c r="AJ15" s="161" cm="1">
        <f t="array" aca="1" ref="AJ15" ca="1">(1+INDIRECT("'Case "&amp;$E$6&amp;" Assumptions'!$C$13"))*AI15</f>
        <v>374557.42566447449</v>
      </c>
      <c r="AK15" s="161" cm="1">
        <f t="array" aca="1" ref="AK15" ca="1">(1+INDIRECT("'Case "&amp;$E$6&amp;" Assumptions'!$C$13"))*AJ15</f>
        <v>375406.4773135471</v>
      </c>
      <c r="AL15" s="161" cm="1">
        <f t="array" aca="1" ref="AL15" ca="1">(1+INDIRECT("'Case "&amp;$E$6&amp;" Assumptions'!$C$13"))*AK15</f>
        <v>376257.45360395213</v>
      </c>
      <c r="AM15" s="161" cm="1">
        <f t="array" aca="1" ref="AM15" ca="1">(1+INDIRECT("'Case "&amp;$E$6&amp;" Assumptions'!$C$13"))*AL15</f>
        <v>377110.3588984916</v>
      </c>
      <c r="AN15" s="161" cm="1">
        <f t="array" aca="1" ref="AN15" ca="1">(1+INDIRECT("'Case "&amp;$E$6&amp;" Assumptions'!$C$13"))*AM15</f>
        <v>377965.19756985718</v>
      </c>
      <c r="AO15" s="161" cm="1">
        <f t="array" aca="1" ref="AO15" ca="1">(1+INDIRECT("'Case "&amp;$E$6&amp;" Assumptions'!$C$13"))*AN15</f>
        <v>378821.97400065261</v>
      </c>
      <c r="AP15" s="161" cm="1">
        <f t="array" aca="1" ref="AP15" ca="1">(1+INDIRECT("'Case "&amp;$E$6&amp;" Assumptions'!$C$13"))*AO15</f>
        <v>379680.69258341624</v>
      </c>
      <c r="AQ15" s="161" cm="1">
        <f t="array" aca="1" ref="AQ15" ca="1">(1+INDIRECT("'Case "&amp;$E$6&amp;" Assumptions'!$C$13"))*AP15</f>
        <v>380541.3577206434</v>
      </c>
      <c r="AR15" s="161" cm="1">
        <f t="array" aca="1" ref="AR15" ca="1">(1+INDIRECT("'Case "&amp;$E$6&amp;" Assumptions'!$C$14"))*AQ15</f>
        <v>380864.67430773511</v>
      </c>
      <c r="AS15" s="161" cm="1">
        <f t="array" aca="1" ref="AS15" ca="1">(1+INDIRECT("'Case "&amp;$E$6&amp;" Assumptions'!$C$14"))*AR15</f>
        <v>381188.26559194812</v>
      </c>
      <c r="AT15" s="161" cm="1">
        <f t="array" aca="1" ref="AT15" ca="1">(1+INDIRECT("'Case "&amp;$E$6&amp;" Assumptions'!$C$14"))*AS15</f>
        <v>381512.13180667133</v>
      </c>
      <c r="AU15" s="161" cm="1">
        <f t="array" aca="1" ref="AU15" ca="1">(1+INDIRECT("'Case "&amp;$E$6&amp;" Assumptions'!$C$14"))*AT15</f>
        <v>381836.27318549191</v>
      </c>
      <c r="AV15" s="161" cm="1">
        <f t="array" aca="1" ref="AV15" ca="1">(1+INDIRECT("'Case "&amp;$E$6&amp;" Assumptions'!$C$14"))*AU15</f>
        <v>382160.68996219558</v>
      </c>
      <c r="AW15" s="161" cm="1">
        <f t="array" aca="1" ref="AW15" ca="1">(1+INDIRECT("'Case "&amp;$E$6&amp;" Assumptions'!$C$14"))*AV15</f>
        <v>382485.3823707666</v>
      </c>
      <c r="AX15" s="161" cm="1">
        <f t="array" aca="1" ref="AX15" ca="1">(1+INDIRECT("'Case "&amp;$E$6&amp;" Assumptions'!$C$14"))*AW15</f>
        <v>382810.35064538807</v>
      </c>
      <c r="AY15" s="161" cm="1">
        <f t="array" aca="1" ref="AY15" ca="1">(1+INDIRECT("'Case "&amp;$E$6&amp;" Assumptions'!$C$14"))*AX15</f>
        <v>383135.5950204421</v>
      </c>
      <c r="AZ15" s="161" cm="1">
        <f t="array" aca="1" ref="AZ15" ca="1">(1+INDIRECT("'Case "&amp;$E$6&amp;" Assumptions'!$C$14"))*AY15</f>
        <v>383461.11573050986</v>
      </c>
      <c r="BA15" s="161" cm="1">
        <f t="array" aca="1" ref="BA15" ca="1">(1+INDIRECT("'Case "&amp;$E$6&amp;" Assumptions'!$C$14"))*AZ15</f>
        <v>383786.91301037185</v>
      </c>
      <c r="BB15" s="161" cm="1">
        <f t="array" aca="1" ref="BB15" ca="1">(1+INDIRECT("'Case "&amp;$E$6&amp;" Assumptions'!$C$15"))*BA15</f>
        <v>383583.58172455447</v>
      </c>
      <c r="BC15" s="161" cm="1">
        <f t="array" aca="1" ref="BC15" ca="1">(1+INDIRECT("'Case "&amp;$E$6&amp;" Assumptions'!$C$15"))*BB15</f>
        <v>383380.35816417116</v>
      </c>
      <c r="BD15" s="161" cm="1">
        <f t="array" aca="1" ref="BD15" ca="1">(1+INDIRECT("'Case "&amp;$E$6&amp;" Assumptions'!$C$15"))*BC15</f>
        <v>383177.24227214867</v>
      </c>
      <c r="BE15" s="161" cm="1">
        <f t="array" aca="1" ref="BE15" ca="1">(1+INDIRECT("'Case "&amp;$E$6&amp;" Assumptions'!$C$15"))*BD15</f>
        <v>382974.23399144405</v>
      </c>
      <c r="BF15" s="161" cm="1">
        <f t="array" aca="1" ref="BF15" ca="1">(1+INDIRECT("'Case "&amp;$E$6&amp;" Assumptions'!$C$15"))*BE15</f>
        <v>382771.33326504461</v>
      </c>
      <c r="BG15" s="161" cm="1">
        <f t="array" aca="1" ref="BG15" ca="1">(1+INDIRECT("'Case "&amp;$E$6&amp;" Assumptions'!$C$15"))*BF15</f>
        <v>382568.54003596772</v>
      </c>
      <c r="BH15" s="161" cm="1">
        <f t="array" aca="1" ref="BH15" ca="1">(1+INDIRECT("'Case "&amp;$E$6&amp;" Assumptions'!$C$15"))*BG15</f>
        <v>382365.85424726107</v>
      </c>
      <c r="BI15" s="161" cm="1">
        <f t="array" aca="1" ref="BI15" ca="1">(1+INDIRECT("'Case "&amp;$E$6&amp;" Assumptions'!$C$15"))*BH15</f>
        <v>382163.27584200248</v>
      </c>
      <c r="BJ15" s="161" cm="1">
        <f t="array" aca="1" ref="BJ15" ca="1">(1+INDIRECT("'Case "&amp;$E$6&amp;" Assumptions'!$C$15"))*BI15</f>
        <v>381960.80476329988</v>
      </c>
      <c r="BK15" s="161" cm="1">
        <f t="array" aca="1" ref="BK15" ca="1">(1+INDIRECT("'Case "&amp;$E$6&amp;" Assumptions'!$C$15"))*BJ15</f>
        <v>381758.44095429144</v>
      </c>
      <c r="BL15" s="161" cm="1">
        <f t="array" aca="1" ref="BL15" ca="1">(1+INDIRECT("'Case "&amp;$E$6&amp;" Assumptions'!$C$16"))*BK15</f>
        <v>381104.30911323993</v>
      </c>
      <c r="BM15" s="161" cm="1">
        <f t="array" aca="1" ref="BM15" ca="1">(1+INDIRECT("'Case "&amp;$E$6&amp;" Assumptions'!$C$16"))*BL15</f>
        <v>380451.29810782574</v>
      </c>
      <c r="BN15" s="161" cm="1">
        <f t="array" aca="1" ref="BN15" ca="1">(1+INDIRECT("'Case "&amp;$E$6&amp;" Assumptions'!$C$16"))*BM15</f>
        <v>379799.40601753007</v>
      </c>
      <c r="BO15" s="161" cm="1">
        <f t="array" aca="1" ref="BO15" ca="1">(1+INDIRECT("'Case "&amp;$E$6&amp;" Assumptions'!$C$16"))*BN15</f>
        <v>379148.6309251248</v>
      </c>
      <c r="BP15" s="161" cm="1">
        <f t="array" aca="1" ref="BP15" ca="1">(1+INDIRECT("'Case "&amp;$E$6&amp;" Assumptions'!$C$16"))*BO15</f>
        <v>378498.97091666696</v>
      </c>
      <c r="BQ15" s="161" cm="1">
        <f t="array" aca="1" ref="BQ15" ca="1">(1+INDIRECT("'Case "&amp;$E$6&amp;" Assumptions'!$C$16"))*BP15</f>
        <v>377850.42408149311</v>
      </c>
      <c r="BR15" s="161" cm="1">
        <f t="array" aca="1" ref="BR15" ca="1">(1+INDIRECT("'Case "&amp;$E$6&amp;" Assumptions'!$C$16"))*BQ15</f>
        <v>377202.98851221357</v>
      </c>
      <c r="BS15" s="161" cm="1">
        <f t="array" aca="1" ref="BS15" ca="1">(1+INDIRECT("'Case "&amp;$E$6&amp;" Assumptions'!$C$16"))*BR15</f>
        <v>376556.66230470699</v>
      </c>
      <c r="BT15" s="161" cm="1">
        <f t="array" aca="1" ref="BT15" ca="1">(1+INDIRECT("'Case "&amp;$E$6&amp;" Assumptions'!$C$16"))*BS15</f>
        <v>375911.44355811464</v>
      </c>
      <c r="BU15" s="161" cm="1">
        <f t="array" aca="1" ref="BU15" ca="1">(1+INDIRECT("'Case "&amp;$E$6&amp;" Assumptions'!$C$16"))*BT15</f>
        <v>375267.33037483483</v>
      </c>
      <c r="BV15" s="161" cm="1">
        <f t="array" aca="1" ref="BV15" ca="1">(1+INDIRECT("'Case "&amp;$E$6&amp;" Assumptions'!$C$17"))*BU15</f>
        <v>374365.10379413661</v>
      </c>
      <c r="BW15" s="161" cm="1">
        <f t="array" aca="1" ref="BW15" ca="1">(1+INDIRECT("'Case "&amp;$E$6&amp;" Assumptions'!$C$17"))*BV15</f>
        <v>373465.04636789719</v>
      </c>
      <c r="BX15" s="161" cm="1">
        <f t="array" aca="1" ref="BX15" ca="1">(1+INDIRECT("'Case "&amp;$E$6&amp;" Assumptions'!$C$17"))*BW15</f>
        <v>372567.15288098413</v>
      </c>
      <c r="BY15" s="161" cm="1">
        <f t="array" aca="1" ref="BY15" ca="1">(1+INDIRECT("'Case "&amp;$E$6&amp;" Assumptions'!$C$17"))*BX15</f>
        <v>371671.41813080345</v>
      </c>
      <c r="BZ15" s="161" cm="1">
        <f t="array" aca="1" ref="BZ15" ca="1">(1+INDIRECT("'Case "&amp;$E$6&amp;" Assumptions'!$C$17"))*BY15</f>
        <v>370777.83692726924</v>
      </c>
      <c r="CA15" s="161" cm="1">
        <f t="array" aca="1" ref="CA15" ca="1">(1+INDIRECT("'Case "&amp;$E$6&amp;" Assumptions'!$C$17"))*BZ15</f>
        <v>369886.4040927738</v>
      </c>
      <c r="CB15" s="161" cm="1">
        <f t="array" aca="1" ref="CB15" ca="1">(1+INDIRECT("'Case "&amp;$E$6&amp;" Assumptions'!$C$17"))*CA15</f>
        <v>368997.11446215754</v>
      </c>
      <c r="CC15" s="161" cm="1">
        <f t="array" aca="1" ref="CC15" ca="1">(1+INDIRECT("'Case "&amp;$E$6&amp;" Assumptions'!$C$17"))*CB15</f>
        <v>368109.96288267907</v>
      </c>
      <c r="CD15" s="161" cm="1">
        <f t="array" aca="1" ref="CD15" ca="1">(1+INDIRECT("'Case "&amp;$E$6&amp;" Assumptions'!$C$17"))*CC15</f>
        <v>367224.94421398535</v>
      </c>
      <c r="CE15" s="161" cm="1">
        <f t="array" aca="1" ref="CE15" ca="1">(1+INDIRECT("'Case "&amp;$E$6&amp;" Assumptions'!$C$17"))*CD15</f>
        <v>366342.05332808185</v>
      </c>
      <c r="CF15" s="161" cm="1">
        <f t="array" aca="1" ref="CF15" ca="1">(1+INDIRECT("'Case "&amp;$E$6&amp;" Assumptions'!$C$17"))*CE15</f>
        <v>365461.28510930296</v>
      </c>
    </row>
    <row r="16" spans="1:84" x14ac:dyDescent="0.2">
      <c r="B16" s="126" t="s">
        <v>115</v>
      </c>
      <c r="C16" s="134">
        <f>SUM(C10:C15)</f>
        <v>15983544</v>
      </c>
      <c r="D16" s="134">
        <f t="shared" ref="D16:E16" si="52">SUM(D10:D15)</f>
        <v>18097752</v>
      </c>
      <c r="E16" s="134">
        <f t="shared" si="52"/>
        <v>18379116</v>
      </c>
      <c r="F16" s="148">
        <f ca="1">SUM(F10:F15)</f>
        <v>18530372.851130791</v>
      </c>
      <c r="G16" s="134">
        <f ca="1">SUM(G10:G15)</f>
        <v>18682874.51920566</v>
      </c>
      <c r="H16" s="134">
        <f t="shared" ref="H16:AH16" ca="1" si="53">SUM(H10:H15)</f>
        <v>18836631.248846341</v>
      </c>
      <c r="I16" s="134">
        <f t="shared" ca="1" si="53"/>
        <v>18991653.368985977</v>
      </c>
      <c r="J16" s="134">
        <f t="shared" ca="1" si="53"/>
        <v>19147951.293562993</v>
      </c>
      <c r="K16" s="134">
        <f t="shared" ca="1" si="53"/>
        <v>19305535.522220675</v>
      </c>
      <c r="L16" s="134">
        <f t="shared" ca="1" si="53"/>
        <v>19464416.641012497</v>
      </c>
      <c r="M16" s="134">
        <f t="shared" ca="1" si="53"/>
        <v>19624605.32311327</v>
      </c>
      <c r="N16" s="134">
        <f t="shared" ca="1" si="53"/>
        <v>19747031.276968841</v>
      </c>
      <c r="O16" s="134">
        <f t="shared" ca="1" si="53"/>
        <v>19870220.97174713</v>
      </c>
      <c r="P16" s="134">
        <f t="shared" ca="1" si="53"/>
        <v>19994179.171962339</v>
      </c>
      <c r="Q16" s="134">
        <f t="shared" ca="1" si="53"/>
        <v>20118910.671851598</v>
      </c>
      <c r="R16" s="134">
        <f t="shared" ca="1" si="53"/>
        <v>20244420.295560334</v>
      </c>
      <c r="S16" s="134">
        <f t="shared" ca="1" si="53"/>
        <v>20370712.897328887</v>
      </c>
      <c r="T16" s="134">
        <f t="shared" ca="1" si="53"/>
        <v>20497793.361680251</v>
      </c>
      <c r="U16" s="134">
        <f t="shared" ca="1" si="53"/>
        <v>20625666.603608962</v>
      </c>
      <c r="V16" s="134">
        <f t="shared" ca="1" si="53"/>
        <v>20754337.568771243</v>
      </c>
      <c r="W16" s="134">
        <f t="shared" ca="1" si="53"/>
        <v>20883811.233676217</v>
      </c>
      <c r="X16" s="134">
        <f t="shared" ca="1" si="53"/>
        <v>20972384.199090004</v>
      </c>
      <c r="Y16" s="134">
        <f t="shared" ca="1" si="53"/>
        <v>21061332.822477061</v>
      </c>
      <c r="Z16" s="134">
        <f t="shared" ca="1" si="53"/>
        <v>21150658.697087791</v>
      </c>
      <c r="AA16" s="134">
        <f t="shared" ca="1" si="53"/>
        <v>21240363.422929931</v>
      </c>
      <c r="AB16" s="134">
        <f t="shared" ca="1" si="53"/>
        <v>21330448.606797215</v>
      </c>
      <c r="AC16" s="134">
        <f t="shared" ca="1" si="53"/>
        <v>21420915.862298157</v>
      </c>
      <c r="AD16" s="134">
        <f t="shared" ca="1" si="53"/>
        <v>21511766.809884936</v>
      </c>
      <c r="AE16" s="134">
        <f t="shared" ca="1" si="53"/>
        <v>21603003.076882452</v>
      </c>
      <c r="AF16" s="134">
        <f t="shared" ca="1" si="53"/>
        <v>21694626.297517445</v>
      </c>
      <c r="AG16" s="134">
        <f t="shared" ca="1" si="53"/>
        <v>21786638.112947777</v>
      </c>
      <c r="AH16" s="134">
        <f t="shared" ca="1" si="53"/>
        <v>21836024.347874854</v>
      </c>
      <c r="AI16" s="134">
        <f t="shared" ref="AI16:CF16" ca="1" si="54">SUM(AI10:AI15)</f>
        <v>21885522.532162249</v>
      </c>
      <c r="AJ16" s="134">
        <f t="shared" ca="1" si="54"/>
        <v>21935132.919578232</v>
      </c>
      <c r="AK16" s="134">
        <f t="shared" ca="1" si="54"/>
        <v>21984855.764466312</v>
      </c>
      <c r="AL16" s="134">
        <f t="shared" ca="1" si="54"/>
        <v>22034691.321746558</v>
      </c>
      <c r="AM16" s="134">
        <f t="shared" ca="1" si="54"/>
        <v>22084639.846916884</v>
      </c>
      <c r="AN16" s="134">
        <f t="shared" ca="1" si="54"/>
        <v>22134701.596054379</v>
      </c>
      <c r="AO16" s="134">
        <f t="shared" ca="1" si="54"/>
        <v>22184876.825816594</v>
      </c>
      <c r="AP16" s="134">
        <f t="shared" ca="1" si="54"/>
        <v>22235165.793442901</v>
      </c>
      <c r="AQ16" s="134">
        <f t="shared" ca="1" si="54"/>
        <v>22285568.756755762</v>
      </c>
      <c r="AR16" s="134">
        <f t="shared" ca="1" si="54"/>
        <v>22304503.0825147</v>
      </c>
      <c r="AS16" s="134">
        <f t="shared" ca="1" si="54"/>
        <v>22323453.495307177</v>
      </c>
      <c r="AT16" s="134">
        <f t="shared" ca="1" si="54"/>
        <v>22342420.008801095</v>
      </c>
      <c r="AU16" s="134">
        <f t="shared" ca="1" si="54"/>
        <v>22361402.636675984</v>
      </c>
      <c r="AV16" s="134">
        <f t="shared" ca="1" si="54"/>
        <v>22380401.392622989</v>
      </c>
      <c r="AW16" s="134">
        <f t="shared" ca="1" si="54"/>
        <v>22399416.290344868</v>
      </c>
      <c r="AX16" s="134">
        <f t="shared" ca="1" si="54"/>
        <v>22418447.343556065</v>
      </c>
      <c r="AY16" s="134">
        <f t="shared" ca="1" si="54"/>
        <v>22437494.565982636</v>
      </c>
      <c r="AZ16" s="134">
        <f t="shared" ca="1" si="54"/>
        <v>22456557.971362311</v>
      </c>
      <c r="BA16" s="134">
        <f t="shared" ca="1" si="54"/>
        <v>22475637.573444515</v>
      </c>
      <c r="BB16" s="134">
        <f t="shared" ca="1" si="54"/>
        <v>22463729.923307281</v>
      </c>
      <c r="BC16" s="134">
        <f t="shared" ca="1" si="54"/>
        <v>22451828.58187348</v>
      </c>
      <c r="BD16" s="134">
        <f t="shared" ca="1" si="54"/>
        <v>22439933.545800742</v>
      </c>
      <c r="BE16" s="134">
        <f t="shared" ca="1" si="54"/>
        <v>22428044.811748467</v>
      </c>
      <c r="BF16" s="134">
        <f t="shared" ca="1" si="54"/>
        <v>22416162.376377821</v>
      </c>
      <c r="BG16" s="134">
        <f t="shared" ca="1" si="54"/>
        <v>22404286.236351766</v>
      </c>
      <c r="BH16" s="134">
        <f t="shared" ca="1" si="54"/>
        <v>22392416.388334993</v>
      </c>
      <c r="BI16" s="134">
        <f t="shared" ca="1" si="54"/>
        <v>22380552.828993998</v>
      </c>
      <c r="BJ16" s="134">
        <f t="shared" ca="1" si="54"/>
        <v>22368695.554996997</v>
      </c>
      <c r="BK16" s="134">
        <f t="shared" ca="1" si="54"/>
        <v>22356844.563014027</v>
      </c>
      <c r="BL16" s="134">
        <f t="shared" ca="1" si="54"/>
        <v>22318536.768541824</v>
      </c>
      <c r="BM16" s="134">
        <f t="shared" ca="1" si="54"/>
        <v>22280294.613346808</v>
      </c>
      <c r="BN16" s="134">
        <f t="shared" ca="1" si="54"/>
        <v>22242117.984958012</v>
      </c>
      <c r="BO16" s="134">
        <f t="shared" ca="1" si="54"/>
        <v>22204006.771097183</v>
      </c>
      <c r="BP16" s="134">
        <f t="shared" ca="1" si="54"/>
        <v>22165960.859678451</v>
      </c>
      <c r="BQ16" s="134">
        <f t="shared" ca="1" si="54"/>
        <v>22127980.138808023</v>
      </c>
      <c r="BR16" s="134">
        <f t="shared" ca="1" si="54"/>
        <v>22090064.496783797</v>
      </c>
      <c r="BS16" s="134">
        <f t="shared" ca="1" si="54"/>
        <v>22052213.822095092</v>
      </c>
      <c r="BT16" s="134">
        <f t="shared" ca="1" si="54"/>
        <v>22014428.003422298</v>
      </c>
      <c r="BU16" s="134">
        <f t="shared" ca="1" si="54"/>
        <v>21976706.929636534</v>
      </c>
      <c r="BV16" s="134">
        <f t="shared" ca="1" si="54"/>
        <v>21923870.011676401</v>
      </c>
      <c r="BW16" s="134">
        <f t="shared" ca="1" si="54"/>
        <v>21871160.125482604</v>
      </c>
      <c r="BX16" s="134">
        <f t="shared" ca="1" si="54"/>
        <v>21818576.965642378</v>
      </c>
      <c r="BY16" s="134">
        <f t="shared" ca="1" si="54"/>
        <v>21766120.227477215</v>
      </c>
      <c r="BZ16" s="134">
        <f t="shared" ca="1" si="54"/>
        <v>21713789.607041139</v>
      </c>
      <c r="CA16" s="134">
        <f t="shared" ca="1" si="54"/>
        <v>21661584.80111894</v>
      </c>
      <c r="CB16" s="134">
        <f t="shared" ca="1" si="54"/>
        <v>21609505.507224377</v>
      </c>
      <c r="CC16" s="134">
        <f t="shared" ca="1" si="54"/>
        <v>21557551.423598476</v>
      </c>
      <c r="CD16" s="134">
        <f t="shared" ca="1" si="54"/>
        <v>21505722.249207754</v>
      </c>
      <c r="CE16" s="134">
        <f t="shared" ca="1" si="54"/>
        <v>21454017.683742471</v>
      </c>
      <c r="CF16" s="134">
        <f t="shared" ca="1" si="54"/>
        <v>21402437.427614901</v>
      </c>
    </row>
    <row r="17" spans="1:84" x14ac:dyDescent="0.2">
      <c r="B17" s="118"/>
      <c r="C17" s="134"/>
      <c r="D17" s="134"/>
      <c r="E17" s="134"/>
      <c r="F17" s="148"/>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row>
    <row r="18" spans="1:84" x14ac:dyDescent="0.2">
      <c r="B18" s="118"/>
      <c r="C18" s="134"/>
      <c r="D18" s="134"/>
      <c r="E18" s="134"/>
      <c r="F18" s="148"/>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row>
    <row r="19" spans="1:84" ht="16" customHeight="1" x14ac:dyDescent="0.2">
      <c r="A19" s="118"/>
      <c r="B19" s="128" t="s">
        <v>155</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B20" s="118" t="s">
        <v>31</v>
      </c>
      <c r="C20" s="164"/>
      <c r="D20" s="164"/>
      <c r="E20" s="164"/>
      <c r="F20" s="133">
        <f ca="1">F10/'Demographic-Economic'!$D$27</f>
        <v>2532834.6293530511</v>
      </c>
      <c r="G20" s="133">
        <f ca="1">G10/'Demographic-Economic'!$D$27</f>
        <v>2553679.4072232684</v>
      </c>
      <c r="H20" s="133">
        <f ca="1">H10/'Demographic-Economic'!$D$27</f>
        <v>2574695.7339026439</v>
      </c>
      <c r="I20" s="133">
        <f ca="1">I10/'Demographic-Economic'!$D$27</f>
        <v>2595885.021207321</v>
      </c>
      <c r="J20" s="133">
        <f ca="1">J10/'Demographic-Economic'!$D$27</f>
        <v>2617248.6925724405</v>
      </c>
      <c r="K20" s="133">
        <f ca="1">K10/'Demographic-Economic'!$D$27</f>
        <v>2638788.1831477582</v>
      </c>
      <c r="L20" s="133">
        <f ca="1">L10/'Demographic-Economic'!$D$27</f>
        <v>2660504.9398940601</v>
      </c>
      <c r="M20" s="133">
        <f ca="1">M10/'Demographic-Economic'!$D$27</f>
        <v>2682400.4216803596</v>
      </c>
      <c r="N20" s="133">
        <f ca="1">N10/'Demographic-Economic'!$D$27</f>
        <v>2699134.2833218994</v>
      </c>
      <c r="O20" s="133">
        <f ca="1">O10/'Demographic-Economic'!$D$27</f>
        <v>2715972.5373290135</v>
      </c>
      <c r="P20" s="133">
        <f ca="1">P10/'Demographic-Economic'!$D$27</f>
        <v>2732915.8349420573</v>
      </c>
      <c r="Q20" s="133">
        <f ca="1">Q10/'Demographic-Economic'!$D$27</f>
        <v>2749964.8314640769</v>
      </c>
      <c r="R20" s="133">
        <f ca="1">R10/'Demographic-Economic'!$D$27</f>
        <v>2767120.1862861551</v>
      </c>
      <c r="S20" s="133">
        <f ca="1">S10/'Demographic-Economic'!$D$27</f>
        <v>2784382.562912914</v>
      </c>
      <c r="T20" s="133">
        <f ca="1">T10/'Demographic-Economic'!$D$27</f>
        <v>2801752.6289881766</v>
      </c>
      <c r="U20" s="133">
        <f ca="1">U10/'Demographic-Economic'!$D$27</f>
        <v>2819231.0563207883</v>
      </c>
      <c r="V20" s="133">
        <f ca="1">V10/'Demographic-Economic'!$D$27</f>
        <v>2836818.5209106011</v>
      </c>
      <c r="W20" s="133">
        <f ca="1">W10/'Demographic-Economic'!$D$27</f>
        <v>2854515.7029746184</v>
      </c>
      <c r="X20" s="133">
        <f ca="1">X10/'Demographic-Economic'!$D$27</f>
        <v>2866622.3494963502</v>
      </c>
      <c r="Y20" s="133">
        <f ca="1">Y10/'Demographic-Economic'!$D$27</f>
        <v>2878780.3430433748</v>
      </c>
      <c r="Z20" s="133">
        <f ca="1">Z10/'Demographic-Economic'!$D$27</f>
        <v>2890989.901390038</v>
      </c>
      <c r="AA20" s="133">
        <f ca="1">AA10/'Demographic-Economic'!$D$27</f>
        <v>2903251.2432343131</v>
      </c>
      <c r="AB20" s="133">
        <f ca="1">AB10/'Demographic-Economic'!$D$27</f>
        <v>2915564.5882017231</v>
      </c>
      <c r="AC20" s="133">
        <f ca="1">AC10/'Demographic-Economic'!$D$27</f>
        <v>2927930.1568492707</v>
      </c>
      <c r="AD20" s="133">
        <f ca="1">AD10/'Demographic-Economic'!$D$27</f>
        <v>2940348.1706693918</v>
      </c>
      <c r="AE20" s="133">
        <f ca="1">AE10/'Demographic-Economic'!$D$27</f>
        <v>2952818.852093921</v>
      </c>
      <c r="AF20" s="133">
        <f ca="1">AF10/'Demographic-Economic'!$D$27</f>
        <v>2965342.4244980779</v>
      </c>
      <c r="AG20" s="133">
        <f ca="1">AG10/'Demographic-Economic'!$D$27</f>
        <v>2977919.112204466</v>
      </c>
      <c r="AH20" s="133">
        <f ca="1">AH10/'Demographic-Economic'!$D$27</f>
        <v>2984669.4980192352</v>
      </c>
      <c r="AI20" s="133">
        <f ca="1">AI10/'Demographic-Economic'!$D$27</f>
        <v>2991435.1856964566</v>
      </c>
      <c r="AJ20" s="133">
        <f ca="1">AJ10/'Demographic-Economic'!$D$27</f>
        <v>2998216.2099225912</v>
      </c>
      <c r="AK20" s="133">
        <f ca="1">AK10/'Demographic-Economic'!$D$27</f>
        <v>3005012.6054627276</v>
      </c>
      <c r="AL20" s="133">
        <f ca="1">AL10/'Demographic-Economic'!$D$27</f>
        <v>3011824.4071607604</v>
      </c>
      <c r="AM20" s="133">
        <f ca="1">AM10/'Demographic-Economic'!$D$27</f>
        <v>3018651.6499395692</v>
      </c>
      <c r="AN20" s="133">
        <f ca="1">AN10/'Demographic-Economic'!$D$27</f>
        <v>3025494.3688011966</v>
      </c>
      <c r="AO20" s="133">
        <f ca="1">AO10/'Demographic-Economic'!$D$27</f>
        <v>3032352.5988270291</v>
      </c>
      <c r="AP20" s="133">
        <f ca="1">AP10/'Demographic-Economic'!$D$27</f>
        <v>3039226.3751779753</v>
      </c>
      <c r="AQ20" s="133">
        <f ca="1">AQ10/'Demographic-Economic'!$D$27</f>
        <v>3046115.7330946471</v>
      </c>
      <c r="AR20" s="133">
        <f ca="1">AR10/'Demographic-Economic'!$D$27</f>
        <v>3048703.7822586317</v>
      </c>
      <c r="AS20" s="133">
        <f ca="1">AS10/'Demographic-Economic'!$D$27</f>
        <v>3051294.0302880118</v>
      </c>
      <c r="AT20" s="133">
        <f ca="1">AT10/'Demographic-Economic'!$D$27</f>
        <v>3053886.479050993</v>
      </c>
      <c r="AU20" s="133">
        <f ca="1">AU10/'Demographic-Economic'!$D$27</f>
        <v>3056481.1304173688</v>
      </c>
      <c r="AV20" s="133">
        <f ca="1">AV10/'Demographic-Economic'!$D$27</f>
        <v>3059077.9862585212</v>
      </c>
      <c r="AW20" s="133">
        <f ca="1">AW10/'Demographic-Economic'!$D$27</f>
        <v>3061677.0484474218</v>
      </c>
      <c r="AX20" s="133">
        <f ca="1">AX10/'Demographic-Economic'!$D$27</f>
        <v>3064278.3188586333</v>
      </c>
      <c r="AY20" s="133">
        <f ca="1">AY10/'Demographic-Economic'!$D$27</f>
        <v>3066881.7993683126</v>
      </c>
      <c r="AZ20" s="133">
        <f ca="1">AZ10/'Demographic-Economic'!$D$27</f>
        <v>3069487.491854209</v>
      </c>
      <c r="BA20" s="133">
        <f ca="1">BA10/'Demographic-Economic'!$D$27</f>
        <v>3072095.3981956677</v>
      </c>
      <c r="BB20" s="133">
        <f ca="1">BB10/'Demographic-Economic'!$D$27</f>
        <v>3070467.7942146743</v>
      </c>
      <c r="BC20" s="133">
        <f ca="1">BC10/'Demographic-Economic'!$D$27</f>
        <v>3068841.0525424234</v>
      </c>
      <c r="BD20" s="133">
        <f ca="1">BD10/'Demographic-Economic'!$D$27</f>
        <v>3067215.1727220612</v>
      </c>
      <c r="BE20" s="133">
        <f ca="1">BE10/'Demographic-Economic'!$D$27</f>
        <v>3065590.1542969765</v>
      </c>
      <c r="BF20" s="133">
        <f ca="1">BF10/'Demographic-Economic'!$D$27</f>
        <v>3063965.9968108004</v>
      </c>
      <c r="BG20" s="133">
        <f ca="1">BG10/'Demographic-Economic'!$D$27</f>
        <v>3062342.6998074045</v>
      </c>
      <c r="BH20" s="133">
        <f ca="1">BH10/'Demographic-Economic'!$D$27</f>
        <v>3060720.2628309028</v>
      </c>
      <c r="BI20" s="133">
        <f ca="1">BI10/'Demographic-Economic'!$D$27</f>
        <v>3059098.6854256517</v>
      </c>
      <c r="BJ20" s="133">
        <f ca="1">BJ10/'Demographic-Economic'!$D$27</f>
        <v>3057477.9671362475</v>
      </c>
      <c r="BK20" s="133">
        <f ca="1">BK10/'Demographic-Economic'!$D$27</f>
        <v>3055858.1075075287</v>
      </c>
      <c r="BL20" s="133">
        <f ca="1">BL10/'Demographic-Economic'!$D$27</f>
        <v>3050621.9846732588</v>
      </c>
      <c r="BM20" s="133">
        <f ca="1">BM10/'Demographic-Economic'!$D$27</f>
        <v>3045394.8337811963</v>
      </c>
      <c r="BN20" s="133">
        <f ca="1">BN10/'Demographic-Economic'!$D$27</f>
        <v>3040176.6394581832</v>
      </c>
      <c r="BO20" s="133">
        <f ca="1">BO10/'Demographic-Economic'!$D$27</f>
        <v>3034967.386357402</v>
      </c>
      <c r="BP20" s="133">
        <f ca="1">BP10/'Demographic-Economic'!$D$27</f>
        <v>3029767.0591583322</v>
      </c>
      <c r="BQ20" s="133">
        <f ca="1">BQ10/'Demographic-Economic'!$D$27</f>
        <v>3024575.6425667033</v>
      </c>
      <c r="BR20" s="133">
        <f ca="1">BR10/'Demographic-Economic'!$D$27</f>
        <v>3019393.121314453</v>
      </c>
      <c r="BS20" s="133">
        <f ca="1">BS10/'Demographic-Economic'!$D$27</f>
        <v>3014219.4801596785</v>
      </c>
      <c r="BT20" s="133">
        <f ca="1">BT10/'Demographic-Economic'!$D$27</f>
        <v>3009054.7038865946</v>
      </c>
      <c r="BU20" s="133">
        <f ca="1">BU10/'Demographic-Economic'!$D$27</f>
        <v>3003898.777305488</v>
      </c>
      <c r="BV20" s="133">
        <f ca="1">BV10/'Demographic-Economic'!$D$27</f>
        <v>2996676.7329034219</v>
      </c>
      <c r="BW20" s="133">
        <f ca="1">BW10/'Demographic-Economic'!$D$27</f>
        <v>2989472.0519111147</v>
      </c>
      <c r="BX20" s="133">
        <f ca="1">BX10/'Demographic-Economic'!$D$27</f>
        <v>2982284.6925830469</v>
      </c>
      <c r="BY20" s="133">
        <f ca="1">BY10/'Demographic-Economic'!$D$27</f>
        <v>2975114.6132740644</v>
      </c>
      <c r="BZ20" s="133">
        <f ca="1">BZ10/'Demographic-Economic'!$D$27</f>
        <v>2967961.7724391362</v>
      </c>
      <c r="CA20" s="133">
        <f ca="1">CA10/'Demographic-Economic'!$D$27</f>
        <v>2960826.1286331164</v>
      </c>
      <c r="CB20" s="133">
        <f ca="1">CB10/'Demographic-Economic'!$D$27</f>
        <v>2953707.6405105013</v>
      </c>
      <c r="CC20" s="133">
        <f ca="1">CC10/'Demographic-Economic'!$D$27</f>
        <v>2946606.2668251926</v>
      </c>
      <c r="CD20" s="133">
        <f ca="1">CD10/'Demographic-Economic'!$D$27</f>
        <v>2939521.9664302547</v>
      </c>
      <c r="CE20" s="133">
        <f ca="1">CE10/'Demographic-Economic'!$D$27</f>
        <v>2932454.6982776802</v>
      </c>
      <c r="CF20" s="133">
        <f ca="1">CF10/'Demographic-Economic'!$D$27</f>
        <v>2925404.42141815</v>
      </c>
    </row>
    <row r="21" spans="1:84" x14ac:dyDescent="0.2">
      <c r="B21" s="118" t="s">
        <v>32</v>
      </c>
      <c r="C21" s="164"/>
      <c r="D21" s="164"/>
      <c r="E21" s="164"/>
      <c r="F21" s="133">
        <f ca="1">F11/'Demographic-Economic'!$E$27</f>
        <v>1776326.0243654551</v>
      </c>
      <c r="G21" s="133">
        <f ca="1">G11/'Demographic-Economic'!$E$27</f>
        <v>1790944.8711602192</v>
      </c>
      <c r="H21" s="133">
        <f ca="1">H11/'Demographic-Economic'!$E$27</f>
        <v>1805684.0284603056</v>
      </c>
      <c r="I21" s="133">
        <f ca="1">I11/'Demographic-Economic'!$E$27</f>
        <v>1820544.4863997444</v>
      </c>
      <c r="J21" s="133">
        <f ca="1">J11/'Demographic-Economic'!$E$27</f>
        <v>1835527.243261192</v>
      </c>
      <c r="K21" s="133">
        <f ca="1">K11/'Demographic-Economic'!$E$27</f>
        <v>1850633.3055429941</v>
      </c>
      <c r="L21" s="133">
        <f ca="1">L11/'Demographic-Economic'!$E$27</f>
        <v>1865863.6880267977</v>
      </c>
      <c r="M21" s="133">
        <f ca="1">M11/'Demographic-Economic'!$E$27</f>
        <v>1881219.4138457226</v>
      </c>
      <c r="N21" s="133">
        <f ca="1">N11/'Demographic-Economic'!$E$27</f>
        <v>1892955.1953995265</v>
      </c>
      <c r="O21" s="133">
        <f ca="1">O11/'Demographic-Economic'!$E$27</f>
        <v>1904764.189342946</v>
      </c>
      <c r="P21" s="133">
        <f ca="1">P11/'Demographic-Economic'!$E$27</f>
        <v>1916646.8524034657</v>
      </c>
      <c r="Q21" s="133">
        <f ca="1">Q11/'Demographic-Economic'!$E$27</f>
        <v>1928603.6441578155</v>
      </c>
      <c r="R21" s="133">
        <f ca="1">R11/'Demographic-Economic'!$E$27</f>
        <v>1940635.0270497436</v>
      </c>
      <c r="S21" s="133">
        <f ca="1">S11/'Demographic-Economic'!$E$27</f>
        <v>1952741.4664079032</v>
      </c>
      <c r="T21" s="133">
        <f ca="1">T11/'Demographic-Economic'!$E$27</f>
        <v>1964923.43046385</v>
      </c>
      <c r="U21" s="133">
        <f ca="1">U11/'Demographic-Economic'!$E$27</f>
        <v>1977181.3903701501</v>
      </c>
      <c r="V21" s="133">
        <f ca="1">V11/'Demographic-Economic'!$E$27</f>
        <v>1989515.8202186045</v>
      </c>
      <c r="W21" s="133">
        <f ca="1">W11/'Demographic-Economic'!$E$27</f>
        <v>2001927.1970585829</v>
      </c>
      <c r="X21" s="133">
        <f ca="1">X11/'Demographic-Economic'!$E$27</f>
        <v>2010417.8229506637</v>
      </c>
      <c r="Y21" s="133">
        <f ca="1">Y11/'Demographic-Economic'!$E$27</f>
        <v>2018944.4595069417</v>
      </c>
      <c r="Z21" s="133">
        <f ca="1">Z11/'Demographic-Economic'!$E$27</f>
        <v>2027507.2594567852</v>
      </c>
      <c r="AA21" s="133">
        <f ca="1">AA11/'Demographic-Economic'!$E$27</f>
        <v>2036106.3761773231</v>
      </c>
      <c r="AB21" s="133">
        <f ca="1">AB11/'Demographic-Economic'!$E$27</f>
        <v>2044741.9636961916</v>
      </c>
      <c r="AC21" s="133">
        <f ca="1">AC11/'Demographic-Economic'!$E$27</f>
        <v>2053414.1766942928</v>
      </c>
      <c r="AD21" s="133">
        <f ca="1">AD11/'Demographic-Economic'!$E$27</f>
        <v>2062123.1705085654</v>
      </c>
      <c r="AE21" s="133">
        <f ca="1">AE11/'Demographic-Economic'!$E$27</f>
        <v>2070869.1011347668</v>
      </c>
      <c r="AF21" s="133">
        <f ca="1">AF11/'Demographic-Economic'!$E$27</f>
        <v>2079652.1252302683</v>
      </c>
      <c r="AG21" s="133">
        <f ca="1">AG11/'Demographic-Economic'!$E$27</f>
        <v>2088472.4001168604</v>
      </c>
      <c r="AH21" s="133">
        <f ca="1">AH11/'Demographic-Economic'!$E$27</f>
        <v>2093206.5765444564</v>
      </c>
      <c r="AI21" s="133">
        <f ca="1">AI11/'Demographic-Economic'!$E$27</f>
        <v>2097951.4844648158</v>
      </c>
      <c r="AJ21" s="133">
        <f ca="1">AJ11/'Demographic-Economic'!$E$27</f>
        <v>2102707.1482042251</v>
      </c>
      <c r="AK21" s="133">
        <f ca="1">AK11/'Demographic-Economic'!$E$27</f>
        <v>2107473.5921441158</v>
      </c>
      <c r="AL21" s="133">
        <f ca="1">AL11/'Demographic-Economic'!$E$27</f>
        <v>2112250.8407211867</v>
      </c>
      <c r="AM21" s="133">
        <f ca="1">AM11/'Demographic-Economic'!$E$27</f>
        <v>2117038.9184275302</v>
      </c>
      <c r="AN21" s="133">
        <f ca="1">AN11/'Demographic-Economic'!$E$27</f>
        <v>2121837.8498107563</v>
      </c>
      <c r="AO21" s="133">
        <f ca="1">AO11/'Demographic-Economic'!$E$27</f>
        <v>2126647.6594741223</v>
      </c>
      <c r="AP21" s="133">
        <f ca="1">AP11/'Demographic-Economic'!$E$27</f>
        <v>2131468.3720766548</v>
      </c>
      <c r="AQ21" s="133">
        <f ca="1">AQ11/'Demographic-Economic'!$E$27</f>
        <v>2136300.0123332785</v>
      </c>
      <c r="AR21" s="133">
        <f ca="1">AR11/'Demographic-Economic'!$E$27</f>
        <v>2138115.0613811109</v>
      </c>
      <c r="AS21" s="133">
        <f ca="1">AS11/'Demographic-Economic'!$E$27</f>
        <v>2139931.6525358693</v>
      </c>
      <c r="AT21" s="133">
        <f ca="1">AT11/'Demographic-Economic'!$E$27</f>
        <v>2141749.7871077638</v>
      </c>
      <c r="AU21" s="133">
        <f ca="1">AU11/'Demographic-Economic'!$E$27</f>
        <v>2143569.4664081158</v>
      </c>
      <c r="AV21" s="133">
        <f ca="1">AV11/'Demographic-Economic'!$E$27</f>
        <v>2145390.6917493618</v>
      </c>
      <c r="AW21" s="133">
        <f ca="1">AW11/'Demographic-Economic'!$E$27</f>
        <v>2147213.4644450541</v>
      </c>
      <c r="AX21" s="133">
        <f ca="1">AX11/'Demographic-Economic'!$E$27</f>
        <v>2149037.7858098592</v>
      </c>
      <c r="AY21" s="133">
        <f ca="1">AY11/'Demographic-Economic'!$E$27</f>
        <v>2150863.6571595618</v>
      </c>
      <c r="AZ21" s="133">
        <f ca="1">AZ11/'Demographic-Economic'!$E$27</f>
        <v>2152691.079811065</v>
      </c>
      <c r="BA21" s="133">
        <f ca="1">BA11/'Demographic-Economic'!$E$27</f>
        <v>2154520.0550823892</v>
      </c>
      <c r="BB21" s="133">
        <f ca="1">BB11/'Demographic-Economic'!$E$27</f>
        <v>2153378.5848595435</v>
      </c>
      <c r="BC21" s="133">
        <f ca="1">BC11/'Demographic-Economic'!$E$27</f>
        <v>2152237.7193905343</v>
      </c>
      <c r="BD21" s="133">
        <f ca="1">BD11/'Demographic-Economic'!$E$27</f>
        <v>2151097.4583549616</v>
      </c>
      <c r="BE21" s="133">
        <f ca="1">BE11/'Demographic-Economic'!$E$27</f>
        <v>2149957.8014325956</v>
      </c>
      <c r="BF21" s="133">
        <f ca="1">BF11/'Demographic-Economic'!$E$27</f>
        <v>2148818.7483033747</v>
      </c>
      <c r="BG21" s="133">
        <f ca="1">BG11/'Demographic-Economic'!$E$27</f>
        <v>2147680.2986474084</v>
      </c>
      <c r="BH21" s="133">
        <f ca="1">BH11/'Demographic-Economic'!$E$27</f>
        <v>2146542.4521449748</v>
      </c>
      <c r="BI21" s="133">
        <f ca="1">BI11/'Demographic-Economic'!$E$27</f>
        <v>2145405.2084765215</v>
      </c>
      <c r="BJ21" s="133">
        <f ca="1">BJ11/'Demographic-Economic'!$E$27</f>
        <v>2144268.5673226658</v>
      </c>
      <c r="BK21" s="133">
        <f ca="1">BK11/'Demographic-Economic'!$E$27</f>
        <v>2143132.5283641936</v>
      </c>
      <c r="BL21" s="133">
        <f ca="1">BL11/'Demographic-Economic'!$E$27</f>
        <v>2139460.3339186907</v>
      </c>
      <c r="BM21" s="133">
        <f ca="1">BM11/'Demographic-Economic'!$E$27</f>
        <v>2135794.4316701782</v>
      </c>
      <c r="BN21" s="133">
        <f ca="1">BN11/'Demographic-Economic'!$E$27</f>
        <v>2132134.8108371627</v>
      </c>
      <c r="BO21" s="133">
        <f ca="1">BO11/'Demographic-Economic'!$E$27</f>
        <v>2128481.4606566229</v>
      </c>
      <c r="BP21" s="133">
        <f ca="1">BP11/'Demographic-Economic'!$E$27</f>
        <v>2124834.3703839811</v>
      </c>
      <c r="BQ21" s="133">
        <f ca="1">BQ11/'Demographic-Economic'!$E$27</f>
        <v>2121193.5292930692</v>
      </c>
      <c r="BR21" s="133">
        <f ca="1">BR11/'Demographic-Economic'!$E$27</f>
        <v>2117558.9266760987</v>
      </c>
      <c r="BS21" s="133">
        <f ca="1">BS11/'Demographic-Economic'!$E$27</f>
        <v>2113930.5518436283</v>
      </c>
      <c r="BT21" s="133">
        <f ca="1">BT11/'Demographic-Economic'!$E$27</f>
        <v>2110308.394124533</v>
      </c>
      <c r="BU21" s="133">
        <f ca="1">BU11/'Demographic-Economic'!$E$27</f>
        <v>2106692.4428659719</v>
      </c>
      <c r="BV21" s="133">
        <f ca="1">BV11/'Demographic-Economic'!$E$27</f>
        <v>2101627.4831280396</v>
      </c>
      <c r="BW21" s="133">
        <f ca="1">BW11/'Demographic-Economic'!$E$27</f>
        <v>2096574.7006859602</v>
      </c>
      <c r="BX21" s="133">
        <f ca="1">BX11/'Demographic-Economic'!$E$27</f>
        <v>2091534.0662627909</v>
      </c>
      <c r="BY21" s="133">
        <f ca="1">BY11/'Demographic-Economic'!$E$27</f>
        <v>2086505.5506519778</v>
      </c>
      <c r="BZ21" s="133">
        <f ca="1">BZ11/'Demographic-Economic'!$E$27</f>
        <v>2081489.1247171855</v>
      </c>
      <c r="CA21" s="133">
        <f ca="1">CA11/'Demographic-Economic'!$E$27</f>
        <v>2076484.7593921295</v>
      </c>
      <c r="CB21" s="133">
        <f ca="1">CB11/'Demographic-Economic'!$E$27</f>
        <v>2071492.4256804071</v>
      </c>
      <c r="CC21" s="133">
        <f ca="1">CC11/'Demographic-Economic'!$E$27</f>
        <v>2066512.0946553294</v>
      </c>
      <c r="CD21" s="133">
        <f ca="1">CD11/'Demographic-Economic'!$E$27</f>
        <v>2061543.7374597534</v>
      </c>
      <c r="CE21" s="133">
        <f ca="1">CE11/'Demographic-Economic'!$E$27</f>
        <v>2056587.3253059152</v>
      </c>
      <c r="CF21" s="133">
        <f ca="1">CF11/'Demographic-Economic'!$E$27</f>
        <v>2051642.8294752641</v>
      </c>
    </row>
    <row r="22" spans="1:84" x14ac:dyDescent="0.2">
      <c r="B22" s="118" t="s">
        <v>33</v>
      </c>
      <c r="C22" s="164"/>
      <c r="D22" s="164"/>
      <c r="E22" s="164"/>
      <c r="F22" s="133">
        <f ca="1">F12/'Demographic-Economic'!$F$27</f>
        <v>2048985.8725715911</v>
      </c>
      <c r="G22" s="133">
        <f ca="1">G12/'Demographic-Economic'!$F$27</f>
        <v>2065848.66135298</v>
      </c>
      <c r="H22" s="133">
        <f ca="1">H12/'Demographic-Economic'!$F$27</f>
        <v>2082850.2278825678</v>
      </c>
      <c r="I22" s="133">
        <f ca="1">I12/'Demographic-Economic'!$F$27</f>
        <v>2099991.7142765033</v>
      </c>
      <c r="J22" s="133">
        <f ca="1">J12/'Demographic-Economic'!$F$27</f>
        <v>2117274.272050349</v>
      </c>
      <c r="K22" s="133">
        <f ca="1">K12/'Demographic-Economic'!$F$27</f>
        <v>2134699.0621964349</v>
      </c>
      <c r="L22" s="133">
        <f ca="1">L12/'Demographic-Economic'!$F$27</f>
        <v>2152267.255261851</v>
      </c>
      <c r="M22" s="133">
        <f ca="1">M12/'Demographic-Economic'!$F$27</f>
        <v>2169980.0314270817</v>
      </c>
      <c r="N22" s="133">
        <f ca="1">N12/'Demographic-Economic'!$F$27</f>
        <v>2183517.2145103058</v>
      </c>
      <c r="O22" s="133">
        <f ca="1">O12/'Demographic-Economic'!$F$27</f>
        <v>2197138.847829557</v>
      </c>
      <c r="P22" s="133">
        <f ca="1">P12/'Demographic-Economic'!$F$27</f>
        <v>2210845.4582183962</v>
      </c>
      <c r="Q22" s="133">
        <f ca="1">Q12/'Demographic-Economic'!$F$27</f>
        <v>2224637.5757969776</v>
      </c>
      <c r="R22" s="133">
        <f ca="1">R12/'Demographic-Economic'!$F$27</f>
        <v>2238515.7339925524</v>
      </c>
      <c r="S22" s="133">
        <f ca="1">S12/'Demographic-Economic'!$F$27</f>
        <v>2252480.4695600984</v>
      </c>
      <c r="T22" s="133">
        <f ca="1">T12/'Demographic-Economic'!$F$27</f>
        <v>2266532.3226030818</v>
      </c>
      <c r="U22" s="133">
        <f ca="1">U12/'Demographic-Economic'!$F$27</f>
        <v>2280671.8365943437</v>
      </c>
      <c r="V22" s="133">
        <f ca="1">V12/'Demographic-Economic'!$F$27</f>
        <v>2294899.5583971231</v>
      </c>
      <c r="W22" s="133">
        <f ca="1">W12/'Demographic-Economic'!$F$27</f>
        <v>2309216.0382862031</v>
      </c>
      <c r="X22" s="133">
        <f ca="1">X12/'Demographic-Economic'!$F$27</f>
        <v>2319009.9456340275</v>
      </c>
      <c r="Y22" s="133">
        <f ca="1">Y12/'Demographic-Economic'!$F$27</f>
        <v>2328845.3911573836</v>
      </c>
      <c r="Z22" s="133">
        <f ca="1">Z12/'Demographic-Economic'!$F$27</f>
        <v>2338722.5510290647</v>
      </c>
      <c r="AA22" s="133">
        <f ca="1">AA12/'Demographic-Economic'!$F$27</f>
        <v>2348641.602169055</v>
      </c>
      <c r="AB22" s="133">
        <f ca="1">AB12/'Demographic-Economic'!$F$27</f>
        <v>2358602.7222476951</v>
      </c>
      <c r="AC22" s="133">
        <f ca="1">AC12/'Demographic-Economic'!$F$27</f>
        <v>2368606.0896888655</v>
      </c>
      <c r="AD22" s="133">
        <f ca="1">AD12/'Demographic-Economic'!$F$27</f>
        <v>2378651.8836731836</v>
      </c>
      <c r="AE22" s="133">
        <f ca="1">AE12/'Demographic-Economic'!$F$27</f>
        <v>2388740.2841412113</v>
      </c>
      <c r="AF22" s="133">
        <f ca="1">AF12/'Demographic-Economic'!$F$27</f>
        <v>2398871.4717966802</v>
      </c>
      <c r="AG22" s="133">
        <f ca="1">AG12/'Demographic-Economic'!$F$27</f>
        <v>2409045.6281097257</v>
      </c>
      <c r="AH22" s="133">
        <f ca="1">AH12/'Demographic-Economic'!$F$27</f>
        <v>2414506.4841042613</v>
      </c>
      <c r="AI22" s="133">
        <f ca="1">AI12/'Demographic-Economic'!$F$27</f>
        <v>2419979.7188382633</v>
      </c>
      <c r="AJ22" s="133">
        <f ca="1">AJ12/'Demographic-Economic'!$F$27</f>
        <v>2425465.3603720199</v>
      </c>
      <c r="AK22" s="133">
        <f ca="1">AK12/'Demographic-Economic'!$F$27</f>
        <v>2430963.4368294254</v>
      </c>
      <c r="AL22" s="133">
        <f ca="1">AL12/'Demographic-Economic'!$F$27</f>
        <v>2436473.9763981276</v>
      </c>
      <c r="AM22" s="133">
        <f ca="1">AM12/'Demographic-Economic'!$F$27</f>
        <v>2441997.0073296688</v>
      </c>
      <c r="AN22" s="133">
        <f ca="1">AN12/'Demographic-Economic'!$F$27</f>
        <v>2447532.5579396328</v>
      </c>
      <c r="AO22" s="133">
        <f ca="1">AO12/'Demographic-Economic'!$F$27</f>
        <v>2453080.6566077904</v>
      </c>
      <c r="AP22" s="133">
        <f ca="1">AP12/'Demographic-Economic'!$F$27</f>
        <v>2458641.3317782427</v>
      </c>
      <c r="AQ22" s="133">
        <f ca="1">AQ12/'Demographic-Economic'!$F$27</f>
        <v>2464214.6119595687</v>
      </c>
      <c r="AR22" s="133">
        <f ca="1">AR12/'Demographic-Economic'!$F$27</f>
        <v>2466308.2647046279</v>
      </c>
      <c r="AS22" s="133">
        <f ca="1">AS12/'Demographic-Economic'!$F$27</f>
        <v>2468403.6962646474</v>
      </c>
      <c r="AT22" s="133">
        <f ca="1">AT12/'Demographic-Economic'!$F$27</f>
        <v>2470500.9081509481</v>
      </c>
      <c r="AU22" s="133">
        <f ca="1">AU12/'Demographic-Economic'!$F$27</f>
        <v>2472599.9018761367</v>
      </c>
      <c r="AV22" s="133">
        <f ca="1">AV12/'Demographic-Economic'!$F$27</f>
        <v>2474700.678954104</v>
      </c>
      <c r="AW22" s="133">
        <f ca="1">AW12/'Demographic-Economic'!$F$27</f>
        <v>2476803.2409000262</v>
      </c>
      <c r="AX22" s="133">
        <f ca="1">AX12/'Demographic-Economic'!$F$27</f>
        <v>2478907.5892303684</v>
      </c>
      <c r="AY22" s="133">
        <f ca="1">AY12/'Demographic-Economic'!$F$27</f>
        <v>2481013.7254628828</v>
      </c>
      <c r="AZ22" s="133">
        <f ca="1">AZ12/'Demographic-Economic'!$F$27</f>
        <v>2483121.6511166124</v>
      </c>
      <c r="BA22" s="133">
        <f ca="1">BA12/'Demographic-Economic'!$F$27</f>
        <v>2485231.3677118896</v>
      </c>
      <c r="BB22" s="133">
        <f ca="1">BB12/'Demographic-Economic'!$F$27</f>
        <v>2483914.6857917407</v>
      </c>
      <c r="BC22" s="133">
        <f ca="1">BC12/'Demographic-Economic'!$F$27</f>
        <v>2482598.7014530324</v>
      </c>
      <c r="BD22" s="133">
        <f ca="1">BD12/'Demographic-Economic'!$F$27</f>
        <v>2481283.4143261854</v>
      </c>
      <c r="BE22" s="133">
        <f ca="1">BE12/'Demographic-Economic'!$F$27</f>
        <v>2479968.8240418141</v>
      </c>
      <c r="BF22" s="133">
        <f ca="1">BF12/'Demographic-Economic'!$F$27</f>
        <v>2478654.9302307297</v>
      </c>
      <c r="BG22" s="133">
        <f ca="1">BG12/'Demographic-Economic'!$F$27</f>
        <v>2477341.7325239391</v>
      </c>
      <c r="BH22" s="133">
        <f ca="1">BH12/'Demographic-Economic'!$F$27</f>
        <v>2476029.2305526445</v>
      </c>
      <c r="BI22" s="133">
        <f ca="1">BI12/'Demographic-Economic'!$F$27</f>
        <v>2474717.4239482433</v>
      </c>
      <c r="BJ22" s="133">
        <f ca="1">BJ12/'Demographic-Economic'!$F$27</f>
        <v>2473406.312342329</v>
      </c>
      <c r="BK22" s="133">
        <f ca="1">BK12/'Demographic-Economic'!$F$27</f>
        <v>2472095.8953666883</v>
      </c>
      <c r="BL22" s="133">
        <f ca="1">BL12/'Demographic-Economic'!$F$27</f>
        <v>2467860.03188388</v>
      </c>
      <c r="BM22" s="133">
        <f ca="1">BM12/'Demographic-Economic'!$F$27</f>
        <v>2463631.4264283511</v>
      </c>
      <c r="BN22" s="133">
        <f ca="1">BN12/'Demographic-Economic'!$F$27</f>
        <v>2459410.066563685</v>
      </c>
      <c r="BO22" s="133">
        <f ca="1">BO12/'Demographic-Economic'!$F$27</f>
        <v>2455195.9398747757</v>
      </c>
      <c r="BP22" s="133">
        <f ca="1">BP12/'Demographic-Economic'!$F$27</f>
        <v>2450989.0339677897</v>
      </c>
      <c r="BQ22" s="133">
        <f ca="1">BQ12/'Demographic-Economic'!$F$27</f>
        <v>2446789.3364701294</v>
      </c>
      <c r="BR22" s="133">
        <f ca="1">BR12/'Demographic-Economic'!$F$27</f>
        <v>2442596.8350303983</v>
      </c>
      <c r="BS22" s="133">
        <f ca="1">BS12/'Demographic-Economic'!$F$27</f>
        <v>2438411.5173183628</v>
      </c>
      <c r="BT22" s="133">
        <f ca="1">BT12/'Demographic-Economic'!$F$27</f>
        <v>2434233.3710249178</v>
      </c>
      <c r="BU22" s="133">
        <f ca="1">BU12/'Demographic-Economic'!$F$27</f>
        <v>2430062.3838620479</v>
      </c>
      <c r="BV22" s="133">
        <f ca="1">BV12/'Demographic-Economic'!$F$27</f>
        <v>2424219.9704729435</v>
      </c>
      <c r="BW22" s="133">
        <f ca="1">BW12/'Demographic-Economic'!$F$27</f>
        <v>2418391.6035521263</v>
      </c>
      <c r="BX22" s="133">
        <f ca="1">BX12/'Demographic-Economic'!$F$27</f>
        <v>2412577.2493287446</v>
      </c>
      <c r="BY22" s="133">
        <f ca="1">BY12/'Demographic-Economic'!$F$27</f>
        <v>2406776.8741131402</v>
      </c>
      <c r="BZ22" s="133">
        <f ca="1">BZ12/'Demographic-Economic'!$F$27</f>
        <v>2400990.4442966529</v>
      </c>
      <c r="CA22" s="133">
        <f ca="1">CA12/'Demographic-Economic'!$F$27</f>
        <v>2395217.9263514238</v>
      </c>
      <c r="CB22" s="133">
        <f ca="1">CB12/'Demographic-Economic'!$F$27</f>
        <v>2389459.2868302041</v>
      </c>
      <c r="CC22" s="133">
        <f ca="1">CC12/'Demographic-Economic'!$F$27</f>
        <v>2383714.4923661589</v>
      </c>
      <c r="CD22" s="133">
        <f ca="1">CD12/'Demographic-Economic'!$F$27</f>
        <v>2377983.5096726744</v>
      </c>
      <c r="CE22" s="133">
        <f ca="1">CE12/'Demographic-Economic'!$F$27</f>
        <v>2372266.3055431652</v>
      </c>
      <c r="CF22" s="133">
        <f ca="1">CF12/'Demographic-Economic'!$F$27</f>
        <v>2366562.8468508832</v>
      </c>
    </row>
    <row r="23" spans="1:84" x14ac:dyDescent="0.2">
      <c r="B23" s="118" t="s">
        <v>34</v>
      </c>
      <c r="C23" s="164"/>
      <c r="D23" s="164"/>
      <c r="E23" s="164"/>
      <c r="F23" s="133">
        <f ca="1">F13/'Demographic-Economic'!$G$27</f>
        <v>401494.85992049129</v>
      </c>
      <c r="G23" s="133">
        <f ca="1">G13/'Demographic-Economic'!$G$27</f>
        <v>404799.09110640746</v>
      </c>
      <c r="H23" s="133">
        <f ca="1">H13/'Demographic-Economic'!$G$27</f>
        <v>408130.51552645897</v>
      </c>
      <c r="I23" s="133">
        <f ca="1">I13/'Demographic-Economic'!$G$27</f>
        <v>411489.35697611945</v>
      </c>
      <c r="J23" s="133">
        <f ca="1">J13/'Demographic-Economic'!$G$27</f>
        <v>414875.84109265916</v>
      </c>
      <c r="K23" s="133">
        <f ca="1">K13/'Demographic-Economic'!$G$27</f>
        <v>418290.19537030306</v>
      </c>
      <c r="L23" s="133">
        <f ca="1">L13/'Demographic-Economic'!$G$27</f>
        <v>421732.64917551295</v>
      </c>
      <c r="M23" s="133">
        <f ca="1">M13/'Demographic-Economic'!$G$27</f>
        <v>425203.43376239593</v>
      </c>
      <c r="N23" s="133">
        <f ca="1">N13/'Demographic-Economic'!$G$27</f>
        <v>427856.01887704863</v>
      </c>
      <c r="O23" s="133">
        <f ca="1">O13/'Demographic-Economic'!$G$27</f>
        <v>430525.151853811</v>
      </c>
      <c r="P23" s="133">
        <f ca="1">P13/'Demographic-Economic'!$G$27</f>
        <v>433210.935924711</v>
      </c>
      <c r="Q23" s="133">
        <f ca="1">Q13/'Demographic-Economic'!$G$27</f>
        <v>435913.474965778</v>
      </c>
      <c r="R23" s="133">
        <f ca="1">R13/'Demographic-Economic'!$G$27</f>
        <v>438632.873501061</v>
      </c>
      <c r="S23" s="133">
        <f ca="1">S13/'Demographic-Economic'!$G$27</f>
        <v>441369.23670667055</v>
      </c>
      <c r="T23" s="133">
        <f ca="1">T13/'Demographic-Economic'!$G$27</f>
        <v>444122.67041484697</v>
      </c>
      <c r="U23" s="133">
        <f ca="1">U13/'Demographic-Economic'!$G$27</f>
        <v>446893.28111805336</v>
      </c>
      <c r="V23" s="133">
        <f ca="1">V13/'Demographic-Economic'!$G$27</f>
        <v>449681.17597309465</v>
      </c>
      <c r="W23" s="133">
        <f ca="1">W13/'Demographic-Economic'!$G$27</f>
        <v>452486.46280526137</v>
      </c>
      <c r="X23" s="133">
        <f ca="1">X13/'Demographic-Economic'!$G$27</f>
        <v>454405.56020428537</v>
      </c>
      <c r="Y23" s="133">
        <f ca="1">Y13/'Demographic-Economic'!$G$27</f>
        <v>456332.79692929966</v>
      </c>
      <c r="Z23" s="133">
        <f ca="1">Z13/'Demographic-Economic'!$G$27</f>
        <v>458268.20750102605</v>
      </c>
      <c r="AA23" s="133">
        <f ca="1">AA13/'Demographic-Economic'!$G$27</f>
        <v>460211.82658659655</v>
      </c>
      <c r="AB23" s="133">
        <f ca="1">AB13/'Demographic-Economic'!$G$27</f>
        <v>462163.68900017452</v>
      </c>
      <c r="AC23" s="133">
        <f ca="1">AC13/'Demographic-Economic'!$G$27</f>
        <v>464123.82970357779</v>
      </c>
      <c r="AD23" s="133">
        <f ca="1">AD13/'Demographic-Economic'!$G$27</f>
        <v>466092.28380690533</v>
      </c>
      <c r="AE23" s="133">
        <f ca="1">AE13/'Demographic-Economic'!$G$27</f>
        <v>468069.08656916599</v>
      </c>
      <c r="AF23" s="133">
        <f ca="1">AF13/'Demographic-Economic'!$G$27</f>
        <v>470054.27339891001</v>
      </c>
      <c r="AG23" s="133">
        <f ca="1">AG13/'Demographic-Economic'!$G$27</f>
        <v>472047.87985486316</v>
      </c>
      <c r="AH23" s="133">
        <f ca="1">AH13/'Demographic-Economic'!$G$27</f>
        <v>473117.92413477821</v>
      </c>
      <c r="AI23" s="133">
        <f ca="1">AI13/'Demographic-Economic'!$G$27</f>
        <v>474190.39400499855</v>
      </c>
      <c r="AJ23" s="133">
        <f ca="1">AJ13/'Demographic-Economic'!$G$27</f>
        <v>475265.29496388382</v>
      </c>
      <c r="AK23" s="133">
        <f ca="1">AK13/'Demographic-Economic'!$G$27</f>
        <v>476342.63252225739</v>
      </c>
      <c r="AL23" s="133">
        <f ca="1">AL13/'Demographic-Economic'!$G$27</f>
        <v>477422.41220343474</v>
      </c>
      <c r="AM23" s="133">
        <f ca="1">AM13/'Demographic-Economic'!$G$27</f>
        <v>478504.63954325172</v>
      </c>
      <c r="AN23" s="133">
        <f ca="1">AN13/'Demographic-Economic'!$G$27</f>
        <v>479589.3200900926</v>
      </c>
      <c r="AO23" s="133">
        <f ca="1">AO13/'Demographic-Economic'!$G$27</f>
        <v>480676.45940491918</v>
      </c>
      <c r="AP23" s="133">
        <f ca="1">AP13/'Demographic-Economic'!$G$27</f>
        <v>481766.0630612988</v>
      </c>
      <c r="AQ23" s="133">
        <f ca="1">AQ13/'Demographic-Economic'!$G$27</f>
        <v>482858.13664543285</v>
      </c>
      <c r="AR23" s="133">
        <f ca="1">AR13/'Demographic-Economic'!$G$27</f>
        <v>483268.38389352371</v>
      </c>
      <c r="AS23" s="133">
        <f ca="1">AS13/'Demographic-Economic'!$G$27</f>
        <v>483678.97969700146</v>
      </c>
      <c r="AT23" s="133">
        <f ca="1">AT13/'Demographic-Economic'!$G$27</f>
        <v>484089.9243520064</v>
      </c>
      <c r="AU23" s="133">
        <f ca="1">AU13/'Demographic-Economic'!$G$27</f>
        <v>484501.21815493098</v>
      </c>
      <c r="AV23" s="133">
        <f ca="1">AV13/'Demographic-Economic'!$G$27</f>
        <v>484912.86140241905</v>
      </c>
      <c r="AW23" s="133">
        <f ca="1">AW13/'Demographic-Economic'!$G$27</f>
        <v>485324.85439136659</v>
      </c>
      <c r="AX23" s="133">
        <f ca="1">AX13/'Demographic-Economic'!$G$27</f>
        <v>485737.19741892209</v>
      </c>
      <c r="AY23" s="133">
        <f ca="1">AY13/'Demographic-Economic'!$G$27</f>
        <v>486149.89078248618</v>
      </c>
      <c r="AZ23" s="133">
        <f ca="1">AZ13/'Demographic-Economic'!$G$27</f>
        <v>486562.93477971235</v>
      </c>
      <c r="BA23" s="133">
        <f ca="1">BA13/'Demographic-Economic'!$G$27</f>
        <v>486976.32970850694</v>
      </c>
      <c r="BB23" s="133">
        <f ca="1">BB13/'Demographic-Economic'!$G$27</f>
        <v>486718.32840641559</v>
      </c>
      <c r="BC23" s="133">
        <f ca="1">BC13/'Demographic-Economic'!$G$27</f>
        <v>486460.46379407251</v>
      </c>
      <c r="BD23" s="133">
        <f ca="1">BD13/'Demographic-Economic'!$G$27</f>
        <v>486202.7357990591</v>
      </c>
      <c r="BE23" s="133">
        <f ca="1">BE13/'Demographic-Economic'!$G$27</f>
        <v>485945.144348995</v>
      </c>
      <c r="BF23" s="133">
        <f ca="1">BF13/'Demographic-Economic'!$G$27</f>
        <v>485687.68937153846</v>
      </c>
      <c r="BG23" s="133">
        <f ca="1">BG13/'Demographic-Economic'!$G$27</f>
        <v>485430.37079438585</v>
      </c>
      <c r="BH23" s="133">
        <f ca="1">BH13/'Demographic-Economic'!$G$27</f>
        <v>485173.1885452721</v>
      </c>
      <c r="BI23" s="133">
        <f ca="1">BI13/'Demographic-Economic'!$G$27</f>
        <v>484916.1425519702</v>
      </c>
      <c r="BJ23" s="133">
        <f ca="1">BJ13/'Demographic-Economic'!$G$27</f>
        <v>484659.23274229141</v>
      </c>
      <c r="BK23" s="133">
        <f ca="1">BK13/'Demographic-Economic'!$G$27</f>
        <v>484402.45904408535</v>
      </c>
      <c r="BL23" s="133">
        <f ca="1">BL13/'Demographic-Economic'!$G$27</f>
        <v>483572.44970217708</v>
      </c>
      <c r="BM23" s="133">
        <f ca="1">BM13/'Demographic-Economic'!$G$27</f>
        <v>482743.86255682213</v>
      </c>
      <c r="BN23" s="133">
        <f ca="1">BN13/'Demographic-Economic'!$G$27</f>
        <v>481916.69517112861</v>
      </c>
      <c r="BO23" s="133">
        <f ca="1">BO13/'Demographic-Economic'!$G$27</f>
        <v>481090.94511238008</v>
      </c>
      <c r="BP23" s="133">
        <f ca="1">BP13/'Demographic-Economic'!$G$27</f>
        <v>480266.60995202867</v>
      </c>
      <c r="BQ23" s="133">
        <f ca="1">BQ13/'Demographic-Economic'!$G$27</f>
        <v>479443.68726568762</v>
      </c>
      <c r="BR23" s="133">
        <f ca="1">BR13/'Demographic-Economic'!$G$27</f>
        <v>478622.17463312426</v>
      </c>
      <c r="BS23" s="133">
        <f ca="1">BS13/'Demographic-Economic'!$G$27</f>
        <v>477802.06963825307</v>
      </c>
      <c r="BT23" s="133">
        <f ca="1">BT13/'Demographic-Economic'!$G$27</f>
        <v>476983.36986912845</v>
      </c>
      <c r="BU23" s="133">
        <f ca="1">BU13/'Demographic-Economic'!$G$27</f>
        <v>476166.07291793718</v>
      </c>
      <c r="BV23" s="133">
        <f ca="1">BV13/'Demographic-Economic'!$G$27</f>
        <v>475021.26319686678</v>
      </c>
      <c r="BW23" s="133">
        <f ca="1">BW13/'Demographic-Economic'!$G$27</f>
        <v>473879.20585437183</v>
      </c>
      <c r="BX23" s="133">
        <f ca="1">BX13/'Demographic-Economic'!$G$27</f>
        <v>472739.89427311876</v>
      </c>
      <c r="BY23" s="133">
        <f ca="1">BY13/'Demographic-Economic'!$G$27</f>
        <v>471603.32185168349</v>
      </c>
      <c r="BZ23" s="133">
        <f ca="1">BZ13/'Demographic-Economic'!$G$27</f>
        <v>470469.48200451332</v>
      </c>
      <c r="CA23" s="133">
        <f ca="1">CA13/'Demographic-Economic'!$G$27</f>
        <v>469338.36816188862</v>
      </c>
      <c r="CB23" s="133">
        <f ca="1">CB13/'Demographic-Economic'!$G$27</f>
        <v>468209.97376988485</v>
      </c>
      <c r="CC23" s="133">
        <f ca="1">CC13/'Demographic-Economic'!$G$27</f>
        <v>467084.29229033459</v>
      </c>
      <c r="CD23" s="133">
        <f ca="1">CD13/'Demographic-Economic'!$G$27</f>
        <v>465961.31720078969</v>
      </c>
      <c r="CE23" s="133">
        <f ca="1">CE13/'Demographic-Economic'!$G$27</f>
        <v>464841.04199448333</v>
      </c>
      <c r="CF23" s="133">
        <f ca="1">CF13/'Demographic-Economic'!$G$27</f>
        <v>463723.46018029237</v>
      </c>
    </row>
    <row r="24" spans="1:84" x14ac:dyDescent="0.2">
      <c r="B24" s="118" t="s">
        <v>35</v>
      </c>
      <c r="C24" s="164"/>
      <c r="D24" s="164"/>
      <c r="E24" s="164"/>
      <c r="F24" s="133">
        <f ca="1">F14/'Demographic-Economic'!$H$27</f>
        <v>506976.67047022528</v>
      </c>
      <c r="G24" s="133">
        <f ca="1">G14/'Demographic-Economic'!$H$27</f>
        <v>511148.99816934299</v>
      </c>
      <c r="H24" s="133">
        <f ca="1">H14/'Demographic-Economic'!$H$27</f>
        <v>515355.66338228097</v>
      </c>
      <c r="I24" s="133">
        <f ca="1">I14/'Demographic-Economic'!$H$27</f>
        <v>519596.94870066206</v>
      </c>
      <c r="J24" s="133">
        <f ca="1">J14/'Demographic-Economic'!$H$27</f>
        <v>523873.13904178777</v>
      </c>
      <c r="K24" s="133">
        <f ca="1">K14/'Demographic-Economic'!$H$27</f>
        <v>528184.52166777826</v>
      </c>
      <c r="L24" s="133">
        <f ca="1">L14/'Demographic-Economic'!$H$27</f>
        <v>532531.38620486972</v>
      </c>
      <c r="M24" s="133">
        <f ca="1">M14/'Demographic-Economic'!$H$27</f>
        <v>536914.02466287068</v>
      </c>
      <c r="N24" s="133">
        <f ca="1">N14/'Demographic-Economic'!$H$27</f>
        <v>540263.50408044481</v>
      </c>
      <c r="O24" s="133">
        <f ca="1">O14/'Demographic-Economic'!$H$27</f>
        <v>543633.87885901425</v>
      </c>
      <c r="P24" s="133">
        <f ca="1">P14/'Demographic-Economic'!$H$27</f>
        <v>547025.27935200301</v>
      </c>
      <c r="Q24" s="133">
        <f ca="1">Q14/'Demographic-Economic'!$H$27</f>
        <v>550437.83672603103</v>
      </c>
      <c r="R24" s="133">
        <f ca="1">R14/'Demographic-Economic'!$H$27</f>
        <v>553871.68296598631</v>
      </c>
      <c r="S24" s="133">
        <f ca="1">S14/'Demographic-Economic'!$H$27</f>
        <v>557326.95088013064</v>
      </c>
      <c r="T24" s="133">
        <f ca="1">T14/'Demographic-Economic'!$H$27</f>
        <v>560803.77410523547</v>
      </c>
      <c r="U24" s="133">
        <f ca="1">U14/'Demographic-Economic'!$H$27</f>
        <v>564302.28711175057</v>
      </c>
      <c r="V24" s="133">
        <f ca="1">V14/'Demographic-Economic'!$H$27</f>
        <v>567822.62520900485</v>
      </c>
      <c r="W24" s="133">
        <f ca="1">W14/'Demographic-Economic'!$H$27</f>
        <v>571364.92455043981</v>
      </c>
      <c r="X24" s="133">
        <f ca="1">X14/'Demographic-Economic'!$H$27</f>
        <v>573788.21238495386</v>
      </c>
      <c r="Y24" s="133">
        <f ca="1">Y14/'Demographic-Economic'!$H$27</f>
        <v>576221.77793109603</v>
      </c>
      <c r="Z24" s="133">
        <f ca="1">Z14/'Demographic-Economic'!$H$27</f>
        <v>578665.66477896506</v>
      </c>
      <c r="AA24" s="133">
        <f ca="1">AA14/'Demographic-Economic'!$H$27</f>
        <v>581119.91670353536</v>
      </c>
      <c r="AB24" s="133">
        <f ca="1">AB14/'Demographic-Economic'!$H$27</f>
        <v>583584.57766544074</v>
      </c>
      <c r="AC24" s="133">
        <f ca="1">AC14/'Demographic-Economic'!$H$27</f>
        <v>586059.69181176217</v>
      </c>
      <c r="AD24" s="133">
        <f ca="1">AD14/'Demographic-Economic'!$H$27</f>
        <v>588545.30347681837</v>
      </c>
      <c r="AE24" s="133">
        <f ca="1">AE14/'Demographic-Economic'!$H$27</f>
        <v>591041.45718295977</v>
      </c>
      <c r="AF24" s="133">
        <f ca="1">AF14/'Demographic-Economic'!$H$27</f>
        <v>593548.19764136628</v>
      </c>
      <c r="AG24" s="133">
        <f ca="1">AG14/'Demographic-Economic'!$H$27</f>
        <v>596065.56975284789</v>
      </c>
      <c r="AH24" s="133">
        <f ca="1">AH14/'Demographic-Economic'!$H$27</f>
        <v>597416.73894688056</v>
      </c>
      <c r="AI24" s="133">
        <f ca="1">AI14/'Demographic-Economic'!$H$27</f>
        <v>598770.97098883404</v>
      </c>
      <c r="AJ24" s="133">
        <f ca="1">AJ14/'Demographic-Economic'!$H$27</f>
        <v>600128.27282161161</v>
      </c>
      <c r="AK24" s="133">
        <f ca="1">AK14/'Demographic-Economic'!$H$27</f>
        <v>601488.6514038553</v>
      </c>
      <c r="AL24" s="133">
        <f ca="1">AL14/'Demographic-Economic'!$H$27</f>
        <v>602852.11370998085</v>
      </c>
      <c r="AM24" s="133">
        <f ca="1">AM14/'Demographic-Economic'!$H$27</f>
        <v>604218.66673021344</v>
      </c>
      <c r="AN24" s="133">
        <f ca="1">AN14/'Demographic-Economic'!$H$27</f>
        <v>605588.31747062434</v>
      </c>
      <c r="AO24" s="133">
        <f ca="1">AO14/'Demographic-Economic'!$H$27</f>
        <v>606961.07295316574</v>
      </c>
      <c r="AP24" s="133">
        <f ca="1">AP14/'Demographic-Economic'!$H$27</f>
        <v>608336.94021570776</v>
      </c>
      <c r="AQ24" s="133">
        <f ca="1">AQ14/'Demographic-Economic'!$H$27</f>
        <v>609715.92631207372</v>
      </c>
      <c r="AR24" s="133">
        <f ca="1">AR14/'Demographic-Economic'!$H$27</f>
        <v>610233.9548216986</v>
      </c>
      <c r="AS24" s="133">
        <f ca="1">AS14/'Demographic-Economic'!$H$27</f>
        <v>610752.4234601201</v>
      </c>
      <c r="AT24" s="133">
        <f ca="1">AT14/'Demographic-Economic'!$H$27</f>
        <v>611271.33260128123</v>
      </c>
      <c r="AU24" s="133">
        <f ca="1">AU14/'Demographic-Economic'!$H$27</f>
        <v>611790.6826194434</v>
      </c>
      <c r="AV24" s="133">
        <f ca="1">AV14/'Demographic-Economic'!$H$27</f>
        <v>612310.47388918558</v>
      </c>
      <c r="AW24" s="133">
        <f ca="1">AW14/'Demographic-Economic'!$H$27</f>
        <v>612830.70678540529</v>
      </c>
      <c r="AX24" s="133">
        <f ca="1">AX14/'Demographic-Economic'!$H$27</f>
        <v>613351.38168331818</v>
      </c>
      <c r="AY24" s="133">
        <f ca="1">AY14/'Demographic-Economic'!$H$27</f>
        <v>613872.49895845924</v>
      </c>
      <c r="AZ24" s="133">
        <f ca="1">AZ14/'Demographic-Economic'!$H$27</f>
        <v>614394.05898668198</v>
      </c>
      <c r="BA24" s="133">
        <f ca="1">BA14/'Demographic-Economic'!$H$27</f>
        <v>614916.06214415957</v>
      </c>
      <c r="BB24" s="133">
        <f ca="1">BB14/'Demographic-Economic'!$H$27</f>
        <v>614590.27804536163</v>
      </c>
      <c r="BC24" s="133">
        <f ca="1">BC14/'Demographic-Economic'!$H$27</f>
        <v>614264.66654781054</v>
      </c>
      <c r="BD24" s="133">
        <f ca="1">BD14/'Demographic-Economic'!$H$27</f>
        <v>613939.22756006173</v>
      </c>
      <c r="BE24" s="133">
        <f ca="1">BE14/'Demographic-Economic'!$H$27</f>
        <v>613613.96099071892</v>
      </c>
      <c r="BF24" s="133">
        <f ca="1">BF14/'Demographic-Economic'!$H$27</f>
        <v>613288.86674843461</v>
      </c>
      <c r="BG24" s="133">
        <f ca="1">BG14/'Demographic-Economic'!$H$27</f>
        <v>612963.94474190939</v>
      </c>
      <c r="BH24" s="133">
        <f ca="1">BH14/'Demographic-Economic'!$H$27</f>
        <v>612639.19487989228</v>
      </c>
      <c r="BI24" s="133">
        <f ca="1">BI14/'Demographic-Economic'!$H$27</f>
        <v>612314.61707118084</v>
      </c>
      <c r="BJ24" s="133">
        <f ca="1">BJ14/'Demographic-Economic'!$H$27</f>
        <v>611990.21122462046</v>
      </c>
      <c r="BK24" s="133">
        <f ca="1">BK14/'Demographic-Economic'!$H$27</f>
        <v>611665.97724910558</v>
      </c>
      <c r="BL24" s="133">
        <f ca="1">BL14/'Demographic-Economic'!$H$27</f>
        <v>610617.90561824304</v>
      </c>
      <c r="BM24" s="133">
        <f ca="1">BM14/'Demographic-Economic'!$H$27</f>
        <v>609571.62982724118</v>
      </c>
      <c r="BN24" s="133">
        <f ca="1">BN14/'Demographic-Economic'!$H$27</f>
        <v>608527.14679898147</v>
      </c>
      <c r="BO24" s="133">
        <f ca="1">BO14/'Demographic-Economic'!$H$27</f>
        <v>607484.45346161758</v>
      </c>
      <c r="BP24" s="133">
        <f ca="1">BP14/'Demographic-Economic'!$H$27</f>
        <v>606443.54674856714</v>
      </c>
      <c r="BQ24" s="133">
        <f ca="1">BQ14/'Demographic-Economic'!$H$27</f>
        <v>605404.42359850183</v>
      </c>
      <c r="BR24" s="133">
        <f ca="1">BR14/'Demographic-Economic'!$H$27</f>
        <v>604367.08095533913</v>
      </c>
      <c r="BS24" s="133">
        <f ca="1">BS14/'Demographic-Economic'!$H$27</f>
        <v>603331.51576823287</v>
      </c>
      <c r="BT24" s="133">
        <f ca="1">BT14/'Demographic-Economic'!$H$27</f>
        <v>602297.72499156441</v>
      </c>
      <c r="BU24" s="133">
        <f ca="1">BU14/'Demographic-Economic'!$H$27</f>
        <v>601265.70558493386</v>
      </c>
      <c r="BV24" s="133">
        <f ca="1">BV14/'Demographic-Economic'!$H$27</f>
        <v>599820.12837175326</v>
      </c>
      <c r="BW24" s="133">
        <f ca="1">BW14/'Demographic-Economic'!$H$27</f>
        <v>598378.02664945764</v>
      </c>
      <c r="BX24" s="133">
        <f ca="1">BX14/'Demographic-Economic'!$H$27</f>
        <v>596939.39206218987</v>
      </c>
      <c r="BY24" s="133">
        <f ca="1">BY14/'Demographic-Economic'!$H$27</f>
        <v>595504.21627418196</v>
      </c>
      <c r="BZ24" s="133">
        <f ca="1">BZ14/'Demographic-Economic'!$H$27</f>
        <v>594072.49096970703</v>
      </c>
      <c r="CA24" s="133">
        <f ca="1">CA14/'Demographic-Economic'!$H$27</f>
        <v>592644.20785303088</v>
      </c>
      <c r="CB24" s="133">
        <f ca="1">CB14/'Demographic-Economic'!$H$27</f>
        <v>591219.35864836455</v>
      </c>
      <c r="CC24" s="133">
        <f ca="1">CC14/'Demographic-Economic'!$H$27</f>
        <v>589797.93509981548</v>
      </c>
      <c r="CD24" s="133">
        <f ca="1">CD14/'Demographic-Economic'!$H$27</f>
        <v>588379.92897134041</v>
      </c>
      <c r="CE24" s="133">
        <f ca="1">CE14/'Demographic-Economic'!$H$27</f>
        <v>586965.33204669727</v>
      </c>
      <c r="CF24" s="133">
        <f ca="1">CF14/'Demographic-Economic'!$H$27</f>
        <v>585554.13612939767</v>
      </c>
    </row>
    <row r="25" spans="1:84" x14ac:dyDescent="0.2">
      <c r="B25" s="118" t="s">
        <v>36</v>
      </c>
      <c r="C25" s="164"/>
      <c r="D25" s="164"/>
      <c r="E25" s="164"/>
      <c r="F25" s="133">
        <f ca="1">F15/'Demographic-Economic'!$I$27</f>
        <v>119403.32618185059</v>
      </c>
      <c r="G25" s="133">
        <f ca="1">G15/'Demographic-Economic'!$I$27</f>
        <v>120385.99428910934</v>
      </c>
      <c r="H25" s="133">
        <f ca="1">H15/'Demographic-Economic'!$I$27</f>
        <v>121376.74957986541</v>
      </c>
      <c r="I25" s="133">
        <f ca="1">I15/'Demographic-Economic'!$I$27</f>
        <v>122375.65861019857</v>
      </c>
      <c r="J25" s="133">
        <f ca="1">J15/'Demographic-Economic'!$I$27</f>
        <v>123382.78848393327</v>
      </c>
      <c r="K25" s="133">
        <f ca="1">K15/'Demographic-Economic'!$I$27</f>
        <v>124398.20685714642</v>
      </c>
      <c r="L25" s="133">
        <f ca="1">L15/'Demographic-Economic'!$I$27</f>
        <v>125421.98194271249</v>
      </c>
      <c r="M25" s="133">
        <f ca="1">M15/'Demographic-Economic'!$I$27</f>
        <v>126454.18251488567</v>
      </c>
      <c r="N25" s="133">
        <f ca="1">N15/'Demographic-Economic'!$I$27</f>
        <v>127243.05310150469</v>
      </c>
      <c r="O25" s="133">
        <f ca="1">O15/'Demographic-Economic'!$I$27</f>
        <v>128036.84497099512</v>
      </c>
      <c r="P25" s="133">
        <f ca="1">P15/'Demographic-Economic'!$I$27</f>
        <v>128835.58882424196</v>
      </c>
      <c r="Q25" s="133">
        <f ca="1">Q15/'Demographic-Economic'!$I$27</f>
        <v>129639.31555365417</v>
      </c>
      <c r="R25" s="133">
        <f ca="1">R15/'Demographic-Economic'!$I$27</f>
        <v>130448.05624435974</v>
      </c>
      <c r="S25" s="133">
        <f ca="1">S15/'Demographic-Economic'!$I$27</f>
        <v>131261.8421754078</v>
      </c>
      <c r="T25" s="133">
        <f ca="1">T15/'Demographic-Economic'!$I$27</f>
        <v>132080.7048209784</v>
      </c>
      <c r="U25" s="133">
        <f ca="1">U15/'Demographic-Economic'!$I$27</f>
        <v>132904.67585159981</v>
      </c>
      <c r="V25" s="133">
        <f ca="1">V15/'Demographic-Economic'!$I$27</f>
        <v>133733.78713537342</v>
      </c>
      <c r="W25" s="133">
        <f ca="1">W15/'Demographic-Economic'!$I$27</f>
        <v>134568.07073920633</v>
      </c>
      <c r="X25" s="133">
        <f ca="1">X15/'Demographic-Economic'!$I$27</f>
        <v>135138.8043539674</v>
      </c>
      <c r="Y25" s="133">
        <f ca="1">Y15/'Demographic-Economic'!$I$27</f>
        <v>135711.95857903542</v>
      </c>
      <c r="Z25" s="133">
        <f ca="1">Z15/'Demographic-Economic'!$I$27</f>
        <v>136287.54368076599</v>
      </c>
      <c r="AA25" s="133">
        <f ca="1">AA15/'Demographic-Economic'!$I$27</f>
        <v>136865.56996905673</v>
      </c>
      <c r="AB25" s="133">
        <f ca="1">AB15/'Demographic-Economic'!$I$27</f>
        <v>137446.04779753179</v>
      </c>
      <c r="AC25" s="133">
        <f ca="1">AC15/'Demographic-Economic'!$I$27</f>
        <v>138028.98756372739</v>
      </c>
      <c r="AD25" s="133">
        <f ca="1">AD15/'Demographic-Economic'!$I$27</f>
        <v>138614.39970927811</v>
      </c>
      <c r="AE25" s="133">
        <f ca="1">AE15/'Demographic-Economic'!$I$27</f>
        <v>139202.29472010373</v>
      </c>
      <c r="AF25" s="133">
        <f ca="1">AF15/'Demographic-Economic'!$I$27</f>
        <v>139792.68312659732</v>
      </c>
      <c r="AG25" s="133">
        <f ca="1">AG15/'Demographic-Economic'!$I$27</f>
        <v>140385.57550381371</v>
      </c>
      <c r="AH25" s="133">
        <f ca="1">AH15/'Demographic-Economic'!$I$27</f>
        <v>140703.8033541255</v>
      </c>
      <c r="AI25" s="133">
        <f ca="1">AI15/'Demographic-Economic'!$I$27</f>
        <v>141022.75256747153</v>
      </c>
      <c r="AJ25" s="133">
        <f ca="1">AJ15/'Demographic-Economic'!$I$27</f>
        <v>141342.424779047</v>
      </c>
      <c r="AK25" s="133">
        <f ca="1">AK15/'Demographic-Economic'!$I$27</f>
        <v>141662.82162775364</v>
      </c>
      <c r="AL25" s="133">
        <f ca="1">AL15/'Demographic-Economic'!$I$27</f>
        <v>141983.94475620837</v>
      </c>
      <c r="AM25" s="133">
        <f ca="1">AM15/'Demographic-Economic'!$I$27</f>
        <v>142305.79581075156</v>
      </c>
      <c r="AN25" s="133">
        <f ca="1">AN15/'Demographic-Economic'!$I$27</f>
        <v>142628.37644145553</v>
      </c>
      <c r="AO25" s="133">
        <f ca="1">AO15/'Demographic-Economic'!$I$27</f>
        <v>142951.68830213306</v>
      </c>
      <c r="AP25" s="133">
        <f ca="1">AP15/'Demographic-Economic'!$I$27</f>
        <v>143275.73305034576</v>
      </c>
      <c r="AQ25" s="133">
        <f ca="1">AQ15/'Demographic-Economic'!$I$27</f>
        <v>143600.51234741262</v>
      </c>
      <c r="AR25" s="133">
        <f ca="1">AR15/'Demographic-Economic'!$I$27</f>
        <v>143722.51860669249</v>
      </c>
      <c r="AS25" s="133">
        <f ca="1">AS15/'Demographic-Economic'!$I$27</f>
        <v>143844.62852526346</v>
      </c>
      <c r="AT25" s="133">
        <f ca="1">AT15/'Demographic-Economic'!$I$27</f>
        <v>143966.84219119675</v>
      </c>
      <c r="AU25" s="133">
        <f ca="1">AU15/'Demographic-Economic'!$I$27</f>
        <v>144089.15969263847</v>
      </c>
      <c r="AV25" s="133">
        <f ca="1">AV15/'Demographic-Economic'!$I$27</f>
        <v>144211.58111780966</v>
      </c>
      <c r="AW25" s="133">
        <f ca="1">AW15/'Demographic-Economic'!$I$27</f>
        <v>144334.10655500626</v>
      </c>
      <c r="AX25" s="133">
        <f ca="1">AX15/'Demographic-Economic'!$I$27</f>
        <v>144456.73609259928</v>
      </c>
      <c r="AY25" s="133">
        <f ca="1">AY15/'Demographic-Economic'!$I$27</f>
        <v>144579.46981903477</v>
      </c>
      <c r="AZ25" s="133">
        <f ca="1">AZ15/'Demographic-Economic'!$I$27</f>
        <v>144702.30782283391</v>
      </c>
      <c r="BA25" s="133">
        <f ca="1">BA15/'Demographic-Economic'!$I$27</f>
        <v>144825.25019259314</v>
      </c>
      <c r="BB25" s="133">
        <f ca="1">BB15/'Demographic-Economic'!$I$27</f>
        <v>144748.52140549227</v>
      </c>
      <c r="BC25" s="133">
        <f ca="1">BC15/'Demographic-Economic'!$I$27</f>
        <v>144671.83326949854</v>
      </c>
      <c r="BD25" s="133">
        <f ca="1">BD15/'Demographic-Economic'!$I$27</f>
        <v>144595.18576307499</v>
      </c>
      <c r="BE25" s="133">
        <f ca="1">BE15/'Demographic-Economic'!$I$27</f>
        <v>144518.57886469588</v>
      </c>
      <c r="BF25" s="133">
        <f ca="1">BF15/'Demographic-Economic'!$I$27</f>
        <v>144442.01255284704</v>
      </c>
      <c r="BG25" s="133">
        <f ca="1">BG15/'Demographic-Economic'!$I$27</f>
        <v>144365.48680602555</v>
      </c>
      <c r="BH25" s="133">
        <f ca="1">BH15/'Demographic-Economic'!$I$27</f>
        <v>144289.00160274003</v>
      </c>
      <c r="BI25" s="133">
        <f ca="1">BI15/'Demographic-Economic'!$I$27</f>
        <v>144212.55692151038</v>
      </c>
      <c r="BJ25" s="133">
        <f ca="1">BJ15/'Demographic-Economic'!$I$27</f>
        <v>144136.1527408679</v>
      </c>
      <c r="BK25" s="133">
        <f ca="1">BK15/'Demographic-Economic'!$I$27</f>
        <v>144059.78903935527</v>
      </c>
      <c r="BL25" s="133">
        <f ca="1">BL15/'Demographic-Economic'!$I$27</f>
        <v>143812.94683518488</v>
      </c>
      <c r="BM25" s="133">
        <f ca="1">BM15/'Demographic-Economic'!$I$27</f>
        <v>143566.52758785879</v>
      </c>
      <c r="BN25" s="133">
        <f ca="1">BN15/'Demographic-Economic'!$I$27</f>
        <v>143320.53057265287</v>
      </c>
      <c r="BO25" s="133">
        <f ca="1">BO15/'Demographic-Economic'!$I$27</f>
        <v>143074.95506608483</v>
      </c>
      <c r="BP25" s="133">
        <f ca="1">BP15/'Demographic-Economic'!$I$27</f>
        <v>142829.80034591208</v>
      </c>
      <c r="BQ25" s="133">
        <f ca="1">BQ15/'Demographic-Economic'!$I$27</f>
        <v>142585.06569112948</v>
      </c>
      <c r="BR25" s="133">
        <f ca="1">BR15/'Demographic-Economic'!$I$27</f>
        <v>142340.7503819674</v>
      </c>
      <c r="BS25" s="133">
        <f ca="1">BS15/'Demographic-Economic'!$I$27</f>
        <v>142096.85369988944</v>
      </c>
      <c r="BT25" s="133">
        <f ca="1">BT15/'Demographic-Economic'!$I$27</f>
        <v>141853.37492759043</v>
      </c>
      <c r="BU25" s="133">
        <f ca="1">BU15/'Demographic-Economic'!$I$27</f>
        <v>141610.31334899427</v>
      </c>
      <c r="BV25" s="133">
        <f ca="1">BV15/'Demographic-Economic'!$I$27</f>
        <v>141269.85048835343</v>
      </c>
      <c r="BW25" s="133">
        <f ca="1">BW15/'Demographic-Economic'!$I$27</f>
        <v>140930.20617656497</v>
      </c>
      <c r="BX25" s="133">
        <f ca="1">BX15/'Demographic-Economic'!$I$27</f>
        <v>140591.37844565438</v>
      </c>
      <c r="BY25" s="133">
        <f ca="1">BY15/'Demographic-Economic'!$I$27</f>
        <v>140253.36533237866</v>
      </c>
      <c r="BZ25" s="133">
        <f ca="1">BZ15/'Demographic-Economic'!$I$27</f>
        <v>139916.1648782148</v>
      </c>
      <c r="CA25" s="133">
        <f ca="1">CA15/'Demographic-Economic'!$I$27</f>
        <v>139579.77512934859</v>
      </c>
      <c r="CB25" s="133">
        <f ca="1">CB15/'Demographic-Economic'!$I$27</f>
        <v>139244.19413666322</v>
      </c>
      <c r="CC25" s="133">
        <f ca="1">CC15/'Demographic-Economic'!$I$27</f>
        <v>138909.41995572796</v>
      </c>
      <c r="CD25" s="133">
        <f ca="1">CD15/'Demographic-Economic'!$I$27</f>
        <v>138575.45064678692</v>
      </c>
      <c r="CE25" s="133">
        <f ca="1">CE15/'Demographic-Economic'!$I$27</f>
        <v>138242.28427474789</v>
      </c>
      <c r="CF25" s="133">
        <f ca="1">CF15/'Demographic-Economic'!$I$27</f>
        <v>137909.91890917093</v>
      </c>
    </row>
    <row r="26" spans="1:84" x14ac:dyDescent="0.2">
      <c r="B26" s="126" t="s">
        <v>115</v>
      </c>
      <c r="C26" s="164"/>
      <c r="D26" s="164"/>
      <c r="E26" s="164"/>
      <c r="F26" s="148">
        <f t="shared" ref="F26:AH26" ca="1" si="55">SUM(F20:F25)</f>
        <v>7386021.3828626648</v>
      </c>
      <c r="G26" s="134">
        <f t="shared" ca="1" si="55"/>
        <v>7446807.0233013276</v>
      </c>
      <c r="H26" s="134">
        <f t="shared" ca="1" si="55"/>
        <v>7508092.9187341221</v>
      </c>
      <c r="I26" s="134">
        <f t="shared" ca="1" si="55"/>
        <v>7569883.1861705491</v>
      </c>
      <c r="J26" s="134">
        <f t="shared" ca="1" si="55"/>
        <v>7632181.9765023626</v>
      </c>
      <c r="K26" s="134">
        <f t="shared" ca="1" si="55"/>
        <v>7694993.4747824166</v>
      </c>
      <c r="L26" s="134">
        <f t="shared" ca="1" si="55"/>
        <v>7758321.9005058026</v>
      </c>
      <c r="M26" s="134">
        <f t="shared" ca="1" si="55"/>
        <v>7822171.5078933164</v>
      </c>
      <c r="N26" s="134">
        <f t="shared" ca="1" si="55"/>
        <v>7870969.2692907304</v>
      </c>
      <c r="O26" s="134">
        <f t="shared" ca="1" si="55"/>
        <v>7920071.4501853371</v>
      </c>
      <c r="P26" s="134">
        <f t="shared" ca="1" si="55"/>
        <v>7969479.9496648749</v>
      </c>
      <c r="Q26" s="134">
        <f t="shared" ca="1" si="55"/>
        <v>8019196.6786643332</v>
      </c>
      <c r="R26" s="134">
        <f t="shared" ca="1" si="55"/>
        <v>8069223.5600398583</v>
      </c>
      <c r="S26" s="134">
        <f t="shared" ca="1" si="55"/>
        <v>8119562.5286431238</v>
      </c>
      <c r="T26" s="134">
        <f t="shared" ca="1" si="55"/>
        <v>8170215.5313961701</v>
      </c>
      <c r="U26" s="134">
        <f t="shared" ca="1" si="55"/>
        <v>8221184.5273666866</v>
      </c>
      <c r="V26" s="134">
        <f t="shared" ca="1" si="55"/>
        <v>8272471.4878438031</v>
      </c>
      <c r="W26" s="134">
        <f t="shared" ca="1" si="55"/>
        <v>8324078.3964143116</v>
      </c>
      <c r="X26" s="134">
        <f t="shared" ca="1" si="55"/>
        <v>8359382.6950242473</v>
      </c>
      <c r="Y26" s="134">
        <f t="shared" ca="1" si="55"/>
        <v>8394836.7271471322</v>
      </c>
      <c r="Z26" s="134">
        <f t="shared" ca="1" si="55"/>
        <v>8430441.1278366446</v>
      </c>
      <c r="AA26" s="134">
        <f t="shared" ca="1" si="55"/>
        <v>8466196.5348398797</v>
      </c>
      <c r="AB26" s="134">
        <f t="shared" ca="1" si="55"/>
        <v>8502103.5886087567</v>
      </c>
      <c r="AC26" s="134">
        <f t="shared" ca="1" si="55"/>
        <v>8538162.9323114958</v>
      </c>
      <c r="AD26" s="134">
        <f t="shared" ca="1" si="55"/>
        <v>8574375.2118441425</v>
      </c>
      <c r="AE26" s="134">
        <f t="shared" ca="1" si="55"/>
        <v>8610741.0758421291</v>
      </c>
      <c r="AF26" s="134">
        <f t="shared" ca="1" si="55"/>
        <v>8647261.1756918989</v>
      </c>
      <c r="AG26" s="134">
        <f t="shared" ca="1" si="55"/>
        <v>8683936.1655425765</v>
      </c>
      <c r="AH26" s="134">
        <f t="shared" ca="1" si="55"/>
        <v>8703621.0251037367</v>
      </c>
      <c r="AI26" s="134">
        <f t="shared" ref="AI26:CF26" ca="1" si="56">SUM(AI20:AI25)</f>
        <v>8723350.5065608397</v>
      </c>
      <c r="AJ26" s="134">
        <f t="shared" ca="1" si="56"/>
        <v>8743124.7110633776</v>
      </c>
      <c r="AK26" s="134">
        <f t="shared" ca="1" si="56"/>
        <v>8762943.7399901338</v>
      </c>
      <c r="AL26" s="134">
        <f t="shared" ca="1" si="56"/>
        <v>8782807.6949496977</v>
      </c>
      <c r="AM26" s="134">
        <f t="shared" ca="1" si="56"/>
        <v>8802716.6777809858</v>
      </c>
      <c r="AN26" s="134">
        <f t="shared" ca="1" si="56"/>
        <v>8822670.7905537598</v>
      </c>
      <c r="AO26" s="134">
        <f t="shared" ca="1" si="56"/>
        <v>8842670.1355691608</v>
      </c>
      <c r="AP26" s="134">
        <f t="shared" ca="1" si="56"/>
        <v>8862714.8153602257</v>
      </c>
      <c r="AQ26" s="134">
        <f t="shared" ca="1" si="56"/>
        <v>8882804.9326924141</v>
      </c>
      <c r="AR26" s="134">
        <f t="shared" ca="1" si="56"/>
        <v>8890351.9656662848</v>
      </c>
      <c r="AS26" s="134">
        <f t="shared" ca="1" si="56"/>
        <v>8897905.4107709117</v>
      </c>
      <c r="AT26" s="134">
        <f t="shared" ca="1" si="56"/>
        <v>8905465.2734541893</v>
      </c>
      <c r="AU26" s="134">
        <f t="shared" ca="1" si="56"/>
        <v>8913031.5591686331</v>
      </c>
      <c r="AV26" s="134">
        <f t="shared" ca="1" si="56"/>
        <v>8920604.2733714003</v>
      </c>
      <c r="AW26" s="134">
        <f t="shared" ca="1" si="56"/>
        <v>8928183.4215242788</v>
      </c>
      <c r="AX26" s="134">
        <f t="shared" ca="1" si="56"/>
        <v>8935769.0090937</v>
      </c>
      <c r="AY26" s="134">
        <f t="shared" ca="1" si="56"/>
        <v>8943361.0415507369</v>
      </c>
      <c r="AZ26" s="134">
        <f t="shared" ca="1" si="56"/>
        <v>8950959.5243711155</v>
      </c>
      <c r="BA26" s="134">
        <f t="shared" ca="1" si="56"/>
        <v>8958564.4630352072</v>
      </c>
      <c r="BB26" s="134">
        <f t="shared" ca="1" si="56"/>
        <v>8953818.1927232277</v>
      </c>
      <c r="BC26" s="134">
        <f t="shared" ca="1" si="56"/>
        <v>8949074.4369973708</v>
      </c>
      <c r="BD26" s="134">
        <f t="shared" ca="1" si="56"/>
        <v>8944333.1945254039</v>
      </c>
      <c r="BE26" s="134">
        <f t="shared" ca="1" si="56"/>
        <v>8939594.4639757946</v>
      </c>
      <c r="BF26" s="134">
        <f t="shared" ca="1" si="56"/>
        <v>8934858.2440177239</v>
      </c>
      <c r="BG26" s="134">
        <f t="shared" ca="1" si="56"/>
        <v>8930124.5333210733</v>
      </c>
      <c r="BH26" s="134">
        <f t="shared" ca="1" si="56"/>
        <v>8925393.3305564262</v>
      </c>
      <c r="BI26" s="134">
        <f t="shared" ca="1" si="56"/>
        <v>8920664.6343950778</v>
      </c>
      <c r="BJ26" s="134">
        <f t="shared" ca="1" si="56"/>
        <v>8915938.4435090218</v>
      </c>
      <c r="BK26" s="134">
        <f t="shared" ca="1" si="56"/>
        <v>8911214.7565709576</v>
      </c>
      <c r="BL26" s="134">
        <f t="shared" ca="1" si="56"/>
        <v>8895945.6526314337</v>
      </c>
      <c r="BM26" s="134">
        <f t="shared" ca="1" si="56"/>
        <v>8880702.7118516471</v>
      </c>
      <c r="BN26" s="134">
        <f t="shared" ca="1" si="56"/>
        <v>8865485.8894017935</v>
      </c>
      <c r="BO26" s="134">
        <f t="shared" ca="1" si="56"/>
        <v>8850295.1405288838</v>
      </c>
      <c r="BP26" s="134">
        <f t="shared" ca="1" si="56"/>
        <v>8835130.4205566123</v>
      </c>
      <c r="BQ26" s="134">
        <f t="shared" ca="1" si="56"/>
        <v>8819991.6848852206</v>
      </c>
      <c r="BR26" s="134">
        <f t="shared" ca="1" si="56"/>
        <v>8804878.8889913801</v>
      </c>
      <c r="BS26" s="134">
        <f t="shared" ca="1" si="56"/>
        <v>8789791.9884280451</v>
      </c>
      <c r="BT26" s="134">
        <f t="shared" ca="1" si="56"/>
        <v>8774730.9388243277</v>
      </c>
      <c r="BU26" s="134">
        <f t="shared" ca="1" si="56"/>
        <v>8759695.6958853714</v>
      </c>
      <c r="BV26" s="134">
        <f t="shared" ca="1" si="56"/>
        <v>8738635.4285613783</v>
      </c>
      <c r="BW26" s="134">
        <f t="shared" ca="1" si="56"/>
        <v>8717625.7948295958</v>
      </c>
      <c r="BX26" s="134">
        <f t="shared" ca="1" si="56"/>
        <v>8696666.6729555465</v>
      </c>
      <c r="BY26" s="134">
        <f t="shared" ca="1" si="56"/>
        <v>8675757.9414974265</v>
      </c>
      <c r="BZ26" s="134">
        <f t="shared" ca="1" si="56"/>
        <v>8654899.4793054108</v>
      </c>
      <c r="CA26" s="134">
        <f t="shared" ca="1" si="56"/>
        <v>8634091.1655209363</v>
      </c>
      <c r="CB26" s="134">
        <f t="shared" ca="1" si="56"/>
        <v>8613332.8795760255</v>
      </c>
      <c r="CC26" s="134">
        <f t="shared" ca="1" si="56"/>
        <v>8592624.5011925586</v>
      </c>
      <c r="CD26" s="134">
        <f t="shared" ca="1" si="56"/>
        <v>8571965.9103815984</v>
      </c>
      <c r="CE26" s="134">
        <f t="shared" ca="1" si="56"/>
        <v>8551356.987442689</v>
      </c>
      <c r="CF26" s="134">
        <f t="shared" ca="1" si="56"/>
        <v>8530797.6129631586</v>
      </c>
    </row>
    <row r="27" spans="1:84" x14ac:dyDescent="0.2">
      <c r="B27" s="126"/>
      <c r="C27" s="134"/>
      <c r="D27" s="134"/>
      <c r="E27" s="134"/>
      <c r="F27" s="148"/>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row>
    <row r="28" spans="1:84" ht="16" customHeight="1" x14ac:dyDescent="0.2">
      <c r="A28" s="118"/>
      <c r="B28" s="128" t="s">
        <v>156</v>
      </c>
      <c r="C28" s="128"/>
      <c r="D28" s="128"/>
      <c r="E28" s="128"/>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c r="BX28" s="129"/>
      <c r="BY28" s="129"/>
      <c r="BZ28" s="129"/>
      <c r="CA28" s="129"/>
      <c r="CB28" s="129"/>
      <c r="CC28" s="129"/>
      <c r="CD28" s="129"/>
      <c r="CE28" s="129"/>
      <c r="CF28" s="129"/>
    </row>
    <row r="29" spans="1:84" x14ac:dyDescent="0.2">
      <c r="A29" s="118"/>
      <c r="B29" s="118" t="s">
        <v>31</v>
      </c>
      <c r="C29" s="160">
        <f>INDEX('Demographic-Economic'!$D$36:$I$37, MATCH('Base Case 2 - Forecasts'!C$8,'Demographic-Economic'!$C$36:$C$37,0),MATCH('Base Case 2 - Forecasts'!$B29,'Demographic-Economic'!$D$8:$I$8,0))*1000</f>
        <v>534828123000</v>
      </c>
      <c r="D29" s="160">
        <f>INDEX('Demographic-Economic'!$D$36:$I$37, MATCH('Base Case 2 - Forecasts'!D$8,'Demographic-Economic'!$C$36:$C$37,0),MATCH('Base Case 2 - Forecasts'!$B29,'Demographic-Economic'!$D$8:$I$8,0))*1000</f>
        <v>531771287000</v>
      </c>
      <c r="E29" s="133" cm="1">
        <f t="array" aca="1" ref="E29" ca="1">(1+INDIRECT("'Case "&amp;$E$6&amp;" Assumptions'!$C$20"))*'Base Case 2 - Forecasts'!D29</f>
        <v>550457996940.91858</v>
      </c>
      <c r="F29" s="133" cm="1">
        <f t="array" aca="1" ref="F29" ca="1">(1+INDIRECT("'Case "&amp;$E$6&amp;" Assumptions'!$C$20"))*'Base Case 2 - Forecasts'!E29</f>
        <v>569801367248.71411</v>
      </c>
      <c r="G29" s="133" cm="1">
        <f t="array" aca="1" ref="G29" ca="1">(1+INDIRECT("'Case "&amp;$E$6&amp;" Assumptions'!$C$20"))*'Base Case 2 - Forecasts'!F29</f>
        <v>589824473298.28076</v>
      </c>
      <c r="H29" s="133" cm="1">
        <f t="array" aca="1" ref="H29" ca="1">(1+INDIRECT("'Case "&amp;$E$6&amp;" Assumptions'!$C$20"))*'Base Case 2 - Forecasts'!G29</f>
        <v>610551201344.76904</v>
      </c>
      <c r="I29" s="133" cm="1">
        <f t="array" aca="1" ref="I29" ca="1">(1+INDIRECT("'Case "&amp;$E$6&amp;" Assumptions'!$C$20"))*'Base Case 2 - Forecasts'!H29</f>
        <v>632006277018.32471</v>
      </c>
      <c r="J29" s="133" cm="1">
        <f t="array" aca="1" ref="J29" ca="1">(1+INDIRECT("'Case "&amp;$E$6&amp;" Assumptions'!$C$20"))*'Base Case 2 - Forecasts'!I29</f>
        <v>654215294820.14771</v>
      </c>
      <c r="K29" s="133" cm="1">
        <f t="array" aca="1" ref="K29" ca="1">(1+INDIRECT("'Case "&amp;$E$6&amp;" Assumptions'!$C$20"))*'Base Case 2 - Forecasts'!J29</f>
        <v>677204748655.05676</v>
      </c>
      <c r="L29" s="133" cm="1">
        <f t="array" aca="1" ref="L29" ca="1">(1+INDIRECT("'Case "&amp;$E$6&amp;" Assumptions'!$C$20"))*'Base Case 2 - Forecasts'!K29</f>
        <v>701002063436.98438</v>
      </c>
      <c r="M29" s="133" cm="1">
        <f t="array" aca="1" ref="M29" ca="1">(1+INDIRECT("'Case "&amp;$E$6&amp;" Assumptions'!$C$20"))*'Base Case 2 - Forecasts'!L29</f>
        <v>725635627805.10413</v>
      </c>
      <c r="N29" s="133" cm="1">
        <f t="array" aca="1" ref="N29" ca="1">(1+INDIRECT("'Case "&amp;$E$6&amp;" Assumptions'!$C$21"))*'Base Case 2 - Forecasts'!M29</f>
        <v>744778351863.75146</v>
      </c>
      <c r="O29" s="133" cm="1">
        <f t="array" aca="1" ref="O29" ca="1">(1+INDIRECT("'Case "&amp;$E$6&amp;" Assumptions'!$C$21"))*'Base Case 2 - Forecasts'!N29</f>
        <v>764426073017.8335</v>
      </c>
      <c r="P29" s="133" cm="1">
        <f t="array" aca="1" ref="P29" ca="1">(1+INDIRECT("'Case "&amp;$E$6&amp;" Assumptions'!$C$21"))*'Base Case 2 - Forecasts'!O29</f>
        <v>784592113408.21252</v>
      </c>
      <c r="Q29" s="133" cm="1">
        <f t="array" aca="1" ref="Q29" ca="1">(1+INDIRECT("'Case "&amp;$E$6&amp;" Assumptions'!$C$21"))*'Base Case 2 - Forecasts'!P29</f>
        <v>805290146622.20227</v>
      </c>
      <c r="R29" s="133" cm="1">
        <f t="array" aca="1" ref="R29" ca="1">(1+INDIRECT("'Case "&amp;$E$6&amp;" Assumptions'!$C$21"))*'Base Case 2 - Forecasts'!Q29</f>
        <v>826534206964.94617</v>
      </c>
      <c r="S29" s="133" cm="1">
        <f t="array" aca="1" ref="S29" ca="1">(1+INDIRECT("'Case "&amp;$E$6&amp;" Assumptions'!$C$21"))*'Base Case 2 - Forecasts'!R29</f>
        <v>848338698975.38037</v>
      </c>
      <c r="T29" s="133" cm="1">
        <f t="array" aca="1" ref="T29" ca="1">(1+INDIRECT("'Case "&amp;$E$6&amp;" Assumptions'!$C$21"))*'Base Case 2 - Forecasts'!S29</f>
        <v>870718407193.23438</v>
      </c>
      <c r="U29" s="133" cm="1">
        <f t="array" aca="1" ref="U29" ca="1">(1+INDIRECT("'Case "&amp;$E$6&amp;" Assumptions'!$C$21"))*'Base Case 2 - Forecasts'!T29</f>
        <v>893688506183.69043</v>
      </c>
      <c r="V29" s="133" cm="1">
        <f t="array" aca="1" ref="V29" ca="1">(1+INDIRECT("'Case "&amp;$E$6&amp;" Assumptions'!$C$21"))*'Base Case 2 - Forecasts'!U29</f>
        <v>917264570826.50037</v>
      </c>
      <c r="W29" s="133" cm="1">
        <f t="array" aca="1" ref="W29" ca="1">(1+INDIRECT("'Case "&amp;$E$6&amp;" Assumptions'!$C$21"))*'Base Case 2 - Forecasts'!V29</f>
        <v>941462586876.53552</v>
      </c>
      <c r="X29" s="133" cm="1">
        <f t="array" aca="1" ref="X29" ca="1">(1+INDIRECT("'Case "&amp;$E$6&amp;" Assumptions'!$C$22"))*'Base Case 2 - Forecasts'!W29</f>
        <v>962062044189.17993</v>
      </c>
      <c r="Y29" s="133" cm="1">
        <f t="array" aca="1" ref="Y29" ca="1">(1+INDIRECT("'Case "&amp;$E$6&amp;" Assumptions'!$C$22"))*'Base Case 2 - Forecasts'!X29</f>
        <v>983112223227.24438</v>
      </c>
      <c r="Z29" s="133" cm="1">
        <f t="array" aca="1" ref="Z29" ca="1">(1+INDIRECT("'Case "&amp;$E$6&amp;" Assumptions'!$C$22"))*'Base Case 2 - Forecasts'!Y29</f>
        <v>1004622985904.5979</v>
      </c>
      <c r="AA29" s="133" cm="1">
        <f t="array" aca="1" ref="AA29" ca="1">(1+INDIRECT("'Case "&amp;$E$6&amp;" Assumptions'!$C$22"))*'Base Case 2 - Forecasts'!Z29</f>
        <v>1026604409916.4657</v>
      </c>
      <c r="AB29" s="133" cm="1">
        <f t="array" aca="1" ref="AB29" ca="1">(1+INDIRECT("'Case "&amp;$E$6&amp;" Assumptions'!$C$22"))*'Base Case 2 - Forecasts'!AA29</f>
        <v>1049066793460.7838</v>
      </c>
      <c r="AC29" s="133" cm="1">
        <f t="array" aca="1" ref="AC29" ca="1">(1+INDIRECT("'Case "&amp;$E$6&amp;" Assumptions'!$C$22"))*'Base Case 2 - Forecasts'!AB29</f>
        <v>1072020660062.8585</v>
      </c>
      <c r="AD29" s="133" cm="1">
        <f t="array" aca="1" ref="AD29" ca="1">(1+INDIRECT("'Case "&amp;$E$6&amp;" Assumptions'!$C$22"))*'Base Case 2 - Forecasts'!AC29</f>
        <v>1095476763505.5901</v>
      </c>
      <c r="AE29" s="133" cm="1">
        <f t="array" aca="1" ref="AE29" ca="1">(1+INDIRECT("'Case "&amp;$E$6&amp;" Assumptions'!$C$22"))*'Base Case 2 - Forecasts'!AD29</f>
        <v>1119446092867.572</v>
      </c>
      <c r="AF29" s="133" cm="1">
        <f t="array" aca="1" ref="AF29" ca="1">(1+INDIRECT("'Case "&amp;$E$6&amp;" Assumptions'!$C$22"))*'Base Case 2 - Forecasts'!AE29</f>
        <v>1143939877671.4243</v>
      </c>
      <c r="AG29" s="133" cm="1">
        <f t="array" aca="1" ref="AG29" ca="1">(1+INDIRECT("'Case "&amp;$E$6&amp;" Assumptions'!$C$22"))*'Base Case 2 - Forecasts'!AF29</f>
        <v>1168969593144.7747</v>
      </c>
      <c r="AH29" s="133" cm="1">
        <f t="array" aca="1" ref="AH29" ca="1">(1+INDIRECT("'Case "&amp;$E$6&amp;" Assumptions'!$C$23"))*'Base Case 2 - Forecasts'!AG29</f>
        <v>1191504805019.6946</v>
      </c>
      <c r="AI29" s="133" cm="1">
        <f t="array" aca="1" ref="AI29" ca="1">(1+INDIRECT("'Case "&amp;$E$6&amp;" Assumptions'!$C$23"))*'Base Case 2 - Forecasts'!AH29</f>
        <v>1214474447163.1394</v>
      </c>
      <c r="AJ29" s="133" cm="1">
        <f t="array" aca="1" ref="AJ29" ca="1">(1+INDIRECT("'Case "&amp;$E$6&amp;" Assumptions'!$C$23"))*'Base Case 2 - Forecasts'!AI29</f>
        <v>1237886894453.4668</v>
      </c>
      <c r="AK29" s="133" cm="1">
        <f t="array" aca="1" ref="AK29" ca="1">(1+INDIRECT("'Case "&amp;$E$6&amp;" Assumptions'!$C$23"))*'Base Case 2 - Forecasts'!AJ29</f>
        <v>1261750683218.6213</v>
      </c>
      <c r="AL29" s="133" cm="1">
        <f t="array" aca="1" ref="AL29" ca="1">(1+INDIRECT("'Case "&amp;$E$6&amp;" Assumptions'!$C$23"))*'Base Case 2 - Forecasts'!AK29</f>
        <v>1286074514348.5342</v>
      </c>
      <c r="AM29" s="133" cm="1">
        <f t="array" aca="1" ref="AM29" ca="1">(1+INDIRECT("'Case "&amp;$E$6&amp;" Assumptions'!$C$23"))*'Base Case 2 - Forecasts'!AL29</f>
        <v>1310867256467.5239</v>
      </c>
      <c r="AN29" s="133" cm="1">
        <f t="array" aca="1" ref="AN29" ca="1">(1+INDIRECT("'Case "&amp;$E$6&amp;" Assumptions'!$C$23"))*'Base Case 2 - Forecasts'!AM29</f>
        <v>1336137949167.8533</v>
      </c>
      <c r="AO29" s="133" cm="1">
        <f t="array" aca="1" ref="AO29" ca="1">(1+INDIRECT("'Case "&amp;$E$6&amp;" Assumptions'!$C$23"))*'Base Case 2 - Forecasts'!AN29</f>
        <v>1361895806305.6218</v>
      </c>
      <c r="AP29" s="133" cm="1">
        <f t="array" aca="1" ref="AP29" ca="1">(1+INDIRECT("'Case "&amp;$E$6&amp;" Assumptions'!$C$23"))*'Base Case 2 - Forecasts'!AO29</f>
        <v>1388150219360.1973</v>
      </c>
      <c r="AQ29" s="133" cm="1">
        <f t="array" aca="1" ref="AQ29" ca="1">(1+INDIRECT("'Case "&amp;$E$6&amp;" Assumptions'!$C$23"))*'Base Case 2 - Forecasts'!AP29</f>
        <v>1414910760858.4092</v>
      </c>
      <c r="AR29" s="133" cm="1">
        <f t="array" aca="1" ref="AR29" ca="1">(1+INDIRECT("'Case "&amp;$E$6&amp;" Assumptions'!$C$24"))*'Base Case 2 - Forecasts'!AQ29</f>
        <v>1440877852012.5151</v>
      </c>
      <c r="AS29" s="133" cm="1">
        <f t="array" aca="1" ref="AS29" ca="1">(1+INDIRECT("'Case "&amp;$E$6&amp;" Assumptions'!$C$24"))*'Base Case 2 - Forecasts'!AR29</f>
        <v>1467321503131.8564</v>
      </c>
      <c r="AT29" s="133" cm="1">
        <f t="array" aca="1" ref="AT29" ca="1">(1+INDIRECT("'Case "&amp;$E$6&amp;" Assumptions'!$C$24"))*'Base Case 2 - Forecasts'!AS29</f>
        <v>1494250460263.4629</v>
      </c>
      <c r="AU29" s="133" cm="1">
        <f t="array" aca="1" ref="AU29" ca="1">(1+INDIRECT("'Case "&amp;$E$6&amp;" Assumptions'!$C$24"))*'Base Case 2 - Forecasts'!AT29</f>
        <v>1521673629965.8306</v>
      </c>
      <c r="AV29" s="133" cm="1">
        <f t="array" aca="1" ref="AV29" ca="1">(1+INDIRECT("'Case "&amp;$E$6&amp;" Assumptions'!$C$24"))*'Base Case 2 - Forecasts'!AU29</f>
        <v>1549600082254.7012</v>
      </c>
      <c r="AW29" s="133" cm="1">
        <f t="array" aca="1" ref="AW29" ca="1">(1+INDIRECT("'Case "&amp;$E$6&amp;" Assumptions'!$C$24"))*'Base Case 2 - Forecasts'!AV29</f>
        <v>1578039053602.9053</v>
      </c>
      <c r="AX29" s="133" cm="1">
        <f t="array" aca="1" ref="AX29" ca="1">(1+INDIRECT("'Case "&amp;$E$6&amp;" Assumptions'!$C$24"))*'Base Case 2 - Forecasts'!AW29</f>
        <v>1606999949995.2583</v>
      </c>
      <c r="AY29" s="133" cm="1">
        <f t="array" aca="1" ref="AY29" ca="1">(1+INDIRECT("'Case "&amp;$E$6&amp;" Assumptions'!$C$24"))*'Base Case 2 - Forecasts'!AX29</f>
        <v>1636492350039.5227</v>
      </c>
      <c r="AZ29" s="133" cm="1">
        <f t="array" aca="1" ref="AZ29" ca="1">(1+INDIRECT("'Case "&amp;$E$6&amp;" Assumptions'!$C$24"))*'Base Case 2 - Forecasts'!AY29</f>
        <v>1666526008134.4631</v>
      </c>
      <c r="BA29" s="133" cm="1">
        <f t="array" aca="1" ref="BA29" ca="1">(1+INDIRECT("'Case "&amp;$E$6&amp;" Assumptions'!$C$24"))*'Base Case 2 - Forecasts'!AZ29</f>
        <v>1697110857696.0437</v>
      </c>
      <c r="BB29" s="133" cm="1">
        <f t="array" aca="1" ref="BB29" ca="1">(1+INDIRECT("'Case "&amp;$E$6&amp;" Assumptions'!$C$25"))*'Base Case 2 - Forecasts'!BA29</f>
        <v>1725493652057.7485</v>
      </c>
      <c r="BC29" s="133" cm="1">
        <f t="array" aca="1" ref="BC29" ca="1">(1+INDIRECT("'Case "&amp;$E$6&amp;" Assumptions'!$C$25"))*'Base Case 2 - Forecasts'!BB29</f>
        <v>1754351125496.6189</v>
      </c>
      <c r="BD29" s="133" cm="1">
        <f t="array" aca="1" ref="BD29" ca="1">(1+INDIRECT("'Case "&amp;$E$6&amp;" Assumptions'!$C$25"))*'Base Case 2 - Forecasts'!BC29</f>
        <v>1783691216632.9128</v>
      </c>
      <c r="BE29" s="133" cm="1">
        <f t="array" aca="1" ref="BE29" ca="1">(1+INDIRECT("'Case "&amp;$E$6&amp;" Assumptions'!$C$25"))*'Base Case 2 - Forecasts'!BD29</f>
        <v>1813521996853.835</v>
      </c>
      <c r="BF29" s="133" cm="1">
        <f t="array" aca="1" ref="BF29" ca="1">(1+INDIRECT("'Case "&amp;$E$6&amp;" Assumptions'!$C$25"))*'Base Case 2 - Forecasts'!BE29</f>
        <v>1843851672533.9546</v>
      </c>
      <c r="BG29" s="133" cm="1">
        <f t="array" aca="1" ref="BG29" ca="1">(1+INDIRECT("'Case "&amp;$E$6&amp;" Assumptions'!$C$25"))*'Base Case 2 - Forecasts'!BF29</f>
        <v>1874688587292.7605</v>
      </c>
      <c r="BH29" s="133" cm="1">
        <f t="array" aca="1" ref="BH29" ca="1">(1+INDIRECT("'Case "&amp;$E$6&amp;" Assumptions'!$C$25"))*'Base Case 2 - Forecasts'!BG29</f>
        <v>1906041224289.9692</v>
      </c>
      <c r="BI29" s="133" cm="1">
        <f t="array" aca="1" ref="BI29" ca="1">(1+INDIRECT("'Case "&amp;$E$6&amp;" Assumptions'!$C$25"))*'Base Case 2 - Forecasts'!BH29</f>
        <v>1937918208559.2217</v>
      </c>
      <c r="BJ29" s="133" cm="1">
        <f t="array" aca="1" ref="BJ29" ca="1">(1+INDIRECT("'Case "&amp;$E$6&amp;" Assumptions'!$C$25"))*'Base Case 2 - Forecasts'!BI29</f>
        <v>1970328309380.8093</v>
      </c>
      <c r="BK29" s="133" cm="1">
        <f t="array" aca="1" ref="BK29" ca="1">(1+INDIRECT("'Case "&amp;$E$6&amp;" Assumptions'!$C$25"))*'Base Case 2 - Forecasts'!BJ29</f>
        <v>2003280442694.0811</v>
      </c>
      <c r="BL29" s="133" cm="1">
        <f t="array" aca="1" ref="BL29" ca="1">(1+INDIRECT("'Case "&amp;$E$6&amp;" Assumptions'!$C$26"))*'Base Case 2 - Forecasts'!BK29</f>
        <v>2034255941811.719</v>
      </c>
      <c r="BM29" s="133" cm="1">
        <f t="array" aca="1" ref="BM29" ca="1">(1+INDIRECT("'Case "&amp;$E$6&amp;" Assumptions'!$C$26"))*'Base Case 2 - Forecasts'!BL29</f>
        <v>2065710396109.6394</v>
      </c>
      <c r="BN29" s="133" cm="1">
        <f t="array" aca="1" ref="BN29" ca="1">(1+INDIRECT("'Case "&amp;$E$6&amp;" Assumptions'!$C$26"))*'Base Case 2 - Forecasts'!BM29</f>
        <v>2097651211378.5884</v>
      </c>
      <c r="BO29" s="133" cm="1">
        <f t="array" aca="1" ref="BO29" ca="1">(1+INDIRECT("'Case "&amp;$E$6&amp;" Assumptions'!$C$26"))*'Base Case 2 - Forecasts'!BN29</f>
        <v>2130085907920.5203</v>
      </c>
      <c r="BP29" s="133" cm="1">
        <f t="array" aca="1" ref="BP29" ca="1">(1+INDIRECT("'Case "&amp;$E$6&amp;" Assumptions'!$C$26"))*'Base Case 2 - Forecasts'!BO29</f>
        <v>2163022122319.2153</v>
      </c>
      <c r="BQ29" s="133" cm="1">
        <f t="array" aca="1" ref="BQ29" ca="1">(1+INDIRECT("'Case "&amp;$E$6&amp;" Assumptions'!$C$26"))*'Base Case 2 - Forecasts'!BP29</f>
        <v>2196467609238.2737</v>
      </c>
      <c r="BR29" s="133" cm="1">
        <f t="array" aca="1" ref="BR29" ca="1">(1+INDIRECT("'Case "&amp;$E$6&amp;" Assumptions'!$C$26"))*'Base Case 2 - Forecasts'!BQ29</f>
        <v>2230430243246.9111</v>
      </c>
      <c r="BS29" s="133" cm="1">
        <f t="array" aca="1" ref="BS29" ca="1">(1+INDIRECT("'Case "&amp;$E$6&amp;" Assumptions'!$C$26"))*'Base Case 2 - Forecasts'!BR29</f>
        <v>2264918020673.9873</v>
      </c>
      <c r="BT29" s="133" cm="1">
        <f t="array" aca="1" ref="BT29" ca="1">(1+INDIRECT("'Case "&amp;$E$6&amp;" Assumptions'!$C$26"))*'Base Case 2 - Forecasts'!BS29</f>
        <v>2299939061490.6987</v>
      </c>
      <c r="BU29" s="133" cm="1">
        <f t="array" aca="1" ref="BU29" ca="1">(1+INDIRECT("'Case "&amp;$E$6&amp;" Assumptions'!$C$26"))*'Base Case 2 - Forecasts'!BT29</f>
        <v>2335501611222.3867</v>
      </c>
      <c r="BV29" s="133" cm="1">
        <f t="array" aca="1" ref="BV29" ca="1">(1+INDIRECT("'Case "&amp;$E$6&amp;" Assumptions'!$C$27"))*'Base Case 2 - Forecasts'!BU29</f>
        <v>2369732248769.6338</v>
      </c>
      <c r="BW29" s="133" cm="1">
        <f t="array" aca="1" ref="BW29" ca="1">(1+INDIRECT("'Case "&amp;$E$6&amp;" Assumptions'!$C$27"))*'Base Case 2 - Forecasts'!BV29</f>
        <v>2404464592905.8467</v>
      </c>
      <c r="BX29" s="133" cm="1">
        <f t="array" aca="1" ref="BX29" ca="1">(1+INDIRECT("'Case "&amp;$E$6&amp;" Assumptions'!$C$27"))*'Base Case 2 - Forecasts'!BW29</f>
        <v>2439705996970.5903</v>
      </c>
      <c r="BY29" s="133" cm="1">
        <f t="array" aca="1" ref="BY29" ca="1">(1+INDIRECT("'Case "&amp;$E$6&amp;" Assumptions'!$C$27"))*'Base Case 2 - Forecasts'!BX29</f>
        <v>2475463922078.7793</v>
      </c>
      <c r="BZ29" s="133" cm="1">
        <f t="array" aca="1" ref="BZ29" ca="1">(1+INDIRECT("'Case "&amp;$E$6&amp;" Assumptions'!$C$27"))*'Base Case 2 - Forecasts'!BY29</f>
        <v>2511745938700.3022</v>
      </c>
      <c r="CA29" s="133" cm="1">
        <f t="array" aca="1" ref="CA29" ca="1">(1+INDIRECT("'Case "&amp;$E$6&amp;" Assumptions'!$C$27"))*'Base Case 2 - Forecasts'!BZ29</f>
        <v>2548559728262.8018</v>
      </c>
      <c r="CB29" s="133" cm="1">
        <f t="array" aca="1" ref="CB29" ca="1">(1+INDIRECT("'Case "&amp;$E$6&amp;" Assumptions'!$C$27"))*'Base Case 2 - Forecasts'!CA29</f>
        <v>2585913084777.9419</v>
      </c>
      <c r="CC29" s="133" cm="1">
        <f t="array" aca="1" ref="CC29" ca="1">(1+INDIRECT("'Case "&amp;$E$6&amp;" Assumptions'!$C$27"))*'Base Case 2 - Forecasts'!CB29</f>
        <v>2623813916491.5142</v>
      </c>
      <c r="CD29" s="133" cm="1">
        <f t="array" aca="1" ref="CD29" ca="1">(1+INDIRECT("'Case "&amp;$E$6&amp;" Assumptions'!$C$27"))*'Base Case 2 - Forecasts'!CC29</f>
        <v>2662270247557.7275</v>
      </c>
      <c r="CE29" s="133" cm="1">
        <f t="array" aca="1" ref="CE29" ca="1">(1+INDIRECT("'Case "&amp;$E$6&amp;" Assumptions'!$C$27"))*'Base Case 2 - Forecasts'!CD29</f>
        <v>2701290219738.0381</v>
      </c>
      <c r="CF29" s="133" cm="1">
        <f t="array" aca="1" ref="CF29" ca="1">(1+INDIRECT("'Case "&amp;$E$6&amp;" Assumptions'!$C$27"))*'Base Case 2 - Forecasts'!CE29</f>
        <v>2740882094124.8765</v>
      </c>
    </row>
    <row r="30" spans="1:84" x14ac:dyDescent="0.2">
      <c r="A30" s="118"/>
      <c r="B30" s="118" t="s">
        <v>32</v>
      </c>
      <c r="C30" s="160">
        <f>INDEX('Demographic-Economic'!$D$36:$I$37, MATCH('Base Case 2 - Forecasts'!C$8,'Demographic-Economic'!$C$36:$C$37,0),MATCH('Base Case 2 - Forecasts'!$B30,'Demographic-Economic'!$D$8:$I$8,0))*1000</f>
        <v>223457321000</v>
      </c>
      <c r="D30" s="160">
        <f>INDEX('Demographic-Economic'!$D$36:$I$37, MATCH('Base Case 2 - Forecasts'!D$8,'Demographic-Economic'!$C$36:$C$37,0),MATCH('Base Case 2 - Forecasts'!$B30,'Demographic-Economic'!$D$8:$I$8,0))*1000</f>
        <v>222153795000</v>
      </c>
      <c r="E30" s="133" cm="1">
        <f t="array" aca="1" ref="E30" ca="1">(1+INDIRECT("'Case "&amp;$E$6&amp;" Assumptions'!$C$20"))*'Base Case 2 - Forecasts'!D30</f>
        <v>229960390863.53201</v>
      </c>
      <c r="F30" s="133" cm="1">
        <f t="array" aca="1" ref="F30" ca="1">(1+INDIRECT("'Case "&amp;$E$6&amp;" Assumptions'!$C$20"))*'Base Case 2 - Forecasts'!E30</f>
        <v>238041314424.12866</v>
      </c>
      <c r="G30" s="133" cm="1">
        <f t="array" aca="1" ref="G30" ca="1">(1+INDIRECT("'Case "&amp;$E$6&amp;" Assumptions'!$C$20"))*'Base Case 2 - Forecasts'!F30</f>
        <v>246406205694.76001</v>
      </c>
      <c r="H30" s="133" cm="1">
        <f t="array" aca="1" ref="H30" ca="1">(1+INDIRECT("'Case "&amp;$E$6&amp;" Assumptions'!$C$20"))*'Base Case 2 - Forecasts'!G30</f>
        <v>255065043443.29065</v>
      </c>
      <c r="I30" s="133" cm="1">
        <f t="array" aca="1" ref="I30" ca="1">(1+INDIRECT("'Case "&amp;$E$6&amp;" Assumptions'!$C$20"))*'Base Case 2 - Forecasts'!H30</f>
        <v>264028157096.49658</v>
      </c>
      <c r="J30" s="133" cm="1">
        <f t="array" aca="1" ref="J30" ca="1">(1+INDIRECT("'Case "&amp;$E$6&amp;" Assumptions'!$C$20"))*'Base Case 2 - Forecasts'!I30</f>
        <v>273306239062.39545</v>
      </c>
      <c r="K30" s="133" cm="1">
        <f t="array" aca="1" ref="K30" ca="1">(1+INDIRECT("'Case "&amp;$E$6&amp;" Assumptions'!$C$20"))*'Base Case 2 - Forecasts'!J30</f>
        <v>282910357485.5896</v>
      </c>
      <c r="L30" s="133" cm="1">
        <f t="array" aca="1" ref="L30" ca="1">(1+INDIRECT("'Case "&amp;$E$6&amp;" Assumptions'!$C$20"))*'Base Case 2 - Forecasts'!K30</f>
        <v>292851969450.83813</v>
      </c>
      <c r="M30" s="133" cm="1">
        <f t="array" aca="1" ref="M30" ca="1">(1+INDIRECT("'Case "&amp;$E$6&amp;" Assumptions'!$C$20"))*'Base Case 2 - Forecasts'!L30</f>
        <v>303142934650.60938</v>
      </c>
      <c r="N30" s="133" cm="1">
        <f t="array" aca="1" ref="N30" ca="1">(1+INDIRECT("'Case "&amp;$E$6&amp;" Assumptions'!$C$21"))*'Base Case 2 - Forecasts'!M30</f>
        <v>311140035848.49017</v>
      </c>
      <c r="O30" s="133" cm="1">
        <f t="array" aca="1" ref="O30" ca="1">(1+INDIRECT("'Case "&amp;$E$6&amp;" Assumptions'!$C$21"))*'Base Case 2 - Forecasts'!N30</f>
        <v>319348105603.63867</v>
      </c>
      <c r="P30" s="133" cm="1">
        <f t="array" aca="1" ref="P30" ca="1">(1+INDIRECT("'Case "&amp;$E$6&amp;" Assumptions'!$C$21"))*'Base Case 2 - Forecasts'!O30</f>
        <v>327772709399.2287</v>
      </c>
      <c r="Q30" s="133" cm="1">
        <f t="array" aca="1" ref="Q30" ca="1">(1+INDIRECT("'Case "&amp;$E$6&amp;" Assumptions'!$C$21"))*'Base Case 2 - Forecasts'!P30</f>
        <v>336419559539.37903</v>
      </c>
      <c r="R30" s="133" cm="1">
        <f t="array" aca="1" ref="R30" ca="1">(1+INDIRECT("'Case "&amp;$E$6&amp;" Assumptions'!$C$21"))*'Base Case 2 - Forecasts'!Q30</f>
        <v>345294519022.38239</v>
      </c>
      <c r="S30" s="133" cm="1">
        <f t="array" aca="1" ref="S30" ca="1">(1+INDIRECT("'Case "&amp;$E$6&amp;" Assumptions'!$C$21"))*'Base Case 2 - Forecasts'!R30</f>
        <v>354403605516.11243</v>
      </c>
      <c r="T30" s="133" cm="1">
        <f t="array" aca="1" ref="T30" ca="1">(1+INDIRECT("'Case "&amp;$E$6&amp;" Assumptions'!$C$21"))*'Base Case 2 - Forecasts'!S30</f>
        <v>363752995438.30463</v>
      </c>
      <c r="U30" s="133" cm="1">
        <f t="array" aca="1" ref="U30" ca="1">(1+INDIRECT("'Case "&amp;$E$6&amp;" Assumptions'!$C$21"))*'Base Case 2 - Forecasts'!T30</f>
        <v>373349028144.47723</v>
      </c>
      <c r="V30" s="133" cm="1">
        <f t="array" aca="1" ref="V30" ca="1">(1+INDIRECT("'Case "&amp;$E$6&amp;" Assumptions'!$C$21"))*'Base Case 2 - Forecasts'!U30</f>
        <v>383198210226.33258</v>
      </c>
      <c r="W30" s="133" cm="1">
        <f t="array" aca="1" ref="W30" ca="1">(1+INDIRECT("'Case "&amp;$E$6&amp;" Assumptions'!$C$21"))*'Base Case 2 - Forecasts'!V30</f>
        <v>393307219923.55267</v>
      </c>
      <c r="X30" s="133" cm="1">
        <f t="array" aca="1" ref="X30" ca="1">(1+INDIRECT("'Case "&amp;$E$6&amp;" Assumptions'!$C$22"))*'Base Case 2 - Forecasts'!W30</f>
        <v>401912888805.6795</v>
      </c>
      <c r="Y30" s="133" cm="1">
        <f t="array" aca="1" ref="Y30" ca="1">(1+INDIRECT("'Case "&amp;$E$6&amp;" Assumptions'!$C$22"))*'Base Case 2 - Forecasts'!X30</f>
        <v>410706852062.17151</v>
      </c>
      <c r="Z30" s="133" cm="1">
        <f t="array" aca="1" ref="Z30" ca="1">(1+INDIRECT("'Case "&amp;$E$6&amp;" Assumptions'!$C$22"))*'Base Case 2 - Forecasts'!Y30</f>
        <v>419693229625.12268</v>
      </c>
      <c r="AA30" s="133" cm="1">
        <f t="array" aca="1" ref="AA30" ca="1">(1+INDIRECT("'Case "&amp;$E$6&amp;" Assumptions'!$C$22"))*'Base Case 2 - Forecasts'!Z30</f>
        <v>428876231571.86102</v>
      </c>
      <c r="AB30" s="133" cm="1">
        <f t="array" aca="1" ref="AB30" ca="1">(1+INDIRECT("'Case "&amp;$E$6&amp;" Assumptions'!$C$22"))*'Base Case 2 - Forecasts'!AA30</f>
        <v>438260160097.35101</v>
      </c>
      <c r="AC30" s="133" cm="1">
        <f t="array" aca="1" ref="AC30" ca="1">(1+INDIRECT("'Case "&amp;$E$6&amp;" Assumptions'!$C$22"))*'Base Case 2 - Forecasts'!AB30</f>
        <v>447849411529.75232</v>
      </c>
      <c r="AD30" s="133" cm="1">
        <f t="array" aca="1" ref="AD30" ca="1">(1+INDIRECT("'Case "&amp;$E$6&amp;" Assumptions'!$C$22"))*'Base Case 2 - Forecasts'!AC30</f>
        <v>457648478390.07977</v>
      </c>
      <c r="AE30" s="133" cm="1">
        <f t="array" aca="1" ref="AE30" ca="1">(1+INDIRECT("'Case "&amp;$E$6&amp;" Assumptions'!$C$22"))*'Base Case 2 - Forecasts'!AD30</f>
        <v>467661951496.9292</v>
      </c>
      <c r="AF30" s="133" cm="1">
        <f t="array" aca="1" ref="AF30" ca="1">(1+INDIRECT("'Case "&amp;$E$6&amp;" Assumptions'!$C$22"))*'Base Case 2 - Forecasts'!AE30</f>
        <v>477894522117.25519</v>
      </c>
      <c r="AG30" s="133" cm="1">
        <f t="array" aca="1" ref="AG30" ca="1">(1+INDIRECT("'Case "&amp;$E$6&amp;" Assumptions'!$C$22"))*'Base Case 2 - Forecasts'!AF30</f>
        <v>488350984164.2085</v>
      </c>
      <c r="AH30" s="133" cm="1">
        <f t="array" aca="1" ref="AH30" ca="1">(1+INDIRECT("'Case "&amp;$E$6&amp;" Assumptions'!$C$23"))*'Base Case 2 - Forecasts'!AG30</f>
        <v>497765337593.07745</v>
      </c>
      <c r="AI30" s="133" cm="1">
        <f t="array" aca="1" ref="AI30" ca="1">(1+INDIRECT("'Case "&amp;$E$6&amp;" Assumptions'!$C$23"))*'Base Case 2 - Forecasts'!AH30</f>
        <v>507361179445.96454</v>
      </c>
      <c r="AJ30" s="133" cm="1">
        <f t="array" aca="1" ref="AJ30" ca="1">(1+INDIRECT("'Case "&amp;$E$6&amp;" Assumptions'!$C$23"))*'Base Case 2 - Forecasts'!AI30</f>
        <v>517142008428.15009</v>
      </c>
      <c r="AK30" s="133" cm="1">
        <f t="array" aca="1" ref="AK30" ca="1">(1+INDIRECT("'Case "&amp;$E$6&amp;" Assumptions'!$C$23"))*'Base Case 2 - Forecasts'!AJ30</f>
        <v>527111390692.4043</v>
      </c>
      <c r="AL30" s="133" cm="1">
        <f t="array" aca="1" ref="AL30" ca="1">(1+INDIRECT("'Case "&amp;$E$6&amp;" Assumptions'!$C$23"))*'Base Case 2 - Forecasts'!AK30</f>
        <v>537272961139.22931</v>
      </c>
      <c r="AM30" s="133" cm="1">
        <f t="array" aca="1" ref="AM30" ca="1">(1+INDIRECT("'Case "&amp;$E$6&amp;" Assumptions'!$C$23"))*'Base Case 2 - Forecasts'!AL30</f>
        <v>547630424742.16718</v>
      </c>
      <c r="AN30" s="133" cm="1">
        <f t="array" aca="1" ref="AN30" ca="1">(1+INDIRECT("'Case "&amp;$E$6&amp;" Assumptions'!$C$23"))*'Base Case 2 - Forecasts'!AM30</f>
        <v>558187557898.65698</v>
      </c>
      <c r="AO30" s="133" cm="1">
        <f t="array" aca="1" ref="AO30" ca="1">(1+INDIRECT("'Case "&amp;$E$6&amp;" Assumptions'!$C$23"))*'Base Case 2 - Forecasts'!AN30</f>
        <v>568948209806.93335</v>
      </c>
      <c r="AP30" s="133" cm="1">
        <f t="array" aca="1" ref="AP30" ca="1">(1+INDIRECT("'Case "&amp;$E$6&amp;" Assumptions'!$C$23"))*'Base Case 2 - Forecasts'!AO30</f>
        <v>579916303869.46875</v>
      </c>
      <c r="AQ30" s="133" cm="1">
        <f t="array" aca="1" ref="AQ30" ca="1">(1+INDIRECT("'Case "&amp;$E$6&amp;" Assumptions'!$C$23"))*'Base Case 2 - Forecasts'!AP30</f>
        <v>591095839123.47119</v>
      </c>
      <c r="AR30" s="133" cm="1">
        <f t="array" aca="1" ref="AR30" ca="1">(1+INDIRECT("'Case "&amp;$E$6&amp;" Assumptions'!$C$24"))*'Base Case 2 - Forecasts'!AQ30</f>
        <v>601943901036.59131</v>
      </c>
      <c r="AS30" s="133" cm="1">
        <f t="array" aca="1" ref="AS30" ca="1">(1+INDIRECT("'Case "&amp;$E$6&amp;" Assumptions'!$C$24"))*'Base Case 2 - Forecasts'!AR30</f>
        <v>612991051556.80664</v>
      </c>
      <c r="AT30" s="133" cm="1">
        <f t="array" aca="1" ref="AT30" ca="1">(1+INDIRECT("'Case "&amp;$E$6&amp;" Assumptions'!$C$24"))*'Base Case 2 - Forecasts'!AS30</f>
        <v>624240944449.53564</v>
      </c>
      <c r="AU30" s="133" cm="1">
        <f t="array" aca="1" ref="AU30" ca="1">(1+INDIRECT("'Case "&amp;$E$6&amp;" Assumptions'!$C$24"))*'Base Case 2 - Forecasts'!AT30</f>
        <v>635697300535.77539</v>
      </c>
      <c r="AV30" s="133" cm="1">
        <f t="array" aca="1" ref="AV30" ca="1">(1+INDIRECT("'Case "&amp;$E$6&amp;" Assumptions'!$C$24"))*'Base Case 2 - Forecasts'!AU30</f>
        <v>647363908922.73608</v>
      </c>
      <c r="AW30" s="133" cm="1">
        <f t="array" aca="1" ref="AW30" ca="1">(1+INDIRECT("'Case "&amp;$E$6&amp;" Assumptions'!$C$24"))*'Base Case 2 - Forecasts'!AV30</f>
        <v>659244628257.06116</v>
      </c>
      <c r="AX30" s="133" cm="1">
        <f t="array" aca="1" ref="AX30" ca="1">(1+INDIRECT("'Case "&amp;$E$6&amp;" Assumptions'!$C$24"))*'Base Case 2 - Forecasts'!AW30</f>
        <v>671343388001.04675</v>
      </c>
      <c r="AY30" s="133" cm="1">
        <f t="array" aca="1" ref="AY30" ca="1">(1+INDIRECT("'Case "&amp;$E$6&amp;" Assumptions'!$C$24"))*'Base Case 2 - Forecasts'!AX30</f>
        <v>683664189732.28333</v>
      </c>
      <c r="AZ30" s="133" cm="1">
        <f t="array" aca="1" ref="AZ30" ca="1">(1+INDIRECT("'Case "&amp;$E$6&amp;" Assumptions'!$C$24"))*'Base Case 2 - Forecasts'!AY30</f>
        <v>696211108467.14819</v>
      </c>
      <c r="BA30" s="133" cm="1">
        <f t="array" aca="1" ref="BA30" ca="1">(1+INDIRECT("'Case "&amp;$E$6&amp;" Assumptions'!$C$24"))*'Base Case 2 - Forecasts'!AZ30</f>
        <v>708988294008.58801</v>
      </c>
      <c r="BB30" s="133" cm="1">
        <f t="array" aca="1" ref="BB30" ca="1">(1+INDIRECT("'Case "&amp;$E$6&amp;" Assumptions'!$C$25"))*'Base Case 2 - Forecasts'!BA30</f>
        <v>720845544737.05273</v>
      </c>
      <c r="BC30" s="133" cm="1">
        <f t="array" aca="1" ref="BC30" ca="1">(1+INDIRECT("'Case "&amp;$E$6&amp;" Assumptions'!$C$25"))*'Base Case 2 - Forecasts'!BB30</f>
        <v>732901098309.19727</v>
      </c>
      <c r="BD30" s="133" cm="1">
        <f t="array" aca="1" ref="BD30" ca="1">(1+INDIRECT("'Case "&amp;$E$6&amp;" Assumptions'!$C$25"))*'Base Case 2 - Forecasts'!BC30</f>
        <v>745158271178.27991</v>
      </c>
      <c r="BE30" s="133" cm="1">
        <f t="array" aca="1" ref="BE30" ca="1">(1+INDIRECT("'Case "&amp;$E$6&amp;" Assumptions'!$C$25"))*'Base Case 2 - Forecasts'!BD30</f>
        <v>757620435262.53357</v>
      </c>
      <c r="BF30" s="133" cm="1">
        <f t="array" aca="1" ref="BF30" ca="1">(1+INDIRECT("'Case "&amp;$E$6&amp;" Assumptions'!$C$25"))*'Base Case 2 - Forecasts'!BE30</f>
        <v>770291018872.77234</v>
      </c>
      <c r="BG30" s="133" cm="1">
        <f t="array" aca="1" ref="BG30" ca="1">(1+INDIRECT("'Case "&amp;$E$6&amp;" Assumptions'!$C$25"))*'Base Case 2 - Forecasts'!BF30</f>
        <v>783173507655.51147</v>
      </c>
      <c r="BH30" s="133" cm="1">
        <f t="array" aca="1" ref="BH30" ca="1">(1+INDIRECT("'Case "&amp;$E$6&amp;" Assumptions'!$C$25"))*'Base Case 2 - Forecasts'!BG30</f>
        <v>796271445551.85999</v>
      </c>
      <c r="BI30" s="133" cm="1">
        <f t="array" aca="1" ref="BI30" ca="1">(1+INDIRECT("'Case "&amp;$E$6&amp;" Assumptions'!$C$25"))*'Base Case 2 - Forecasts'!BH30</f>
        <v>809588435772.45032</v>
      </c>
      <c r="BJ30" s="133" cm="1">
        <f t="array" aca="1" ref="BJ30" ca="1">(1+INDIRECT("'Case "&amp;$E$6&amp;" Assumptions'!$C$25"))*'Base Case 2 - Forecasts'!BI30</f>
        <v>823128141788.67285</v>
      </c>
      <c r="BK30" s="133" cm="1">
        <f t="array" aca="1" ref="BK30" ca="1">(1+INDIRECT("'Case "&amp;$E$6&amp;" Assumptions'!$C$25"))*'Base Case 2 - Forecasts'!BJ30</f>
        <v>836894288340.48779</v>
      </c>
      <c r="BL30" s="133" cm="1">
        <f t="array" aca="1" ref="BL30" ca="1">(1+INDIRECT("'Case "&amp;$E$6&amp;" Assumptions'!$C$26"))*'Base Case 2 - Forecasts'!BK30</f>
        <v>849834672391.35217</v>
      </c>
      <c r="BM30" s="133" cm="1">
        <f t="array" aca="1" ref="BM30" ca="1">(1+INDIRECT("'Case "&amp;$E$6&amp;" Assumptions'!$C$26"))*'Base Case 2 - Forecasts'!BL30</f>
        <v>862975145678.95386</v>
      </c>
      <c r="BN30" s="133" cm="1">
        <f t="array" aca="1" ref="BN30" ca="1">(1+INDIRECT("'Case "&amp;$E$6&amp;" Assumptions'!$C$26"))*'Base Case 2 - Forecasts'!BM30</f>
        <v>876318802060.66992</v>
      </c>
      <c r="BO30" s="133" cm="1">
        <f t="array" aca="1" ref="BO30" ca="1">(1+INDIRECT("'Case "&amp;$E$6&amp;" Assumptions'!$C$26"))*'Base Case 2 - Forecasts'!BN30</f>
        <v>889868783232.30017</v>
      </c>
      <c r="BP30" s="133" cm="1">
        <f t="array" aca="1" ref="BP30" ca="1">(1+INDIRECT("'Case "&amp;$E$6&amp;" Assumptions'!$C$26"))*'Base Case 2 - Forecasts'!BO30</f>
        <v>903628279467.76306</v>
      </c>
      <c r="BQ30" s="133" cm="1">
        <f t="array" aca="1" ref="BQ30" ca="1">(1+INDIRECT("'Case "&amp;$E$6&amp;" Assumptions'!$C$26"))*'Base Case 2 - Forecasts'!BP30</f>
        <v>917600530370.22986</v>
      </c>
      <c r="BR30" s="133" cm="1">
        <f t="array" aca="1" ref="BR30" ca="1">(1+INDIRECT("'Case "&amp;$E$6&amp;" Assumptions'!$C$26"))*'Base Case 2 - Forecasts'!BQ30</f>
        <v>931788825634.87231</v>
      </c>
      <c r="BS30" s="133" cm="1">
        <f t="array" aca="1" ref="BS30" ca="1">(1+INDIRECT("'Case "&amp;$E$6&amp;" Assumptions'!$C$26"))*'Base Case 2 - Forecasts'!BR30</f>
        <v>946196505823.40466</v>
      </c>
      <c r="BT30" s="133" cm="1">
        <f t="array" aca="1" ref="BT30" ca="1">(1+INDIRECT("'Case "&amp;$E$6&amp;" Assumptions'!$C$26"))*'Base Case 2 - Forecasts'!BS30</f>
        <v>960826963150.60217</v>
      </c>
      <c r="BU30" s="133" cm="1">
        <f t="array" aca="1" ref="BU30" ca="1">(1+INDIRECT("'Case "&amp;$E$6&amp;" Assumptions'!$C$26"))*'Base Case 2 - Forecasts'!BT30</f>
        <v>975683642282.98022</v>
      </c>
      <c r="BV30" s="133" cm="1">
        <f t="array" aca="1" ref="BV30" ca="1">(1+INDIRECT("'Case "&amp;$E$6&amp;" Assumptions'!$C$27"))*'Base Case 2 - Forecasts'!BU30</f>
        <v>989983899221.05444</v>
      </c>
      <c r="BW30" s="133" cm="1">
        <f t="array" aca="1" ref="BW30" ca="1">(1+INDIRECT("'Case "&amp;$E$6&amp;" Assumptions'!$C$27"))*'Base Case 2 - Forecasts'!BV30</f>
        <v>1004493750068.0891</v>
      </c>
      <c r="BX30" s="133" cm="1">
        <f t="array" aca="1" ref="BX30" ca="1">(1+INDIRECT("'Case "&amp;$E$6&amp;" Assumptions'!$C$27"))*'Base Case 2 - Forecasts'!BW30</f>
        <v>1019216266769.3552</v>
      </c>
      <c r="BY30" s="133" cm="1">
        <f t="array" aca="1" ref="BY30" ca="1">(1+INDIRECT("'Case "&amp;$E$6&amp;" Assumptions'!$C$27"))*'Base Case 2 - Forecasts'!BX30</f>
        <v>1034154566294.5607</v>
      </c>
      <c r="BZ30" s="133" cm="1">
        <f t="array" aca="1" ref="BZ30" ca="1">(1+INDIRECT("'Case "&amp;$E$6&amp;" Assumptions'!$C$27"))*'Base Case 2 - Forecasts'!BY30</f>
        <v>1049311811297.7578</v>
      </c>
      <c r="CA30" s="133" cm="1">
        <f t="array" aca="1" ref="CA30" ca="1">(1+INDIRECT("'Case "&amp;$E$6&amp;" Assumptions'!$C$27"))*'Base Case 2 - Forecasts'!BZ30</f>
        <v>1064691210786.9232</v>
      </c>
      <c r="CB30" s="133" cm="1">
        <f t="array" aca="1" ref="CB30" ca="1">(1+INDIRECT("'Case "&amp;$E$6&amp;" Assumptions'!$C$27"))*'Base Case 2 - Forecasts'!CA30</f>
        <v>1080296020803.3511</v>
      </c>
      <c r="CC30" s="133" cm="1">
        <f t="array" aca="1" ref="CC30" ca="1">(1+INDIRECT("'Case "&amp;$E$6&amp;" Assumptions'!$C$27"))*'Base Case 2 - Forecasts'!CB30</f>
        <v>1096129545111.0042</v>
      </c>
      <c r="CD30" s="133" cm="1">
        <f t="array" aca="1" ref="CD30" ca="1">(1+INDIRECT("'Case "&amp;$E$6&amp;" Assumptions'!$C$27"))*'Base Case 2 - Forecasts'!CC30</f>
        <v>1112195135895.9683</v>
      </c>
      <c r="CE30" s="133" cm="1">
        <f t="array" aca="1" ref="CE30" ca="1">(1+INDIRECT("'Case "&amp;$E$6&amp;" Assumptions'!$C$27"))*'Base Case 2 - Forecasts'!CD30</f>
        <v>1128496194476.1589</v>
      </c>
      <c r="CF30" s="133" cm="1">
        <f t="array" aca="1" ref="CF30" ca="1">(1+INDIRECT("'Case "&amp;$E$6&amp;" Assumptions'!$C$27"))*'Base Case 2 - Forecasts'!CE30</f>
        <v>1145036172021.4292</v>
      </c>
    </row>
    <row r="31" spans="1:84" x14ac:dyDescent="0.2">
      <c r="A31" s="118"/>
      <c r="B31" s="118" t="s">
        <v>33</v>
      </c>
      <c r="C31" s="160">
        <f>INDEX('Demographic-Economic'!$D$36:$I$37, MATCH('Base Case 2 - Forecasts'!C$8,'Demographic-Economic'!$C$36:$C$37,0),MATCH('Base Case 2 - Forecasts'!$B31,'Demographic-Economic'!$D$8:$I$8,0))*1000</f>
        <v>414066160000</v>
      </c>
      <c r="D31" s="160">
        <f>INDEX('Demographic-Economic'!$D$36:$I$37, MATCH('Base Case 2 - Forecasts'!D$8,'Demographic-Economic'!$C$36:$C$37,0),MATCH('Base Case 2 - Forecasts'!$B31,'Demographic-Economic'!$D$8:$I$8,0))*1000</f>
        <v>417708522000</v>
      </c>
      <c r="E31" s="133" cm="1">
        <f t="array" aca="1" ref="E31" ca="1">(1+INDIRECT("'Case "&amp;$E$6&amp;" Assumptions'!$C$20"))*'Base Case 2 - Forecasts'!D31</f>
        <v>432387009126.48492</v>
      </c>
      <c r="F31" s="133" cm="1">
        <f t="array" aca="1" ref="F31" ca="1">(1+INDIRECT("'Case "&amp;$E$6&amp;" Assumptions'!$C$20"))*'Base Case 2 - Forecasts'!E31</f>
        <v>447581305658.27185</v>
      </c>
      <c r="G31" s="133" cm="1">
        <f t="array" aca="1" ref="G31" ca="1">(1+INDIRECT("'Case "&amp;$E$6&amp;" Assumptions'!$C$20"))*'Base Case 2 - Forecasts'!F31</f>
        <v>463309537396.76691</v>
      </c>
      <c r="H31" s="133" cm="1">
        <f t="array" aca="1" ref="H31" ca="1">(1+INDIRECT("'Case "&amp;$E$6&amp;" Assumptions'!$C$20"))*'Base Case 2 - Forecasts'!G31</f>
        <v>479590467093.13574</v>
      </c>
      <c r="I31" s="133" cm="1">
        <f t="array" aca="1" ref="I31" ca="1">(1+INDIRECT("'Case "&amp;$E$6&amp;" Assumptions'!$C$20"))*'Base Case 2 - Forecasts'!H31</f>
        <v>496443516831.03766</v>
      </c>
      <c r="J31" s="133" cm="1">
        <f t="array" aca="1" ref="J31" ca="1">(1+INDIRECT("'Case "&amp;$E$6&amp;" Assumptions'!$C$20"))*'Base Case 2 - Forecasts'!I31</f>
        <v>513888791195.90039</v>
      </c>
      <c r="K31" s="133" cm="1">
        <f t="array" aca="1" ref="K31" ca="1">(1+INDIRECT("'Case "&amp;$E$6&amp;" Assumptions'!$C$20"))*'Base Case 2 - Forecasts'!J31</f>
        <v>531947101258.37482</v>
      </c>
      <c r="L31" s="133" cm="1">
        <f t="array" aca="1" ref="L31" ca="1">(1+INDIRECT("'Case "&amp;$E$6&amp;" Assumptions'!$C$20"))*'Base Case 2 - Forecasts'!K31</f>
        <v>550639989400.58044</v>
      </c>
      <c r="M31" s="133" cm="1">
        <f t="array" aca="1" ref="M31" ca="1">(1+INDIRECT("'Case "&amp;$E$6&amp;" Assumptions'!$C$20"))*'Base Case 2 - Forecasts'!L31</f>
        <v>569989755014.75732</v>
      </c>
      <c r="N31" s="133" cm="1">
        <f t="array" aca="1" ref="N31" ca="1">(1+INDIRECT("'Case "&amp;$E$6&amp;" Assumptions'!$C$21"))*'Base Case 2 - Forecasts'!M31</f>
        <v>585026443096.77368</v>
      </c>
      <c r="O31" s="133" cm="1">
        <f t="array" aca="1" ref="O31" ca="1">(1+INDIRECT("'Case "&amp;$E$6&amp;" Assumptions'!$C$21"))*'Base Case 2 - Forecasts'!N31</f>
        <v>600459808463.75281</v>
      </c>
      <c r="P31" s="133" cm="1">
        <f t="array" aca="1" ref="P31" ca="1">(1+INDIRECT("'Case "&amp;$E$6&amp;" Assumptions'!$C$21"))*'Base Case 2 - Forecasts'!O31</f>
        <v>616300315711.85767</v>
      </c>
      <c r="Q31" s="133" cm="1">
        <f t="array" aca="1" ref="Q31" ca="1">(1+INDIRECT("'Case "&amp;$E$6&amp;" Assumptions'!$C$21"))*'Base Case 2 - Forecasts'!P31</f>
        <v>632558705499.87671</v>
      </c>
      <c r="R31" s="133" cm="1">
        <f t="array" aca="1" ref="R31" ca="1">(1+INDIRECT("'Case "&amp;$E$6&amp;" Assumptions'!$C$21"))*'Base Case 2 - Forecasts'!Q31</f>
        <v>649246001831.92993</v>
      </c>
      <c r="S31" s="133" cm="1">
        <f t="array" aca="1" ref="S31" ca="1">(1+INDIRECT("'Case "&amp;$E$6&amp;" Assumptions'!$C$21"))*'Base Case 2 - Forecasts'!R31</f>
        <v>666373519532.29663</v>
      </c>
      <c r="T31" s="133" cm="1">
        <f t="array" aca="1" ref="T31" ca="1">(1+INDIRECT("'Case "&amp;$E$6&amp;" Assumptions'!$C$21"))*'Base Case 2 - Forecasts'!S31</f>
        <v>683952871917.43408</v>
      </c>
      <c r="U31" s="133" cm="1">
        <f t="array" aca="1" ref="U31" ca="1">(1+INDIRECT("'Case "&amp;$E$6&amp;" Assumptions'!$C$21"))*'Base Case 2 - Forecasts'!T31</f>
        <v>701995978670.38879</v>
      </c>
      <c r="V31" s="133" cm="1">
        <f t="array" aca="1" ref="V31" ca="1">(1+INDIRECT("'Case "&amp;$E$6&amp;" Assumptions'!$C$21"))*'Base Case 2 - Forecasts'!U31</f>
        <v>720515073922.9397</v>
      </c>
      <c r="W31" s="133" cm="1">
        <f t="array" aca="1" ref="W31" ca="1">(1+INDIRECT("'Case "&amp;$E$6&amp;" Assumptions'!$C$21"))*'Base Case 2 - Forecasts'!V31</f>
        <v>739522714550.95361</v>
      </c>
      <c r="X31" s="133" cm="1">
        <f t="array" aca="1" ref="X31" ca="1">(1+INDIRECT("'Case "&amp;$E$6&amp;" Assumptions'!$C$22"))*'Base Case 2 - Forecasts'!W31</f>
        <v>755703672565.08337</v>
      </c>
      <c r="Y31" s="133" cm="1">
        <f t="array" aca="1" ref="Y31" ca="1">(1+INDIRECT("'Case "&amp;$E$6&amp;" Assumptions'!$C$22"))*'Base Case 2 - Forecasts'!X31</f>
        <v>772238674338.9292</v>
      </c>
      <c r="Z31" s="133" cm="1">
        <f t="array" aca="1" ref="Z31" ca="1">(1+INDIRECT("'Case "&amp;$E$6&amp;" Assumptions'!$C$22"))*'Base Case 2 - Forecasts'!Y31</f>
        <v>789135466446.19116</v>
      </c>
      <c r="AA31" s="133" cm="1">
        <f t="array" aca="1" ref="AA31" ca="1">(1+INDIRECT("'Case "&amp;$E$6&amp;" Assumptions'!$C$22"))*'Base Case 2 - Forecasts'!Z31</f>
        <v>806401964957.70752</v>
      </c>
      <c r="AB31" s="133" cm="1">
        <f t="array" aca="1" ref="AB31" ca="1">(1+INDIRECT("'Case "&amp;$E$6&amp;" Assumptions'!$C$22"))*'Base Case 2 - Forecasts'!AA31</f>
        <v>824046259150.09827</v>
      </c>
      <c r="AC31" s="133" cm="1">
        <f t="array" aca="1" ref="AC31" ca="1">(1+INDIRECT("'Case "&amp;$E$6&amp;" Assumptions'!$C$22"))*'Base Case 2 - Forecasts'!AB31</f>
        <v>842076615295.55481</v>
      </c>
      <c r="AD31" s="133" cm="1">
        <f t="array" aca="1" ref="AD31" ca="1">(1+INDIRECT("'Case "&amp;$E$6&amp;" Assumptions'!$C$22"))*'Base Case 2 - Forecasts'!AC31</f>
        <v>860501480534.5509</v>
      </c>
      <c r="AE31" s="133" cm="1">
        <f t="array" aca="1" ref="AE31" ca="1">(1+INDIRECT("'Case "&amp;$E$6&amp;" Assumptions'!$C$22"))*'Base Case 2 - Forecasts'!AD31</f>
        <v>879329486833.29016</v>
      </c>
      <c r="AF31" s="133" cm="1">
        <f t="array" aca="1" ref="AF31" ca="1">(1+INDIRECT("'Case "&amp;$E$6&amp;" Assumptions'!$C$22"))*'Base Case 2 - Forecasts'!AE31</f>
        <v>898569455027.74304</v>
      </c>
      <c r="AG31" s="133" cm="1">
        <f t="array" aca="1" ref="AG31" ca="1">(1+INDIRECT("'Case "&amp;$E$6&amp;" Assumptions'!$C$22"))*'Base Case 2 - Forecasts'!AF31</f>
        <v>918230398956.1687</v>
      </c>
      <c r="AH31" s="133" cm="1">
        <f t="array" aca="1" ref="AH31" ca="1">(1+INDIRECT("'Case "&amp;$E$6&amp;" Assumptions'!$C$23"))*'Base Case 2 - Forecasts'!AG31</f>
        <v>935931900100.26794</v>
      </c>
      <c r="AI31" s="133" cm="1">
        <f t="array" aca="1" ref="AI31" ca="1">(1+INDIRECT("'Case "&amp;$E$6&amp;" Assumptions'!$C$23"))*'Base Case 2 - Forecasts'!AH31</f>
        <v>953974647998.02588</v>
      </c>
      <c r="AJ31" s="133" cm="1">
        <f t="array" aca="1" ref="AJ31" ca="1">(1+INDIRECT("'Case "&amp;$E$6&amp;" Assumptions'!$C$23"))*'Base Case 2 - Forecasts'!AI31</f>
        <v>972365221150.66309</v>
      </c>
      <c r="AK31" s="133" cm="1">
        <f t="array" aca="1" ref="AK31" ca="1">(1+INDIRECT("'Case "&amp;$E$6&amp;" Assumptions'!$C$23"))*'Base Case 2 - Forecasts'!AJ31</f>
        <v>991110324878.71167</v>
      </c>
      <c r="AL31" s="133" cm="1">
        <f t="array" aca="1" ref="AL31" ca="1">(1+INDIRECT("'Case "&amp;$E$6&amp;" Assumptions'!$C$23"))*'Base Case 2 - Forecasts'!AK31</f>
        <v>1010216793766.8175</v>
      </c>
      <c r="AM31" s="133" cm="1">
        <f t="array" aca="1" ref="AM31" ca="1">(1+INDIRECT("'Case "&amp;$E$6&amp;" Assumptions'!$C$23"))*'Base Case 2 - Forecasts'!AL31</f>
        <v>1029691594155.6742</v>
      </c>
      <c r="AN31" s="133" cm="1">
        <f t="array" aca="1" ref="AN31" ca="1">(1+INDIRECT("'Case "&amp;$E$6&amp;" Assumptions'!$C$23"))*'Base Case 2 - Forecasts'!AM31</f>
        <v>1049541826681.9948</v>
      </c>
      <c r="AO31" s="133" cm="1">
        <f t="array" aca="1" ref="AO31" ca="1">(1+INDIRECT("'Case "&amp;$E$6&amp;" Assumptions'!$C$23"))*'Base Case 2 - Forecasts'!AN31</f>
        <v>1069774728867.4496</v>
      </c>
      <c r="AP31" s="133" cm="1">
        <f t="array" aca="1" ref="AP31" ca="1">(1+INDIRECT("'Case "&amp;$E$6&amp;" Assumptions'!$C$23"))*'Base Case 2 - Forecasts'!AO31</f>
        <v>1090397677757.5129</v>
      </c>
      <c r="AQ31" s="133" cm="1">
        <f t="array" aca="1" ref="AQ31" ca="1">(1+INDIRECT("'Case "&amp;$E$6&amp;" Assumptions'!$C$23"))*'Base Case 2 - Forecasts'!AP31</f>
        <v>1111418192611.1812</v>
      </c>
      <c r="AR31" s="133" cm="1">
        <f t="array" aca="1" ref="AR31" ca="1">(1+INDIRECT("'Case "&amp;$E$6&amp;" Assumptions'!$C$24"))*'Base Case 2 - Forecasts'!AQ31</f>
        <v>1131815448972.6758</v>
      </c>
      <c r="AS31" s="133" cm="1">
        <f t="array" aca="1" ref="AS31" ca="1">(1+INDIRECT("'Case "&amp;$E$6&amp;" Assumptions'!$C$24"))*'Base Case 2 - Forecasts'!AR31</f>
        <v>1152587045136.9939</v>
      </c>
      <c r="AT31" s="133" cm="1">
        <f t="array" aca="1" ref="AT31" ca="1">(1+INDIRECT("'Case "&amp;$E$6&amp;" Assumptions'!$C$24"))*'Base Case 2 - Forecasts'!AS31</f>
        <v>1173739851159.8672</v>
      </c>
      <c r="AU31" s="133" cm="1">
        <f t="array" aca="1" ref="AU31" ca="1">(1+INDIRECT("'Case "&amp;$E$6&amp;" Assumptions'!$C$24"))*'Base Case 2 - Forecasts'!AT31</f>
        <v>1195280863179.4409</v>
      </c>
      <c r="AV31" s="133" cm="1">
        <f t="array" aca="1" ref="AV31" ca="1">(1+INDIRECT("'Case "&amp;$E$6&amp;" Assumptions'!$C$24"))*'Base Case 2 - Forecasts'!AU31</f>
        <v>1217217205730.1956</v>
      </c>
      <c r="AW31" s="133" cm="1">
        <f t="array" aca="1" ref="AW31" ca="1">(1+INDIRECT("'Case "&amp;$E$6&amp;" Assumptions'!$C$24"))*'Base Case 2 - Forecasts'!AV31</f>
        <v>1239556134099.3362</v>
      </c>
      <c r="AX31" s="133" cm="1">
        <f t="array" aca="1" ref="AX31" ca="1">(1+INDIRECT("'Case "&amp;$E$6&amp;" Assumptions'!$C$24"))*'Base Case 2 - Forecasts'!AW31</f>
        <v>1262305036726.4253</v>
      </c>
      <c r="AY31" s="133" cm="1">
        <f t="array" aca="1" ref="AY31" ca="1">(1+INDIRECT("'Case "&amp;$E$6&amp;" Assumptions'!$C$24"))*'Base Case 2 - Forecasts'!AX31</f>
        <v>1285471437647.0571</v>
      </c>
      <c r="AZ31" s="133" cm="1">
        <f t="array" aca="1" ref="AZ31" ca="1">(1+INDIRECT("'Case "&amp;$E$6&amp;" Assumptions'!$C$24"))*'Base Case 2 - Forecasts'!AY31</f>
        <v>1309062998981.3772</v>
      </c>
      <c r="BA31" s="133" cm="1">
        <f t="array" aca="1" ref="BA31" ca="1">(1+INDIRECT("'Case "&amp;$E$6&amp;" Assumptions'!$C$24"))*'Base Case 2 - Forecasts'!AZ31</f>
        <v>1333087523468.2742</v>
      </c>
      <c r="BB31" s="133" cm="1">
        <f t="array" aca="1" ref="BB31" ca="1">(1+INDIRECT("'Case "&amp;$E$6&amp;" Assumptions'!$C$25"))*'Base Case 2 - Forecasts'!BA31</f>
        <v>1355382324584.6377</v>
      </c>
      <c r="BC31" s="133" cm="1">
        <f t="array" aca="1" ref="BC31" ca="1">(1+INDIRECT("'Case "&amp;$E$6&amp;" Assumptions'!$C$25"))*'Base Case 2 - Forecasts'!BB31</f>
        <v>1378049988058.5493</v>
      </c>
      <c r="BD31" s="133" cm="1">
        <f t="array" aca="1" ref="BD31" ca="1">(1+INDIRECT("'Case "&amp;$E$6&amp;" Assumptions'!$C$25"))*'Base Case 2 - Forecasts'!BC31</f>
        <v>1401096749708.7073</v>
      </c>
      <c r="BE31" s="133" cm="1">
        <f t="array" aca="1" ref="BE31" ca="1">(1+INDIRECT("'Case "&amp;$E$6&amp;" Assumptions'!$C$25"))*'Base Case 2 - Forecasts'!BD31</f>
        <v>1424528949642.7896</v>
      </c>
      <c r="BF31" s="133" cm="1">
        <f t="array" aca="1" ref="BF31" ca="1">(1+INDIRECT("'Case "&amp;$E$6&amp;" Assumptions'!$C$25"))*'Base Case 2 - Forecasts'!BE31</f>
        <v>1448353034001.6018</v>
      </c>
      <c r="BG31" s="133" cm="1">
        <f t="array" aca="1" ref="BG31" ca="1">(1+INDIRECT("'Case "&amp;$E$6&amp;" Assumptions'!$C$25"))*'Base Case 2 - Forecasts'!BF31</f>
        <v>1472575556732.3953</v>
      </c>
      <c r="BH31" s="133" cm="1">
        <f t="array" aca="1" ref="BH31" ca="1">(1+INDIRECT("'Case "&amp;$E$6&amp;" Assumptions'!$C$25"))*'Base Case 2 - Forecasts'!BG31</f>
        <v>1497203181391.8413</v>
      </c>
      <c r="BI31" s="133" cm="1">
        <f t="array" aca="1" ref="BI31" ca="1">(1+INDIRECT("'Case "&amp;$E$6&amp;" Assumptions'!$C$25"))*'Base Case 2 - Forecasts'!BH31</f>
        <v>1522242682979.1594</v>
      </c>
      <c r="BJ31" s="133" cm="1">
        <f t="array" aca="1" ref="BJ31" ca="1">(1+INDIRECT("'Case "&amp;$E$6&amp;" Assumptions'!$C$25"))*'Base Case 2 - Forecasts'!BI31</f>
        <v>1547700949799.9033</v>
      </c>
      <c r="BK31" s="133" cm="1">
        <f t="array" aca="1" ref="BK31" ca="1">(1+INDIRECT("'Case "&amp;$E$6&amp;" Assumptions'!$C$25"))*'Base Case 2 - Forecasts'!BJ31</f>
        <v>1573584985360.9165</v>
      </c>
      <c r="BL31" s="133" cm="1">
        <f t="array" aca="1" ref="BL31" ca="1">(1+INDIRECT("'Case "&amp;$E$6&amp;" Assumptions'!$C$26"))*'Base Case 2 - Forecasts'!BK31</f>
        <v>1597916366672.6736</v>
      </c>
      <c r="BM31" s="133" cm="1">
        <f t="array" aca="1" ref="BM31" ca="1">(1+INDIRECT("'Case "&amp;$E$6&amp;" Assumptions'!$C$26"))*'Base Case 2 - Forecasts'!BL31</f>
        <v>1622623969238.4753</v>
      </c>
      <c r="BN31" s="133" cm="1">
        <f t="array" aca="1" ref="BN31" ca="1">(1+INDIRECT("'Case "&amp;$E$6&amp;" Assumptions'!$C$26"))*'Base Case 2 - Forecasts'!BM31</f>
        <v>1647713610337.2578</v>
      </c>
      <c r="BO31" s="133" cm="1">
        <f t="array" aca="1" ref="BO31" ca="1">(1+INDIRECT("'Case "&amp;$E$6&amp;" Assumptions'!$C$26"))*'Base Case 2 - Forecasts'!BN31</f>
        <v>1673191197196.9802</v>
      </c>
      <c r="BP31" s="133" cm="1">
        <f t="array" aca="1" ref="BP31" ca="1">(1+INDIRECT("'Case "&amp;$E$6&amp;" Assumptions'!$C$26"))*'Base Case 2 - Forecasts'!BO31</f>
        <v>1699062728385.4517</v>
      </c>
      <c r="BQ31" s="133" cm="1">
        <f t="array" aca="1" ref="BQ31" ca="1">(1+INDIRECT("'Case "&amp;$E$6&amp;" Assumptions'!$C$26"))*'Base Case 2 - Forecasts'!BP31</f>
        <v>1725334295222.6626</v>
      </c>
      <c r="BR31" s="133" cm="1">
        <f t="array" aca="1" ref="BR31" ca="1">(1+INDIRECT("'Case "&amp;$E$6&amp;" Assumptions'!$C$26"))*'Base Case 2 - Forecasts'!BQ31</f>
        <v>1752012083214.9558</v>
      </c>
      <c r="BS31" s="133" cm="1">
        <f t="array" aca="1" ref="BS31" ca="1">(1+INDIRECT("'Case "&amp;$E$6&amp;" Assumptions'!$C$26"))*'Base Case 2 - Forecasts'!BR31</f>
        <v>1779102373511.3721</v>
      </c>
      <c r="BT31" s="133" cm="1">
        <f t="array" aca="1" ref="BT31" ca="1">(1+INDIRECT("'Case "&amp;$E$6&amp;" Assumptions'!$C$26"))*'Base Case 2 - Forecasts'!BS31</f>
        <v>1806611544382.5144</v>
      </c>
      <c r="BU31" s="133" cm="1">
        <f t="array" aca="1" ref="BU31" ca="1">(1+INDIRECT("'Case "&amp;$E$6&amp;" Assumptions'!$C$26"))*'Base Case 2 - Forecasts'!BT31</f>
        <v>1834546072722.2795</v>
      </c>
      <c r="BV31" s="133" cm="1">
        <f t="array" aca="1" ref="BV31" ca="1">(1+INDIRECT("'Case "&amp;$E$6&amp;" Assumptions'!$C$27"))*'Base Case 2 - Forecasts'!BU31</f>
        <v>1861434378590.8479</v>
      </c>
      <c r="BW31" s="133" cm="1">
        <f t="array" aca="1" ref="BW31" ca="1">(1+INDIRECT("'Case "&amp;$E$6&amp;" Assumptions'!$C$27"))*'Base Case 2 - Forecasts'!BV31</f>
        <v>1888716777038.0828</v>
      </c>
      <c r="BX31" s="133" cm="1">
        <f t="array" aca="1" ref="BX31" ca="1">(1+INDIRECT("'Case "&amp;$E$6&amp;" Assumptions'!$C$27"))*'Base Case 2 - Forecasts'!BW31</f>
        <v>1916399044142.303</v>
      </c>
      <c r="BY31" s="133" cm="1">
        <f t="array" aca="1" ref="BY31" ca="1">(1+INDIRECT("'Case "&amp;$E$6&amp;" Assumptions'!$C$27"))*'Base Case 2 - Forecasts'!BX31</f>
        <v>1944487040639.8054</v>
      </c>
      <c r="BZ31" s="133" cm="1">
        <f t="array" aca="1" ref="BZ31" ca="1">(1+INDIRECT("'Case "&amp;$E$6&amp;" Assumptions'!$C$27"))*'Base Case 2 - Forecasts'!BY31</f>
        <v>1972986713165.667</v>
      </c>
      <c r="CA31" s="133" cm="1">
        <f t="array" aca="1" ref="CA31" ca="1">(1+INDIRECT("'Case "&amp;$E$6&amp;" Assumptions'!$C$27"))*'Base Case 2 - Forecasts'!BZ31</f>
        <v>2001904095512.7336</v>
      </c>
      <c r="CB31" s="133" cm="1">
        <f t="array" aca="1" ref="CB31" ca="1">(1+INDIRECT("'Case "&amp;$E$6&amp;" Assumptions'!$C$27"))*'Base Case 2 - Forecasts'!CA31</f>
        <v>2031245309909.0615</v>
      </c>
      <c r="CC31" s="133" cm="1">
        <f t="array" aca="1" ref="CC31" ca="1">(1+INDIRECT("'Case "&amp;$E$6&amp;" Assumptions'!$C$27"))*'Base Case 2 - Forecasts'!CB31</f>
        <v>2061016568314.0815</v>
      </c>
      <c r="CD31" s="133" cm="1">
        <f t="array" aca="1" ref="CD31" ca="1">(1+INDIRECT("'Case "&amp;$E$6&amp;" Assumptions'!$C$27"))*'Base Case 2 - Forecasts'!CC31</f>
        <v>2091224173733.7603</v>
      </c>
      <c r="CE31" s="133" cm="1">
        <f t="array" aca="1" ref="CE31" ca="1">(1+INDIRECT("'Case "&amp;$E$6&amp;" Assumptions'!$C$27"))*'Base Case 2 - Forecasts'!CD31</f>
        <v>2121874521555.0381</v>
      </c>
      <c r="CF31" s="133" cm="1">
        <f t="array" aca="1" ref="CF31" ca="1">(1+INDIRECT("'Case "&amp;$E$6&amp;" Assumptions'!$C$27"))*'Base Case 2 - Forecasts'!CE31</f>
        <v>2152974100899.825</v>
      </c>
    </row>
    <row r="32" spans="1:84" x14ac:dyDescent="0.2">
      <c r="A32" s="118"/>
      <c r="B32" s="118" t="s">
        <v>34</v>
      </c>
      <c r="C32" s="160">
        <f>INDEX('Demographic-Economic'!$D$36:$I$37, MATCH('Base Case 2 - Forecasts'!C$8,'Demographic-Economic'!$C$36:$C$37,0),MATCH('Base Case 2 - Forecasts'!$B32,'Demographic-Economic'!$D$8:$I$8,0))*1000</f>
        <v>46354925000</v>
      </c>
      <c r="D32" s="160">
        <f>INDEX('Demographic-Economic'!$D$36:$I$37, MATCH('Base Case 2 - Forecasts'!D$8,'Demographic-Economic'!$C$36:$C$37,0),MATCH('Base Case 2 - Forecasts'!$B32,'Demographic-Economic'!$D$8:$I$8,0))*1000</f>
        <v>45815957000</v>
      </c>
      <c r="E32" s="133" cm="1">
        <f t="array" aca="1" ref="E32" ca="1">(1+INDIRECT("'Case "&amp;$E$6&amp;" Assumptions'!$C$20"))*'Base Case 2 - Forecasts'!D32</f>
        <v>47425952725.708672</v>
      </c>
      <c r="F32" s="133" cm="1">
        <f t="array" aca="1" ref="F32" ca="1">(1+INDIRECT("'Case "&amp;$E$6&amp;" Assumptions'!$C$20"))*'Base Case 2 - Forecasts'!E32</f>
        <v>49092524509.335335</v>
      </c>
      <c r="G32" s="133" cm="1">
        <f t="array" aca="1" ref="G32" ca="1">(1+INDIRECT("'Case "&amp;$E$6&amp;" Assumptions'!$C$20"))*'Base Case 2 - Forecasts'!F32</f>
        <v>50817660461.95285</v>
      </c>
      <c r="H32" s="133" cm="1">
        <f t="array" aca="1" ref="H32" ca="1">(1+INDIRECT("'Case "&amp;$E$6&amp;" Assumptions'!$C$20"))*'Base Case 2 - Forecasts'!G32</f>
        <v>52603418557.855087</v>
      </c>
      <c r="I32" s="133" cm="1">
        <f t="array" aca="1" ref="I32" ca="1">(1+INDIRECT("'Case "&amp;$E$6&amp;" Assumptions'!$C$20"))*'Base Case 2 - Forecasts'!H32</f>
        <v>54451929089.585571</v>
      </c>
      <c r="J32" s="133" cm="1">
        <f t="array" aca="1" ref="J32" ca="1">(1+INDIRECT("'Case "&amp;$E$6&amp;" Assumptions'!$C$20"))*'Base Case 2 - Forecasts'!I32</f>
        <v>56365397209.237083</v>
      </c>
      <c r="K32" s="133" cm="1">
        <f t="array" aca="1" ref="K32" ca="1">(1+INDIRECT("'Case "&amp;$E$6&amp;" Assumptions'!$C$20"))*'Base Case 2 - Forecasts'!J32</f>
        <v>58346105559.053795</v>
      </c>
      <c r="L32" s="133" cm="1">
        <f t="array" aca="1" ref="L32" ca="1">(1+INDIRECT("'Case "&amp;$E$6&amp;" Assumptions'!$C$20"))*'Base Case 2 - Forecasts'!K32</f>
        <v>60396416994.474075</v>
      </c>
      <c r="M32" s="133" cm="1">
        <f t="array" aca="1" ref="M32" ca="1">(1+INDIRECT("'Case "&amp;$E$6&amp;" Assumptions'!$C$20"))*'Base Case 2 - Forecasts'!L32</f>
        <v>62518777402.862404</v>
      </c>
      <c r="N32" s="133" cm="1">
        <f t="array" aca="1" ref="N32" ca="1">(1+INDIRECT("'Case "&amp;$E$6&amp;" Assumptions'!$C$21"))*'Base Case 2 - Forecasts'!M32</f>
        <v>64168062055.446236</v>
      </c>
      <c r="O32" s="133" cm="1">
        <f t="array" aca="1" ref="O32" ca="1">(1+INDIRECT("'Case "&amp;$E$6&amp;" Assumptions'!$C$21"))*'Base Case 2 - Forecasts'!N32</f>
        <v>65860855874.047821</v>
      </c>
      <c r="P32" s="133" cm="1">
        <f t="array" aca="1" ref="P32" ca="1">(1+INDIRECT("'Case "&amp;$E$6&amp;" Assumptions'!$C$21"))*'Base Case 2 - Forecasts'!O32</f>
        <v>67598306657.820335</v>
      </c>
      <c r="Q32" s="133" cm="1">
        <f t="array" aca="1" ref="Q32" ca="1">(1+INDIRECT("'Case "&amp;$E$6&amp;" Assumptions'!$C$21"))*'Base Case 2 - Forecasts'!P32</f>
        <v>69381592485.5802</v>
      </c>
      <c r="R32" s="133" cm="1">
        <f t="array" aca="1" ref="R32" ca="1">(1+INDIRECT("'Case "&amp;$E$6&amp;" Assumptions'!$C$21"))*'Base Case 2 - Forecasts'!Q32</f>
        <v>71211922514.603668</v>
      </c>
      <c r="S32" s="133" cm="1">
        <f t="array" aca="1" ref="S32" ca="1">(1+INDIRECT("'Case "&amp;$E$6&amp;" Assumptions'!$C$21"))*'Base Case 2 - Forecasts'!R32</f>
        <v>73090537800.496109</v>
      </c>
      <c r="T32" s="133" cm="1">
        <f t="array" aca="1" ref="T32" ca="1">(1+INDIRECT("'Case "&amp;$E$6&amp;" Assumptions'!$C$21"))*'Base Case 2 - Forecasts'!S32</f>
        <v>75018712138.690018</v>
      </c>
      <c r="U32" s="133" cm="1">
        <f t="array" aca="1" ref="U32" ca="1">(1+INDIRECT("'Case "&amp;$E$6&amp;" Assumptions'!$C$21"))*'Base Case 2 - Forecasts'!T32</f>
        <v>76997752928.142197</v>
      </c>
      <c r="V32" s="133" cm="1">
        <f t="array" aca="1" ref="V32" ca="1">(1+INDIRECT("'Case "&amp;$E$6&amp;" Assumptions'!$C$21"))*'Base Case 2 - Forecasts'!U32</f>
        <v>79029002057.815872</v>
      </c>
      <c r="W32" s="133" cm="1">
        <f t="array" aca="1" ref="W32" ca="1">(1+INDIRECT("'Case "&amp;$E$6&amp;" Assumptions'!$C$21"))*'Base Case 2 - Forecasts'!V32</f>
        <v>81113836816.548752</v>
      </c>
      <c r="X32" s="133" cm="1">
        <f t="array" aca="1" ref="X32" ca="1">(1+INDIRECT("'Case "&amp;$E$6&amp;" Assumptions'!$C$22"))*'Base Case 2 - Forecasts'!W32</f>
        <v>82888629614.753082</v>
      </c>
      <c r="Y32" s="133" cm="1">
        <f t="array" aca="1" ref="Y32" ca="1">(1+INDIRECT("'Case "&amp;$E$6&amp;" Assumptions'!$C$22"))*'Base Case 2 - Forecasts'!X32</f>
        <v>84702255361.812759</v>
      </c>
      <c r="Z32" s="133" cm="1">
        <f t="array" aca="1" ref="Z32" ca="1">(1+INDIRECT("'Case "&amp;$E$6&amp;" Assumptions'!$C$22"))*'Base Case 2 - Forecasts'!Y32</f>
        <v>86555563733.204453</v>
      </c>
      <c r="AA32" s="133" cm="1">
        <f t="array" aca="1" ref="AA32" ca="1">(1+INDIRECT("'Case "&amp;$E$6&amp;" Assumptions'!$C$22"))*'Base Case 2 - Forecasts'!Z32</f>
        <v>88449422995.535217</v>
      </c>
      <c r="AB32" s="133" cm="1">
        <f t="array" aca="1" ref="AB32" ca="1">(1+INDIRECT("'Case "&amp;$E$6&amp;" Assumptions'!$C$22"))*'Base Case 2 - Forecasts'!AA32</f>
        <v>90384720413.321503</v>
      </c>
      <c r="AC32" s="133" cm="1">
        <f t="array" aca="1" ref="AC32" ca="1">(1+INDIRECT("'Case "&amp;$E$6&amp;" Assumptions'!$C$22"))*'Base Case 2 - Forecasts'!AB32</f>
        <v>92362362664.668533</v>
      </c>
      <c r="AD32" s="133" cm="1">
        <f t="array" aca="1" ref="AD32" ca="1">(1+INDIRECT("'Case "&amp;$E$6&amp;" Assumptions'!$C$22"))*'Base Case 2 - Forecasts'!AC32</f>
        <v>94383276266.044952</v>
      </c>
      <c r="AE32" s="133" cm="1">
        <f t="array" aca="1" ref="AE32" ca="1">(1+INDIRECT("'Case "&amp;$E$6&amp;" Assumptions'!$C$22"))*'Base Case 2 - Forecasts'!AD32</f>
        <v>96448408006.351578</v>
      </c>
      <c r="AF32" s="133" cm="1">
        <f t="array" aca="1" ref="AF32" ca="1">(1+INDIRECT("'Case "&amp;$E$6&amp;" Assumptions'!$C$22"))*'Base Case 2 - Forecasts'!AE32</f>
        <v>98558725390.487732</v>
      </c>
      <c r="AG32" s="133" cm="1">
        <f t="array" aca="1" ref="AG32" ca="1">(1+INDIRECT("'Case "&amp;$E$6&amp;" Assumptions'!$C$22"))*'Base Case 2 - Forecasts'!AF32</f>
        <v>100715217092.62294</v>
      </c>
      <c r="AH32" s="133" cm="1">
        <f t="array" aca="1" ref="AH32" ca="1">(1+INDIRECT("'Case "&amp;$E$6&amp;" Assumptions'!$C$23"))*'Base Case 2 - Forecasts'!AG32</f>
        <v>102656789199.8195</v>
      </c>
      <c r="AI32" s="133" cm="1">
        <f t="array" aca="1" ref="AI32" ca="1">(1+INDIRECT("'Case "&amp;$E$6&amp;" Assumptions'!$C$23"))*'Base Case 2 - Forecasts'!AH32</f>
        <v>104635790628.58499</v>
      </c>
      <c r="AJ32" s="133" cm="1">
        <f t="array" aca="1" ref="AJ32" ca="1">(1+INDIRECT("'Case "&amp;$E$6&amp;" Assumptions'!$C$23"))*'Base Case 2 - Forecasts'!AI32</f>
        <v>106652942935.49097</v>
      </c>
      <c r="AK32" s="133" cm="1">
        <f t="array" aca="1" ref="AK32" ca="1">(1+INDIRECT("'Case "&amp;$E$6&amp;" Assumptions'!$C$23"))*'Base Case 2 - Forecasts'!AJ32</f>
        <v>108708981587.16302</v>
      </c>
      <c r="AL32" s="133" cm="1">
        <f t="array" aca="1" ref="AL32" ca="1">(1+INDIRECT("'Case "&amp;$E$6&amp;" Assumptions'!$C$23"))*'Base Case 2 - Forecasts'!AK32</f>
        <v>110804656228.43668</v>
      </c>
      <c r="AM32" s="133" cm="1">
        <f t="array" aca="1" ref="AM32" ca="1">(1+INDIRECT("'Case "&amp;$E$6&amp;" Assumptions'!$C$23"))*'Base Case 2 - Forecasts'!AL32</f>
        <v>112940730955.68257</v>
      </c>
      <c r="AN32" s="133" cm="1">
        <f t="array" aca="1" ref="AN32" ca="1">(1+INDIRECT("'Case "&amp;$E$6&amp;" Assumptions'!$C$23"))*'Base Case 2 - Forecasts'!AM32</f>
        <v>115117984595.401</v>
      </c>
      <c r="AO32" s="133" cm="1">
        <f t="array" aca="1" ref="AO32" ca="1">(1+INDIRECT("'Case "&amp;$E$6&amp;" Assumptions'!$C$23"))*'Base Case 2 - Forecasts'!AN32</f>
        <v>117337210988.18694</v>
      </c>
      <c r="AP32" s="133" cm="1">
        <f t="array" aca="1" ref="AP32" ca="1">(1+INDIRECT("'Case "&amp;$E$6&amp;" Assumptions'!$C$23"))*'Base Case 2 - Forecasts'!AO32</f>
        <v>119599219278.16945</v>
      </c>
      <c r="AQ32" s="133" cm="1">
        <f t="array" aca="1" ref="AQ32" ca="1">(1+INDIRECT("'Case "&amp;$E$6&amp;" Assumptions'!$C$23"))*'Base Case 2 - Forecasts'!AP32</f>
        <v>121904834208.03081</v>
      </c>
      <c r="AR32" s="133" cm="1">
        <f t="array" aca="1" ref="AR32" ca="1">(1+INDIRECT("'Case "&amp;$E$6&amp;" Assumptions'!$C$24"))*'Base Case 2 - Forecasts'!AQ32</f>
        <v>124142087630.34956</v>
      </c>
      <c r="AS32" s="133" cm="1">
        <f t="array" aca="1" ref="AS32" ca="1">(1+INDIRECT("'Case "&amp;$E$6&amp;" Assumptions'!$C$24"))*'Base Case 2 - Forecasts'!AR32</f>
        <v>126420400153.46768</v>
      </c>
      <c r="AT32" s="133" cm="1">
        <f t="array" aca="1" ref="AT32" ca="1">(1+INDIRECT("'Case "&amp;$E$6&amp;" Assumptions'!$C$24"))*'Base Case 2 - Forecasts'!AS32</f>
        <v>128740525312.83252</v>
      </c>
      <c r="AU32" s="133" cm="1">
        <f t="array" aca="1" ref="AU32" ca="1">(1+INDIRECT("'Case "&amp;$E$6&amp;" Assumptions'!$C$24"))*'Base Case 2 - Forecasts'!AT32</f>
        <v>131103230473.11955</v>
      </c>
      <c r="AV32" s="133" cm="1">
        <f t="array" aca="1" ref="AV32" ca="1">(1+INDIRECT("'Case "&amp;$E$6&amp;" Assumptions'!$C$24"))*'Base Case 2 - Forecasts'!AU32</f>
        <v>133509297082.03267</v>
      </c>
      <c r="AW32" s="133" cm="1">
        <f t="array" aca="1" ref="AW32" ca="1">(1+INDIRECT("'Case "&amp;$E$6&amp;" Assumptions'!$C$24"))*'Base Case 2 - Forecasts'!AV32</f>
        <v>135959520928.76239</v>
      </c>
      <c r="AX32" s="133" cm="1">
        <f t="array" aca="1" ref="AX32" ca="1">(1+INDIRECT("'Case "&amp;$E$6&amp;" Assumptions'!$C$24"))*'Base Case 2 - Forecasts'!AW32</f>
        <v>138454712407.18741</v>
      </c>
      <c r="AY32" s="133" cm="1">
        <f t="array" aca="1" ref="AY32" ca="1">(1+INDIRECT("'Case "&amp;$E$6&amp;" Assumptions'!$C$24"))*'Base Case 2 - Forecasts'!AX32</f>
        <v>140995696783.90652</v>
      </c>
      <c r="AZ32" s="133" cm="1">
        <f t="array" aca="1" ref="AZ32" ca="1">(1+INDIRECT("'Case "&amp;$E$6&amp;" Assumptions'!$C$24"))*'Base Case 2 - Forecasts'!AY32</f>
        <v>143583314471.18961</v>
      </c>
      <c r="BA32" s="133" cm="1">
        <f t="array" aca="1" ref="BA32" ca="1">(1+INDIRECT("'Case "&amp;$E$6&amp;" Assumptions'!$C$24"))*'Base Case 2 - Forecasts'!AZ32</f>
        <v>146218421304.93793</v>
      </c>
      <c r="BB32" s="133" cm="1">
        <f t="array" aca="1" ref="BB32" ca="1">(1+INDIRECT("'Case "&amp;$E$6&amp;" Assumptions'!$C$25"))*'Base Case 2 - Forecasts'!BA32</f>
        <v>148663805096.43945</v>
      </c>
      <c r="BC32" s="133" cm="1">
        <f t="array" aca="1" ref="BC32" ca="1">(1+INDIRECT("'Case "&amp;$E$6&amp;" Assumptions'!$C$25"))*'Base Case 2 - Forecasts'!BB32</f>
        <v>151150085936.57803</v>
      </c>
      <c r="BD32" s="133" cm="1">
        <f t="array" aca="1" ref="BD32" ca="1">(1+INDIRECT("'Case "&amp;$E$6&amp;" Assumptions'!$C$25"))*'Base Case 2 - Forecasts'!BC32</f>
        <v>153677947795.12274</v>
      </c>
      <c r="BE32" s="133" cm="1">
        <f t="array" aca="1" ref="BE32" ca="1">(1+INDIRECT("'Case "&amp;$E$6&amp;" Assumptions'!$C$25"))*'Base Case 2 - Forecasts'!BD32</f>
        <v>156248086080.67899</v>
      </c>
      <c r="BF32" s="133" cm="1">
        <f t="array" aca="1" ref="BF32" ca="1">(1+INDIRECT("'Case "&amp;$E$6&amp;" Assumptions'!$C$25"))*'Base Case 2 - Forecasts'!BE32</f>
        <v>158861207831.99368</v>
      </c>
      <c r="BG32" s="133" cm="1">
        <f t="array" aca="1" ref="BG32" ca="1">(1+INDIRECT("'Case "&amp;$E$6&amp;" Assumptions'!$C$25"))*'Base Case 2 - Forecasts'!BF32</f>
        <v>161518031912.4599</v>
      </c>
      <c r="BH32" s="133" cm="1">
        <f t="array" aca="1" ref="BH32" ca="1">(1+INDIRECT("'Case "&amp;$E$6&amp;" Assumptions'!$C$25"))*'Base Case 2 - Forecasts'!BG32</f>
        <v>164219289207.87442</v>
      </c>
      <c r="BI32" s="133" cm="1">
        <f t="array" aca="1" ref="BI32" ca="1">(1+INDIRECT("'Case "&amp;$E$6&amp;" Assumptions'!$C$25"))*'Base Case 2 - Forecasts'!BH32</f>
        <v>166965722827.50259</v>
      </c>
      <c r="BJ32" s="133" cm="1">
        <f t="array" aca="1" ref="BJ32" ca="1">(1+INDIRECT("'Case "&amp;$E$6&amp;" Assumptions'!$C$25"))*'Base Case 2 - Forecasts'!BI32</f>
        <v>169758088308.50595</v>
      </c>
      <c r="BK32" s="133" cm="1">
        <f t="array" aca="1" ref="BK32" ca="1">(1+INDIRECT("'Case "&amp;$E$6&amp;" Assumptions'!$C$25"))*'Base Case 2 - Forecasts'!BJ32</f>
        <v>172597153823.78851</v>
      </c>
      <c r="BL32" s="133" cm="1">
        <f t="array" aca="1" ref="BL32" ca="1">(1+INDIRECT("'Case "&amp;$E$6&amp;" Assumptions'!$C$26"))*'Base Case 2 - Forecasts'!BK32</f>
        <v>175265917952.88156</v>
      </c>
      <c r="BM32" s="133" cm="1">
        <f t="array" aca="1" ref="BM32" ca="1">(1+INDIRECT("'Case "&amp;$E$6&amp;" Assumptions'!$C$26"))*'Base Case 2 - Forecasts'!BL32</f>
        <v>177975947547.93939</v>
      </c>
      <c r="BN32" s="133" cm="1">
        <f t="array" aca="1" ref="BN32" ca="1">(1+INDIRECT("'Case "&amp;$E$6&amp;" Assumptions'!$C$26"))*'Base Case 2 - Forecasts'!BM32</f>
        <v>180727880671.60031</v>
      </c>
      <c r="BO32" s="133" cm="1">
        <f t="array" aca="1" ref="BO32" ca="1">(1+INDIRECT("'Case "&amp;$E$6&amp;" Assumptions'!$C$26"))*'Base Case 2 - Forecasts'!BN32</f>
        <v>183522365252.47464</v>
      </c>
      <c r="BP32" s="133" cm="1">
        <f t="array" aca="1" ref="BP32" ca="1">(1+INDIRECT("'Case "&amp;$E$6&amp;" Assumptions'!$C$26"))*'Base Case 2 - Forecasts'!BO32</f>
        <v>186360059237.69614</v>
      </c>
      <c r="BQ32" s="133" cm="1">
        <f t="array" aca="1" ref="BQ32" ca="1">(1+INDIRECT("'Case "&amp;$E$6&amp;" Assumptions'!$C$26"))*'Base Case 2 - Forecasts'!BP32</f>
        <v>189241630747.83231</v>
      </c>
      <c r="BR32" s="133" cm="1">
        <f t="array" aca="1" ref="BR32" ca="1">(1+INDIRECT("'Case "&amp;$E$6&amp;" Assumptions'!$C$26"))*'Base Case 2 - Forecasts'!BQ32</f>
        <v>192167758234.18994</v>
      </c>
      <c r="BS32" s="133" cm="1">
        <f t="array" aca="1" ref="BS32" ca="1">(1+INDIRECT("'Case "&amp;$E$6&amp;" Assumptions'!$C$26"))*'Base Case 2 - Forecasts'!BR32</f>
        <v>195139130638.5531</v>
      </c>
      <c r="BT32" s="133" cm="1">
        <f t="array" aca="1" ref="BT32" ca="1">(1+INDIRECT("'Case "&amp;$E$6&amp;" Assumptions'!$C$26"))*'Base Case 2 - Forecasts'!BS32</f>
        <v>198156447555.3909</v>
      </c>
      <c r="BU32" s="133" cm="1">
        <f t="array" aca="1" ref="BU32" ca="1">(1+INDIRECT("'Case "&amp;$E$6&amp;" Assumptions'!$C$26"))*'Base Case 2 - Forecasts'!BT32</f>
        <v>201220419396.57339</v>
      </c>
      <c r="BV32" s="133" cm="1">
        <f t="array" aca="1" ref="BV32" ca="1">(1+INDIRECT("'Case "&amp;$E$6&amp;" Assumptions'!$C$27"))*'Base Case 2 - Forecasts'!BU32</f>
        <v>204169637333.47049</v>
      </c>
      <c r="BW32" s="133" cm="1">
        <f t="array" aca="1" ref="BW32" ca="1">(1+INDIRECT("'Case "&amp;$E$6&amp;" Assumptions'!$C$27"))*'Base Case 2 - Forecasts'!BV32</f>
        <v>207162080935.3642</v>
      </c>
      <c r="BX32" s="133" cm="1">
        <f t="array" aca="1" ref="BX32" ca="1">(1+INDIRECT("'Case "&amp;$E$6&amp;" Assumptions'!$C$27"))*'Base Case 2 - Forecasts'!BW32</f>
        <v>210198383745.8428</v>
      </c>
      <c r="BY32" s="133" cm="1">
        <f t="array" aca="1" ref="BY32" ca="1">(1+INDIRECT("'Case "&amp;$E$6&amp;" Assumptions'!$C$27"))*'Base Case 2 - Forecasts'!BX32</f>
        <v>213279188594.12338</v>
      </c>
      <c r="BZ32" s="133" cm="1">
        <f t="array" aca="1" ref="BZ32" ca="1">(1+INDIRECT("'Case "&amp;$E$6&amp;" Assumptions'!$C$27"))*'Base Case 2 - Forecasts'!BY32</f>
        <v>216405147731.14801</v>
      </c>
      <c r="CA32" s="133" cm="1">
        <f t="array" aca="1" ref="CA32" ca="1">(1+INDIRECT("'Case "&amp;$E$6&amp;" Assumptions'!$C$27"))*'Base Case 2 - Forecasts'!BZ32</f>
        <v>219576922967.67468</v>
      </c>
      <c r="CB32" s="133" cm="1">
        <f t="array" aca="1" ref="CB32" ca="1">(1+INDIRECT("'Case "&amp;$E$6&amp;" Assumptions'!$C$27"))*'Base Case 2 - Forecasts'!CA32</f>
        <v>222795185814.39233</v>
      </c>
      <c r="CC32" s="133" cm="1">
        <f t="array" aca="1" ref="CC32" ca="1">(1+INDIRECT("'Case "&amp;$E$6&amp;" Assumptions'!$C$27"))*'Base Case 2 - Forecasts'!CB32</f>
        <v>226060617624.08926</v>
      </c>
      <c r="CD32" s="133" cm="1">
        <f t="array" aca="1" ref="CD32" ca="1">(1+INDIRECT("'Case "&amp;$E$6&amp;" Assumptions'!$C$27"))*'Base Case 2 - Forecasts'!CC32</f>
        <v>229373909735.9054</v>
      </c>
      <c r="CE32" s="133" cm="1">
        <f t="array" aca="1" ref="CE32" ca="1">(1+INDIRECT("'Case "&amp;$E$6&amp;" Assumptions'!$C$27"))*'Base Case 2 - Forecasts'!CD32</f>
        <v>232735763621.69879</v>
      </c>
      <c r="CF32" s="133" cm="1">
        <f t="array" aca="1" ref="CF32" ca="1">(1+INDIRECT("'Case "&amp;$E$6&amp;" Assumptions'!$C$27"))*'Base Case 2 - Forecasts'!CE32</f>
        <v>236146891034.55737</v>
      </c>
    </row>
    <row r="33" spans="1:84" x14ac:dyDescent="0.2">
      <c r="A33" s="118"/>
      <c r="B33" s="118" t="s">
        <v>35</v>
      </c>
      <c r="C33" s="160">
        <f>INDEX('Demographic-Economic'!$D$36:$I$37, MATCH('Base Case 2 - Forecasts'!C$8,'Demographic-Economic'!$C$36:$C$37,0),MATCH('Base Case 2 - Forecasts'!$B33,'Demographic-Economic'!$D$8:$I$8,0))*1000</f>
        <v>68360180000</v>
      </c>
      <c r="D33" s="160">
        <f>INDEX('Demographic-Economic'!$D$36:$I$37, MATCH('Base Case 2 - Forecasts'!D$8,'Demographic-Economic'!$C$36:$C$37,0),MATCH('Base Case 2 - Forecasts'!$B33,'Demographic-Economic'!$D$8:$I$8,0))*1000</f>
        <v>69643447000</v>
      </c>
      <c r="E33" s="133" cm="1">
        <f t="array" aca="1" ref="E33" ca="1">(1+INDIRECT("'Case "&amp;$E$6&amp;" Assumptions'!$C$20"))*'Base Case 2 - Forecasts'!D33</f>
        <v>72090752684.209946</v>
      </c>
      <c r="F33" s="133" cm="1">
        <f t="array" aca="1" ref="F33" ca="1">(1+INDIRECT("'Case "&amp;$E$6&amp;" Assumptions'!$C$20"))*'Base Case 2 - Forecasts'!E33</f>
        <v>74624057918.556549</v>
      </c>
      <c r="G33" s="133" cm="1">
        <f t="array" aca="1" ref="G33" ca="1">(1+INDIRECT("'Case "&amp;$E$6&amp;" Assumptions'!$C$20"))*'Base Case 2 - Forecasts'!F33</f>
        <v>77246384770.39798</v>
      </c>
      <c r="H33" s="133" cm="1">
        <f t="array" aca="1" ref="H33" ca="1">(1+INDIRECT("'Case "&amp;$E$6&amp;" Assumptions'!$C$20"))*'Base Case 2 - Forecasts'!G33</f>
        <v>79960861504.056259</v>
      </c>
      <c r="I33" s="133" cm="1">
        <f t="array" aca="1" ref="I33" ca="1">(1+INDIRECT("'Case "&amp;$E$6&amp;" Assumptions'!$C$20"))*'Base Case 2 - Forecasts'!H33</f>
        <v>82770726312.631882</v>
      </c>
      <c r="J33" s="133" cm="1">
        <f t="array" aca="1" ref="J33" ca="1">(1+INDIRECT("'Case "&amp;$E$6&amp;" Assumptions'!$C$20"))*'Base Case 2 - Forecasts'!I33</f>
        <v>85679331180.956253</v>
      </c>
      <c r="K33" s="133" cm="1">
        <f t="array" aca="1" ref="K33" ca="1">(1+INDIRECT("'Case "&amp;$E$6&amp;" Assumptions'!$C$20"))*'Base Case 2 - Forecasts'!J33</f>
        <v>88690145884.290237</v>
      </c>
      <c r="L33" s="133" cm="1">
        <f t="array" aca="1" ref="L33" ca="1">(1+INDIRECT("'Case "&amp;$E$6&amp;" Assumptions'!$C$20"))*'Base Case 2 - Forecasts'!K33</f>
        <v>91806762127.538986</v>
      </c>
      <c r="M33" s="133" cm="1">
        <f t="array" aca="1" ref="M33" ca="1">(1+INDIRECT("'Case "&amp;$E$6&amp;" Assumptions'!$C$20"))*'Base Case 2 - Forecasts'!L33</f>
        <v>95032897829.920822</v>
      </c>
      <c r="N33" s="133" cm="1">
        <f t="array" aca="1" ref="N33" ca="1">(1+INDIRECT("'Case "&amp;$E$6&amp;" Assumptions'!$C$21"))*'Base Case 2 - Forecasts'!M33</f>
        <v>97539925420.551208</v>
      </c>
      <c r="O33" s="133" cm="1">
        <f t="array" aca="1" ref="O33" ca="1">(1+INDIRECT("'Case "&amp;$E$6&amp;" Assumptions'!$C$21"))*'Base Case 2 - Forecasts'!N33</f>
        <v>100113089975.15622</v>
      </c>
      <c r="P33" s="133" cm="1">
        <f t="array" aca="1" ref="P33" ca="1">(1+INDIRECT("'Case "&amp;$E$6&amp;" Assumptions'!$C$21"))*'Base Case 2 - Forecasts'!O33</f>
        <v>102754136228.42491</v>
      </c>
      <c r="Q33" s="133" cm="1">
        <f t="array" aca="1" ref="Q33" ca="1">(1+INDIRECT("'Case "&amp;$E$6&amp;" Assumptions'!$C$21"))*'Base Case 2 - Forecasts'!P33</f>
        <v>105464854942.24432</v>
      </c>
      <c r="R33" s="133" cm="1">
        <f t="array" aca="1" ref="R33" ca="1">(1+INDIRECT("'Case "&amp;$E$6&amp;" Assumptions'!$C$21"))*'Base Case 2 - Forecasts'!Q33</f>
        <v>108247084119.9259</v>
      </c>
      <c r="S33" s="133" cm="1">
        <f t="array" aca="1" ref="S33" ca="1">(1+INDIRECT("'Case "&amp;$E$6&amp;" Assumptions'!$C$21"))*'Base Case 2 - Forecasts'!R33</f>
        <v>111102710252.46397</v>
      </c>
      <c r="T33" s="133" cm="1">
        <f t="array" aca="1" ref="T33" ca="1">(1+INDIRECT("'Case "&amp;$E$6&amp;" Assumptions'!$C$21"))*'Base Case 2 - Forecasts'!S33</f>
        <v>114033669597.67131</v>
      </c>
      <c r="U33" s="133" cm="1">
        <f t="array" aca="1" ref="U33" ca="1">(1+INDIRECT("'Case "&amp;$E$6&amp;" Assumptions'!$C$21"))*'Base Case 2 - Forecasts'!T33</f>
        <v>117041949493.05908</v>
      </c>
      <c r="V33" s="133" cm="1">
        <f t="array" aca="1" ref="V33" ca="1">(1+INDIRECT("'Case "&amp;$E$6&amp;" Assumptions'!$C$21"))*'Base Case 2 - Forecasts'!U33</f>
        <v>120129589703.35143</v>
      </c>
      <c r="W33" s="133" cm="1">
        <f t="array" aca="1" ref="W33" ca="1">(1+INDIRECT("'Case "&amp;$E$6&amp;" Assumptions'!$C$21"))*'Base Case 2 - Forecasts'!V33</f>
        <v>123298683803.54825</v>
      </c>
      <c r="X33" s="133" cm="1">
        <f t="array" aca="1" ref="X33" ca="1">(1+INDIRECT("'Case "&amp;$E$6&amp;" Assumptions'!$C$22"))*'Base Case 2 - Forecasts'!W33</f>
        <v>125996492520.66672</v>
      </c>
      <c r="Y33" s="133" cm="1">
        <f t="array" aca="1" ref="Y33" ca="1">(1+INDIRECT("'Case "&amp;$E$6&amp;" Assumptions'!$C$22"))*'Base Case 2 - Forecasts'!X33</f>
        <v>128753330025.84393</v>
      </c>
      <c r="Z33" s="133" cm="1">
        <f t="array" aca="1" ref="Z33" ca="1">(1+INDIRECT("'Case "&amp;$E$6&amp;" Assumptions'!$C$22"))*'Base Case 2 - Forecasts'!Y33</f>
        <v>131570487885.00803</v>
      </c>
      <c r="AA33" s="133" cm="1">
        <f t="array" aca="1" ref="AA33" ca="1">(1+INDIRECT("'Case "&amp;$E$6&amp;" Assumptions'!$C$22"))*'Base Case 2 - Forecasts'!Z33</f>
        <v>134449285923.90073</v>
      </c>
      <c r="AB33" s="133" cm="1">
        <f t="array" aca="1" ref="AB33" ca="1">(1+INDIRECT("'Case "&amp;$E$6&amp;" Assumptions'!$C$22"))*'Base Case 2 - Forecasts'!AA33</f>
        <v>137391072846.40976</v>
      </c>
      <c r="AC33" s="133" cm="1">
        <f t="array" aca="1" ref="AC33" ca="1">(1+INDIRECT("'Case "&amp;$E$6&amp;" Assumptions'!$C$22"))*'Base Case 2 - Forecasts'!AB33</f>
        <v>140397226866.43051</v>
      </c>
      <c r="AD33" s="133" cm="1">
        <f t="array" aca="1" ref="AD33" ca="1">(1+INDIRECT("'Case "&amp;$E$6&amp;" Assumptions'!$C$22"))*'Base Case 2 - Forecasts'!AC33</f>
        <v>143469156353.55304</v>
      </c>
      <c r="AE33" s="133" cm="1">
        <f t="array" aca="1" ref="AE33" ca="1">(1+INDIRECT("'Case "&amp;$E$6&amp;" Assumptions'!$C$22"))*'Base Case 2 - Forecasts'!AD33</f>
        <v>146608300492.87686</v>
      </c>
      <c r="AF33" s="133" cm="1">
        <f t="array" aca="1" ref="AF33" ca="1">(1+INDIRECT("'Case "&amp;$E$6&amp;" Assumptions'!$C$22"))*'Base Case 2 - Forecasts'!AE33</f>
        <v>149816129959.26266</v>
      </c>
      <c r="AG33" s="133" cm="1">
        <f t="array" aca="1" ref="AG33" ca="1">(1+INDIRECT("'Case "&amp;$E$6&amp;" Assumptions'!$C$22"))*'Base Case 2 - Forecasts'!AF33</f>
        <v>153094147606.33685</v>
      </c>
      <c r="AH33" s="133" cm="1">
        <f t="array" aca="1" ref="AH33" ca="1">(1+INDIRECT("'Case "&amp;$E$6&amp;" Assumptions'!$C$23"))*'Base Case 2 - Forecasts'!AG33</f>
        <v>156045472493.95673</v>
      </c>
      <c r="AI33" s="133" cm="1">
        <f t="array" aca="1" ref="AI33" ca="1">(1+INDIRECT("'Case "&amp;$E$6&amp;" Assumptions'!$C$23"))*'Base Case 2 - Forecasts'!AH33</f>
        <v>159053692558.35815</v>
      </c>
      <c r="AJ33" s="133" cm="1">
        <f t="array" aca="1" ref="AJ33" ca="1">(1+INDIRECT("'Case "&amp;$E$6&amp;" Assumptions'!$C$23"))*'Base Case 2 - Forecasts'!AI33</f>
        <v>162119904615.80646</v>
      </c>
      <c r="AK33" s="133" cm="1">
        <f t="array" aca="1" ref="AK33" ca="1">(1+INDIRECT("'Case "&amp;$E$6&amp;" Assumptions'!$C$23"))*'Base Case 2 - Forecasts'!AJ33</f>
        <v>165245226626.81836</v>
      </c>
      <c r="AL33" s="133" cm="1">
        <f t="array" aca="1" ref="AL33" ca="1">(1+INDIRECT("'Case "&amp;$E$6&amp;" Assumptions'!$C$23"))*'Base Case 2 - Forecasts'!AK33</f>
        <v>168430798103.77747</v>
      </c>
      <c r="AM33" s="133" cm="1">
        <f t="array" aca="1" ref="AM33" ca="1">(1+INDIRECT("'Case "&amp;$E$6&amp;" Assumptions'!$C$23"))*'Base Case 2 - Forecasts'!AL33</f>
        <v>171677780526.40784</v>
      </c>
      <c r="AN33" s="133" cm="1">
        <f t="array" aca="1" ref="AN33" ca="1">(1+INDIRECT("'Case "&amp;$E$6&amp;" Assumptions'!$C$23"))*'Base Case 2 - Forecasts'!AM33</f>
        <v>174987357765.2569</v>
      </c>
      <c r="AO33" s="133" cm="1">
        <f t="array" aca="1" ref="AO33" ca="1">(1+INDIRECT("'Case "&amp;$E$6&amp;" Assumptions'!$C$23"))*'Base Case 2 - Forecasts'!AN33</f>
        <v>178360736513.34216</v>
      </c>
      <c r="AP33" s="133" cm="1">
        <f t="array" aca="1" ref="AP33" ca="1">(1+INDIRECT("'Case "&amp;$E$6&amp;" Assumptions'!$C$23"))*'Base Case 2 - Forecasts'!AO33</f>
        <v>181799146726.11929</v>
      </c>
      <c r="AQ33" s="133" cm="1">
        <f t="array" aca="1" ref="AQ33" ca="1">(1+INDIRECT("'Case "&amp;$E$6&amp;" Assumptions'!$C$23"))*'Base Case 2 - Forecasts'!AP33</f>
        <v>185303842069.93167</v>
      </c>
      <c r="AR33" s="133" cm="1">
        <f t="array" aca="1" ref="AR33" ca="1">(1+INDIRECT("'Case "&amp;$E$6&amp;" Assumptions'!$C$24"))*'Base Case 2 - Forecasts'!AQ33</f>
        <v>188704623158.99252</v>
      </c>
      <c r="AS33" s="133" cm="1">
        <f t="array" aca="1" ref="AS33" ca="1">(1+INDIRECT("'Case "&amp;$E$6&amp;" Assumptions'!$C$24"))*'Base Case 2 - Forecasts'!AR33</f>
        <v>192167816942.1806</v>
      </c>
      <c r="AT33" s="133" cm="1">
        <f t="array" aca="1" ref="AT33" ca="1">(1+INDIRECT("'Case "&amp;$E$6&amp;" Assumptions'!$C$24"))*'Base Case 2 - Forecasts'!AS33</f>
        <v>195694568845.88071</v>
      </c>
      <c r="AU33" s="133" cm="1">
        <f t="array" aca="1" ref="AU33" ca="1">(1+INDIRECT("'Case "&amp;$E$6&amp;" Assumptions'!$C$24"))*'Base Case 2 - Forecasts'!AT33</f>
        <v>199286045317.86789</v>
      </c>
      <c r="AV33" s="133" cm="1">
        <f t="array" aca="1" ref="AV33" ca="1">(1+INDIRECT("'Case "&amp;$E$6&amp;" Assumptions'!$C$24"))*'Base Case 2 - Forecasts'!AU33</f>
        <v>202943434213.10172</v>
      </c>
      <c r="AW33" s="133" cm="1">
        <f t="array" aca="1" ref="AW33" ca="1">(1+INDIRECT("'Case "&amp;$E$6&amp;" Assumptions'!$C$24"))*'Base Case 2 - Forecasts'!AV33</f>
        <v>206667945186.60068</v>
      </c>
      <c r="AX33" s="133" cm="1">
        <f t="array" aca="1" ref="AX33" ca="1">(1+INDIRECT("'Case "&amp;$E$6&amp;" Assumptions'!$C$24"))*'Base Case 2 - Forecasts'!AW33</f>
        <v>210460810093.52698</v>
      </c>
      <c r="AY33" s="133" cm="1">
        <f t="array" aca="1" ref="AY33" ca="1">(1+INDIRECT("'Case "&amp;$E$6&amp;" Assumptions'!$C$24"))*'Base Case 2 - Forecasts'!AX33</f>
        <v>214323283396.61362</v>
      </c>
      <c r="AZ33" s="133" cm="1">
        <f t="array" aca="1" ref="AZ33" ca="1">(1+INDIRECT("'Case "&amp;$E$6&amp;" Assumptions'!$C$24"))*'Base Case 2 - Forecasts'!AY33</f>
        <v>218256642581.06897</v>
      </c>
      <c r="BA33" s="133" cm="1">
        <f t="array" aca="1" ref="BA33" ca="1">(1+INDIRECT("'Case "&amp;$E$6&amp;" Assumptions'!$C$24"))*'Base Case 2 - Forecasts'!AZ33</f>
        <v>222262188577.09586</v>
      </c>
      <c r="BB33" s="133" cm="1">
        <f t="array" aca="1" ref="BB33" ca="1">(1+INDIRECT("'Case "&amp;$E$6&amp;" Assumptions'!$C$25"))*'Base Case 2 - Forecasts'!BA33</f>
        <v>225979342329.40308</v>
      </c>
      <c r="BC33" s="133" cm="1">
        <f t="array" aca="1" ref="BC33" ca="1">(1+INDIRECT("'Case "&amp;$E$6&amp;" Assumptions'!$C$25"))*'Base Case 2 - Forecasts'!BB33</f>
        <v>229758662445.25937</v>
      </c>
      <c r="BD33" s="133" cm="1">
        <f t="array" aca="1" ref="BD33" ca="1">(1+INDIRECT("'Case "&amp;$E$6&amp;" Assumptions'!$C$25"))*'Base Case 2 - Forecasts'!BC33</f>
        <v>233601188606.37131</v>
      </c>
      <c r="BE33" s="133" cm="1">
        <f t="array" aca="1" ref="BE33" ca="1">(1+INDIRECT("'Case "&amp;$E$6&amp;" Assumptions'!$C$25"))*'Base Case 2 - Forecasts'!BD33</f>
        <v>237507977882.27374</v>
      </c>
      <c r="BF33" s="133" cm="1">
        <f t="array" aca="1" ref="BF33" ca="1">(1+INDIRECT("'Case "&amp;$E$6&amp;" Assumptions'!$C$25"))*'Base Case 2 - Forecasts'!BE33</f>
        <v>241480105021.12695</v>
      </c>
      <c r="BG33" s="133" cm="1">
        <f t="array" aca="1" ref="BG33" ca="1">(1+INDIRECT("'Case "&amp;$E$6&amp;" Assumptions'!$C$25"))*'Base Case 2 - Forecasts'!BF33</f>
        <v>245518662745.37732</v>
      </c>
      <c r="BH33" s="133" cm="1">
        <f t="array" aca="1" ref="BH33" ca="1">(1+INDIRECT("'Case "&amp;$E$6&amp;" Assumptions'!$C$25"))*'Base Case 2 - Forecasts'!BG33</f>
        <v>249624762052.36255</v>
      </c>
      <c r="BI33" s="133" cm="1">
        <f t="array" aca="1" ref="BI33" ca="1">(1+INDIRECT("'Case "&amp;$E$6&amp;" Assumptions'!$C$25"))*'Base Case 2 - Forecasts'!BH33</f>
        <v>253799532519.94427</v>
      </c>
      <c r="BJ33" s="133" cm="1">
        <f t="array" aca="1" ref="BJ33" ca="1">(1+INDIRECT("'Case "&amp;$E$6&amp;" Assumptions'!$C$25"))*'Base Case 2 - Forecasts'!BI33</f>
        <v>258044122617.25223</v>
      </c>
      <c r="BK33" s="133" cm="1">
        <f t="array" aca="1" ref="BK33" ca="1">(1+INDIRECT("'Case "&amp;$E$6&amp;" Assumptions'!$C$25"))*'Base Case 2 - Forecasts'!BJ33</f>
        <v>262359700020.62524</v>
      </c>
      <c r="BL33" s="133" cm="1">
        <f t="array" aca="1" ref="BL33" ca="1">(1+INDIRECT("'Case "&amp;$E$6&amp;" Assumptions'!$C$26"))*'Base Case 2 - Forecasts'!BK33</f>
        <v>266416407450.74597</v>
      </c>
      <c r="BM33" s="133" cm="1">
        <f t="array" aca="1" ref="BM33" ca="1">(1+INDIRECT("'Case "&amp;$E$6&amp;" Assumptions'!$C$26"))*'Base Case 2 - Forecasts'!BL33</f>
        <v>270535841264.4245</v>
      </c>
      <c r="BN33" s="133" cm="1">
        <f t="array" aca="1" ref="BN33" ca="1">(1+INDIRECT("'Case "&amp;$E$6&amp;" Assumptions'!$C$26"))*'Base Case 2 - Forecasts'!BM33</f>
        <v>274718971361.32993</v>
      </c>
      <c r="BO33" s="133" cm="1">
        <f t="array" aca="1" ref="BO33" ca="1">(1+INDIRECT("'Case "&amp;$E$6&amp;" Assumptions'!$C$26"))*'Base Case 2 - Forecasts'!BN33</f>
        <v>278966782638.09619</v>
      </c>
      <c r="BP33" s="133" cm="1">
        <f t="array" aca="1" ref="BP33" ca="1">(1+INDIRECT("'Case "&amp;$E$6&amp;" Assumptions'!$C$26"))*'Base Case 2 - Forecasts'!BO33</f>
        <v>283280275220.21106</v>
      </c>
      <c r="BQ33" s="133" cm="1">
        <f t="array" aca="1" ref="BQ33" ca="1">(1+INDIRECT("'Case "&amp;$E$6&amp;" Assumptions'!$C$26"))*'Base Case 2 - Forecasts'!BP33</f>
        <v>287660464697.4903</v>
      </c>
      <c r="BR33" s="133" cm="1">
        <f t="array" aca="1" ref="BR33" ca="1">(1+INDIRECT("'Case "&amp;$E$6&amp;" Assumptions'!$C$26"))*'Base Case 2 - Forecasts'!BQ33</f>
        <v>292108382363.19336</v>
      </c>
      <c r="BS33" s="133" cm="1">
        <f t="array" aca="1" ref="BS33" ca="1">(1+INDIRECT("'Case "&amp;$E$6&amp;" Assumptions'!$C$26"))*'Base Case 2 - Forecasts'!BR33</f>
        <v>296625075456.836</v>
      </c>
      <c r="BT33" s="133" cm="1">
        <f t="array" aca="1" ref="BT33" ca="1">(1+INDIRECT("'Case "&amp;$E$6&amp;" Assumptions'!$C$26"))*'Base Case 2 - Forecasts'!BS33</f>
        <v>301211607410.75757</v>
      </c>
      <c r="BU33" s="133" cm="1">
        <f t="array" aca="1" ref="BU33" ca="1">(1+INDIRECT("'Case "&amp;$E$6&amp;" Assumptions'!$C$26"))*'Base Case 2 - Forecasts'!BT33</f>
        <v>305869058100.50061</v>
      </c>
      <c r="BV33" s="133" cm="1">
        <f t="array" aca="1" ref="BV33" ca="1">(1+INDIRECT("'Case "&amp;$E$6&amp;" Assumptions'!$C$27"))*'Base Case 2 - Forecasts'!BU33</f>
        <v>310352074859.91791</v>
      </c>
      <c r="BW33" s="133" cm="1">
        <f t="array" aca="1" ref="BW33" ca="1">(1+INDIRECT("'Case "&amp;$E$6&amp;" Assumptions'!$C$27"))*'Base Case 2 - Forecasts'!BV33</f>
        <v>314900797642.00391</v>
      </c>
      <c r="BX33" s="133" cm="1">
        <f t="array" aca="1" ref="BX33" ca="1">(1+INDIRECT("'Case "&amp;$E$6&amp;" Assumptions'!$C$27"))*'Base Case 2 - Forecasts'!BW33</f>
        <v>319516189477.15686</v>
      </c>
      <c r="BY33" s="133" cm="1">
        <f t="array" aca="1" ref="BY33" ca="1">(1+INDIRECT("'Case "&amp;$E$6&amp;" Assumptions'!$C$27"))*'Base Case 2 - Forecasts'!BX33</f>
        <v>324199227510.57764</v>
      </c>
      <c r="BZ33" s="133" cm="1">
        <f t="array" aca="1" ref="BZ33" ca="1">(1+INDIRECT("'Case "&amp;$E$6&amp;" Assumptions'!$C$27"))*'Base Case 2 - Forecasts'!BY33</f>
        <v>328950903209.14569</v>
      </c>
      <c r="CA33" s="133" cm="1">
        <f t="array" aca="1" ref="CA33" ca="1">(1+INDIRECT("'Case "&amp;$E$6&amp;" Assumptions'!$C$27"))*'Base Case 2 - Forecasts'!BZ33</f>
        <v>333772222571.32684</v>
      </c>
      <c r="CB33" s="133" cm="1">
        <f t="array" aca="1" ref="CB33" ca="1">(1+INDIRECT("'Case "&amp;$E$6&amp;" Assumptions'!$C$27"))*'Base Case 2 - Forecasts'!CA33</f>
        <v>338664206340.15765</v>
      </c>
      <c r="CC33" s="133" cm="1">
        <f t="array" aca="1" ref="CC33" ca="1">(1+INDIRECT("'Case "&amp;$E$6&amp;" Assumptions'!$C$27"))*'Base Case 2 - Forecasts'!CB33</f>
        <v>343627890219.35156</v>
      </c>
      <c r="CD33" s="133" cm="1">
        <f t="array" aca="1" ref="CD33" ca="1">(1+INDIRECT("'Case "&amp;$E$6&amp;" Assumptions'!$C$27"))*'Base Case 2 - Forecasts'!CC33</f>
        <v>348664325092.57233</v>
      </c>
      <c r="CE33" s="133" cm="1">
        <f t="array" aca="1" ref="CE33" ca="1">(1+INDIRECT("'Case "&amp;$E$6&amp;" Assumptions'!$C$27"))*'Base Case 2 - Forecasts'!CD33</f>
        <v>353774577245.92133</v>
      </c>
      <c r="CF33" s="133" cm="1">
        <f t="array" aca="1" ref="CF33" ca="1">(1+INDIRECT("'Case "&amp;$E$6&amp;" Assumptions'!$C$27"))*'Base Case 2 - Forecasts'!CE33</f>
        <v>358959728593.68567</v>
      </c>
    </row>
    <row r="34" spans="1:84" x14ac:dyDescent="0.2">
      <c r="A34" s="118"/>
      <c r="B34" s="118" t="s">
        <v>36</v>
      </c>
      <c r="C34" s="160">
        <f>INDEX('Demographic-Economic'!$D$36:$I$37, MATCH('Base Case 2 - Forecasts'!C$8,'Demographic-Economic'!$C$36:$C$37,0),MATCH('Base Case 2 - Forecasts'!$B34,'Demographic-Economic'!$D$8:$I$8,0))*1000</f>
        <v>9766147000</v>
      </c>
      <c r="D34" s="160">
        <f>INDEX('Demographic-Economic'!$D$36:$I$37, MATCH('Base Case 2 - Forecasts'!D$8,'Demographic-Economic'!$C$36:$C$37,0),MATCH('Base Case 2 - Forecasts'!$B34,'Demographic-Economic'!$D$8:$I$8,0))*1000</f>
        <v>9845914000</v>
      </c>
      <c r="E34" s="133" cm="1">
        <f t="array" aca="1" ref="E34" ca="1">(1+INDIRECT("'Case "&amp;$E$6&amp;" Assumptions'!$C$20"))*'Base Case 2 - Forecasts'!D34</f>
        <v>10191904359.989538</v>
      </c>
      <c r="F34" s="133" cm="1">
        <f t="array" aca="1" ref="F34" ca="1">(1+INDIRECT("'Case "&amp;$E$6&amp;" Assumptions'!$C$20"))*'Base Case 2 - Forecasts'!E34</f>
        <v>10550052994.894506</v>
      </c>
      <c r="G34" s="133" cm="1">
        <f t="array" aca="1" ref="G34" ca="1">(1+INDIRECT("'Case "&amp;$E$6&amp;" Assumptions'!$C$20"))*'Base Case 2 - Forecasts'!F34</f>
        <v>10920787152.598124</v>
      </c>
      <c r="H34" s="133" cm="1">
        <f t="array" aca="1" ref="H34" ca="1">(1+INDIRECT("'Case "&amp;$E$6&amp;" Assumptions'!$C$20"))*'Base Case 2 - Forecasts'!G34</f>
        <v>11304549094.688675</v>
      </c>
      <c r="I34" s="133" cm="1">
        <f t="array" aca="1" ref="I34" ca="1">(1+INDIRECT("'Case "&amp;$E$6&amp;" Assumptions'!$C$20"))*'Base Case 2 - Forecasts'!H34</f>
        <v>11701796624.048645</v>
      </c>
      <c r="J34" s="133" cm="1">
        <f t="array" aca="1" ref="J34" ca="1">(1+INDIRECT("'Case "&amp;$E$6&amp;" Assumptions'!$C$20"))*'Base Case 2 - Forecasts'!I34</f>
        <v>12113003630.983599</v>
      </c>
      <c r="K34" s="133" cm="1">
        <f t="array" aca="1" ref="K34" ca="1">(1+INDIRECT("'Case "&amp;$E$6&amp;" Assumptions'!$C$20"))*'Base Case 2 - Forecasts'!J34</f>
        <v>12538660658.542299</v>
      </c>
      <c r="L34" s="133" cm="1">
        <f t="array" aca="1" ref="L34" ca="1">(1+INDIRECT("'Case "&amp;$E$6&amp;" Assumptions'!$C$20"))*'Base Case 2 - Forecasts'!K34</f>
        <v>12979275487.702467</v>
      </c>
      <c r="M34" s="133" cm="1">
        <f t="array" aca="1" ref="M34" ca="1">(1+INDIRECT("'Case "&amp;$E$6&amp;" Assumptions'!$C$20"))*'Base Case 2 - Forecasts'!L34</f>
        <v>13435373743.120255</v>
      </c>
      <c r="N34" s="133" cm="1">
        <f t="array" aca="1" ref="N34" ca="1">(1+INDIRECT("'Case "&amp;$E$6&amp;" Assumptions'!$C$21"))*'Base Case 2 - Forecasts'!M34</f>
        <v>13789807349.098631</v>
      </c>
      <c r="O34" s="133" cm="1">
        <f t="array" aca="1" ref="O34" ca="1">(1+INDIRECT("'Case "&amp;$E$6&amp;" Assumptions'!$C$21"))*'Base Case 2 - Forecasts'!N34</f>
        <v>14153591136.430256</v>
      </c>
      <c r="P34" s="133" cm="1">
        <f t="array" aca="1" ref="P34" ca="1">(1+INDIRECT("'Case "&amp;$E$6&amp;" Assumptions'!$C$21"))*'Base Case 2 - Forecasts'!O34</f>
        <v>14526971768.777557</v>
      </c>
      <c r="Q34" s="133" cm="1">
        <f t="array" aca="1" ref="Q34" ca="1">(1+INDIRECT("'Case "&amp;$E$6&amp;" Assumptions'!$C$21"))*'Base Case 2 - Forecasts'!P34</f>
        <v>14910202416.945454</v>
      </c>
      <c r="R34" s="133" cm="1">
        <f t="array" aca="1" ref="R34" ca="1">(1+INDIRECT("'Case "&amp;$E$6&amp;" Assumptions'!$C$21"))*'Base Case 2 - Forecasts'!Q34</f>
        <v>15303542930.543861</v>
      </c>
      <c r="S34" s="133" cm="1">
        <f t="array" aca="1" ref="S34" ca="1">(1+INDIRECT("'Case "&amp;$E$6&amp;" Assumptions'!$C$21"))*'Base Case 2 - Forecasts'!R34</f>
        <v>15707260014.178772</v>
      </c>
      <c r="T34" s="133" cm="1">
        <f t="array" aca="1" ref="T34" ca="1">(1+INDIRECT("'Case "&amp;$E$6&amp;" Assumptions'!$C$21"))*'Base Case 2 - Forecasts'!S34</f>
        <v>16121627408.291355</v>
      </c>
      <c r="U34" s="133" cm="1">
        <f t="array" aca="1" ref="U34" ca="1">(1+INDIRECT("'Case "&amp;$E$6&amp;" Assumptions'!$C$21"))*'Base Case 2 - Forecasts'!T34</f>
        <v>16546926074.767715</v>
      </c>
      <c r="V34" s="133" cm="1">
        <f t="array" aca="1" ref="V34" ca="1">(1+INDIRECT("'Case "&amp;$E$6&amp;" Assumptions'!$C$21"))*'Base Case 2 - Forecasts'!U34</f>
        <v>16983444387.445148</v>
      </c>
      <c r="W34" s="133" cm="1">
        <f t="array" aca="1" ref="W34" ca="1">(1+INDIRECT("'Case "&amp;$E$6&amp;" Assumptions'!$C$21"))*'Base Case 2 - Forecasts'!V34</f>
        <v>17431478327.644077</v>
      </c>
      <c r="X34" s="133" cm="1">
        <f t="array" aca="1" ref="X34" ca="1">(1+INDIRECT("'Case "&amp;$E$6&amp;" Assumptions'!$C$22"))*'Base Case 2 - Forecasts'!W34</f>
        <v>17812883811.740791</v>
      </c>
      <c r="Y34" s="133" cm="1">
        <f t="array" aca="1" ref="Y34" ca="1">(1+INDIRECT("'Case "&amp;$E$6&amp;" Assumptions'!$C$22"))*'Base Case 2 - Forecasts'!X34</f>
        <v>18202634551.504566</v>
      </c>
      <c r="Z34" s="133" cm="1">
        <f t="array" aca="1" ref="Z34" ca="1">(1+INDIRECT("'Case "&amp;$E$6&amp;" Assumptions'!$C$22"))*'Base Case 2 - Forecasts'!Y34</f>
        <v>18600913143.397839</v>
      </c>
      <c r="AA34" s="133" cm="1">
        <f t="array" aca="1" ref="AA34" ca="1">(1+INDIRECT("'Case "&amp;$E$6&amp;" Assumptions'!$C$22"))*'Base Case 2 - Forecasts'!Z34</f>
        <v>19007906179.143272</v>
      </c>
      <c r="AB34" s="133" cm="1">
        <f t="array" aca="1" ref="AB34" ca="1">(1+INDIRECT("'Case "&amp;$E$6&amp;" Assumptions'!$C$22"))*'Base Case 2 - Forecasts'!AA34</f>
        <v>19423804333.141144</v>
      </c>
      <c r="AC34" s="133" cm="1">
        <f t="array" aca="1" ref="AC34" ca="1">(1+INDIRECT("'Case "&amp;$E$6&amp;" Assumptions'!$C$22"))*'Base Case 2 - Forecasts'!AB34</f>
        <v>19848802451.799438</v>
      </c>
      <c r="AD34" s="133" cm="1">
        <f t="array" aca="1" ref="AD34" ca="1">(1+INDIRECT("'Case "&amp;$E$6&amp;" Assumptions'!$C$22"))*'Base Case 2 - Forecasts'!AC34</f>
        <v>20283099644.818512</v>
      </c>
      <c r="AE34" s="133" cm="1">
        <f t="array" aca="1" ref="AE34" ca="1">(1+INDIRECT("'Case "&amp;$E$6&amp;" Assumptions'!$C$22"))*'Base Case 2 - Forecasts'!AD34</f>
        <v>20726899378.473083</v>
      </c>
      <c r="AF34" s="133" cm="1">
        <f t="array" aca="1" ref="AF34" ca="1">(1+INDIRECT("'Case "&amp;$E$6&amp;" Assumptions'!$C$22"))*'Base Case 2 - Forecasts'!AE34</f>
        <v>21180409570.935276</v>
      </c>
      <c r="AG34" s="133" cm="1">
        <f t="array" aca="1" ref="AG34" ca="1">(1+INDIRECT("'Case "&amp;$E$6&amp;" Assumptions'!$C$22"))*'Base Case 2 - Forecasts'!AF34</f>
        <v>21643842689.683331</v>
      </c>
      <c r="AH34" s="133" cm="1">
        <f t="array" aca="1" ref="AH34" ca="1">(1+INDIRECT("'Case "&amp;$E$6&amp;" Assumptions'!$C$23"))*'Base Case 2 - Forecasts'!AG34</f>
        <v>22061089283.315678</v>
      </c>
      <c r="AI34" s="133" cm="1">
        <f t="array" aca="1" ref="AI34" ca="1">(1+INDIRECT("'Case "&amp;$E$6&amp;" Assumptions'!$C$23"))*'Base Case 2 - Forecasts'!AH34</f>
        <v>22486379491.124763</v>
      </c>
      <c r="AJ34" s="133" cm="1">
        <f t="array" aca="1" ref="AJ34" ca="1">(1+INDIRECT("'Case "&amp;$E$6&amp;" Assumptions'!$C$23"))*'Base Case 2 - Forecasts'!AI34</f>
        <v>22919868376.638992</v>
      </c>
      <c r="AK34" s="133" cm="1">
        <f t="array" aca="1" ref="AK34" ca="1">(1+INDIRECT("'Case "&amp;$E$6&amp;" Assumptions'!$C$23"))*'Base Case 2 - Forecasts'!AJ34</f>
        <v>23361713992.677071</v>
      </c>
      <c r="AL34" s="133" cm="1">
        <f t="array" aca="1" ref="AL34" ca="1">(1+INDIRECT("'Case "&amp;$E$6&amp;" Assumptions'!$C$23"))*'Base Case 2 - Forecasts'!AK34</f>
        <v>23812077438.975075</v>
      </c>
      <c r="AM34" s="133" cm="1">
        <f t="array" aca="1" ref="AM34" ca="1">(1+INDIRECT("'Case "&amp;$E$6&amp;" Assumptions'!$C$23"))*'Base Case 2 - Forecasts'!AL34</f>
        <v>24271122920.924446</v>
      </c>
      <c r="AN34" s="133" cm="1">
        <f t="array" aca="1" ref="AN34" ca="1">(1+INDIRECT("'Case "&amp;$E$6&amp;" Assumptions'!$C$23"))*'Base Case 2 - Forecasts'!AM34</f>
        <v>24739017809.442318</v>
      </c>
      <c r="AO34" s="133" cm="1">
        <f t="array" aca="1" ref="AO34" ca="1">(1+INDIRECT("'Case "&amp;$E$6&amp;" Assumptions'!$C$23"))*'Base Case 2 - Forecasts'!AN34</f>
        <v>25215932701.996033</v>
      </c>
      <c r="AP34" s="133" cm="1">
        <f t="array" aca="1" ref="AP34" ca="1">(1+INDIRECT("'Case "&amp;$E$6&amp;" Assumptions'!$C$23"))*'Base Case 2 - Forecasts'!AO34</f>
        <v>25702041484.804058</v>
      </c>
      <c r="AQ34" s="133" cm="1">
        <f t="array" aca="1" ref="AQ34" ca="1">(1+INDIRECT("'Case "&amp;$E$6&amp;" Assumptions'!$C$23"))*'Base Case 2 - Forecasts'!AP34</f>
        <v>26197521396.236027</v>
      </c>
      <c r="AR34" s="133" cm="1">
        <f t="array" aca="1" ref="AR34" ca="1">(1+INDIRECT("'Case "&amp;$E$6&amp;" Assumptions'!$C$24"))*'Base Case 2 - Forecasts'!AQ34</f>
        <v>26678310322.948967</v>
      </c>
      <c r="AS34" s="133" cm="1">
        <f t="array" aca="1" ref="AS34" ca="1">(1+INDIRECT("'Case "&amp;$E$6&amp;" Assumptions'!$C$24"))*'Base Case 2 - Forecasts'!AR34</f>
        <v>27167922908.532284</v>
      </c>
      <c r="AT34" s="133" cm="1">
        <f t="array" aca="1" ref="AT34" ca="1">(1+INDIRECT("'Case "&amp;$E$6&amp;" Assumptions'!$C$24"))*'Base Case 2 - Forecasts'!AS34</f>
        <v>27666521088.820049</v>
      </c>
      <c r="AU34" s="133" cm="1">
        <f t="array" aca="1" ref="AU34" ca="1">(1+INDIRECT("'Case "&amp;$E$6&amp;" Assumptions'!$C$24"))*'Base Case 2 - Forecasts'!AT34</f>
        <v>28174269771.567032</v>
      </c>
      <c r="AV34" s="133" cm="1">
        <f t="array" aca="1" ref="AV34" ca="1">(1+INDIRECT("'Case "&amp;$E$6&amp;" Assumptions'!$C$24"))*'Base Case 2 - Forecasts'!AU34</f>
        <v>28691336890.990734</v>
      </c>
      <c r="AW34" s="133" cm="1">
        <f t="array" aca="1" ref="AW34" ca="1">(1+INDIRECT("'Case "&amp;$E$6&amp;" Assumptions'!$C$24"))*'Base Case 2 - Forecasts'!AV34</f>
        <v>29217893463.314434</v>
      </c>
      <c r="AX34" s="133" cm="1">
        <f t="array" aca="1" ref="AX34" ca="1">(1+INDIRECT("'Case "&amp;$E$6&amp;" Assumptions'!$C$24"))*'Base Case 2 - Forecasts'!AW34</f>
        <v>29754113643.329567</v>
      </c>
      <c r="AY34" s="133" cm="1">
        <f t="array" aca="1" ref="AY34" ca="1">(1+INDIRECT("'Case "&amp;$E$6&amp;" Assumptions'!$C$24"))*'Base Case 2 - Forecasts'!AX34</f>
        <v>30300174781.996166</v>
      </c>
      <c r="AZ34" s="133" cm="1">
        <f t="array" aca="1" ref="AZ34" ca="1">(1+INDIRECT("'Case "&amp;$E$6&amp;" Assumptions'!$C$24"))*'Base Case 2 - Forecasts'!AY34</f>
        <v>30856257485.100418</v>
      </c>
      <c r="BA34" s="133" cm="1">
        <f t="array" aca="1" ref="BA34" ca="1">(1+INDIRECT("'Case "&amp;$E$6&amp;" Assumptions'!$C$24"))*'Base Case 2 - Forecasts'!AZ34</f>
        <v>31422545672.98872</v>
      </c>
      <c r="BB34" s="133" cm="1">
        <f t="array" aca="1" ref="BB34" ca="1">(1+INDIRECT("'Case "&amp;$E$6&amp;" Assumptions'!$C$25"))*'Base Case 2 - Forecasts'!BA34</f>
        <v>31948062110.594032</v>
      </c>
      <c r="BC34" s="133" cm="1">
        <f t="array" aca="1" ref="BC34" ca="1">(1+INDIRECT("'Case "&amp;$E$6&amp;" Assumptions'!$C$25"))*'Base Case 2 - Forecasts'!BB34</f>
        <v>32482367381.830692</v>
      </c>
      <c r="BD34" s="133" cm="1">
        <f t="array" aca="1" ref="BD34" ca="1">(1+INDIRECT("'Case "&amp;$E$6&amp;" Assumptions'!$C$25"))*'Base Case 2 - Forecasts'!BC34</f>
        <v>33025608472.770065</v>
      </c>
      <c r="BE34" s="133" cm="1">
        <f t="array" aca="1" ref="BE34" ca="1">(1+INDIRECT("'Case "&amp;$E$6&amp;" Assumptions'!$C$25"))*'Base Case 2 - Forecasts'!BD34</f>
        <v>33577934827.70562</v>
      </c>
      <c r="BF34" s="133" cm="1">
        <f t="array" aca="1" ref="BF34" ca="1">(1+INDIRECT("'Case "&amp;$E$6&amp;" Assumptions'!$C$25"))*'Base Case 2 - Forecasts'!BE34</f>
        <v>34139498390.264706</v>
      </c>
      <c r="BG34" s="133" cm="1">
        <f t="array" aca="1" ref="BG34" ca="1">(1+INDIRECT("'Case "&amp;$E$6&amp;" Assumptions'!$C$25"))*'Base Case 2 - Forecasts'!BF34</f>
        <v>34710453645.207855</v>
      </c>
      <c r="BH34" s="133" cm="1">
        <f t="array" aca="1" ref="BH34" ca="1">(1+INDIRECT("'Case "&amp;$E$6&amp;" Assumptions'!$C$25"))*'Base Case 2 - Forecasts'!BG34</f>
        <v>35290957660.927185</v>
      </c>
      <c r="BI34" s="133" cm="1">
        <f t="array" aca="1" ref="BI34" ca="1">(1+INDIRECT("'Case "&amp;$E$6&amp;" Assumptions'!$C$25"))*'Base Case 2 - Forecasts'!BH34</f>
        <v>35881170132.655495</v>
      </c>
      <c r="BJ34" s="133" cm="1">
        <f t="array" aca="1" ref="BJ34" ca="1">(1+INDIRECT("'Case "&amp;$E$6&amp;" Assumptions'!$C$25"))*'Base Case 2 - Forecasts'!BI34</f>
        <v>36481253426.398056</v>
      </c>
      <c r="BK34" s="133" cm="1">
        <f t="array" aca="1" ref="BK34" ca="1">(1+INDIRECT("'Case "&amp;$E$6&amp;" Assumptions'!$C$25"))*'Base Case 2 - Forecasts'!BJ34</f>
        <v>37091372623.599106</v>
      </c>
      <c r="BL34" s="133" cm="1">
        <f t="array" aca="1" ref="BL34" ca="1">(1+INDIRECT("'Case "&amp;$E$6&amp;" Assumptions'!$C$26"))*'Base Case 2 - Forecasts'!BK34</f>
        <v>37664893811.890228</v>
      </c>
      <c r="BM34" s="133" cm="1">
        <f t="array" aca="1" ref="BM34" ca="1">(1+INDIRECT("'Case "&amp;$E$6&amp;" Assumptions'!$C$26"))*'Base Case 2 - Forecasts'!BL34</f>
        <v>38247283007.217834</v>
      </c>
      <c r="BN34" s="133" cm="1">
        <f t="array" aca="1" ref="BN34" ca="1">(1+INDIRECT("'Case "&amp;$E$6&amp;" Assumptions'!$C$26"))*'Base Case 2 - Forecasts'!BM34</f>
        <v>38838677330.145912</v>
      </c>
      <c r="BO34" s="133" cm="1">
        <f t="array" aca="1" ref="BO34" ca="1">(1+INDIRECT("'Case "&amp;$E$6&amp;" Assumptions'!$C$26"))*'Base Case 2 - Forecasts'!BN34</f>
        <v>39439216021.449791</v>
      </c>
      <c r="BP34" s="133" cm="1">
        <f t="array" aca="1" ref="BP34" ca="1">(1+INDIRECT("'Case "&amp;$E$6&amp;" Assumptions'!$C$26"))*'Base Case 2 - Forecasts'!BO34</f>
        <v>40049040474.899673</v>
      </c>
      <c r="BQ34" s="133" cm="1">
        <f t="array" aca="1" ref="BQ34" ca="1">(1+INDIRECT("'Case "&amp;$E$6&amp;" Assumptions'!$C$26"))*'Base Case 2 - Forecasts'!BP34</f>
        <v>40668294270.551064</v>
      </c>
      <c r="BR34" s="133" cm="1">
        <f t="array" aca="1" ref="BR34" ca="1">(1+INDIRECT("'Case "&amp;$E$6&amp;" Assumptions'!$C$26"))*'Base Case 2 - Forecasts'!BQ34</f>
        <v>41297123208.549973</v>
      </c>
      <c r="BS34" s="133" cm="1">
        <f t="array" aca="1" ref="BS34" ca="1">(1+INDIRECT("'Case "&amp;$E$6&amp;" Assumptions'!$C$26"))*'Base Case 2 - Forecasts'!BR34</f>
        <v>41935675343.460808</v>
      </c>
      <c r="BT34" s="133" cm="1">
        <f t="array" aca="1" ref="BT34" ca="1">(1+INDIRECT("'Case "&amp;$E$6&amp;" Assumptions'!$C$26"))*'Base Case 2 - Forecasts'!BS34</f>
        <v>42584101019.125076</v>
      </c>
      <c r="BU34" s="133" cm="1">
        <f t="array" aca="1" ref="BU34" ca="1">(1+INDIRECT("'Case "&amp;$E$6&amp;" Assumptions'!$C$26"))*'Base Case 2 - Forecasts'!BT34</f>
        <v>43242552904.059067</v>
      </c>
      <c r="BV34" s="133" cm="1">
        <f t="array" aca="1" ref="BV34" ca="1">(1+INDIRECT("'Case "&amp;$E$6&amp;" Assumptions'!$C$27"))*'Base Case 2 - Forecasts'!BU34</f>
        <v>43876344012.557487</v>
      </c>
      <c r="BW34" s="133" cm="1">
        <f t="array" aca="1" ref="BW34" ca="1">(1+INDIRECT("'Case "&amp;$E$6&amp;" Assumptions'!$C$27"))*'Base Case 2 - Forecasts'!BV34</f>
        <v>44519424377.638496</v>
      </c>
      <c r="BX34" s="133" cm="1">
        <f t="array" aca="1" ref="BX34" ca="1">(1+INDIRECT("'Case "&amp;$E$6&amp;" Assumptions'!$C$27"))*'Base Case 2 - Forecasts'!BW34</f>
        <v>45171930148.715828</v>
      </c>
      <c r="BY34" s="133" cm="1">
        <f t="array" aca="1" ref="BY34" ca="1">(1+INDIRECT("'Case "&amp;$E$6&amp;" Assumptions'!$C$27"))*'Base Case 2 - Forecasts'!BX34</f>
        <v>45833999470.697983</v>
      </c>
      <c r="BZ34" s="133" cm="1">
        <f t="array" aca="1" ref="BZ34" ca="1">(1+INDIRECT("'Case "&amp;$E$6&amp;" Assumptions'!$C$27"))*'Base Case 2 - Forecasts'!BY34</f>
        <v>46505772513.235512</v>
      </c>
      <c r="CA34" s="133" cm="1">
        <f t="array" aca="1" ref="CA34" ca="1">(1+INDIRECT("'Case "&amp;$E$6&amp;" Assumptions'!$C$27"))*'Base Case 2 - Forecasts'!BZ34</f>
        <v>47187391500.396935</v>
      </c>
      <c r="CB34" s="133" cm="1">
        <f t="array" aca="1" ref="CB34" ca="1">(1+INDIRECT("'Case "&amp;$E$6&amp;" Assumptions'!$C$27"))*'Base Case 2 - Forecasts'!CA34</f>
        <v>47879000740.779648</v>
      </c>
      <c r="CC34" s="133" cm="1">
        <f t="array" aca="1" ref="CC34" ca="1">(1+INDIRECT("'Case "&amp;$E$6&amp;" Assumptions'!$C$27"))*'Base Case 2 - Forecasts'!CB34</f>
        <v>48580746658.062141</v>
      </c>
      <c r="CD34" s="133" cm="1">
        <f t="array" aca="1" ref="CD34" ca="1">(1+INDIRECT("'Case "&amp;$E$6&amp;" Assumptions'!$C$27"))*'Base Case 2 - Forecasts'!CC34</f>
        <v>49292777822.003998</v>
      </c>
      <c r="CE34" s="133" cm="1">
        <f t="array" aca="1" ref="CE34" ca="1">(1+INDIRECT("'Case "&amp;$E$6&amp;" Assumptions'!$C$27"))*'Base Case 2 - Forecasts'!CD34</f>
        <v>50015244979.900261</v>
      </c>
      <c r="CF34" s="133" cm="1">
        <f t="array" aca="1" ref="CF34" ca="1">(1+INDIRECT("'Case "&amp;$E$6&amp;" Assumptions'!$C$27"))*'Base Case 2 - Forecasts'!CE34</f>
        <v>50748301088.496841</v>
      </c>
    </row>
    <row r="35" spans="1:84" x14ac:dyDescent="0.2">
      <c r="B35" s="126" t="s">
        <v>115</v>
      </c>
      <c r="C35" s="134">
        <f>SUM(C29:C34)</f>
        <v>1296832856000</v>
      </c>
      <c r="D35" s="134">
        <f t="shared" ref="D35:AH35" si="57">SUM(D29:D34)</f>
        <v>1296938922000</v>
      </c>
      <c r="E35" s="134">
        <f t="shared" ca="1" si="57"/>
        <v>1342514006700.8438</v>
      </c>
      <c r="F35" s="134">
        <f t="shared" ca="1" si="57"/>
        <v>1389690622753.9014</v>
      </c>
      <c r="G35" s="134">
        <f t="shared" ca="1" si="57"/>
        <v>1438525048774.7566</v>
      </c>
      <c r="H35" s="134">
        <f t="shared" ca="1" si="57"/>
        <v>1489075541037.7952</v>
      </c>
      <c r="I35" s="134">
        <f t="shared" ca="1" si="57"/>
        <v>1541402402972.1248</v>
      </c>
      <c r="J35" s="134">
        <f t="shared" ca="1" si="57"/>
        <v>1595568057099.6206</v>
      </c>
      <c r="K35" s="134">
        <f t="shared" ca="1" si="57"/>
        <v>1651637119500.9075</v>
      </c>
      <c r="L35" s="134">
        <f t="shared" ca="1" si="57"/>
        <v>1709676476898.1184</v>
      </c>
      <c r="M35" s="134">
        <f t="shared" ca="1" si="57"/>
        <v>1769755366446.3743</v>
      </c>
      <c r="N35" s="134">
        <f t="shared" ca="1" si="57"/>
        <v>1816442625634.1116</v>
      </c>
      <c r="O35" s="134">
        <f t="shared" ca="1" si="57"/>
        <v>1864361524070.8594</v>
      </c>
      <c r="P35" s="134">
        <f t="shared" ca="1" si="57"/>
        <v>1913544553174.3215</v>
      </c>
      <c r="Q35" s="134">
        <f t="shared" ca="1" si="57"/>
        <v>1964025061506.228</v>
      </c>
      <c r="R35" s="134">
        <f t="shared" ca="1" si="57"/>
        <v>2015837277384.332</v>
      </c>
      <c r="S35" s="134">
        <f t="shared" ca="1" si="57"/>
        <v>2069016332090.928</v>
      </c>
      <c r="T35" s="134">
        <f t="shared" ca="1" si="57"/>
        <v>2123598283693.6257</v>
      </c>
      <c r="U35" s="134">
        <f t="shared" ca="1" si="57"/>
        <v>2179620141494.5256</v>
      </c>
      <c r="V35" s="134">
        <f t="shared" ca="1" si="57"/>
        <v>2237119891124.3853</v>
      </c>
      <c r="W35" s="134">
        <f t="shared" ca="1" si="57"/>
        <v>2296136520298.7827</v>
      </c>
      <c r="X35" s="134">
        <f t="shared" ca="1" si="57"/>
        <v>2346376611507.103</v>
      </c>
      <c r="Y35" s="134">
        <f t="shared" ca="1" si="57"/>
        <v>2397715969567.5063</v>
      </c>
      <c r="Z35" s="134">
        <f t="shared" ca="1" si="57"/>
        <v>2450178646737.5225</v>
      </c>
      <c r="AA35" s="134">
        <f t="shared" ca="1" si="57"/>
        <v>2503789221544.6133</v>
      </c>
      <c r="AB35" s="134">
        <f t="shared" ca="1" si="57"/>
        <v>2558572810301.105</v>
      </c>
      <c r="AC35" s="134">
        <f t="shared" ca="1" si="57"/>
        <v>2614555078871.064</v>
      </c>
      <c r="AD35" s="134">
        <f t="shared" ca="1" si="57"/>
        <v>2671762254694.6372</v>
      </c>
      <c r="AE35" s="134">
        <f t="shared" ca="1" si="57"/>
        <v>2730221139075.4932</v>
      </c>
      <c r="AF35" s="134">
        <f t="shared" ca="1" si="57"/>
        <v>2789959119737.1079</v>
      </c>
      <c r="AG35" s="134">
        <f t="shared" ca="1" si="57"/>
        <v>2851004183653.7949</v>
      </c>
      <c r="AH35" s="134">
        <f t="shared" ca="1" si="57"/>
        <v>2905965393690.1318</v>
      </c>
      <c r="AI35" s="134">
        <f t="shared" ref="AI35:CF35" ca="1" si="58">SUM(AI29:AI34)</f>
        <v>2961986137285.1982</v>
      </c>
      <c r="AJ35" s="134">
        <f t="shared" ca="1" si="58"/>
        <v>3019086839960.2173</v>
      </c>
      <c r="AK35" s="134">
        <f t="shared" ca="1" si="58"/>
        <v>3077288320996.396</v>
      </c>
      <c r="AL35" s="134">
        <f t="shared" ca="1" si="58"/>
        <v>3136611801025.77</v>
      </c>
      <c r="AM35" s="134">
        <f t="shared" ca="1" si="58"/>
        <v>3197078909768.3799</v>
      </c>
      <c r="AN35" s="134">
        <f t="shared" ca="1" si="58"/>
        <v>3258711693918.605</v>
      </c>
      <c r="AO35" s="134">
        <f t="shared" ca="1" si="58"/>
        <v>3321532625183.5303</v>
      </c>
      <c r="AP35" s="134">
        <f t="shared" ca="1" si="58"/>
        <v>3385564608476.2715</v>
      </c>
      <c r="AQ35" s="134">
        <f t="shared" ca="1" si="58"/>
        <v>3450830990267.2598</v>
      </c>
      <c r="AR35" s="134">
        <f t="shared" ca="1" si="58"/>
        <v>3514162223134.0732</v>
      </c>
      <c r="AS35" s="134">
        <f t="shared" ca="1" si="58"/>
        <v>3578655739829.8379</v>
      </c>
      <c r="AT35" s="134">
        <f t="shared" ca="1" si="58"/>
        <v>3644332871120.3989</v>
      </c>
      <c r="AU35" s="134">
        <f t="shared" ca="1" si="58"/>
        <v>3711215339243.6011</v>
      </c>
      <c r="AV35" s="134">
        <f t="shared" ca="1" si="58"/>
        <v>3779325265093.7578</v>
      </c>
      <c r="AW35" s="134">
        <f t="shared" ca="1" si="58"/>
        <v>3848685175537.98</v>
      </c>
      <c r="AX35" s="134">
        <f t="shared" ca="1" si="58"/>
        <v>3919318010866.7744</v>
      </c>
      <c r="AY35" s="134">
        <f t="shared" ca="1" si="58"/>
        <v>3991247132381.3799</v>
      </c>
      <c r="AZ35" s="134">
        <f t="shared" ca="1" si="58"/>
        <v>4064496330120.3472</v>
      </c>
      <c r="BA35" s="134">
        <f t="shared" ca="1" si="58"/>
        <v>4139089830727.9287</v>
      </c>
      <c r="BB35" s="134">
        <f t="shared" ca="1" si="58"/>
        <v>4208312730915.8755</v>
      </c>
      <c r="BC35" s="134">
        <f t="shared" ca="1" si="58"/>
        <v>4278693327628.0337</v>
      </c>
      <c r="BD35" s="134">
        <f t="shared" ca="1" si="58"/>
        <v>4350250982394.1641</v>
      </c>
      <c r="BE35" s="134">
        <f t="shared" ca="1" si="58"/>
        <v>4423005380549.8174</v>
      </c>
      <c r="BF35" s="134">
        <f t="shared" ca="1" si="58"/>
        <v>4496976536651.7139</v>
      </c>
      <c r="BG35" s="134">
        <f t="shared" ca="1" si="58"/>
        <v>4572184799983.7119</v>
      </c>
      <c r="BH35" s="134">
        <f t="shared" ca="1" si="58"/>
        <v>4648650860154.834</v>
      </c>
      <c r="BI35" s="134">
        <f t="shared" ca="1" si="58"/>
        <v>4726395752790.9336</v>
      </c>
      <c r="BJ35" s="134">
        <f t="shared" ca="1" si="58"/>
        <v>4805440865321.542</v>
      </c>
      <c r="BK35" s="134">
        <f t="shared" ca="1" si="58"/>
        <v>4885807942863.4971</v>
      </c>
      <c r="BL35" s="134">
        <f t="shared" ca="1" si="58"/>
        <v>4961354200091.2637</v>
      </c>
      <c r="BM35" s="134">
        <f t="shared" ca="1" si="58"/>
        <v>5038068582846.6504</v>
      </c>
      <c r="BN35" s="134">
        <f t="shared" ca="1" si="58"/>
        <v>5115969153139.5918</v>
      </c>
      <c r="BO35" s="134">
        <f t="shared" ca="1" si="58"/>
        <v>5195074252261.8213</v>
      </c>
      <c r="BP35" s="134">
        <f t="shared" ca="1" si="58"/>
        <v>5275402505105.2363</v>
      </c>
      <c r="BQ35" s="134">
        <f t="shared" ca="1" si="58"/>
        <v>5356972824547.0391</v>
      </c>
      <c r="BR35" s="134">
        <f t="shared" ca="1" si="58"/>
        <v>5439804415902.6729</v>
      </c>
      <c r="BS35" s="134">
        <f t="shared" ca="1" si="58"/>
        <v>5523916781447.6133</v>
      </c>
      <c r="BT35" s="134">
        <f t="shared" ca="1" si="58"/>
        <v>5609329725009.0889</v>
      </c>
      <c r="BU35" s="134">
        <f t="shared" ca="1" si="58"/>
        <v>5696063356628.7793</v>
      </c>
      <c r="BV35" s="134">
        <f t="shared" ca="1" si="58"/>
        <v>5779548582787.4824</v>
      </c>
      <c r="BW35" s="134">
        <f t="shared" ca="1" si="58"/>
        <v>5864257422967.0254</v>
      </c>
      <c r="BX35" s="134">
        <f t="shared" ca="1" si="58"/>
        <v>5950207811253.9639</v>
      </c>
      <c r="BY35" s="134">
        <f t="shared" ca="1" si="58"/>
        <v>6037417944588.5439</v>
      </c>
      <c r="BZ35" s="134">
        <f t="shared" ca="1" si="58"/>
        <v>6125906286617.2559</v>
      </c>
      <c r="CA35" s="134">
        <f t="shared" ca="1" si="58"/>
        <v>6215691571601.8574</v>
      </c>
      <c r="CB35" s="134">
        <f t="shared" ca="1" si="58"/>
        <v>6306792808385.6836</v>
      </c>
      <c r="CC35" s="134">
        <f t="shared" ca="1" si="58"/>
        <v>6399229284418.1025</v>
      </c>
      <c r="CD35" s="134">
        <f t="shared" ca="1" si="58"/>
        <v>6493020569837.9375</v>
      </c>
      <c r="CE35" s="134">
        <f t="shared" ca="1" si="58"/>
        <v>6588186521616.7559</v>
      </c>
      <c r="CF35" s="134">
        <f t="shared" ca="1" si="58"/>
        <v>6684747287762.8711</v>
      </c>
    </row>
    <row r="36" spans="1:84" x14ac:dyDescent="0.2">
      <c r="B36" s="130"/>
      <c r="C36" s="130"/>
      <c r="D36" s="130"/>
      <c r="E36" s="130"/>
      <c r="G36"/>
      <c r="H36" s="3"/>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2"/>
      <c r="CE36" s="122"/>
      <c r="CF36" s="122"/>
    </row>
    <row r="37" spans="1:84" x14ac:dyDescent="0.2">
      <c r="B37" s="128" t="s">
        <v>157</v>
      </c>
      <c r="C37" s="128"/>
      <c r="D37" s="128"/>
      <c r="E37" s="128"/>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c r="BX37" s="129"/>
      <c r="BY37" s="129"/>
      <c r="BZ37" s="129"/>
      <c r="CA37" s="129"/>
      <c r="CB37" s="129"/>
      <c r="CC37" s="129"/>
      <c r="CD37" s="129"/>
      <c r="CE37" s="129"/>
      <c r="CF37" s="129"/>
    </row>
    <row r="38" spans="1:84" x14ac:dyDescent="0.2">
      <c r="B38" s="126" t="s">
        <v>117</v>
      </c>
      <c r="C38" s="126"/>
      <c r="D38" s="126"/>
      <c r="E38" s="126"/>
      <c r="G38"/>
      <c r="H38" s="3"/>
      <c r="AI38" s="122"/>
      <c r="AJ38" s="122"/>
      <c r="AK38" s="122"/>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2"/>
      <c r="CE38" s="122"/>
      <c r="CF38" s="122"/>
    </row>
    <row r="39" spans="1:84" x14ac:dyDescent="0.2">
      <c r="A39" s="202" t="s">
        <v>141</v>
      </c>
      <c r="B39" s="118" t="s">
        <v>158</v>
      </c>
      <c r="C39" s="118"/>
      <c r="D39" s="203">
        <f ca="1">INDEX(INDIRECT("'Case "&amp;$E$6&amp;" Assumptions'!$B$87:$H$170"), MATCH('Base Case 2 - Forecasts'!D$8, INDIRECT("'Case "&amp;$E$6&amp;" Assumptions'!$B$87:$B$170"), 0), MATCH('Base Case 2 - Forecasts'!$A39, INDIRECT("'Case "&amp;$E$6&amp;" Assumptions'!$B$87:$H$87"), 0))</f>
        <v>67</v>
      </c>
      <c r="E39" s="203">
        <f ca="1">INDEX(INDIRECT("'Case "&amp;$E$6&amp;" Assumptions'!$B$87:$H$170"), MATCH('Base Case 2 - Forecasts'!E$8, INDIRECT("'Case "&amp;$E$6&amp;" Assumptions'!$B$87:$B$170"), 0), MATCH('Base Case 2 - Forecasts'!$A39, INDIRECT("'Case "&amp;$E$6&amp;" Assumptions'!$B$87:$H$87"), 0))</f>
        <v>67.827200000000005</v>
      </c>
      <c r="F39" s="203">
        <f ca="1">INDEX(INDIRECT("'Case "&amp;$E$6&amp;" Assumptions'!$B$87:$H$170"), MATCH('Base Case 2 - Forecasts'!F$8, INDIRECT("'Case "&amp;$E$6&amp;" Assumptions'!$B$87:$B$170"), 0), MATCH('Base Case 2 - Forecasts'!$A39, INDIRECT("'Case "&amp;$E$6&amp;" Assumptions'!$B$87:$H$87"), 0))</f>
        <v>68.65440000000001</v>
      </c>
      <c r="G39" s="203">
        <f ca="1">INDEX(INDIRECT("'Case "&amp;$E$6&amp;" Assumptions'!$B$87:$H$170"), MATCH('Base Case 2 - Forecasts'!G$8, INDIRECT("'Case "&amp;$E$6&amp;" Assumptions'!$B$87:$B$170"), 0), MATCH('Base Case 2 - Forecasts'!$A39, INDIRECT("'Case "&amp;$E$6&amp;" Assumptions'!$B$87:$H$87"), 0))</f>
        <v>69.481600000000014</v>
      </c>
      <c r="H39" s="203">
        <f ca="1">INDEX(INDIRECT("'Case "&amp;$E$6&amp;" Assumptions'!$B$87:$H$170"), MATCH('Base Case 2 - Forecasts'!H$8, INDIRECT("'Case "&amp;$E$6&amp;" Assumptions'!$B$87:$B$170"), 0), MATCH('Base Case 2 - Forecasts'!$A39, INDIRECT("'Case "&amp;$E$6&amp;" Assumptions'!$B$87:$H$87"), 0))</f>
        <v>70.308800000000019</v>
      </c>
      <c r="I39" s="203">
        <f ca="1">INDEX(INDIRECT("'Case "&amp;$E$6&amp;" Assumptions'!$B$87:$H$170"), MATCH('Base Case 2 - Forecasts'!I$8, INDIRECT("'Case "&amp;$E$6&amp;" Assumptions'!$B$87:$B$170"), 0), MATCH('Base Case 2 - Forecasts'!$A39, INDIRECT("'Case "&amp;$E$6&amp;" Assumptions'!$B$87:$H$87"), 0))</f>
        <v>71.136000000000024</v>
      </c>
      <c r="J39" s="203">
        <f ca="1">INDEX(INDIRECT("'Case "&amp;$E$6&amp;" Assumptions'!$B$87:$H$170"), MATCH('Base Case 2 - Forecasts'!J$8, INDIRECT("'Case "&amp;$E$6&amp;" Assumptions'!$B$87:$B$170"), 0), MATCH('Base Case 2 - Forecasts'!$A39, INDIRECT("'Case "&amp;$E$6&amp;" Assumptions'!$B$87:$H$87"), 0))</f>
        <v>71.963200000000029</v>
      </c>
      <c r="K39" s="203">
        <f ca="1">INDEX(INDIRECT("'Case "&amp;$E$6&amp;" Assumptions'!$B$87:$H$170"), MATCH('Base Case 2 - Forecasts'!K$8, INDIRECT("'Case "&amp;$E$6&amp;" Assumptions'!$B$87:$B$170"), 0), MATCH('Base Case 2 - Forecasts'!$A39, INDIRECT("'Case "&amp;$E$6&amp;" Assumptions'!$B$87:$H$87"), 0))</f>
        <v>72.790400000000034</v>
      </c>
      <c r="L39" s="203">
        <f ca="1">INDEX(INDIRECT("'Case "&amp;$E$6&amp;" Assumptions'!$B$87:$H$170"), MATCH('Base Case 2 - Forecasts'!L$8, INDIRECT("'Case "&amp;$E$6&amp;" Assumptions'!$B$87:$B$170"), 0), MATCH('Base Case 2 - Forecasts'!$A39, INDIRECT("'Case "&amp;$E$6&amp;" Assumptions'!$B$87:$H$87"), 0))</f>
        <v>73.617600000000039</v>
      </c>
      <c r="M39" s="203">
        <f ca="1">INDEX(INDIRECT("'Case "&amp;$E$6&amp;" Assumptions'!$B$87:$H$170"), MATCH('Base Case 2 - Forecasts'!M$8, INDIRECT("'Case "&amp;$E$6&amp;" Assumptions'!$B$87:$B$170"), 0), MATCH('Base Case 2 - Forecasts'!$A39, INDIRECT("'Case "&amp;$E$6&amp;" Assumptions'!$B$87:$H$87"), 0))</f>
        <v>74.444800000000043</v>
      </c>
      <c r="N39" s="203">
        <f ca="1">INDEX(INDIRECT("'Case "&amp;$E$6&amp;" Assumptions'!$B$87:$H$170"), MATCH('Base Case 2 - Forecasts'!N$8, INDIRECT("'Case "&amp;$E$6&amp;" Assumptions'!$B$87:$B$170"), 0), MATCH('Base Case 2 - Forecasts'!$A39, INDIRECT("'Case "&amp;$E$6&amp;" Assumptions'!$B$87:$H$87"), 0))</f>
        <v>75.272000000000048</v>
      </c>
      <c r="O39" s="203">
        <f ca="1">INDEX(INDIRECT("'Case "&amp;$E$6&amp;" Assumptions'!$B$87:$H$170"), MATCH('Base Case 2 - Forecasts'!O$8, INDIRECT("'Case "&amp;$E$6&amp;" Assumptions'!$B$87:$B$170"), 0), MATCH('Base Case 2 - Forecasts'!$A39, INDIRECT("'Case "&amp;$E$6&amp;" Assumptions'!$B$87:$H$87"), 0))</f>
        <v>76.108700000000042</v>
      </c>
      <c r="P39" s="203">
        <f ca="1">INDEX(INDIRECT("'Case "&amp;$E$6&amp;" Assumptions'!$B$87:$H$170"), MATCH('Base Case 2 - Forecasts'!P$8, INDIRECT("'Case "&amp;$E$6&amp;" Assumptions'!$B$87:$B$170"), 0), MATCH('Base Case 2 - Forecasts'!$A39, INDIRECT("'Case "&amp;$E$6&amp;" Assumptions'!$B$87:$H$87"), 0))</f>
        <v>76.945400000000035</v>
      </c>
      <c r="Q39" s="203">
        <f ca="1">INDEX(INDIRECT("'Case "&amp;$E$6&amp;" Assumptions'!$B$87:$H$170"), MATCH('Base Case 2 - Forecasts'!Q$8, INDIRECT("'Case "&amp;$E$6&amp;" Assumptions'!$B$87:$B$170"), 0), MATCH('Base Case 2 - Forecasts'!$A39, INDIRECT("'Case "&amp;$E$6&amp;" Assumptions'!$B$87:$H$87"), 0))</f>
        <v>77.782100000000028</v>
      </c>
      <c r="R39" s="203">
        <f ca="1">INDEX(INDIRECT("'Case "&amp;$E$6&amp;" Assumptions'!$B$87:$H$170"), MATCH('Base Case 2 - Forecasts'!R$8, INDIRECT("'Case "&amp;$E$6&amp;" Assumptions'!$B$87:$B$170"), 0), MATCH('Base Case 2 - Forecasts'!$A39, INDIRECT("'Case "&amp;$E$6&amp;" Assumptions'!$B$87:$H$87"), 0))</f>
        <v>78.618800000000022</v>
      </c>
      <c r="S39" s="203">
        <f ca="1">INDEX(INDIRECT("'Case "&amp;$E$6&amp;" Assumptions'!$B$87:$H$170"), MATCH('Base Case 2 - Forecasts'!S$8, INDIRECT("'Case "&amp;$E$6&amp;" Assumptions'!$B$87:$B$170"), 0), MATCH('Base Case 2 - Forecasts'!$A39, INDIRECT("'Case "&amp;$E$6&amp;" Assumptions'!$B$87:$H$87"), 0))</f>
        <v>79.455500000000015</v>
      </c>
      <c r="T39" s="203">
        <f ca="1">INDEX(INDIRECT("'Case "&amp;$E$6&amp;" Assumptions'!$B$87:$H$170"), MATCH('Base Case 2 - Forecasts'!T$8, INDIRECT("'Case "&amp;$E$6&amp;" Assumptions'!$B$87:$B$170"), 0), MATCH('Base Case 2 - Forecasts'!$A39, INDIRECT("'Case "&amp;$E$6&amp;" Assumptions'!$B$87:$H$87"), 0))</f>
        <v>80.292200000000008</v>
      </c>
      <c r="U39" s="203">
        <f ca="1">INDEX(INDIRECT("'Case "&amp;$E$6&amp;" Assumptions'!$B$87:$H$170"), MATCH('Base Case 2 - Forecasts'!U$8, INDIRECT("'Case "&amp;$E$6&amp;" Assumptions'!$B$87:$B$170"), 0), MATCH('Base Case 2 - Forecasts'!$A39, INDIRECT("'Case "&amp;$E$6&amp;" Assumptions'!$B$87:$H$87"), 0))</f>
        <v>81.128900000000002</v>
      </c>
      <c r="V39" s="203">
        <f ca="1">INDEX(INDIRECT("'Case "&amp;$E$6&amp;" Assumptions'!$B$87:$H$170"), MATCH('Base Case 2 - Forecasts'!V$8, INDIRECT("'Case "&amp;$E$6&amp;" Assumptions'!$B$87:$B$170"), 0), MATCH('Base Case 2 - Forecasts'!$A39, INDIRECT("'Case "&amp;$E$6&amp;" Assumptions'!$B$87:$H$87"), 0))</f>
        <v>81.965599999999995</v>
      </c>
      <c r="W39" s="203">
        <f ca="1">INDEX(INDIRECT("'Case "&amp;$E$6&amp;" Assumptions'!$B$87:$H$170"), MATCH('Base Case 2 - Forecasts'!W$8, INDIRECT("'Case "&amp;$E$6&amp;" Assumptions'!$B$87:$B$170"), 0), MATCH('Base Case 2 - Forecasts'!$A39, INDIRECT("'Case "&amp;$E$6&amp;" Assumptions'!$B$87:$H$87"), 0))</f>
        <v>82.802299999999988</v>
      </c>
      <c r="X39" s="203">
        <f ca="1">INDEX(INDIRECT("'Case "&amp;$E$6&amp;" Assumptions'!$B$87:$H$170"), MATCH('Base Case 2 - Forecasts'!X$8, INDIRECT("'Case "&amp;$E$6&amp;" Assumptions'!$B$87:$B$170"), 0), MATCH('Base Case 2 - Forecasts'!$A39, INDIRECT("'Case "&amp;$E$6&amp;" Assumptions'!$B$87:$H$87"), 0))</f>
        <v>83.638999999999982</v>
      </c>
      <c r="Y39" s="203">
        <f ca="1">INDEX(INDIRECT("'Case "&amp;$E$6&amp;" Assumptions'!$B$87:$H$170"), MATCH('Base Case 2 - Forecasts'!Y$8, INDIRECT("'Case "&amp;$E$6&amp;" Assumptions'!$B$87:$B$170"), 0), MATCH('Base Case 2 - Forecasts'!$A39, INDIRECT("'Case "&amp;$E$6&amp;" Assumptions'!$B$87:$H$87"), 0))</f>
        <v>84.384199999999979</v>
      </c>
      <c r="Z39" s="203">
        <f ca="1">INDEX(INDIRECT("'Case "&amp;$E$6&amp;" Assumptions'!$B$87:$H$170"), MATCH('Base Case 2 - Forecasts'!Z$8, INDIRECT("'Case "&amp;$E$6&amp;" Assumptions'!$B$87:$B$170"), 0), MATCH('Base Case 2 - Forecasts'!$A39, INDIRECT("'Case "&amp;$E$6&amp;" Assumptions'!$B$87:$H$87"), 0))</f>
        <v>85.129399999999976</v>
      </c>
      <c r="AA39" s="203">
        <f ca="1">INDEX(INDIRECT("'Case "&amp;$E$6&amp;" Assumptions'!$B$87:$H$170"), MATCH('Base Case 2 - Forecasts'!AA$8, INDIRECT("'Case "&amp;$E$6&amp;" Assumptions'!$B$87:$B$170"), 0), MATCH('Base Case 2 - Forecasts'!$A39, INDIRECT("'Case "&amp;$E$6&amp;" Assumptions'!$B$87:$H$87"), 0))</f>
        <v>85.874599999999973</v>
      </c>
      <c r="AB39" s="203">
        <f ca="1">INDEX(INDIRECT("'Case "&amp;$E$6&amp;" Assumptions'!$B$87:$H$170"), MATCH('Base Case 2 - Forecasts'!AB$8, INDIRECT("'Case "&amp;$E$6&amp;" Assumptions'!$B$87:$B$170"), 0), MATCH('Base Case 2 - Forecasts'!$A39, INDIRECT("'Case "&amp;$E$6&amp;" Assumptions'!$B$87:$H$87"), 0))</f>
        <v>86.619799999999969</v>
      </c>
      <c r="AC39" s="203">
        <f ca="1">INDEX(INDIRECT("'Case "&amp;$E$6&amp;" Assumptions'!$B$87:$H$170"), MATCH('Base Case 2 - Forecasts'!AC$8, INDIRECT("'Case "&amp;$E$6&amp;" Assumptions'!$B$87:$B$170"), 0), MATCH('Base Case 2 - Forecasts'!$A39, INDIRECT("'Case "&amp;$E$6&amp;" Assumptions'!$B$87:$H$87"), 0))</f>
        <v>87.364999999999966</v>
      </c>
      <c r="AD39" s="203">
        <f ca="1">INDEX(INDIRECT("'Case "&amp;$E$6&amp;" Assumptions'!$B$87:$H$170"), MATCH('Base Case 2 - Forecasts'!AD$8, INDIRECT("'Case "&amp;$E$6&amp;" Assumptions'!$B$87:$B$170"), 0), MATCH('Base Case 2 - Forecasts'!$A39, INDIRECT("'Case "&amp;$E$6&amp;" Assumptions'!$B$87:$H$87"), 0))</f>
        <v>88.110199999999963</v>
      </c>
      <c r="AE39" s="203">
        <f ca="1">INDEX(INDIRECT("'Case "&amp;$E$6&amp;" Assumptions'!$B$87:$H$170"), MATCH('Base Case 2 - Forecasts'!AE$8, INDIRECT("'Case "&amp;$E$6&amp;" Assumptions'!$B$87:$B$170"), 0), MATCH('Base Case 2 - Forecasts'!$A39, INDIRECT("'Case "&amp;$E$6&amp;" Assumptions'!$B$87:$H$87"), 0))</f>
        <v>88.85539999999996</v>
      </c>
      <c r="AF39" s="203">
        <f ca="1">INDEX(INDIRECT("'Case "&amp;$E$6&amp;" Assumptions'!$B$87:$H$170"), MATCH('Base Case 2 - Forecasts'!AF$8, INDIRECT("'Case "&amp;$E$6&amp;" Assumptions'!$B$87:$B$170"), 0), MATCH('Base Case 2 - Forecasts'!$A39, INDIRECT("'Case "&amp;$E$6&amp;" Assumptions'!$B$87:$H$87"), 0))</f>
        <v>89.600599999999957</v>
      </c>
      <c r="AG39" s="203">
        <f ca="1">INDEX(INDIRECT("'Case "&amp;$E$6&amp;" Assumptions'!$B$87:$H$170"), MATCH('Base Case 2 - Forecasts'!AG$8, INDIRECT("'Case "&amp;$E$6&amp;" Assumptions'!$B$87:$B$170"), 0), MATCH('Base Case 2 - Forecasts'!$A39, INDIRECT("'Case "&amp;$E$6&amp;" Assumptions'!$B$87:$H$87"), 0))</f>
        <v>90.345799999999954</v>
      </c>
      <c r="AH39" s="203">
        <f ca="1">INDEX(INDIRECT("'Case "&amp;$E$6&amp;" Assumptions'!$B$87:$H$170"), MATCH('Base Case 2 - Forecasts'!AH$8, INDIRECT("'Case "&amp;$E$6&amp;" Assumptions'!$B$87:$B$170"), 0), MATCH('Base Case 2 - Forecasts'!$A39, INDIRECT("'Case "&amp;$E$6&amp;" Assumptions'!$B$87:$H$87"), 0))</f>
        <v>91.090999999999951</v>
      </c>
      <c r="AI39" s="203">
        <f ca="1">INDEX(INDIRECT("'Case "&amp;$E$6&amp;" Assumptions'!$B$87:$H$170"), MATCH('Base Case 2 - Forecasts'!AI$8, INDIRECT("'Case "&amp;$E$6&amp;" Assumptions'!$B$87:$B$170"), 0), MATCH('Base Case 2 - Forecasts'!$A39, INDIRECT("'Case "&amp;$E$6&amp;" Assumptions'!$B$87:$H$87"), 0))</f>
        <v>91.636199999999945</v>
      </c>
      <c r="AJ39" s="203">
        <f ca="1">INDEX(INDIRECT("'Case "&amp;$E$6&amp;" Assumptions'!$B$87:$H$170"), MATCH('Base Case 2 - Forecasts'!AJ$8, INDIRECT("'Case "&amp;$E$6&amp;" Assumptions'!$B$87:$B$170"), 0), MATCH('Base Case 2 - Forecasts'!$A39, INDIRECT("'Case "&amp;$E$6&amp;" Assumptions'!$B$87:$H$87"), 0))</f>
        <v>92.18139999999994</v>
      </c>
      <c r="AK39" s="203">
        <f ca="1">INDEX(INDIRECT("'Case "&amp;$E$6&amp;" Assumptions'!$B$87:$H$170"), MATCH('Base Case 2 - Forecasts'!AK$8, INDIRECT("'Case "&amp;$E$6&amp;" Assumptions'!$B$87:$B$170"), 0), MATCH('Base Case 2 - Forecasts'!$A39, INDIRECT("'Case "&amp;$E$6&amp;" Assumptions'!$B$87:$H$87"), 0))</f>
        <v>92.726599999999934</v>
      </c>
      <c r="AL39" s="203">
        <f ca="1">INDEX(INDIRECT("'Case "&amp;$E$6&amp;" Assumptions'!$B$87:$H$170"), MATCH('Base Case 2 - Forecasts'!AL$8, INDIRECT("'Case "&amp;$E$6&amp;" Assumptions'!$B$87:$B$170"), 0), MATCH('Base Case 2 - Forecasts'!$A39, INDIRECT("'Case "&amp;$E$6&amp;" Assumptions'!$B$87:$H$87"), 0))</f>
        <v>93.271799999999928</v>
      </c>
      <c r="AM39" s="203">
        <f ca="1">INDEX(INDIRECT("'Case "&amp;$E$6&amp;" Assumptions'!$B$87:$H$170"), MATCH('Base Case 2 - Forecasts'!AM$8, INDIRECT("'Case "&amp;$E$6&amp;" Assumptions'!$B$87:$B$170"), 0), MATCH('Base Case 2 - Forecasts'!$A39, INDIRECT("'Case "&amp;$E$6&amp;" Assumptions'!$B$87:$H$87"), 0))</f>
        <v>93.816999999999922</v>
      </c>
      <c r="AN39" s="203">
        <f ca="1">INDEX(INDIRECT("'Case "&amp;$E$6&amp;" Assumptions'!$B$87:$H$170"), MATCH('Base Case 2 - Forecasts'!AN$8, INDIRECT("'Case "&amp;$E$6&amp;" Assumptions'!$B$87:$B$170"), 0), MATCH('Base Case 2 - Forecasts'!$A39, INDIRECT("'Case "&amp;$E$6&amp;" Assumptions'!$B$87:$H$87"), 0))</f>
        <v>94.362199999999916</v>
      </c>
      <c r="AO39" s="203">
        <f ca="1">INDEX(INDIRECT("'Case "&amp;$E$6&amp;" Assumptions'!$B$87:$H$170"), MATCH('Base Case 2 - Forecasts'!AO$8, INDIRECT("'Case "&amp;$E$6&amp;" Assumptions'!$B$87:$B$170"), 0), MATCH('Base Case 2 - Forecasts'!$A39, INDIRECT("'Case "&amp;$E$6&amp;" Assumptions'!$B$87:$H$87"), 0))</f>
        <v>94.90739999999991</v>
      </c>
      <c r="AP39" s="203">
        <f ca="1">INDEX(INDIRECT("'Case "&amp;$E$6&amp;" Assumptions'!$B$87:$H$170"), MATCH('Base Case 2 - Forecasts'!AP$8, INDIRECT("'Case "&amp;$E$6&amp;" Assumptions'!$B$87:$B$170"), 0), MATCH('Base Case 2 - Forecasts'!$A39, INDIRECT("'Case "&amp;$E$6&amp;" Assumptions'!$B$87:$H$87"), 0))</f>
        <v>95.452599999999904</v>
      </c>
      <c r="AQ39" s="203">
        <f ca="1">INDEX(INDIRECT("'Case "&amp;$E$6&amp;" Assumptions'!$B$87:$H$170"), MATCH('Base Case 2 - Forecasts'!AQ$8, INDIRECT("'Case "&amp;$E$6&amp;" Assumptions'!$B$87:$B$170"), 0), MATCH('Base Case 2 - Forecasts'!$A39, INDIRECT("'Case "&amp;$E$6&amp;" Assumptions'!$B$87:$H$87"), 0))</f>
        <v>95.997799999999899</v>
      </c>
      <c r="AR39" s="203">
        <f ca="1">INDEX(INDIRECT("'Case "&amp;$E$6&amp;" Assumptions'!$B$87:$H$170"), MATCH('Base Case 2 - Forecasts'!AR$8, INDIRECT("'Case "&amp;$E$6&amp;" Assumptions'!$B$87:$B$170"), 0), MATCH('Base Case 2 - Forecasts'!$A39, INDIRECT("'Case "&amp;$E$6&amp;" Assumptions'!$B$87:$H$87"), 0))</f>
        <v>96.542999999999893</v>
      </c>
      <c r="AS39" s="203">
        <f ca="1">INDEX(INDIRECT("'Case "&amp;$E$6&amp;" Assumptions'!$B$87:$H$170"), MATCH('Base Case 2 - Forecasts'!AS$8, INDIRECT("'Case "&amp;$E$6&amp;" Assumptions'!$B$87:$B$170"), 0), MATCH('Base Case 2 - Forecasts'!$A39, INDIRECT("'Case "&amp;$E$6&amp;" Assumptions'!$B$87:$H$87"), 0))</f>
        <v>96.808299999999889</v>
      </c>
      <c r="AT39" s="203">
        <f ca="1">INDEX(INDIRECT("'Case "&amp;$E$6&amp;" Assumptions'!$B$87:$H$170"), MATCH('Base Case 2 - Forecasts'!AT$8, INDIRECT("'Case "&amp;$E$6&amp;" Assumptions'!$B$87:$B$170"), 0), MATCH('Base Case 2 - Forecasts'!$A39, INDIRECT("'Case "&amp;$E$6&amp;" Assumptions'!$B$87:$H$87"), 0))</f>
        <v>97.073599999999885</v>
      </c>
      <c r="AU39" s="203">
        <f ca="1">INDEX(INDIRECT("'Case "&amp;$E$6&amp;" Assumptions'!$B$87:$H$170"), MATCH('Base Case 2 - Forecasts'!AU$8, INDIRECT("'Case "&amp;$E$6&amp;" Assumptions'!$B$87:$B$170"), 0), MATCH('Base Case 2 - Forecasts'!$A39, INDIRECT("'Case "&amp;$E$6&amp;" Assumptions'!$B$87:$H$87"), 0))</f>
        <v>97.338899999999882</v>
      </c>
      <c r="AV39" s="203">
        <f ca="1">INDEX(INDIRECT("'Case "&amp;$E$6&amp;" Assumptions'!$B$87:$H$170"), MATCH('Base Case 2 - Forecasts'!AV$8, INDIRECT("'Case "&amp;$E$6&amp;" Assumptions'!$B$87:$B$170"), 0), MATCH('Base Case 2 - Forecasts'!$A39, INDIRECT("'Case "&amp;$E$6&amp;" Assumptions'!$B$87:$H$87"), 0))</f>
        <v>97.604199999999878</v>
      </c>
      <c r="AW39" s="203">
        <f ca="1">INDEX(INDIRECT("'Case "&amp;$E$6&amp;" Assumptions'!$B$87:$H$170"), MATCH('Base Case 2 - Forecasts'!AW$8, INDIRECT("'Case "&amp;$E$6&amp;" Assumptions'!$B$87:$B$170"), 0), MATCH('Base Case 2 - Forecasts'!$A39, INDIRECT("'Case "&amp;$E$6&amp;" Assumptions'!$B$87:$H$87"), 0))</f>
        <v>97.869499999999874</v>
      </c>
      <c r="AX39" s="203">
        <f ca="1">INDEX(INDIRECT("'Case "&amp;$E$6&amp;" Assumptions'!$B$87:$H$170"), MATCH('Base Case 2 - Forecasts'!AX$8, INDIRECT("'Case "&amp;$E$6&amp;" Assumptions'!$B$87:$B$170"), 0), MATCH('Base Case 2 - Forecasts'!$A39, INDIRECT("'Case "&amp;$E$6&amp;" Assumptions'!$B$87:$H$87"), 0))</f>
        <v>98.134799999999871</v>
      </c>
      <c r="AY39" s="203">
        <f ca="1">INDEX(INDIRECT("'Case "&amp;$E$6&amp;" Assumptions'!$B$87:$H$170"), MATCH('Base Case 2 - Forecasts'!AY$8, INDIRECT("'Case "&amp;$E$6&amp;" Assumptions'!$B$87:$B$170"), 0), MATCH('Base Case 2 - Forecasts'!$A39, INDIRECT("'Case "&amp;$E$6&amp;" Assumptions'!$B$87:$H$87"), 0))</f>
        <v>98.400099999999867</v>
      </c>
      <c r="AZ39" s="203">
        <f ca="1">INDEX(INDIRECT("'Case "&amp;$E$6&amp;" Assumptions'!$B$87:$H$170"), MATCH('Base Case 2 - Forecasts'!AZ$8, INDIRECT("'Case "&amp;$E$6&amp;" Assumptions'!$B$87:$B$170"), 0), MATCH('Base Case 2 - Forecasts'!$A39, INDIRECT("'Case "&amp;$E$6&amp;" Assumptions'!$B$87:$H$87"), 0))</f>
        <v>98.665399999999863</v>
      </c>
      <c r="BA39" s="203">
        <f ca="1">INDEX(INDIRECT("'Case "&amp;$E$6&amp;" Assumptions'!$B$87:$H$170"), MATCH('Base Case 2 - Forecasts'!BA$8, INDIRECT("'Case "&amp;$E$6&amp;" Assumptions'!$B$87:$B$170"), 0), MATCH('Base Case 2 - Forecasts'!$A39, INDIRECT("'Case "&amp;$E$6&amp;" Assumptions'!$B$87:$H$87"), 0))</f>
        <v>98.93069999999986</v>
      </c>
      <c r="BB39" s="203">
        <f ca="1">INDEX(INDIRECT("'Case "&amp;$E$6&amp;" Assumptions'!$B$87:$H$170"), MATCH('Base Case 2 - Forecasts'!BB$8, INDIRECT("'Case "&amp;$E$6&amp;" Assumptions'!$B$87:$B$170"), 0), MATCH('Base Case 2 - Forecasts'!$A39, INDIRECT("'Case "&amp;$E$6&amp;" Assumptions'!$B$87:$H$87"), 0))</f>
        <v>99.195999999999856</v>
      </c>
      <c r="BC39" s="203">
        <f ca="1">INDEX(INDIRECT("'Case "&amp;$E$6&amp;" Assumptions'!$B$87:$H$170"), MATCH('Base Case 2 - Forecasts'!BC$8, INDIRECT("'Case "&amp;$E$6&amp;" Assumptions'!$B$87:$B$170"), 0), MATCH('Base Case 2 - Forecasts'!$A39, INDIRECT("'Case "&amp;$E$6&amp;" Assumptions'!$B$87:$H$87"), 0))</f>
        <v>99.215699999999856</v>
      </c>
      <c r="BD39" s="203">
        <f ca="1">INDEX(INDIRECT("'Case "&amp;$E$6&amp;" Assumptions'!$B$87:$H$170"), MATCH('Base Case 2 - Forecasts'!BD$8, INDIRECT("'Case "&amp;$E$6&amp;" Assumptions'!$B$87:$B$170"), 0), MATCH('Base Case 2 - Forecasts'!$A39, INDIRECT("'Case "&amp;$E$6&amp;" Assumptions'!$B$87:$H$87"), 0))</f>
        <v>99.235399999999856</v>
      </c>
      <c r="BE39" s="203">
        <f ca="1">INDEX(INDIRECT("'Case "&amp;$E$6&amp;" Assumptions'!$B$87:$H$170"), MATCH('Base Case 2 - Forecasts'!BE$8, INDIRECT("'Case "&amp;$E$6&amp;" Assumptions'!$B$87:$B$170"), 0), MATCH('Base Case 2 - Forecasts'!$A39, INDIRECT("'Case "&amp;$E$6&amp;" Assumptions'!$B$87:$H$87"), 0))</f>
        <v>99.255099999999857</v>
      </c>
      <c r="BF39" s="203">
        <f ca="1">INDEX(INDIRECT("'Case "&amp;$E$6&amp;" Assumptions'!$B$87:$H$170"), MATCH('Base Case 2 - Forecasts'!BF$8, INDIRECT("'Case "&amp;$E$6&amp;" Assumptions'!$B$87:$B$170"), 0), MATCH('Base Case 2 - Forecasts'!$A39, INDIRECT("'Case "&amp;$E$6&amp;" Assumptions'!$B$87:$H$87"), 0))</f>
        <v>99.274799999999857</v>
      </c>
      <c r="BG39" s="203">
        <f ca="1">INDEX(INDIRECT("'Case "&amp;$E$6&amp;" Assumptions'!$B$87:$H$170"), MATCH('Base Case 2 - Forecasts'!BG$8, INDIRECT("'Case "&amp;$E$6&amp;" Assumptions'!$B$87:$B$170"), 0), MATCH('Base Case 2 - Forecasts'!$A39, INDIRECT("'Case "&amp;$E$6&amp;" Assumptions'!$B$87:$H$87"), 0))</f>
        <v>99.294499999999857</v>
      </c>
      <c r="BH39" s="203">
        <f ca="1">INDEX(INDIRECT("'Case "&amp;$E$6&amp;" Assumptions'!$B$87:$H$170"), MATCH('Base Case 2 - Forecasts'!BH$8, INDIRECT("'Case "&amp;$E$6&amp;" Assumptions'!$B$87:$B$170"), 0), MATCH('Base Case 2 - Forecasts'!$A39, INDIRECT("'Case "&amp;$E$6&amp;" Assumptions'!$B$87:$H$87"), 0))</f>
        <v>99.314199999999857</v>
      </c>
      <c r="BI39" s="203">
        <f ca="1">INDEX(INDIRECT("'Case "&amp;$E$6&amp;" Assumptions'!$B$87:$H$170"), MATCH('Base Case 2 - Forecasts'!BI$8, INDIRECT("'Case "&amp;$E$6&amp;" Assumptions'!$B$87:$B$170"), 0), MATCH('Base Case 2 - Forecasts'!$A39, INDIRECT("'Case "&amp;$E$6&amp;" Assumptions'!$B$87:$H$87"), 0))</f>
        <v>99.333899999999858</v>
      </c>
      <c r="BJ39" s="203">
        <f ca="1">INDEX(INDIRECT("'Case "&amp;$E$6&amp;" Assumptions'!$B$87:$H$170"), MATCH('Base Case 2 - Forecasts'!BJ$8, INDIRECT("'Case "&amp;$E$6&amp;" Assumptions'!$B$87:$B$170"), 0), MATCH('Base Case 2 - Forecasts'!$A39, INDIRECT("'Case "&amp;$E$6&amp;" Assumptions'!$B$87:$H$87"), 0))</f>
        <v>99.353599999999858</v>
      </c>
      <c r="BK39" s="203">
        <f ca="1">INDEX(INDIRECT("'Case "&amp;$E$6&amp;" Assumptions'!$B$87:$H$170"), MATCH('Base Case 2 - Forecasts'!BK$8, INDIRECT("'Case "&amp;$E$6&amp;" Assumptions'!$B$87:$B$170"), 0), MATCH('Base Case 2 - Forecasts'!$A39, INDIRECT("'Case "&amp;$E$6&amp;" Assumptions'!$B$87:$H$87"), 0))</f>
        <v>99.373299999999858</v>
      </c>
      <c r="BL39" s="203">
        <f ca="1">INDEX(INDIRECT("'Case "&amp;$E$6&amp;" Assumptions'!$B$87:$H$170"), MATCH('Base Case 2 - Forecasts'!BL$8, INDIRECT("'Case "&amp;$E$6&amp;" Assumptions'!$B$87:$B$170"), 0), MATCH('Base Case 2 - Forecasts'!$A39, INDIRECT("'Case "&amp;$E$6&amp;" Assumptions'!$B$87:$H$87"), 0))</f>
        <v>99.392999999999859</v>
      </c>
      <c r="BM39" s="203">
        <f ca="1">INDEX(INDIRECT("'Case "&amp;$E$6&amp;" Assumptions'!$B$87:$H$170"), MATCH('Base Case 2 - Forecasts'!BM$8, INDIRECT("'Case "&amp;$E$6&amp;" Assumptions'!$B$87:$B$170"), 0), MATCH('Base Case 2 - Forecasts'!$A39, INDIRECT("'Case "&amp;$E$6&amp;" Assumptions'!$B$87:$H$87"), 0))</f>
        <v>99.233399999999861</v>
      </c>
      <c r="BN39" s="203">
        <f ca="1">INDEX(INDIRECT("'Case "&amp;$E$6&amp;" Assumptions'!$B$87:$H$170"), MATCH('Base Case 2 - Forecasts'!BN$8, INDIRECT("'Case "&amp;$E$6&amp;" Assumptions'!$B$87:$B$170"), 0), MATCH('Base Case 2 - Forecasts'!$A39, INDIRECT("'Case "&amp;$E$6&amp;" Assumptions'!$B$87:$H$87"), 0))</f>
        <v>99.073799999999864</v>
      </c>
      <c r="BO39" s="203">
        <f ca="1">INDEX(INDIRECT("'Case "&amp;$E$6&amp;" Assumptions'!$B$87:$H$170"), MATCH('Base Case 2 - Forecasts'!BO$8, INDIRECT("'Case "&amp;$E$6&amp;" Assumptions'!$B$87:$B$170"), 0), MATCH('Base Case 2 - Forecasts'!$A39, INDIRECT("'Case "&amp;$E$6&amp;" Assumptions'!$B$87:$H$87"), 0))</f>
        <v>98.914199999999866</v>
      </c>
      <c r="BP39" s="203">
        <f ca="1">INDEX(INDIRECT("'Case "&amp;$E$6&amp;" Assumptions'!$B$87:$H$170"), MATCH('Base Case 2 - Forecasts'!BP$8, INDIRECT("'Case "&amp;$E$6&amp;" Assumptions'!$B$87:$B$170"), 0), MATCH('Base Case 2 - Forecasts'!$A39, INDIRECT("'Case "&amp;$E$6&amp;" Assumptions'!$B$87:$H$87"), 0))</f>
        <v>98.754599999999868</v>
      </c>
      <c r="BQ39" s="203">
        <f ca="1">INDEX(INDIRECT("'Case "&amp;$E$6&amp;" Assumptions'!$B$87:$H$170"), MATCH('Base Case 2 - Forecasts'!BQ$8, INDIRECT("'Case "&amp;$E$6&amp;" Assumptions'!$B$87:$B$170"), 0), MATCH('Base Case 2 - Forecasts'!$A39, INDIRECT("'Case "&amp;$E$6&amp;" Assumptions'!$B$87:$H$87"), 0))</f>
        <v>98.594999999999871</v>
      </c>
      <c r="BR39" s="203">
        <f ca="1">INDEX(INDIRECT("'Case "&amp;$E$6&amp;" Assumptions'!$B$87:$H$170"), MATCH('Base Case 2 - Forecasts'!BR$8, INDIRECT("'Case "&amp;$E$6&amp;" Assumptions'!$B$87:$B$170"), 0), MATCH('Base Case 2 - Forecasts'!$A39, INDIRECT("'Case "&amp;$E$6&amp;" Assumptions'!$B$87:$H$87"), 0))</f>
        <v>98.435399999999873</v>
      </c>
      <c r="BS39" s="203">
        <f ca="1">INDEX(INDIRECT("'Case "&amp;$E$6&amp;" Assumptions'!$B$87:$H$170"), MATCH('Base Case 2 - Forecasts'!BS$8, INDIRECT("'Case "&amp;$E$6&amp;" Assumptions'!$B$87:$B$170"), 0), MATCH('Base Case 2 - Forecasts'!$A39, INDIRECT("'Case "&amp;$E$6&amp;" Assumptions'!$B$87:$H$87"), 0))</f>
        <v>98.275799999999876</v>
      </c>
      <c r="BT39" s="203">
        <f ca="1">INDEX(INDIRECT("'Case "&amp;$E$6&amp;" Assumptions'!$B$87:$H$170"), MATCH('Base Case 2 - Forecasts'!BT$8, INDIRECT("'Case "&amp;$E$6&amp;" Assumptions'!$B$87:$B$170"), 0), MATCH('Base Case 2 - Forecasts'!$A39, INDIRECT("'Case "&amp;$E$6&amp;" Assumptions'!$B$87:$H$87"), 0))</f>
        <v>98.116199999999878</v>
      </c>
      <c r="BU39" s="203">
        <f ca="1">INDEX(INDIRECT("'Case "&amp;$E$6&amp;" Assumptions'!$B$87:$H$170"), MATCH('Base Case 2 - Forecasts'!BU$8, INDIRECT("'Case "&amp;$E$6&amp;" Assumptions'!$B$87:$B$170"), 0), MATCH('Base Case 2 - Forecasts'!$A39, INDIRECT("'Case "&amp;$E$6&amp;" Assumptions'!$B$87:$H$87"), 0))</f>
        <v>97.956599999999881</v>
      </c>
      <c r="BV39" s="203">
        <f ca="1">INDEX(INDIRECT("'Case "&amp;$E$6&amp;" Assumptions'!$B$87:$H$170"), MATCH('Base Case 2 - Forecasts'!BV$8, INDIRECT("'Case "&amp;$E$6&amp;" Assumptions'!$B$87:$B$170"), 0), MATCH('Base Case 2 - Forecasts'!$A39, INDIRECT("'Case "&amp;$E$6&amp;" Assumptions'!$B$87:$H$87"), 0))</f>
        <v>97.796999999999883</v>
      </c>
      <c r="BW39" s="203">
        <f ca="1">INDEX(INDIRECT("'Case "&amp;$E$6&amp;" Assumptions'!$B$87:$H$170"), MATCH('Base Case 2 - Forecasts'!BW$8, INDIRECT("'Case "&amp;$E$6&amp;" Assumptions'!$B$87:$B$170"), 0), MATCH('Base Case 2 - Forecasts'!$A39, INDIRECT("'Case "&amp;$E$6&amp;" Assumptions'!$B$87:$H$87"), 0))</f>
        <v>97.542399999999887</v>
      </c>
      <c r="BX39" s="203">
        <f ca="1">INDEX(INDIRECT("'Case "&amp;$E$6&amp;" Assumptions'!$B$87:$H$170"), MATCH('Base Case 2 - Forecasts'!BX$8, INDIRECT("'Case "&amp;$E$6&amp;" Assumptions'!$B$87:$B$170"), 0), MATCH('Base Case 2 - Forecasts'!$A39, INDIRECT("'Case "&amp;$E$6&amp;" Assumptions'!$B$87:$H$87"), 0))</f>
        <v>97.287799999999891</v>
      </c>
      <c r="BY39" s="203">
        <f ca="1">INDEX(INDIRECT("'Case "&amp;$E$6&amp;" Assumptions'!$B$87:$H$170"), MATCH('Base Case 2 - Forecasts'!BY$8, INDIRECT("'Case "&amp;$E$6&amp;" Assumptions'!$B$87:$B$170"), 0), MATCH('Base Case 2 - Forecasts'!$A39, INDIRECT("'Case "&amp;$E$6&amp;" Assumptions'!$B$87:$H$87"), 0))</f>
        <v>97.033199999999894</v>
      </c>
      <c r="BZ39" s="203">
        <f ca="1">INDEX(INDIRECT("'Case "&amp;$E$6&amp;" Assumptions'!$B$87:$H$170"), MATCH('Base Case 2 - Forecasts'!BZ$8, INDIRECT("'Case "&amp;$E$6&amp;" Assumptions'!$B$87:$B$170"), 0), MATCH('Base Case 2 - Forecasts'!$A39, INDIRECT("'Case "&amp;$E$6&amp;" Assumptions'!$B$87:$H$87"), 0))</f>
        <v>96.778599999999898</v>
      </c>
      <c r="CA39" s="203">
        <f ca="1">INDEX(INDIRECT("'Case "&amp;$E$6&amp;" Assumptions'!$B$87:$H$170"), MATCH('Base Case 2 - Forecasts'!CA$8, INDIRECT("'Case "&amp;$E$6&amp;" Assumptions'!$B$87:$B$170"), 0), MATCH('Base Case 2 - Forecasts'!$A39, INDIRECT("'Case "&amp;$E$6&amp;" Assumptions'!$B$87:$H$87"), 0))</f>
        <v>96.523999999999901</v>
      </c>
      <c r="CB39" s="203">
        <f ca="1">INDEX(INDIRECT("'Case "&amp;$E$6&amp;" Assumptions'!$B$87:$H$170"), MATCH('Base Case 2 - Forecasts'!CB$8, INDIRECT("'Case "&amp;$E$6&amp;" Assumptions'!$B$87:$B$170"), 0), MATCH('Base Case 2 - Forecasts'!$A39, INDIRECT("'Case "&amp;$E$6&amp;" Assumptions'!$B$87:$H$87"), 0))</f>
        <v>96.269399999999905</v>
      </c>
      <c r="CC39" s="203">
        <f ca="1">INDEX(INDIRECT("'Case "&amp;$E$6&amp;" Assumptions'!$B$87:$H$170"), MATCH('Base Case 2 - Forecasts'!CC$8, INDIRECT("'Case "&amp;$E$6&amp;" Assumptions'!$B$87:$B$170"), 0), MATCH('Base Case 2 - Forecasts'!$A39, INDIRECT("'Case "&amp;$E$6&amp;" Assumptions'!$B$87:$H$87"), 0))</f>
        <v>96.014799999999909</v>
      </c>
      <c r="CD39" s="203">
        <f ca="1">INDEX(INDIRECT("'Case "&amp;$E$6&amp;" Assumptions'!$B$87:$H$170"), MATCH('Base Case 2 - Forecasts'!CD$8, INDIRECT("'Case "&amp;$E$6&amp;" Assumptions'!$B$87:$B$170"), 0), MATCH('Base Case 2 - Forecasts'!$A39, INDIRECT("'Case "&amp;$E$6&amp;" Assumptions'!$B$87:$H$87"), 0))</f>
        <v>95.760199999999912</v>
      </c>
      <c r="CE39" s="203">
        <f ca="1">INDEX(INDIRECT("'Case "&amp;$E$6&amp;" Assumptions'!$B$87:$H$170"), MATCH('Base Case 2 - Forecasts'!CE$8, INDIRECT("'Case "&amp;$E$6&amp;" Assumptions'!$B$87:$B$170"), 0), MATCH('Base Case 2 - Forecasts'!$A39, INDIRECT("'Case "&amp;$E$6&amp;" Assumptions'!$B$87:$H$87"), 0))</f>
        <v>95.505599999999916</v>
      </c>
      <c r="CF39" s="203">
        <f ca="1">INDEX(INDIRECT("'Case "&amp;$E$6&amp;" Assumptions'!$B$87:$H$170"), MATCH('Base Case 2 - Forecasts'!CF$8, INDIRECT("'Case "&amp;$E$6&amp;" Assumptions'!$B$87:$B$170"), 0), MATCH('Base Case 2 - Forecasts'!$A39, INDIRECT("'Case "&amp;$E$6&amp;" Assumptions'!$B$87:$H$87"), 0))</f>
        <v>95.25099999999992</v>
      </c>
    </row>
    <row r="40" spans="1:84" x14ac:dyDescent="0.2">
      <c r="A40" s="202" t="s">
        <v>143</v>
      </c>
      <c r="B40" s="118" t="s">
        <v>159</v>
      </c>
      <c r="C40" s="118"/>
      <c r="D40" s="203">
        <f ca="1">INDEX(INDIRECT("'Case "&amp;$E$6&amp;" Assumptions'!$B$87:$H$170"), MATCH('Base Case 2 - Forecasts'!D$8, INDIRECT("'Case "&amp;$E$6&amp;" Assumptions'!$B$87:$B$170"), 0), MATCH('Base Case 2 - Forecasts'!$A40, INDIRECT("'Case "&amp;$E$6&amp;" Assumptions'!$B$87:$H$87"), 0))</f>
        <v>14.5</v>
      </c>
      <c r="E40" s="203">
        <f ca="1">INDEX(INDIRECT("'Case "&amp;$E$6&amp;" Assumptions'!$B$87:$H$170"), MATCH('Base Case 2 - Forecasts'!E$8, INDIRECT("'Case "&amp;$E$6&amp;" Assumptions'!$B$87:$B$170"), 0), MATCH('Base Case 2 - Forecasts'!$A40, INDIRECT("'Case "&amp;$E$6&amp;" Assumptions'!$B$87:$H$87"), 0))</f>
        <v>14.679</v>
      </c>
      <c r="F40" s="203">
        <f ca="1">INDEX(INDIRECT("'Case "&amp;$E$6&amp;" Assumptions'!$B$87:$H$170"), MATCH('Base Case 2 - Forecasts'!F$8, INDIRECT("'Case "&amp;$E$6&amp;" Assumptions'!$B$87:$B$170"), 0), MATCH('Base Case 2 - Forecasts'!$A40, INDIRECT("'Case "&amp;$E$6&amp;" Assumptions'!$B$87:$H$87"), 0))</f>
        <v>14.858000000000001</v>
      </c>
      <c r="G40" s="203">
        <f ca="1">INDEX(INDIRECT("'Case "&amp;$E$6&amp;" Assumptions'!$B$87:$H$170"), MATCH('Base Case 2 - Forecasts'!G$8, INDIRECT("'Case "&amp;$E$6&amp;" Assumptions'!$B$87:$B$170"), 0), MATCH('Base Case 2 - Forecasts'!$A40, INDIRECT("'Case "&amp;$E$6&amp;" Assumptions'!$B$87:$H$87"), 0))</f>
        <v>15.037000000000001</v>
      </c>
      <c r="H40" s="203">
        <f ca="1">INDEX(INDIRECT("'Case "&amp;$E$6&amp;" Assumptions'!$B$87:$H$170"), MATCH('Base Case 2 - Forecasts'!H$8, INDIRECT("'Case "&amp;$E$6&amp;" Assumptions'!$B$87:$B$170"), 0), MATCH('Base Case 2 - Forecasts'!$A40, INDIRECT("'Case "&amp;$E$6&amp;" Assumptions'!$B$87:$H$87"), 0))</f>
        <v>15.216000000000001</v>
      </c>
      <c r="I40" s="203">
        <f ca="1">INDEX(INDIRECT("'Case "&amp;$E$6&amp;" Assumptions'!$B$87:$H$170"), MATCH('Base Case 2 - Forecasts'!I$8, INDIRECT("'Case "&amp;$E$6&amp;" Assumptions'!$B$87:$B$170"), 0), MATCH('Base Case 2 - Forecasts'!$A40, INDIRECT("'Case "&amp;$E$6&amp;" Assumptions'!$B$87:$H$87"), 0))</f>
        <v>15.395000000000001</v>
      </c>
      <c r="J40" s="203">
        <f ca="1">INDEX(INDIRECT("'Case "&amp;$E$6&amp;" Assumptions'!$B$87:$H$170"), MATCH('Base Case 2 - Forecasts'!J$8, INDIRECT("'Case "&amp;$E$6&amp;" Assumptions'!$B$87:$B$170"), 0), MATCH('Base Case 2 - Forecasts'!$A40, INDIRECT("'Case "&amp;$E$6&amp;" Assumptions'!$B$87:$H$87"), 0))</f>
        <v>15.574000000000002</v>
      </c>
      <c r="K40" s="203">
        <f ca="1">INDEX(INDIRECT("'Case "&amp;$E$6&amp;" Assumptions'!$B$87:$H$170"), MATCH('Base Case 2 - Forecasts'!K$8, INDIRECT("'Case "&amp;$E$6&amp;" Assumptions'!$B$87:$B$170"), 0), MATCH('Base Case 2 - Forecasts'!$A40, INDIRECT("'Case "&amp;$E$6&amp;" Assumptions'!$B$87:$H$87"), 0))</f>
        <v>15.753000000000002</v>
      </c>
      <c r="L40" s="203">
        <f ca="1">INDEX(INDIRECT("'Case "&amp;$E$6&amp;" Assumptions'!$B$87:$H$170"), MATCH('Base Case 2 - Forecasts'!L$8, INDIRECT("'Case "&amp;$E$6&amp;" Assumptions'!$B$87:$B$170"), 0), MATCH('Base Case 2 - Forecasts'!$A40, INDIRECT("'Case "&amp;$E$6&amp;" Assumptions'!$B$87:$H$87"), 0))</f>
        <v>15.932000000000002</v>
      </c>
      <c r="M40" s="203">
        <f ca="1">INDEX(INDIRECT("'Case "&amp;$E$6&amp;" Assumptions'!$B$87:$H$170"), MATCH('Base Case 2 - Forecasts'!M$8, INDIRECT("'Case "&amp;$E$6&amp;" Assumptions'!$B$87:$B$170"), 0), MATCH('Base Case 2 - Forecasts'!$A40, INDIRECT("'Case "&amp;$E$6&amp;" Assumptions'!$B$87:$H$87"), 0))</f>
        <v>16.111000000000001</v>
      </c>
      <c r="N40" s="203">
        <f ca="1">INDEX(INDIRECT("'Case "&amp;$E$6&amp;" Assumptions'!$B$87:$H$170"), MATCH('Base Case 2 - Forecasts'!N$8, INDIRECT("'Case "&amp;$E$6&amp;" Assumptions'!$B$87:$B$170"), 0), MATCH('Base Case 2 - Forecasts'!$A40, INDIRECT("'Case "&amp;$E$6&amp;" Assumptions'!$B$87:$H$87"), 0))</f>
        <v>16.29</v>
      </c>
      <c r="O40" s="203">
        <f ca="1">INDEX(INDIRECT("'Case "&amp;$E$6&amp;" Assumptions'!$B$87:$H$170"), MATCH('Base Case 2 - Forecasts'!O$8, INDIRECT("'Case "&amp;$E$6&amp;" Assumptions'!$B$87:$B$170"), 0), MATCH('Base Case 2 - Forecasts'!$A40, INDIRECT("'Case "&amp;$E$6&amp;" Assumptions'!$B$87:$H$87"), 0))</f>
        <v>16.4711</v>
      </c>
      <c r="P40" s="203">
        <f ca="1">INDEX(INDIRECT("'Case "&amp;$E$6&amp;" Assumptions'!$B$87:$H$170"), MATCH('Base Case 2 - Forecasts'!P$8, INDIRECT("'Case "&amp;$E$6&amp;" Assumptions'!$B$87:$B$170"), 0), MATCH('Base Case 2 - Forecasts'!$A40, INDIRECT("'Case "&amp;$E$6&amp;" Assumptions'!$B$87:$H$87"), 0))</f>
        <v>16.652200000000001</v>
      </c>
      <c r="Q40" s="203">
        <f ca="1">INDEX(INDIRECT("'Case "&amp;$E$6&amp;" Assumptions'!$B$87:$H$170"), MATCH('Base Case 2 - Forecasts'!Q$8, INDIRECT("'Case "&amp;$E$6&amp;" Assumptions'!$B$87:$B$170"), 0), MATCH('Base Case 2 - Forecasts'!$A40, INDIRECT("'Case "&amp;$E$6&amp;" Assumptions'!$B$87:$H$87"), 0))</f>
        <v>16.833300000000001</v>
      </c>
      <c r="R40" s="203">
        <f ca="1">INDEX(INDIRECT("'Case "&amp;$E$6&amp;" Assumptions'!$B$87:$H$170"), MATCH('Base Case 2 - Forecasts'!R$8, INDIRECT("'Case "&amp;$E$6&amp;" Assumptions'!$B$87:$B$170"), 0), MATCH('Base Case 2 - Forecasts'!$A40, INDIRECT("'Case "&amp;$E$6&amp;" Assumptions'!$B$87:$H$87"), 0))</f>
        <v>17.014400000000002</v>
      </c>
      <c r="S40" s="203">
        <f ca="1">INDEX(INDIRECT("'Case "&amp;$E$6&amp;" Assumptions'!$B$87:$H$170"), MATCH('Base Case 2 - Forecasts'!S$8, INDIRECT("'Case "&amp;$E$6&amp;" Assumptions'!$B$87:$B$170"), 0), MATCH('Base Case 2 - Forecasts'!$A40, INDIRECT("'Case "&amp;$E$6&amp;" Assumptions'!$B$87:$H$87"), 0))</f>
        <v>17.195500000000003</v>
      </c>
      <c r="T40" s="203">
        <f ca="1">INDEX(INDIRECT("'Case "&amp;$E$6&amp;" Assumptions'!$B$87:$H$170"), MATCH('Base Case 2 - Forecasts'!T$8, INDIRECT("'Case "&amp;$E$6&amp;" Assumptions'!$B$87:$B$170"), 0), MATCH('Base Case 2 - Forecasts'!$A40, INDIRECT("'Case "&amp;$E$6&amp;" Assumptions'!$B$87:$H$87"), 0))</f>
        <v>17.376600000000003</v>
      </c>
      <c r="U40" s="203">
        <f ca="1">INDEX(INDIRECT("'Case "&amp;$E$6&amp;" Assumptions'!$B$87:$H$170"), MATCH('Base Case 2 - Forecasts'!U$8, INDIRECT("'Case "&amp;$E$6&amp;" Assumptions'!$B$87:$B$170"), 0), MATCH('Base Case 2 - Forecasts'!$A40, INDIRECT("'Case "&amp;$E$6&amp;" Assumptions'!$B$87:$H$87"), 0))</f>
        <v>17.557700000000004</v>
      </c>
      <c r="V40" s="203">
        <f ca="1">INDEX(INDIRECT("'Case "&amp;$E$6&amp;" Assumptions'!$B$87:$H$170"), MATCH('Base Case 2 - Forecasts'!V$8, INDIRECT("'Case "&amp;$E$6&amp;" Assumptions'!$B$87:$B$170"), 0), MATCH('Base Case 2 - Forecasts'!$A40, INDIRECT("'Case "&amp;$E$6&amp;" Assumptions'!$B$87:$H$87"), 0))</f>
        <v>17.738800000000005</v>
      </c>
      <c r="W40" s="203">
        <f ca="1">INDEX(INDIRECT("'Case "&amp;$E$6&amp;" Assumptions'!$B$87:$H$170"), MATCH('Base Case 2 - Forecasts'!W$8, INDIRECT("'Case "&amp;$E$6&amp;" Assumptions'!$B$87:$B$170"), 0), MATCH('Base Case 2 - Forecasts'!$A40, INDIRECT("'Case "&amp;$E$6&amp;" Assumptions'!$B$87:$H$87"), 0))</f>
        <v>17.919900000000005</v>
      </c>
      <c r="X40" s="203">
        <f ca="1">INDEX(INDIRECT("'Case "&amp;$E$6&amp;" Assumptions'!$B$87:$H$170"), MATCH('Base Case 2 - Forecasts'!X$8, INDIRECT("'Case "&amp;$E$6&amp;" Assumptions'!$B$87:$B$170"), 0), MATCH('Base Case 2 - Forecasts'!$A40, INDIRECT("'Case "&amp;$E$6&amp;" Assumptions'!$B$87:$H$87"), 0))</f>
        <v>18.101000000000006</v>
      </c>
      <c r="Y40" s="203">
        <f ca="1">INDEX(INDIRECT("'Case "&amp;$E$6&amp;" Assumptions'!$B$87:$H$170"), MATCH('Base Case 2 - Forecasts'!Y$8, INDIRECT("'Case "&amp;$E$6&amp;" Assumptions'!$B$87:$B$170"), 0), MATCH('Base Case 2 - Forecasts'!$A40, INDIRECT("'Case "&amp;$E$6&amp;" Assumptions'!$B$87:$H$87"), 0))</f>
        <v>18.262300000000007</v>
      </c>
      <c r="Z40" s="203">
        <f ca="1">INDEX(INDIRECT("'Case "&amp;$E$6&amp;" Assumptions'!$B$87:$H$170"), MATCH('Base Case 2 - Forecasts'!Z$8, INDIRECT("'Case "&amp;$E$6&amp;" Assumptions'!$B$87:$B$170"), 0), MATCH('Base Case 2 - Forecasts'!$A40, INDIRECT("'Case "&amp;$E$6&amp;" Assumptions'!$B$87:$H$87"), 0))</f>
        <v>18.423600000000008</v>
      </c>
      <c r="AA40" s="203">
        <f ca="1">INDEX(INDIRECT("'Case "&amp;$E$6&amp;" Assumptions'!$B$87:$H$170"), MATCH('Base Case 2 - Forecasts'!AA$8, INDIRECT("'Case "&amp;$E$6&amp;" Assumptions'!$B$87:$B$170"), 0), MATCH('Base Case 2 - Forecasts'!$A40, INDIRECT("'Case "&amp;$E$6&amp;" Assumptions'!$B$87:$H$87"), 0))</f>
        <v>18.584900000000008</v>
      </c>
      <c r="AB40" s="203">
        <f ca="1">INDEX(INDIRECT("'Case "&amp;$E$6&amp;" Assumptions'!$B$87:$H$170"), MATCH('Base Case 2 - Forecasts'!AB$8, INDIRECT("'Case "&amp;$E$6&amp;" Assumptions'!$B$87:$B$170"), 0), MATCH('Base Case 2 - Forecasts'!$A40, INDIRECT("'Case "&amp;$E$6&amp;" Assumptions'!$B$87:$H$87"), 0))</f>
        <v>18.746200000000009</v>
      </c>
      <c r="AC40" s="203">
        <f ca="1">INDEX(INDIRECT("'Case "&amp;$E$6&amp;" Assumptions'!$B$87:$H$170"), MATCH('Base Case 2 - Forecasts'!AC$8, INDIRECT("'Case "&amp;$E$6&amp;" Assumptions'!$B$87:$B$170"), 0), MATCH('Base Case 2 - Forecasts'!$A40, INDIRECT("'Case "&amp;$E$6&amp;" Assumptions'!$B$87:$H$87"), 0))</f>
        <v>18.90750000000001</v>
      </c>
      <c r="AD40" s="203">
        <f ca="1">INDEX(INDIRECT("'Case "&amp;$E$6&amp;" Assumptions'!$B$87:$H$170"), MATCH('Base Case 2 - Forecasts'!AD$8, INDIRECT("'Case "&amp;$E$6&amp;" Assumptions'!$B$87:$B$170"), 0), MATCH('Base Case 2 - Forecasts'!$A40, INDIRECT("'Case "&amp;$E$6&amp;" Assumptions'!$B$87:$H$87"), 0))</f>
        <v>19.06880000000001</v>
      </c>
      <c r="AE40" s="203">
        <f ca="1">INDEX(INDIRECT("'Case "&amp;$E$6&amp;" Assumptions'!$B$87:$H$170"), MATCH('Base Case 2 - Forecasts'!AE$8, INDIRECT("'Case "&amp;$E$6&amp;" Assumptions'!$B$87:$B$170"), 0), MATCH('Base Case 2 - Forecasts'!$A40, INDIRECT("'Case "&amp;$E$6&amp;" Assumptions'!$B$87:$H$87"), 0))</f>
        <v>19.230100000000011</v>
      </c>
      <c r="AF40" s="203">
        <f ca="1">INDEX(INDIRECT("'Case "&amp;$E$6&amp;" Assumptions'!$B$87:$H$170"), MATCH('Base Case 2 - Forecasts'!AF$8, INDIRECT("'Case "&amp;$E$6&amp;" Assumptions'!$B$87:$B$170"), 0), MATCH('Base Case 2 - Forecasts'!$A40, INDIRECT("'Case "&amp;$E$6&amp;" Assumptions'!$B$87:$H$87"), 0))</f>
        <v>19.391400000000012</v>
      </c>
      <c r="AG40" s="203">
        <f ca="1">INDEX(INDIRECT("'Case "&amp;$E$6&amp;" Assumptions'!$B$87:$H$170"), MATCH('Base Case 2 - Forecasts'!AG$8, INDIRECT("'Case "&amp;$E$6&amp;" Assumptions'!$B$87:$B$170"), 0), MATCH('Base Case 2 - Forecasts'!$A40, INDIRECT("'Case "&amp;$E$6&amp;" Assumptions'!$B$87:$H$87"), 0))</f>
        <v>19.552700000000012</v>
      </c>
      <c r="AH40" s="203">
        <f ca="1">INDEX(INDIRECT("'Case "&amp;$E$6&amp;" Assumptions'!$B$87:$H$170"), MATCH('Base Case 2 - Forecasts'!AH$8, INDIRECT("'Case "&amp;$E$6&amp;" Assumptions'!$B$87:$B$170"), 0), MATCH('Base Case 2 - Forecasts'!$A40, INDIRECT("'Case "&amp;$E$6&amp;" Assumptions'!$B$87:$H$87"), 0))</f>
        <v>19.714000000000013</v>
      </c>
      <c r="AI40" s="203">
        <f ca="1">INDEX(INDIRECT("'Case "&amp;$E$6&amp;" Assumptions'!$B$87:$H$170"), MATCH('Base Case 2 - Forecasts'!AI$8, INDIRECT("'Case "&amp;$E$6&amp;" Assumptions'!$B$87:$B$170"), 0), MATCH('Base Case 2 - Forecasts'!$A40, INDIRECT("'Case "&amp;$E$6&amp;" Assumptions'!$B$87:$H$87"), 0))</f>
        <v>19.832000000000011</v>
      </c>
      <c r="AJ40" s="203">
        <f ca="1">INDEX(INDIRECT("'Case "&amp;$E$6&amp;" Assumptions'!$B$87:$H$170"), MATCH('Base Case 2 - Forecasts'!AJ$8, INDIRECT("'Case "&amp;$E$6&amp;" Assumptions'!$B$87:$B$170"), 0), MATCH('Base Case 2 - Forecasts'!$A40, INDIRECT("'Case "&amp;$E$6&amp;" Assumptions'!$B$87:$H$87"), 0))</f>
        <v>19.95000000000001</v>
      </c>
      <c r="AK40" s="203">
        <f ca="1">INDEX(INDIRECT("'Case "&amp;$E$6&amp;" Assumptions'!$B$87:$H$170"), MATCH('Base Case 2 - Forecasts'!AK$8, INDIRECT("'Case "&amp;$E$6&amp;" Assumptions'!$B$87:$B$170"), 0), MATCH('Base Case 2 - Forecasts'!$A40, INDIRECT("'Case "&amp;$E$6&amp;" Assumptions'!$B$87:$H$87"), 0))</f>
        <v>20.068000000000008</v>
      </c>
      <c r="AL40" s="203">
        <f ca="1">INDEX(INDIRECT("'Case "&amp;$E$6&amp;" Assumptions'!$B$87:$H$170"), MATCH('Base Case 2 - Forecasts'!AL$8, INDIRECT("'Case "&amp;$E$6&amp;" Assumptions'!$B$87:$B$170"), 0), MATCH('Base Case 2 - Forecasts'!$A40, INDIRECT("'Case "&amp;$E$6&amp;" Assumptions'!$B$87:$H$87"), 0))</f>
        <v>20.186000000000007</v>
      </c>
      <c r="AM40" s="203">
        <f ca="1">INDEX(INDIRECT("'Case "&amp;$E$6&amp;" Assumptions'!$B$87:$H$170"), MATCH('Base Case 2 - Forecasts'!AM$8, INDIRECT("'Case "&amp;$E$6&amp;" Assumptions'!$B$87:$B$170"), 0), MATCH('Base Case 2 - Forecasts'!$A40, INDIRECT("'Case "&amp;$E$6&amp;" Assumptions'!$B$87:$H$87"), 0))</f>
        <v>20.304000000000006</v>
      </c>
      <c r="AN40" s="203">
        <f ca="1">INDEX(INDIRECT("'Case "&amp;$E$6&amp;" Assumptions'!$B$87:$H$170"), MATCH('Base Case 2 - Forecasts'!AN$8, INDIRECT("'Case "&amp;$E$6&amp;" Assumptions'!$B$87:$B$170"), 0), MATCH('Base Case 2 - Forecasts'!$A40, INDIRECT("'Case "&amp;$E$6&amp;" Assumptions'!$B$87:$H$87"), 0))</f>
        <v>20.422000000000004</v>
      </c>
      <c r="AO40" s="203">
        <f ca="1">INDEX(INDIRECT("'Case "&amp;$E$6&amp;" Assumptions'!$B$87:$H$170"), MATCH('Base Case 2 - Forecasts'!AO$8, INDIRECT("'Case "&amp;$E$6&amp;" Assumptions'!$B$87:$B$170"), 0), MATCH('Base Case 2 - Forecasts'!$A40, INDIRECT("'Case "&amp;$E$6&amp;" Assumptions'!$B$87:$H$87"), 0))</f>
        <v>20.540000000000003</v>
      </c>
      <c r="AP40" s="203">
        <f ca="1">INDEX(INDIRECT("'Case "&amp;$E$6&amp;" Assumptions'!$B$87:$H$170"), MATCH('Base Case 2 - Forecasts'!AP$8, INDIRECT("'Case "&amp;$E$6&amp;" Assumptions'!$B$87:$B$170"), 0), MATCH('Base Case 2 - Forecasts'!$A40, INDIRECT("'Case "&amp;$E$6&amp;" Assumptions'!$B$87:$H$87"), 0))</f>
        <v>20.658000000000001</v>
      </c>
      <c r="AQ40" s="203">
        <f ca="1">INDEX(INDIRECT("'Case "&amp;$E$6&amp;" Assumptions'!$B$87:$H$170"), MATCH('Base Case 2 - Forecasts'!AQ$8, INDIRECT("'Case "&amp;$E$6&amp;" Assumptions'!$B$87:$B$170"), 0), MATCH('Base Case 2 - Forecasts'!$A40, INDIRECT("'Case "&amp;$E$6&amp;" Assumptions'!$B$87:$H$87"), 0))</f>
        <v>20.776</v>
      </c>
      <c r="AR40" s="203">
        <f ca="1">INDEX(INDIRECT("'Case "&amp;$E$6&amp;" Assumptions'!$B$87:$H$170"), MATCH('Base Case 2 - Forecasts'!AR$8, INDIRECT("'Case "&amp;$E$6&amp;" Assumptions'!$B$87:$B$170"), 0), MATCH('Base Case 2 - Forecasts'!$A40, INDIRECT("'Case "&amp;$E$6&amp;" Assumptions'!$B$87:$H$87"), 0))</f>
        <v>20.893999999999998</v>
      </c>
      <c r="AS40" s="203">
        <f ca="1">INDEX(INDIRECT("'Case "&amp;$E$6&amp;" Assumptions'!$B$87:$H$170"), MATCH('Base Case 2 - Forecasts'!AS$8, INDIRECT("'Case "&amp;$E$6&amp;" Assumptions'!$B$87:$B$170"), 0), MATCH('Base Case 2 - Forecasts'!$A40, INDIRECT("'Case "&amp;$E$6&amp;" Assumptions'!$B$87:$H$87"), 0))</f>
        <v>20.9514</v>
      </c>
      <c r="AT40" s="203">
        <f ca="1">INDEX(INDIRECT("'Case "&amp;$E$6&amp;" Assumptions'!$B$87:$H$170"), MATCH('Base Case 2 - Forecasts'!AT$8, INDIRECT("'Case "&amp;$E$6&amp;" Assumptions'!$B$87:$B$170"), 0), MATCH('Base Case 2 - Forecasts'!$A40, INDIRECT("'Case "&amp;$E$6&amp;" Assumptions'!$B$87:$H$87"), 0))</f>
        <v>21.008800000000001</v>
      </c>
      <c r="AU40" s="203">
        <f ca="1">INDEX(INDIRECT("'Case "&amp;$E$6&amp;" Assumptions'!$B$87:$H$170"), MATCH('Base Case 2 - Forecasts'!AU$8, INDIRECT("'Case "&amp;$E$6&amp;" Assumptions'!$B$87:$B$170"), 0), MATCH('Base Case 2 - Forecasts'!$A40, INDIRECT("'Case "&amp;$E$6&amp;" Assumptions'!$B$87:$H$87"), 0))</f>
        <v>21.066200000000002</v>
      </c>
      <c r="AV40" s="203">
        <f ca="1">INDEX(INDIRECT("'Case "&amp;$E$6&amp;" Assumptions'!$B$87:$H$170"), MATCH('Base Case 2 - Forecasts'!AV$8, INDIRECT("'Case "&amp;$E$6&amp;" Assumptions'!$B$87:$B$170"), 0), MATCH('Base Case 2 - Forecasts'!$A40, INDIRECT("'Case "&amp;$E$6&amp;" Assumptions'!$B$87:$H$87"), 0))</f>
        <v>21.123600000000003</v>
      </c>
      <c r="AW40" s="203">
        <f ca="1">INDEX(INDIRECT("'Case "&amp;$E$6&amp;" Assumptions'!$B$87:$H$170"), MATCH('Base Case 2 - Forecasts'!AW$8, INDIRECT("'Case "&amp;$E$6&amp;" Assumptions'!$B$87:$B$170"), 0), MATCH('Base Case 2 - Forecasts'!$A40, INDIRECT("'Case "&amp;$E$6&amp;" Assumptions'!$B$87:$H$87"), 0))</f>
        <v>21.181000000000004</v>
      </c>
      <c r="AX40" s="203">
        <f ca="1">INDEX(INDIRECT("'Case "&amp;$E$6&amp;" Assumptions'!$B$87:$H$170"), MATCH('Base Case 2 - Forecasts'!AX$8, INDIRECT("'Case "&amp;$E$6&amp;" Assumptions'!$B$87:$B$170"), 0), MATCH('Base Case 2 - Forecasts'!$A40, INDIRECT("'Case "&amp;$E$6&amp;" Assumptions'!$B$87:$H$87"), 0))</f>
        <v>21.238400000000006</v>
      </c>
      <c r="AY40" s="203">
        <f ca="1">INDEX(INDIRECT("'Case "&amp;$E$6&amp;" Assumptions'!$B$87:$H$170"), MATCH('Base Case 2 - Forecasts'!AY$8, INDIRECT("'Case "&amp;$E$6&amp;" Assumptions'!$B$87:$B$170"), 0), MATCH('Base Case 2 - Forecasts'!$A40, INDIRECT("'Case "&amp;$E$6&amp;" Assumptions'!$B$87:$H$87"), 0))</f>
        <v>21.295800000000007</v>
      </c>
      <c r="AZ40" s="203">
        <f ca="1">INDEX(INDIRECT("'Case "&amp;$E$6&amp;" Assumptions'!$B$87:$H$170"), MATCH('Base Case 2 - Forecasts'!AZ$8, INDIRECT("'Case "&amp;$E$6&amp;" Assumptions'!$B$87:$B$170"), 0), MATCH('Base Case 2 - Forecasts'!$A40, INDIRECT("'Case "&amp;$E$6&amp;" Assumptions'!$B$87:$H$87"), 0))</f>
        <v>21.353200000000008</v>
      </c>
      <c r="BA40" s="203">
        <f ca="1">INDEX(INDIRECT("'Case "&amp;$E$6&amp;" Assumptions'!$B$87:$H$170"), MATCH('Base Case 2 - Forecasts'!BA$8, INDIRECT("'Case "&amp;$E$6&amp;" Assumptions'!$B$87:$B$170"), 0), MATCH('Base Case 2 - Forecasts'!$A40, INDIRECT("'Case "&amp;$E$6&amp;" Assumptions'!$B$87:$H$87"), 0))</f>
        <v>21.410600000000009</v>
      </c>
      <c r="BB40" s="203">
        <f ca="1">INDEX(INDIRECT("'Case "&amp;$E$6&amp;" Assumptions'!$B$87:$H$170"), MATCH('Base Case 2 - Forecasts'!BB$8, INDIRECT("'Case "&amp;$E$6&amp;" Assumptions'!$B$87:$B$170"), 0), MATCH('Base Case 2 - Forecasts'!$A40, INDIRECT("'Case "&amp;$E$6&amp;" Assumptions'!$B$87:$H$87"), 0))</f>
        <v>21.468000000000011</v>
      </c>
      <c r="BC40" s="203">
        <f ca="1">INDEX(INDIRECT("'Case "&amp;$E$6&amp;" Assumptions'!$B$87:$H$170"), MATCH('Base Case 2 - Forecasts'!BC$8, INDIRECT("'Case "&amp;$E$6&amp;" Assumptions'!$B$87:$B$170"), 0), MATCH('Base Case 2 - Forecasts'!$A40, INDIRECT("'Case "&amp;$E$6&amp;" Assumptions'!$B$87:$H$87"), 0))</f>
        <v>21.472200000000011</v>
      </c>
      <c r="BD40" s="203">
        <f ca="1">INDEX(INDIRECT("'Case "&amp;$E$6&amp;" Assumptions'!$B$87:$H$170"), MATCH('Base Case 2 - Forecasts'!BD$8, INDIRECT("'Case "&amp;$E$6&amp;" Assumptions'!$B$87:$B$170"), 0), MATCH('Base Case 2 - Forecasts'!$A40, INDIRECT("'Case "&amp;$E$6&amp;" Assumptions'!$B$87:$H$87"), 0))</f>
        <v>21.476400000000012</v>
      </c>
      <c r="BE40" s="203">
        <f ca="1">INDEX(INDIRECT("'Case "&amp;$E$6&amp;" Assumptions'!$B$87:$H$170"), MATCH('Base Case 2 - Forecasts'!BE$8, INDIRECT("'Case "&amp;$E$6&amp;" Assumptions'!$B$87:$B$170"), 0), MATCH('Base Case 2 - Forecasts'!$A40, INDIRECT("'Case "&amp;$E$6&amp;" Assumptions'!$B$87:$H$87"), 0))</f>
        <v>21.480600000000013</v>
      </c>
      <c r="BF40" s="203">
        <f ca="1">INDEX(INDIRECT("'Case "&amp;$E$6&amp;" Assumptions'!$B$87:$H$170"), MATCH('Base Case 2 - Forecasts'!BF$8, INDIRECT("'Case "&amp;$E$6&amp;" Assumptions'!$B$87:$B$170"), 0), MATCH('Base Case 2 - Forecasts'!$A40, INDIRECT("'Case "&amp;$E$6&amp;" Assumptions'!$B$87:$H$87"), 0))</f>
        <v>21.484800000000014</v>
      </c>
      <c r="BG40" s="203">
        <f ca="1">INDEX(INDIRECT("'Case "&amp;$E$6&amp;" Assumptions'!$B$87:$H$170"), MATCH('Base Case 2 - Forecasts'!BG$8, INDIRECT("'Case "&amp;$E$6&amp;" Assumptions'!$B$87:$B$170"), 0), MATCH('Base Case 2 - Forecasts'!$A40, INDIRECT("'Case "&amp;$E$6&amp;" Assumptions'!$B$87:$H$87"), 0))</f>
        <v>21.489000000000015</v>
      </c>
      <c r="BH40" s="203">
        <f ca="1">INDEX(INDIRECT("'Case "&amp;$E$6&amp;" Assumptions'!$B$87:$H$170"), MATCH('Base Case 2 - Forecasts'!BH$8, INDIRECT("'Case "&amp;$E$6&amp;" Assumptions'!$B$87:$B$170"), 0), MATCH('Base Case 2 - Forecasts'!$A40, INDIRECT("'Case "&amp;$E$6&amp;" Assumptions'!$B$87:$H$87"), 0))</f>
        <v>21.493200000000016</v>
      </c>
      <c r="BI40" s="203">
        <f ca="1">INDEX(INDIRECT("'Case "&amp;$E$6&amp;" Assumptions'!$B$87:$H$170"), MATCH('Base Case 2 - Forecasts'!BI$8, INDIRECT("'Case "&amp;$E$6&amp;" Assumptions'!$B$87:$B$170"), 0), MATCH('Base Case 2 - Forecasts'!$A40, INDIRECT("'Case "&amp;$E$6&amp;" Assumptions'!$B$87:$H$87"), 0))</f>
        <v>21.497400000000017</v>
      </c>
      <c r="BJ40" s="203">
        <f ca="1">INDEX(INDIRECT("'Case "&amp;$E$6&amp;" Assumptions'!$B$87:$H$170"), MATCH('Base Case 2 - Forecasts'!BJ$8, INDIRECT("'Case "&amp;$E$6&amp;" Assumptions'!$B$87:$B$170"), 0), MATCH('Base Case 2 - Forecasts'!$A40, INDIRECT("'Case "&amp;$E$6&amp;" Assumptions'!$B$87:$H$87"), 0))</f>
        <v>21.501600000000018</v>
      </c>
      <c r="BK40" s="203">
        <f ca="1">INDEX(INDIRECT("'Case "&amp;$E$6&amp;" Assumptions'!$B$87:$H$170"), MATCH('Base Case 2 - Forecasts'!BK$8, INDIRECT("'Case "&amp;$E$6&amp;" Assumptions'!$B$87:$B$170"), 0), MATCH('Base Case 2 - Forecasts'!$A40, INDIRECT("'Case "&amp;$E$6&amp;" Assumptions'!$B$87:$H$87"), 0))</f>
        <v>21.505800000000018</v>
      </c>
      <c r="BL40" s="203">
        <f ca="1">INDEX(INDIRECT("'Case "&amp;$E$6&amp;" Assumptions'!$B$87:$H$170"), MATCH('Base Case 2 - Forecasts'!BL$8, INDIRECT("'Case "&amp;$E$6&amp;" Assumptions'!$B$87:$B$170"), 0), MATCH('Base Case 2 - Forecasts'!$A40, INDIRECT("'Case "&amp;$E$6&amp;" Assumptions'!$B$87:$H$87"), 0))</f>
        <v>21.510000000000019</v>
      </c>
      <c r="BM40" s="203">
        <f ca="1">INDEX(INDIRECT("'Case "&amp;$E$6&amp;" Assumptions'!$B$87:$H$170"), MATCH('Base Case 2 - Forecasts'!BM$8, INDIRECT("'Case "&amp;$E$6&amp;" Assumptions'!$B$87:$B$170"), 0), MATCH('Base Case 2 - Forecasts'!$A40, INDIRECT("'Case "&amp;$E$6&amp;" Assumptions'!$B$87:$H$87"), 0))</f>
        <v>21.475500000000018</v>
      </c>
      <c r="BN40" s="203">
        <f ca="1">INDEX(INDIRECT("'Case "&amp;$E$6&amp;" Assumptions'!$B$87:$H$170"), MATCH('Base Case 2 - Forecasts'!BN$8, INDIRECT("'Case "&amp;$E$6&amp;" Assumptions'!$B$87:$B$170"), 0), MATCH('Base Case 2 - Forecasts'!$A40, INDIRECT("'Case "&amp;$E$6&amp;" Assumptions'!$B$87:$H$87"), 0))</f>
        <v>21.441000000000017</v>
      </c>
      <c r="BO40" s="203">
        <f ca="1">INDEX(INDIRECT("'Case "&amp;$E$6&amp;" Assumptions'!$B$87:$H$170"), MATCH('Base Case 2 - Forecasts'!BO$8, INDIRECT("'Case "&amp;$E$6&amp;" Assumptions'!$B$87:$B$170"), 0), MATCH('Base Case 2 - Forecasts'!$A40, INDIRECT("'Case "&amp;$E$6&amp;" Assumptions'!$B$87:$H$87"), 0))</f>
        <v>21.406500000000015</v>
      </c>
      <c r="BP40" s="203">
        <f ca="1">INDEX(INDIRECT("'Case "&amp;$E$6&amp;" Assumptions'!$B$87:$H$170"), MATCH('Base Case 2 - Forecasts'!BP$8, INDIRECT("'Case "&amp;$E$6&amp;" Assumptions'!$B$87:$B$170"), 0), MATCH('Base Case 2 - Forecasts'!$A40, INDIRECT("'Case "&amp;$E$6&amp;" Assumptions'!$B$87:$H$87"), 0))</f>
        <v>21.372000000000014</v>
      </c>
      <c r="BQ40" s="203">
        <f ca="1">INDEX(INDIRECT("'Case "&amp;$E$6&amp;" Assumptions'!$B$87:$H$170"), MATCH('Base Case 2 - Forecasts'!BQ$8, INDIRECT("'Case "&amp;$E$6&amp;" Assumptions'!$B$87:$B$170"), 0), MATCH('Base Case 2 - Forecasts'!$A40, INDIRECT("'Case "&amp;$E$6&amp;" Assumptions'!$B$87:$H$87"), 0))</f>
        <v>21.337500000000013</v>
      </c>
      <c r="BR40" s="203">
        <f ca="1">INDEX(INDIRECT("'Case "&amp;$E$6&amp;" Assumptions'!$B$87:$H$170"), MATCH('Base Case 2 - Forecasts'!BR$8, INDIRECT("'Case "&amp;$E$6&amp;" Assumptions'!$B$87:$B$170"), 0), MATCH('Base Case 2 - Forecasts'!$A40, INDIRECT("'Case "&amp;$E$6&amp;" Assumptions'!$B$87:$H$87"), 0))</f>
        <v>21.303000000000011</v>
      </c>
      <c r="BS40" s="203">
        <f ca="1">INDEX(INDIRECT("'Case "&amp;$E$6&amp;" Assumptions'!$B$87:$H$170"), MATCH('Base Case 2 - Forecasts'!BS$8, INDIRECT("'Case "&amp;$E$6&amp;" Assumptions'!$B$87:$B$170"), 0), MATCH('Base Case 2 - Forecasts'!$A40, INDIRECT("'Case "&amp;$E$6&amp;" Assumptions'!$B$87:$H$87"), 0))</f>
        <v>21.26850000000001</v>
      </c>
      <c r="BT40" s="203">
        <f ca="1">INDEX(INDIRECT("'Case "&amp;$E$6&amp;" Assumptions'!$B$87:$H$170"), MATCH('Base Case 2 - Forecasts'!BT$8, INDIRECT("'Case "&amp;$E$6&amp;" Assumptions'!$B$87:$B$170"), 0), MATCH('Base Case 2 - Forecasts'!$A40, INDIRECT("'Case "&amp;$E$6&amp;" Assumptions'!$B$87:$H$87"), 0))</f>
        <v>21.234000000000009</v>
      </c>
      <c r="BU40" s="203">
        <f ca="1">INDEX(INDIRECT("'Case "&amp;$E$6&amp;" Assumptions'!$B$87:$H$170"), MATCH('Base Case 2 - Forecasts'!BU$8, INDIRECT("'Case "&amp;$E$6&amp;" Assumptions'!$B$87:$B$170"), 0), MATCH('Base Case 2 - Forecasts'!$A40, INDIRECT("'Case "&amp;$E$6&amp;" Assumptions'!$B$87:$H$87"), 0))</f>
        <v>21.199500000000008</v>
      </c>
      <c r="BV40" s="203">
        <f ca="1">INDEX(INDIRECT("'Case "&amp;$E$6&amp;" Assumptions'!$B$87:$H$170"), MATCH('Base Case 2 - Forecasts'!BV$8, INDIRECT("'Case "&amp;$E$6&amp;" Assumptions'!$B$87:$B$170"), 0), MATCH('Base Case 2 - Forecasts'!$A40, INDIRECT("'Case "&amp;$E$6&amp;" Assumptions'!$B$87:$H$87"), 0))</f>
        <v>21.165000000000006</v>
      </c>
      <c r="BW40" s="203">
        <f ca="1">INDEX(INDIRECT("'Case "&amp;$E$6&amp;" Assumptions'!$B$87:$H$170"), MATCH('Base Case 2 - Forecasts'!BW$8, INDIRECT("'Case "&amp;$E$6&amp;" Assumptions'!$B$87:$B$170"), 0), MATCH('Base Case 2 - Forecasts'!$A40, INDIRECT("'Case "&amp;$E$6&amp;" Assumptions'!$B$87:$H$87"), 0))</f>
        <v>21.109900000000007</v>
      </c>
      <c r="BX40" s="203">
        <f ca="1">INDEX(INDIRECT("'Case "&amp;$E$6&amp;" Assumptions'!$B$87:$H$170"), MATCH('Base Case 2 - Forecasts'!BX$8, INDIRECT("'Case "&amp;$E$6&amp;" Assumptions'!$B$87:$B$170"), 0), MATCH('Base Case 2 - Forecasts'!$A40, INDIRECT("'Case "&amp;$E$6&amp;" Assumptions'!$B$87:$H$87"), 0))</f>
        <v>21.054800000000007</v>
      </c>
      <c r="BY40" s="203">
        <f ca="1">INDEX(INDIRECT("'Case "&amp;$E$6&amp;" Assumptions'!$B$87:$H$170"), MATCH('Base Case 2 - Forecasts'!BY$8, INDIRECT("'Case "&amp;$E$6&amp;" Assumptions'!$B$87:$B$170"), 0), MATCH('Base Case 2 - Forecasts'!$A40, INDIRECT("'Case "&amp;$E$6&amp;" Assumptions'!$B$87:$H$87"), 0))</f>
        <v>20.999700000000008</v>
      </c>
      <c r="BZ40" s="203">
        <f ca="1">INDEX(INDIRECT("'Case "&amp;$E$6&amp;" Assumptions'!$B$87:$H$170"), MATCH('Base Case 2 - Forecasts'!BZ$8, INDIRECT("'Case "&amp;$E$6&amp;" Assumptions'!$B$87:$B$170"), 0), MATCH('Base Case 2 - Forecasts'!$A40, INDIRECT("'Case "&amp;$E$6&amp;" Assumptions'!$B$87:$H$87"), 0))</f>
        <v>20.944600000000008</v>
      </c>
      <c r="CA40" s="203">
        <f ca="1">INDEX(INDIRECT("'Case "&amp;$E$6&amp;" Assumptions'!$B$87:$H$170"), MATCH('Base Case 2 - Forecasts'!CA$8, INDIRECT("'Case "&amp;$E$6&amp;" Assumptions'!$B$87:$B$170"), 0), MATCH('Base Case 2 - Forecasts'!$A40, INDIRECT("'Case "&amp;$E$6&amp;" Assumptions'!$B$87:$H$87"), 0))</f>
        <v>20.889500000000009</v>
      </c>
      <c r="CB40" s="203">
        <f ca="1">INDEX(INDIRECT("'Case "&amp;$E$6&amp;" Assumptions'!$B$87:$H$170"), MATCH('Base Case 2 - Forecasts'!CB$8, INDIRECT("'Case "&amp;$E$6&amp;" Assumptions'!$B$87:$B$170"), 0), MATCH('Base Case 2 - Forecasts'!$A40, INDIRECT("'Case "&amp;$E$6&amp;" Assumptions'!$B$87:$H$87"), 0))</f>
        <v>20.834400000000009</v>
      </c>
      <c r="CC40" s="203">
        <f ca="1">INDEX(INDIRECT("'Case "&amp;$E$6&amp;" Assumptions'!$B$87:$H$170"), MATCH('Base Case 2 - Forecasts'!CC$8, INDIRECT("'Case "&amp;$E$6&amp;" Assumptions'!$B$87:$B$170"), 0), MATCH('Base Case 2 - Forecasts'!$A40, INDIRECT("'Case "&amp;$E$6&amp;" Assumptions'!$B$87:$H$87"), 0))</f>
        <v>20.77930000000001</v>
      </c>
      <c r="CD40" s="203">
        <f ca="1">INDEX(INDIRECT("'Case "&amp;$E$6&amp;" Assumptions'!$B$87:$H$170"), MATCH('Base Case 2 - Forecasts'!CD$8, INDIRECT("'Case "&amp;$E$6&amp;" Assumptions'!$B$87:$B$170"), 0), MATCH('Base Case 2 - Forecasts'!$A40, INDIRECT("'Case "&amp;$E$6&amp;" Assumptions'!$B$87:$H$87"), 0))</f>
        <v>20.72420000000001</v>
      </c>
      <c r="CE40" s="203">
        <f ca="1">INDEX(INDIRECT("'Case "&amp;$E$6&amp;" Assumptions'!$B$87:$H$170"), MATCH('Base Case 2 - Forecasts'!CE$8, INDIRECT("'Case "&amp;$E$6&amp;" Assumptions'!$B$87:$B$170"), 0), MATCH('Base Case 2 - Forecasts'!$A40, INDIRECT("'Case "&amp;$E$6&amp;" Assumptions'!$B$87:$H$87"), 0))</f>
        <v>20.669100000000011</v>
      </c>
      <c r="CF40" s="203">
        <f ca="1">INDEX(INDIRECT("'Case "&amp;$E$6&amp;" Assumptions'!$B$87:$H$170"), MATCH('Base Case 2 - Forecasts'!CF$8, INDIRECT("'Case "&amp;$E$6&amp;" Assumptions'!$B$87:$B$170"), 0), MATCH('Base Case 2 - Forecasts'!$A40, INDIRECT("'Case "&amp;$E$6&amp;" Assumptions'!$B$87:$H$87"), 0))</f>
        <v>20.614000000000011</v>
      </c>
    </row>
    <row r="41" spans="1:84" x14ac:dyDescent="0.2">
      <c r="A41" s="202" t="s">
        <v>145</v>
      </c>
      <c r="B41" s="118" t="s">
        <v>160</v>
      </c>
      <c r="C41" s="118"/>
      <c r="D41" s="203">
        <f ca="1">INDEX(INDIRECT("'Case "&amp;$E$6&amp;" Assumptions'!$B$87:$H$170"), MATCH('Base Case 2 - Forecasts'!D$8, INDIRECT("'Case "&amp;$E$6&amp;" Assumptions'!$B$87:$B$170"), 0), MATCH('Base Case 2 - Forecasts'!$A41, INDIRECT("'Case "&amp;$E$6&amp;" Assumptions'!$B$87:$H$87"), 0))</f>
        <v>7.5</v>
      </c>
      <c r="E41" s="203">
        <f ca="1">INDEX(INDIRECT("'Case "&amp;$E$6&amp;" Assumptions'!$B$87:$H$170"), MATCH('Base Case 2 - Forecasts'!E$8, INDIRECT("'Case "&amp;$E$6&amp;" Assumptions'!$B$87:$B$170"), 0), MATCH('Base Case 2 - Forecasts'!$A41, INDIRECT("'Case "&amp;$E$6&amp;" Assumptions'!$B$87:$H$87"), 0))</f>
        <v>7.5926</v>
      </c>
      <c r="F41" s="203">
        <f ca="1">INDEX(INDIRECT("'Case "&amp;$E$6&amp;" Assumptions'!$B$87:$H$170"), MATCH('Base Case 2 - Forecasts'!F$8, INDIRECT("'Case "&amp;$E$6&amp;" Assumptions'!$B$87:$B$170"), 0), MATCH('Base Case 2 - Forecasts'!$A41, INDIRECT("'Case "&amp;$E$6&amp;" Assumptions'!$B$87:$H$87"), 0))</f>
        <v>7.6852</v>
      </c>
      <c r="G41" s="203">
        <f ca="1">INDEX(INDIRECT("'Case "&amp;$E$6&amp;" Assumptions'!$B$87:$H$170"), MATCH('Base Case 2 - Forecasts'!G$8, INDIRECT("'Case "&amp;$E$6&amp;" Assumptions'!$B$87:$B$170"), 0), MATCH('Base Case 2 - Forecasts'!$A41, INDIRECT("'Case "&amp;$E$6&amp;" Assumptions'!$B$87:$H$87"), 0))</f>
        <v>7.7778</v>
      </c>
      <c r="H41" s="203">
        <f ca="1">INDEX(INDIRECT("'Case "&amp;$E$6&amp;" Assumptions'!$B$87:$H$170"), MATCH('Base Case 2 - Forecasts'!H$8, INDIRECT("'Case "&amp;$E$6&amp;" Assumptions'!$B$87:$B$170"), 0), MATCH('Base Case 2 - Forecasts'!$A41, INDIRECT("'Case "&amp;$E$6&amp;" Assumptions'!$B$87:$H$87"), 0))</f>
        <v>7.8704000000000001</v>
      </c>
      <c r="I41" s="203">
        <f ca="1">INDEX(INDIRECT("'Case "&amp;$E$6&amp;" Assumptions'!$B$87:$H$170"), MATCH('Base Case 2 - Forecasts'!I$8, INDIRECT("'Case "&amp;$E$6&amp;" Assumptions'!$B$87:$B$170"), 0), MATCH('Base Case 2 - Forecasts'!$A41, INDIRECT("'Case "&amp;$E$6&amp;" Assumptions'!$B$87:$H$87"), 0))</f>
        <v>7.9630000000000001</v>
      </c>
      <c r="J41" s="203">
        <f ca="1">INDEX(INDIRECT("'Case "&amp;$E$6&amp;" Assumptions'!$B$87:$H$170"), MATCH('Base Case 2 - Forecasts'!J$8, INDIRECT("'Case "&amp;$E$6&amp;" Assumptions'!$B$87:$B$170"), 0), MATCH('Base Case 2 - Forecasts'!$A41, INDIRECT("'Case "&amp;$E$6&amp;" Assumptions'!$B$87:$H$87"), 0))</f>
        <v>8.0556000000000001</v>
      </c>
      <c r="K41" s="203">
        <f ca="1">INDEX(INDIRECT("'Case "&amp;$E$6&amp;" Assumptions'!$B$87:$H$170"), MATCH('Base Case 2 - Forecasts'!K$8, INDIRECT("'Case "&amp;$E$6&amp;" Assumptions'!$B$87:$B$170"), 0), MATCH('Base Case 2 - Forecasts'!$A41, INDIRECT("'Case "&amp;$E$6&amp;" Assumptions'!$B$87:$H$87"), 0))</f>
        <v>8.1481999999999992</v>
      </c>
      <c r="L41" s="203">
        <f ca="1">INDEX(INDIRECT("'Case "&amp;$E$6&amp;" Assumptions'!$B$87:$H$170"), MATCH('Base Case 2 - Forecasts'!L$8, INDIRECT("'Case "&amp;$E$6&amp;" Assumptions'!$B$87:$B$170"), 0), MATCH('Base Case 2 - Forecasts'!$A41, INDIRECT("'Case "&amp;$E$6&amp;" Assumptions'!$B$87:$H$87"), 0))</f>
        <v>8.2408000000000001</v>
      </c>
      <c r="M41" s="203">
        <f ca="1">INDEX(INDIRECT("'Case "&amp;$E$6&amp;" Assumptions'!$B$87:$H$170"), MATCH('Base Case 2 - Forecasts'!M$8, INDIRECT("'Case "&amp;$E$6&amp;" Assumptions'!$B$87:$B$170"), 0), MATCH('Base Case 2 - Forecasts'!$A41, INDIRECT("'Case "&amp;$E$6&amp;" Assumptions'!$B$87:$H$87"), 0))</f>
        <v>8.333400000000001</v>
      </c>
      <c r="N41" s="203">
        <f ca="1">INDEX(INDIRECT("'Case "&amp;$E$6&amp;" Assumptions'!$B$87:$H$170"), MATCH('Base Case 2 - Forecasts'!N$8, INDIRECT("'Case "&amp;$E$6&amp;" Assumptions'!$B$87:$B$170"), 0), MATCH('Base Case 2 - Forecasts'!$A41, INDIRECT("'Case "&amp;$E$6&amp;" Assumptions'!$B$87:$H$87"), 0))</f>
        <v>8.4260000000000019</v>
      </c>
      <c r="O41" s="203">
        <f ca="1">INDEX(INDIRECT("'Case "&amp;$E$6&amp;" Assumptions'!$B$87:$H$170"), MATCH('Base Case 2 - Forecasts'!O$8, INDIRECT("'Case "&amp;$E$6&amp;" Assumptions'!$B$87:$B$170"), 0), MATCH('Base Case 2 - Forecasts'!$A41, INDIRECT("'Case "&amp;$E$6&amp;" Assumptions'!$B$87:$H$87"), 0))</f>
        <v>8.519700000000002</v>
      </c>
      <c r="P41" s="203">
        <f ca="1">INDEX(INDIRECT("'Case "&amp;$E$6&amp;" Assumptions'!$B$87:$H$170"), MATCH('Base Case 2 - Forecasts'!P$8, INDIRECT("'Case "&amp;$E$6&amp;" Assumptions'!$B$87:$B$170"), 0), MATCH('Base Case 2 - Forecasts'!$A41, INDIRECT("'Case "&amp;$E$6&amp;" Assumptions'!$B$87:$H$87"), 0))</f>
        <v>8.6134000000000022</v>
      </c>
      <c r="Q41" s="203">
        <f ca="1">INDEX(INDIRECT("'Case "&amp;$E$6&amp;" Assumptions'!$B$87:$H$170"), MATCH('Base Case 2 - Forecasts'!Q$8, INDIRECT("'Case "&amp;$E$6&amp;" Assumptions'!$B$87:$B$170"), 0), MATCH('Base Case 2 - Forecasts'!$A41, INDIRECT("'Case "&amp;$E$6&amp;" Assumptions'!$B$87:$H$87"), 0))</f>
        <v>8.7071000000000023</v>
      </c>
      <c r="R41" s="203">
        <f ca="1">INDEX(INDIRECT("'Case "&amp;$E$6&amp;" Assumptions'!$B$87:$H$170"), MATCH('Base Case 2 - Forecasts'!R$8, INDIRECT("'Case "&amp;$E$6&amp;" Assumptions'!$B$87:$B$170"), 0), MATCH('Base Case 2 - Forecasts'!$A41, INDIRECT("'Case "&amp;$E$6&amp;" Assumptions'!$B$87:$H$87"), 0))</f>
        <v>8.8008000000000024</v>
      </c>
      <c r="S41" s="203">
        <f ca="1">INDEX(INDIRECT("'Case "&amp;$E$6&amp;" Assumptions'!$B$87:$H$170"), MATCH('Base Case 2 - Forecasts'!S$8, INDIRECT("'Case "&amp;$E$6&amp;" Assumptions'!$B$87:$B$170"), 0), MATCH('Base Case 2 - Forecasts'!$A41, INDIRECT("'Case "&amp;$E$6&amp;" Assumptions'!$B$87:$H$87"), 0))</f>
        <v>8.8945000000000025</v>
      </c>
      <c r="T41" s="203">
        <f ca="1">INDEX(INDIRECT("'Case "&amp;$E$6&amp;" Assumptions'!$B$87:$H$170"), MATCH('Base Case 2 - Forecasts'!T$8, INDIRECT("'Case "&amp;$E$6&amp;" Assumptions'!$B$87:$B$170"), 0), MATCH('Base Case 2 - Forecasts'!$A41, INDIRECT("'Case "&amp;$E$6&amp;" Assumptions'!$B$87:$H$87"), 0))</f>
        <v>8.9882000000000026</v>
      </c>
      <c r="U41" s="203">
        <f ca="1">INDEX(INDIRECT("'Case "&amp;$E$6&amp;" Assumptions'!$B$87:$H$170"), MATCH('Base Case 2 - Forecasts'!U$8, INDIRECT("'Case "&amp;$E$6&amp;" Assumptions'!$B$87:$B$170"), 0), MATCH('Base Case 2 - Forecasts'!$A41, INDIRECT("'Case "&amp;$E$6&amp;" Assumptions'!$B$87:$H$87"), 0))</f>
        <v>9.0819000000000027</v>
      </c>
      <c r="V41" s="203">
        <f ca="1">INDEX(INDIRECT("'Case "&amp;$E$6&amp;" Assumptions'!$B$87:$H$170"), MATCH('Base Case 2 - Forecasts'!V$8, INDIRECT("'Case "&amp;$E$6&amp;" Assumptions'!$B$87:$B$170"), 0), MATCH('Base Case 2 - Forecasts'!$A41, INDIRECT("'Case "&amp;$E$6&amp;" Assumptions'!$B$87:$H$87"), 0))</f>
        <v>9.1756000000000029</v>
      </c>
      <c r="W41" s="203">
        <f ca="1">INDEX(INDIRECT("'Case "&amp;$E$6&amp;" Assumptions'!$B$87:$H$170"), MATCH('Base Case 2 - Forecasts'!W$8, INDIRECT("'Case "&amp;$E$6&amp;" Assumptions'!$B$87:$B$170"), 0), MATCH('Base Case 2 - Forecasts'!$A41, INDIRECT("'Case "&amp;$E$6&amp;" Assumptions'!$B$87:$H$87"), 0))</f>
        <v>9.269300000000003</v>
      </c>
      <c r="X41" s="203">
        <f ca="1">INDEX(INDIRECT("'Case "&amp;$E$6&amp;" Assumptions'!$B$87:$H$170"), MATCH('Base Case 2 - Forecasts'!X$8, INDIRECT("'Case "&amp;$E$6&amp;" Assumptions'!$B$87:$B$170"), 0), MATCH('Base Case 2 - Forecasts'!$A41, INDIRECT("'Case "&amp;$E$6&amp;" Assumptions'!$B$87:$H$87"), 0))</f>
        <v>9.3630000000000031</v>
      </c>
      <c r="Y41" s="203">
        <f ca="1">INDEX(INDIRECT("'Case "&amp;$E$6&amp;" Assumptions'!$B$87:$H$170"), MATCH('Base Case 2 - Forecasts'!Y$8, INDIRECT("'Case "&amp;$E$6&amp;" Assumptions'!$B$87:$B$170"), 0), MATCH('Base Case 2 - Forecasts'!$A41, INDIRECT("'Case "&amp;$E$6&amp;" Assumptions'!$B$87:$H$87"), 0))</f>
        <v>9.4464000000000024</v>
      </c>
      <c r="Z41" s="203">
        <f ca="1">INDEX(INDIRECT("'Case "&amp;$E$6&amp;" Assumptions'!$B$87:$H$170"), MATCH('Base Case 2 - Forecasts'!Z$8, INDIRECT("'Case "&amp;$E$6&amp;" Assumptions'!$B$87:$B$170"), 0), MATCH('Base Case 2 - Forecasts'!$A41, INDIRECT("'Case "&amp;$E$6&amp;" Assumptions'!$B$87:$H$87"), 0))</f>
        <v>9.5298000000000016</v>
      </c>
      <c r="AA41" s="203">
        <f ca="1">INDEX(INDIRECT("'Case "&amp;$E$6&amp;" Assumptions'!$B$87:$H$170"), MATCH('Base Case 2 - Forecasts'!AA$8, INDIRECT("'Case "&amp;$E$6&amp;" Assumptions'!$B$87:$B$170"), 0), MATCH('Base Case 2 - Forecasts'!$A41, INDIRECT("'Case "&amp;$E$6&amp;" Assumptions'!$B$87:$H$87"), 0))</f>
        <v>9.6132000000000009</v>
      </c>
      <c r="AB41" s="203">
        <f ca="1">INDEX(INDIRECT("'Case "&amp;$E$6&amp;" Assumptions'!$B$87:$H$170"), MATCH('Base Case 2 - Forecasts'!AB$8, INDIRECT("'Case "&amp;$E$6&amp;" Assumptions'!$B$87:$B$170"), 0), MATCH('Base Case 2 - Forecasts'!$A41, INDIRECT("'Case "&amp;$E$6&amp;" Assumptions'!$B$87:$H$87"), 0))</f>
        <v>9.6966000000000001</v>
      </c>
      <c r="AC41" s="203">
        <f ca="1">INDEX(INDIRECT("'Case "&amp;$E$6&amp;" Assumptions'!$B$87:$H$170"), MATCH('Base Case 2 - Forecasts'!AC$8, INDIRECT("'Case "&amp;$E$6&amp;" Assumptions'!$B$87:$B$170"), 0), MATCH('Base Case 2 - Forecasts'!$A41, INDIRECT("'Case "&amp;$E$6&amp;" Assumptions'!$B$87:$H$87"), 0))</f>
        <v>9.7799999999999994</v>
      </c>
      <c r="AD41" s="203">
        <f ca="1">INDEX(INDIRECT("'Case "&amp;$E$6&amp;" Assumptions'!$B$87:$H$170"), MATCH('Base Case 2 - Forecasts'!AD$8, INDIRECT("'Case "&amp;$E$6&amp;" Assumptions'!$B$87:$B$170"), 0), MATCH('Base Case 2 - Forecasts'!$A41, INDIRECT("'Case "&amp;$E$6&amp;" Assumptions'!$B$87:$H$87"), 0))</f>
        <v>9.8633999999999986</v>
      </c>
      <c r="AE41" s="203">
        <f ca="1">INDEX(INDIRECT("'Case "&amp;$E$6&amp;" Assumptions'!$B$87:$H$170"), MATCH('Base Case 2 - Forecasts'!AE$8, INDIRECT("'Case "&amp;$E$6&amp;" Assumptions'!$B$87:$B$170"), 0), MATCH('Base Case 2 - Forecasts'!$A41, INDIRECT("'Case "&amp;$E$6&amp;" Assumptions'!$B$87:$H$87"), 0))</f>
        <v>9.9467999999999979</v>
      </c>
      <c r="AF41" s="203">
        <f ca="1">INDEX(INDIRECT("'Case "&amp;$E$6&amp;" Assumptions'!$B$87:$H$170"), MATCH('Base Case 2 - Forecasts'!AF$8, INDIRECT("'Case "&amp;$E$6&amp;" Assumptions'!$B$87:$B$170"), 0), MATCH('Base Case 2 - Forecasts'!$A41, INDIRECT("'Case "&amp;$E$6&amp;" Assumptions'!$B$87:$H$87"), 0))</f>
        <v>10.030199999999997</v>
      </c>
      <c r="AG41" s="203">
        <f ca="1">INDEX(INDIRECT("'Case "&amp;$E$6&amp;" Assumptions'!$B$87:$H$170"), MATCH('Base Case 2 - Forecasts'!AG$8, INDIRECT("'Case "&amp;$E$6&amp;" Assumptions'!$B$87:$B$170"), 0), MATCH('Base Case 2 - Forecasts'!$A41, INDIRECT("'Case "&amp;$E$6&amp;" Assumptions'!$B$87:$H$87"), 0))</f>
        <v>10.113599999999996</v>
      </c>
      <c r="AH41" s="203">
        <f ca="1">INDEX(INDIRECT("'Case "&amp;$E$6&amp;" Assumptions'!$B$87:$H$170"), MATCH('Base Case 2 - Forecasts'!AH$8, INDIRECT("'Case "&amp;$E$6&amp;" Assumptions'!$B$87:$B$170"), 0), MATCH('Base Case 2 - Forecasts'!$A41, INDIRECT("'Case "&amp;$E$6&amp;" Assumptions'!$B$87:$H$87"), 0))</f>
        <v>10.196999999999996</v>
      </c>
      <c r="AI41" s="203">
        <f ca="1">INDEX(INDIRECT("'Case "&amp;$E$6&amp;" Assumptions'!$B$87:$H$170"), MATCH('Base Case 2 - Forecasts'!AI$8, INDIRECT("'Case "&amp;$E$6&amp;" Assumptions'!$B$87:$B$170"), 0), MATCH('Base Case 2 - Forecasts'!$A41, INDIRECT("'Case "&amp;$E$6&amp;" Assumptions'!$B$87:$H$87"), 0))</f>
        <v>10.257999999999996</v>
      </c>
      <c r="AJ41" s="203">
        <f ca="1">INDEX(INDIRECT("'Case "&amp;$E$6&amp;" Assumptions'!$B$87:$H$170"), MATCH('Base Case 2 - Forecasts'!AJ$8, INDIRECT("'Case "&amp;$E$6&amp;" Assumptions'!$B$87:$B$170"), 0), MATCH('Base Case 2 - Forecasts'!$A41, INDIRECT("'Case "&amp;$E$6&amp;" Assumptions'!$B$87:$H$87"), 0))</f>
        <v>10.318999999999996</v>
      </c>
      <c r="AK41" s="203">
        <f ca="1">INDEX(INDIRECT("'Case "&amp;$E$6&amp;" Assumptions'!$B$87:$H$170"), MATCH('Base Case 2 - Forecasts'!AK$8, INDIRECT("'Case "&amp;$E$6&amp;" Assumptions'!$B$87:$B$170"), 0), MATCH('Base Case 2 - Forecasts'!$A41, INDIRECT("'Case "&amp;$E$6&amp;" Assumptions'!$B$87:$H$87"), 0))</f>
        <v>10.379999999999995</v>
      </c>
      <c r="AL41" s="203">
        <f ca="1">INDEX(INDIRECT("'Case "&amp;$E$6&amp;" Assumptions'!$B$87:$H$170"), MATCH('Base Case 2 - Forecasts'!AL$8, INDIRECT("'Case "&amp;$E$6&amp;" Assumptions'!$B$87:$B$170"), 0), MATCH('Base Case 2 - Forecasts'!$A41, INDIRECT("'Case "&amp;$E$6&amp;" Assumptions'!$B$87:$H$87"), 0))</f>
        <v>10.440999999999995</v>
      </c>
      <c r="AM41" s="203">
        <f ca="1">INDEX(INDIRECT("'Case "&amp;$E$6&amp;" Assumptions'!$B$87:$H$170"), MATCH('Base Case 2 - Forecasts'!AM$8, INDIRECT("'Case "&amp;$E$6&amp;" Assumptions'!$B$87:$B$170"), 0), MATCH('Base Case 2 - Forecasts'!$A41, INDIRECT("'Case "&amp;$E$6&amp;" Assumptions'!$B$87:$H$87"), 0))</f>
        <v>10.501999999999995</v>
      </c>
      <c r="AN41" s="203">
        <f ca="1">INDEX(INDIRECT("'Case "&amp;$E$6&amp;" Assumptions'!$B$87:$H$170"), MATCH('Base Case 2 - Forecasts'!AN$8, INDIRECT("'Case "&amp;$E$6&amp;" Assumptions'!$B$87:$B$170"), 0), MATCH('Base Case 2 - Forecasts'!$A41, INDIRECT("'Case "&amp;$E$6&amp;" Assumptions'!$B$87:$H$87"), 0))</f>
        <v>10.562999999999995</v>
      </c>
      <c r="AO41" s="203">
        <f ca="1">INDEX(INDIRECT("'Case "&amp;$E$6&amp;" Assumptions'!$B$87:$H$170"), MATCH('Base Case 2 - Forecasts'!AO$8, INDIRECT("'Case "&amp;$E$6&amp;" Assumptions'!$B$87:$B$170"), 0), MATCH('Base Case 2 - Forecasts'!$A41, INDIRECT("'Case "&amp;$E$6&amp;" Assumptions'!$B$87:$H$87"), 0))</f>
        <v>10.623999999999995</v>
      </c>
      <c r="AP41" s="203">
        <f ca="1">INDEX(INDIRECT("'Case "&amp;$E$6&amp;" Assumptions'!$B$87:$H$170"), MATCH('Base Case 2 - Forecasts'!AP$8, INDIRECT("'Case "&amp;$E$6&amp;" Assumptions'!$B$87:$B$170"), 0), MATCH('Base Case 2 - Forecasts'!$A41, INDIRECT("'Case "&amp;$E$6&amp;" Assumptions'!$B$87:$H$87"), 0))</f>
        <v>10.684999999999995</v>
      </c>
      <c r="AQ41" s="203">
        <f ca="1">INDEX(INDIRECT("'Case "&amp;$E$6&amp;" Assumptions'!$B$87:$H$170"), MATCH('Base Case 2 - Forecasts'!AQ$8, INDIRECT("'Case "&amp;$E$6&amp;" Assumptions'!$B$87:$B$170"), 0), MATCH('Base Case 2 - Forecasts'!$A41, INDIRECT("'Case "&amp;$E$6&amp;" Assumptions'!$B$87:$H$87"), 0))</f>
        <v>10.745999999999995</v>
      </c>
      <c r="AR41" s="203">
        <f ca="1">INDEX(INDIRECT("'Case "&amp;$E$6&amp;" Assumptions'!$B$87:$H$170"), MATCH('Base Case 2 - Forecasts'!AR$8, INDIRECT("'Case "&amp;$E$6&amp;" Assumptions'!$B$87:$B$170"), 0), MATCH('Base Case 2 - Forecasts'!$A41, INDIRECT("'Case "&amp;$E$6&amp;" Assumptions'!$B$87:$H$87"), 0))</f>
        <v>10.806999999999995</v>
      </c>
      <c r="AS41" s="203">
        <f ca="1">INDEX(INDIRECT("'Case "&amp;$E$6&amp;" Assumptions'!$B$87:$H$170"), MATCH('Base Case 2 - Forecasts'!AS$8, INDIRECT("'Case "&amp;$E$6&amp;" Assumptions'!$B$87:$B$170"), 0), MATCH('Base Case 2 - Forecasts'!$A41, INDIRECT("'Case "&amp;$E$6&amp;" Assumptions'!$B$87:$H$87"), 0))</f>
        <v>10.836699999999995</v>
      </c>
      <c r="AT41" s="203">
        <f ca="1">INDEX(INDIRECT("'Case "&amp;$E$6&amp;" Assumptions'!$B$87:$H$170"), MATCH('Base Case 2 - Forecasts'!AT$8, INDIRECT("'Case "&amp;$E$6&amp;" Assumptions'!$B$87:$B$170"), 0), MATCH('Base Case 2 - Forecasts'!$A41, INDIRECT("'Case "&amp;$E$6&amp;" Assumptions'!$B$87:$H$87"), 0))</f>
        <v>10.866399999999995</v>
      </c>
      <c r="AU41" s="203">
        <f ca="1">INDEX(INDIRECT("'Case "&amp;$E$6&amp;" Assumptions'!$B$87:$H$170"), MATCH('Base Case 2 - Forecasts'!AU$8, INDIRECT("'Case "&amp;$E$6&amp;" Assumptions'!$B$87:$B$170"), 0), MATCH('Base Case 2 - Forecasts'!$A41, INDIRECT("'Case "&amp;$E$6&amp;" Assumptions'!$B$87:$H$87"), 0))</f>
        <v>10.896099999999995</v>
      </c>
      <c r="AV41" s="203">
        <f ca="1">INDEX(INDIRECT("'Case "&amp;$E$6&amp;" Assumptions'!$B$87:$H$170"), MATCH('Base Case 2 - Forecasts'!AV$8, INDIRECT("'Case "&amp;$E$6&amp;" Assumptions'!$B$87:$B$170"), 0), MATCH('Base Case 2 - Forecasts'!$A41, INDIRECT("'Case "&amp;$E$6&amp;" Assumptions'!$B$87:$H$87"), 0))</f>
        <v>10.925799999999995</v>
      </c>
      <c r="AW41" s="203">
        <f ca="1">INDEX(INDIRECT("'Case "&amp;$E$6&amp;" Assumptions'!$B$87:$H$170"), MATCH('Base Case 2 - Forecasts'!AW$8, INDIRECT("'Case "&amp;$E$6&amp;" Assumptions'!$B$87:$B$170"), 0), MATCH('Base Case 2 - Forecasts'!$A41, INDIRECT("'Case "&amp;$E$6&amp;" Assumptions'!$B$87:$H$87"), 0))</f>
        <v>10.955499999999995</v>
      </c>
      <c r="AX41" s="203">
        <f ca="1">INDEX(INDIRECT("'Case "&amp;$E$6&amp;" Assumptions'!$B$87:$H$170"), MATCH('Base Case 2 - Forecasts'!AX$8, INDIRECT("'Case "&amp;$E$6&amp;" Assumptions'!$B$87:$B$170"), 0), MATCH('Base Case 2 - Forecasts'!$A41, INDIRECT("'Case "&amp;$E$6&amp;" Assumptions'!$B$87:$H$87"), 0))</f>
        <v>10.985199999999995</v>
      </c>
      <c r="AY41" s="203">
        <f ca="1">INDEX(INDIRECT("'Case "&amp;$E$6&amp;" Assumptions'!$B$87:$H$170"), MATCH('Base Case 2 - Forecasts'!AY$8, INDIRECT("'Case "&amp;$E$6&amp;" Assumptions'!$B$87:$B$170"), 0), MATCH('Base Case 2 - Forecasts'!$A41, INDIRECT("'Case "&amp;$E$6&amp;" Assumptions'!$B$87:$H$87"), 0))</f>
        <v>11.014899999999995</v>
      </c>
      <c r="AZ41" s="203">
        <f ca="1">INDEX(INDIRECT("'Case "&amp;$E$6&amp;" Assumptions'!$B$87:$H$170"), MATCH('Base Case 2 - Forecasts'!AZ$8, INDIRECT("'Case "&amp;$E$6&amp;" Assumptions'!$B$87:$B$170"), 0), MATCH('Base Case 2 - Forecasts'!$A41, INDIRECT("'Case "&amp;$E$6&amp;" Assumptions'!$B$87:$H$87"), 0))</f>
        <v>11.044599999999996</v>
      </c>
      <c r="BA41" s="203">
        <f ca="1">INDEX(INDIRECT("'Case "&amp;$E$6&amp;" Assumptions'!$B$87:$H$170"), MATCH('Base Case 2 - Forecasts'!BA$8, INDIRECT("'Case "&amp;$E$6&amp;" Assumptions'!$B$87:$B$170"), 0), MATCH('Base Case 2 - Forecasts'!$A41, INDIRECT("'Case "&amp;$E$6&amp;" Assumptions'!$B$87:$H$87"), 0))</f>
        <v>11.074299999999996</v>
      </c>
      <c r="BB41" s="203">
        <f ca="1">INDEX(INDIRECT("'Case "&amp;$E$6&amp;" Assumptions'!$B$87:$H$170"), MATCH('Base Case 2 - Forecasts'!BB$8, INDIRECT("'Case "&amp;$E$6&amp;" Assumptions'!$B$87:$B$170"), 0), MATCH('Base Case 2 - Forecasts'!$A41, INDIRECT("'Case "&amp;$E$6&amp;" Assumptions'!$B$87:$H$87"), 0))</f>
        <v>11.103999999999996</v>
      </c>
      <c r="BC41" s="203">
        <f ca="1">INDEX(INDIRECT("'Case "&amp;$E$6&amp;" Assumptions'!$B$87:$H$170"), MATCH('Base Case 2 - Forecasts'!BC$8, INDIRECT("'Case "&amp;$E$6&amp;" Assumptions'!$B$87:$B$170"), 0), MATCH('Base Case 2 - Forecasts'!$A41, INDIRECT("'Case "&amp;$E$6&amp;" Assumptions'!$B$87:$H$87"), 0))</f>
        <v>11.106199999999996</v>
      </c>
      <c r="BD41" s="203">
        <f ca="1">INDEX(INDIRECT("'Case "&amp;$E$6&amp;" Assumptions'!$B$87:$H$170"), MATCH('Base Case 2 - Forecasts'!BD$8, INDIRECT("'Case "&amp;$E$6&amp;" Assumptions'!$B$87:$B$170"), 0), MATCH('Base Case 2 - Forecasts'!$A41, INDIRECT("'Case "&amp;$E$6&amp;" Assumptions'!$B$87:$H$87"), 0))</f>
        <v>11.108399999999996</v>
      </c>
      <c r="BE41" s="203">
        <f ca="1">INDEX(INDIRECT("'Case "&amp;$E$6&amp;" Assumptions'!$B$87:$H$170"), MATCH('Base Case 2 - Forecasts'!BE$8, INDIRECT("'Case "&amp;$E$6&amp;" Assumptions'!$B$87:$B$170"), 0), MATCH('Base Case 2 - Forecasts'!$A41, INDIRECT("'Case "&amp;$E$6&amp;" Assumptions'!$B$87:$H$87"), 0))</f>
        <v>11.110599999999996</v>
      </c>
      <c r="BF41" s="203">
        <f ca="1">INDEX(INDIRECT("'Case "&amp;$E$6&amp;" Assumptions'!$B$87:$H$170"), MATCH('Base Case 2 - Forecasts'!BF$8, INDIRECT("'Case "&amp;$E$6&amp;" Assumptions'!$B$87:$B$170"), 0), MATCH('Base Case 2 - Forecasts'!$A41, INDIRECT("'Case "&amp;$E$6&amp;" Assumptions'!$B$87:$H$87"), 0))</f>
        <v>11.112799999999996</v>
      </c>
      <c r="BG41" s="203">
        <f ca="1">INDEX(INDIRECT("'Case "&amp;$E$6&amp;" Assumptions'!$B$87:$H$170"), MATCH('Base Case 2 - Forecasts'!BG$8, INDIRECT("'Case "&amp;$E$6&amp;" Assumptions'!$B$87:$B$170"), 0), MATCH('Base Case 2 - Forecasts'!$A41, INDIRECT("'Case "&amp;$E$6&amp;" Assumptions'!$B$87:$H$87"), 0))</f>
        <v>11.114999999999997</v>
      </c>
      <c r="BH41" s="203">
        <f ca="1">INDEX(INDIRECT("'Case "&amp;$E$6&amp;" Assumptions'!$B$87:$H$170"), MATCH('Base Case 2 - Forecasts'!BH$8, INDIRECT("'Case "&amp;$E$6&amp;" Assumptions'!$B$87:$B$170"), 0), MATCH('Base Case 2 - Forecasts'!$A41, INDIRECT("'Case "&amp;$E$6&amp;" Assumptions'!$B$87:$H$87"), 0))</f>
        <v>11.117199999999997</v>
      </c>
      <c r="BI41" s="203">
        <f ca="1">INDEX(INDIRECT("'Case "&amp;$E$6&amp;" Assumptions'!$B$87:$H$170"), MATCH('Base Case 2 - Forecasts'!BI$8, INDIRECT("'Case "&amp;$E$6&amp;" Assumptions'!$B$87:$B$170"), 0), MATCH('Base Case 2 - Forecasts'!$A41, INDIRECT("'Case "&amp;$E$6&amp;" Assumptions'!$B$87:$H$87"), 0))</f>
        <v>11.119399999999997</v>
      </c>
      <c r="BJ41" s="203">
        <f ca="1">INDEX(INDIRECT("'Case "&amp;$E$6&amp;" Assumptions'!$B$87:$H$170"), MATCH('Base Case 2 - Forecasts'!BJ$8, INDIRECT("'Case "&amp;$E$6&amp;" Assumptions'!$B$87:$B$170"), 0), MATCH('Base Case 2 - Forecasts'!$A41, INDIRECT("'Case "&amp;$E$6&amp;" Assumptions'!$B$87:$H$87"), 0))</f>
        <v>11.121599999999997</v>
      </c>
      <c r="BK41" s="203">
        <f ca="1">INDEX(INDIRECT("'Case "&amp;$E$6&amp;" Assumptions'!$B$87:$H$170"), MATCH('Base Case 2 - Forecasts'!BK$8, INDIRECT("'Case "&amp;$E$6&amp;" Assumptions'!$B$87:$B$170"), 0), MATCH('Base Case 2 - Forecasts'!$A41, INDIRECT("'Case "&amp;$E$6&amp;" Assumptions'!$B$87:$H$87"), 0))</f>
        <v>11.123799999999997</v>
      </c>
      <c r="BL41" s="203">
        <f ca="1">INDEX(INDIRECT("'Case "&amp;$E$6&amp;" Assumptions'!$B$87:$H$170"), MATCH('Base Case 2 - Forecasts'!BL$8, INDIRECT("'Case "&amp;$E$6&amp;" Assumptions'!$B$87:$B$170"), 0), MATCH('Base Case 2 - Forecasts'!$A41, INDIRECT("'Case "&amp;$E$6&amp;" Assumptions'!$B$87:$H$87"), 0))</f>
        <v>11.125999999999998</v>
      </c>
      <c r="BM41" s="203">
        <f ca="1">INDEX(INDIRECT("'Case "&amp;$E$6&amp;" Assumptions'!$B$87:$H$170"), MATCH('Base Case 2 - Forecasts'!BM$8, INDIRECT("'Case "&amp;$E$6&amp;" Assumptions'!$B$87:$B$170"), 0), MATCH('Base Case 2 - Forecasts'!$A41, INDIRECT("'Case "&amp;$E$6&amp;" Assumptions'!$B$87:$H$87"), 0))</f>
        <v>11.108099999999997</v>
      </c>
      <c r="BN41" s="203">
        <f ca="1">INDEX(INDIRECT("'Case "&amp;$E$6&amp;" Assumptions'!$B$87:$H$170"), MATCH('Base Case 2 - Forecasts'!BN$8, INDIRECT("'Case "&amp;$E$6&amp;" Assumptions'!$B$87:$B$170"), 0), MATCH('Base Case 2 - Forecasts'!$A41, INDIRECT("'Case "&amp;$E$6&amp;" Assumptions'!$B$87:$H$87"), 0))</f>
        <v>11.090199999999996</v>
      </c>
      <c r="BO41" s="203">
        <f ca="1">INDEX(INDIRECT("'Case "&amp;$E$6&amp;" Assumptions'!$B$87:$H$170"), MATCH('Base Case 2 - Forecasts'!BO$8, INDIRECT("'Case "&amp;$E$6&amp;" Assumptions'!$B$87:$B$170"), 0), MATCH('Base Case 2 - Forecasts'!$A41, INDIRECT("'Case "&amp;$E$6&amp;" Assumptions'!$B$87:$H$87"), 0))</f>
        <v>11.072299999999995</v>
      </c>
      <c r="BP41" s="203">
        <f ca="1">INDEX(INDIRECT("'Case "&amp;$E$6&amp;" Assumptions'!$B$87:$H$170"), MATCH('Base Case 2 - Forecasts'!BP$8, INDIRECT("'Case "&amp;$E$6&amp;" Assumptions'!$B$87:$B$170"), 0), MATCH('Base Case 2 - Forecasts'!$A41, INDIRECT("'Case "&amp;$E$6&amp;" Assumptions'!$B$87:$H$87"), 0))</f>
        <v>11.054399999999994</v>
      </c>
      <c r="BQ41" s="203">
        <f ca="1">INDEX(INDIRECT("'Case "&amp;$E$6&amp;" Assumptions'!$B$87:$H$170"), MATCH('Base Case 2 - Forecasts'!BQ$8, INDIRECT("'Case "&amp;$E$6&amp;" Assumptions'!$B$87:$B$170"), 0), MATCH('Base Case 2 - Forecasts'!$A41, INDIRECT("'Case "&amp;$E$6&amp;" Assumptions'!$B$87:$H$87"), 0))</f>
        <v>11.036499999999993</v>
      </c>
      <c r="BR41" s="203">
        <f ca="1">INDEX(INDIRECT("'Case "&amp;$E$6&amp;" Assumptions'!$B$87:$H$170"), MATCH('Base Case 2 - Forecasts'!BR$8, INDIRECT("'Case "&amp;$E$6&amp;" Assumptions'!$B$87:$B$170"), 0), MATCH('Base Case 2 - Forecasts'!$A41, INDIRECT("'Case "&amp;$E$6&amp;" Assumptions'!$B$87:$H$87"), 0))</f>
        <v>11.018599999999992</v>
      </c>
      <c r="BS41" s="203">
        <f ca="1">INDEX(INDIRECT("'Case "&amp;$E$6&amp;" Assumptions'!$B$87:$H$170"), MATCH('Base Case 2 - Forecasts'!BS$8, INDIRECT("'Case "&amp;$E$6&amp;" Assumptions'!$B$87:$B$170"), 0), MATCH('Base Case 2 - Forecasts'!$A41, INDIRECT("'Case "&amp;$E$6&amp;" Assumptions'!$B$87:$H$87"), 0))</f>
        <v>11.000699999999991</v>
      </c>
      <c r="BT41" s="203">
        <f ca="1">INDEX(INDIRECT("'Case "&amp;$E$6&amp;" Assumptions'!$B$87:$H$170"), MATCH('Base Case 2 - Forecasts'!BT$8, INDIRECT("'Case "&amp;$E$6&amp;" Assumptions'!$B$87:$B$170"), 0), MATCH('Base Case 2 - Forecasts'!$A41, INDIRECT("'Case "&amp;$E$6&amp;" Assumptions'!$B$87:$H$87"), 0))</f>
        <v>10.98279999999999</v>
      </c>
      <c r="BU41" s="203">
        <f ca="1">INDEX(INDIRECT("'Case "&amp;$E$6&amp;" Assumptions'!$B$87:$H$170"), MATCH('Base Case 2 - Forecasts'!BU$8, INDIRECT("'Case "&amp;$E$6&amp;" Assumptions'!$B$87:$B$170"), 0), MATCH('Base Case 2 - Forecasts'!$A41, INDIRECT("'Case "&amp;$E$6&amp;" Assumptions'!$B$87:$H$87"), 0))</f>
        <v>10.964899999999989</v>
      </c>
      <c r="BV41" s="203">
        <f ca="1">INDEX(INDIRECT("'Case "&amp;$E$6&amp;" Assumptions'!$B$87:$H$170"), MATCH('Base Case 2 - Forecasts'!BV$8, INDIRECT("'Case "&amp;$E$6&amp;" Assumptions'!$B$87:$B$170"), 0), MATCH('Base Case 2 - Forecasts'!$A41, INDIRECT("'Case "&amp;$E$6&amp;" Assumptions'!$B$87:$H$87"), 0))</f>
        <v>10.946999999999989</v>
      </c>
      <c r="BW41" s="203">
        <f ca="1">INDEX(INDIRECT("'Case "&amp;$E$6&amp;" Assumptions'!$B$87:$H$170"), MATCH('Base Case 2 - Forecasts'!BW$8, INDIRECT("'Case "&amp;$E$6&amp;" Assumptions'!$B$87:$B$170"), 0), MATCH('Base Case 2 - Forecasts'!$A41, INDIRECT("'Case "&amp;$E$6&amp;" Assumptions'!$B$87:$H$87"), 0))</f>
        <v>10.918499999999989</v>
      </c>
      <c r="BX41" s="203">
        <f ca="1">INDEX(INDIRECT("'Case "&amp;$E$6&amp;" Assumptions'!$B$87:$H$170"), MATCH('Base Case 2 - Forecasts'!BX$8, INDIRECT("'Case "&amp;$E$6&amp;" Assumptions'!$B$87:$B$170"), 0), MATCH('Base Case 2 - Forecasts'!$A41, INDIRECT("'Case "&amp;$E$6&amp;" Assumptions'!$B$87:$H$87"), 0))</f>
        <v>10.88999999999999</v>
      </c>
      <c r="BY41" s="203">
        <f ca="1">INDEX(INDIRECT("'Case "&amp;$E$6&amp;" Assumptions'!$B$87:$H$170"), MATCH('Base Case 2 - Forecasts'!BY$8, INDIRECT("'Case "&amp;$E$6&amp;" Assumptions'!$B$87:$B$170"), 0), MATCH('Base Case 2 - Forecasts'!$A41, INDIRECT("'Case "&amp;$E$6&amp;" Assumptions'!$B$87:$H$87"), 0))</f>
        <v>10.861499999999991</v>
      </c>
      <c r="BZ41" s="203">
        <f ca="1">INDEX(INDIRECT("'Case "&amp;$E$6&amp;" Assumptions'!$B$87:$H$170"), MATCH('Base Case 2 - Forecasts'!BZ$8, INDIRECT("'Case "&amp;$E$6&amp;" Assumptions'!$B$87:$B$170"), 0), MATCH('Base Case 2 - Forecasts'!$A41, INDIRECT("'Case "&amp;$E$6&amp;" Assumptions'!$B$87:$H$87"), 0))</f>
        <v>10.832999999999991</v>
      </c>
      <c r="CA41" s="203">
        <f ca="1">INDEX(INDIRECT("'Case "&amp;$E$6&amp;" Assumptions'!$B$87:$H$170"), MATCH('Base Case 2 - Forecasts'!CA$8, INDIRECT("'Case "&amp;$E$6&amp;" Assumptions'!$B$87:$B$170"), 0), MATCH('Base Case 2 - Forecasts'!$A41, INDIRECT("'Case "&amp;$E$6&amp;" Assumptions'!$B$87:$H$87"), 0))</f>
        <v>10.804499999999992</v>
      </c>
      <c r="CB41" s="203">
        <f ca="1">INDEX(INDIRECT("'Case "&amp;$E$6&amp;" Assumptions'!$B$87:$H$170"), MATCH('Base Case 2 - Forecasts'!CB$8, INDIRECT("'Case "&amp;$E$6&amp;" Assumptions'!$B$87:$B$170"), 0), MATCH('Base Case 2 - Forecasts'!$A41, INDIRECT("'Case "&amp;$E$6&amp;" Assumptions'!$B$87:$H$87"), 0))</f>
        <v>10.775999999999993</v>
      </c>
      <c r="CC41" s="203">
        <f ca="1">INDEX(INDIRECT("'Case "&amp;$E$6&amp;" Assumptions'!$B$87:$H$170"), MATCH('Base Case 2 - Forecasts'!CC$8, INDIRECT("'Case "&amp;$E$6&amp;" Assumptions'!$B$87:$B$170"), 0), MATCH('Base Case 2 - Forecasts'!$A41, INDIRECT("'Case "&amp;$E$6&amp;" Assumptions'!$B$87:$H$87"), 0))</f>
        <v>10.747499999999993</v>
      </c>
      <c r="CD41" s="203">
        <f ca="1">INDEX(INDIRECT("'Case "&amp;$E$6&amp;" Assumptions'!$B$87:$H$170"), MATCH('Base Case 2 - Forecasts'!CD$8, INDIRECT("'Case "&amp;$E$6&amp;" Assumptions'!$B$87:$B$170"), 0), MATCH('Base Case 2 - Forecasts'!$A41, INDIRECT("'Case "&amp;$E$6&amp;" Assumptions'!$B$87:$H$87"), 0))</f>
        <v>10.718999999999994</v>
      </c>
      <c r="CE41" s="203">
        <f ca="1">INDEX(INDIRECT("'Case "&amp;$E$6&amp;" Assumptions'!$B$87:$H$170"), MATCH('Base Case 2 - Forecasts'!CE$8, INDIRECT("'Case "&amp;$E$6&amp;" Assumptions'!$B$87:$B$170"), 0), MATCH('Base Case 2 - Forecasts'!$A41, INDIRECT("'Case "&amp;$E$6&amp;" Assumptions'!$B$87:$H$87"), 0))</f>
        <v>10.690499999999995</v>
      </c>
      <c r="CF41" s="203">
        <f ca="1">INDEX(INDIRECT("'Case "&amp;$E$6&amp;" Assumptions'!$B$87:$H$170"), MATCH('Base Case 2 - Forecasts'!CF$8, INDIRECT("'Case "&amp;$E$6&amp;" Assumptions'!$B$87:$B$170"), 0), MATCH('Base Case 2 - Forecasts'!$A41, INDIRECT("'Case "&amp;$E$6&amp;" Assumptions'!$B$87:$H$87"), 0))</f>
        <v>10.661999999999995</v>
      </c>
    </row>
    <row r="42" spans="1:84" x14ac:dyDescent="0.2">
      <c r="A42" s="202"/>
      <c r="B42" s="212" t="s">
        <v>161</v>
      </c>
      <c r="C42" s="118"/>
      <c r="D42" s="204">
        <f ca="1">'Frequency &amp; Severity Prediction'!AF2</f>
        <v>2282722.4581785742</v>
      </c>
      <c r="E42" s="204">
        <f t="shared" ref="E42:AH42" ca="1" si="59">D42*(E$39/D$39)*(E10/D10)</f>
        <v>2347402.7565746126</v>
      </c>
      <c r="F42" s="204">
        <f t="shared" ca="1" si="59"/>
        <v>2395585.2817209549</v>
      </c>
      <c r="G42" s="204">
        <f t="shared" ca="1" si="59"/>
        <v>2444401.8845530995</v>
      </c>
      <c r="H42" s="204">
        <f t="shared" ca="1" si="59"/>
        <v>2493859.7383629796</v>
      </c>
      <c r="I42" s="204">
        <f t="shared" ca="1" si="59"/>
        <v>2543966.0915662968</v>
      </c>
      <c r="J42" s="204">
        <f t="shared" ca="1" si="59"/>
        <v>2594728.2684531836</v>
      </c>
      <c r="K42" s="204">
        <f t="shared" ca="1" si="59"/>
        <v>2646153.6699461383</v>
      </c>
      <c r="L42" s="204">
        <f t="shared" ca="1" si="59"/>
        <v>2698249.7743652873</v>
      </c>
      <c r="M42" s="204">
        <f t="shared" ca="1" si="59"/>
        <v>2751024.1382010626</v>
      </c>
      <c r="N42" s="204">
        <f t="shared" ca="1" si="59"/>
        <v>2798945.0468535819</v>
      </c>
      <c r="O42" s="204">
        <f t="shared" ca="1" si="59"/>
        <v>2847712.2468060851</v>
      </c>
      <c r="P42" s="204">
        <f t="shared" ca="1" si="59"/>
        <v>2896978.9764514389</v>
      </c>
      <c r="Q42" s="204">
        <f t="shared" ca="1" si="59"/>
        <v>2946749.5704139876</v>
      </c>
      <c r="R42" s="204">
        <f t="shared" ca="1" si="59"/>
        <v>2997028.3979597786</v>
      </c>
      <c r="S42" s="204">
        <f t="shared" ca="1" si="59"/>
        <v>3047819.8632600871</v>
      </c>
      <c r="T42" s="204">
        <f t="shared" ca="1" si="59"/>
        <v>3099128.4056568816</v>
      </c>
      <c r="U42" s="204">
        <f t="shared" ca="1" si="59"/>
        <v>3150958.4999302397</v>
      </c>
      <c r="V42" s="204">
        <f t="shared" ca="1" si="59"/>
        <v>3203314.6565677351</v>
      </c>
      <c r="W42" s="204">
        <f t="shared" ca="1" si="59"/>
        <v>3256201.4220358017</v>
      </c>
      <c r="X42" s="204">
        <f t="shared" ca="1" si="59"/>
        <v>3303054.4959326619</v>
      </c>
      <c r="Y42" s="204">
        <f t="shared" ca="1" si="59"/>
        <v>3346617.601053555</v>
      </c>
      <c r="Z42" s="204">
        <f t="shared" ca="1" si="59"/>
        <v>3390490.8127913089</v>
      </c>
      <c r="AA42" s="204">
        <f t="shared" ca="1" si="59"/>
        <v>3434675.9779973957</v>
      </c>
      <c r="AB42" s="204">
        <f t="shared" ca="1" si="59"/>
        <v>3479174.9536109194</v>
      </c>
      <c r="AC42" s="204">
        <f t="shared" ca="1" si="59"/>
        <v>3523989.6067109639</v>
      </c>
      <c r="AD42" s="204">
        <f t="shared" ca="1" si="59"/>
        <v>3569121.8145691976</v>
      </c>
      <c r="AE42" s="204">
        <f t="shared" ca="1" si="59"/>
        <v>3614573.4647027534</v>
      </c>
      <c r="AF42" s="204">
        <f t="shared" ca="1" si="59"/>
        <v>3660346.4549273606</v>
      </c>
      <c r="AG42" s="204">
        <f t="shared" ca="1" si="59"/>
        <v>3706442.6934107547</v>
      </c>
      <c r="AH42" s="204">
        <f t="shared" ca="1" si="59"/>
        <v>3745485.6882423884</v>
      </c>
      <c r="AI42" s="204">
        <f t="shared" ref="AI42:CF42" ca="1" si="60">AH42*(AI$39/AH$39)*(AI10/AH10)</f>
        <v>3776444.3896163981</v>
      </c>
      <c r="AJ42" s="204">
        <f t="shared" ca="1" si="60"/>
        <v>3807524.2002068739</v>
      </c>
      <c r="AK42" s="204">
        <f t="shared" ca="1" si="60"/>
        <v>3838725.5099982456</v>
      </c>
      <c r="AL42" s="204">
        <f t="shared" ca="1" si="60"/>
        <v>3870048.7101206719</v>
      </c>
      <c r="AM42" s="204">
        <f t="shared" ca="1" si="60"/>
        <v>3901494.1928532342</v>
      </c>
      <c r="AN42" s="204">
        <f t="shared" ca="1" si="60"/>
        <v>3933062.3516271333</v>
      </c>
      <c r="AO42" s="204">
        <f t="shared" ca="1" si="60"/>
        <v>3964753.5810289001</v>
      </c>
      <c r="AP42" s="204">
        <f t="shared" ca="1" si="60"/>
        <v>3996568.2768036067</v>
      </c>
      <c r="AQ42" s="204">
        <f t="shared" ca="1" si="60"/>
        <v>4028506.8358580959</v>
      </c>
      <c r="AR42" s="204">
        <f t="shared" ca="1" si="60"/>
        <v>4054828.0714749703</v>
      </c>
      <c r="AS42" s="204">
        <f t="shared" ca="1" si="60"/>
        <v>4069425.2732794569</v>
      </c>
      <c r="AT42" s="204">
        <f t="shared" ca="1" si="60"/>
        <v>4084044.3522995729</v>
      </c>
      <c r="AU42" s="204">
        <f t="shared" ca="1" si="60"/>
        <v>4098685.3351729587</v>
      </c>
      <c r="AV42" s="204">
        <f t="shared" ca="1" si="60"/>
        <v>4113348.2485667272</v>
      </c>
      <c r="AW42" s="204">
        <f t="shared" ca="1" si="60"/>
        <v>4128033.1191774928</v>
      </c>
      <c r="AX42" s="204">
        <f t="shared" ca="1" si="60"/>
        <v>4142739.9737314042</v>
      </c>
      <c r="AY42" s="204">
        <f t="shared" ca="1" si="60"/>
        <v>4157468.8389841747</v>
      </c>
      <c r="AZ42" s="204">
        <f t="shared" ca="1" si="60"/>
        <v>4172219.7417211123</v>
      </c>
      <c r="BA42" s="204">
        <f t="shared" ca="1" si="60"/>
        <v>4186992.7087571509</v>
      </c>
      <c r="BB42" s="204">
        <f t="shared" ca="1" si="60"/>
        <v>4195996.6349417213</v>
      </c>
      <c r="BC42" s="204">
        <f t="shared" ca="1" si="60"/>
        <v>4194606.454886077</v>
      </c>
      <c r="BD42" s="204">
        <f t="shared" ca="1" si="60"/>
        <v>4193216.5700948965</v>
      </c>
      <c r="BE42" s="204">
        <f t="shared" ca="1" si="60"/>
        <v>4191826.9806455295</v>
      </c>
      <c r="BF42" s="204">
        <f t="shared" ca="1" si="60"/>
        <v>4190437.6866151574</v>
      </c>
      <c r="BG42" s="204">
        <f t="shared" ca="1" si="60"/>
        <v>4189048.6880807956</v>
      </c>
      <c r="BH42" s="204">
        <f t="shared" ca="1" si="60"/>
        <v>4187659.9851192986</v>
      </c>
      <c r="BI42" s="204">
        <f t="shared" ca="1" si="60"/>
        <v>4186271.5778073552</v>
      </c>
      <c r="BJ42" s="204">
        <f t="shared" ca="1" si="60"/>
        <v>4184883.4662214885</v>
      </c>
      <c r="BK42" s="204">
        <f t="shared" ca="1" si="60"/>
        <v>4183495.6504380601</v>
      </c>
      <c r="BL42" s="204">
        <f t="shared" ca="1" si="60"/>
        <v>4177155.2789921872</v>
      </c>
      <c r="BM42" s="204">
        <f t="shared" ca="1" si="60"/>
        <v>4163301.8854441438</v>
      </c>
      <c r="BN42" s="204">
        <f t="shared" ca="1" si="60"/>
        <v>4149483.7026097644</v>
      </c>
      <c r="BO42" s="204">
        <f t="shared" ca="1" si="60"/>
        <v>4135700.6504973122</v>
      </c>
      <c r="BP42" s="204">
        <f t="shared" ca="1" si="60"/>
        <v>4121952.6492858003</v>
      </c>
      <c r="BQ42" s="204">
        <f t="shared" ca="1" si="60"/>
        <v>4108239.619324639</v>
      </c>
      <c r="BR42" s="204">
        <f t="shared" ca="1" si="60"/>
        <v>4094561.4811332882</v>
      </c>
      <c r="BS42" s="204">
        <f t="shared" ca="1" si="60"/>
        <v>4080918.1554009081</v>
      </c>
      <c r="BT42" s="204">
        <f t="shared" ca="1" si="60"/>
        <v>4067309.5629860112</v>
      </c>
      <c r="BU42" s="204">
        <f t="shared" ca="1" si="60"/>
        <v>4053735.6249161134</v>
      </c>
      <c r="BV42" s="204">
        <f t="shared" ca="1" si="60"/>
        <v>4037400.6942290454</v>
      </c>
      <c r="BW42" s="204">
        <f t="shared" ca="1" si="60"/>
        <v>4017208.3758257125</v>
      </c>
      <c r="BX42" s="204">
        <f t="shared" ca="1" si="60"/>
        <v>3997089.8137683775</v>
      </c>
      <c r="BY42" s="204">
        <f t="shared" ca="1" si="60"/>
        <v>3977044.7701210245</v>
      </c>
      <c r="BZ42" s="204">
        <f t="shared" ca="1" si="60"/>
        <v>3957073.0076654032</v>
      </c>
      <c r="CA42" s="204">
        <f t="shared" ca="1" si="60"/>
        <v>3937174.2898989599</v>
      </c>
      <c r="CB42" s="204">
        <f t="shared" ca="1" si="60"/>
        <v>3917348.381032763</v>
      </c>
      <c r="CC42" s="204">
        <f t="shared" ca="1" si="60"/>
        <v>3897595.0459894408</v>
      </c>
      <c r="CD42" s="204">
        <f t="shared" ca="1" si="60"/>
        <v>3877914.0504011214</v>
      </c>
      <c r="CE42" s="204">
        <f t="shared" ca="1" si="60"/>
        <v>3858305.1606073813</v>
      </c>
      <c r="CF42" s="204">
        <f t="shared" ca="1" si="60"/>
        <v>3838768.1436531972</v>
      </c>
    </row>
    <row r="43" spans="1:84" x14ac:dyDescent="0.2">
      <c r="A43" s="202"/>
      <c r="B43" s="212" t="s">
        <v>162</v>
      </c>
      <c r="C43" s="118"/>
      <c r="D43" s="204">
        <f ca="1">'Frequency &amp; Severity Prediction'!AF3</f>
        <v>2133616.2644987684</v>
      </c>
      <c r="E43" s="204">
        <f t="shared" ref="E43:AH43" ca="1" si="61">D43*(E$39/D$39)*(E11/D11)</f>
        <v>2249487.80685098</v>
      </c>
      <c r="F43" s="204">
        <f t="shared" ca="1" si="61"/>
        <v>2295660.540744395</v>
      </c>
      <c r="G43" s="204">
        <f t="shared" ca="1" si="61"/>
        <v>2342440.9036519676</v>
      </c>
      <c r="H43" s="204">
        <f t="shared" ca="1" si="61"/>
        <v>2389835.7696530153</v>
      </c>
      <c r="I43" s="204">
        <f t="shared" ca="1" si="61"/>
        <v>2437852.0848170584</v>
      </c>
      <c r="J43" s="204">
        <f t="shared" ca="1" si="61"/>
        <v>2486496.8679231722</v>
      </c>
      <c r="K43" s="204">
        <f t="shared" ca="1" si="61"/>
        <v>2535777.2111863038</v>
      </c>
      <c r="L43" s="204">
        <f t="shared" ca="1" si="61"/>
        <v>2585700.2809906169</v>
      </c>
      <c r="M43" s="204">
        <f t="shared" ca="1" si="61"/>
        <v>2636273.3186299377</v>
      </c>
      <c r="N43" s="204">
        <f t="shared" ca="1" si="61"/>
        <v>2682195.3485862981</v>
      </c>
      <c r="O43" s="204">
        <f t="shared" ca="1" si="61"/>
        <v>2728928.3693089536</v>
      </c>
      <c r="P43" s="204">
        <f t="shared" ca="1" si="61"/>
        <v>2776140.0833236231</v>
      </c>
      <c r="Q43" s="204">
        <f t="shared" ca="1" si="61"/>
        <v>2823834.6444486412</v>
      </c>
      <c r="R43" s="204">
        <f t="shared" ca="1" si="61"/>
        <v>2872016.2396990703</v>
      </c>
      <c r="S43" s="204">
        <f t="shared" ca="1" si="61"/>
        <v>2920689.0895392327</v>
      </c>
      <c r="T43" s="204">
        <f t="shared" ca="1" si="61"/>
        <v>2969857.4481371013</v>
      </c>
      <c r="U43" s="204">
        <f t="shared" ca="1" si="61"/>
        <v>3019525.6036205636</v>
      </c>
      <c r="V43" s="204">
        <f t="shared" ca="1" si="61"/>
        <v>3069697.8783355705</v>
      </c>
      <c r="W43" s="204">
        <f t="shared" ca="1" si="61"/>
        <v>3120378.6291061812</v>
      </c>
      <c r="X43" s="204">
        <f t="shared" ca="1" si="61"/>
        <v>3165277.3658693056</v>
      </c>
      <c r="Y43" s="204">
        <f t="shared" ca="1" si="61"/>
        <v>3207023.3651544959</v>
      </c>
      <c r="Z43" s="204">
        <f t="shared" ca="1" si="61"/>
        <v>3249066.535877991</v>
      </c>
      <c r="AA43" s="204">
        <f t="shared" ca="1" si="61"/>
        <v>3291408.6478553265</v>
      </c>
      <c r="AB43" s="204">
        <f t="shared" ca="1" si="61"/>
        <v>3334051.4805688956</v>
      </c>
      <c r="AC43" s="204">
        <f t="shared" ca="1" si="61"/>
        <v>3376996.8232181096</v>
      </c>
      <c r="AD43" s="204">
        <f t="shared" ca="1" si="61"/>
        <v>3420246.474769813</v>
      </c>
      <c r="AE43" s="204">
        <f t="shared" ca="1" si="61"/>
        <v>3463802.2440089551</v>
      </c>
      <c r="AF43" s="204">
        <f t="shared" ca="1" si="61"/>
        <v>3507665.9495895063</v>
      </c>
      <c r="AG43" s="204">
        <f t="shared" ca="1" si="61"/>
        <v>3551839.4200856397</v>
      </c>
      <c r="AH43" s="204">
        <f t="shared" ca="1" si="61"/>
        <v>3589253.8520874423</v>
      </c>
      <c r="AI43" s="204">
        <f t="shared" ref="AI43:CF43" ca="1" si="62">AH43*(AI$39/AH$39)*(AI11/AH11)</f>
        <v>3618921.2029763022</v>
      </c>
      <c r="AJ43" s="204">
        <f t="shared" ca="1" si="62"/>
        <v>3648704.6113695572</v>
      </c>
      <c r="AK43" s="204">
        <f t="shared" ca="1" si="62"/>
        <v>3678604.4509845916</v>
      </c>
      <c r="AL43" s="204">
        <f t="shared" ca="1" si="62"/>
        <v>3708621.0966367293</v>
      </c>
      <c r="AM43" s="204">
        <f t="shared" ca="1" si="62"/>
        <v>3738754.9242422925</v>
      </c>
      <c r="AN43" s="204">
        <f t="shared" ca="1" si="62"/>
        <v>3769006.3108216645</v>
      </c>
      <c r="AO43" s="204">
        <f t="shared" ca="1" si="62"/>
        <v>3799375.6345023685</v>
      </c>
      <c r="AP43" s="204">
        <f t="shared" ca="1" si="62"/>
        <v>3829863.2745221443</v>
      </c>
      <c r="AQ43" s="204">
        <f t="shared" ca="1" si="62"/>
        <v>3860469.6112320414</v>
      </c>
      <c r="AR43" s="204">
        <f t="shared" ca="1" si="62"/>
        <v>3885692.9345052112</v>
      </c>
      <c r="AS43" s="204">
        <f t="shared" ca="1" si="62"/>
        <v>3899681.2572936071</v>
      </c>
      <c r="AT43" s="204">
        <f t="shared" ca="1" si="62"/>
        <v>3913690.5447544134</v>
      </c>
      <c r="AU43" s="204">
        <f t="shared" ca="1" si="62"/>
        <v>3927720.8224141593</v>
      </c>
      <c r="AV43" s="204">
        <f t="shared" ca="1" si="62"/>
        <v>3941772.1158276186</v>
      </c>
      <c r="AW43" s="204">
        <f t="shared" ca="1" si="62"/>
        <v>3955844.450577836</v>
      </c>
      <c r="AX43" s="204">
        <f t="shared" ca="1" si="62"/>
        <v>3969937.8522761581</v>
      </c>
      <c r="AY43" s="204">
        <f t="shared" ca="1" si="62"/>
        <v>3984052.3465622626</v>
      </c>
      <c r="AZ43" s="204">
        <f t="shared" ca="1" si="62"/>
        <v>3998187.9591041878</v>
      </c>
      <c r="BA43" s="204">
        <f t="shared" ca="1" si="62"/>
        <v>4012344.715598362</v>
      </c>
      <c r="BB43" s="204">
        <f t="shared" ca="1" si="62"/>
        <v>4020973.0696842759</v>
      </c>
      <c r="BC43" s="204">
        <f t="shared" ca="1" si="62"/>
        <v>4019640.8768700091</v>
      </c>
      <c r="BD43" s="204">
        <f t="shared" ca="1" si="62"/>
        <v>4018308.9670041236</v>
      </c>
      <c r="BE43" s="204">
        <f t="shared" ca="1" si="62"/>
        <v>4016977.3401607433</v>
      </c>
      <c r="BF43" s="204">
        <f t="shared" ca="1" si="62"/>
        <v>4015645.9964138288</v>
      </c>
      <c r="BG43" s="204">
        <f t="shared" ca="1" si="62"/>
        <v>4014314.9358371859</v>
      </c>
      <c r="BH43" s="204">
        <f t="shared" ca="1" si="62"/>
        <v>4012984.1585044614</v>
      </c>
      <c r="BI43" s="204">
        <f t="shared" ca="1" si="62"/>
        <v>4011653.6644891449</v>
      </c>
      <c r="BJ43" s="204">
        <f t="shared" ca="1" si="62"/>
        <v>4010323.4538645688</v>
      </c>
      <c r="BK43" s="204">
        <f t="shared" ca="1" si="62"/>
        <v>4008993.526703909</v>
      </c>
      <c r="BL43" s="204">
        <f t="shared" ca="1" si="62"/>
        <v>4002917.6250639153</v>
      </c>
      <c r="BM43" s="204">
        <f t="shared" ca="1" si="62"/>
        <v>3989642.0847747382</v>
      </c>
      <c r="BN43" s="204">
        <f t="shared" ca="1" si="62"/>
        <v>3976400.2864886476</v>
      </c>
      <c r="BO43" s="204">
        <f t="shared" ca="1" si="62"/>
        <v>3963192.1535505252</v>
      </c>
      <c r="BP43" s="204">
        <f t="shared" ca="1" si="62"/>
        <v>3950017.6094688801</v>
      </c>
      <c r="BQ43" s="204">
        <f t="shared" ca="1" si="62"/>
        <v>3936876.5779155097</v>
      </c>
      <c r="BR43" s="204">
        <f t="shared" ca="1" si="62"/>
        <v>3923768.9827251704</v>
      </c>
      <c r="BS43" s="204">
        <f t="shared" ca="1" si="62"/>
        <v>3910694.7478952394</v>
      </c>
      <c r="BT43" s="204">
        <f t="shared" ca="1" si="62"/>
        <v>3897653.7975853803</v>
      </c>
      <c r="BU43" s="204">
        <f t="shared" ca="1" si="62"/>
        <v>3884646.0561172138</v>
      </c>
      <c r="BV43" s="204">
        <f t="shared" ca="1" si="62"/>
        <v>3868992.488657007</v>
      </c>
      <c r="BW43" s="204">
        <f t="shared" ca="1" si="62"/>
        <v>3849642.4329781798</v>
      </c>
      <c r="BX43" s="204">
        <f t="shared" ca="1" si="62"/>
        <v>3830363.0571179474</v>
      </c>
      <c r="BY43" s="204">
        <f t="shared" ca="1" si="62"/>
        <v>3811154.1330650868</v>
      </c>
      <c r="BZ43" s="204">
        <f t="shared" ca="1" si="62"/>
        <v>3792015.4334962056</v>
      </c>
      <c r="CA43" s="204">
        <f t="shared" ca="1" si="62"/>
        <v>3772946.7317737532</v>
      </c>
      <c r="CB43" s="204">
        <f t="shared" ca="1" si="62"/>
        <v>3753947.8019440346</v>
      </c>
      <c r="CC43" s="204">
        <f t="shared" ca="1" si="62"/>
        <v>3735018.4187352336</v>
      </c>
      <c r="CD43" s="204">
        <f t="shared" ca="1" si="62"/>
        <v>3716158.3575554402</v>
      </c>
      <c r="CE43" s="204">
        <f t="shared" ca="1" si="62"/>
        <v>3697367.394490683</v>
      </c>
      <c r="CF43" s="204">
        <f t="shared" ca="1" si="62"/>
        <v>3678645.306302967</v>
      </c>
    </row>
    <row r="44" spans="1:84" x14ac:dyDescent="0.2">
      <c r="A44" s="202"/>
      <c r="B44" s="212" t="s">
        <v>163</v>
      </c>
      <c r="C44" s="118"/>
      <c r="D44" s="204">
        <f ca="1">'Frequency &amp; Severity Prediction'!AF4</f>
        <v>2253647.3827051888</v>
      </c>
      <c r="E44" s="204">
        <f t="shared" ref="E44:AH44" ca="1" si="63">D44*(E$39/D$39)*(E12/D12)</f>
        <v>2293313.4363423926</v>
      </c>
      <c r="F44" s="204">
        <f t="shared" ca="1" si="63"/>
        <v>2340385.7301809895</v>
      </c>
      <c r="G44" s="204">
        <f t="shared" ca="1" si="63"/>
        <v>2388077.4911614996</v>
      </c>
      <c r="H44" s="204">
        <f t="shared" ca="1" si="63"/>
        <v>2436395.7272874401</v>
      </c>
      <c r="I44" s="204">
        <f t="shared" ca="1" si="63"/>
        <v>2485347.5199550791</v>
      </c>
      <c r="J44" s="204">
        <f t="shared" ca="1" si="63"/>
        <v>2534940.0246868026</v>
      </c>
      <c r="K44" s="204">
        <f t="shared" ca="1" si="63"/>
        <v>2585180.4718715833</v>
      </c>
      <c r="L44" s="204">
        <f t="shared" ca="1" si="63"/>
        <v>2636076.167512611</v>
      </c>
      <c r="M44" s="204">
        <f t="shared" ca="1" si="63"/>
        <v>2687634.4939821656</v>
      </c>
      <c r="N44" s="204">
        <f t="shared" ca="1" si="63"/>
        <v>2734451.1995461159</v>
      </c>
      <c r="O44" s="204">
        <f t="shared" ca="1" si="63"/>
        <v>2782094.6959979432</v>
      </c>
      <c r="P44" s="204">
        <f t="shared" ca="1" si="63"/>
        <v>2830226.2118802909</v>
      </c>
      <c r="Q44" s="204">
        <f t="shared" ca="1" si="63"/>
        <v>2878849.9819382289</v>
      </c>
      <c r="R44" s="204">
        <f t="shared" ca="1" si="63"/>
        <v>2927970.2747603091</v>
      </c>
      <c r="S44" s="204">
        <f t="shared" ca="1" si="63"/>
        <v>2977591.3930360191</v>
      </c>
      <c r="T44" s="204">
        <f t="shared" ca="1" si="63"/>
        <v>3027717.6738151275</v>
      </c>
      <c r="U44" s="204">
        <f t="shared" ca="1" si="63"/>
        <v>3078353.4887689417</v>
      </c>
      <c r="V44" s="204">
        <f t="shared" ca="1" si="63"/>
        <v>3129503.2444534847</v>
      </c>
      <c r="W44" s="204">
        <f t="shared" ca="1" si="63"/>
        <v>3181171.382574609</v>
      </c>
      <c r="X44" s="204">
        <f t="shared" ca="1" si="63"/>
        <v>3226944.8586432855</v>
      </c>
      <c r="Y44" s="204">
        <f t="shared" ca="1" si="63"/>
        <v>3269504.1740495274</v>
      </c>
      <c r="Z44" s="204">
        <f t="shared" ca="1" si="63"/>
        <v>3312366.450534414</v>
      </c>
      <c r="AA44" s="204">
        <f t="shared" ca="1" si="63"/>
        <v>3355533.4923938997</v>
      </c>
      <c r="AB44" s="204">
        <f t="shared" ca="1" si="63"/>
        <v>3399007.1137791285</v>
      </c>
      <c r="AC44" s="204">
        <f t="shared" ca="1" si="63"/>
        <v>3442789.1387475771</v>
      </c>
      <c r="AD44" s="204">
        <f t="shared" ca="1" si="63"/>
        <v>3486881.4013144486</v>
      </c>
      <c r="AE44" s="204">
        <f t="shared" ca="1" si="63"/>
        <v>3531285.7455043304</v>
      </c>
      <c r="AF44" s="204">
        <f t="shared" ca="1" si="63"/>
        <v>3576004.0254031061</v>
      </c>
      <c r="AG44" s="204">
        <f t="shared" ca="1" si="63"/>
        <v>3621038.105210131</v>
      </c>
      <c r="AH44" s="204">
        <f t="shared" ca="1" si="63"/>
        <v>3659181.4636055548</v>
      </c>
      <c r="AI44" s="204">
        <f t="shared" ref="AI44:CF44" ca="1" si="64">AH44*(AI$39/AH$39)*(AI12/AH12)</f>
        <v>3689426.8084377856</v>
      </c>
      <c r="AJ44" s="204">
        <f t="shared" ca="1" si="64"/>
        <v>3719790.4718638794</v>
      </c>
      <c r="AK44" s="204">
        <f t="shared" ca="1" si="64"/>
        <v>3750272.8348821658</v>
      </c>
      <c r="AL44" s="204">
        <f t="shared" ca="1" si="64"/>
        <v>3780874.279610306</v>
      </c>
      <c r="AM44" s="204">
        <f t="shared" ca="1" si="64"/>
        <v>3811595.1892884094</v>
      </c>
      <c r="AN44" s="204">
        <f t="shared" ca="1" si="64"/>
        <v>3842435.9482821557</v>
      </c>
      <c r="AO44" s="204">
        <f t="shared" ca="1" si="64"/>
        <v>3873396.9420859348</v>
      </c>
      <c r="AP44" s="204">
        <f t="shared" ca="1" si="64"/>
        <v>3904478.5573259825</v>
      </c>
      <c r="AQ44" s="204">
        <f t="shared" ca="1" si="64"/>
        <v>3935681.1817635354</v>
      </c>
      <c r="AR44" s="204">
        <f t="shared" ca="1" si="64"/>
        <v>3961395.9182450566</v>
      </c>
      <c r="AS44" s="204">
        <f t="shared" ca="1" si="64"/>
        <v>3975656.7684282949</v>
      </c>
      <c r="AT44" s="204">
        <f t="shared" ca="1" si="64"/>
        <v>3989938.991728018</v>
      </c>
      <c r="AU44" s="204">
        <f t="shared" ca="1" si="64"/>
        <v>4004242.6141680758</v>
      </c>
      <c r="AV44" s="204">
        <f t="shared" ca="1" si="64"/>
        <v>4018567.6618011128</v>
      </c>
      <c r="AW44" s="204">
        <f t="shared" ca="1" si="64"/>
        <v>4032914.1607085951</v>
      </c>
      <c r="AX44" s="204">
        <f t="shared" ca="1" si="64"/>
        <v>4047282.137000842</v>
      </c>
      <c r="AY44" s="204">
        <f t="shared" ca="1" si="64"/>
        <v>4061671.6168170557</v>
      </c>
      <c r="AZ44" s="204">
        <f t="shared" ca="1" si="64"/>
        <v>4076082.6263253526</v>
      </c>
      <c r="BA44" s="204">
        <f t="shared" ca="1" si="64"/>
        <v>4090515.1917227907</v>
      </c>
      <c r="BB44" s="204">
        <f t="shared" ca="1" si="64"/>
        <v>4099311.6476531057</v>
      </c>
      <c r="BC44" s="204">
        <f t="shared" ca="1" si="64"/>
        <v>4097953.5004022284</v>
      </c>
      <c r="BD44" s="204">
        <f t="shared" ca="1" si="64"/>
        <v>4096595.6416122727</v>
      </c>
      <c r="BE44" s="204">
        <f t="shared" ca="1" si="64"/>
        <v>4095238.0713588055</v>
      </c>
      <c r="BF44" s="204">
        <f t="shared" ca="1" si="64"/>
        <v>4093880.7897172291</v>
      </c>
      <c r="BG44" s="204">
        <f t="shared" ca="1" si="64"/>
        <v>4092523.7967627863</v>
      </c>
      <c r="BH44" s="204">
        <f t="shared" ca="1" si="64"/>
        <v>4091167.0925705596</v>
      </c>
      <c r="BI44" s="204">
        <f t="shared" ca="1" si="64"/>
        <v>4089810.6772154705</v>
      </c>
      <c r="BJ44" s="204">
        <f t="shared" ca="1" si="64"/>
        <v>4088454.5507722795</v>
      </c>
      <c r="BK44" s="204">
        <f t="shared" ca="1" si="64"/>
        <v>4087098.7133155884</v>
      </c>
      <c r="BL44" s="204">
        <f t="shared" ca="1" si="64"/>
        <v>4080904.4379670164</v>
      </c>
      <c r="BM44" s="204">
        <f t="shared" ca="1" si="64"/>
        <v>4067370.2570627443</v>
      </c>
      <c r="BN44" s="204">
        <f t="shared" ca="1" si="64"/>
        <v>4053870.4755398836</v>
      </c>
      <c r="BO44" s="204">
        <f t="shared" ca="1" si="64"/>
        <v>4040405.0152498828</v>
      </c>
      <c r="BP44" s="204">
        <f t="shared" ca="1" si="64"/>
        <v>4026973.7982110064</v>
      </c>
      <c r="BQ44" s="204">
        <f t="shared" ca="1" si="64"/>
        <v>4013576.7466079877</v>
      </c>
      <c r="BR44" s="204">
        <f t="shared" ca="1" si="64"/>
        <v>4000213.7827916946</v>
      </c>
      <c r="BS44" s="204">
        <f t="shared" ca="1" si="64"/>
        <v>3986884.8292787834</v>
      </c>
      <c r="BT44" s="204">
        <f t="shared" ca="1" si="64"/>
        <v>3973589.8087513596</v>
      </c>
      <c r="BU44" s="204">
        <f t="shared" ca="1" si="64"/>
        <v>3960328.6440566396</v>
      </c>
      <c r="BV44" s="204">
        <f t="shared" ca="1" si="64"/>
        <v>3944370.1060846387</v>
      </c>
      <c r="BW44" s="204">
        <f t="shared" ca="1" si="64"/>
        <v>3924643.0630897507</v>
      </c>
      <c r="BX44" s="204">
        <f t="shared" ca="1" si="64"/>
        <v>3904988.0769324969</v>
      </c>
      <c r="BY44" s="204">
        <f t="shared" ca="1" si="64"/>
        <v>3885404.915159429</v>
      </c>
      <c r="BZ44" s="204">
        <f t="shared" ca="1" si="64"/>
        <v>3865893.3460183288</v>
      </c>
      <c r="CA44" s="204">
        <f t="shared" ca="1" si="64"/>
        <v>3846453.1384561802</v>
      </c>
      <c r="CB44" s="204">
        <f t="shared" ca="1" si="64"/>
        <v>3827084.0621171477</v>
      </c>
      <c r="CC44" s="204">
        <f t="shared" ca="1" si="64"/>
        <v>3807785.8873405582</v>
      </c>
      <c r="CD44" s="204">
        <f t="shared" ca="1" si="64"/>
        <v>3788558.3851588918</v>
      </c>
      <c r="CE44" s="204">
        <f t="shared" ca="1" si="64"/>
        <v>3769401.3272957741</v>
      </c>
      <c r="CF44" s="204">
        <f t="shared" ca="1" si="64"/>
        <v>3750314.486163978</v>
      </c>
    </row>
    <row r="45" spans="1:84" x14ac:dyDescent="0.2">
      <c r="A45" s="202"/>
      <c r="B45" s="212" t="s">
        <v>164</v>
      </c>
      <c r="C45" s="118"/>
      <c r="D45" s="204">
        <f ca="1">'Frequency &amp; Severity Prediction'!AF5</f>
        <v>1517077.7129327022</v>
      </c>
      <c r="E45" s="204">
        <f t="shared" ref="E45:AH45" ca="1" si="65">D45*(E$39/D$39)*(E13/D13)</f>
        <v>1512813.6036387905</v>
      </c>
      <c r="F45" s="204">
        <f t="shared" ca="1" si="65"/>
        <v>1543865.4456351849</v>
      </c>
      <c r="G45" s="204">
        <f t="shared" ca="1" si="65"/>
        <v>1575325.9270719814</v>
      </c>
      <c r="H45" s="204">
        <f t="shared" ca="1" si="65"/>
        <v>1607199.6708685274</v>
      </c>
      <c r="I45" s="204">
        <f t="shared" ca="1" si="65"/>
        <v>1639491.3483586397</v>
      </c>
      <c r="J45" s="204">
        <f t="shared" ca="1" si="65"/>
        <v>1672205.6797743789</v>
      </c>
      <c r="K45" s="204">
        <f t="shared" ca="1" si="65"/>
        <v>1705347.4347345084</v>
      </c>
      <c r="L45" s="204">
        <f t="shared" ca="1" si="65"/>
        <v>1738921.4327376799</v>
      </c>
      <c r="M45" s="204">
        <f t="shared" ca="1" si="65"/>
        <v>1772932.5436603939</v>
      </c>
      <c r="N45" s="204">
        <f t="shared" ca="1" si="65"/>
        <v>1803815.7835753246</v>
      </c>
      <c r="O45" s="204">
        <f t="shared" ca="1" si="65"/>
        <v>1835244.4266971275</v>
      </c>
      <c r="P45" s="204">
        <f t="shared" ca="1" si="65"/>
        <v>1866994.9980916351</v>
      </c>
      <c r="Q45" s="204">
        <f t="shared" ca="1" si="65"/>
        <v>1899070.2912627126</v>
      </c>
      <c r="R45" s="204">
        <f t="shared" ca="1" si="65"/>
        <v>1931473.1220395125</v>
      </c>
      <c r="S45" s="204">
        <f t="shared" ca="1" si="65"/>
        <v>1964206.3287463065</v>
      </c>
      <c r="T45" s="204">
        <f t="shared" ca="1" si="65"/>
        <v>1997272.7723735662</v>
      </c>
      <c r="U45" s="204">
        <f t="shared" ca="1" si="65"/>
        <v>2030675.336750305</v>
      </c>
      <c r="V45" s="204">
        <f t="shared" ca="1" si="65"/>
        <v>2064416.9287176859</v>
      </c>
      <c r="W45" s="204">
        <f t="shared" ca="1" si="65"/>
        <v>2098500.4783039079</v>
      </c>
      <c r="X45" s="204">
        <f t="shared" ca="1" si="65"/>
        <v>2128695.5385103184</v>
      </c>
      <c r="Y45" s="204">
        <f t="shared" ca="1" si="65"/>
        <v>2156770.3364371136</v>
      </c>
      <c r="Z45" s="204">
        <f t="shared" ca="1" si="65"/>
        <v>2185044.9865227472</v>
      </c>
      <c r="AA45" s="204">
        <f t="shared" ca="1" si="65"/>
        <v>2213520.6789941727</v>
      </c>
      <c r="AB45" s="204">
        <f t="shared" ca="1" si="65"/>
        <v>2242198.6105794464</v>
      </c>
      <c r="AC45" s="204">
        <f t="shared" ca="1" si="65"/>
        <v>2271079.9845414632</v>
      </c>
      <c r="AD45" s="204">
        <f t="shared" ca="1" si="65"/>
        <v>2300166.0107118594</v>
      </c>
      <c r="AE45" s="204">
        <f t="shared" ca="1" si="65"/>
        <v>2329457.9055250911</v>
      </c>
      <c r="AF45" s="204">
        <f t="shared" ca="1" si="65"/>
        <v>2358956.8920526761</v>
      </c>
      <c r="AG45" s="204">
        <f t="shared" ca="1" si="65"/>
        <v>2388664.2000376154</v>
      </c>
      <c r="AH45" s="204">
        <f t="shared" ca="1" si="65"/>
        <v>2413825.955319135</v>
      </c>
      <c r="AI45" s="204">
        <f t="shared" ref="AI45:CF45" ca="1" si="66">AH45*(AI$39/AH$39)*(AI13/AH13)</f>
        <v>2433777.6847181134</v>
      </c>
      <c r="AJ45" s="204">
        <f t="shared" ca="1" si="66"/>
        <v>2453807.4644941236</v>
      </c>
      <c r="AK45" s="204">
        <f t="shared" ca="1" si="66"/>
        <v>2473915.5459775981</v>
      </c>
      <c r="AL45" s="204">
        <f t="shared" ca="1" si="66"/>
        <v>2494102.1812373498</v>
      </c>
      <c r="AM45" s="204">
        <f t="shared" ca="1" si="66"/>
        <v>2514367.6230826285</v>
      </c>
      <c r="AN45" s="204">
        <f t="shared" ca="1" si="66"/>
        <v>2534712.1250651819</v>
      </c>
      <c r="AO45" s="204">
        <f t="shared" ca="1" si="66"/>
        <v>2555135.9414813258</v>
      </c>
      <c r="AP45" s="204">
        <f t="shared" ca="1" si="66"/>
        <v>2575639.3273740122</v>
      </c>
      <c r="AQ45" s="204">
        <f t="shared" ca="1" si="66"/>
        <v>2596222.5385349113</v>
      </c>
      <c r="AR45" s="204">
        <f t="shared" ca="1" si="66"/>
        <v>2613185.5940626706</v>
      </c>
      <c r="AS45" s="204">
        <f t="shared" ca="1" si="66"/>
        <v>2622592.9466795311</v>
      </c>
      <c r="AT45" s="204">
        <f t="shared" ca="1" si="66"/>
        <v>2632014.3983466383</v>
      </c>
      <c r="AU45" s="204">
        <f t="shared" ca="1" si="66"/>
        <v>2641449.9662309587</v>
      </c>
      <c r="AV45" s="204">
        <f t="shared" ca="1" si="66"/>
        <v>2650899.6675184527</v>
      </c>
      <c r="AW45" s="204">
        <f t="shared" ca="1" si="66"/>
        <v>2660363.5194140943</v>
      </c>
      <c r="AX45" s="204">
        <f t="shared" ca="1" si="66"/>
        <v>2669841.5391418892</v>
      </c>
      <c r="AY45" s="204">
        <f t="shared" ca="1" si="66"/>
        <v>2679333.7439448982</v>
      </c>
      <c r="AZ45" s="204">
        <f t="shared" ca="1" si="66"/>
        <v>2688840.1510852538</v>
      </c>
      <c r="BA45" s="204">
        <f t="shared" ca="1" si="66"/>
        <v>2698360.7778441822</v>
      </c>
      <c r="BB45" s="204">
        <f t="shared" ca="1" si="66"/>
        <v>2704163.4727502973</v>
      </c>
      <c r="BC45" s="204">
        <f t="shared" ca="1" si="66"/>
        <v>2703267.5535077234</v>
      </c>
      <c r="BD45" s="204">
        <f t="shared" ca="1" si="66"/>
        <v>2702371.8245520946</v>
      </c>
      <c r="BE45" s="204">
        <f t="shared" ca="1" si="66"/>
        <v>2701476.285933258</v>
      </c>
      <c r="BF45" s="204">
        <f t="shared" ca="1" si="66"/>
        <v>2700580.9377009547</v>
      </c>
      <c r="BG45" s="204">
        <f t="shared" ca="1" si="66"/>
        <v>2699685.7799048196</v>
      </c>
      <c r="BH45" s="204">
        <f t="shared" ca="1" si="66"/>
        <v>2698790.8125943821</v>
      </c>
      <c r="BI45" s="204">
        <f t="shared" ca="1" si="66"/>
        <v>2697896.0358190644</v>
      </c>
      <c r="BJ45" s="204">
        <f t="shared" ca="1" si="66"/>
        <v>2697001.4496281836</v>
      </c>
      <c r="BK45" s="204">
        <f t="shared" ca="1" si="66"/>
        <v>2696107.054070951</v>
      </c>
      <c r="BL45" s="204">
        <f t="shared" ca="1" si="66"/>
        <v>2692020.9209399517</v>
      </c>
      <c r="BM45" s="204">
        <f t="shared" ca="1" si="66"/>
        <v>2683092.9250273011</v>
      </c>
      <c r="BN45" s="204">
        <f t="shared" ca="1" si="66"/>
        <v>2674187.6211075252</v>
      </c>
      <c r="BO45" s="204">
        <f t="shared" ca="1" si="66"/>
        <v>2665304.95762893</v>
      </c>
      <c r="BP45" s="204">
        <f t="shared" ca="1" si="66"/>
        <v>2656444.8831498632</v>
      </c>
      <c r="BQ45" s="204">
        <f t="shared" ca="1" si="66"/>
        <v>2647607.3463384886</v>
      </c>
      <c r="BR45" s="204">
        <f t="shared" ca="1" si="66"/>
        <v>2638792.2959725591</v>
      </c>
      <c r="BS45" s="204">
        <f t="shared" ca="1" si="66"/>
        <v>2629999.6809391938</v>
      </c>
      <c r="BT45" s="204">
        <f t="shared" ca="1" si="66"/>
        <v>2621229.4502346544</v>
      </c>
      <c r="BU45" s="204">
        <f t="shared" ca="1" si="66"/>
        <v>2612481.5529641164</v>
      </c>
      <c r="BV45" s="204">
        <f t="shared" ca="1" si="66"/>
        <v>2601954.2988366853</v>
      </c>
      <c r="BW45" s="204">
        <f t="shared" ca="1" si="66"/>
        <v>2588941.1020667609</v>
      </c>
      <c r="BX45" s="204">
        <f t="shared" ca="1" si="66"/>
        <v>2575975.4385133963</v>
      </c>
      <c r="BY45" s="204">
        <f t="shared" ca="1" si="66"/>
        <v>2563057.1548356945</v>
      </c>
      <c r="BZ45" s="204">
        <f t="shared" ca="1" si="66"/>
        <v>2550186.0981553337</v>
      </c>
      <c r="CA45" s="204">
        <f t="shared" ca="1" si="66"/>
        <v>2537362.1160552311</v>
      </c>
      <c r="CB45" s="204">
        <f t="shared" ca="1" si="66"/>
        <v>2524585.0565782064</v>
      </c>
      <c r="CC45" s="204">
        <f t="shared" ca="1" si="66"/>
        <v>2511854.7682256531</v>
      </c>
      <c r="CD45" s="204">
        <f t="shared" ca="1" si="66"/>
        <v>2499171.0999562116</v>
      </c>
      <c r="CE45" s="204">
        <f t="shared" ca="1" si="66"/>
        <v>2486533.9011844457</v>
      </c>
      <c r="CF45" s="204">
        <f t="shared" ca="1" si="66"/>
        <v>2473943.0217795237</v>
      </c>
    </row>
    <row r="46" spans="1:84" x14ac:dyDescent="0.2">
      <c r="A46" s="202"/>
      <c r="B46" s="212" t="s">
        <v>165</v>
      </c>
      <c r="C46" s="118"/>
      <c r="D46" s="204">
        <f ca="1">'Frequency &amp; Severity Prediction'!AF6</f>
        <v>1426136.8471234667</v>
      </c>
      <c r="E46" s="204">
        <f t="shared" ref="E46:AH46" ca="1" si="67">D46*(E$39/D$39)*(E14/D14)</f>
        <v>1432829.6547084716</v>
      </c>
      <c r="F46" s="204">
        <f t="shared" ca="1" si="67"/>
        <v>1462239.7551588763</v>
      </c>
      <c r="G46" s="204">
        <f t="shared" ca="1" si="67"/>
        <v>1492036.8898789911</v>
      </c>
      <c r="H46" s="204">
        <f t="shared" ca="1" si="67"/>
        <v>1522225.437369853</v>
      </c>
      <c r="I46" s="204">
        <f t="shared" ca="1" si="67"/>
        <v>1552809.8219872473</v>
      </c>
      <c r="J46" s="204">
        <f t="shared" ca="1" si="67"/>
        <v>1583794.514399905</v>
      </c>
      <c r="K46" s="204">
        <f t="shared" ca="1" si="67"/>
        <v>1615184.0320521363</v>
      </c>
      <c r="L46" s="204">
        <f t="shared" ca="1" si="67"/>
        <v>1646982.9396309403</v>
      </c>
      <c r="M46" s="204">
        <f t="shared" ca="1" si="67"/>
        <v>1679195.8495376385</v>
      </c>
      <c r="N46" s="204">
        <f t="shared" ca="1" si="67"/>
        <v>1708446.2620650993</v>
      </c>
      <c r="O46" s="204">
        <f t="shared" ca="1" si="67"/>
        <v>1738213.2417933703</v>
      </c>
      <c r="P46" s="204">
        <f t="shared" ca="1" si="67"/>
        <v>1768285.1291287059</v>
      </c>
      <c r="Q46" s="204">
        <f t="shared" ca="1" si="67"/>
        <v>1798664.5698796639</v>
      </c>
      <c r="R46" s="204">
        <f t="shared" ca="1" si="67"/>
        <v>1829354.2309997291</v>
      </c>
      <c r="S46" s="204">
        <f t="shared" ca="1" si="67"/>
        <v>1860356.8007481666</v>
      </c>
      <c r="T46" s="204">
        <f t="shared" ca="1" si="67"/>
        <v>1891674.9888520569</v>
      </c>
      <c r="U46" s="204">
        <f t="shared" ca="1" si="67"/>
        <v>1923311.526669526</v>
      </c>
      <c r="V46" s="204">
        <f t="shared" ca="1" si="67"/>
        <v>1955269.1673541744</v>
      </c>
      <c r="W46" s="204">
        <f t="shared" ca="1" si="67"/>
        <v>1987550.6860207173</v>
      </c>
      <c r="X46" s="204">
        <f t="shared" ca="1" si="67"/>
        <v>2016149.3035803346</v>
      </c>
      <c r="Y46" s="204">
        <f t="shared" ca="1" si="67"/>
        <v>2042739.7592205424</v>
      </c>
      <c r="Z46" s="204">
        <f t="shared" ca="1" si="67"/>
        <v>2069519.500638623</v>
      </c>
      <c r="AA46" s="204">
        <f t="shared" ca="1" si="67"/>
        <v>2096489.6551330555</v>
      </c>
      <c r="AB46" s="204">
        <f t="shared" ca="1" si="67"/>
        <v>2123651.3561597024</v>
      </c>
      <c r="AC46" s="204">
        <f t="shared" ca="1" si="67"/>
        <v>2151005.7433637613</v>
      </c>
      <c r="AD46" s="204">
        <f t="shared" ca="1" si="67"/>
        <v>2178553.962611875</v>
      </c>
      <c r="AE46" s="204">
        <f t="shared" ca="1" si="67"/>
        <v>2206297.1660244088</v>
      </c>
      <c r="AF46" s="204">
        <f t="shared" ca="1" si="67"/>
        <v>2234236.5120078828</v>
      </c>
      <c r="AG46" s="204">
        <f t="shared" ca="1" si="67"/>
        <v>2262373.1652875696</v>
      </c>
      <c r="AH46" s="204">
        <f t="shared" ca="1" si="67"/>
        <v>2286204.5937234065</v>
      </c>
      <c r="AI46" s="204">
        <f t="shared" ref="AI46:CF46" ca="1" si="68">AH46*(AI$39/AH$39)*(AI14/AH14)</f>
        <v>2305101.4554893333</v>
      </c>
      <c r="AJ46" s="204">
        <f t="shared" ca="1" si="68"/>
        <v>2324072.2410317934</v>
      </c>
      <c r="AK46" s="204">
        <f t="shared" ca="1" si="68"/>
        <v>2343117.1883931314</v>
      </c>
      <c r="AL46" s="204">
        <f t="shared" ca="1" si="68"/>
        <v>2362236.5363150327</v>
      </c>
      <c r="AM46" s="204">
        <f t="shared" ca="1" si="68"/>
        <v>2381430.5242404733</v>
      </c>
      <c r="AN46" s="204">
        <f t="shared" ca="1" si="68"/>
        <v>2400699.3923156695</v>
      </c>
      <c r="AO46" s="204">
        <f t="shared" ca="1" si="68"/>
        <v>2420043.3813920394</v>
      </c>
      <c r="AP46" s="204">
        <f t="shared" ca="1" si="68"/>
        <v>2439462.7330281627</v>
      </c>
      <c r="AQ46" s="204">
        <f t="shared" ca="1" si="68"/>
        <v>2458957.6894917511</v>
      </c>
      <c r="AR46" s="204">
        <f t="shared" ca="1" si="68"/>
        <v>2475023.8915249547</v>
      </c>
      <c r="AS46" s="204">
        <f t="shared" ca="1" si="68"/>
        <v>2483933.8681204296</v>
      </c>
      <c r="AT46" s="204">
        <f t="shared" ca="1" si="68"/>
        <v>2492857.1983354432</v>
      </c>
      <c r="AU46" s="204">
        <f t="shared" ca="1" si="68"/>
        <v>2501793.8984293281</v>
      </c>
      <c r="AV46" s="204">
        <f t="shared" ca="1" si="68"/>
        <v>2510743.9846794056</v>
      </c>
      <c r="AW46" s="204">
        <f t="shared" ca="1" si="68"/>
        <v>2519707.4733810057</v>
      </c>
      <c r="AX46" s="204">
        <f t="shared" ca="1" si="68"/>
        <v>2528684.3808474853</v>
      </c>
      <c r="AY46" s="204">
        <f t="shared" ca="1" si="68"/>
        <v>2537674.723410246</v>
      </c>
      <c r="AZ46" s="204">
        <f t="shared" ca="1" si="68"/>
        <v>2546678.5174187548</v>
      </c>
      <c r="BA46" s="204">
        <f t="shared" ca="1" si="68"/>
        <v>2555695.7792405621</v>
      </c>
      <c r="BB46" s="204">
        <f t="shared" ca="1" si="68"/>
        <v>2561191.6799375881</v>
      </c>
      <c r="BC46" s="204">
        <f t="shared" ca="1" si="68"/>
        <v>2560343.1288299724</v>
      </c>
      <c r="BD46" s="204">
        <f t="shared" ca="1" si="68"/>
        <v>2559494.7579486426</v>
      </c>
      <c r="BE46" s="204">
        <f t="shared" ca="1" si="68"/>
        <v>2558646.5673408112</v>
      </c>
      <c r="BF46" s="204">
        <f t="shared" ca="1" si="68"/>
        <v>2557798.5570535897</v>
      </c>
      <c r="BG46" s="204">
        <f t="shared" ca="1" si="68"/>
        <v>2556950.7271339884</v>
      </c>
      <c r="BH46" s="204">
        <f t="shared" ca="1" si="68"/>
        <v>2556103.0776289166</v>
      </c>
      <c r="BI46" s="204">
        <f t="shared" ca="1" si="68"/>
        <v>2555255.6085851849</v>
      </c>
      <c r="BJ46" s="204">
        <f t="shared" ca="1" si="68"/>
        <v>2554408.3200495024</v>
      </c>
      <c r="BK46" s="204">
        <f t="shared" ca="1" si="68"/>
        <v>2553561.21206848</v>
      </c>
      <c r="BL46" s="204">
        <f t="shared" ca="1" si="68"/>
        <v>2549691.11683064</v>
      </c>
      <c r="BM46" s="204">
        <f t="shared" ca="1" si="68"/>
        <v>2541235.1528771222</v>
      </c>
      <c r="BN46" s="204">
        <f t="shared" ca="1" si="68"/>
        <v>2532800.6811684095</v>
      </c>
      <c r="BO46" s="204">
        <f t="shared" ca="1" si="68"/>
        <v>2524387.6528783976</v>
      </c>
      <c r="BP46" s="204">
        <f t="shared" ca="1" si="68"/>
        <v>2515996.0192852058</v>
      </c>
      <c r="BQ46" s="204">
        <f t="shared" ca="1" si="68"/>
        <v>2507625.731770962</v>
      </c>
      <c r="BR46" s="204">
        <f t="shared" ca="1" si="68"/>
        <v>2499276.7418215908</v>
      </c>
      <c r="BS46" s="204">
        <f t="shared" ca="1" si="68"/>
        <v>2490949.0010265997</v>
      </c>
      <c r="BT46" s="204">
        <f t="shared" ca="1" si="68"/>
        <v>2482642.4610788669</v>
      </c>
      <c r="BU46" s="204">
        <f t="shared" ca="1" si="68"/>
        <v>2474357.073774429</v>
      </c>
      <c r="BV46" s="204">
        <f t="shared" ca="1" si="68"/>
        <v>2464386.4059670041</v>
      </c>
      <c r="BW46" s="204">
        <f t="shared" ca="1" si="68"/>
        <v>2452061.2297591385</v>
      </c>
      <c r="BX46" s="204">
        <f t="shared" ca="1" si="68"/>
        <v>2439781.0736397407</v>
      </c>
      <c r="BY46" s="204">
        <f t="shared" ca="1" si="68"/>
        <v>2427545.7923751976</v>
      </c>
      <c r="BZ46" s="204">
        <f t="shared" ca="1" si="68"/>
        <v>2415355.2411700161</v>
      </c>
      <c r="CA46" s="204">
        <f t="shared" ca="1" si="68"/>
        <v>2403209.2756655538</v>
      </c>
      <c r="CB46" s="204">
        <f t="shared" ca="1" si="68"/>
        <v>2391107.7519387575</v>
      </c>
      <c r="CC46" s="204">
        <f t="shared" ca="1" si="68"/>
        <v>2379050.5265009017</v>
      </c>
      <c r="CD46" s="204">
        <f t="shared" ca="1" si="68"/>
        <v>2367037.4562963317</v>
      </c>
      <c r="CE46" s="204">
        <f t="shared" ca="1" si="68"/>
        <v>2355068.3987012133</v>
      </c>
      <c r="CF46" s="204">
        <f t="shared" ca="1" si="68"/>
        <v>2343143.2115222798</v>
      </c>
    </row>
    <row r="47" spans="1:84" x14ac:dyDescent="0.2">
      <c r="A47" s="202"/>
      <c r="B47" s="212" t="s">
        <v>166</v>
      </c>
      <c r="C47" s="118"/>
      <c r="D47" s="204">
        <f ca="1">'Frequency &amp; Severity Prediction'!AF7</f>
        <v>750108.42469560937</v>
      </c>
      <c r="E47" s="204">
        <f t="shared" ref="E47:AH47" ca="1" si="69">D47*(E$39/D$39)*(E15/D15)</f>
        <v>774049.56205563899</v>
      </c>
      <c r="F47" s="204">
        <f t="shared" ca="1" si="69"/>
        <v>789937.61636749643</v>
      </c>
      <c r="G47" s="204">
        <f t="shared" ca="1" si="69"/>
        <v>806034.75604130549</v>
      </c>
      <c r="H47" s="204">
        <f t="shared" ca="1" si="69"/>
        <v>822343.34645022743</v>
      </c>
      <c r="I47" s="204">
        <f t="shared" ca="1" si="69"/>
        <v>838865.77773927827</v>
      </c>
      <c r="J47" s="204">
        <f t="shared" ca="1" si="69"/>
        <v>855604.46507285815</v>
      </c>
      <c r="K47" s="204">
        <f t="shared" ca="1" si="69"/>
        <v>872561.84888467682</v>
      </c>
      <c r="L47" s="204">
        <f t="shared" ca="1" si="69"/>
        <v>889740.39513009833</v>
      </c>
      <c r="M47" s="204">
        <f t="shared" ca="1" si="69"/>
        <v>907142.59554092854</v>
      </c>
      <c r="N47" s="204">
        <f t="shared" ca="1" si="69"/>
        <v>922944.38253802585</v>
      </c>
      <c r="O47" s="204">
        <f t="shared" ca="1" si="69"/>
        <v>939025.23174900585</v>
      </c>
      <c r="P47" s="204">
        <f t="shared" ca="1" si="69"/>
        <v>955270.79949365102</v>
      </c>
      <c r="Q47" s="204">
        <f t="shared" ca="1" si="69"/>
        <v>971682.515102342</v>
      </c>
      <c r="R47" s="204">
        <f t="shared" ca="1" si="69"/>
        <v>988261.81932846492</v>
      </c>
      <c r="S47" s="204">
        <f t="shared" ca="1" si="69"/>
        <v>1005010.1644353088</v>
      </c>
      <c r="T47" s="204">
        <f t="shared" ca="1" si="69"/>
        <v>1021929.0142836005</v>
      </c>
      <c r="U47" s="204">
        <f t="shared" ca="1" si="69"/>
        <v>1039019.844419686</v>
      </c>
      <c r="V47" s="204">
        <f t="shared" ca="1" si="69"/>
        <v>1056284.1421643586</v>
      </c>
      <c r="W47" s="204">
        <f t="shared" ca="1" si="69"/>
        <v>1073723.406702342</v>
      </c>
      <c r="X47" s="204">
        <f t="shared" ca="1" si="69"/>
        <v>1089173.0781442153</v>
      </c>
      <c r="Y47" s="204">
        <f t="shared" ca="1" si="69"/>
        <v>1103537.8914878857</v>
      </c>
      <c r="Z47" s="204">
        <f t="shared" ca="1" si="69"/>
        <v>1118004.9616301812</v>
      </c>
      <c r="AA47" s="204">
        <f t="shared" ca="1" si="69"/>
        <v>1132574.8975652636</v>
      </c>
      <c r="AB47" s="204">
        <f t="shared" ca="1" si="69"/>
        <v>1147248.3116136629</v>
      </c>
      <c r="AC47" s="204">
        <f t="shared" ca="1" si="69"/>
        <v>1162025.819439539</v>
      </c>
      <c r="AD47" s="204">
        <f t="shared" ca="1" si="69"/>
        <v>1176908.0400680294</v>
      </c>
      <c r="AE47" s="204">
        <f t="shared" ca="1" si="69"/>
        <v>1191895.5959026844</v>
      </c>
      <c r="AF47" s="204">
        <f t="shared" ca="1" si="69"/>
        <v>1206989.1127429879</v>
      </c>
      <c r="AG47" s="204">
        <f t="shared" ca="1" si="69"/>
        <v>1222189.2198019701</v>
      </c>
      <c r="AH47" s="204">
        <f t="shared" ca="1" si="69"/>
        <v>1235063.5392881013</v>
      </c>
      <c r="AI47" s="204">
        <f t="shared" ref="AI47:CF47" ca="1" si="70">AH47*(AI$39/AH$39)*(AI15/AH15)</f>
        <v>1245272.0853815428</v>
      </c>
      <c r="AJ47" s="204">
        <f t="shared" ca="1" si="70"/>
        <v>1255520.5669039192</v>
      </c>
      <c r="AK47" s="204">
        <f t="shared" ca="1" si="70"/>
        <v>1265809.1124515166</v>
      </c>
      <c r="AL47" s="204">
        <f t="shared" ca="1" si="70"/>
        <v>1276137.8509984224</v>
      </c>
      <c r="AM47" s="204">
        <f t="shared" ca="1" si="70"/>
        <v>1286506.9118975783</v>
      </c>
      <c r="AN47" s="204">
        <f t="shared" ca="1" si="70"/>
        <v>1296916.4248818334</v>
      </c>
      <c r="AO47" s="204">
        <f t="shared" ca="1" si="70"/>
        <v>1307366.520065004</v>
      </c>
      <c r="AP47" s="204">
        <f t="shared" ca="1" si="70"/>
        <v>1317857.327942933</v>
      </c>
      <c r="AQ47" s="204">
        <f t="shared" ca="1" si="70"/>
        <v>1328388.9793945528</v>
      </c>
      <c r="AR47" s="204">
        <f t="shared" ca="1" si="70"/>
        <v>1337068.3339897289</v>
      </c>
      <c r="AS47" s="204">
        <f t="shared" ca="1" si="70"/>
        <v>1341881.7208839697</v>
      </c>
      <c r="AT47" s="204">
        <f t="shared" ca="1" si="70"/>
        <v>1346702.3217295143</v>
      </c>
      <c r="AU47" s="204">
        <f t="shared" ca="1" si="70"/>
        <v>1351530.145310051</v>
      </c>
      <c r="AV47" s="204">
        <f t="shared" ca="1" si="70"/>
        <v>1356365.2004189868</v>
      </c>
      <c r="AW47" s="204">
        <f t="shared" ca="1" si="70"/>
        <v>1361207.4958594565</v>
      </c>
      <c r="AX47" s="204">
        <f t="shared" ca="1" si="70"/>
        <v>1366057.0404443333</v>
      </c>
      <c r="AY47" s="204">
        <f t="shared" ca="1" si="70"/>
        <v>1370913.8429962397</v>
      </c>
      <c r="AZ47" s="204">
        <f t="shared" ca="1" si="70"/>
        <v>1375777.9123475568</v>
      </c>
      <c r="BA47" s="204">
        <f t="shared" ca="1" si="70"/>
        <v>1380649.2573404349</v>
      </c>
      <c r="BB47" s="204">
        <f t="shared" ca="1" si="70"/>
        <v>1383618.2770795606</v>
      </c>
      <c r="BC47" s="204">
        <f t="shared" ca="1" si="70"/>
        <v>1383159.8690538241</v>
      </c>
      <c r="BD47" s="204">
        <f t="shared" ca="1" si="70"/>
        <v>1382701.5583907275</v>
      </c>
      <c r="BE47" s="204">
        <f t="shared" ca="1" si="70"/>
        <v>1382243.3451157762</v>
      </c>
      <c r="BF47" s="204">
        <f t="shared" ca="1" si="70"/>
        <v>1381785.2292544208</v>
      </c>
      <c r="BG47" s="204">
        <f t="shared" ca="1" si="70"/>
        <v>1381327.2108320573</v>
      </c>
      <c r="BH47" s="204">
        <f t="shared" ca="1" si="70"/>
        <v>1380869.2898740277</v>
      </c>
      <c r="BI47" s="204">
        <f t="shared" ca="1" si="70"/>
        <v>1380411.4664056201</v>
      </c>
      <c r="BJ47" s="204">
        <f t="shared" ca="1" si="70"/>
        <v>1379953.7404520677</v>
      </c>
      <c r="BK47" s="204">
        <f t="shared" ca="1" si="70"/>
        <v>1379496.1120385507</v>
      </c>
      <c r="BL47" s="204">
        <f t="shared" ca="1" si="70"/>
        <v>1377405.3921025696</v>
      </c>
      <c r="BM47" s="204">
        <f t="shared" ca="1" si="70"/>
        <v>1372837.2739222471</v>
      </c>
      <c r="BN47" s="204">
        <f t="shared" ca="1" si="70"/>
        <v>1368280.7663773024</v>
      </c>
      <c r="BO47" s="204">
        <f t="shared" ca="1" si="70"/>
        <v>1363735.8430906816</v>
      </c>
      <c r="BP47" s="204">
        <f t="shared" ca="1" si="70"/>
        <v>1359202.4777416349</v>
      </c>
      <c r="BQ47" s="204">
        <f t="shared" ca="1" si="70"/>
        <v>1354680.6440656015</v>
      </c>
      <c r="BR47" s="204">
        <f t="shared" ca="1" si="70"/>
        <v>1350170.3158540931</v>
      </c>
      <c r="BS47" s="204">
        <f t="shared" ca="1" si="70"/>
        <v>1345671.4669545793</v>
      </c>
      <c r="BT47" s="204">
        <f t="shared" ca="1" si="70"/>
        <v>1341184.0712703741</v>
      </c>
      <c r="BU47" s="204">
        <f t="shared" ca="1" si="70"/>
        <v>1336708.1027605191</v>
      </c>
      <c r="BV47" s="204">
        <f t="shared" ca="1" si="70"/>
        <v>1331321.7045767729</v>
      </c>
      <c r="BW47" s="204">
        <f t="shared" ca="1" si="70"/>
        <v>1324663.3434697103</v>
      </c>
      <c r="BX47" s="204">
        <f t="shared" ca="1" si="70"/>
        <v>1318029.3033136048</v>
      </c>
      <c r="BY47" s="204">
        <f t="shared" ca="1" si="70"/>
        <v>1311419.5056497129</v>
      </c>
      <c r="BZ47" s="204">
        <f t="shared" ca="1" si="70"/>
        <v>1304833.8722559738</v>
      </c>
      <c r="CA47" s="204">
        <f t="shared" ca="1" si="70"/>
        <v>1298272.3251463249</v>
      </c>
      <c r="CB47" s="204">
        <f t="shared" ca="1" si="70"/>
        <v>1291734.7865700184</v>
      </c>
      <c r="CC47" s="204">
        <f t="shared" ca="1" si="70"/>
        <v>1285221.1790109414</v>
      </c>
      <c r="CD47" s="204">
        <f t="shared" ca="1" si="70"/>
        <v>1278731.4251869374</v>
      </c>
      <c r="CE47" s="204">
        <f t="shared" ca="1" si="70"/>
        <v>1272265.4480491281</v>
      </c>
      <c r="CF47" s="204">
        <f t="shared" ca="1" si="70"/>
        <v>1265823.1707812394</v>
      </c>
    </row>
    <row r="48" spans="1:84" x14ac:dyDescent="0.2">
      <c r="A48" s="202"/>
      <c r="B48" s="118" t="s">
        <v>167</v>
      </c>
      <c r="C48" s="118"/>
      <c r="D48" s="204">
        <f ca="1">'Frequency &amp; Severity Prediction'!AG2</f>
        <v>9776316.1558009125</v>
      </c>
      <c r="E48" s="204">
        <f t="shared" ref="E48:AH48" ca="1" si="71">D48*(E$40/D$40)*(E10/D10)</f>
        <v>10053311.011734085</v>
      </c>
      <c r="F48" s="204">
        <f t="shared" ca="1" si="71"/>
        <v>10259649.890950896</v>
      </c>
      <c r="G48" s="204">
        <f t="shared" ca="1" si="71"/>
        <v>10468704.124180429</v>
      </c>
      <c r="H48" s="204">
        <f t="shared" ca="1" si="71"/>
        <v>10680504.429856705</v>
      </c>
      <c r="I48" s="204">
        <f t="shared" ca="1" si="71"/>
        <v>10895081.848117394</v>
      </c>
      <c r="J48" s="204">
        <f t="shared" ca="1" si="71"/>
        <v>11112467.744018365</v>
      </c>
      <c r="K48" s="204">
        <f t="shared" ca="1" si="71"/>
        <v>11332693.810779393</v>
      </c>
      <c r="L48" s="204">
        <f t="shared" ca="1" si="71"/>
        <v>11555792.073061254</v>
      </c>
      <c r="M48" s="204">
        <f t="shared" ca="1" si="71"/>
        <v>11781794.890274553</v>
      </c>
      <c r="N48" s="204">
        <f t="shared" ca="1" si="71"/>
        <v>11987011.645480463</v>
      </c>
      <c r="O48" s="204">
        <f t="shared" ca="1" si="71"/>
        <v>12195885.25409597</v>
      </c>
      <c r="P48" s="204">
        <f t="shared" ca="1" si="71"/>
        <v>12406898.428298345</v>
      </c>
      <c r="Q48" s="204">
        <f t="shared" ca="1" si="71"/>
        <v>12620069.734137051</v>
      </c>
      <c r="R48" s="204">
        <f t="shared" ca="1" si="71"/>
        <v>12835417.886039503</v>
      </c>
      <c r="S48" s="204">
        <f t="shared" ca="1" si="71"/>
        <v>13052961.747939806</v>
      </c>
      <c r="T48" s="204">
        <f t="shared" ca="1" si="71"/>
        <v>13272720.334415806</v>
      </c>
      <c r="U48" s="204">
        <f t="shared" ca="1" si="71"/>
        <v>13494712.811834486</v>
      </c>
      <c r="V48" s="204">
        <f t="shared" ca="1" si="71"/>
        <v>13718958.499505818</v>
      </c>
      <c r="W48" s="204">
        <f t="shared" ca="1" si="71"/>
        <v>13945476.870845091</v>
      </c>
      <c r="X48" s="204">
        <f t="shared" ca="1" si="71"/>
        <v>14146154.674273903</v>
      </c>
      <c r="Y48" s="204">
        <f t="shared" ca="1" si="71"/>
        <v>14332744.293740477</v>
      </c>
      <c r="Z48" s="204">
        <f t="shared" ca="1" si="71"/>
        <v>14520662.189723168</v>
      </c>
      <c r="AA48" s="204">
        <f t="shared" ca="1" si="71"/>
        <v>14709916.27289018</v>
      </c>
      <c r="AB48" s="204">
        <f t="shared" ca="1" si="71"/>
        <v>14900514.497118551</v>
      </c>
      <c r="AC48" s="204">
        <f t="shared" ca="1" si="71"/>
        <v>15092464.859718362</v>
      </c>
      <c r="AD48" s="204">
        <f t="shared" ca="1" si="71"/>
        <v>15285775.40165809</v>
      </c>
      <c r="AE48" s="204">
        <f t="shared" ca="1" si="71"/>
        <v>15480454.207791075</v>
      </c>
      <c r="AF48" s="204">
        <f t="shared" ca="1" si="71"/>
        <v>15676509.407083146</v>
      </c>
      <c r="AG48" s="204">
        <f t="shared" ca="1" si="71"/>
        <v>15873949.172841348</v>
      </c>
      <c r="AH48" s="204">
        <f t="shared" ca="1" si="71"/>
        <v>16041181.436322451</v>
      </c>
      <c r="AI48" s="204">
        <f t="shared" ref="AI48:CF48" ca="1" si="72">AH48*(AI$40/AH$40)*(AI10/AH10)</f>
        <v>16173777.444832571</v>
      </c>
      <c r="AJ48" s="204">
        <f t="shared" ca="1" si="72"/>
        <v>16306892.167390918</v>
      </c>
      <c r="AK48" s="204">
        <f t="shared" ca="1" si="72"/>
        <v>16440527.274316203</v>
      </c>
      <c r="AL48" s="204">
        <f t="shared" ca="1" si="72"/>
        <v>16574684.440834356</v>
      </c>
      <c r="AM48" s="204">
        <f t="shared" ca="1" si="72"/>
        <v>16709365.347092198</v>
      </c>
      <c r="AN48" s="204">
        <f t="shared" ca="1" si="72"/>
        <v>16844571.678171128</v>
      </c>
      <c r="AO48" s="204">
        <f t="shared" ca="1" si="72"/>
        <v>16980305.124100871</v>
      </c>
      <c r="AP48" s="204">
        <f t="shared" ca="1" si="72"/>
        <v>17116567.379873253</v>
      </c>
      <c r="AQ48" s="204">
        <f t="shared" ca="1" si="72"/>
        <v>17253360.145456001</v>
      </c>
      <c r="AR48" s="204">
        <f t="shared" ca="1" si="72"/>
        <v>17366094.957026035</v>
      </c>
      <c r="AS48" s="204">
        <f t="shared" ca="1" si="72"/>
        <v>17428598.258671485</v>
      </c>
      <c r="AT48" s="204">
        <f t="shared" ca="1" si="72"/>
        <v>17491195.232900277</v>
      </c>
      <c r="AU48" s="204">
        <f t="shared" ca="1" si="72"/>
        <v>17553885.993766569</v>
      </c>
      <c r="AV48" s="204">
        <f t="shared" ca="1" si="72"/>
        <v>17616670.655450705</v>
      </c>
      <c r="AW48" s="204">
        <f t="shared" ca="1" si="72"/>
        <v>17679549.33225935</v>
      </c>
      <c r="AX48" s="204">
        <f t="shared" ca="1" si="72"/>
        <v>17742522.138625611</v>
      </c>
      <c r="AY48" s="204">
        <f t="shared" ca="1" si="72"/>
        <v>17805589.189109191</v>
      </c>
      <c r="AZ48" s="204">
        <f t="shared" ca="1" si="72"/>
        <v>17868750.598396499</v>
      </c>
      <c r="BA48" s="204">
        <f t="shared" ca="1" si="72"/>
        <v>17932006.481300808</v>
      </c>
      <c r="BB48" s="204">
        <f t="shared" ca="1" si="72"/>
        <v>17970554.774929024</v>
      </c>
      <c r="BC48" s="204">
        <f t="shared" ca="1" si="72"/>
        <v>17964547.826233502</v>
      </c>
      <c r="BD48" s="204">
        <f t="shared" ca="1" si="72"/>
        <v>17958542.198363092</v>
      </c>
      <c r="BE48" s="204">
        <f t="shared" ca="1" si="72"/>
        <v>17952537.891604327</v>
      </c>
      <c r="BF48" s="204">
        <f t="shared" ca="1" si="72"/>
        <v>17946534.906243086</v>
      </c>
      <c r="BG48" s="204">
        <f t="shared" ca="1" si="72"/>
        <v>17940533.242564552</v>
      </c>
      <c r="BH48" s="204">
        <f t="shared" ca="1" si="72"/>
        <v>17934532.90085325</v>
      </c>
      <c r="BI48" s="204">
        <f t="shared" ca="1" si="72"/>
        <v>17928533.881393023</v>
      </c>
      <c r="BJ48" s="204">
        <f t="shared" ca="1" si="72"/>
        <v>17922536.184467055</v>
      </c>
      <c r="BK48" s="204">
        <f t="shared" ca="1" si="72"/>
        <v>17916539.81035785</v>
      </c>
      <c r="BL48" s="204">
        <f t="shared" ca="1" si="72"/>
        <v>17889333.383064259</v>
      </c>
      <c r="BM48" s="204">
        <f t="shared" ca="1" si="72"/>
        <v>17830036.90750359</v>
      </c>
      <c r="BN48" s="204">
        <f t="shared" ca="1" si="72"/>
        <v>17770891.11472265</v>
      </c>
      <c r="BO48" s="204">
        <f t="shared" ca="1" si="72"/>
        <v>17711895.662433777</v>
      </c>
      <c r="BP48" s="204">
        <f t="shared" ca="1" si="72"/>
        <v>17653050.209079903</v>
      </c>
      <c r="BQ48" s="204">
        <f t="shared" ca="1" si="72"/>
        <v>17594354.413833059</v>
      </c>
      <c r="BR48" s="204">
        <f t="shared" ca="1" si="72"/>
        <v>17535807.936592884</v>
      </c>
      <c r="BS48" s="204">
        <f t="shared" ca="1" si="72"/>
        <v>17477410.437985122</v>
      </c>
      <c r="BT48" s="204">
        <f t="shared" ca="1" si="72"/>
        <v>17419161.579360139</v>
      </c>
      <c r="BU48" s="204">
        <f t="shared" ca="1" si="72"/>
        <v>17361061.022791434</v>
      </c>
      <c r="BV48" s="204">
        <f t="shared" ca="1" si="72"/>
        <v>17291135.740682703</v>
      </c>
      <c r="BW48" s="204">
        <f t="shared" ca="1" si="72"/>
        <v>17204657.25200716</v>
      </c>
      <c r="BX48" s="204">
        <f t="shared" ca="1" si="72"/>
        <v>17118494.642782077</v>
      </c>
      <c r="BY48" s="204">
        <f t="shared" ca="1" si="72"/>
        <v>17032646.893988628</v>
      </c>
      <c r="BZ48" s="204">
        <f t="shared" ca="1" si="72"/>
        <v>16947112.989682011</v>
      </c>
      <c r="CA48" s="204">
        <f t="shared" ca="1" si="72"/>
        <v>16861891.916982561</v>
      </c>
      <c r="CB48" s="204">
        <f t="shared" ca="1" si="72"/>
        <v>16776982.666066874</v>
      </c>
      <c r="CC48" s="204">
        <f t="shared" ca="1" si="72"/>
        <v>16692384.230158968</v>
      </c>
      <c r="CD48" s="204">
        <f t="shared" ca="1" si="72"/>
        <v>16608095.605521478</v>
      </c>
      <c r="CE48" s="204">
        <f t="shared" ca="1" si="72"/>
        <v>16524115.791446846</v>
      </c>
      <c r="CF48" s="204">
        <f t="shared" ca="1" si="72"/>
        <v>16440443.790248573</v>
      </c>
    </row>
    <row r="49" spans="1:84" x14ac:dyDescent="0.2">
      <c r="A49" s="202"/>
      <c r="B49" s="118" t="s">
        <v>168</v>
      </c>
      <c r="C49" s="118"/>
      <c r="D49" s="204">
        <f ca="1">'Frequency &amp; Severity Prediction'!AG3</f>
        <v>11193507.01482152</v>
      </c>
      <c r="E49" s="204">
        <f t="shared" ref="E49:AH49" ca="1" si="73">D49*(E$40/D$40)*(E11/D11)</f>
        <v>11801382.526732925</v>
      </c>
      <c r="F49" s="204">
        <f t="shared" ca="1" si="73"/>
        <v>12043599.647135621</v>
      </c>
      <c r="G49" s="204">
        <f t="shared" ca="1" si="73"/>
        <v>12289004.267791936</v>
      </c>
      <c r="H49" s="204">
        <f t="shared" ca="1" si="73"/>
        <v>12537632.448462691</v>
      </c>
      <c r="I49" s="204">
        <f t="shared" ca="1" si="73"/>
        <v>12789520.626550237</v>
      </c>
      <c r="J49" s="204">
        <f t="shared" ca="1" si="73"/>
        <v>13044705.620871961</v>
      </c>
      <c r="K49" s="204">
        <f t="shared" ca="1" si="73"/>
        <v>13303224.635470359</v>
      </c>
      <c r="L49" s="204">
        <f t="shared" ca="1" si="73"/>
        <v>13565115.263459943</v>
      </c>
      <c r="M49" s="204">
        <f t="shared" ca="1" si="73"/>
        <v>13830415.490911417</v>
      </c>
      <c r="N49" s="204">
        <f t="shared" ca="1" si="73"/>
        <v>14071315.3721797</v>
      </c>
      <c r="O49" s="204">
        <f t="shared" ca="1" si="73"/>
        <v>14316507.961181827</v>
      </c>
      <c r="P49" s="204">
        <f t="shared" ca="1" si="73"/>
        <v>14564212.143817356</v>
      </c>
      <c r="Q49" s="204">
        <f t="shared" ca="1" si="73"/>
        <v>14814449.714403747</v>
      </c>
      <c r="R49" s="204">
        <f t="shared" ca="1" si="73"/>
        <v>15067242.641436396</v>
      </c>
      <c r="S49" s="204">
        <f t="shared" ca="1" si="73"/>
        <v>15322613.068913644</v>
      </c>
      <c r="T49" s="204">
        <f t="shared" ca="1" si="73"/>
        <v>15580583.317671526</v>
      </c>
      <c r="U49" s="204">
        <f t="shared" ca="1" si="73"/>
        <v>15841175.886728343</v>
      </c>
      <c r="V49" s="204">
        <f t="shared" ca="1" si="73"/>
        <v>16104413.454639137</v>
      </c>
      <c r="W49" s="204">
        <f t="shared" ca="1" si="73"/>
        <v>16370318.880860124</v>
      </c>
      <c r="X49" s="204">
        <f t="shared" ca="1" si="73"/>
        <v>16605890.576605307</v>
      </c>
      <c r="Y49" s="204">
        <f t="shared" ca="1" si="73"/>
        <v>16824924.43244369</v>
      </c>
      <c r="Z49" s="204">
        <f t="shared" ca="1" si="73"/>
        <v>17045517.525756139</v>
      </c>
      <c r="AA49" s="204">
        <f t="shared" ca="1" si="73"/>
        <v>17267679.142719265</v>
      </c>
      <c r="AB49" s="204">
        <f t="shared" ca="1" si="73"/>
        <v>17491418.620231666</v>
      </c>
      <c r="AC49" s="204">
        <f t="shared" ca="1" si="73"/>
        <v>17716745.34617712</v>
      </c>
      <c r="AD49" s="204">
        <f t="shared" ca="1" si="73"/>
        <v>17943668.759689152</v>
      </c>
      <c r="AE49" s="204">
        <f t="shared" ca="1" si="73"/>
        <v>18172198.351416841</v>
      </c>
      <c r="AF49" s="204">
        <f t="shared" ca="1" si="73"/>
        <v>18402343.66379204</v>
      </c>
      <c r="AG49" s="204">
        <f t="shared" ca="1" si="73"/>
        <v>18634114.29129789</v>
      </c>
      <c r="AH49" s="204">
        <f t="shared" ca="1" si="73"/>
        <v>18830424.930633366</v>
      </c>
      <c r="AI49" s="204">
        <f t="shared" ref="AI49:CF49" ca="1" si="74">AH49*(AI$40/AH$40)*(AI11/AH11)</f>
        <v>18986076.756794859</v>
      </c>
      <c r="AJ49" s="204">
        <f t="shared" ca="1" si="74"/>
        <v>19142337.491095968</v>
      </c>
      <c r="AK49" s="204">
        <f t="shared" ca="1" si="74"/>
        <v>19299209.094290715</v>
      </c>
      <c r="AL49" s="204">
        <f t="shared" ca="1" si="74"/>
        <v>19456693.532893617</v>
      </c>
      <c r="AM49" s="204">
        <f t="shared" ca="1" si="74"/>
        <v>19614792.779195726</v>
      </c>
      <c r="AN49" s="204">
        <f t="shared" ca="1" si="74"/>
        <v>19773508.811280698</v>
      </c>
      <c r="AO49" s="204">
        <f t="shared" ca="1" si="74"/>
        <v>19932843.61304092</v>
      </c>
      <c r="AP49" s="204">
        <f t="shared" ca="1" si="74"/>
        <v>20092799.174193703</v>
      </c>
      <c r="AQ49" s="204">
        <f t="shared" ca="1" si="74"/>
        <v>20253377.490297467</v>
      </c>
      <c r="AR49" s="204">
        <f t="shared" ca="1" si="74"/>
        <v>20385714.651046228</v>
      </c>
      <c r="AS49" s="204">
        <f t="shared" ca="1" si="74"/>
        <v>20459086.037949584</v>
      </c>
      <c r="AT49" s="204">
        <f t="shared" ca="1" si="74"/>
        <v>20532567.385241814</v>
      </c>
      <c r="AU49" s="204">
        <f t="shared" ca="1" si="74"/>
        <v>20606158.826808829</v>
      </c>
      <c r="AV49" s="204">
        <f t="shared" ca="1" si="74"/>
        <v>20679860.496684674</v>
      </c>
      <c r="AW49" s="204">
        <f t="shared" ca="1" si="74"/>
        <v>20753672.529051673</v>
      </c>
      <c r="AX49" s="204">
        <f t="shared" ca="1" si="74"/>
        <v>20827595.058240585</v>
      </c>
      <c r="AY49" s="204">
        <f t="shared" ca="1" si="74"/>
        <v>20901628.218730774</v>
      </c>
      <c r="AZ49" s="204">
        <f t="shared" ca="1" si="74"/>
        <v>20975772.145150345</v>
      </c>
      <c r="BA49" s="204">
        <f t="shared" ca="1" si="74"/>
        <v>21050026.972276319</v>
      </c>
      <c r="BB49" s="204">
        <f t="shared" ca="1" si="74"/>
        <v>21095278.050088238</v>
      </c>
      <c r="BC49" s="204">
        <f t="shared" ca="1" si="74"/>
        <v>21088226.612080246</v>
      </c>
      <c r="BD49" s="204">
        <f t="shared" ca="1" si="74"/>
        <v>21081176.724562671</v>
      </c>
      <c r="BE49" s="204">
        <f t="shared" ca="1" si="74"/>
        <v>21074128.387871873</v>
      </c>
      <c r="BF49" s="204">
        <f t="shared" ca="1" si="74"/>
        <v>21067081.602343429</v>
      </c>
      <c r="BG49" s="204">
        <f t="shared" ca="1" si="74"/>
        <v>21060036.36831212</v>
      </c>
      <c r="BH49" s="204">
        <f t="shared" ca="1" si="74"/>
        <v>21052992.686111946</v>
      </c>
      <c r="BI49" s="204">
        <f t="shared" ca="1" si="74"/>
        <v>21045950.556076098</v>
      </c>
      <c r="BJ49" s="204">
        <f t="shared" ca="1" si="74"/>
        <v>21038909.978537004</v>
      </c>
      <c r="BK49" s="204">
        <f t="shared" ca="1" si="74"/>
        <v>21031870.953826286</v>
      </c>
      <c r="BL49" s="204">
        <f t="shared" ca="1" si="74"/>
        <v>20999933.868093766</v>
      </c>
      <c r="BM49" s="204">
        <f t="shared" ca="1" si="74"/>
        <v>20930326.91076779</v>
      </c>
      <c r="BN49" s="204">
        <f t="shared" ca="1" si="74"/>
        <v>20860896.836970206</v>
      </c>
      <c r="BO49" s="204">
        <f t="shared" ca="1" si="74"/>
        <v>20791643.244896311</v>
      </c>
      <c r="BP49" s="204">
        <f t="shared" ca="1" si="74"/>
        <v>20722565.733599037</v>
      </c>
      <c r="BQ49" s="204">
        <f t="shared" ca="1" si="74"/>
        <v>20653663.902987186</v>
      </c>
      <c r="BR49" s="204">
        <f t="shared" ca="1" si="74"/>
        <v>20584937.353823677</v>
      </c>
      <c r="BS49" s="204">
        <f t="shared" ca="1" si="74"/>
        <v>20516385.687723804</v>
      </c>
      <c r="BT49" s="204">
        <f t="shared" ca="1" si="74"/>
        <v>20448008.507153474</v>
      </c>
      <c r="BU49" s="204">
        <f t="shared" ca="1" si="74"/>
        <v>20379805.415427469</v>
      </c>
      <c r="BV49" s="204">
        <f t="shared" ca="1" si="74"/>
        <v>20297721.512771748</v>
      </c>
      <c r="BW49" s="204">
        <f t="shared" ca="1" si="74"/>
        <v>20196206.129033729</v>
      </c>
      <c r="BX49" s="204">
        <f t="shared" ca="1" si="74"/>
        <v>20095061.54992146</v>
      </c>
      <c r="BY49" s="204">
        <f t="shared" ca="1" si="74"/>
        <v>19994286.579228934</v>
      </c>
      <c r="BZ49" s="204">
        <f t="shared" ca="1" si="74"/>
        <v>19893880.024358686</v>
      </c>
      <c r="CA49" s="204">
        <f t="shared" ca="1" si="74"/>
        <v>19793840.696311355</v>
      </c>
      <c r="CB49" s="204">
        <f t="shared" ca="1" si="74"/>
        <v>19694167.409675259</v>
      </c>
      <c r="CC49" s="204">
        <f t="shared" ca="1" si="74"/>
        <v>19594858.982616033</v>
      </c>
      <c r="CD49" s="204">
        <f t="shared" ca="1" si="74"/>
        <v>19495914.236866277</v>
      </c>
      <c r="CE49" s="204">
        <f t="shared" ca="1" si="74"/>
        <v>19397331.997715227</v>
      </c>
      <c r="CF49" s="204">
        <f t="shared" ca="1" si="74"/>
        <v>19299111.093998477</v>
      </c>
    </row>
    <row r="50" spans="1:84" x14ac:dyDescent="0.2">
      <c r="A50" s="202"/>
      <c r="B50" s="118" t="s">
        <v>169</v>
      </c>
      <c r="C50" s="118"/>
      <c r="D50" s="204">
        <f ca="1">'Frequency &amp; Severity Prediction'!AG4</f>
        <v>6554303.4882851522</v>
      </c>
      <c r="E50" s="204">
        <f t="shared" ref="E50:AH50" ca="1" si="75">D50*(E$40/D$40)*(E12/D12)</f>
        <v>6669655.144027682</v>
      </c>
      <c r="F50" s="204">
        <f t="shared" ca="1" si="75"/>
        <v>6806546.2802488748</v>
      </c>
      <c r="G50" s="204">
        <f t="shared" ca="1" si="75"/>
        <v>6945238.8602767568</v>
      </c>
      <c r="H50" s="204">
        <f t="shared" ca="1" si="75"/>
        <v>7085753.263602349</v>
      </c>
      <c r="I50" s="204">
        <f t="shared" ca="1" si="75"/>
        <v>7228110.083144106</v>
      </c>
      <c r="J50" s="204">
        <f t="shared" ca="1" si="75"/>
        <v>7372330.1273805462</v>
      </c>
      <c r="K50" s="204">
        <f t="shared" ca="1" si="75"/>
        <v>7518434.4225035431</v>
      </c>
      <c r="L50" s="204">
        <f t="shared" ca="1" si="75"/>
        <v>7666444.2145924466</v>
      </c>
      <c r="M50" s="204">
        <f t="shared" ca="1" si="75"/>
        <v>7816380.971809254</v>
      </c>
      <c r="N50" s="204">
        <f t="shared" ca="1" si="75"/>
        <v>7952527.6587467436</v>
      </c>
      <c r="O50" s="204">
        <f t="shared" ca="1" si="75"/>
        <v>8091100.4072201569</v>
      </c>
      <c r="P50" s="204">
        <f t="shared" ca="1" si="75"/>
        <v>8231092.6049283342</v>
      </c>
      <c r="Q50" s="204">
        <f t="shared" ca="1" si="75"/>
        <v>8372516.5691214977</v>
      </c>
      <c r="R50" s="204">
        <f t="shared" ca="1" si="75"/>
        <v>8515384.715488065</v>
      </c>
      <c r="S50" s="204">
        <f t="shared" ca="1" si="75"/>
        <v>8659709.5589034818</v>
      </c>
      <c r="T50" s="204">
        <f t="shared" ca="1" si="75"/>
        <v>8805503.7141845766</v>
      </c>
      <c r="U50" s="204">
        <f t="shared" ca="1" si="75"/>
        <v>8952779.8968494516</v>
      </c>
      <c r="V50" s="204">
        <f t="shared" ca="1" si="75"/>
        <v>9101550.9238829762</v>
      </c>
      <c r="W50" s="204">
        <f t="shared" ca="1" si="75"/>
        <v>9251829.7145079114</v>
      </c>
      <c r="X50" s="204">
        <f t="shared" ca="1" si="75"/>
        <v>9384965.1305284575</v>
      </c>
      <c r="Y50" s="204">
        <f t="shared" ca="1" si="75"/>
        <v>9508754.0408531129</v>
      </c>
      <c r="Z50" s="204">
        <f t="shared" ca="1" si="75"/>
        <v>9633424.1679518279</v>
      </c>
      <c r="AA50" s="204">
        <f t="shared" ca="1" si="75"/>
        <v>9758980.7599890009</v>
      </c>
      <c r="AB50" s="204">
        <f t="shared" ca="1" si="75"/>
        <v>9885429.0937950015</v>
      </c>
      <c r="AC50" s="204">
        <f t="shared" ca="1" si="75"/>
        <v>10012774.475014931</v>
      </c>
      <c r="AD50" s="204">
        <f t="shared" ca="1" si="75"/>
        <v>10141022.238258127</v>
      </c>
      <c r="AE50" s="204">
        <f t="shared" ca="1" si="75"/>
        <v>10270177.7472484</v>
      </c>
      <c r="AF50" s="204">
        <f t="shared" ca="1" si="75"/>
        <v>10400246.394975053</v>
      </c>
      <c r="AG50" s="204">
        <f t="shared" ca="1" si="75"/>
        <v>10531233.60384463</v>
      </c>
      <c r="AH50" s="204">
        <f t="shared" ca="1" si="75"/>
        <v>10642180.28848139</v>
      </c>
      <c r="AI50" s="204">
        <f t="shared" ref="AI50:CF50" ca="1" si="76">AH50*(AI$40/AH$40)*(AI12/AH12)</f>
        <v>10730148.287203884</v>
      </c>
      <c r="AJ50" s="204">
        <f t="shared" ca="1" si="76"/>
        <v>10818460.415717648</v>
      </c>
      <c r="AK50" s="204">
        <f t="shared" ca="1" si="76"/>
        <v>10907117.782160066</v>
      </c>
      <c r="AL50" s="204">
        <f t="shared" ca="1" si="76"/>
        <v>10996121.497924117</v>
      </c>
      <c r="AM50" s="204">
        <f t="shared" ca="1" si="76"/>
        <v>11085472.677667435</v>
      </c>
      <c r="AN50" s="204">
        <f t="shared" ca="1" si="76"/>
        <v>11175172.439321399</v>
      </c>
      <c r="AO50" s="204">
        <f t="shared" ca="1" si="76"/>
        <v>11265221.904100243</v>
      </c>
      <c r="AP50" s="204">
        <f t="shared" ca="1" si="76"/>
        <v>11355622.196510207</v>
      </c>
      <c r="AQ50" s="204">
        <f t="shared" ca="1" si="76"/>
        <v>11446374.444358686</v>
      </c>
      <c r="AR50" s="204">
        <f t="shared" ca="1" si="76"/>
        <v>11521165.95483931</v>
      </c>
      <c r="AS50" s="204">
        <f t="shared" ca="1" si="76"/>
        <v>11562632.439547852</v>
      </c>
      <c r="AT50" s="204">
        <f t="shared" ca="1" si="76"/>
        <v>11604161.069337415</v>
      </c>
      <c r="AU50" s="204">
        <f t="shared" ca="1" si="76"/>
        <v>11645751.9198748</v>
      </c>
      <c r="AV50" s="204">
        <f t="shared" ca="1" si="76"/>
        <v>11687405.066910528</v>
      </c>
      <c r="AW50" s="204">
        <f t="shared" ca="1" si="76"/>
        <v>11729120.586278914</v>
      </c>
      <c r="AX50" s="204">
        <f t="shared" ca="1" si="76"/>
        <v>11770898.553898174</v>
      </c>
      <c r="AY50" s="204">
        <f t="shared" ca="1" si="76"/>
        <v>11812739.045770504</v>
      </c>
      <c r="AZ50" s="204">
        <f t="shared" ca="1" si="76"/>
        <v>11854642.137982158</v>
      </c>
      <c r="BA50" s="204">
        <f t="shared" ca="1" si="76"/>
        <v>11896607.906703558</v>
      </c>
      <c r="BB50" s="204">
        <f t="shared" ca="1" si="76"/>
        <v>11922181.951373104</v>
      </c>
      <c r="BC50" s="204">
        <f t="shared" ca="1" si="76"/>
        <v>11918196.769156</v>
      </c>
      <c r="BD50" s="204">
        <f t="shared" ca="1" si="76"/>
        <v>11914212.463212192</v>
      </c>
      <c r="BE50" s="204">
        <f t="shared" ca="1" si="76"/>
        <v>11910229.033731781</v>
      </c>
      <c r="BF50" s="204">
        <f t="shared" ca="1" si="76"/>
        <v>11906246.480904417</v>
      </c>
      <c r="BG50" s="204">
        <f t="shared" ca="1" si="76"/>
        <v>11902264.804919306</v>
      </c>
      <c r="BH50" s="204">
        <f t="shared" ca="1" si="76"/>
        <v>11898284.00596521</v>
      </c>
      <c r="BI50" s="204">
        <f t="shared" ca="1" si="76"/>
        <v>11894304.08423044</v>
      </c>
      <c r="BJ50" s="204">
        <f t="shared" ca="1" si="76"/>
        <v>11890325.039902862</v>
      </c>
      <c r="BK50" s="204">
        <f t="shared" ca="1" si="76"/>
        <v>11886346.873169903</v>
      </c>
      <c r="BL50" s="204">
        <f t="shared" ca="1" si="76"/>
        <v>11868297.348238511</v>
      </c>
      <c r="BM50" s="204">
        <f t="shared" ca="1" si="76"/>
        <v>11828958.364018852</v>
      </c>
      <c r="BN50" s="204">
        <f t="shared" ca="1" si="76"/>
        <v>11789719.347081192</v>
      </c>
      <c r="BO50" s="204">
        <f t="shared" ca="1" si="76"/>
        <v>11750580.070342069</v>
      </c>
      <c r="BP50" s="204">
        <f t="shared" ca="1" si="76"/>
        <v>11711540.307202723</v>
      </c>
      <c r="BQ50" s="204">
        <f t="shared" ca="1" si="76"/>
        <v>11672599.831548089</v>
      </c>
      <c r="BR50" s="204">
        <f t="shared" ca="1" si="76"/>
        <v>11633758.417745823</v>
      </c>
      <c r="BS50" s="204">
        <f t="shared" ca="1" si="76"/>
        <v>11595015.840645304</v>
      </c>
      <c r="BT50" s="204">
        <f t="shared" ca="1" si="76"/>
        <v>11556371.87557664</v>
      </c>
      <c r="BU50" s="204">
        <f t="shared" ca="1" si="76"/>
        <v>11517826.298349692</v>
      </c>
      <c r="BV50" s="204">
        <f t="shared" ca="1" si="76"/>
        <v>11471435.858725399</v>
      </c>
      <c r="BW50" s="204">
        <f t="shared" ca="1" si="76"/>
        <v>11414063.546641413</v>
      </c>
      <c r="BX50" s="204">
        <f t="shared" ca="1" si="76"/>
        <v>11356900.798053393</v>
      </c>
      <c r="BY50" s="204">
        <f t="shared" ca="1" si="76"/>
        <v>11299946.936914995</v>
      </c>
      <c r="BZ50" s="204">
        <f t="shared" ca="1" si="76"/>
        <v>11243201.289219273</v>
      </c>
      <c r="CA50" s="204">
        <f t="shared" ca="1" si="76"/>
        <v>11186663.182992773</v>
      </c>
      <c r="CB50" s="204">
        <f t="shared" ca="1" si="76"/>
        <v>11130331.948289663</v>
      </c>
      <c r="CC50" s="204">
        <f t="shared" ca="1" si="76"/>
        <v>11074206.917185852</v>
      </c>
      <c r="CD50" s="204">
        <f t="shared" ca="1" si="76"/>
        <v>11018287.423773155</v>
      </c>
      <c r="CE50" s="204">
        <f t="shared" ca="1" si="76"/>
        <v>10962572.80415345</v>
      </c>
      <c r="CF50" s="204">
        <f t="shared" ca="1" si="76"/>
        <v>10907062.396432869</v>
      </c>
    </row>
    <row r="51" spans="1:84" x14ac:dyDescent="0.2">
      <c r="A51" s="202"/>
      <c r="B51" s="118" t="s">
        <v>170</v>
      </c>
      <c r="C51" s="118"/>
      <c r="D51" s="204">
        <f ca="1">'Frequency &amp; Severity Prediction'!AG5</f>
        <v>5945350.276752308</v>
      </c>
      <c r="E51" s="204">
        <f t="shared" ref="E51:AH51" ca="1" si="77">D51*(E$40/D$40)*(E13/D13)</f>
        <v>5928631.0102515519</v>
      </c>
      <c r="F51" s="204">
        <f t="shared" ca="1" si="77"/>
        <v>6050313.0189467482</v>
      </c>
      <c r="G51" s="204">
        <f t="shared" ca="1" si="77"/>
        <v>6173596.3241685154</v>
      </c>
      <c r="H51" s="204">
        <f t="shared" ca="1" si="77"/>
        <v>6298499.0411686674</v>
      </c>
      <c r="I51" s="204">
        <f t="shared" ca="1" si="77"/>
        <v>6425039.4749138486</v>
      </c>
      <c r="J51" s="204">
        <f t="shared" ca="1" si="77"/>
        <v>6553236.1219812222</v>
      </c>
      <c r="K51" s="204">
        <f t="shared" ca="1" si="77"/>
        <v>6683107.6724725217</v>
      </c>
      <c r="L51" s="204">
        <f t="shared" ca="1" si="77"/>
        <v>6814673.0119466186</v>
      </c>
      <c r="M51" s="204">
        <f t="shared" ca="1" si="77"/>
        <v>6947951.2233708026</v>
      </c>
      <c r="N51" s="204">
        <f t="shared" ca="1" si="77"/>
        <v>7068971.4939380717</v>
      </c>
      <c r="O51" s="204">
        <f t="shared" ca="1" si="77"/>
        <v>7192148.281348275</v>
      </c>
      <c r="P51" s="204">
        <f t="shared" ca="1" si="77"/>
        <v>7316586.8117675213</v>
      </c>
      <c r="Q51" s="204">
        <f t="shared" ca="1" si="77"/>
        <v>7442298.033952537</v>
      </c>
      <c r="R51" s="204">
        <f t="shared" ca="1" si="77"/>
        <v>7569292.9841613853</v>
      </c>
      <c r="S51" s="204">
        <f t="shared" ca="1" si="77"/>
        <v>7697582.7868191032</v>
      </c>
      <c r="T51" s="204">
        <f t="shared" ca="1" si="77"/>
        <v>7827178.6551882373</v>
      </c>
      <c r="U51" s="204">
        <f t="shared" ca="1" si="77"/>
        <v>7958091.8920443142</v>
      </c>
      <c r="V51" s="204">
        <f t="shared" ca="1" si="77"/>
        <v>8090333.8903562846</v>
      </c>
      <c r="W51" s="204">
        <f t="shared" ca="1" si="77"/>
        <v>8223916.1339719668</v>
      </c>
      <c r="X51" s="204">
        <f t="shared" ca="1" si="77"/>
        <v>8342259.6973103108</v>
      </c>
      <c r="Y51" s="204">
        <f t="shared" ca="1" si="77"/>
        <v>8452295.187396057</v>
      </c>
      <c r="Z51" s="204">
        <f t="shared" ca="1" si="77"/>
        <v>8563113.9877100866</v>
      </c>
      <c r="AA51" s="204">
        <f t="shared" ca="1" si="77"/>
        <v>8674720.7633257098</v>
      </c>
      <c r="AB51" s="204">
        <f t="shared" ca="1" si="77"/>
        <v>8787120.2047973089</v>
      </c>
      <c r="AC51" s="204">
        <f t="shared" ca="1" si="77"/>
        <v>8900317.028292574</v>
      </c>
      <c r="AD51" s="204">
        <f t="shared" ca="1" si="77"/>
        <v>9014315.9757253882</v>
      </c>
      <c r="AE51" s="204">
        <f t="shared" ca="1" si="77"/>
        <v>9129121.8148893844</v>
      </c>
      <c r="AF51" s="204">
        <f t="shared" ca="1" si="77"/>
        <v>9244739.3395921774</v>
      </c>
      <c r="AG51" s="204">
        <f t="shared" ca="1" si="77"/>
        <v>9361173.3697902523</v>
      </c>
      <c r="AH51" s="204">
        <f t="shared" ca="1" si="77"/>
        <v>9459793.4544600099</v>
      </c>
      <c r="AI51" s="204">
        <f t="shared" ref="AI51:CF51" ca="1" si="78">AH51*(AI$40/AH$40)*(AI13/AH13)</f>
        <v>9537987.8728930168</v>
      </c>
      <c r="AJ51" s="204">
        <f t="shared" ca="1" si="78"/>
        <v>9616488.1869844943</v>
      </c>
      <c r="AK51" s="204">
        <f t="shared" ca="1" si="78"/>
        <v>9695295.3817535397</v>
      </c>
      <c r="AL51" s="204">
        <f t="shared" ca="1" si="78"/>
        <v>9774410.4451131299</v>
      </c>
      <c r="AM51" s="204">
        <f t="shared" ca="1" si="78"/>
        <v>9853834.3678781819</v>
      </c>
      <c r="AN51" s="204">
        <f t="shared" ca="1" si="78"/>
        <v>9933568.1437736358</v>
      </c>
      <c r="AO51" s="204">
        <f t="shared" ca="1" si="78"/>
        <v>10013612.769442545</v>
      </c>
      <c r="AP51" s="204">
        <f t="shared" ca="1" si="78"/>
        <v>10093969.244454216</v>
      </c>
      <c r="AQ51" s="204">
        <f t="shared" ca="1" si="78"/>
        <v>10174638.571312338</v>
      </c>
      <c r="AR51" s="204">
        <f t="shared" ca="1" si="78"/>
        <v>10241120.459620466</v>
      </c>
      <c r="AS51" s="204">
        <f t="shared" ca="1" si="78"/>
        <v>10277979.859667456</v>
      </c>
      <c r="AT51" s="204">
        <f t="shared" ca="1" si="78"/>
        <v>10314894.500239858</v>
      </c>
      <c r="AU51" s="204">
        <f t="shared" ca="1" si="78"/>
        <v>10351864.448597606</v>
      </c>
      <c r="AV51" s="204">
        <f t="shared" ca="1" si="78"/>
        <v>10388889.772075044</v>
      </c>
      <c r="AW51" s="204">
        <f t="shared" ca="1" si="78"/>
        <v>10425970.538081009</v>
      </c>
      <c r="AX51" s="204">
        <f t="shared" ca="1" si="78"/>
        <v>10463106.814098911</v>
      </c>
      <c r="AY51" s="204">
        <f t="shared" ca="1" si="78"/>
        <v>10500298.667686814</v>
      </c>
      <c r="AZ51" s="204">
        <f t="shared" ca="1" si="78"/>
        <v>10537546.1664775</v>
      </c>
      <c r="BA51" s="204">
        <f t="shared" ca="1" si="78"/>
        <v>10574849.378178561</v>
      </c>
      <c r="BB51" s="204">
        <f t="shared" ca="1" si="78"/>
        <v>10597582.048910599</v>
      </c>
      <c r="BC51" s="204">
        <f t="shared" ca="1" si="78"/>
        <v>10594039.635642802</v>
      </c>
      <c r="BD51" s="204">
        <f t="shared" ca="1" si="78"/>
        <v>10590498.001290996</v>
      </c>
      <c r="BE51" s="204">
        <f t="shared" ca="1" si="78"/>
        <v>10586957.146024158</v>
      </c>
      <c r="BF51" s="204">
        <f t="shared" ca="1" si="78"/>
        <v>10583417.070010869</v>
      </c>
      <c r="BG51" s="204">
        <f t="shared" ca="1" si="78"/>
        <v>10579877.773419313</v>
      </c>
      <c r="BH51" s="204">
        <f t="shared" ca="1" si="78"/>
        <v>10576339.256417284</v>
      </c>
      <c r="BI51" s="204">
        <f t="shared" ca="1" si="78"/>
        <v>10572801.519172164</v>
      </c>
      <c r="BJ51" s="204">
        <f t="shared" ca="1" si="78"/>
        <v>10569264.56185095</v>
      </c>
      <c r="BK51" s="204">
        <f t="shared" ca="1" si="78"/>
        <v>10565728.384620244</v>
      </c>
      <c r="BL51" s="204">
        <f t="shared" ca="1" si="78"/>
        <v>10549684.230774542</v>
      </c>
      <c r="BM51" s="204">
        <f t="shared" ca="1" si="78"/>
        <v>10514715.957794895</v>
      </c>
      <c r="BN51" s="204">
        <f t="shared" ca="1" si="78"/>
        <v>10479836.545350805</v>
      </c>
      <c r="BO51" s="204">
        <f t="shared" ca="1" si="78"/>
        <v>10445045.791588647</v>
      </c>
      <c r="BP51" s="204">
        <f t="shared" ca="1" si="78"/>
        <v>10410343.495085645</v>
      </c>
      <c r="BQ51" s="204">
        <f t="shared" ca="1" si="78"/>
        <v>10375729.454848988</v>
      </c>
      <c r="BR51" s="204">
        <f t="shared" ca="1" si="78"/>
        <v>10341203.47031494</v>
      </c>
      <c r="BS51" s="204">
        <f t="shared" ca="1" si="78"/>
        <v>10306765.341347974</v>
      </c>
      <c r="BT51" s="204">
        <f t="shared" ca="1" si="78"/>
        <v>10272414.868239885</v>
      </c>
      <c r="BU51" s="204">
        <f t="shared" ca="1" si="78"/>
        <v>10238151.851708908</v>
      </c>
      <c r="BV51" s="204">
        <f t="shared" ca="1" si="78"/>
        <v>10196915.566924069</v>
      </c>
      <c r="BW51" s="204">
        <f t="shared" ca="1" si="78"/>
        <v>10145917.537609836</v>
      </c>
      <c r="BX51" s="204">
        <f t="shared" ca="1" si="78"/>
        <v>10095105.788487604</v>
      </c>
      <c r="BY51" s="204">
        <f t="shared" ca="1" si="78"/>
        <v>10044479.718622353</v>
      </c>
      <c r="BZ51" s="204">
        <f t="shared" ca="1" si="78"/>
        <v>9994038.7288918849</v>
      </c>
      <c r="CA51" s="204">
        <f t="shared" ca="1" si="78"/>
        <v>9943782.2219815589</v>
      </c>
      <c r="CB51" s="204">
        <f t="shared" ca="1" si="78"/>
        <v>9893709.6023790799</v>
      </c>
      <c r="CC51" s="204">
        <f t="shared" ca="1" si="78"/>
        <v>9843820.2763692737</v>
      </c>
      <c r="CD51" s="204">
        <f t="shared" ca="1" si="78"/>
        <v>9794113.6520288922</v>
      </c>
      <c r="CE51" s="204">
        <f t="shared" ca="1" si="78"/>
        <v>9744589.1392214317</v>
      </c>
      <c r="CF51" s="204">
        <f t="shared" ca="1" si="78"/>
        <v>9695246.1495919544</v>
      </c>
    </row>
    <row r="52" spans="1:84" x14ac:dyDescent="0.2">
      <c r="A52" s="202"/>
      <c r="B52" s="118" t="s">
        <v>171</v>
      </c>
      <c r="C52" s="118"/>
      <c r="D52" s="204">
        <f ca="1">'Frequency &amp; Severity Prediction'!AG6</f>
        <v>4777272.1020109216</v>
      </c>
      <c r="E52" s="204">
        <f t="shared" ref="E52:AH52" ca="1" si="79">D52*(E$40/D$40)*(E14/D14)</f>
        <v>4799684.8313168967</v>
      </c>
      <c r="F52" s="204">
        <f t="shared" ca="1" si="79"/>
        <v>4898195.8181481929</v>
      </c>
      <c r="G52" s="204">
        <f t="shared" ca="1" si="79"/>
        <v>4998003.1782291876</v>
      </c>
      <c r="H52" s="204">
        <f t="shared" ca="1" si="79"/>
        <v>5099121.5772557547</v>
      </c>
      <c r="I52" s="204">
        <f t="shared" ca="1" si="79"/>
        <v>5201565.8345125811</v>
      </c>
      <c r="J52" s="204">
        <f t="shared" ca="1" si="79"/>
        <v>5305350.9244078705</v>
      </c>
      <c r="K52" s="204">
        <f t="shared" ca="1" si="79"/>
        <v>5410491.978022919</v>
      </c>
      <c r="L52" s="204">
        <f t="shared" ca="1" si="79"/>
        <v>5517004.2846766757</v>
      </c>
      <c r="M52" s="204">
        <f t="shared" ca="1" si="79"/>
        <v>5624903.2935054554</v>
      </c>
      <c r="N52" s="204">
        <f t="shared" ca="1" si="79"/>
        <v>5722878.552198261</v>
      </c>
      <c r="O52" s="204">
        <f t="shared" ca="1" si="79"/>
        <v>5822599.6778815435</v>
      </c>
      <c r="P52" s="204">
        <f t="shared" ca="1" si="79"/>
        <v>5923342.2820091825</v>
      </c>
      <c r="Q52" s="204">
        <f t="shared" ca="1" si="79"/>
        <v>6025115.2284456184</v>
      </c>
      <c r="R52" s="204">
        <f t="shared" ca="1" si="79"/>
        <v>6127927.4518943829</v>
      </c>
      <c r="S52" s="204">
        <f t="shared" ca="1" si="79"/>
        <v>6231787.9584369818</v>
      </c>
      <c r="T52" s="204">
        <f t="shared" ca="1" si="79"/>
        <v>6336705.8260757513</v>
      </c>
      <c r="U52" s="204">
        <f t="shared" ca="1" si="79"/>
        <v>6442690.2052806979</v>
      </c>
      <c r="V52" s="204">
        <f t="shared" ca="1" si="79"/>
        <v>6549750.3195403749</v>
      </c>
      <c r="W52" s="204">
        <f t="shared" ca="1" si="79"/>
        <v>6657895.4659168003</v>
      </c>
      <c r="X52" s="204">
        <f t="shared" ca="1" si="79"/>
        <v>6753703.7233132981</v>
      </c>
      <c r="Y52" s="204">
        <f t="shared" ca="1" si="79"/>
        <v>6842785.95355462</v>
      </c>
      <c r="Z52" s="204">
        <f t="shared" ca="1" si="79"/>
        <v>6932502.3339419737</v>
      </c>
      <c r="AA52" s="204">
        <f t="shared" ca="1" si="79"/>
        <v>7022856.6412126105</v>
      </c>
      <c r="AB52" s="204">
        <f t="shared" ca="1" si="79"/>
        <v>7113852.6727326829</v>
      </c>
      <c r="AC52" s="204">
        <f t="shared" ca="1" si="79"/>
        <v>7205494.2466042917</v>
      </c>
      <c r="AD52" s="204">
        <f t="shared" ca="1" si="79"/>
        <v>7297785.2017730726</v>
      </c>
      <c r="AE52" s="204">
        <f t="shared" ca="1" si="79"/>
        <v>7390729.3981363168</v>
      </c>
      <c r="AF52" s="204">
        <f t="shared" ca="1" si="79"/>
        <v>7484330.7166516436</v>
      </c>
      <c r="AG52" s="204">
        <f t="shared" ca="1" si="79"/>
        <v>7578593.0594462035</v>
      </c>
      <c r="AH52" s="204">
        <f t="shared" ca="1" si="79"/>
        <v>7658433.6370827844</v>
      </c>
      <c r="AI52" s="204">
        <f t="shared" ref="AI52:CF52" ca="1" si="80">AH52*(AI$40/AH$40)*(AI14/AH14)</f>
        <v>7721738.0598740792</v>
      </c>
      <c r="AJ52" s="204">
        <f t="shared" ca="1" si="80"/>
        <v>7785290.1288335025</v>
      </c>
      <c r="AK52" s="204">
        <f t="shared" ca="1" si="80"/>
        <v>7849090.6414101124</v>
      </c>
      <c r="AL52" s="204">
        <f t="shared" ca="1" si="80"/>
        <v>7913140.397395784</v>
      </c>
      <c r="AM52" s="204">
        <f t="shared" ca="1" si="80"/>
        <v>7977440.1989317434</v>
      </c>
      <c r="AN52" s="204">
        <f t="shared" ca="1" si="80"/>
        <v>8041990.8505150992</v>
      </c>
      <c r="AO52" s="204">
        <f t="shared" ca="1" si="80"/>
        <v>8106793.1590054035</v>
      </c>
      <c r="AP52" s="204">
        <f t="shared" ca="1" si="80"/>
        <v>8171847.933631232</v>
      </c>
      <c r="AQ52" s="204">
        <f t="shared" ca="1" si="80"/>
        <v>8237155.9859967725</v>
      </c>
      <c r="AR52" s="204">
        <f t="shared" ca="1" si="80"/>
        <v>8290978.2107765004</v>
      </c>
      <c r="AS52" s="204">
        <f t="shared" ca="1" si="80"/>
        <v>8320818.7427629009</v>
      </c>
      <c r="AT52" s="204">
        <f t="shared" ca="1" si="80"/>
        <v>8350703.9962223433</v>
      </c>
      <c r="AU52" s="204">
        <f t="shared" ca="1" si="80"/>
        <v>8380634.0256069377</v>
      </c>
      <c r="AV52" s="204">
        <f t="shared" ca="1" si="80"/>
        <v>8410608.8854290396</v>
      </c>
      <c r="AW52" s="204">
        <f t="shared" ca="1" si="80"/>
        <v>8440628.6302613094</v>
      </c>
      <c r="AX52" s="204">
        <f t="shared" ca="1" si="80"/>
        <v>8470693.3147367835</v>
      </c>
      <c r="AY52" s="204">
        <f t="shared" ca="1" si="80"/>
        <v>8500802.9935489316</v>
      </c>
      <c r="AZ52" s="204">
        <f t="shared" ca="1" si="80"/>
        <v>8530957.7214517146</v>
      </c>
      <c r="BA52" s="204">
        <f t="shared" ca="1" si="80"/>
        <v>8561157.5532596633</v>
      </c>
      <c r="BB52" s="204">
        <f t="shared" ca="1" si="80"/>
        <v>8579561.4064762387</v>
      </c>
      <c r="BC52" s="204">
        <f t="shared" ca="1" si="80"/>
        <v>8576693.5492595714</v>
      </c>
      <c r="BD52" s="204">
        <f t="shared" ca="1" si="80"/>
        <v>8573826.3226355761</v>
      </c>
      <c r="BE52" s="204">
        <f t="shared" ca="1" si="80"/>
        <v>8570959.7267410513</v>
      </c>
      <c r="BF52" s="204">
        <f t="shared" ca="1" si="80"/>
        <v>8568093.7617124803</v>
      </c>
      <c r="BG52" s="204">
        <f t="shared" ca="1" si="80"/>
        <v>8565228.4276860189</v>
      </c>
      <c r="BH52" s="204">
        <f t="shared" ca="1" si="80"/>
        <v>8562363.7247975022</v>
      </c>
      <c r="BI52" s="204">
        <f t="shared" ca="1" si="80"/>
        <v>8559499.653182447</v>
      </c>
      <c r="BJ52" s="204">
        <f t="shared" ca="1" si="80"/>
        <v>8556636.2129760496</v>
      </c>
      <c r="BK52" s="204">
        <f t="shared" ca="1" si="80"/>
        <v>8553773.4043131862</v>
      </c>
      <c r="BL52" s="204">
        <f t="shared" ca="1" si="80"/>
        <v>8540784.4222511612</v>
      </c>
      <c r="BM52" s="204">
        <f t="shared" ca="1" si="80"/>
        <v>8512474.9037286658</v>
      </c>
      <c r="BN52" s="204">
        <f t="shared" ca="1" si="80"/>
        <v>8484237.3246748038</v>
      </c>
      <c r="BO52" s="204">
        <f t="shared" ca="1" si="80"/>
        <v>8456071.5216734745</v>
      </c>
      <c r="BP52" s="204">
        <f t="shared" ca="1" si="80"/>
        <v>8427977.331657378</v>
      </c>
      <c r="BQ52" s="204">
        <f t="shared" ca="1" si="80"/>
        <v>8399954.5919073075</v>
      </c>
      <c r="BR52" s="204">
        <f t="shared" ca="1" si="80"/>
        <v>8372003.1400514245</v>
      </c>
      <c r="BS52" s="204">
        <f t="shared" ca="1" si="80"/>
        <v>8344122.8140645549</v>
      </c>
      <c r="BT52" s="204">
        <f t="shared" ca="1" si="80"/>
        <v>8316313.4522674782</v>
      </c>
      <c r="BU52" s="204">
        <f t="shared" ca="1" si="80"/>
        <v>8288574.8933262108</v>
      </c>
      <c r="BV52" s="204">
        <f t="shared" ca="1" si="80"/>
        <v>8255190.9349993365</v>
      </c>
      <c r="BW52" s="204">
        <f t="shared" ca="1" si="80"/>
        <v>8213904.090312372</v>
      </c>
      <c r="BX52" s="204">
        <f t="shared" ca="1" si="80"/>
        <v>8172768.0538322879</v>
      </c>
      <c r="BY52" s="204">
        <f t="shared" ca="1" si="80"/>
        <v>8131782.3390557636</v>
      </c>
      <c r="BZ52" s="204">
        <f t="shared" ca="1" si="80"/>
        <v>8090946.4609470889</v>
      </c>
      <c r="CA52" s="204">
        <f t="shared" ca="1" si="80"/>
        <v>8050259.9359339168</v>
      </c>
      <c r="CB52" s="204">
        <f t="shared" ca="1" si="80"/>
        <v>8009722.2819030369</v>
      </c>
      <c r="CC52" s="204">
        <f t="shared" ca="1" si="80"/>
        <v>7969333.018196146</v>
      </c>
      <c r="CD52" s="204">
        <f t="shared" ca="1" si="80"/>
        <v>7929091.6656056475</v>
      </c>
      <c r="CE52" s="204">
        <f t="shared" ca="1" si="80"/>
        <v>7888997.7463704469</v>
      </c>
      <c r="CF52" s="204">
        <f t="shared" ca="1" si="80"/>
        <v>7849050.7841717703</v>
      </c>
    </row>
    <row r="53" spans="1:84" x14ac:dyDescent="0.2">
      <c r="A53" s="202"/>
      <c r="B53" s="118" t="s">
        <v>172</v>
      </c>
      <c r="C53" s="118"/>
      <c r="D53" s="204">
        <f ca="1">'Frequency &amp; Severity Prediction'!AG7</f>
        <v>1951084.9008106119</v>
      </c>
      <c r="E53" s="204">
        <f t="shared" ref="E53:AH53" ca="1" si="81">D53*(E$40/D$40)*(E15/D15)</f>
        <v>2013354.6211052171</v>
      </c>
      <c r="F53" s="204">
        <f t="shared" ca="1" si="81"/>
        <v>2054677.6574163339</v>
      </c>
      <c r="G53" s="204">
        <f t="shared" ca="1" si="81"/>
        <v>2096544.4917401718</v>
      </c>
      <c r="H53" s="204">
        <f t="shared" ca="1" si="81"/>
        <v>2138961.2759903665</v>
      </c>
      <c r="I53" s="204">
        <f t="shared" ca="1" si="81"/>
        <v>2181934.2265074383</v>
      </c>
      <c r="J53" s="204">
        <f t="shared" ca="1" si="81"/>
        <v>2225469.6247025672</v>
      </c>
      <c r="K53" s="204">
        <f t="shared" ca="1" si="81"/>
        <v>2269573.8177076001</v>
      </c>
      <c r="L53" s="204">
        <f t="shared" ca="1" si="81"/>
        <v>2314253.2190313484</v>
      </c>
      <c r="M53" s="204">
        <f t="shared" ca="1" si="81"/>
        <v>2359514.3092222414</v>
      </c>
      <c r="N53" s="204">
        <f t="shared" ca="1" si="81"/>
        <v>2400612.6202105107</v>
      </c>
      <c r="O53" s="204">
        <f t="shared" ca="1" si="81"/>
        <v>2442443.2812377191</v>
      </c>
      <c r="P53" s="204">
        <f t="shared" ca="1" si="81"/>
        <v>2484702.4283882012</v>
      </c>
      <c r="Q53" s="204">
        <f t="shared" ca="1" si="81"/>
        <v>2527393.7798440992</v>
      </c>
      <c r="R53" s="204">
        <f t="shared" ca="1" si="81"/>
        <v>2570521.083502885</v>
      </c>
      <c r="S53" s="204">
        <f t="shared" ca="1" si="81"/>
        <v>2614088.117203407</v>
      </c>
      <c r="T53" s="204">
        <f t="shared" ca="1" si="81"/>
        <v>2658098.6889536073</v>
      </c>
      <c r="U53" s="204">
        <f t="shared" ca="1" si="81"/>
        <v>2702556.6371599068</v>
      </c>
      <c r="V53" s="204">
        <f t="shared" ca="1" si="81"/>
        <v>2747465.8308582837</v>
      </c>
      <c r="W53" s="204">
        <f t="shared" ca="1" si="81"/>
        <v>2792830.1699470519</v>
      </c>
      <c r="X53" s="204">
        <f t="shared" ca="1" si="81"/>
        <v>2833019.4749844731</v>
      </c>
      <c r="Y53" s="204">
        <f t="shared" ca="1" si="81"/>
        <v>2870387.3702146928</v>
      </c>
      <c r="Z53" s="204">
        <f t="shared" ca="1" si="81"/>
        <v>2908021.2764793574</v>
      </c>
      <c r="AA53" s="204">
        <f t="shared" ca="1" si="81"/>
        <v>2945922.7780306973</v>
      </c>
      <c r="AB53" s="204">
        <f t="shared" ca="1" si="81"/>
        <v>2984093.4677742794</v>
      </c>
      <c r="AC53" s="204">
        <f t="shared" ca="1" si="81"/>
        <v>3022534.9473139131</v>
      </c>
      <c r="AD53" s="204">
        <f t="shared" ca="1" si="81"/>
        <v>3061248.8269967791</v>
      </c>
      <c r="AE53" s="204">
        <f t="shared" ca="1" si="81"/>
        <v>3100236.7259587836</v>
      </c>
      <c r="AF53" s="204">
        <f t="shared" ca="1" si="81"/>
        <v>3139500.2721701432</v>
      </c>
      <c r="AG53" s="204">
        <f t="shared" ca="1" si="81"/>
        <v>3179041.1024811952</v>
      </c>
      <c r="AH53" s="204">
        <f t="shared" ca="1" si="81"/>
        <v>3212532.3423408372</v>
      </c>
      <c r="AI53" s="204">
        <f t="shared" ref="AI53:CF53" ca="1" si="82">AH53*(AI$40/AH$40)*(AI15/AH15)</f>
        <v>3239087.0551277352</v>
      </c>
      <c r="AJ53" s="204">
        <f t="shared" ca="1" si="82"/>
        <v>3265745.6496432307</v>
      </c>
      <c r="AK53" s="204">
        <f t="shared" ca="1" si="82"/>
        <v>3292508.4603984016</v>
      </c>
      <c r="AL53" s="204">
        <f t="shared" ca="1" si="82"/>
        <v>3319375.8228870826</v>
      </c>
      <c r="AM53" s="204">
        <f t="shared" ca="1" si="82"/>
        <v>3346348.0735886046</v>
      </c>
      <c r="AN53" s="204">
        <f t="shared" ca="1" si="82"/>
        <v>3373425.549970537</v>
      </c>
      <c r="AO53" s="204">
        <f t="shared" ca="1" si="82"/>
        <v>3400608.5904914378</v>
      </c>
      <c r="AP53" s="204">
        <f t="shared" ca="1" si="82"/>
        <v>3427897.5346036148</v>
      </c>
      <c r="AQ53" s="204">
        <f t="shared" ca="1" si="82"/>
        <v>3455292.7227558894</v>
      </c>
      <c r="AR53" s="204">
        <f t="shared" ca="1" si="82"/>
        <v>3477869.8770455592</v>
      </c>
      <c r="AS53" s="204">
        <f t="shared" ca="1" si="82"/>
        <v>3490387.2766421023</v>
      </c>
      <c r="AT53" s="204">
        <f t="shared" ca="1" si="82"/>
        <v>3502923.4358421555</v>
      </c>
      <c r="AU53" s="204">
        <f t="shared" ca="1" si="82"/>
        <v>3515478.3774870955</v>
      </c>
      <c r="AV53" s="204">
        <f t="shared" ca="1" si="82"/>
        <v>3528052.1244435702</v>
      </c>
      <c r="AW53" s="204">
        <f t="shared" ca="1" si="82"/>
        <v>3540644.699603525</v>
      </c>
      <c r="AX53" s="204">
        <f t="shared" ca="1" si="82"/>
        <v>3553256.1258842289</v>
      </c>
      <c r="AY53" s="204">
        <f t="shared" ca="1" si="82"/>
        <v>3565886.4262283035</v>
      </c>
      <c r="AZ53" s="204">
        <f t="shared" ca="1" si="82"/>
        <v>3578535.6236037449</v>
      </c>
      <c r="BA53" s="204">
        <f t="shared" ca="1" si="82"/>
        <v>3591203.7410039557</v>
      </c>
      <c r="BB53" s="204">
        <f t="shared" ca="1" si="82"/>
        <v>3598923.7235073829</v>
      </c>
      <c r="BC53" s="204">
        <f t="shared" ca="1" si="82"/>
        <v>3597720.7250225306</v>
      </c>
      <c r="BD53" s="204">
        <f t="shared" ca="1" si="82"/>
        <v>3596517.9910564353</v>
      </c>
      <c r="BE53" s="204">
        <f t="shared" ca="1" si="82"/>
        <v>3595315.5216664826</v>
      </c>
      <c r="BF53" s="204">
        <f t="shared" ca="1" si="82"/>
        <v>3594113.3169099223</v>
      </c>
      <c r="BG53" s="204">
        <f t="shared" ca="1" si="82"/>
        <v>3592911.3768438688</v>
      </c>
      <c r="BH53" s="204">
        <f t="shared" ca="1" si="82"/>
        <v>3591709.701525304</v>
      </c>
      <c r="BI53" s="204">
        <f t="shared" ca="1" si="82"/>
        <v>3590508.2910110718</v>
      </c>
      <c r="BJ53" s="204">
        <f t="shared" ca="1" si="82"/>
        <v>3589307.1453578845</v>
      </c>
      <c r="BK53" s="204">
        <f t="shared" ca="1" si="82"/>
        <v>3588106.2646223186</v>
      </c>
      <c r="BL53" s="204">
        <f t="shared" ca="1" si="82"/>
        <v>3582657.6928979</v>
      </c>
      <c r="BM53" s="204">
        <f t="shared" ca="1" si="82"/>
        <v>3570782.5173516562</v>
      </c>
      <c r="BN53" s="204">
        <f t="shared" ca="1" si="82"/>
        <v>3558937.5187163362</v>
      </c>
      <c r="BO53" s="204">
        <f t="shared" ca="1" si="82"/>
        <v>3547122.6284427382</v>
      </c>
      <c r="BP53" s="204">
        <f t="shared" ca="1" si="82"/>
        <v>3535337.7781279739</v>
      </c>
      <c r="BQ53" s="204">
        <f t="shared" ca="1" si="82"/>
        <v>3523582.8995151725</v>
      </c>
      <c r="BR53" s="204">
        <f t="shared" ca="1" si="82"/>
        <v>3511857.9244931764</v>
      </c>
      <c r="BS53" s="204">
        <f t="shared" ca="1" si="82"/>
        <v>3500162.7850962458</v>
      </c>
      <c r="BT53" s="204">
        <f t="shared" ca="1" si="82"/>
        <v>3488497.41350376</v>
      </c>
      <c r="BU53" s="204">
        <f t="shared" ca="1" si="82"/>
        <v>3476861.7420399156</v>
      </c>
      <c r="BV53" s="204">
        <f t="shared" ca="1" si="82"/>
        <v>3462857.9586394634</v>
      </c>
      <c r="BW53" s="204">
        <f t="shared" ca="1" si="82"/>
        <v>3445539.1007430069</v>
      </c>
      <c r="BX53" s="204">
        <f t="shared" ca="1" si="82"/>
        <v>3428283.5033336235</v>
      </c>
      <c r="BY53" s="204">
        <f t="shared" ca="1" si="82"/>
        <v>3411090.9623346403</v>
      </c>
      <c r="BZ53" s="204">
        <f t="shared" ca="1" si="82"/>
        <v>3393961.2742850124</v>
      </c>
      <c r="CA53" s="204">
        <f t="shared" ca="1" si="82"/>
        <v>3376894.2363375425</v>
      </c>
      <c r="CB53" s="204">
        <f t="shared" ca="1" si="82"/>
        <v>3359889.6462571053</v>
      </c>
      <c r="CC53" s="204">
        <f t="shared" ca="1" si="82"/>
        <v>3342947.302418876</v>
      </c>
      <c r="CD53" s="204">
        <f t="shared" ca="1" si="82"/>
        <v>3326067.0038065659</v>
      </c>
      <c r="CE53" s="204">
        <f t="shared" ca="1" si="82"/>
        <v>3309248.5500106607</v>
      </c>
      <c r="CF53" s="204">
        <f t="shared" ca="1" si="82"/>
        <v>3292491.7412266652</v>
      </c>
    </row>
    <row r="54" spans="1:84" x14ac:dyDescent="0.2">
      <c r="A54" s="202"/>
      <c r="B54" s="212" t="s">
        <v>173</v>
      </c>
      <c r="C54" s="118"/>
      <c r="D54" s="204">
        <f ca="1">'Frequency &amp; Severity Prediction'!AH2</f>
        <v>36466192.134238563</v>
      </c>
      <c r="E54" s="204">
        <f t="shared" ref="E54:AH54" ca="1" si="83">D54*(E$41/D$41)*(E10/D10)</f>
        <v>37499466.168336719</v>
      </c>
      <c r="F54" s="204">
        <f t="shared" ca="1" si="83"/>
        <v>38269190.67935802</v>
      </c>
      <c r="G54" s="204">
        <f t="shared" ca="1" si="83"/>
        <v>39049044.743980817</v>
      </c>
      <c r="H54" s="204">
        <f t="shared" ca="1" si="83"/>
        <v>39839142.957632273</v>
      </c>
      <c r="I54" s="204">
        <f t="shared" ca="1" si="83"/>
        <v>40639601.115865104</v>
      </c>
      <c r="J54" s="204">
        <f t="shared" ca="1" si="83"/>
        <v>41450536.226349674</v>
      </c>
      <c r="K54" s="204">
        <f t="shared" ca="1" si="83"/>
        <v>42272066.520982206</v>
      </c>
      <c r="L54" s="204">
        <f t="shared" ca="1" si="83"/>
        <v>43104311.468110196</v>
      </c>
      <c r="M54" s="204">
        <f t="shared" ca="1" si="83"/>
        <v>43947391.784876078</v>
      </c>
      <c r="N54" s="204">
        <f t="shared" ca="1" si="83"/>
        <v>44712938.745177522</v>
      </c>
      <c r="O54" s="204">
        <f t="shared" ca="1" si="83"/>
        <v>45492200.557038411</v>
      </c>
      <c r="P54" s="204">
        <f t="shared" ca="1" si="83"/>
        <v>46279444.931481659</v>
      </c>
      <c r="Q54" s="204">
        <f t="shared" ca="1" si="83"/>
        <v>47074741.138259158</v>
      </c>
      <c r="R54" s="204">
        <f t="shared" ca="1" si="83"/>
        <v>47878159.000724792</v>
      </c>
      <c r="S54" s="204">
        <f t="shared" ca="1" si="83"/>
        <v>48689768.900045864</v>
      </c>
      <c r="T54" s="204">
        <f t="shared" ca="1" si="83"/>
        <v>49509641.77944541</v>
      </c>
      <c r="U54" s="204">
        <f t="shared" ca="1" si="83"/>
        <v>50337849.148475796</v>
      </c>
      <c r="V54" s="204">
        <f t="shared" ca="1" si="83"/>
        <v>51174463.087323785</v>
      </c>
      <c r="W54" s="204">
        <f t="shared" ca="1" si="83"/>
        <v>52019556.251147181</v>
      </c>
      <c r="X54" s="204">
        <f t="shared" ca="1" si="83"/>
        <v>52768260.059760042</v>
      </c>
      <c r="Y54" s="204">
        <f t="shared" ca="1" si="83"/>
        <v>53464083.754719667</v>
      </c>
      <c r="Z54" s="204">
        <f t="shared" ca="1" si="83"/>
        <v>54164860.545517541</v>
      </c>
      <c r="AA54" s="204">
        <f t="shared" ca="1" si="83"/>
        <v>54870619.930076577</v>
      </c>
      <c r="AB54" s="204">
        <f t="shared" ca="1" si="83"/>
        <v>55581391.567438118</v>
      </c>
      <c r="AC54" s="204">
        <f t="shared" ca="1" si="83"/>
        <v>56297205.278598018</v>
      </c>
      <c r="AD54" s="204">
        <f t="shared" ca="1" si="83"/>
        <v>57018091.04734692</v>
      </c>
      <c r="AE54" s="204">
        <f t="shared" ca="1" si="83"/>
        <v>57744079.021114692</v>
      </c>
      <c r="AF54" s="204">
        <f t="shared" ca="1" si="83"/>
        <v>58475199.511819184</v>
      </c>
      <c r="AG54" s="204">
        <f t="shared" ca="1" si="83"/>
        <v>59211482.996719182</v>
      </c>
      <c r="AH54" s="204">
        <f t="shared" ca="1" si="83"/>
        <v>59835088.131943762</v>
      </c>
      <c r="AI54" s="204">
        <f t="shared" ref="AI54:CF54" ca="1" si="84">AH54*(AI$41/AH$41)*(AI10/AH10)</f>
        <v>60329477.046619624</v>
      </c>
      <c r="AJ54" s="204">
        <f t="shared" ca="1" si="84"/>
        <v>60825799.876666531</v>
      </c>
      <c r="AK54" s="204">
        <f t="shared" ca="1" si="84"/>
        <v>61324062.849345177</v>
      </c>
      <c r="AL54" s="204">
        <f t="shared" ca="1" si="84"/>
        <v>61824272.210210986</v>
      </c>
      <c r="AM54" s="204">
        <f t="shared" ca="1" si="84"/>
        <v>62326434.223165117</v>
      </c>
      <c r="AN54" s="204">
        <f t="shared" ca="1" si="84"/>
        <v>62830555.170505486</v>
      </c>
      <c r="AO54" s="204">
        <f t="shared" ca="1" si="84"/>
        <v>63336641.352978043</v>
      </c>
      <c r="AP54" s="204">
        <f t="shared" ca="1" si="84"/>
        <v>63844699.089828067</v>
      </c>
      <c r="AQ54" s="204">
        <f t="shared" ca="1" si="84"/>
        <v>64354734.718851708</v>
      </c>
      <c r="AR54" s="204">
        <f t="shared" ca="1" si="84"/>
        <v>64775033.975193404</v>
      </c>
      <c r="AS54" s="204">
        <f t="shared" ca="1" si="84"/>
        <v>65008235.525496021</v>
      </c>
      <c r="AT54" s="204">
        <f t="shared" ca="1" si="84"/>
        <v>65241786.584046908</v>
      </c>
      <c r="AU54" s="204">
        <f t="shared" ca="1" si="84"/>
        <v>65475687.576407798</v>
      </c>
      <c r="AV54" s="204">
        <f t="shared" ca="1" si="84"/>
        <v>65709938.928611234</v>
      </c>
      <c r="AW54" s="204">
        <f t="shared" ca="1" si="84"/>
        <v>65944541.067161098</v>
      </c>
      <c r="AX54" s="204">
        <f t="shared" ca="1" si="84"/>
        <v>66179494.41903311</v>
      </c>
      <c r="AY54" s="204">
        <f t="shared" ca="1" si="84"/>
        <v>66414799.411675297</v>
      </c>
      <c r="AZ54" s="204">
        <f t="shared" ca="1" si="84"/>
        <v>66650456.473008499</v>
      </c>
      <c r="BA54" s="204">
        <f t="shared" ca="1" si="84"/>
        <v>66886466.031426854</v>
      </c>
      <c r="BB54" s="204">
        <f t="shared" ca="1" si="84"/>
        <v>67030316.18976362</v>
      </c>
      <c r="BC54" s="204">
        <f t="shared" ca="1" si="84"/>
        <v>67008076.82328885</v>
      </c>
      <c r="BD54" s="204">
        <f t="shared" ca="1" si="84"/>
        <v>66985842.206970982</v>
      </c>
      <c r="BE54" s="204">
        <f t="shared" ca="1" si="84"/>
        <v>66963612.342019118</v>
      </c>
      <c r="BF54" s="204">
        <f t="shared" ca="1" si="84"/>
        <v>66941387.229639739</v>
      </c>
      <c r="BG54" s="204">
        <f t="shared" ca="1" si="84"/>
        <v>66919166.871036693</v>
      </c>
      <c r="BH54" s="204">
        <f t="shared" ca="1" si="84"/>
        <v>66896951.267411254</v>
      </c>
      <c r="BI54" s="204">
        <f t="shared" ca="1" si="84"/>
        <v>66874740.419962071</v>
      </c>
      <c r="BJ54" s="204">
        <f t="shared" ca="1" si="84"/>
        <v>66852534.329885185</v>
      </c>
      <c r="BK54" s="204">
        <f t="shared" ca="1" si="84"/>
        <v>66830332.998374045</v>
      </c>
      <c r="BL54" s="204">
        <f t="shared" ca="1" si="84"/>
        <v>66729015.856053345</v>
      </c>
      <c r="BM54" s="204">
        <f t="shared" ca="1" si="84"/>
        <v>66507505.019012071</v>
      </c>
      <c r="BN54" s="204">
        <f t="shared" ca="1" si="84"/>
        <v>66286557.37141525</v>
      </c>
      <c r="BO54" s="204">
        <f t="shared" ca="1" si="84"/>
        <v>66066171.633597516</v>
      </c>
      <c r="BP54" s="204">
        <f t="shared" ca="1" si="84"/>
        <v>65846346.528625317</v>
      </c>
      <c r="BQ54" s="204">
        <f t="shared" ca="1" si="84"/>
        <v>65627080.782291338</v>
      </c>
      <c r="BR54" s="204">
        <f t="shared" ca="1" si="84"/>
        <v>65408373.123108879</v>
      </c>
      <c r="BS54" s="204">
        <f t="shared" ca="1" si="84"/>
        <v>65190222.282306284</v>
      </c>
      <c r="BT54" s="204">
        <f t="shared" ca="1" si="84"/>
        <v>64972626.99382136</v>
      </c>
      <c r="BU54" s="204">
        <f t="shared" ca="1" si="84"/>
        <v>64755585.99429585</v>
      </c>
      <c r="BV54" s="204">
        <f t="shared" ca="1" si="84"/>
        <v>64494440.923343956</v>
      </c>
      <c r="BW54" s="204">
        <f t="shared" ca="1" si="84"/>
        <v>64171877.308124453</v>
      </c>
      <c r="BX54" s="204">
        <f t="shared" ca="1" si="84"/>
        <v>63850491.926381052</v>
      </c>
      <c r="BY54" s="204">
        <f t="shared" ca="1" si="84"/>
        <v>63530280.977151893</v>
      </c>
      <c r="BZ54" s="204">
        <f t="shared" ca="1" si="84"/>
        <v>63211240.670941278</v>
      </c>
      <c r="CA54" s="204">
        <f t="shared" ca="1" si="84"/>
        <v>62893367.229686558</v>
      </c>
      <c r="CB54" s="204">
        <f t="shared" ca="1" si="84"/>
        <v>62576656.886725031</v>
      </c>
      <c r="CC54" s="204">
        <f t="shared" ca="1" si="84"/>
        <v>62261105.886760965</v>
      </c>
      <c r="CD54" s="204">
        <f t="shared" ca="1" si="84"/>
        <v>61946710.485832751</v>
      </c>
      <c r="CE54" s="204">
        <f t="shared" ca="1" si="84"/>
        <v>61633466.951280057</v>
      </c>
      <c r="CF54" s="204">
        <f t="shared" ca="1" si="84"/>
        <v>61321371.561711162</v>
      </c>
    </row>
    <row r="55" spans="1:84" x14ac:dyDescent="0.2">
      <c r="A55" s="202"/>
      <c r="B55" s="212" t="s">
        <v>174</v>
      </c>
      <c r="C55" s="118"/>
      <c r="D55" s="204">
        <f ca="1">'Frequency &amp; Severity Prediction'!AH3</f>
        <v>55004295.56823343</v>
      </c>
      <c r="E55" s="204">
        <f t="shared" ref="E55:AH55" ca="1" si="85">D55*(E$41/D$41)*(E11/D11)</f>
        <v>57991468.714270867</v>
      </c>
      <c r="F55" s="204">
        <f t="shared" ca="1" si="85"/>
        <v>59181817.790151574</v>
      </c>
      <c r="G55" s="204">
        <f t="shared" ca="1" si="85"/>
        <v>60387831.827451564</v>
      </c>
      <c r="H55" s="204">
        <f t="shared" ca="1" si="85"/>
        <v>61609688.043550387</v>
      </c>
      <c r="I55" s="204">
        <f t="shared" ca="1" si="85"/>
        <v>62847565.511775181</v>
      </c>
      <c r="J55" s="204">
        <f t="shared" ca="1" si="85"/>
        <v>64101645.179945976</v>
      </c>
      <c r="K55" s="204">
        <f t="shared" ca="1" si="85"/>
        <v>65372109.889100559</v>
      </c>
      <c r="L55" s="204">
        <f t="shared" ca="1" si="85"/>
        <v>66659144.39240063</v>
      </c>
      <c r="M55" s="204">
        <f t="shared" ca="1" si="85"/>
        <v>67962935.374220759</v>
      </c>
      <c r="N55" s="204">
        <f t="shared" ca="1" si="85"/>
        <v>69146824.030084148</v>
      </c>
      <c r="O55" s="204">
        <f t="shared" ca="1" si="85"/>
        <v>70351922.171478853</v>
      </c>
      <c r="P55" s="204">
        <f t="shared" ca="1" si="85"/>
        <v>71569365.036027133</v>
      </c>
      <c r="Q55" s="204">
        <f t="shared" ca="1" si="85"/>
        <v>72799259.746711239</v>
      </c>
      <c r="R55" s="204">
        <f t="shared" ca="1" si="85"/>
        <v>74041714.282637462</v>
      </c>
      <c r="S55" s="204">
        <f t="shared" ca="1" si="85"/>
        <v>75296837.485548869</v>
      </c>
      <c r="T55" s="204">
        <f t="shared" ca="1" si="85"/>
        <v>76564739.066385865</v>
      </c>
      <c r="U55" s="204">
        <f t="shared" ca="1" si="85"/>
        <v>77845529.611895248</v>
      </c>
      <c r="V55" s="204">
        <f t="shared" ca="1" si="85"/>
        <v>79139320.591287687</v>
      </c>
      <c r="W55" s="204">
        <f t="shared" ca="1" si="85"/>
        <v>80446224.36294429</v>
      </c>
      <c r="X55" s="204">
        <f t="shared" ca="1" si="85"/>
        <v>81604065.738566026</v>
      </c>
      <c r="Y55" s="204">
        <f t="shared" ca="1" si="85"/>
        <v>82680130.071208999</v>
      </c>
      <c r="Z55" s="204">
        <f t="shared" ca="1" si="85"/>
        <v>83763854.174288541</v>
      </c>
      <c r="AA55" s="204">
        <f t="shared" ca="1" si="85"/>
        <v>84855283.665197313</v>
      </c>
      <c r="AB55" s="204">
        <f t="shared" ca="1" si="85"/>
        <v>85954464.410491407</v>
      </c>
      <c r="AC55" s="204">
        <f t="shared" ca="1" si="85"/>
        <v>87061442.527183264</v>
      </c>
      <c r="AD55" s="204">
        <f t="shared" ca="1" si="85"/>
        <v>88176264.384041145</v>
      </c>
      <c r="AE55" s="204">
        <f t="shared" ca="1" si="85"/>
        <v>89298976.602895066</v>
      </c>
      <c r="AF55" s="204">
        <f t="shared" ca="1" si="85"/>
        <v>90429626.059949249</v>
      </c>
      <c r="AG55" s="204">
        <f t="shared" ca="1" si="85"/>
        <v>91568259.887101322</v>
      </c>
      <c r="AH55" s="204">
        <f t="shared" ca="1" si="85"/>
        <v>92532641.020611167</v>
      </c>
      <c r="AI55" s="204">
        <f t="shared" ref="AI55:CF55" ca="1" si="86">AH55*(AI$41/AH$41)*(AI11/AH11)</f>
        <v>93297194.285167128</v>
      </c>
      <c r="AJ55" s="204">
        <f t="shared" ca="1" si="86"/>
        <v>94064738.274770543</v>
      </c>
      <c r="AK55" s="204">
        <f t="shared" ca="1" si="86"/>
        <v>94835282.619638339</v>
      </c>
      <c r="AL55" s="204">
        <f t="shared" ca="1" si="86"/>
        <v>95608836.978279531</v>
      </c>
      <c r="AM55" s="204">
        <f t="shared" ca="1" si="86"/>
        <v>96385411.037574112</v>
      </c>
      <c r="AN55" s="204">
        <f t="shared" ca="1" si="86"/>
        <v>97165014.512851924</v>
      </c>
      <c r="AO55" s="204">
        <f t="shared" ca="1" si="86"/>
        <v>97947657.147971958</v>
      </c>
      <c r="AP55" s="204">
        <f t="shared" ca="1" si="86"/>
        <v>98733348.715401754</v>
      </c>
      <c r="AQ55" s="204">
        <f t="shared" ca="1" si="86"/>
        <v>99522099.016297027</v>
      </c>
      <c r="AR55" s="204">
        <f t="shared" ca="1" si="86"/>
        <v>100172075.50037165</v>
      </c>
      <c r="AS55" s="204">
        <f t="shared" ca="1" si="86"/>
        <v>100532712.64511888</v>
      </c>
      <c r="AT55" s="204">
        <f t="shared" ca="1" si="86"/>
        <v>100893890.29080427</v>
      </c>
      <c r="AU55" s="204">
        <f t="shared" ca="1" si="86"/>
        <v>101255609.09554252</v>
      </c>
      <c r="AV55" s="204">
        <f t="shared" ca="1" si="86"/>
        <v>101617869.71817644</v>
      </c>
      <c r="AW55" s="204">
        <f t="shared" ca="1" si="86"/>
        <v>101980672.81827772</v>
      </c>
      <c r="AX55" s="204">
        <f t="shared" ca="1" si="86"/>
        <v>102344019.05614772</v>
      </c>
      <c r="AY55" s="204">
        <f t="shared" ca="1" si="86"/>
        <v>102707909.09281826</v>
      </c>
      <c r="AZ55" s="204">
        <f t="shared" ca="1" si="86"/>
        <v>103072343.59005228</v>
      </c>
      <c r="BA55" s="204">
        <f t="shared" ca="1" si="86"/>
        <v>103437323.21034467</v>
      </c>
      <c r="BB55" s="204">
        <f t="shared" ca="1" si="86"/>
        <v>103659781.89600387</v>
      </c>
      <c r="BC55" s="204">
        <f t="shared" ca="1" si="86"/>
        <v>103625389.57907441</v>
      </c>
      <c r="BD55" s="204">
        <f t="shared" ca="1" si="86"/>
        <v>103591004.6080782</v>
      </c>
      <c r="BE55" s="204">
        <f t="shared" ca="1" si="86"/>
        <v>103556626.98488508</v>
      </c>
      <c r="BF55" s="204">
        <f t="shared" ca="1" si="86"/>
        <v>103522256.7113608</v>
      </c>
      <c r="BG55" s="204">
        <f t="shared" ca="1" si="86"/>
        <v>103487893.78936709</v>
      </c>
      <c r="BH55" s="204">
        <f t="shared" ca="1" si="86"/>
        <v>103453538.22076167</v>
      </c>
      <c r="BI55" s="204">
        <f t="shared" ca="1" si="86"/>
        <v>103419190.00739817</v>
      </c>
      <c r="BJ55" s="204">
        <f t="shared" ca="1" si="86"/>
        <v>103384849.15112627</v>
      </c>
      <c r="BK55" s="204">
        <f t="shared" ca="1" si="86"/>
        <v>103350515.65379156</v>
      </c>
      <c r="BL55" s="204">
        <f t="shared" ca="1" si="86"/>
        <v>103193832.62628566</v>
      </c>
      <c r="BM55" s="204">
        <f t="shared" ca="1" si="86"/>
        <v>102851274.71576805</v>
      </c>
      <c r="BN55" s="204">
        <f t="shared" ca="1" si="86"/>
        <v>102509587.75586349</v>
      </c>
      <c r="BO55" s="204">
        <f t="shared" ca="1" si="86"/>
        <v>102168769.76761916</v>
      </c>
      <c r="BP55" s="204">
        <f t="shared" ca="1" si="86"/>
        <v>101828818.77630693</v>
      </c>
      <c r="BQ55" s="204">
        <f t="shared" ca="1" si="86"/>
        <v>101489732.81141458</v>
      </c>
      <c r="BR55" s="204">
        <f t="shared" ca="1" si="86"/>
        <v>101151509.90663734</v>
      </c>
      <c r="BS55" s="204">
        <f t="shared" ca="1" si="86"/>
        <v>100814148.09986909</v>
      </c>
      <c r="BT55" s="204">
        <f t="shared" ca="1" si="86"/>
        <v>100477645.43319377</v>
      </c>
      <c r="BU55" s="204">
        <f t="shared" ca="1" si="86"/>
        <v>100141999.95287691</v>
      </c>
      <c r="BV55" s="204">
        <f t="shared" ca="1" si="86"/>
        <v>99738149.238202468</v>
      </c>
      <c r="BW55" s="204">
        <f t="shared" ca="1" si="86"/>
        <v>99239317.129062772</v>
      </c>
      <c r="BX55" s="204">
        <f t="shared" ca="1" si="86"/>
        <v>98742307.112255305</v>
      </c>
      <c r="BY55" s="204">
        <f t="shared" ca="1" si="86"/>
        <v>98247113.309740081</v>
      </c>
      <c r="BZ55" s="204">
        <f t="shared" ca="1" si="86"/>
        <v>97753729.861209124</v>
      </c>
      <c r="CA55" s="204">
        <f t="shared" ca="1" si="86"/>
        <v>97262150.924035192</v>
      </c>
      <c r="CB55" s="204">
        <f t="shared" ca="1" si="86"/>
        <v>96772370.673220634</v>
      </c>
      <c r="CC55" s="204">
        <f t="shared" ca="1" si="86"/>
        <v>96284383.301346406</v>
      </c>
      <c r="CD55" s="204">
        <f t="shared" ca="1" si="86"/>
        <v>95798183.018521205</v>
      </c>
      <c r="CE55" s="204">
        <f t="shared" ca="1" si="86"/>
        <v>95313764.052330747</v>
      </c>
      <c r="CF55" s="204">
        <f t="shared" ca="1" si="86"/>
        <v>94831120.647787184</v>
      </c>
    </row>
    <row r="56" spans="1:84" x14ac:dyDescent="0.2">
      <c r="A56" s="202"/>
      <c r="B56" s="212" t="s">
        <v>175</v>
      </c>
      <c r="C56" s="118"/>
      <c r="D56" s="204">
        <f ca="1">'Frequency &amp; Severity Prediction'!AH4</f>
        <v>32018126.482620742</v>
      </c>
      <c r="E56" s="204">
        <f t="shared" ref="E56:AH56" ca="1" si="87">D56*(E$41/D$41)*(E12/D12)</f>
        <v>32581684.739633847</v>
      </c>
      <c r="F56" s="204">
        <f t="shared" ca="1" si="87"/>
        <v>33250465.496188741</v>
      </c>
      <c r="G56" s="204">
        <f t="shared" ca="1" si="87"/>
        <v>33928047.389285579</v>
      </c>
      <c r="H56" s="204">
        <f t="shared" ca="1" si="87"/>
        <v>34614529.985997207</v>
      </c>
      <c r="I56" s="204">
        <f t="shared" ca="1" si="87"/>
        <v>35310013.896134339</v>
      </c>
      <c r="J56" s="204">
        <f t="shared" ca="1" si="87"/>
        <v>36014600.782664947</v>
      </c>
      <c r="K56" s="204">
        <f t="shared" ca="1" si="87"/>
        <v>36728393.372234568</v>
      </c>
      <c r="L56" s="204">
        <f t="shared" ca="1" si="87"/>
        <v>37451495.465788461</v>
      </c>
      <c r="M56" s="204">
        <f t="shared" ca="1" si="87"/>
        <v>38184011.949296445</v>
      </c>
      <c r="N56" s="204">
        <f t="shared" ca="1" si="87"/>
        <v>38849163.010433085</v>
      </c>
      <c r="O56" s="204">
        <f t="shared" ca="1" si="87"/>
        <v>39526230.320397228</v>
      </c>
      <c r="P56" s="204">
        <f t="shared" ca="1" si="87"/>
        <v>40210233.338093996</v>
      </c>
      <c r="Q56" s="204">
        <f t="shared" ca="1" si="87"/>
        <v>40901232.249052629</v>
      </c>
      <c r="R56" s="204">
        <f t="shared" ca="1" si="87"/>
        <v>41599287.719803534</v>
      </c>
      <c r="S56" s="204">
        <f t="shared" ca="1" si="87"/>
        <v>42304460.901537336</v>
      </c>
      <c r="T56" s="204">
        <f t="shared" ca="1" si="87"/>
        <v>43016813.433790907</v>
      </c>
      <c r="U56" s="204">
        <f t="shared" ca="1" si="87"/>
        <v>43736407.448160484</v>
      </c>
      <c r="V56" s="204">
        <f t="shared" ca="1" si="87"/>
        <v>44463305.572042167</v>
      </c>
      <c r="W56" s="204">
        <f t="shared" ca="1" si="87"/>
        <v>45197570.932399824</v>
      </c>
      <c r="X56" s="204">
        <f t="shared" ca="1" si="87"/>
        <v>45848087.698320746</v>
      </c>
      <c r="Y56" s="204">
        <f t="shared" ca="1" si="87"/>
        <v>46452659.191732682</v>
      </c>
      <c r="Z56" s="204">
        <f t="shared" ca="1" si="87"/>
        <v>47061534.218596607</v>
      </c>
      <c r="AA56" s="204">
        <f t="shared" ca="1" si="87"/>
        <v>47674738.408398025</v>
      </c>
      <c r="AB56" s="204">
        <f t="shared" ca="1" si="87"/>
        <v>48292297.530611373</v>
      </c>
      <c r="AC56" s="204">
        <f t="shared" ca="1" si="87"/>
        <v>48914237.495426439</v>
      </c>
      <c r="AD56" s="204">
        <f t="shared" ca="1" si="87"/>
        <v>49540584.354478456</v>
      </c>
      <c r="AE56" s="204">
        <f t="shared" ca="1" si="87"/>
        <v>50171364.301581807</v>
      </c>
      <c r="AF56" s="204">
        <f t="shared" ca="1" si="87"/>
        <v>50806603.67346742</v>
      </c>
      <c r="AG56" s="204">
        <f t="shared" ca="1" si="87"/>
        <v>51446328.950523943</v>
      </c>
      <c r="AH56" s="204">
        <f t="shared" ca="1" si="87"/>
        <v>51988152.821474411</v>
      </c>
      <c r="AI56" s="204">
        <f t="shared" ref="AI56:CF56" ca="1" si="88">AH56*(AI$41/AH$41)*(AI12/AH12)</f>
        <v>52417706.236566484</v>
      </c>
      <c r="AJ56" s="204">
        <f t="shared" ca="1" si="88"/>
        <v>52848939.948136635</v>
      </c>
      <c r="AK56" s="204">
        <f t="shared" ca="1" si="88"/>
        <v>53281859.366785742</v>
      </c>
      <c r="AL56" s="204">
        <f t="shared" ca="1" si="88"/>
        <v>53716469.919010207</v>
      </c>
      <c r="AM56" s="204">
        <f t="shared" ca="1" si="88"/>
        <v>54152777.04724624</v>
      </c>
      <c r="AN56" s="204">
        <f t="shared" ca="1" si="88"/>
        <v>54590786.209914222</v>
      </c>
      <c r="AO56" s="204">
        <f t="shared" ca="1" si="88"/>
        <v>55030502.881463222</v>
      </c>
      <c r="AP56" s="204">
        <f t="shared" ca="1" si="88"/>
        <v>55471932.552415617</v>
      </c>
      <c r="AQ56" s="204">
        <f t="shared" ca="1" si="88"/>
        <v>55915080.729411818</v>
      </c>
      <c r="AR56" s="204">
        <f t="shared" ca="1" si="88"/>
        <v>56280260.804374866</v>
      </c>
      <c r="AS56" s="204">
        <f t="shared" ca="1" si="88"/>
        <v>56482879.672564767</v>
      </c>
      <c r="AT56" s="204">
        <f t="shared" ca="1" si="88"/>
        <v>56685802.213545837</v>
      </c>
      <c r="AU56" s="204">
        <f t="shared" ca="1" si="88"/>
        <v>56889028.797070511</v>
      </c>
      <c r="AV56" s="204">
        <f t="shared" ca="1" si="88"/>
        <v>57092559.793300256</v>
      </c>
      <c r="AW56" s="204">
        <f t="shared" ca="1" si="88"/>
        <v>57296395.57280609</v>
      </c>
      <c r="AX56" s="204">
        <f t="shared" ca="1" si="88"/>
        <v>57500536.506568983</v>
      </c>
      <c r="AY56" s="204">
        <f t="shared" ca="1" si="88"/>
        <v>57704982.965980269</v>
      </c>
      <c r="AZ56" s="204">
        <f t="shared" ca="1" si="88"/>
        <v>57909735.322842084</v>
      </c>
      <c r="BA56" s="204">
        <f t="shared" ca="1" si="88"/>
        <v>58114793.949367814</v>
      </c>
      <c r="BB56" s="204">
        <f t="shared" ca="1" si="88"/>
        <v>58239779.208828188</v>
      </c>
      <c r="BC56" s="204">
        <f t="shared" ca="1" si="88"/>
        <v>58220456.373030014</v>
      </c>
      <c r="BD56" s="204">
        <f t="shared" ca="1" si="88"/>
        <v>58201137.664440311</v>
      </c>
      <c r="BE56" s="204">
        <f t="shared" ca="1" si="88"/>
        <v>58181823.084109627</v>
      </c>
      <c r="BF56" s="204">
        <f t="shared" ca="1" si="88"/>
        <v>58162512.633086205</v>
      </c>
      <c r="BG56" s="204">
        <f t="shared" ca="1" si="88"/>
        <v>58143206.312416039</v>
      </c>
      <c r="BH56" s="204">
        <f t="shared" ca="1" si="88"/>
        <v>58123904.123142853</v>
      </c>
      <c r="BI56" s="204">
        <f t="shared" ca="1" si="88"/>
        <v>58104606.066308096</v>
      </c>
      <c r="BJ56" s="204">
        <f t="shared" ca="1" si="88"/>
        <v>58085312.142950967</v>
      </c>
      <c r="BK56" s="204">
        <f t="shared" ca="1" si="88"/>
        <v>58066022.354108401</v>
      </c>
      <c r="BL56" s="204">
        <f t="shared" ca="1" si="88"/>
        <v>57977992.215892702</v>
      </c>
      <c r="BM56" s="204">
        <f t="shared" ca="1" si="88"/>
        <v>57785530.90920388</v>
      </c>
      <c r="BN56" s="204">
        <f t="shared" ca="1" si="88"/>
        <v>57593558.933772348</v>
      </c>
      <c r="BO56" s="204">
        <f t="shared" ca="1" si="88"/>
        <v>57402075.177751526</v>
      </c>
      <c r="BP56" s="204">
        <f t="shared" ca="1" si="88"/>
        <v>57211078.53166838</v>
      </c>
      <c r="BQ56" s="204">
        <f t="shared" ca="1" si="88"/>
        <v>57020567.888418578</v>
      </c>
      <c r="BR56" s="204">
        <f t="shared" ca="1" si="88"/>
        <v>56830542.143261619</v>
      </c>
      <c r="BS56" s="204">
        <f t="shared" ca="1" si="88"/>
        <v>56641000.193816006</v>
      </c>
      <c r="BT56" s="204">
        <f t="shared" ca="1" si="88"/>
        <v>56451940.940054372</v>
      </c>
      <c r="BU56" s="204">
        <f t="shared" ca="1" si="88"/>
        <v>56263363.284298666</v>
      </c>
      <c r="BV56" s="204">
        <f t="shared" ca="1" si="88"/>
        <v>56036465.484344162</v>
      </c>
      <c r="BW56" s="204">
        <f t="shared" ca="1" si="88"/>
        <v>55756203.734153375</v>
      </c>
      <c r="BX56" s="204">
        <f t="shared" ca="1" si="88"/>
        <v>55476965.70071353</v>
      </c>
      <c r="BY56" s="204">
        <f t="shared" ca="1" si="88"/>
        <v>55198748.081531189</v>
      </c>
      <c r="BZ56" s="204">
        <f t="shared" ca="1" si="88"/>
        <v>54921547.584075384</v>
      </c>
      <c r="CA56" s="204">
        <f t="shared" ca="1" si="88"/>
        <v>54645360.925748788</v>
      </c>
      <c r="CB56" s="204">
        <f t="shared" ca="1" si="88"/>
        <v>54370184.833859064</v>
      </c>
      <c r="CC56" s="204">
        <f t="shared" ca="1" si="88"/>
        <v>54096016.045590118</v>
      </c>
      <c r="CD56" s="204">
        <f t="shared" ca="1" si="88"/>
        <v>53822851.307973586</v>
      </c>
      <c r="CE56" s="204">
        <f t="shared" ca="1" si="88"/>
        <v>53550687.377860308</v>
      </c>
      <c r="CF56" s="204">
        <f t="shared" ca="1" si="88"/>
        <v>53279521.021891937</v>
      </c>
    </row>
    <row r="57" spans="1:84" x14ac:dyDescent="0.2">
      <c r="A57" s="202"/>
      <c r="B57" s="212" t="s">
        <v>176</v>
      </c>
      <c r="C57" s="118"/>
      <c r="D57" s="204">
        <f ca="1">'Frequency &amp; Severity Prediction'!AH5</f>
        <v>12428146.734109946</v>
      </c>
      <c r="E57" s="204">
        <f t="shared" ref="E57:AH57" ca="1" si="89">D57*(E$41/D$41)*(E13/D13)</f>
        <v>12393219.331489839</v>
      </c>
      <c r="F57" s="204">
        <f t="shared" ca="1" si="89"/>
        <v>12647606.01121184</v>
      </c>
      <c r="G57" s="204">
        <f t="shared" ca="1" si="89"/>
        <v>12905340.412710734</v>
      </c>
      <c r="H57" s="204">
        <f t="shared" ca="1" si="89"/>
        <v>13166460.408692669</v>
      </c>
      <c r="I57" s="204">
        <f t="shared" ca="1" si="89"/>
        <v>13431004.268493963</v>
      </c>
      <c r="J57" s="204">
        <f t="shared" ca="1" si="89"/>
        <v>13699010.662044365</v>
      </c>
      <c r="K57" s="204">
        <f t="shared" ca="1" si="89"/>
        <v>13970518.663868703</v>
      </c>
      <c r="L57" s="204">
        <f t="shared" ca="1" si="89"/>
        <v>14245567.757127272</v>
      </c>
      <c r="M57" s="204">
        <f t="shared" ca="1" si="89"/>
        <v>14524197.837695293</v>
      </c>
      <c r="N57" s="204">
        <f t="shared" ca="1" si="89"/>
        <v>14777203.876367442</v>
      </c>
      <c r="O57" s="204">
        <f t="shared" ca="1" si="89"/>
        <v>15034742.543923212</v>
      </c>
      <c r="P57" s="204">
        <f t="shared" ca="1" si="89"/>
        <v>15294919.373005509</v>
      </c>
      <c r="Q57" s="204">
        <f t="shared" ca="1" si="89"/>
        <v>15557757.256612975</v>
      </c>
      <c r="R57" s="204">
        <f t="shared" ca="1" si="89"/>
        <v>15823279.270704487</v>
      </c>
      <c r="S57" s="204">
        <f t="shared" ca="1" si="89"/>
        <v>16091508.675590988</v>
      </c>
      <c r="T57" s="204">
        <f t="shared" ca="1" si="89"/>
        <v>16362468.917337526</v>
      </c>
      <c r="U57" s="204">
        <f t="shared" ca="1" si="89"/>
        <v>16636183.62917565</v>
      </c>
      <c r="V57" s="204">
        <f t="shared" ca="1" si="89"/>
        <v>16912676.632926181</v>
      </c>
      <c r="W57" s="204">
        <f t="shared" ca="1" si="89"/>
        <v>17191971.940432437</v>
      </c>
      <c r="X57" s="204">
        <f t="shared" ca="1" si="89"/>
        <v>17439411.47657964</v>
      </c>
      <c r="Y57" s="204">
        <f t="shared" ca="1" si="89"/>
        <v>17669374.634694241</v>
      </c>
      <c r="Z57" s="204">
        <f t="shared" ca="1" si="89"/>
        <v>17900974.744194169</v>
      </c>
      <c r="AA57" s="204">
        <f t="shared" ca="1" si="89"/>
        <v>18134221.553864293</v>
      </c>
      <c r="AB57" s="204">
        <f t="shared" ca="1" si="89"/>
        <v>18369124.865737613</v>
      </c>
      <c r="AC57" s="204">
        <f t="shared" ca="1" si="89"/>
        <v>18605694.535371549</v>
      </c>
      <c r="AD57" s="204">
        <f t="shared" ca="1" si="89"/>
        <v>18843940.472125668</v>
      </c>
      <c r="AE57" s="204">
        <f t="shared" ca="1" si="89"/>
        <v>19083872.63944076</v>
      </c>
      <c r="AF57" s="204">
        <f t="shared" ca="1" si="89"/>
        <v>19325501.055119324</v>
      </c>
      <c r="AG57" s="204">
        <f t="shared" ca="1" si="89"/>
        <v>19568835.791607499</v>
      </c>
      <c r="AH57" s="204">
        <f t="shared" ca="1" si="89"/>
        <v>19774931.397939283</v>
      </c>
      <c r="AI57" s="204">
        <f t="shared" ref="AI57:CF57" ca="1" si="90">AH57*(AI$41/AH$41)*(AI13/AH13)</f>
        <v>19938322.264015362</v>
      </c>
      <c r="AJ57" s="204">
        <f t="shared" ca="1" si="90"/>
        <v>20102352.27085292</v>
      </c>
      <c r="AK57" s="204">
        <f t="shared" ca="1" si="90"/>
        <v>20267023.476502791</v>
      </c>
      <c r="AL57" s="204">
        <f t="shared" ca="1" si="90"/>
        <v>20432337.945062045</v>
      </c>
      <c r="AM57" s="204">
        <f t="shared" ca="1" si="90"/>
        <v>20598297.746690843</v>
      </c>
      <c r="AN57" s="204">
        <f t="shared" ca="1" si="90"/>
        <v>20764904.957629301</v>
      </c>
      <c r="AO57" s="204">
        <f t="shared" ca="1" si="90"/>
        <v>20932161.660214435</v>
      </c>
      <c r="AP57" s="204">
        <f t="shared" ca="1" si="90"/>
        <v>21100069.942897115</v>
      </c>
      <c r="AQ57" s="204">
        <f t="shared" ca="1" si="90"/>
        <v>21268631.9002591</v>
      </c>
      <c r="AR57" s="204">
        <f t="shared" ca="1" si="90"/>
        <v>21407536.834140606</v>
      </c>
      <c r="AS57" s="204">
        <f t="shared" ca="1" si="90"/>
        <v>21484607.743586887</v>
      </c>
      <c r="AT57" s="204">
        <f t="shared" ca="1" si="90"/>
        <v>21561794.162207607</v>
      </c>
      <c r="AU57" s="204">
        <f t="shared" ca="1" si="90"/>
        <v>21639096.230646897</v>
      </c>
      <c r="AV57" s="204">
        <f t="shared" ca="1" si="90"/>
        <v>21716514.089704491</v>
      </c>
      <c r="AW57" s="204">
        <f t="shared" ca="1" si="90"/>
        <v>21794047.88033589</v>
      </c>
      <c r="AX57" s="204">
        <f t="shared" ca="1" si="90"/>
        <v>21871697.743652537</v>
      </c>
      <c r="AY57" s="204">
        <f t="shared" ca="1" si="90"/>
        <v>21949463.820921969</v>
      </c>
      <c r="AZ57" s="204">
        <f t="shared" ca="1" si="90"/>
        <v>22027346.253567975</v>
      </c>
      <c r="BA57" s="204">
        <f t="shared" ca="1" si="90"/>
        <v>22105345.183170777</v>
      </c>
      <c r="BB57" s="204">
        <f t="shared" ca="1" si="90"/>
        <v>22152886.301626548</v>
      </c>
      <c r="BC57" s="204">
        <f t="shared" ca="1" si="90"/>
        <v>22145536.401089884</v>
      </c>
      <c r="BD57" s="204">
        <f t="shared" ca="1" si="90"/>
        <v>22138188.070435207</v>
      </c>
      <c r="BE57" s="204">
        <f t="shared" ca="1" si="90"/>
        <v>22130841.310062107</v>
      </c>
      <c r="BF57" s="204">
        <f t="shared" ca="1" si="90"/>
        <v>22123496.120369315</v>
      </c>
      <c r="BG57" s="204">
        <f t="shared" ca="1" si="90"/>
        <v>22116152.501754697</v>
      </c>
      <c r="BH57" s="204">
        <f t="shared" ca="1" si="90"/>
        <v>22108810.454615265</v>
      </c>
      <c r="BI57" s="204">
        <f t="shared" ca="1" si="90"/>
        <v>22101469.979347154</v>
      </c>
      <c r="BJ57" s="204">
        <f t="shared" ca="1" si="90"/>
        <v>22094131.076345649</v>
      </c>
      <c r="BK57" s="204">
        <f t="shared" ca="1" si="90"/>
        <v>22086793.74600517</v>
      </c>
      <c r="BL57" s="204">
        <f t="shared" ca="1" si="90"/>
        <v>22053309.387556344</v>
      </c>
      <c r="BM57" s="204">
        <f t="shared" ca="1" si="90"/>
        <v>21980102.148407098</v>
      </c>
      <c r="BN57" s="204">
        <f t="shared" ca="1" si="90"/>
        <v>21907081.038049102</v>
      </c>
      <c r="BO57" s="204">
        <f t="shared" ca="1" si="90"/>
        <v>21834245.633565038</v>
      </c>
      <c r="BP57" s="204">
        <f t="shared" ca="1" si="90"/>
        <v>21761595.512940425</v>
      </c>
      <c r="BQ57" s="204">
        <f t="shared" ca="1" si="90"/>
        <v>21689130.255061787</v>
      </c>
      <c r="BR57" s="204">
        <f t="shared" ca="1" si="90"/>
        <v>21616849.439714778</v>
      </c>
      <c r="BS57" s="204">
        <f t="shared" ca="1" si="90"/>
        <v>21544752.647582348</v>
      </c>
      <c r="BT57" s="204">
        <f t="shared" ca="1" si="90"/>
        <v>21472839.460242916</v>
      </c>
      <c r="BU57" s="204">
        <f t="shared" ca="1" si="90"/>
        <v>21401109.460168496</v>
      </c>
      <c r="BV57" s="204">
        <f t="shared" ca="1" si="90"/>
        <v>21314803.481114931</v>
      </c>
      <c r="BW57" s="204">
        <f t="shared" ca="1" si="90"/>
        <v>21208199.253368642</v>
      </c>
      <c r="BX57" s="204">
        <f t="shared" ca="1" si="90"/>
        <v>21101984.42065607</v>
      </c>
      <c r="BY57" s="204">
        <f t="shared" ca="1" si="90"/>
        <v>20996157.72679523</v>
      </c>
      <c r="BZ57" s="204">
        <f t="shared" ca="1" si="90"/>
        <v>20890717.919393588</v>
      </c>
      <c r="CA57" s="204">
        <f t="shared" ca="1" si="90"/>
        <v>20785663.749837127</v>
      </c>
      <c r="CB57" s="204">
        <f t="shared" ca="1" si="90"/>
        <v>20680993.973279405</v>
      </c>
      <c r="CC57" s="204">
        <f t="shared" ca="1" si="90"/>
        <v>20576707.348630663</v>
      </c>
      <c r="CD57" s="204">
        <f t="shared" ca="1" si="90"/>
        <v>20472802.638546951</v>
      </c>
      <c r="CE57" s="204">
        <f t="shared" ca="1" si="90"/>
        <v>20369278.60941929</v>
      </c>
      <c r="CF57" s="204">
        <f t="shared" ca="1" si="90"/>
        <v>20266134.031362869</v>
      </c>
    </row>
    <row r="58" spans="1:84" x14ac:dyDescent="0.2">
      <c r="A58" s="202"/>
      <c r="B58" s="212" t="s">
        <v>177</v>
      </c>
      <c r="C58" s="118"/>
      <c r="D58" s="204">
        <f ca="1">'Frequency &amp; Severity Prediction'!AH6</f>
        <v>11760821.798307084</v>
      </c>
      <c r="E58" s="204">
        <f t="shared" ref="E58:AH58" ca="1" si="91">D58*(E$41/D$41)*(E14/D14)</f>
        <v>11816019.546452435</v>
      </c>
      <c r="F58" s="204">
        <f t="shared" ca="1" si="91"/>
        <v>12058558.462254144</v>
      </c>
      <c r="G58" s="204">
        <f t="shared" ca="1" si="91"/>
        <v>12304289.183582226</v>
      </c>
      <c r="H58" s="204">
        <f t="shared" ca="1" si="91"/>
        <v>12553247.81926557</v>
      </c>
      <c r="I58" s="204">
        <f t="shared" ca="1" si="91"/>
        <v>12805470.856290631</v>
      </c>
      <c r="J58" s="204">
        <f t="shared" ca="1" si="91"/>
        <v>13060995.163580131</v>
      </c>
      <c r="K58" s="204">
        <f t="shared" ca="1" si="91"/>
        <v>13319857.99580832</v>
      </c>
      <c r="L58" s="204">
        <f t="shared" ca="1" si="91"/>
        <v>13582096.997253198</v>
      </c>
      <c r="M58" s="204">
        <f t="shared" ca="1" si="91"/>
        <v>13847750.205685975</v>
      </c>
      <c r="N58" s="204">
        <f t="shared" ca="1" si="91"/>
        <v>14088972.782189932</v>
      </c>
      <c r="O58" s="204">
        <f t="shared" ca="1" si="91"/>
        <v>14334516.885655781</v>
      </c>
      <c r="P58" s="204">
        <f t="shared" ca="1" si="91"/>
        <v>14582576.28134154</v>
      </c>
      <c r="Q58" s="204">
        <f t="shared" ca="1" si="91"/>
        <v>14833172.796031049</v>
      </c>
      <c r="R58" s="204">
        <f t="shared" ca="1" si="91"/>
        <v>15086328.430947226</v>
      </c>
      <c r="S58" s="204">
        <f t="shared" ca="1" si="91"/>
        <v>15342065.363079064</v>
      </c>
      <c r="T58" s="204">
        <f t="shared" ca="1" si="91"/>
        <v>15600405.946518386</v>
      </c>
      <c r="U58" s="204">
        <f t="shared" ca="1" si="91"/>
        <v>15861372.713806452</v>
      </c>
      <c r="V58" s="204">
        <f t="shared" ca="1" si="91"/>
        <v>16124988.377290465</v>
      </c>
      <c r="W58" s="204">
        <f t="shared" ca="1" si="91"/>
        <v>16391275.830490053</v>
      </c>
      <c r="X58" s="204">
        <f t="shared" ca="1" si="91"/>
        <v>16627191.157853907</v>
      </c>
      <c r="Y58" s="204">
        <f t="shared" ca="1" si="91"/>
        <v>16846444.049178261</v>
      </c>
      <c r="Z58" s="204">
        <f t="shared" ca="1" si="91"/>
        <v>17067257.652779896</v>
      </c>
      <c r="AA58" s="204">
        <f t="shared" ca="1" si="91"/>
        <v>17289641.263405353</v>
      </c>
      <c r="AB58" s="204">
        <f t="shared" ca="1" si="91"/>
        <v>17513604.226569332</v>
      </c>
      <c r="AC58" s="204">
        <f t="shared" ca="1" si="91"/>
        <v>17739155.938818127</v>
      </c>
      <c r="AD58" s="204">
        <f t="shared" ca="1" si="91"/>
        <v>17966305.847994398</v>
      </c>
      <c r="AE58" s="204">
        <f t="shared" ca="1" si="91"/>
        <v>18195063.453503262</v>
      </c>
      <c r="AF58" s="204">
        <f t="shared" ca="1" si="91"/>
        <v>18425438.306579717</v>
      </c>
      <c r="AG58" s="204">
        <f t="shared" ca="1" si="91"/>
        <v>18657440.010557424</v>
      </c>
      <c r="AH58" s="204">
        <f t="shared" ca="1" si="91"/>
        <v>18853936.95358067</v>
      </c>
      <c r="AI58" s="204">
        <f t="shared" ref="AI58:CF58" ca="1" si="92">AH58*(AI$41/AH$41)*(AI14/AH14)</f>
        <v>19009718.07998753</v>
      </c>
      <c r="AJ58" s="204">
        <f t="shared" ca="1" si="92"/>
        <v>19166108.579917811</v>
      </c>
      <c r="AK58" s="204">
        <f t="shared" ca="1" si="92"/>
        <v>19323110.415571023</v>
      </c>
      <c r="AL58" s="204">
        <f t="shared" ca="1" si="92"/>
        <v>19480725.554911315</v>
      </c>
      <c r="AM58" s="204">
        <f t="shared" ca="1" si="92"/>
        <v>19638955.971683539</v>
      </c>
      <c r="AN58" s="204">
        <f t="shared" ca="1" si="92"/>
        <v>19797803.645429347</v>
      </c>
      <c r="AO58" s="204">
        <f t="shared" ca="1" si="92"/>
        <v>19957270.561503325</v>
      </c>
      <c r="AP58" s="204">
        <f t="shared" ca="1" si="92"/>
        <v>20117358.711089175</v>
      </c>
      <c r="AQ58" s="204">
        <f t="shared" ca="1" si="92"/>
        <v>20278070.091215946</v>
      </c>
      <c r="AR58" s="204">
        <f t="shared" ca="1" si="92"/>
        <v>20410505.689258836</v>
      </c>
      <c r="AS58" s="204">
        <f t="shared" ca="1" si="92"/>
        <v>20483987.110681452</v>
      </c>
      <c r="AT58" s="204">
        <f t="shared" ca="1" si="92"/>
        <v>20557578.66157297</v>
      </c>
      <c r="AU58" s="204">
        <f t="shared" ca="1" si="92"/>
        <v>20631280.476027187</v>
      </c>
      <c r="AV58" s="204">
        <f t="shared" ca="1" si="92"/>
        <v>20705092.688286249</v>
      </c>
      <c r="AW58" s="204">
        <f t="shared" ca="1" si="92"/>
        <v>20779015.432740819</v>
      </c>
      <c r="AX58" s="204">
        <f t="shared" ca="1" si="92"/>
        <v>20853048.843930237</v>
      </c>
      <c r="AY58" s="204">
        <f t="shared" ca="1" si="92"/>
        <v>20927193.056542672</v>
      </c>
      <c r="AZ58" s="204">
        <f t="shared" ca="1" si="92"/>
        <v>21001448.205415267</v>
      </c>
      <c r="BA58" s="204">
        <f t="shared" ca="1" si="92"/>
        <v>21075814.425534308</v>
      </c>
      <c r="BB58" s="204">
        <f t="shared" ca="1" si="92"/>
        <v>21121141.371657684</v>
      </c>
      <c r="BC58" s="204">
        <f t="shared" ca="1" si="92"/>
        <v>21114133.784195319</v>
      </c>
      <c r="BD58" s="204">
        <f t="shared" ca="1" si="92"/>
        <v>21107127.693499509</v>
      </c>
      <c r="BE58" s="204">
        <f t="shared" ca="1" si="92"/>
        <v>21100123.099951241</v>
      </c>
      <c r="BF58" s="204">
        <f t="shared" ca="1" si="92"/>
        <v>21093120.003930673</v>
      </c>
      <c r="BG58" s="204">
        <f t="shared" ca="1" si="92"/>
        <v>21086118.40581714</v>
      </c>
      <c r="BH58" s="204">
        <f t="shared" ca="1" si="92"/>
        <v>21079118.305989157</v>
      </c>
      <c r="BI58" s="204">
        <f t="shared" ca="1" si="92"/>
        <v>21072119.704824418</v>
      </c>
      <c r="BJ58" s="204">
        <f t="shared" ca="1" si="92"/>
        <v>21065122.60269979</v>
      </c>
      <c r="BK58" s="204">
        <f t="shared" ca="1" si="92"/>
        <v>21058126.999991335</v>
      </c>
      <c r="BL58" s="204">
        <f t="shared" ca="1" si="92"/>
        <v>21026202.136616535</v>
      </c>
      <c r="BM58" s="204">
        <f t="shared" ca="1" si="92"/>
        <v>20956404.439537831</v>
      </c>
      <c r="BN58" s="204">
        <f t="shared" ca="1" si="92"/>
        <v>20886784.202518266</v>
      </c>
      <c r="BO58" s="204">
        <f t="shared" ca="1" si="92"/>
        <v>20817341.022337411</v>
      </c>
      <c r="BP58" s="204">
        <f t="shared" ca="1" si="92"/>
        <v>20748074.496635623</v>
      </c>
      <c r="BQ58" s="204">
        <f t="shared" ca="1" si="92"/>
        <v>20678984.223912291</v>
      </c>
      <c r="BR58" s="204">
        <f t="shared" ca="1" si="92"/>
        <v>20610069.803524066</v>
      </c>
      <c r="BS58" s="204">
        <f t="shared" ca="1" si="92"/>
        <v>20541330.835683107</v>
      </c>
      <c r="BT58" s="204">
        <f t="shared" ca="1" si="92"/>
        <v>20472766.92145532</v>
      </c>
      <c r="BU58" s="204">
        <f t="shared" ca="1" si="92"/>
        <v>20404377.662758604</v>
      </c>
      <c r="BV58" s="204">
        <f t="shared" ca="1" si="92"/>
        <v>20322091.284361228</v>
      </c>
      <c r="BW58" s="204">
        <f t="shared" ca="1" si="92"/>
        <v>20220452.02461021</v>
      </c>
      <c r="BX58" s="204">
        <f t="shared" ca="1" si="92"/>
        <v>20119184.024271835</v>
      </c>
      <c r="BY58" s="204">
        <f t="shared" ca="1" si="92"/>
        <v>20018286.08566932</v>
      </c>
      <c r="BZ58" s="204">
        <f t="shared" ca="1" si="92"/>
        <v>19917757.014738869</v>
      </c>
      <c r="CA58" s="204">
        <f t="shared" ca="1" si="92"/>
        <v>19817595.621019203</v>
      </c>
      <c r="CB58" s="204">
        <f t="shared" ca="1" si="92"/>
        <v>19717800.717641164</v>
      </c>
      <c r="CC58" s="204">
        <f t="shared" ca="1" si="92"/>
        <v>19618371.121317301</v>
      </c>
      <c r="CD58" s="204">
        <f t="shared" ca="1" si="92"/>
        <v>19519305.65233152</v>
      </c>
      <c r="CE58" s="204">
        <f t="shared" ca="1" si="92"/>
        <v>19420603.134528752</v>
      </c>
      <c r="CF58" s="204">
        <f t="shared" ca="1" si="92"/>
        <v>19322262.395304643</v>
      </c>
    </row>
    <row r="59" spans="1:84" x14ac:dyDescent="0.2">
      <c r="A59" s="202"/>
      <c r="B59" s="212" t="s">
        <v>178</v>
      </c>
      <c r="C59" s="118"/>
      <c r="D59" s="204">
        <f ca="1">'Frequency &amp; Severity Prediction'!AH7</f>
        <v>12753302.63210329</v>
      </c>
      <c r="E59" s="204">
        <f t="shared" ref="E59:AH59" ca="1" si="93">D59*(E$41/D$41)*(E15/D15)</f>
        <v>13160353.721212214</v>
      </c>
      <c r="F59" s="204">
        <f t="shared" ca="1" si="93"/>
        <v>13430486.815572921</v>
      </c>
      <c r="G59" s="204">
        <f t="shared" ca="1" si="93"/>
        <v>13704174.854098309</v>
      </c>
      <c r="H59" s="204">
        <f t="shared" ca="1" si="93"/>
        <v>13981458.053797051</v>
      </c>
      <c r="I59" s="204">
        <f t="shared" ca="1" si="93"/>
        <v>14262377.0528592</v>
      </c>
      <c r="J59" s="204">
        <f t="shared" ca="1" si="93"/>
        <v>14546972.914864792</v>
      </c>
      <c r="K59" s="204">
        <f t="shared" ca="1" si="93"/>
        <v>14835287.133033177</v>
      </c>
      <c r="L59" s="204">
        <f t="shared" ca="1" si="93"/>
        <v>15127361.63451352</v>
      </c>
      <c r="M59" s="204">
        <f t="shared" ca="1" si="93"/>
        <v>15423238.78471677</v>
      </c>
      <c r="N59" s="204">
        <f t="shared" ca="1" si="93"/>
        <v>15691905.777002456</v>
      </c>
      <c r="O59" s="204">
        <f t="shared" ca="1" si="93"/>
        <v>15965385.965746617</v>
      </c>
      <c r="P59" s="204">
        <f t="shared" ca="1" si="93"/>
        <v>16241667.616962645</v>
      </c>
      <c r="Q59" s="204">
        <f t="shared" ca="1" si="93"/>
        <v>16520775.040714921</v>
      </c>
      <c r="R59" s="204">
        <f t="shared" ca="1" si="93"/>
        <v>16802732.741353221</v>
      </c>
      <c r="S59" s="204">
        <f t="shared" ca="1" si="93"/>
        <v>17087565.418990683</v>
      </c>
      <c r="T59" s="204">
        <f t="shared" ca="1" si="93"/>
        <v>17375297.970992643</v>
      </c>
      <c r="U59" s="204">
        <f t="shared" ca="1" si="93"/>
        <v>17665955.493476458</v>
      </c>
      <c r="V59" s="204">
        <f t="shared" ca="1" si="93"/>
        <v>17959563.282822341</v>
      </c>
      <c r="W59" s="204">
        <f t="shared" ca="1" si="93"/>
        <v>18256146.837195307</v>
      </c>
      <c r="X59" s="204">
        <f t="shared" ca="1" si="93"/>
        <v>18518902.763093892</v>
      </c>
      <c r="Y59" s="204">
        <f t="shared" ca="1" si="93"/>
        <v>18763100.531461101</v>
      </c>
      <c r="Z59" s="204">
        <f t="shared" ca="1" si="93"/>
        <v>19009036.577726822</v>
      </c>
      <c r="AA59" s="204">
        <f t="shared" ca="1" si="93"/>
        <v>19256721.254121084</v>
      </c>
      <c r="AB59" s="204">
        <f t="shared" ca="1" si="93"/>
        <v>19506164.96941806</v>
      </c>
      <c r="AC59" s="204">
        <f t="shared" ca="1" si="93"/>
        <v>19757378.189229496</v>
      </c>
      <c r="AD59" s="204">
        <f t="shared" ca="1" si="93"/>
        <v>20010371.436299611</v>
      </c>
      <c r="AE59" s="204">
        <f t="shared" ca="1" si="93"/>
        <v>20265155.290801447</v>
      </c>
      <c r="AF59" s="204">
        <f t="shared" ca="1" si="93"/>
        <v>20521740.390634723</v>
      </c>
      <c r="AG59" s="204">
        <f t="shared" ca="1" si="93"/>
        <v>20780137.431725204</v>
      </c>
      <c r="AH59" s="204">
        <f t="shared" ca="1" si="93"/>
        <v>20998990.258191559</v>
      </c>
      <c r="AI59" s="204">
        <f t="shared" ref="AI59:CF59" ca="1" si="94">AH59*(AI$41/AH$41)*(AI15/AH15)</f>
        <v>21172494.941265535</v>
      </c>
      <c r="AJ59" s="204">
        <f t="shared" ca="1" si="94"/>
        <v>21346678.32761053</v>
      </c>
      <c r="AK59" s="204">
        <f t="shared" ca="1" si="94"/>
        <v>21521542.602669742</v>
      </c>
      <c r="AL59" s="204">
        <f t="shared" ca="1" si="94"/>
        <v>21697089.958306871</v>
      </c>
      <c r="AM59" s="204">
        <f t="shared" ca="1" si="94"/>
        <v>21873322.592824008</v>
      </c>
      <c r="AN59" s="204">
        <f t="shared" ca="1" si="94"/>
        <v>22050242.710979551</v>
      </c>
      <c r="AO59" s="204">
        <f t="shared" ca="1" si="94"/>
        <v>22227852.524006184</v>
      </c>
      <c r="AP59" s="204">
        <f t="shared" ca="1" si="94"/>
        <v>22406154.249628894</v>
      </c>
      <c r="AQ59" s="204">
        <f t="shared" ca="1" si="94"/>
        <v>22585150.112083059</v>
      </c>
      <c r="AR59" s="204">
        <f t="shared" ca="1" si="94"/>
        <v>22732653.195390671</v>
      </c>
      <c r="AS59" s="204">
        <f t="shared" ca="1" si="94"/>
        <v>22814494.757522266</v>
      </c>
      <c r="AT59" s="204">
        <f t="shared" ca="1" si="94"/>
        <v>22896458.978791326</v>
      </c>
      <c r="AU59" s="204">
        <f t="shared" ca="1" si="94"/>
        <v>22978546.008547794</v>
      </c>
      <c r="AV59" s="204">
        <f t="shared" ca="1" si="94"/>
        <v>23060755.996306837</v>
      </c>
      <c r="AW59" s="204">
        <f t="shared" ca="1" si="94"/>
        <v>23143089.091749031</v>
      </c>
      <c r="AX59" s="204">
        <f t="shared" ca="1" si="94"/>
        <v>23225545.444720555</v>
      </c>
      <c r="AY59" s="204">
        <f t="shared" ca="1" si="94"/>
        <v>23308125.205233339</v>
      </c>
      <c r="AZ59" s="204">
        <f t="shared" ca="1" si="94"/>
        <v>23390828.523465242</v>
      </c>
      <c r="BA59" s="204">
        <f t="shared" ca="1" si="94"/>
        <v>23473655.549760226</v>
      </c>
      <c r="BB59" s="204">
        <f t="shared" ca="1" si="94"/>
        <v>23524139.44086593</v>
      </c>
      <c r="BC59" s="204">
        <f t="shared" ca="1" si="94"/>
        <v>23516334.584977321</v>
      </c>
      <c r="BD59" s="204">
        <f t="shared" ca="1" si="94"/>
        <v>23508531.396145646</v>
      </c>
      <c r="BE59" s="204">
        <f t="shared" ca="1" si="94"/>
        <v>23500729.874795232</v>
      </c>
      <c r="BF59" s="204">
        <f t="shared" ca="1" si="94"/>
        <v>23492930.021349493</v>
      </c>
      <c r="BG59" s="204">
        <f t="shared" ca="1" si="94"/>
        <v>23485131.836230922</v>
      </c>
      <c r="BH59" s="204">
        <f t="shared" ca="1" si="94"/>
        <v>23477335.319861099</v>
      </c>
      <c r="BI59" s="204">
        <f t="shared" ca="1" si="94"/>
        <v>23469540.472660691</v>
      </c>
      <c r="BJ59" s="204">
        <f t="shared" ca="1" si="94"/>
        <v>23461747.295049436</v>
      </c>
      <c r="BK59" s="204">
        <f t="shared" ca="1" si="94"/>
        <v>23453955.787446186</v>
      </c>
      <c r="BL59" s="204">
        <f t="shared" ca="1" si="94"/>
        <v>23418398.763114765</v>
      </c>
      <c r="BM59" s="204">
        <f t="shared" ca="1" si="94"/>
        <v>23340660.030636311</v>
      </c>
      <c r="BN59" s="204">
        <f t="shared" ca="1" si="94"/>
        <v>23263118.948232871</v>
      </c>
      <c r="BO59" s="204">
        <f t="shared" ca="1" si="94"/>
        <v>23185775.066808749</v>
      </c>
      <c r="BP59" s="204">
        <f t="shared" ca="1" si="94"/>
        <v>23108627.938226968</v>
      </c>
      <c r="BQ59" s="204">
        <f t="shared" ca="1" si="94"/>
        <v>23031677.115307331</v>
      </c>
      <c r="BR59" s="204">
        <f t="shared" ca="1" si="94"/>
        <v>22954922.151824418</v>
      </c>
      <c r="BS59" s="204">
        <f t="shared" ca="1" si="94"/>
        <v>22878362.602505658</v>
      </c>
      <c r="BT59" s="204">
        <f t="shared" ca="1" si="94"/>
        <v>22801998.023029361</v>
      </c>
      <c r="BU59" s="204">
        <f t="shared" ca="1" si="94"/>
        <v>22725827.970022764</v>
      </c>
      <c r="BV59" s="204">
        <f t="shared" ca="1" si="94"/>
        <v>22634179.691861946</v>
      </c>
      <c r="BW59" s="204">
        <f t="shared" ca="1" si="94"/>
        <v>22520976.713056181</v>
      </c>
      <c r="BX59" s="204">
        <f t="shared" ca="1" si="94"/>
        <v>22408187.232651759</v>
      </c>
      <c r="BY59" s="204">
        <f t="shared" ca="1" si="94"/>
        <v>22295809.916709617</v>
      </c>
      <c r="BZ59" s="204">
        <f t="shared" ca="1" si="94"/>
        <v>22183843.435314722</v>
      </c>
      <c r="CA59" s="204">
        <f t="shared" ca="1" si="94"/>
        <v>22072286.462564442</v>
      </c>
      <c r="CB59" s="204">
        <f t="shared" ca="1" si="94"/>
        <v>21961137.676556934</v>
      </c>
      <c r="CC59" s="204">
        <f t="shared" ca="1" si="94"/>
        <v>21850395.759379573</v>
      </c>
      <c r="CD59" s="204">
        <f t="shared" ca="1" si="94"/>
        <v>21740059.397097401</v>
      </c>
      <c r="CE59" s="204">
        <f t="shared" ca="1" si="94"/>
        <v>21630127.279741634</v>
      </c>
      <c r="CF59" s="204">
        <f t="shared" ca="1" si="94"/>
        <v>21520598.101298176</v>
      </c>
    </row>
    <row r="60" spans="1:84" x14ac:dyDescent="0.2">
      <c r="A60" s="202"/>
      <c r="B60" s="214" t="s">
        <v>179</v>
      </c>
      <c r="C60" s="118"/>
      <c r="D60" s="204">
        <f>Control!$B$47*Control!$C35</f>
        <v>2017783833.7560976</v>
      </c>
      <c r="E60" s="204">
        <f ca="1">D60*(E$69/D$69)*(E10/D10)</f>
        <v>2074957986.5760088</v>
      </c>
      <c r="F60" s="204">
        <f t="shared" ref="F60:BQ61" ca="1" si="95">E60*(F$69/E$69)*(F10/E10)</f>
        <v>2117549153.4592202</v>
      </c>
      <c r="G60" s="204">
        <f t="shared" ca="1" si="95"/>
        <v>2160700818.9386392</v>
      </c>
      <c r="H60" s="204">
        <f t="shared" ca="1" si="95"/>
        <v>2204419323.9231129</v>
      </c>
      <c r="I60" s="204">
        <f t="shared" ca="1" si="95"/>
        <v>2248711075.7280374</v>
      </c>
      <c r="J60" s="204">
        <f t="shared" ca="1" si="95"/>
        <v>2293582548.7389154</v>
      </c>
      <c r="K60" s="204">
        <f t="shared" ca="1" si="95"/>
        <v>2339040285.0813398</v>
      </c>
      <c r="L60" s="204">
        <f t="shared" ca="1" si="95"/>
        <v>2385090895.2974625</v>
      </c>
      <c r="M60" s="204">
        <f t="shared" ca="1" si="95"/>
        <v>2431741059.0290065</v>
      </c>
      <c r="N60" s="204">
        <f t="shared" ca="1" si="95"/>
        <v>2474101069.4954414</v>
      </c>
      <c r="O60" s="204">
        <f t="shared" ca="1" si="95"/>
        <v>2517219963.8523889</v>
      </c>
      <c r="P60" s="204">
        <f t="shared" ca="1" si="95"/>
        <v>2560780557.3500457</v>
      </c>
      <c r="Q60" s="204">
        <f t="shared" ca="1" si="95"/>
        <v>2604786682.8916392</v>
      </c>
      <c r="R60" s="204">
        <f t="shared" ca="1" si="95"/>
        <v>2649242204.012857</v>
      </c>
      <c r="S60" s="204">
        <f t="shared" ca="1" si="95"/>
        <v>2694151015.1148763</v>
      </c>
      <c r="T60" s="204">
        <f t="shared" ca="1" si="95"/>
        <v>2739517041.6991053</v>
      </c>
      <c r="U60" s="204">
        <f t="shared" ca="1" si="95"/>
        <v>2785344240.6036525</v>
      </c>
      <c r="V60" s="204">
        <f t="shared" ca="1" si="95"/>
        <v>2831636600.24154</v>
      </c>
      <c r="W60" s="204">
        <f t="shared" ca="1" si="95"/>
        <v>2878398140.8406634</v>
      </c>
      <c r="X60" s="204">
        <f t="shared" ca="1" si="95"/>
        <v>2919826169.1834474</v>
      </c>
      <c r="Y60" s="204">
        <f t="shared" ca="1" si="95"/>
        <v>2958328182.1620851</v>
      </c>
      <c r="Z60" s="204">
        <f t="shared" ca="1" si="95"/>
        <v>2997104264.7960539</v>
      </c>
      <c r="AA60" s="204">
        <f t="shared" ca="1" si="95"/>
        <v>3036156049.293942</v>
      </c>
      <c r="AB60" s="204">
        <f t="shared" ca="1" si="95"/>
        <v>3075485176.7795038</v>
      </c>
      <c r="AC60" s="204">
        <f t="shared" ca="1" si="95"/>
        <v>3115093297.337923</v>
      </c>
      <c r="AD60" s="204">
        <f t="shared" ca="1" si="95"/>
        <v>3154982070.0623069</v>
      </c>
      <c r="AE60" s="204">
        <f t="shared" ca="1" si="95"/>
        <v>3195153163.1004133</v>
      </c>
      <c r="AF60" s="204">
        <f t="shared" ca="1" si="95"/>
        <v>3235608253.701612</v>
      </c>
      <c r="AG60" s="204">
        <f t="shared" ca="1" si="95"/>
        <v>3276349028.2640848</v>
      </c>
      <c r="AH60" s="204">
        <f t="shared" ca="1" si="95"/>
        <v>3310854971.6285963</v>
      </c>
      <c r="AI60" s="204">
        <f t="shared" ca="1" si="95"/>
        <v>3338210993.775053</v>
      </c>
      <c r="AJ60" s="204">
        <f t="shared" ca="1" si="95"/>
        <v>3365674025.2620292</v>
      </c>
      <c r="AK60" s="204">
        <f t="shared" ca="1" si="95"/>
        <v>3393244410.6625452</v>
      </c>
      <c r="AL60" s="204">
        <f t="shared" ca="1" si="95"/>
        <v>3420922495.5619235</v>
      </c>
      <c r="AM60" s="204">
        <f t="shared" ca="1" si="95"/>
        <v>3448708626.5606108</v>
      </c>
      <c r="AN60" s="204">
        <f t="shared" ca="1" si="95"/>
        <v>3476603151.2770028</v>
      </c>
      <c r="AO60" s="204">
        <f t="shared" ca="1" si="95"/>
        <v>3504606418.3502784</v>
      </c>
      <c r="AP60" s="204">
        <f t="shared" ca="1" si="95"/>
        <v>3532718777.4432411</v>
      </c>
      <c r="AQ60" s="204">
        <f t="shared" ca="1" si="95"/>
        <v>3560940579.2451701</v>
      </c>
      <c r="AR60" s="204">
        <f t="shared" ca="1" si="95"/>
        <v>3584196998.2774634</v>
      </c>
      <c r="AS60" s="204">
        <f t="shared" ca="1" si="95"/>
        <v>3597100739.8163471</v>
      </c>
      <c r="AT60" s="204">
        <f t="shared" ca="1" si="95"/>
        <v>3610023820.6953659</v>
      </c>
      <c r="AU60" s="204">
        <f t="shared" ca="1" si="95"/>
        <v>3622966264.4621277</v>
      </c>
      <c r="AV60" s="204">
        <f t="shared" ca="1" si="95"/>
        <v>3635928094.6902914</v>
      </c>
      <c r="AW60" s="204">
        <f t="shared" ca="1" si="95"/>
        <v>3648909334.9795966</v>
      </c>
      <c r="AX60" s="204">
        <f t="shared" ca="1" si="95"/>
        <v>3661910008.9558911</v>
      </c>
      <c r="AY60" s="204">
        <f t="shared" ca="1" si="95"/>
        <v>3674930140.2711577</v>
      </c>
      <c r="AZ60" s="204">
        <f t="shared" ca="1" si="95"/>
        <v>3687969752.603539</v>
      </c>
      <c r="BA60" s="204">
        <f t="shared" ca="1" si="95"/>
        <v>3701028869.6573691</v>
      </c>
      <c r="BB60" s="204">
        <f t="shared" ca="1" si="95"/>
        <v>3708988530.5648389</v>
      </c>
      <c r="BC60" s="204">
        <f t="shared" ca="1" si="95"/>
        <v>3707757959.6848145</v>
      </c>
      <c r="BD60" s="204">
        <f t="shared" ca="1" si="95"/>
        <v>3706527651.6452246</v>
      </c>
      <c r="BE60" s="204">
        <f t="shared" ca="1" si="95"/>
        <v>3705297606.5129733</v>
      </c>
      <c r="BF60" s="204">
        <f t="shared" ca="1" si="95"/>
        <v>3704067824.3548183</v>
      </c>
      <c r="BG60" s="204">
        <f t="shared" ca="1" si="95"/>
        <v>3702838305.2373729</v>
      </c>
      <c r="BH60" s="204">
        <f t="shared" ca="1" si="95"/>
        <v>3701609049.2271066</v>
      </c>
      <c r="BI60" s="204">
        <f t="shared" ca="1" si="95"/>
        <v>3700380056.3903441</v>
      </c>
      <c r="BJ60" s="204">
        <f t="shared" ca="1" si="95"/>
        <v>3699151326.7932658</v>
      </c>
      <c r="BK60" s="204">
        <f t="shared" ca="1" si="95"/>
        <v>3697922860.5019093</v>
      </c>
      <c r="BL60" s="204">
        <f t="shared" ca="1" si="95"/>
        <v>3692316678.9981065</v>
      </c>
      <c r="BM60" s="204">
        <f t="shared" ca="1" si="95"/>
        <v>3680059819.7039328</v>
      </c>
      <c r="BN60" s="204">
        <f t="shared" ca="1" si="95"/>
        <v>3667834123.371666</v>
      </c>
      <c r="BO60" s="204">
        <f t="shared" ca="1" si="95"/>
        <v>3655639519.1935811</v>
      </c>
      <c r="BP60" s="204">
        <f t="shared" ca="1" si="95"/>
        <v>3643475936.5131135</v>
      </c>
      <c r="BQ60" s="204">
        <f t="shared" ca="1" si="95"/>
        <v>3631343304.8245487</v>
      </c>
      <c r="BR60" s="204">
        <f t="shared" ref="BR60:CF64" ca="1" si="96">BQ60*(BR$69/BQ$69)*(BR10/BQ10)</f>
        <v>3619241553.7727118</v>
      </c>
      <c r="BS60" s="204">
        <f t="shared" ca="1" si="96"/>
        <v>3607170613.1526604</v>
      </c>
      <c r="BT60" s="204">
        <f t="shared" ca="1" si="96"/>
        <v>3595130412.9093747</v>
      </c>
      <c r="BU60" s="204">
        <f t="shared" ca="1" si="96"/>
        <v>3583120883.1374507</v>
      </c>
      <c r="BV60" s="204">
        <f t="shared" ca="1" si="96"/>
        <v>3568670942.7517896</v>
      </c>
      <c r="BW60" s="204">
        <f t="shared" ca="1" si="96"/>
        <v>3550822530.0150847</v>
      </c>
      <c r="BX60" s="204">
        <f t="shared" ca="1" si="96"/>
        <v>3533039312.4721022</v>
      </c>
      <c r="BY60" s="204">
        <f t="shared" ca="1" si="96"/>
        <v>3515321079.8042164</v>
      </c>
      <c r="BZ60" s="204">
        <f t="shared" ca="1" si="96"/>
        <v>3497667622.3272581</v>
      </c>
      <c r="CA60" s="204">
        <f t="shared" ca="1" si="96"/>
        <v>3480078730.9896846</v>
      </c>
      <c r="CB60" s="204">
        <f t="shared" ca="1" si="96"/>
        <v>3462554197.3707461</v>
      </c>
      <c r="CC60" s="204">
        <f t="shared" ca="1" si="96"/>
        <v>3445093813.6786623</v>
      </c>
      <c r="CD60" s="204">
        <f t="shared" ca="1" si="96"/>
        <v>3427697372.7488022</v>
      </c>
      <c r="CE60" s="204">
        <f t="shared" ca="1" si="96"/>
        <v>3410364668.0418692</v>
      </c>
      <c r="CF60" s="204">
        <f t="shared" ca="1" si="96"/>
        <v>3393095493.6420918</v>
      </c>
    </row>
    <row r="61" spans="1:84" x14ac:dyDescent="0.2">
      <c r="A61" s="202"/>
      <c r="B61" s="214" t="s">
        <v>180</v>
      </c>
      <c r="C61" s="118"/>
      <c r="D61" s="204">
        <f>Control!$B$47*Control!$C36</f>
        <v>4792236605.1707315</v>
      </c>
      <c r="E61" s="204">
        <f t="shared" ref="E61:T65" ca="1" si="97">D61*(E$69/D$69)*(E11/D11)</f>
        <v>5052493378.7288151</v>
      </c>
      <c r="F61" s="204">
        <f t="shared" ca="1" si="97"/>
        <v>5156202268.2880001</v>
      </c>
      <c r="G61" s="204">
        <f t="shared" ca="1" si="97"/>
        <v>5261275964.0092602</v>
      </c>
      <c r="H61" s="204">
        <f t="shared" ca="1" si="97"/>
        <v>5367729905.9160433</v>
      </c>
      <c r="I61" s="204">
        <f t="shared" ca="1" si="97"/>
        <v>5475579695.7308035</v>
      </c>
      <c r="J61" s="204">
        <f t="shared" ca="1" si="97"/>
        <v>5584841098.4907608</v>
      </c>
      <c r="K61" s="204">
        <f t="shared" ca="1" si="97"/>
        <v>5695530044.1792936</v>
      </c>
      <c r="L61" s="204">
        <f t="shared" ca="1" si="97"/>
        <v>5807662629.3731384</v>
      </c>
      <c r="M61" s="204">
        <f t="shared" ca="1" si="97"/>
        <v>5921255118.9055071</v>
      </c>
      <c r="N61" s="204">
        <f t="shared" ca="1" si="97"/>
        <v>6024401145.8560181</v>
      </c>
      <c r="O61" s="204">
        <f t="shared" ca="1" si="97"/>
        <v>6129395044.3571072</v>
      </c>
      <c r="P61" s="204">
        <f t="shared" ca="1" si="97"/>
        <v>6235464474.0247355</v>
      </c>
      <c r="Q61" s="204">
        <f t="shared" ca="1" si="97"/>
        <v>6342618767.9241056</v>
      </c>
      <c r="R61" s="204">
        <f t="shared" ca="1" si="97"/>
        <v>6450867333.7100248</v>
      </c>
      <c r="S61" s="204">
        <f t="shared" ca="1" si="97"/>
        <v>6560219654.194334</v>
      </c>
      <c r="T61" s="204">
        <f t="shared" ca="1" si="97"/>
        <v>6670685287.9174948</v>
      </c>
      <c r="U61" s="204">
        <f t="shared" ca="1" si="95"/>
        <v>6782273869.7243929</v>
      </c>
      <c r="V61" s="204">
        <f t="shared" ca="1" si="95"/>
        <v>6894995111.3443823</v>
      </c>
      <c r="W61" s="204">
        <f t="shared" ca="1" si="95"/>
        <v>7008858801.9755831</v>
      </c>
      <c r="X61" s="204">
        <f t="shared" ca="1" si="95"/>
        <v>7109735465.6236544</v>
      </c>
      <c r="Y61" s="204">
        <f t="shared" ca="1" si="95"/>
        <v>7203487323.2038183</v>
      </c>
      <c r="Z61" s="204">
        <f t="shared" ca="1" si="95"/>
        <v>7297906536.5221863</v>
      </c>
      <c r="AA61" s="204">
        <f t="shared" ca="1" si="95"/>
        <v>7392997079.9836054</v>
      </c>
      <c r="AB61" s="204">
        <f t="shared" ca="1" si="95"/>
        <v>7488762949.70123</v>
      </c>
      <c r="AC61" s="204">
        <f t="shared" ca="1" si="95"/>
        <v>7585208163.6091671</v>
      </c>
      <c r="AD61" s="204">
        <f t="shared" ca="1" si="95"/>
        <v>7682336761.5756903</v>
      </c>
      <c r="AE61" s="204">
        <f t="shared" ca="1" si="95"/>
        <v>7780152805.5170202</v>
      </c>
      <c r="AF61" s="204">
        <f t="shared" ca="1" si="95"/>
        <v>7878660379.511672</v>
      </c>
      <c r="AG61" s="204">
        <f t="shared" ca="1" si="95"/>
        <v>7977863589.915391</v>
      </c>
      <c r="AH61" s="204">
        <f t="shared" ca="1" si="95"/>
        <v>8061885074.4485197</v>
      </c>
      <c r="AI61" s="204">
        <f t="shared" ca="1" si="95"/>
        <v>8128496601.8420982</v>
      </c>
      <c r="AJ61" s="204">
        <f t="shared" ca="1" si="95"/>
        <v>8195368695.4678297</v>
      </c>
      <c r="AK61" s="204">
        <f t="shared" ca="1" si="95"/>
        <v>8262502194.3561487</v>
      </c>
      <c r="AL61" s="204">
        <f t="shared" ca="1" si="95"/>
        <v>8329897940.0024338</v>
      </c>
      <c r="AM61" s="204">
        <f t="shared" ca="1" si="95"/>
        <v>8397556776.3738747</v>
      </c>
      <c r="AN61" s="204">
        <f t="shared" ca="1" si="95"/>
        <v>8465479549.9163523</v>
      </c>
      <c r="AO61" s="204">
        <f t="shared" ca="1" si="95"/>
        <v>8533667109.5613413</v>
      </c>
      <c r="AP61" s="204">
        <f t="shared" ca="1" si="95"/>
        <v>8602120306.73283</v>
      </c>
      <c r="AQ61" s="204">
        <f t="shared" ca="1" si="95"/>
        <v>8670839995.3542557</v>
      </c>
      <c r="AR61" s="204">
        <f t="shared" ca="1" si="95"/>
        <v>8727469047.0911083</v>
      </c>
      <c r="AS61" s="204">
        <f t="shared" ca="1" si="95"/>
        <v>8758889475.4119816</v>
      </c>
      <c r="AT61" s="204">
        <f t="shared" ca="1" si="95"/>
        <v>8790356994.7528248</v>
      </c>
      <c r="AU61" s="204">
        <f t="shared" ca="1" si="95"/>
        <v>8821871662.4517307</v>
      </c>
      <c r="AV61" s="204">
        <f t="shared" ca="1" si="95"/>
        <v>8853433535.9102268</v>
      </c>
      <c r="AW61" s="204">
        <f t="shared" ca="1" si="95"/>
        <v>8885042672.5933418</v>
      </c>
      <c r="AX61" s="204">
        <f t="shared" ca="1" si="95"/>
        <v>8916699130.0296841</v>
      </c>
      <c r="AY61" s="204">
        <f t="shared" ca="1" si="95"/>
        <v>8948402965.8114948</v>
      </c>
      <c r="AZ61" s="204">
        <f t="shared" ca="1" si="95"/>
        <v>8980154237.5947189</v>
      </c>
      <c r="BA61" s="204">
        <f t="shared" ca="1" si="95"/>
        <v>9011953003.0990753</v>
      </c>
      <c r="BB61" s="204">
        <f t="shared" ca="1" si="95"/>
        <v>9031334664.9409523</v>
      </c>
      <c r="BC61" s="204">
        <f t="shared" ca="1" si="95"/>
        <v>9028338242.2357197</v>
      </c>
      <c r="BD61" s="204">
        <f t="shared" ca="1" si="95"/>
        <v>9025342459.543232</v>
      </c>
      <c r="BE61" s="204">
        <f t="shared" ca="1" si="95"/>
        <v>9022347317.0263977</v>
      </c>
      <c r="BF61" s="204">
        <f t="shared" ca="1" si="95"/>
        <v>9019352814.8477726</v>
      </c>
      <c r="BG61" s="204">
        <f t="shared" ca="1" si="95"/>
        <v>9016358953.1695595</v>
      </c>
      <c r="BH61" s="204">
        <f t="shared" ca="1" si="95"/>
        <v>9013365732.1536102</v>
      </c>
      <c r="BI61" s="204">
        <f t="shared" ca="1" si="95"/>
        <v>9010373151.961422</v>
      </c>
      <c r="BJ61" s="204">
        <f t="shared" ca="1" si="95"/>
        <v>9007381212.7541466</v>
      </c>
      <c r="BK61" s="204">
        <f t="shared" ca="1" si="95"/>
        <v>9004389914.692585</v>
      </c>
      <c r="BL61" s="204">
        <f t="shared" ca="1" si="95"/>
        <v>8990738941.9446239</v>
      </c>
      <c r="BM61" s="204">
        <f t="shared" ca="1" si="95"/>
        <v>8960893662.7493496</v>
      </c>
      <c r="BN61" s="204">
        <f t="shared" ca="1" si="95"/>
        <v>8931124264.9259949</v>
      </c>
      <c r="BO61" s="204">
        <f t="shared" ca="1" si="95"/>
        <v>8901430576.0587502</v>
      </c>
      <c r="BP61" s="204">
        <f t="shared" ca="1" si="95"/>
        <v>8871812424.0998783</v>
      </c>
      <c r="BQ61" s="204">
        <f t="shared" ca="1" si="95"/>
        <v>8842269637.3689594</v>
      </c>
      <c r="BR61" s="204">
        <f t="shared" ca="1" si="96"/>
        <v>8812802044.5521393</v>
      </c>
      <c r="BS61" s="204">
        <f t="shared" ca="1" si="96"/>
        <v>8783409474.701376</v>
      </c>
      <c r="BT61" s="204">
        <f t="shared" ca="1" si="96"/>
        <v>8754091757.2336826</v>
      </c>
      <c r="BU61" s="204">
        <f t="shared" ca="1" si="96"/>
        <v>8724848721.9303913</v>
      </c>
      <c r="BV61" s="204">
        <f t="shared" ca="1" si="96"/>
        <v>8689663321.2649765</v>
      </c>
      <c r="BW61" s="204">
        <f t="shared" ca="1" si="96"/>
        <v>8646202688.4442463</v>
      </c>
      <c r="BX61" s="204">
        <f t="shared" ca="1" si="96"/>
        <v>8602900804.9990406</v>
      </c>
      <c r="BY61" s="204">
        <f t="shared" ca="1" si="96"/>
        <v>8559757158.8064766</v>
      </c>
      <c r="BZ61" s="204">
        <f t="shared" ca="1" si="96"/>
        <v>8516771239.2885666</v>
      </c>
      <c r="CA61" s="204">
        <f t="shared" ca="1" si="96"/>
        <v>8473942537.4077559</v>
      </c>
      <c r="CB61" s="204">
        <f t="shared" ca="1" si="96"/>
        <v>8431270545.6624651</v>
      </c>
      <c r="CC61" s="204">
        <f t="shared" ca="1" si="96"/>
        <v>8388754758.0826435</v>
      </c>
      <c r="CD61" s="204">
        <f t="shared" ca="1" si="96"/>
        <v>8346394670.2253428</v>
      </c>
      <c r="CE61" s="204">
        <f t="shared" ca="1" si="96"/>
        <v>8304189779.1702957</v>
      </c>
      <c r="CF61" s="204">
        <f t="shared" ca="1" si="96"/>
        <v>8262139583.5155087</v>
      </c>
    </row>
    <row r="62" spans="1:84" x14ac:dyDescent="0.2">
      <c r="A62" s="202"/>
      <c r="B62" s="214" t="s">
        <v>181</v>
      </c>
      <c r="C62" s="118"/>
      <c r="D62" s="204">
        <f>Control!$B$47*Control!$C37</f>
        <v>1513337875.3170731</v>
      </c>
      <c r="E62" s="204">
        <f t="shared" ca="1" si="97"/>
        <v>1539974476.1734202</v>
      </c>
      <c r="F62" s="204">
        <f t="shared" ref="F62:BQ65" ca="1" si="98">E62*(F$69/E$69)*(F12/E12)</f>
        <v>1571584422.1746981</v>
      </c>
      <c r="G62" s="204">
        <f t="shared" ca="1" si="98"/>
        <v>1603610354.2044523</v>
      </c>
      <c r="H62" s="204">
        <f t="shared" ca="1" si="98"/>
        <v>1636056978.3038862</v>
      </c>
      <c r="I62" s="204">
        <f t="shared" ca="1" si="98"/>
        <v>1668929049.7992446</v>
      </c>
      <c r="J62" s="204">
        <f t="shared" ca="1" si="98"/>
        <v>1702231373.7942877</v>
      </c>
      <c r="K62" s="204">
        <f t="shared" ca="1" si="98"/>
        <v>1735968805.6675329</v>
      </c>
      <c r="L62" s="204">
        <f t="shared" ca="1" si="98"/>
        <v>1770146251.5743115</v>
      </c>
      <c r="M62" s="204">
        <f t="shared" ca="1" si="98"/>
        <v>1804768668.95368</v>
      </c>
      <c r="N62" s="204">
        <f t="shared" ca="1" si="98"/>
        <v>1836207057.2732403</v>
      </c>
      <c r="O62" s="204">
        <f t="shared" ca="1" si="98"/>
        <v>1868208667.5131135</v>
      </c>
      <c r="P62" s="204">
        <f t="shared" ca="1" si="98"/>
        <v>1900538094.2231228</v>
      </c>
      <c r="Q62" s="204">
        <f t="shared" ca="1" si="98"/>
        <v>1933198182.0744269</v>
      </c>
      <c r="R62" s="204">
        <f t="shared" ca="1" si="98"/>
        <v>1966191798.4727204</v>
      </c>
      <c r="S62" s="204">
        <f t="shared" ca="1" si="98"/>
        <v>1999521833.7311814</v>
      </c>
      <c r="T62" s="204">
        <f t="shared" ca="1" si="98"/>
        <v>2033191201.2446897</v>
      </c>
      <c r="U62" s="204">
        <f t="shared" ca="1" si="98"/>
        <v>2067202837.6653292</v>
      </c>
      <c r="V62" s="204">
        <f t="shared" ca="1" si="98"/>
        <v>2101559703.0791805</v>
      </c>
      <c r="W62" s="204">
        <f t="shared" ca="1" si="98"/>
        <v>2136264781.1844134</v>
      </c>
      <c r="X62" s="204">
        <f t="shared" ca="1" si="98"/>
        <v>2167011479.0254397</v>
      </c>
      <c r="Y62" s="204">
        <f t="shared" ca="1" si="98"/>
        <v>2195586571.943943</v>
      </c>
      <c r="Z62" s="204">
        <f t="shared" ca="1" si="98"/>
        <v>2224365071.5225496</v>
      </c>
      <c r="AA62" s="204">
        <f t="shared" ca="1" si="98"/>
        <v>2253348189.1397939</v>
      </c>
      <c r="AB62" s="204">
        <f t="shared" ca="1" si="98"/>
        <v>2282537142.7907925</v>
      </c>
      <c r="AC62" s="204">
        <f t="shared" ca="1" si="98"/>
        <v>2311933157.1215777</v>
      </c>
      <c r="AD62" s="204">
        <f t="shared" ca="1" si="98"/>
        <v>2341537463.4636059</v>
      </c>
      <c r="AE62" s="204">
        <f t="shared" ca="1" si="98"/>
        <v>2371351299.8684354</v>
      </c>
      <c r="AF62" s="204">
        <f t="shared" ca="1" si="98"/>
        <v>2401375911.142581</v>
      </c>
      <c r="AG62" s="204">
        <f t="shared" ca="1" si="98"/>
        <v>2431612548.8825445</v>
      </c>
      <c r="AH62" s="204">
        <f t="shared" ca="1" si="98"/>
        <v>2457221873.2165375</v>
      </c>
      <c r="AI62" s="204">
        <f t="shared" ca="1" si="98"/>
        <v>2477524730.5021906</v>
      </c>
      <c r="AJ62" s="204">
        <f t="shared" ca="1" si="98"/>
        <v>2497907007.0600305</v>
      </c>
      <c r="AK62" s="204">
        <f t="shared" ca="1" si="98"/>
        <v>2518368958.6222978</v>
      </c>
      <c r="AL62" s="204">
        <f t="shared" ca="1" si="98"/>
        <v>2538910841.6725364</v>
      </c>
      <c r="AM62" s="204">
        <f t="shared" ca="1" si="98"/>
        <v>2559532913.4476857</v>
      </c>
      <c r="AN62" s="204">
        <f t="shared" ca="1" si="98"/>
        <v>2580235431.940177</v>
      </c>
      <c r="AO62" s="204">
        <f t="shared" ca="1" si="98"/>
        <v>2601018655.9000382</v>
      </c>
      <c r="AP62" s="204">
        <f t="shared" ca="1" si="98"/>
        <v>2621882844.8370023</v>
      </c>
      <c r="AQ62" s="204">
        <f t="shared" ca="1" si="98"/>
        <v>2642828259.0226221</v>
      </c>
      <c r="AR62" s="204">
        <f t="shared" ca="1" si="98"/>
        <v>2660088508.1209784</v>
      </c>
      <c r="AS62" s="204">
        <f t="shared" ca="1" si="98"/>
        <v>2669665296.058651</v>
      </c>
      <c r="AT62" s="204">
        <f t="shared" ca="1" si="98"/>
        <v>2679256437.1014886</v>
      </c>
      <c r="AU62" s="204">
        <f t="shared" ca="1" si="98"/>
        <v>2688861948.725853</v>
      </c>
      <c r="AV62" s="204">
        <f t="shared" ca="1" si="98"/>
        <v>2698481848.4274387</v>
      </c>
      <c r="AW62" s="204">
        <f t="shared" ca="1" si="98"/>
        <v>2708116153.7212977</v>
      </c>
      <c r="AX62" s="204">
        <f t="shared" ca="1" si="98"/>
        <v>2717764882.1418586</v>
      </c>
      <c r="AY62" s="204">
        <f t="shared" ca="1" si="98"/>
        <v>2727428051.2429461</v>
      </c>
      <c r="AZ62" s="204">
        <f t="shared" ca="1" si="98"/>
        <v>2737105678.5978017</v>
      </c>
      <c r="BA62" s="204">
        <f t="shared" ca="1" si="98"/>
        <v>2746797781.7991033</v>
      </c>
      <c r="BB62" s="204">
        <f t="shared" ca="1" si="98"/>
        <v>2752705214.4872832</v>
      </c>
      <c r="BC62" s="204">
        <f t="shared" ca="1" si="98"/>
        <v>2751791919.9730721</v>
      </c>
      <c r="BD62" s="204">
        <f t="shared" ca="1" si="98"/>
        <v>2750878820.5315142</v>
      </c>
      <c r="BE62" s="204">
        <f t="shared" ca="1" si="98"/>
        <v>2749965916.2122641</v>
      </c>
      <c r="BF62" s="204">
        <f t="shared" ca="1" si="98"/>
        <v>2749053207.064867</v>
      </c>
      <c r="BG62" s="204">
        <f t="shared" ca="1" si="98"/>
        <v>2748140693.138762</v>
      </c>
      <c r="BH62" s="204">
        <f t="shared" ca="1" si="98"/>
        <v>2747228374.4832807</v>
      </c>
      <c r="BI62" s="204">
        <f t="shared" ca="1" si="98"/>
        <v>2746316251.1476474</v>
      </c>
      <c r="BJ62" s="204">
        <f t="shared" ca="1" si="98"/>
        <v>2745404323.1809793</v>
      </c>
      <c r="BK62" s="204">
        <f t="shared" ca="1" si="98"/>
        <v>2744492590.632288</v>
      </c>
      <c r="BL62" s="204">
        <f t="shared" ca="1" si="98"/>
        <v>2740331843.0506477</v>
      </c>
      <c r="BM62" s="204">
        <f t="shared" ca="1" si="98"/>
        <v>2731235152.6148939</v>
      </c>
      <c r="BN62" s="204">
        <f t="shared" ca="1" si="98"/>
        <v>2722161590.438242</v>
      </c>
      <c r="BO62" s="204">
        <f t="shared" ca="1" si="98"/>
        <v>2713111103.969223</v>
      </c>
      <c r="BP62" s="204">
        <f t="shared" ca="1" si="98"/>
        <v>2704083640.7685561</v>
      </c>
      <c r="BQ62" s="204">
        <f t="shared" ca="1" si="98"/>
        <v>2695079148.5089159</v>
      </c>
      <c r="BR62" s="204">
        <f t="shared" ca="1" si="96"/>
        <v>2686097574.9747033</v>
      </c>
      <c r="BS62" s="204">
        <f t="shared" ca="1" si="96"/>
        <v>2677138868.0618186</v>
      </c>
      <c r="BT62" s="204">
        <f t="shared" ca="1" si="96"/>
        <v>2668202975.7774291</v>
      </c>
      <c r="BU62" s="204">
        <f t="shared" ca="1" si="96"/>
        <v>2659289846.2397428</v>
      </c>
      <c r="BV62" s="204">
        <f t="shared" ca="1" si="96"/>
        <v>2648565513.7375388</v>
      </c>
      <c r="BW62" s="204">
        <f t="shared" ca="1" si="96"/>
        <v>2635318932.2488747</v>
      </c>
      <c r="BX62" s="204">
        <f t="shared" ca="1" si="96"/>
        <v>2622120736.7684817</v>
      </c>
      <c r="BY62" s="204">
        <f t="shared" ca="1" si="96"/>
        <v>2608970771.2038913</v>
      </c>
      <c r="BZ62" s="204">
        <f t="shared" ca="1" si="96"/>
        <v>2595868879.9335098</v>
      </c>
      <c r="CA62" s="204">
        <f t="shared" ca="1" si="96"/>
        <v>2582814907.8052602</v>
      </c>
      <c r="CB62" s="204">
        <f t="shared" ca="1" si="96"/>
        <v>2569808700.1352239</v>
      </c>
      <c r="CC62" s="204">
        <f t="shared" ca="1" si="96"/>
        <v>2556850102.7062831</v>
      </c>
      <c r="CD62" s="204">
        <f t="shared" ca="1" si="96"/>
        <v>2543938961.7667737</v>
      </c>
      <c r="CE62" s="204">
        <f t="shared" ca="1" si="96"/>
        <v>2531075124.0291367</v>
      </c>
      <c r="CF62" s="204">
        <f t="shared" ca="1" si="96"/>
        <v>2518258436.6685753</v>
      </c>
    </row>
    <row r="63" spans="1:84" x14ac:dyDescent="0.2">
      <c r="A63" s="202"/>
      <c r="B63" s="214" t="s">
        <v>182</v>
      </c>
      <c r="C63" s="118"/>
      <c r="D63" s="204">
        <f>Control!$B$47*Control!$C38</f>
        <v>1008891916.8780488</v>
      </c>
      <c r="E63" s="204">
        <f t="shared" ca="1" si="97"/>
        <v>1006056580.6903726</v>
      </c>
      <c r="F63" s="204">
        <f t="shared" ca="1" si="98"/>
        <v>1026707178.9190356</v>
      </c>
      <c r="G63" s="204">
        <f t="shared" ca="1" si="98"/>
        <v>1047629538.4579662</v>
      </c>
      <c r="H63" s="204">
        <f t="shared" ca="1" si="98"/>
        <v>1068826733.7371601</v>
      </c>
      <c r="I63" s="204">
        <f t="shared" ca="1" si="98"/>
        <v>1090301871.3842502</v>
      </c>
      <c r="J63" s="204">
        <f t="shared" ca="1" si="98"/>
        <v>1112058090.5462379</v>
      </c>
      <c r="K63" s="204">
        <f t="shared" ca="1" si="98"/>
        <v>1134098563.2143378</v>
      </c>
      <c r="L63" s="204">
        <f t="shared" ca="1" si="98"/>
        <v>1156426494.5519686</v>
      </c>
      <c r="M63" s="204">
        <f t="shared" ca="1" si="98"/>
        <v>1179045123.2259154</v>
      </c>
      <c r="N63" s="204">
        <f t="shared" ca="1" si="98"/>
        <v>1199583643.7952855</v>
      </c>
      <c r="O63" s="204">
        <f t="shared" ca="1" si="98"/>
        <v>1220490114.0469959</v>
      </c>
      <c r="P63" s="204">
        <f t="shared" ca="1" si="98"/>
        <v>1241610744.9371724</v>
      </c>
      <c r="Q63" s="204">
        <f t="shared" ca="1" si="98"/>
        <v>1262947394.8733301</v>
      </c>
      <c r="R63" s="204">
        <f t="shared" ca="1" si="98"/>
        <v>1284501937.1153269</v>
      </c>
      <c r="S63" s="204">
        <f t="shared" ca="1" si="98"/>
        <v>1306276259.8883498</v>
      </c>
      <c r="T63" s="204">
        <f t="shared" ca="1" si="98"/>
        <v>1328272266.4967303</v>
      </c>
      <c r="U63" s="204">
        <f t="shared" ca="1" si="98"/>
        <v>1350491875.4385991</v>
      </c>
      <c r="V63" s="204">
        <f t="shared" ca="1" si="98"/>
        <v>1372937020.5213845</v>
      </c>
      <c r="W63" s="204">
        <f t="shared" ca="1" si="98"/>
        <v>1395609650.9781578</v>
      </c>
      <c r="X63" s="204">
        <f t="shared" ca="1" si="98"/>
        <v>1415696294.085598</v>
      </c>
      <c r="Y63" s="204">
        <f t="shared" ca="1" si="98"/>
        <v>1434364240.0283992</v>
      </c>
      <c r="Z63" s="204">
        <f t="shared" ca="1" si="98"/>
        <v>1453165070.3872211</v>
      </c>
      <c r="AA63" s="204">
        <f t="shared" ca="1" si="98"/>
        <v>1472099576.5487819</v>
      </c>
      <c r="AB63" s="204">
        <f t="shared" ca="1" si="98"/>
        <v>1491168554.2223744</v>
      </c>
      <c r="AC63" s="204">
        <f t="shared" ca="1" si="98"/>
        <v>1510372803.4622979</v>
      </c>
      <c r="AD63" s="204">
        <f t="shared" ca="1" si="98"/>
        <v>1529713128.6904006</v>
      </c>
      <c r="AE63" s="204">
        <f t="shared" ca="1" si="98"/>
        <v>1549190338.7187355</v>
      </c>
      <c r="AF63" s="204">
        <f t="shared" ca="1" si="98"/>
        <v>1568805246.7723305</v>
      </c>
      <c r="AG63" s="204">
        <f t="shared" ca="1" si="98"/>
        <v>1588558670.5120728</v>
      </c>
      <c r="AH63" s="204">
        <f t="shared" ca="1" si="98"/>
        <v>1605289096.6794388</v>
      </c>
      <c r="AI63" s="204">
        <f t="shared" ca="1" si="98"/>
        <v>1618552838.056376</v>
      </c>
      <c r="AJ63" s="204">
        <f t="shared" ca="1" si="98"/>
        <v>1631868463.5928586</v>
      </c>
      <c r="AK63" s="204">
        <f t="shared" ca="1" si="98"/>
        <v>1645236140.357307</v>
      </c>
      <c r="AL63" s="204">
        <f t="shared" ca="1" si="98"/>
        <v>1658656035.9089639</v>
      </c>
      <c r="AM63" s="204">
        <f t="shared" ca="1" si="98"/>
        <v>1672128318.2992609</v>
      </c>
      <c r="AN63" s="204">
        <f t="shared" ca="1" si="98"/>
        <v>1685653156.0731885</v>
      </c>
      <c r="AO63" s="204">
        <f t="shared" ca="1" si="98"/>
        <v>1699230718.2706711</v>
      </c>
      <c r="AP63" s="204">
        <f t="shared" ca="1" si="98"/>
        <v>1712861174.4279432</v>
      </c>
      <c r="AQ63" s="204">
        <f t="shared" ca="1" si="98"/>
        <v>1726544694.578933</v>
      </c>
      <c r="AR63" s="204">
        <f t="shared" ca="1" si="98"/>
        <v>1737820717.304261</v>
      </c>
      <c r="AS63" s="204">
        <f t="shared" ca="1" si="98"/>
        <v>1744077178.4830935</v>
      </c>
      <c r="AT63" s="204">
        <f t="shared" ca="1" si="98"/>
        <v>1750343016.4640276</v>
      </c>
      <c r="AU63" s="204">
        <f t="shared" ca="1" si="98"/>
        <v>1756618242.6642709</v>
      </c>
      <c r="AV63" s="204">
        <f t="shared" ca="1" si="98"/>
        <v>1762902868.5136616</v>
      </c>
      <c r="AW63" s="204">
        <f t="shared" ca="1" si="98"/>
        <v>1769196905.454684</v>
      </c>
      <c r="AX63" s="204">
        <f t="shared" ca="1" si="98"/>
        <v>1775500364.9424801</v>
      </c>
      <c r="AY63" s="204">
        <f t="shared" ca="1" si="98"/>
        <v>1781813258.4448643</v>
      </c>
      <c r="AZ63" s="204">
        <f t="shared" ca="1" si="98"/>
        <v>1788135597.4423354</v>
      </c>
      <c r="BA63" s="204">
        <f t="shared" ca="1" si="98"/>
        <v>1794467393.4280901</v>
      </c>
      <c r="BB63" s="204">
        <f t="shared" ca="1" si="98"/>
        <v>1798326685.6585019</v>
      </c>
      <c r="BC63" s="204">
        <f t="shared" ca="1" si="98"/>
        <v>1797730035.5384204</v>
      </c>
      <c r="BD63" s="204">
        <f t="shared" ca="1" si="98"/>
        <v>1797133512.8581963</v>
      </c>
      <c r="BE63" s="204">
        <f t="shared" ca="1" si="98"/>
        <v>1796537117.6502676</v>
      </c>
      <c r="BF63" s="204">
        <f t="shared" ca="1" si="98"/>
        <v>1795940849.9470019</v>
      </c>
      <c r="BG63" s="204">
        <f t="shared" ca="1" si="98"/>
        <v>1795344709.7806981</v>
      </c>
      <c r="BH63" s="204">
        <f t="shared" ca="1" si="98"/>
        <v>1794748697.183584</v>
      </c>
      <c r="BI63" s="204">
        <f t="shared" ca="1" si="98"/>
        <v>1794152812.1878176</v>
      </c>
      <c r="BJ63" s="204">
        <f t="shared" ca="1" si="98"/>
        <v>1793557054.8254869</v>
      </c>
      <c r="BK63" s="204">
        <f t="shared" ca="1" si="98"/>
        <v>1792961425.1286106</v>
      </c>
      <c r="BL63" s="204">
        <f t="shared" ca="1" si="98"/>
        <v>1790243232.3599212</v>
      </c>
      <c r="BM63" s="204">
        <f t="shared" ca="1" si="98"/>
        <v>1784300416.1529057</v>
      </c>
      <c r="BN63" s="204">
        <f t="shared" ca="1" si="98"/>
        <v>1778372709.5062301</v>
      </c>
      <c r="BO63" s="204">
        <f t="shared" ca="1" si="98"/>
        <v>1772460078.0883183</v>
      </c>
      <c r="BP63" s="204">
        <f t="shared" ca="1" si="98"/>
        <v>1766562487.6408851</v>
      </c>
      <c r="BQ63" s="204">
        <f t="shared" ca="1" si="98"/>
        <v>1760679903.9787865</v>
      </c>
      <c r="BR63" s="204">
        <f t="shared" ca="1" si="96"/>
        <v>1754812292.9898682</v>
      </c>
      <c r="BS63" s="204">
        <f t="shared" ca="1" si="96"/>
        <v>1748959620.6348171</v>
      </c>
      <c r="BT63" s="204">
        <f t="shared" ca="1" si="96"/>
        <v>1743121852.9470117</v>
      </c>
      <c r="BU63" s="204">
        <f t="shared" ca="1" si="96"/>
        <v>1737298956.0323715</v>
      </c>
      <c r="BV63" s="204">
        <f t="shared" ca="1" si="96"/>
        <v>1730292810.5057495</v>
      </c>
      <c r="BW63" s="204">
        <f t="shared" ca="1" si="96"/>
        <v>1721638894.0386162</v>
      </c>
      <c r="BX63" s="204">
        <f t="shared" ca="1" si="96"/>
        <v>1713016587.8759315</v>
      </c>
      <c r="BY63" s="204">
        <f t="shared" ca="1" si="96"/>
        <v>1704425790.0433717</v>
      </c>
      <c r="BZ63" s="204">
        <f t="shared" ca="1" si="96"/>
        <v>1695866398.8742335</v>
      </c>
      <c r="CA63" s="204">
        <f t="shared" ca="1" si="96"/>
        <v>1687338313.0085461</v>
      </c>
      <c r="CB63" s="204">
        <f t="shared" ca="1" si="96"/>
        <v>1678841431.3921835</v>
      </c>
      <c r="CC63" s="204">
        <f t="shared" ca="1" si="96"/>
        <v>1670375653.2759783</v>
      </c>
      <c r="CD63" s="204">
        <f t="shared" ca="1" si="96"/>
        <v>1661940878.2148421</v>
      </c>
      <c r="CE63" s="204">
        <f t="shared" ca="1" si="96"/>
        <v>1653537006.0668824</v>
      </c>
      <c r="CF63" s="204">
        <f t="shared" ca="1" si="96"/>
        <v>1645163936.9925272</v>
      </c>
    </row>
    <row r="64" spans="1:84" x14ac:dyDescent="0.2">
      <c r="A64" s="202"/>
      <c r="B64" s="214" t="s">
        <v>183</v>
      </c>
      <c r="C64" s="118"/>
      <c r="D64" s="204">
        <f>Control!$B$47*Control!$C39</f>
        <v>756668937.65853655</v>
      </c>
      <c r="E64" s="204">
        <f t="shared" ca="1" si="97"/>
        <v>760220255.93939829</v>
      </c>
      <c r="F64" s="204">
        <f t="shared" ca="1" si="98"/>
        <v>775824749.137905</v>
      </c>
      <c r="G64" s="204">
        <f t="shared" ca="1" si="98"/>
        <v>791634597.04191387</v>
      </c>
      <c r="H64" s="204">
        <f t="shared" ca="1" si="98"/>
        <v>807652122.82489538</v>
      </c>
      <c r="I64" s="204">
        <f t="shared" ca="1" si="98"/>
        <v>823879673.99025989</v>
      </c>
      <c r="J64" s="204">
        <f t="shared" ca="1" si="98"/>
        <v>840319622.61447167</v>
      </c>
      <c r="K64" s="204">
        <f t="shared" ca="1" si="98"/>
        <v>856974365.59251595</v>
      </c>
      <c r="L64" s="204">
        <f t="shared" ca="1" si="98"/>
        <v>873846324.88574278</v>
      </c>
      <c r="M64" s="204">
        <f t="shared" ca="1" si="98"/>
        <v>890937947.77210808</v>
      </c>
      <c r="N64" s="204">
        <f t="shared" ca="1" si="98"/>
        <v>906457750.20026648</v>
      </c>
      <c r="O64" s="204">
        <f t="shared" ca="1" si="98"/>
        <v>922255591.46545482</v>
      </c>
      <c r="P64" s="204">
        <f t="shared" ca="1" si="98"/>
        <v>938215261.85488117</v>
      </c>
      <c r="Q64" s="204">
        <f t="shared" ca="1" si="98"/>
        <v>954338165.66236317</v>
      </c>
      <c r="R64" s="204">
        <f t="shared" ca="1" si="98"/>
        <v>970625718.40479732</v>
      </c>
      <c r="S64" s="204">
        <f t="shared" ca="1" si="98"/>
        <v>987079346.90753555</v>
      </c>
      <c r="T64" s="204">
        <f t="shared" ca="1" si="98"/>
        <v>1003700489.3903898</v>
      </c>
      <c r="U64" s="204">
        <f t="shared" ca="1" si="98"/>
        <v>1020490595.5542692</v>
      </c>
      <c r="V64" s="204">
        <f t="shared" ca="1" si="98"/>
        <v>1037451126.6684564</v>
      </c>
      <c r="W64" s="204">
        <f t="shared" ca="1" si="98"/>
        <v>1054583555.6585237</v>
      </c>
      <c r="X64" s="204">
        <f t="shared" ca="1" si="98"/>
        <v>1069761899.7568476</v>
      </c>
      <c r="Y64" s="204">
        <f t="shared" ca="1" si="98"/>
        <v>1083868214.3666687</v>
      </c>
      <c r="Z64" s="204">
        <f t="shared" ca="1" si="98"/>
        <v>1098074942.2402132</v>
      </c>
      <c r="AA64" s="204">
        <f t="shared" ca="1" si="98"/>
        <v>1112382681.383821</v>
      </c>
      <c r="AB64" s="204">
        <f t="shared" ca="1" si="98"/>
        <v>1126792033.070158</v>
      </c>
      <c r="AC64" s="204">
        <f t="shared" ca="1" si="98"/>
        <v>1141303601.8551664</v>
      </c>
      <c r="AD64" s="204">
        <f t="shared" ca="1" si="98"/>
        <v>1155917995.595099</v>
      </c>
      <c r="AE64" s="204">
        <f t="shared" ca="1" si="98"/>
        <v>1170635825.4636393</v>
      </c>
      <c r="AF64" s="204">
        <f t="shared" ca="1" si="98"/>
        <v>1185457705.9691067</v>
      </c>
      <c r="AG64" s="204">
        <f t="shared" ca="1" si="98"/>
        <v>1200384254.9717498</v>
      </c>
      <c r="AH64" s="204">
        <f t="shared" ca="1" si="98"/>
        <v>1213026495.0873129</v>
      </c>
      <c r="AI64" s="204">
        <f t="shared" ca="1" si="98"/>
        <v>1223049156.8916516</v>
      </c>
      <c r="AJ64" s="204">
        <f t="shared" ca="1" si="98"/>
        <v>1233111024.6311295</v>
      </c>
      <c r="AK64" s="204">
        <f t="shared" ca="1" si="98"/>
        <v>1243212224.5499358</v>
      </c>
      <c r="AL64" s="204">
        <f t="shared" ca="1" si="98"/>
        <v>1253352883.2631464</v>
      </c>
      <c r="AM64" s="204">
        <f t="shared" ca="1" si="98"/>
        <v>1263533127.7577567</v>
      </c>
      <c r="AN64" s="204">
        <f t="shared" ca="1" si="98"/>
        <v>1273753085.3937166</v>
      </c>
      <c r="AO64" s="204">
        <f t="shared" ca="1" si="98"/>
        <v>1284012883.9049692</v>
      </c>
      <c r="AP64" s="204">
        <f t="shared" ca="1" si="98"/>
        <v>1294312651.4004929</v>
      </c>
      <c r="AQ64" s="204">
        <f t="shared" ca="1" si="98"/>
        <v>1304652516.3653431</v>
      </c>
      <c r="AR64" s="204">
        <f t="shared" ca="1" si="98"/>
        <v>1313173171.2139449</v>
      </c>
      <c r="AS64" s="204">
        <f t="shared" ca="1" si="98"/>
        <v>1317900826.3080385</v>
      </c>
      <c r="AT64" s="204">
        <f t="shared" ca="1" si="98"/>
        <v>1322635566.9229965</v>
      </c>
      <c r="AU64" s="204">
        <f t="shared" ca="1" si="98"/>
        <v>1327377401.6861594</v>
      </c>
      <c r="AV64" s="204">
        <f t="shared" ca="1" si="98"/>
        <v>1332126339.234412</v>
      </c>
      <c r="AW64" s="204">
        <f t="shared" ca="1" si="98"/>
        <v>1336882388.2141945</v>
      </c>
      <c r="AX64" s="204">
        <f t="shared" ca="1" si="98"/>
        <v>1341645557.2815127</v>
      </c>
      <c r="AY64" s="204">
        <f t="shared" ca="1" si="98"/>
        <v>1346415855.1019471</v>
      </c>
      <c r="AZ64" s="204">
        <f t="shared" ca="1" si="98"/>
        <v>1351193290.3506632</v>
      </c>
      <c r="BA64" s="204">
        <f t="shared" ca="1" si="98"/>
        <v>1355977871.7124226</v>
      </c>
      <c r="BB64" s="204">
        <f t="shared" ca="1" si="98"/>
        <v>1358894121.3383985</v>
      </c>
      <c r="BC64" s="204">
        <f t="shared" ca="1" si="98"/>
        <v>1358443266.4702923</v>
      </c>
      <c r="BD64" s="204">
        <f t="shared" ca="1" si="98"/>
        <v>1357992507.9013033</v>
      </c>
      <c r="BE64" s="204">
        <f t="shared" ca="1" si="98"/>
        <v>1357541845.6559436</v>
      </c>
      <c r="BF64" s="204">
        <f t="shared" ca="1" si="98"/>
        <v>1357091279.758672</v>
      </c>
      <c r="BG64" s="204">
        <f t="shared" ca="1" si="98"/>
        <v>1356640810.2338943</v>
      </c>
      <c r="BH64" s="204">
        <f t="shared" ca="1" si="98"/>
        <v>1356190437.1059632</v>
      </c>
      <c r="BI64" s="204">
        <f t="shared" ca="1" si="98"/>
        <v>1355740160.399179</v>
      </c>
      <c r="BJ64" s="204">
        <f t="shared" ca="1" si="98"/>
        <v>1355289980.1377883</v>
      </c>
      <c r="BK64" s="204">
        <f t="shared" ca="1" si="98"/>
        <v>1354839896.3459861</v>
      </c>
      <c r="BL64" s="204">
        <f t="shared" ca="1" si="98"/>
        <v>1352785911.27003</v>
      </c>
      <c r="BM64" s="204">
        <f t="shared" ca="1" si="98"/>
        <v>1348295260.0038779</v>
      </c>
      <c r="BN64" s="204">
        <f t="shared" ca="1" si="98"/>
        <v>1343816026.1808884</v>
      </c>
      <c r="BO64" s="204">
        <f t="shared" ca="1" si="98"/>
        <v>1339348183.8586247</v>
      </c>
      <c r="BP64" s="204">
        <f t="shared" ca="1" si="98"/>
        <v>1334891707.1500316</v>
      </c>
      <c r="BQ64" s="204">
        <f t="shared" ca="1" si="98"/>
        <v>1330446570.2233224</v>
      </c>
      <c r="BR64" s="204">
        <f t="shared" ca="1" si="96"/>
        <v>1326012747.3018651</v>
      </c>
      <c r="BS64" s="204">
        <f t="shared" ca="1" si="96"/>
        <v>1321590212.6640687</v>
      </c>
      <c r="BT64" s="204">
        <f t="shared" ca="1" si="96"/>
        <v>1317178940.6432717</v>
      </c>
      <c r="BU64" s="204">
        <f t="shared" ca="1" si="96"/>
        <v>1312778905.6276278</v>
      </c>
      <c r="BV64" s="204">
        <f t="shared" ca="1" si="96"/>
        <v>1307484756.324671</v>
      </c>
      <c r="BW64" s="204">
        <f t="shared" ca="1" si="96"/>
        <v>1300945479.391551</v>
      </c>
      <c r="BX64" s="204">
        <f t="shared" ca="1" si="96"/>
        <v>1294430088.5839229</v>
      </c>
      <c r="BY64" s="204">
        <f t="shared" ca="1" si="96"/>
        <v>1287938506.8455372</v>
      </c>
      <c r="BZ64" s="204">
        <f t="shared" ca="1" si="96"/>
        <v>1281470657.3525968</v>
      </c>
      <c r="CA64" s="204">
        <f t="shared" ca="1" si="96"/>
        <v>1275026463.5130839</v>
      </c>
      <c r="CB64" s="204">
        <f t="shared" ca="1" si="96"/>
        <v>1268605848.9660916</v>
      </c>
      <c r="CC64" s="204">
        <f t="shared" ca="1" si="96"/>
        <v>1262208737.581152</v>
      </c>
      <c r="CD64" s="204">
        <f t="shared" ca="1" si="96"/>
        <v>1255835053.4575729</v>
      </c>
      <c r="CE64" s="204">
        <f t="shared" ca="1" si="96"/>
        <v>1249484720.9237707</v>
      </c>
      <c r="CF64" s="204">
        <f t="shared" ca="1" si="96"/>
        <v>1243157664.5366077</v>
      </c>
    </row>
    <row r="65" spans="1:84" x14ac:dyDescent="0.2">
      <c r="A65" s="202"/>
      <c r="B65" s="214" t="s">
        <v>184</v>
      </c>
      <c r="C65" s="118"/>
      <c r="D65" s="204">
        <f>Control!$B$47*Control!$C40</f>
        <v>252222979.21951219</v>
      </c>
      <c r="E65" s="204">
        <f t="shared" ca="1" si="97"/>
        <v>260273257.75137728</v>
      </c>
      <c r="F65" s="204">
        <f t="shared" ca="1" si="98"/>
        <v>265615699.29855213</v>
      </c>
      <c r="G65" s="204">
        <f t="shared" ca="1" si="98"/>
        <v>271028447.23098576</v>
      </c>
      <c r="H65" s="204">
        <f t="shared" ca="1" si="98"/>
        <v>276512296.92333806</v>
      </c>
      <c r="I65" s="204">
        <f t="shared" ca="1" si="98"/>
        <v>282068052.08000314</v>
      </c>
      <c r="J65" s="204">
        <f t="shared" ca="1" si="98"/>
        <v>287696524.81834328</v>
      </c>
      <c r="K65" s="204">
        <f t="shared" ca="1" si="98"/>
        <v>293398535.75272834</v>
      </c>
      <c r="L65" s="204">
        <f t="shared" ca="1" si="98"/>
        <v>299174914.07938904</v>
      </c>
      <c r="M65" s="204">
        <f t="shared" ca="1" si="98"/>
        <v>305026497.66209078</v>
      </c>
      <c r="N65" s="204">
        <f t="shared" ca="1" si="98"/>
        <v>310339944.00356328</v>
      </c>
      <c r="O65" s="204">
        <f t="shared" ca="1" si="98"/>
        <v>315748581.27599275</v>
      </c>
      <c r="P65" s="204">
        <f t="shared" ca="1" si="98"/>
        <v>321212623.2722972</v>
      </c>
      <c r="Q65" s="204">
        <f t="shared" ca="1" si="98"/>
        <v>326732550.77436042</v>
      </c>
      <c r="R65" s="204">
        <f t="shared" ca="1" si="98"/>
        <v>332308848.40646225</v>
      </c>
      <c r="S65" s="204">
        <f t="shared" ca="1" si="98"/>
        <v>337942004.66450858</v>
      </c>
      <c r="T65" s="204">
        <f t="shared" ca="1" si="98"/>
        <v>343632511.94547629</v>
      </c>
      <c r="U65" s="204">
        <f t="shared" ca="1" si="98"/>
        <v>349380866.577075</v>
      </c>
      <c r="V65" s="204">
        <f t="shared" ca="1" si="98"/>
        <v>355187568.84762722</v>
      </c>
      <c r="W65" s="204">
        <f t="shared" ca="1" si="98"/>
        <v>361053123.0361681</v>
      </c>
      <c r="X65" s="204">
        <f t="shared" ca="1" si="98"/>
        <v>366249665.79450399</v>
      </c>
      <c r="Y65" s="204">
        <f t="shared" ca="1" si="98"/>
        <v>371079182.54268259</v>
      </c>
      <c r="Z65" s="204">
        <f t="shared" ca="1" si="98"/>
        <v>375943077.33731103</v>
      </c>
      <c r="AA65" s="204">
        <f t="shared" ca="1" si="98"/>
        <v>380841554.91518354</v>
      </c>
      <c r="AB65" s="204">
        <f t="shared" ca="1" si="98"/>
        <v>385774821.13137233</v>
      </c>
      <c r="AC65" s="204">
        <f t="shared" ca="1" si="98"/>
        <v>390743082.96503013</v>
      </c>
      <c r="AD65" s="204">
        <f t="shared" ca="1" si="98"/>
        <v>395746548.52522272</v>
      </c>
      <c r="AE65" s="204">
        <f t="shared" ca="1" si="98"/>
        <v>400785427.05678988</v>
      </c>
      <c r="AF65" s="204">
        <f t="shared" ca="1" si="98"/>
        <v>405859928.9462359</v>
      </c>
      <c r="AG65" s="204">
        <f t="shared" ca="1" si="98"/>
        <v>410970265.7276504</v>
      </c>
      <c r="AH65" s="204">
        <f t="shared" ca="1" si="98"/>
        <v>415298533.74530125</v>
      </c>
      <c r="AI65" s="204">
        <f t="shared" ca="1" si="98"/>
        <v>418729948.28441018</v>
      </c>
      <c r="AJ65" s="204">
        <f t="shared" ca="1" si="98"/>
        <v>422174785.58670133</v>
      </c>
      <c r="AK65" s="204">
        <f t="shared" ca="1" si="98"/>
        <v>425633088.87384135</v>
      </c>
      <c r="AL65" s="204">
        <f t="shared" ca="1" si="98"/>
        <v>429104901.4944756</v>
      </c>
      <c r="AM65" s="204">
        <f t="shared" ca="1" si="98"/>
        <v>432590266.92458183</v>
      </c>
      <c r="AN65" s="204">
        <f t="shared" ca="1" si="98"/>
        <v>436089228.76782477</v>
      </c>
      <c r="AO65" s="204">
        <f t="shared" ca="1" si="98"/>
        <v>439601830.75591147</v>
      </c>
      <c r="AP65" s="204">
        <f t="shared" ca="1" si="98"/>
        <v>443128116.74894786</v>
      </c>
      <c r="AQ65" s="204">
        <f t="shared" ca="1" si="98"/>
        <v>446668130.73579615</v>
      </c>
      <c r="AR65" s="204">
        <f t="shared" ca="1" si="98"/>
        <v>449585309.7747581</v>
      </c>
      <c r="AS65" s="204">
        <f t="shared" ca="1" si="98"/>
        <v>451203896.20842803</v>
      </c>
      <c r="AT65" s="204">
        <f t="shared" ca="1" si="98"/>
        <v>452824908.48064131</v>
      </c>
      <c r="AU65" s="204">
        <f t="shared" ca="1" si="98"/>
        <v>454448349.54510242</v>
      </c>
      <c r="AV65" s="204">
        <f t="shared" ca="1" si="98"/>
        <v>456074222.35878354</v>
      </c>
      <c r="AW65" s="204">
        <f t="shared" ca="1" si="98"/>
        <v>457702529.88192827</v>
      </c>
      <c r="AX65" s="204">
        <f t="shared" ca="1" si="98"/>
        <v>459333275.07805508</v>
      </c>
      <c r="AY65" s="204">
        <f t="shared" ca="1" si="98"/>
        <v>460966460.91396064</v>
      </c>
      <c r="AZ65" s="204">
        <f t="shared" ca="1" si="98"/>
        <v>462602090.35972321</v>
      </c>
      <c r="BA65" s="204">
        <f t="shared" ca="1" si="98"/>
        <v>464240166.38870615</v>
      </c>
      <c r="BB65" s="204">
        <f t="shared" ca="1" si="98"/>
        <v>465238589.91746503</v>
      </c>
      <c r="BC65" s="204">
        <f t="shared" ca="1" si="98"/>
        <v>465084232.72377247</v>
      </c>
      <c r="BD65" s="204">
        <f t="shared" ca="1" si="98"/>
        <v>464929908.49958414</v>
      </c>
      <c r="BE65" s="204">
        <f t="shared" ca="1" si="98"/>
        <v>464775617.2532922</v>
      </c>
      <c r="BF65" s="204">
        <f t="shared" ca="1" si="98"/>
        <v>464621358.99327046</v>
      </c>
      <c r="BG65" s="204">
        <f t="shared" ca="1" si="98"/>
        <v>464467133.72787446</v>
      </c>
      <c r="BH65" s="204">
        <f t="shared" ca="1" si="98"/>
        <v>464312941.46544194</v>
      </c>
      <c r="BI65" s="204">
        <f t="shared" ca="1" si="98"/>
        <v>464158782.21429241</v>
      </c>
      <c r="BJ65" s="204">
        <f t="shared" ca="1" si="98"/>
        <v>464004655.98272723</v>
      </c>
      <c r="BK65" s="204">
        <f t="shared" ca="1" si="98"/>
        <v>463850562.77902979</v>
      </c>
      <c r="BL65" s="204">
        <f t="shared" ca="1" si="98"/>
        <v>463147348.96314526</v>
      </c>
      <c r="BM65" s="204">
        <f t="shared" ca="1" si="98"/>
        <v>461609904.4852649</v>
      </c>
      <c r="BN65" s="204">
        <f t="shared" ca="1" si="98"/>
        <v>460076368.94706875</v>
      </c>
      <c r="BO65" s="204">
        <f t="shared" ca="1" si="98"/>
        <v>458546733.46675903</v>
      </c>
      <c r="BP65" s="204">
        <f t="shared" ca="1" si="98"/>
        <v>457020989.18149871</v>
      </c>
      <c r="BQ65" s="204">
        <f t="shared" ref="BQ65:CF65" ca="1" si="99">BP65*(BQ$69/BP$69)*(BQ15/BP15)</f>
        <v>455499127.24737293</v>
      </c>
      <c r="BR65" s="204">
        <f t="shared" ca="1" si="99"/>
        <v>453981138.83934963</v>
      </c>
      <c r="BS65" s="204">
        <f t="shared" ca="1" si="99"/>
        <v>452467015.15124136</v>
      </c>
      <c r="BT65" s="204">
        <f t="shared" ca="1" si="99"/>
        <v>450956747.3956663</v>
      </c>
      <c r="BU65" s="204">
        <f t="shared" ca="1" si="99"/>
        <v>449450326.80400944</v>
      </c>
      <c r="BV65" s="204">
        <f t="shared" ca="1" si="99"/>
        <v>447637792.24532413</v>
      </c>
      <c r="BW65" s="204">
        <f t="shared" ca="1" si="99"/>
        <v>445398968.82878882</v>
      </c>
      <c r="BX65" s="204">
        <f t="shared" ca="1" si="99"/>
        <v>443168323.19974107</v>
      </c>
      <c r="BY65" s="204">
        <f t="shared" ca="1" si="99"/>
        <v>440945828.97677261</v>
      </c>
      <c r="BZ65" s="204">
        <f t="shared" ca="1" si="99"/>
        <v>438731459.85805845</v>
      </c>
      <c r="CA65" s="204">
        <f t="shared" ca="1" si="99"/>
        <v>436525189.62112725</v>
      </c>
      <c r="CB65" s="204">
        <f t="shared" ca="1" si="99"/>
        <v>434326992.12263179</v>
      </c>
      <c r="CC65" s="204">
        <f t="shared" ca="1" si="99"/>
        <v>432136841.29811954</v>
      </c>
      <c r="CD65" s="204">
        <f t="shared" ca="1" si="99"/>
        <v>429954711.16180497</v>
      </c>
      <c r="CE65" s="204">
        <f t="shared" ca="1" si="99"/>
        <v>427780575.80634159</v>
      </c>
      <c r="CF65" s="204">
        <f t="shared" ca="1" si="99"/>
        <v>425614409.40259504</v>
      </c>
    </row>
    <row r="66" spans="1:84" x14ac:dyDescent="0.2">
      <c r="A66" s="202"/>
      <c r="B66" s="118" t="s">
        <v>185</v>
      </c>
      <c r="C66" s="118"/>
      <c r="D66" s="119">
        <f t="shared" ref="D66:AH66" ca="1" si="100">SUM(D42:D47)</f>
        <v>10363309.09013431</v>
      </c>
      <c r="E66" s="119">
        <f t="shared" ca="1" si="100"/>
        <v>10609896.820170887</v>
      </c>
      <c r="F66" s="204">
        <f t="shared" ca="1" si="100"/>
        <v>10827674.369807897</v>
      </c>
      <c r="G66" s="204">
        <f t="shared" ca="1" si="100"/>
        <v>11048317.852358842</v>
      </c>
      <c r="H66" s="204">
        <f t="shared" ca="1" si="100"/>
        <v>11271859.689992044</v>
      </c>
      <c r="I66" s="204">
        <f t="shared" ca="1" si="100"/>
        <v>11498332.6444236</v>
      </c>
      <c r="J66" s="204">
        <f t="shared" ca="1" si="100"/>
        <v>11727769.820310302</v>
      </c>
      <c r="K66" s="204">
        <f t="shared" ca="1" si="100"/>
        <v>11960204.668675348</v>
      </c>
      <c r="L66" s="204">
        <f t="shared" ca="1" si="100"/>
        <v>12195670.990367234</v>
      </c>
      <c r="M66" s="204">
        <f t="shared" ca="1" si="100"/>
        <v>12434202.939552128</v>
      </c>
      <c r="N66" s="204">
        <f t="shared" ca="1" si="100"/>
        <v>12650798.023164446</v>
      </c>
      <c r="O66" s="204">
        <f t="shared" ca="1" si="100"/>
        <v>12871218.212352486</v>
      </c>
      <c r="P66" s="204">
        <f t="shared" ca="1" si="100"/>
        <v>13093896.198369345</v>
      </c>
      <c r="Q66" s="204">
        <f t="shared" ca="1" si="100"/>
        <v>13318851.573045576</v>
      </c>
      <c r="R66" s="204">
        <f t="shared" ca="1" si="100"/>
        <v>13546104.084786864</v>
      </c>
      <c r="S66" s="204">
        <f t="shared" ca="1" si="100"/>
        <v>13775673.639765121</v>
      </c>
      <c r="T66" s="204">
        <f t="shared" ca="1" si="100"/>
        <v>14007580.303118335</v>
      </c>
      <c r="U66" s="204">
        <f t="shared" ca="1" si="100"/>
        <v>14241844.300159262</v>
      </c>
      <c r="V66" s="204">
        <f t="shared" ca="1" si="100"/>
        <v>14478486.017593009</v>
      </c>
      <c r="W66" s="204">
        <f t="shared" ca="1" si="100"/>
        <v>14717526.004743557</v>
      </c>
      <c r="X66" s="204">
        <f t="shared" ca="1" si="100"/>
        <v>14929294.640680121</v>
      </c>
      <c r="Y66" s="204">
        <f t="shared" ca="1" si="100"/>
        <v>15126193.12740312</v>
      </c>
      <c r="Z66" s="204">
        <f t="shared" ca="1" si="100"/>
        <v>15324493.247995265</v>
      </c>
      <c r="AA66" s="204">
        <f t="shared" ca="1" si="100"/>
        <v>15524203.349939115</v>
      </c>
      <c r="AB66" s="204">
        <f t="shared" ca="1" si="100"/>
        <v>15725331.826311754</v>
      </c>
      <c r="AC66" s="204">
        <f t="shared" ca="1" si="100"/>
        <v>15927887.116021415</v>
      </c>
      <c r="AD66" s="204">
        <f t="shared" ca="1" si="100"/>
        <v>16131877.704045221</v>
      </c>
      <c r="AE66" s="204">
        <f t="shared" ca="1" si="100"/>
        <v>16337312.121668223</v>
      </c>
      <c r="AF66" s="204">
        <f t="shared" ca="1" si="100"/>
        <v>16544198.946723521</v>
      </c>
      <c r="AG66" s="204">
        <f t="shared" ca="1" si="100"/>
        <v>16752546.80383368</v>
      </c>
      <c r="AH66" s="204">
        <f t="shared" ca="1" si="100"/>
        <v>16929015.092266027</v>
      </c>
      <c r="AI66" s="204">
        <f t="shared" ref="AI66:CF66" ca="1" si="101">SUM(AI42:AI47)</f>
        <v>17068943.626619477</v>
      </c>
      <c r="AJ66" s="204">
        <f t="shared" ca="1" si="101"/>
        <v>17209419.555870149</v>
      </c>
      <c r="AK66" s="204">
        <f t="shared" ca="1" si="101"/>
        <v>17350444.64268725</v>
      </c>
      <c r="AL66" s="204">
        <f t="shared" ca="1" si="101"/>
        <v>17492020.654918514</v>
      </c>
      <c r="AM66" s="204">
        <f t="shared" ca="1" si="101"/>
        <v>17634149.365604617</v>
      </c>
      <c r="AN66" s="204">
        <f t="shared" ca="1" si="101"/>
        <v>17776832.552993637</v>
      </c>
      <c r="AO66" s="204">
        <f t="shared" ca="1" si="101"/>
        <v>17920072.000555575</v>
      </c>
      <c r="AP66" s="204">
        <f t="shared" ca="1" si="101"/>
        <v>18063869.496996842</v>
      </c>
      <c r="AQ66" s="204">
        <f t="shared" ca="1" si="101"/>
        <v>18208226.836274888</v>
      </c>
      <c r="AR66" s="204">
        <f t="shared" ca="1" si="101"/>
        <v>18327194.743802592</v>
      </c>
      <c r="AS66" s="204">
        <f t="shared" ca="1" si="101"/>
        <v>18393171.834685288</v>
      </c>
      <c r="AT66" s="204">
        <f t="shared" ca="1" si="101"/>
        <v>18459247.807193603</v>
      </c>
      <c r="AU66" s="204">
        <f t="shared" ca="1" si="101"/>
        <v>18525422.781725533</v>
      </c>
      <c r="AV66" s="204">
        <f t="shared" ca="1" si="101"/>
        <v>18591696.878812302</v>
      </c>
      <c r="AW66" s="204">
        <f t="shared" ca="1" si="101"/>
        <v>18658070.21911848</v>
      </c>
      <c r="AX66" s="204">
        <f t="shared" ca="1" si="101"/>
        <v>18724542.92344211</v>
      </c>
      <c r="AY66" s="204">
        <f t="shared" ca="1" si="101"/>
        <v>18791115.112714875</v>
      </c>
      <c r="AZ66" s="204">
        <f t="shared" ca="1" si="101"/>
        <v>18857786.908002216</v>
      </c>
      <c r="BA66" s="204">
        <f t="shared" ca="1" si="101"/>
        <v>18924558.430503484</v>
      </c>
      <c r="BB66" s="204">
        <f t="shared" ca="1" si="101"/>
        <v>18965254.782046549</v>
      </c>
      <c r="BC66" s="204">
        <f t="shared" ca="1" si="101"/>
        <v>18958971.383549836</v>
      </c>
      <c r="BD66" s="204">
        <f t="shared" ca="1" si="101"/>
        <v>18952689.319602758</v>
      </c>
      <c r="BE66" s="204">
        <f t="shared" ca="1" si="101"/>
        <v>18946408.590554923</v>
      </c>
      <c r="BF66" s="204">
        <f t="shared" ca="1" si="101"/>
        <v>18940129.196755182</v>
      </c>
      <c r="BG66" s="204">
        <f t="shared" ca="1" si="101"/>
        <v>18933851.138551634</v>
      </c>
      <c r="BH66" s="204">
        <f t="shared" ca="1" si="101"/>
        <v>18927574.416291647</v>
      </c>
      <c r="BI66" s="204">
        <f t="shared" ca="1" si="101"/>
        <v>18921299.03032184</v>
      </c>
      <c r="BJ66" s="204">
        <f t="shared" ca="1" si="101"/>
        <v>18915024.980988089</v>
      </c>
      <c r="BK66" s="204">
        <f t="shared" ca="1" si="101"/>
        <v>18908752.268635537</v>
      </c>
      <c r="BL66" s="204">
        <f t="shared" ca="1" si="101"/>
        <v>18880094.77189628</v>
      </c>
      <c r="BM66" s="204">
        <f t="shared" ca="1" si="101"/>
        <v>18817479.579108294</v>
      </c>
      <c r="BN66" s="204">
        <f t="shared" ca="1" si="101"/>
        <v>18755023.533291537</v>
      </c>
      <c r="BO66" s="204">
        <f t="shared" ca="1" si="101"/>
        <v>18692726.272895731</v>
      </c>
      <c r="BP66" s="204">
        <f t="shared" ca="1" si="101"/>
        <v>18630587.437142391</v>
      </c>
      <c r="BQ66" s="204">
        <f t="shared" ca="1" si="101"/>
        <v>18568606.666023187</v>
      </c>
      <c r="BR66" s="204">
        <f t="shared" ca="1" si="101"/>
        <v>18506783.600298397</v>
      </c>
      <c r="BS66" s="204">
        <f t="shared" ca="1" si="101"/>
        <v>18445117.881495301</v>
      </c>
      <c r="BT66" s="204">
        <f t="shared" ca="1" si="101"/>
        <v>18383609.151906647</v>
      </c>
      <c r="BU66" s="204">
        <f t="shared" ca="1" si="101"/>
        <v>18322257.054589029</v>
      </c>
      <c r="BV66" s="204">
        <f t="shared" ca="1" si="101"/>
        <v>18248425.698351152</v>
      </c>
      <c r="BW66" s="204">
        <f t="shared" ca="1" si="101"/>
        <v>18157159.547189251</v>
      </c>
      <c r="BX66" s="204">
        <f t="shared" ca="1" si="101"/>
        <v>18066226.763285562</v>
      </c>
      <c r="BY66" s="204">
        <f t="shared" ca="1" si="101"/>
        <v>17975626.271206144</v>
      </c>
      <c r="BZ66" s="204">
        <f t="shared" ca="1" si="101"/>
        <v>17885356.998761259</v>
      </c>
      <c r="CA66" s="204">
        <f t="shared" ca="1" si="101"/>
        <v>17795417.876996003</v>
      </c>
      <c r="CB66" s="204">
        <f t="shared" ca="1" si="101"/>
        <v>17705807.84018093</v>
      </c>
      <c r="CC66" s="204">
        <f t="shared" ca="1" si="101"/>
        <v>17616525.825802729</v>
      </c>
      <c r="CD66" s="204">
        <f t="shared" ca="1" si="101"/>
        <v>17527570.774554931</v>
      </c>
      <c r="CE66" s="204">
        <f t="shared" ca="1" si="101"/>
        <v>17438941.630328625</v>
      </c>
      <c r="CF66" s="204">
        <f t="shared" ca="1" si="101"/>
        <v>17350637.340203185</v>
      </c>
    </row>
    <row r="67" spans="1:84" x14ac:dyDescent="0.2">
      <c r="A67" s="202"/>
      <c r="B67" s="118" t="s">
        <v>186</v>
      </c>
      <c r="C67" s="118"/>
      <c r="D67" s="119">
        <f t="shared" ref="D67:AH67" ca="1" si="102">SUM(D48:D53)</f>
        <v>40197833.938481428</v>
      </c>
      <c r="E67" s="119">
        <f t="shared" ca="1" si="102"/>
        <v>41266019.145168357</v>
      </c>
      <c r="F67" s="204">
        <f t="shared" ca="1" si="102"/>
        <v>42112982.312846668</v>
      </c>
      <c r="G67" s="204">
        <f t="shared" ca="1" si="102"/>
        <v>42971091.246387005</v>
      </c>
      <c r="H67" s="204">
        <f t="shared" ca="1" si="102"/>
        <v>43840472.036336541</v>
      </c>
      <c r="I67" s="204">
        <f t="shared" ca="1" si="102"/>
        <v>44721252.093745612</v>
      </c>
      <c r="J67" s="204">
        <f t="shared" ca="1" si="102"/>
        <v>45613560.163362525</v>
      </c>
      <c r="K67" s="204">
        <f t="shared" ca="1" si="102"/>
        <v>46517526.336956337</v>
      </c>
      <c r="L67" s="204">
        <f t="shared" ca="1" si="102"/>
        <v>47433282.066768289</v>
      </c>
      <c r="M67" s="204">
        <f t="shared" ca="1" si="102"/>
        <v>48360960.179093726</v>
      </c>
      <c r="N67" s="204">
        <f t="shared" ca="1" si="102"/>
        <v>49203317.342753753</v>
      </c>
      <c r="O67" s="204">
        <f t="shared" ca="1" si="102"/>
        <v>50060684.862965494</v>
      </c>
      <c r="P67" s="204">
        <f t="shared" ca="1" si="102"/>
        <v>50926834.699208938</v>
      </c>
      <c r="Q67" s="204">
        <f t="shared" ca="1" si="102"/>
        <v>51801843.059904546</v>
      </c>
      <c r="R67" s="204">
        <f t="shared" ca="1" si="102"/>
        <v>52685786.762522623</v>
      </c>
      <c r="S67" s="204">
        <f t="shared" ca="1" si="102"/>
        <v>53578743.238216422</v>
      </c>
      <c r="T67" s="204">
        <f t="shared" ca="1" si="102"/>
        <v>54480790.536489502</v>
      </c>
      <c r="U67" s="204">
        <f t="shared" ca="1" si="102"/>
        <v>55392007.329897203</v>
      </c>
      <c r="V67" s="204">
        <f t="shared" ca="1" si="102"/>
        <v>56312472.918782875</v>
      </c>
      <c r="W67" s="204">
        <f t="shared" ca="1" si="102"/>
        <v>57242267.236048937</v>
      </c>
      <c r="X67" s="204">
        <f t="shared" ca="1" si="102"/>
        <v>58065993.277015753</v>
      </c>
      <c r="Y67" s="204">
        <f t="shared" ca="1" si="102"/>
        <v>58831891.278202653</v>
      </c>
      <c r="Z67" s="204">
        <f t="shared" ca="1" si="102"/>
        <v>59603241.481562555</v>
      </c>
      <c r="AA67" s="204">
        <f t="shared" ca="1" si="102"/>
        <v>60380076.358167455</v>
      </c>
      <c r="AB67" s="204">
        <f t="shared" ca="1" si="102"/>
        <v>61162428.556449495</v>
      </c>
      <c r="AC67" s="204">
        <f t="shared" ca="1" si="102"/>
        <v>61950330.903121196</v>
      </c>
      <c r="AD67" s="204">
        <f t="shared" ca="1" si="102"/>
        <v>62743816.404100604</v>
      </c>
      <c r="AE67" s="204">
        <f t="shared" ca="1" si="102"/>
        <v>63542918.245440803</v>
      </c>
      <c r="AF67" s="204">
        <f t="shared" ca="1" si="102"/>
        <v>64347669.79426419</v>
      </c>
      <c r="AG67" s="204">
        <f t="shared" ca="1" si="102"/>
        <v>65158104.599701516</v>
      </c>
      <c r="AH67" s="204">
        <f t="shared" ca="1" si="102"/>
        <v>65844546.089320838</v>
      </c>
      <c r="AI67" s="204">
        <f t="shared" ref="AI67:CF67" ca="1" si="103">SUM(AI48:AI53)</f>
        <v>66388815.476726145</v>
      </c>
      <c r="AJ67" s="204">
        <f t="shared" ca="1" si="103"/>
        <v>66935214.039665759</v>
      </c>
      <c r="AK67" s="204">
        <f t="shared" ca="1" si="103"/>
        <v>67483748.634329036</v>
      </c>
      <c r="AL67" s="204">
        <f t="shared" ca="1" si="103"/>
        <v>68034426.137048081</v>
      </c>
      <c r="AM67" s="204">
        <f t="shared" ca="1" si="103"/>
        <v>68587253.444353893</v>
      </c>
      <c r="AN67" s="204">
        <f t="shared" ca="1" si="103"/>
        <v>69142237.473032489</v>
      </c>
      <c r="AO67" s="204">
        <f t="shared" ca="1" si="103"/>
        <v>69699385.160181418</v>
      </c>
      <c r="AP67" s="204">
        <f t="shared" ca="1" si="103"/>
        <v>70258703.463266239</v>
      </c>
      <c r="AQ67" s="204">
        <f t="shared" ca="1" si="103"/>
        <v>70820199.360177159</v>
      </c>
      <c r="AR67" s="204">
        <f t="shared" ca="1" si="103"/>
        <v>71282944.110354111</v>
      </c>
      <c r="AS67" s="204">
        <f t="shared" ca="1" si="103"/>
        <v>71539502.615241379</v>
      </c>
      <c r="AT67" s="204">
        <f t="shared" ca="1" si="103"/>
        <v>71796445.619783863</v>
      </c>
      <c r="AU67" s="204">
        <f t="shared" ca="1" si="103"/>
        <v>72053773.592141837</v>
      </c>
      <c r="AV67" s="204">
        <f t="shared" ca="1" si="103"/>
        <v>72311487.000993565</v>
      </c>
      <c r="AW67" s="204">
        <f t="shared" ca="1" si="103"/>
        <v>72569586.315535784</v>
      </c>
      <c r="AX67" s="204">
        <f t="shared" ca="1" si="103"/>
        <v>72828072.005484298</v>
      </c>
      <c r="AY67" s="204">
        <f t="shared" ca="1" si="103"/>
        <v>73086944.541074514</v>
      </c>
      <c r="AZ67" s="204">
        <f t="shared" ca="1" si="103"/>
        <v>73346204.393061966</v>
      </c>
      <c r="BA67" s="204">
        <f t="shared" ca="1" si="103"/>
        <v>73605852.032722875</v>
      </c>
      <c r="BB67" s="204">
        <f t="shared" ca="1" si="103"/>
        <v>73764081.955284595</v>
      </c>
      <c r="BC67" s="204">
        <f t="shared" ca="1" si="103"/>
        <v>73739425.117394656</v>
      </c>
      <c r="BD67" s="204">
        <f t="shared" ca="1" si="103"/>
        <v>73714773.701120973</v>
      </c>
      <c r="BE67" s="204">
        <f t="shared" ca="1" si="103"/>
        <v>73690127.707639664</v>
      </c>
      <c r="BF67" s="204">
        <f t="shared" ca="1" si="103"/>
        <v>73665487.138124198</v>
      </c>
      <c r="BG67" s="204">
        <f t="shared" ca="1" si="103"/>
        <v>73640851.993745178</v>
      </c>
      <c r="BH67" s="204">
        <f t="shared" ca="1" si="103"/>
        <v>73616222.275670499</v>
      </c>
      <c r="BI67" s="204">
        <f t="shared" ca="1" si="103"/>
        <v>73591597.985065237</v>
      </c>
      <c r="BJ67" s="204">
        <f t="shared" ca="1" si="103"/>
        <v>73566979.123091817</v>
      </c>
      <c r="BK67" s="204">
        <f t="shared" ca="1" si="103"/>
        <v>73542365.690909773</v>
      </c>
      <c r="BL67" s="204">
        <f t="shared" ca="1" si="103"/>
        <v>73430690.945320144</v>
      </c>
      <c r="BM67" s="204">
        <f t="shared" ca="1" si="103"/>
        <v>73187295.561165452</v>
      </c>
      <c r="BN67" s="204">
        <f t="shared" ca="1" si="103"/>
        <v>72944518.687515989</v>
      </c>
      <c r="BO67" s="204">
        <f t="shared" ca="1" si="103"/>
        <v>72702358.919377014</v>
      </c>
      <c r="BP67" s="204">
        <f t="shared" ca="1" si="103"/>
        <v>72460814.85475266</v>
      </c>
      <c r="BQ67" s="204">
        <f t="shared" ca="1" si="103"/>
        <v>72219885.094639793</v>
      </c>
      <c r="BR67" s="204">
        <f t="shared" ca="1" si="103"/>
        <v>71979568.24302192</v>
      </c>
      <c r="BS67" s="204">
        <f t="shared" ca="1" si="103"/>
        <v>71739862.906862989</v>
      </c>
      <c r="BT67" s="204">
        <f t="shared" ca="1" si="103"/>
        <v>71500767.696101382</v>
      </c>
      <c r="BU67" s="204">
        <f t="shared" ca="1" si="103"/>
        <v>71262281.223643631</v>
      </c>
      <c r="BV67" s="204">
        <f t="shared" ca="1" si="103"/>
        <v>70975257.572742701</v>
      </c>
      <c r="BW67" s="204">
        <f t="shared" ca="1" si="103"/>
        <v>70620287.656347513</v>
      </c>
      <c r="BX67" s="204">
        <f t="shared" ca="1" si="103"/>
        <v>70266614.336410448</v>
      </c>
      <c r="BY67" s="204">
        <f t="shared" ca="1" si="103"/>
        <v>69914233.430145323</v>
      </c>
      <c r="BZ67" s="204">
        <f t="shared" ca="1" si="103"/>
        <v>69563140.767383963</v>
      </c>
      <c r="CA67" s="204">
        <f t="shared" ca="1" si="103"/>
        <v>69213332.190539703</v>
      </c>
      <c r="CB67" s="204">
        <f t="shared" ca="1" si="103"/>
        <v>68864803.554571018</v>
      </c>
      <c r="CC67" s="204">
        <f t="shared" ca="1" si="103"/>
        <v>68517550.726945147</v>
      </c>
      <c r="CD67" s="204">
        <f t="shared" ca="1" si="103"/>
        <v>68171569.587602004</v>
      </c>
      <c r="CE67" s="204">
        <f t="shared" ca="1" si="103"/>
        <v>67826856.028918058</v>
      </c>
      <c r="CF67" s="204">
        <f t="shared" ca="1" si="103"/>
        <v>67483405.955670297</v>
      </c>
    </row>
    <row r="68" spans="1:84" x14ac:dyDescent="0.2">
      <c r="A68" s="202"/>
      <c r="B68" s="118" t="s">
        <v>187</v>
      </c>
      <c r="C68" s="118"/>
      <c r="D68" s="119">
        <f t="shared" ref="D68:AH68" ca="1" si="104">SUM(D54:D59)</f>
        <v>160430885.34961307</v>
      </c>
      <c r="E68" s="119">
        <f t="shared" ca="1" si="104"/>
        <v>165442212.22139591</v>
      </c>
      <c r="F68" s="204">
        <f t="shared" ca="1" si="104"/>
        <v>168838125.25473723</v>
      </c>
      <c r="G68" s="204">
        <f t="shared" ca="1" si="104"/>
        <v>172278728.41110924</v>
      </c>
      <c r="H68" s="204">
        <f t="shared" ca="1" si="104"/>
        <v>175764527.26893514</v>
      </c>
      <c r="I68" s="204">
        <f t="shared" ca="1" si="104"/>
        <v>179296032.7014184</v>
      </c>
      <c r="J68" s="204">
        <f t="shared" ca="1" si="104"/>
        <v>182873760.92944989</v>
      </c>
      <c r="K68" s="204">
        <f t="shared" ca="1" si="104"/>
        <v>186498233.57502756</v>
      </c>
      <c r="L68" s="204">
        <f t="shared" ca="1" si="104"/>
        <v>190169977.7151933</v>
      </c>
      <c r="M68" s="204">
        <f t="shared" ca="1" si="104"/>
        <v>193889525.93649131</v>
      </c>
      <c r="N68" s="204">
        <f t="shared" ca="1" si="104"/>
        <v>197267008.22125459</v>
      </c>
      <c r="O68" s="204">
        <f t="shared" ca="1" si="104"/>
        <v>200704998.44424009</v>
      </c>
      <c r="P68" s="204">
        <f t="shared" ca="1" si="104"/>
        <v>204178206.57691249</v>
      </c>
      <c r="Q68" s="204">
        <f t="shared" ca="1" si="104"/>
        <v>207686938.22738197</v>
      </c>
      <c r="R68" s="204">
        <f t="shared" ca="1" si="104"/>
        <v>211231501.44617069</v>
      </c>
      <c r="S68" s="204">
        <f t="shared" ca="1" si="104"/>
        <v>214812206.74479279</v>
      </c>
      <c r="T68" s="204">
        <f t="shared" ca="1" si="104"/>
        <v>218429367.11447078</v>
      </c>
      <c r="U68" s="204">
        <f t="shared" ca="1" si="104"/>
        <v>222083298.04499009</v>
      </c>
      <c r="V68" s="204">
        <f t="shared" ca="1" si="104"/>
        <v>225774317.54369259</v>
      </c>
      <c r="W68" s="204">
        <f t="shared" ca="1" si="104"/>
        <v>229502746.15460908</v>
      </c>
      <c r="X68" s="204">
        <f t="shared" ca="1" si="104"/>
        <v>232805918.89417425</v>
      </c>
      <c r="Y68" s="204">
        <f t="shared" ca="1" si="104"/>
        <v>235875792.23299494</v>
      </c>
      <c r="Z68" s="204">
        <f t="shared" ca="1" si="104"/>
        <v>238967517.91310358</v>
      </c>
      <c r="AA68" s="204">
        <f t="shared" ca="1" si="104"/>
        <v>242081226.07506266</v>
      </c>
      <c r="AB68" s="204">
        <f t="shared" ca="1" si="104"/>
        <v>245217047.57026589</v>
      </c>
      <c r="AC68" s="204">
        <f t="shared" ca="1" si="104"/>
        <v>248375113.96462688</v>
      </c>
      <c r="AD68" s="204">
        <f t="shared" ca="1" si="104"/>
        <v>251555557.54228622</v>
      </c>
      <c r="AE68" s="204">
        <f t="shared" ca="1" si="104"/>
        <v>254758511.30933699</v>
      </c>
      <c r="AF68" s="204">
        <f t="shared" ca="1" si="104"/>
        <v>257984108.99756962</v>
      </c>
      <c r="AG68" s="204">
        <f t="shared" ca="1" si="104"/>
        <v>261232485.06823456</v>
      </c>
      <c r="AH68" s="204">
        <f t="shared" ca="1" si="104"/>
        <v>263983740.58374086</v>
      </c>
      <c r="AI68" s="204">
        <f t="shared" ref="AI68:CF68" ca="1" si="105">SUM(AI54:AI59)</f>
        <v>266164912.85362166</v>
      </c>
      <c r="AJ68" s="204">
        <f t="shared" ca="1" si="105"/>
        <v>268354617.27795497</v>
      </c>
      <c r="AK68" s="204">
        <f t="shared" ca="1" si="105"/>
        <v>270552881.33051282</v>
      </c>
      <c r="AL68" s="204">
        <f t="shared" ca="1" si="105"/>
        <v>272759732.56578094</v>
      </c>
      <c r="AM68" s="204">
        <f t="shared" ca="1" si="105"/>
        <v>274975198.61918384</v>
      </c>
      <c r="AN68" s="204">
        <f t="shared" ca="1" si="105"/>
        <v>277199307.20730984</v>
      </c>
      <c r="AO68" s="204">
        <f t="shared" ca="1" si="105"/>
        <v>279432086.12813717</v>
      </c>
      <c r="AP68" s="204">
        <f t="shared" ca="1" si="105"/>
        <v>281673563.26126057</v>
      </c>
      <c r="AQ68" s="204">
        <f t="shared" ca="1" si="105"/>
        <v>283923766.56811863</v>
      </c>
      <c r="AR68" s="204">
        <f t="shared" ca="1" si="105"/>
        <v>285778065.99873006</v>
      </c>
      <c r="AS68" s="204">
        <f t="shared" ca="1" si="105"/>
        <v>286806917.4549703</v>
      </c>
      <c r="AT68" s="204">
        <f t="shared" ca="1" si="105"/>
        <v>287837310.89096892</v>
      </c>
      <c r="AU68" s="204">
        <f t="shared" ca="1" si="105"/>
        <v>288869248.18424273</v>
      </c>
      <c r="AV68" s="204">
        <f t="shared" ca="1" si="105"/>
        <v>289902731.21438551</v>
      </c>
      <c r="AW68" s="204">
        <f t="shared" ca="1" si="105"/>
        <v>290937761.86307061</v>
      </c>
      <c r="AX68" s="204">
        <f t="shared" ca="1" si="105"/>
        <v>291974342.01405317</v>
      </c>
      <c r="AY68" s="204">
        <f t="shared" ca="1" si="105"/>
        <v>293012473.55317181</v>
      </c>
      <c r="AZ68" s="204">
        <f t="shared" ca="1" si="105"/>
        <v>294052158.36835128</v>
      </c>
      <c r="BA68" s="204">
        <f t="shared" ca="1" si="105"/>
        <v>295093398.34960461</v>
      </c>
      <c r="BB68" s="204">
        <f t="shared" ca="1" si="105"/>
        <v>295728044.40874583</v>
      </c>
      <c r="BC68" s="204">
        <f t="shared" ca="1" si="105"/>
        <v>295629927.54565579</v>
      </c>
      <c r="BD68" s="204">
        <f t="shared" ca="1" si="105"/>
        <v>295531831.63956982</v>
      </c>
      <c r="BE68" s="204">
        <f t="shared" ca="1" si="105"/>
        <v>295433756.69582248</v>
      </c>
      <c r="BF68" s="204">
        <f t="shared" ca="1" si="105"/>
        <v>295335702.71973622</v>
      </c>
      <c r="BG68" s="204">
        <f t="shared" ca="1" si="105"/>
        <v>295237669.71662259</v>
      </c>
      <c r="BH68" s="204">
        <f t="shared" ca="1" si="105"/>
        <v>295139657.69178134</v>
      </c>
      <c r="BI68" s="204">
        <f t="shared" ca="1" si="105"/>
        <v>295041666.65050054</v>
      </c>
      <c r="BJ68" s="204">
        <f t="shared" ca="1" si="105"/>
        <v>294943696.59805727</v>
      </c>
      <c r="BK68" s="204">
        <f t="shared" ca="1" si="105"/>
        <v>294845747.53971672</v>
      </c>
      <c r="BL68" s="204">
        <f t="shared" ca="1" si="105"/>
        <v>294398750.98551935</v>
      </c>
      <c r="BM68" s="204">
        <f t="shared" ca="1" si="105"/>
        <v>293421477.26256526</v>
      </c>
      <c r="BN68" s="204">
        <f t="shared" ca="1" si="105"/>
        <v>292446688.24985135</v>
      </c>
      <c r="BO68" s="204">
        <f t="shared" ca="1" si="105"/>
        <v>291474378.30167943</v>
      </c>
      <c r="BP68" s="204">
        <f t="shared" ca="1" si="105"/>
        <v>290504541.78440362</v>
      </c>
      <c r="BQ68" s="204">
        <f t="shared" ca="1" si="105"/>
        <v>289537173.07640588</v>
      </c>
      <c r="BR68" s="204">
        <f t="shared" ca="1" si="105"/>
        <v>288572266.56807113</v>
      </c>
      <c r="BS68" s="204">
        <f t="shared" ca="1" si="105"/>
        <v>287609816.66176254</v>
      </c>
      <c r="BT68" s="204">
        <f t="shared" ca="1" si="105"/>
        <v>286649817.77179712</v>
      </c>
      <c r="BU68" s="204">
        <f t="shared" ca="1" si="105"/>
        <v>285692264.32442123</v>
      </c>
      <c r="BV68" s="204">
        <f t="shared" ca="1" si="105"/>
        <v>284540130.10322863</v>
      </c>
      <c r="BW68" s="204">
        <f t="shared" ca="1" si="105"/>
        <v>283117026.16237563</v>
      </c>
      <c r="BX68" s="204">
        <f t="shared" ca="1" si="105"/>
        <v>281699120.4169296</v>
      </c>
      <c r="BY68" s="204">
        <f t="shared" ca="1" si="105"/>
        <v>280286396.0975973</v>
      </c>
      <c r="BZ68" s="204">
        <f t="shared" ca="1" si="105"/>
        <v>278878836.48567295</v>
      </c>
      <c r="CA68" s="204">
        <f t="shared" ca="1" si="105"/>
        <v>277476424.91289133</v>
      </c>
      <c r="CB68" s="204">
        <f t="shared" ca="1" si="105"/>
        <v>276079144.76128227</v>
      </c>
      <c r="CC68" s="204">
        <f t="shared" ca="1" si="105"/>
        <v>274686979.46302503</v>
      </c>
      <c r="CD68" s="204">
        <f t="shared" ca="1" si="105"/>
        <v>273299912.50030339</v>
      </c>
      <c r="CE68" s="204">
        <f t="shared" ca="1" si="105"/>
        <v>271917927.40516078</v>
      </c>
      <c r="CF68" s="204">
        <f t="shared" ca="1" si="105"/>
        <v>270541007.75935596</v>
      </c>
    </row>
    <row r="69" spans="1:84" x14ac:dyDescent="0.2">
      <c r="A69" s="202"/>
      <c r="B69" s="118" t="s">
        <v>188</v>
      </c>
      <c r="C69" s="118"/>
      <c r="D69" s="203">
        <v>1</v>
      </c>
      <c r="E69" s="203">
        <f t="shared" ref="E69:AH69" ca="1" si="106">D69*(E41/D41)</f>
        <v>1.0123466666666667</v>
      </c>
      <c r="F69" s="203">
        <f t="shared" ca="1" si="106"/>
        <v>1.0246933333333335</v>
      </c>
      <c r="G69" s="203">
        <f t="shared" ca="1" si="106"/>
        <v>1.0370400000000002</v>
      </c>
      <c r="H69" s="203">
        <f t="shared" ca="1" si="106"/>
        <v>1.0493866666666669</v>
      </c>
      <c r="I69" s="203">
        <f t="shared" ca="1" si="106"/>
        <v>1.0617333333333336</v>
      </c>
      <c r="J69" s="203">
        <f t="shared" ca="1" si="106"/>
        <v>1.0740800000000004</v>
      </c>
      <c r="K69" s="203">
        <f t="shared" ca="1" si="106"/>
        <v>1.0864266666666669</v>
      </c>
      <c r="L69" s="203">
        <f t="shared" ca="1" si="106"/>
        <v>1.0987733333333336</v>
      </c>
      <c r="M69" s="203">
        <f t="shared" ca="1" si="106"/>
        <v>1.1111200000000003</v>
      </c>
      <c r="N69" s="203">
        <f t="shared" ca="1" si="106"/>
        <v>1.1234666666666673</v>
      </c>
      <c r="O69" s="203">
        <f t="shared" ca="1" si="106"/>
        <v>1.1359600000000005</v>
      </c>
      <c r="P69" s="203">
        <f t="shared" ca="1" si="106"/>
        <v>1.1484533333333338</v>
      </c>
      <c r="Q69" s="203">
        <f t="shared" ca="1" si="106"/>
        <v>1.1609466666666672</v>
      </c>
      <c r="R69" s="203">
        <f t="shared" ca="1" si="106"/>
        <v>1.1734400000000005</v>
      </c>
      <c r="S69" s="203">
        <f t="shared" ca="1" si="106"/>
        <v>1.1859333333333337</v>
      </c>
      <c r="T69" s="203">
        <f t="shared" ca="1" si="106"/>
        <v>1.1984266666666672</v>
      </c>
      <c r="U69" s="203">
        <f t="shared" ca="1" si="106"/>
        <v>1.2109200000000004</v>
      </c>
      <c r="V69" s="203">
        <f t="shared" ca="1" si="106"/>
        <v>1.2234133333333339</v>
      </c>
      <c r="W69" s="203">
        <f t="shared" ca="1" si="106"/>
        <v>1.2359066666666672</v>
      </c>
      <c r="X69" s="203">
        <f t="shared" ca="1" si="106"/>
        <v>1.2484000000000004</v>
      </c>
      <c r="Y69" s="203">
        <f t="shared" ca="1" si="106"/>
        <v>1.2595200000000004</v>
      </c>
      <c r="Z69" s="203">
        <f t="shared" ca="1" si="106"/>
        <v>1.2706400000000004</v>
      </c>
      <c r="AA69" s="203">
        <f t="shared" ca="1" si="106"/>
        <v>1.2817600000000005</v>
      </c>
      <c r="AB69" s="203">
        <f t="shared" ca="1" si="106"/>
        <v>1.2928800000000003</v>
      </c>
      <c r="AC69" s="203">
        <f t="shared" ca="1" si="106"/>
        <v>1.304</v>
      </c>
      <c r="AD69" s="203">
        <f t="shared" ca="1" si="106"/>
        <v>1.3151199999999998</v>
      </c>
      <c r="AE69" s="203">
        <f t="shared" ca="1" si="106"/>
        <v>1.3262399999999999</v>
      </c>
      <c r="AF69" s="203">
        <f t="shared" ca="1" si="106"/>
        <v>1.3373599999999997</v>
      </c>
      <c r="AG69" s="203">
        <f t="shared" ca="1" si="106"/>
        <v>1.3484799999999997</v>
      </c>
      <c r="AH69" s="203">
        <f t="shared" ca="1" si="106"/>
        <v>1.3595999999999995</v>
      </c>
      <c r="AI69" s="203">
        <f t="shared" ref="AI69:CF69" ca="1" si="107">AH69*(AI41/AH41)</f>
        <v>1.3677333333333326</v>
      </c>
      <c r="AJ69" s="203">
        <f t="shared" ca="1" si="107"/>
        <v>1.3758666666666659</v>
      </c>
      <c r="AK69" s="203">
        <f t="shared" ca="1" si="107"/>
        <v>1.3839999999999995</v>
      </c>
      <c r="AL69" s="203">
        <f t="shared" ca="1" si="107"/>
        <v>1.3921333333333328</v>
      </c>
      <c r="AM69" s="203">
        <f t="shared" ca="1" si="107"/>
        <v>1.4002666666666661</v>
      </c>
      <c r="AN69" s="203">
        <f t="shared" ca="1" si="107"/>
        <v>1.4083999999999994</v>
      </c>
      <c r="AO69" s="203">
        <f t="shared" ca="1" si="107"/>
        <v>1.4165333333333328</v>
      </c>
      <c r="AP69" s="203">
        <f t="shared" ca="1" si="107"/>
        <v>1.4246666666666661</v>
      </c>
      <c r="AQ69" s="203">
        <f t="shared" ca="1" si="107"/>
        <v>1.4327999999999996</v>
      </c>
      <c r="AR69" s="203">
        <f t="shared" ca="1" si="107"/>
        <v>1.440933333333333</v>
      </c>
      <c r="AS69" s="203">
        <f t="shared" ca="1" si="107"/>
        <v>1.4448933333333329</v>
      </c>
      <c r="AT69" s="203">
        <f t="shared" ca="1" si="107"/>
        <v>1.4488533333333329</v>
      </c>
      <c r="AU69" s="203">
        <f t="shared" ca="1" si="107"/>
        <v>1.4528133333333331</v>
      </c>
      <c r="AV69" s="203">
        <f t="shared" ca="1" si="107"/>
        <v>1.4567733333333333</v>
      </c>
      <c r="AW69" s="203">
        <f t="shared" ca="1" si="107"/>
        <v>1.4607333333333332</v>
      </c>
      <c r="AX69" s="203">
        <f t="shared" ca="1" si="107"/>
        <v>1.4646933333333332</v>
      </c>
      <c r="AY69" s="203">
        <f t="shared" ca="1" si="107"/>
        <v>1.4686533333333334</v>
      </c>
      <c r="AZ69" s="203">
        <f t="shared" ca="1" si="107"/>
        <v>1.4726133333333333</v>
      </c>
      <c r="BA69" s="203">
        <f t="shared" ca="1" si="107"/>
        <v>1.4765733333333333</v>
      </c>
      <c r="BB69" s="203">
        <f t="shared" ca="1" si="107"/>
        <v>1.4805333333333335</v>
      </c>
      <c r="BC69" s="203">
        <f t="shared" ca="1" si="107"/>
        <v>1.480826666666667</v>
      </c>
      <c r="BD69" s="203">
        <f t="shared" ca="1" si="107"/>
        <v>1.4811200000000002</v>
      </c>
      <c r="BE69" s="203">
        <f t="shared" ca="1" si="107"/>
        <v>1.4814133333333337</v>
      </c>
      <c r="BF69" s="203">
        <f t="shared" ca="1" si="107"/>
        <v>1.4817066666666672</v>
      </c>
      <c r="BG69" s="203">
        <f t="shared" ca="1" si="107"/>
        <v>1.4820000000000004</v>
      </c>
      <c r="BH69" s="203">
        <f t="shared" ca="1" si="107"/>
        <v>1.4822933333333339</v>
      </c>
      <c r="BI69" s="203">
        <f t="shared" ca="1" si="107"/>
        <v>1.4825866666666674</v>
      </c>
      <c r="BJ69" s="203">
        <f t="shared" ca="1" si="107"/>
        <v>1.4828800000000006</v>
      </c>
      <c r="BK69" s="203">
        <f t="shared" ca="1" si="107"/>
        <v>1.4831733333333341</v>
      </c>
      <c r="BL69" s="203">
        <f t="shared" ca="1" si="107"/>
        <v>1.4834666666666674</v>
      </c>
      <c r="BM69" s="203">
        <f t="shared" ca="1" si="107"/>
        <v>1.4810800000000006</v>
      </c>
      <c r="BN69" s="203">
        <f t="shared" ca="1" si="107"/>
        <v>1.4786933333333339</v>
      </c>
      <c r="BO69" s="203">
        <f t="shared" ca="1" si="107"/>
        <v>1.4763066666666671</v>
      </c>
      <c r="BP69" s="203">
        <f t="shared" ca="1" si="107"/>
        <v>1.4739200000000003</v>
      </c>
      <c r="BQ69" s="203">
        <f t="shared" ca="1" si="107"/>
        <v>1.4715333333333336</v>
      </c>
      <c r="BR69" s="203">
        <f t="shared" ca="1" si="107"/>
        <v>1.4691466666666668</v>
      </c>
      <c r="BS69" s="203">
        <f t="shared" ca="1" si="107"/>
        <v>1.4667600000000001</v>
      </c>
      <c r="BT69" s="203">
        <f t="shared" ca="1" si="107"/>
        <v>1.4643733333333333</v>
      </c>
      <c r="BU69" s="203">
        <f t="shared" ca="1" si="107"/>
        <v>1.4619866666666665</v>
      </c>
      <c r="BV69" s="203">
        <f t="shared" ca="1" si="107"/>
        <v>1.4595999999999998</v>
      </c>
      <c r="BW69" s="203">
        <f t="shared" ca="1" si="107"/>
        <v>1.4557999999999998</v>
      </c>
      <c r="BX69" s="203">
        <f t="shared" ca="1" si="107"/>
        <v>1.4519999999999997</v>
      </c>
      <c r="BY69" s="203">
        <f t="shared" ca="1" si="107"/>
        <v>1.4481999999999999</v>
      </c>
      <c r="BZ69" s="203">
        <f t="shared" ca="1" si="107"/>
        <v>1.4444000000000001</v>
      </c>
      <c r="CA69" s="203">
        <f t="shared" ca="1" si="107"/>
        <v>1.4406000000000001</v>
      </c>
      <c r="CB69" s="203">
        <f t="shared" ca="1" si="107"/>
        <v>1.4368000000000001</v>
      </c>
      <c r="CC69" s="203">
        <f t="shared" ca="1" si="107"/>
        <v>1.4330000000000001</v>
      </c>
      <c r="CD69" s="203">
        <f t="shared" ca="1" si="107"/>
        <v>1.4292000000000002</v>
      </c>
      <c r="CE69" s="203">
        <f t="shared" ca="1" si="107"/>
        <v>1.4254000000000004</v>
      </c>
      <c r="CF69" s="203">
        <f t="shared" ca="1" si="107"/>
        <v>1.4216000000000004</v>
      </c>
    </row>
    <row r="70" spans="1:84" x14ac:dyDescent="0.2">
      <c r="A70" s="202"/>
      <c r="B70" s="213" t="s">
        <v>189</v>
      </c>
      <c r="C70" s="118"/>
      <c r="D70" s="204">
        <f t="shared" ref="D70:AI70" ca="1" si="108">SUM(D42,D48,D54, D60)</f>
        <v>2066309064.5043156</v>
      </c>
      <c r="E70" s="204">
        <f t="shared" ca="1" si="108"/>
        <v>2124858166.5126543</v>
      </c>
      <c r="F70" s="204">
        <f t="shared" ca="1" si="108"/>
        <v>2168473579.3112502</v>
      </c>
      <c r="G70" s="204">
        <f t="shared" ca="1" si="108"/>
        <v>2212662969.6913533</v>
      </c>
      <c r="H70" s="204">
        <f t="shared" ca="1" si="108"/>
        <v>2257432831.048965</v>
      </c>
      <c r="I70" s="204">
        <f t="shared" ca="1" si="108"/>
        <v>2302789724.783586</v>
      </c>
      <c r="J70" s="204">
        <f t="shared" ca="1" si="108"/>
        <v>2348740280.9777365</v>
      </c>
      <c r="K70" s="204">
        <f t="shared" ca="1" si="108"/>
        <v>2395291199.0830474</v>
      </c>
      <c r="L70" s="204">
        <f t="shared" ca="1" si="108"/>
        <v>2442449248.612999</v>
      </c>
      <c r="M70" s="204">
        <f t="shared" ca="1" si="108"/>
        <v>2490221269.8423581</v>
      </c>
      <c r="N70" s="204">
        <f t="shared" ca="1" si="108"/>
        <v>2533599964.9329529</v>
      </c>
      <c r="O70" s="204">
        <f t="shared" ca="1" si="108"/>
        <v>2577755761.9103293</v>
      </c>
      <c r="P70" s="204">
        <f t="shared" ca="1" si="108"/>
        <v>2622363879.6862769</v>
      </c>
      <c r="Q70" s="204">
        <f t="shared" ca="1" si="108"/>
        <v>2667428243.3344493</v>
      </c>
      <c r="R70" s="204">
        <f t="shared" ca="1" si="108"/>
        <v>2712952809.2975812</v>
      </c>
      <c r="S70" s="204">
        <f t="shared" ca="1" si="108"/>
        <v>2758941565.626122</v>
      </c>
      <c r="T70" s="204">
        <f t="shared" ca="1" si="108"/>
        <v>2805398532.2186232</v>
      </c>
      <c r="U70" s="204">
        <f t="shared" ca="1" si="108"/>
        <v>2852327761.0638928</v>
      </c>
      <c r="V70" s="204">
        <f t="shared" ca="1" si="108"/>
        <v>2899733336.4849372</v>
      </c>
      <c r="W70" s="204">
        <f t="shared" ca="1" si="108"/>
        <v>2947619375.3846917</v>
      </c>
      <c r="X70" s="204">
        <f t="shared" ca="1" si="108"/>
        <v>2990043638.413414</v>
      </c>
      <c r="Y70" s="204">
        <f t="shared" ca="1" si="108"/>
        <v>3029471627.8115988</v>
      </c>
      <c r="Z70" s="204">
        <f t="shared" ca="1" si="108"/>
        <v>3069180278.3440857</v>
      </c>
      <c r="AA70" s="204">
        <f t="shared" ca="1" si="108"/>
        <v>3109171261.474906</v>
      </c>
      <c r="AB70" s="204">
        <f t="shared" ca="1" si="108"/>
        <v>3149446257.7976713</v>
      </c>
      <c r="AC70" s="204">
        <f t="shared" ca="1" si="108"/>
        <v>3190006957.0829506</v>
      </c>
      <c r="AD70" s="204">
        <f t="shared" ca="1" si="108"/>
        <v>3230855058.325881</v>
      </c>
      <c r="AE70" s="204">
        <f t="shared" ca="1" si="108"/>
        <v>3271992269.7940216</v>
      </c>
      <c r="AF70" s="204">
        <f t="shared" ca="1" si="108"/>
        <v>3313420309.0754418</v>
      </c>
      <c r="AG70" s="204">
        <f t="shared" ca="1" si="108"/>
        <v>3355140903.1270561</v>
      </c>
      <c r="AH70" s="204">
        <f t="shared" ca="1" si="108"/>
        <v>3390476726.8851051</v>
      </c>
      <c r="AI70" s="204">
        <f t="shared" ca="1" si="108"/>
        <v>3418490692.6561217</v>
      </c>
      <c r="AJ70" s="204">
        <f t="shared" ref="AJ70:BO70" ca="1" si="109">SUM(AJ42,AJ48,AJ54, AJ60)</f>
        <v>3446614241.5062933</v>
      </c>
      <c r="AK70" s="204">
        <f t="shared" ca="1" si="109"/>
        <v>3474847726.296205</v>
      </c>
      <c r="AL70" s="204">
        <f t="shared" ca="1" si="109"/>
        <v>3503191500.9230895</v>
      </c>
      <c r="AM70" s="204">
        <f t="shared" ca="1" si="109"/>
        <v>3531645920.3237214</v>
      </c>
      <c r="AN70" s="204">
        <f t="shared" ca="1" si="109"/>
        <v>3560211340.4773064</v>
      </c>
      <c r="AO70" s="204">
        <f t="shared" ca="1" si="109"/>
        <v>3588888118.4083862</v>
      </c>
      <c r="AP70" s="204">
        <f t="shared" ca="1" si="109"/>
        <v>3617676612.1897459</v>
      </c>
      <c r="AQ70" s="204">
        <f t="shared" ca="1" si="109"/>
        <v>3646577180.9453359</v>
      </c>
      <c r="AR70" s="204">
        <f t="shared" ca="1" si="109"/>
        <v>3670392955.281158</v>
      </c>
      <c r="AS70" s="204">
        <f t="shared" ca="1" si="109"/>
        <v>3683606998.8737941</v>
      </c>
      <c r="AT70" s="204">
        <f t="shared" ca="1" si="109"/>
        <v>3696840846.8646126</v>
      </c>
      <c r="AU70" s="204">
        <f t="shared" ca="1" si="109"/>
        <v>3710094523.367475</v>
      </c>
      <c r="AV70" s="204">
        <f t="shared" ca="1" si="109"/>
        <v>3723368052.5229201</v>
      </c>
      <c r="AW70" s="204">
        <f t="shared" ca="1" si="109"/>
        <v>3736661458.4981947</v>
      </c>
      <c r="AX70" s="204">
        <f t="shared" ca="1" si="109"/>
        <v>3749974765.4872813</v>
      </c>
      <c r="AY70" s="204">
        <f t="shared" ca="1" si="109"/>
        <v>3763307997.7109265</v>
      </c>
      <c r="AZ70" s="204">
        <f t="shared" ca="1" si="109"/>
        <v>3776661179.4166651</v>
      </c>
      <c r="BA70" s="204">
        <f t="shared" ca="1" si="109"/>
        <v>3790034334.8788538</v>
      </c>
      <c r="BB70" s="204">
        <f t="shared" ca="1" si="109"/>
        <v>3798185398.1644731</v>
      </c>
      <c r="BC70" s="204">
        <f t="shared" ca="1" si="109"/>
        <v>3796925190.7892227</v>
      </c>
      <c r="BD70" s="204">
        <f t="shared" ca="1" si="109"/>
        <v>3795665252.6206536</v>
      </c>
      <c r="BE70" s="204">
        <f t="shared" ca="1" si="109"/>
        <v>3794405583.7272425</v>
      </c>
      <c r="BF70" s="204">
        <f t="shared" ca="1" si="109"/>
        <v>3793146184.1773162</v>
      </c>
      <c r="BG70" s="204">
        <f t="shared" ca="1" si="109"/>
        <v>3791887054.0390549</v>
      </c>
      <c r="BH70" s="204">
        <f t="shared" ca="1" si="109"/>
        <v>3790628193.3804903</v>
      </c>
      <c r="BI70" s="204">
        <f t="shared" ca="1" si="109"/>
        <v>3789369602.2695065</v>
      </c>
      <c r="BJ70" s="204">
        <f t="shared" ca="1" si="109"/>
        <v>3788111280.7738395</v>
      </c>
      <c r="BK70" s="204">
        <f t="shared" ca="1" si="109"/>
        <v>3786853228.9610791</v>
      </c>
      <c r="BL70" s="204">
        <f t="shared" ca="1" si="109"/>
        <v>3781112183.5162163</v>
      </c>
      <c r="BM70" s="204">
        <f t="shared" ca="1" si="109"/>
        <v>3768560663.5158925</v>
      </c>
      <c r="BN70" s="204">
        <f t="shared" ca="1" si="109"/>
        <v>3756041055.5604138</v>
      </c>
      <c r="BO70" s="204">
        <f t="shared" ca="1" si="109"/>
        <v>3743553287.1401095</v>
      </c>
      <c r="BP70" s="204">
        <f t="shared" ref="BP70:CF70" ca="1" si="110">SUM(BP42,BP48,BP54, BP60)</f>
        <v>3731097285.9001045</v>
      </c>
      <c r="BQ70" s="204">
        <f t="shared" ca="1" si="110"/>
        <v>3718672979.639998</v>
      </c>
      <c r="BR70" s="204">
        <f t="shared" ca="1" si="110"/>
        <v>3706280296.3135467</v>
      </c>
      <c r="BS70" s="204">
        <f t="shared" ca="1" si="110"/>
        <v>3693919164.0283527</v>
      </c>
      <c r="BT70" s="204">
        <f t="shared" ca="1" si="110"/>
        <v>3681589511.0455422</v>
      </c>
      <c r="BU70" s="204">
        <f t="shared" ca="1" si="110"/>
        <v>3669291265.7794542</v>
      </c>
      <c r="BV70" s="204">
        <f t="shared" ca="1" si="110"/>
        <v>3654493920.1100454</v>
      </c>
      <c r="BW70" s="204">
        <f t="shared" ca="1" si="110"/>
        <v>3636216272.9510422</v>
      </c>
      <c r="BX70" s="204">
        <f t="shared" ca="1" si="110"/>
        <v>3618005388.8550339</v>
      </c>
      <c r="BY70" s="204">
        <f t="shared" ca="1" si="110"/>
        <v>3599861052.445478</v>
      </c>
      <c r="BZ70" s="204">
        <f t="shared" ca="1" si="110"/>
        <v>3581783048.9955468</v>
      </c>
      <c r="CA70" s="204">
        <f t="shared" ca="1" si="110"/>
        <v>3563771164.4262528</v>
      </c>
      <c r="CB70" s="204">
        <f t="shared" ca="1" si="110"/>
        <v>3545825185.3045707</v>
      </c>
      <c r="CC70" s="204">
        <f t="shared" ca="1" si="110"/>
        <v>3527944898.8415718</v>
      </c>
      <c r="CD70" s="204">
        <f t="shared" ca="1" si="110"/>
        <v>3510130092.8905573</v>
      </c>
      <c r="CE70" s="204">
        <f t="shared" ca="1" si="110"/>
        <v>3492380555.9452033</v>
      </c>
      <c r="CF70" s="204">
        <f t="shared" ca="1" si="110"/>
        <v>3474696077.1377048</v>
      </c>
    </row>
    <row r="71" spans="1:84" x14ac:dyDescent="0.2">
      <c r="A71" s="202"/>
      <c r="B71" s="213" t="s">
        <v>190</v>
      </c>
      <c r="C71" s="118"/>
      <c r="D71" s="204">
        <f t="shared" ref="D71:AI71" ca="1" si="111">SUM(D43,D49,D55, D61)</f>
        <v>4860568024.0182848</v>
      </c>
      <c r="E71" s="204">
        <f t="shared" ca="1" si="111"/>
        <v>5124535717.7766695</v>
      </c>
      <c r="F71" s="204">
        <f t="shared" ca="1" si="111"/>
        <v>5229723346.2660313</v>
      </c>
      <c r="G71" s="204">
        <f t="shared" ca="1" si="111"/>
        <v>5336295241.0081558</v>
      </c>
      <c r="H71" s="204">
        <f t="shared" ca="1" si="111"/>
        <v>5444267062.1777096</v>
      </c>
      <c r="I71" s="204">
        <f t="shared" ca="1" si="111"/>
        <v>5553654633.9539461</v>
      </c>
      <c r="J71" s="204">
        <f t="shared" ca="1" si="111"/>
        <v>5664473946.159502</v>
      </c>
      <c r="K71" s="204">
        <f t="shared" ca="1" si="111"/>
        <v>5776741155.9150505</v>
      </c>
      <c r="L71" s="204">
        <f t="shared" ca="1" si="111"/>
        <v>5890472589.3099899</v>
      </c>
      <c r="M71" s="204">
        <f t="shared" ca="1" si="111"/>
        <v>6005684743.0892696</v>
      </c>
      <c r="N71" s="204">
        <f t="shared" ca="1" si="111"/>
        <v>6110301480.6068678</v>
      </c>
      <c r="O71" s="204">
        <f t="shared" ca="1" si="111"/>
        <v>6216792402.8590765</v>
      </c>
      <c r="P71" s="204">
        <f t="shared" ca="1" si="111"/>
        <v>6324374191.2879038</v>
      </c>
      <c r="Q71" s="204">
        <f t="shared" ca="1" si="111"/>
        <v>6433056312.0296688</v>
      </c>
      <c r="R71" s="204">
        <f t="shared" ca="1" si="111"/>
        <v>6542848306.8737974</v>
      </c>
      <c r="S71" s="204">
        <f t="shared" ca="1" si="111"/>
        <v>6653759793.838336</v>
      </c>
      <c r="T71" s="204">
        <f t="shared" ca="1" si="111"/>
        <v>6765800467.7496891</v>
      </c>
      <c r="U71" s="204">
        <f t="shared" ca="1" si="111"/>
        <v>6878980100.8266373</v>
      </c>
      <c r="V71" s="204">
        <f t="shared" ca="1" si="111"/>
        <v>6993308543.2686443</v>
      </c>
      <c r="W71" s="204">
        <f t="shared" ca="1" si="111"/>
        <v>7108795723.8484936</v>
      </c>
      <c r="X71" s="204">
        <f t="shared" ca="1" si="111"/>
        <v>7211110699.3046951</v>
      </c>
      <c r="Y71" s="204">
        <f t="shared" ca="1" si="111"/>
        <v>7306199401.0726252</v>
      </c>
      <c r="Z71" s="204">
        <f t="shared" ca="1" si="111"/>
        <v>7401964974.7581091</v>
      </c>
      <c r="AA71" s="204">
        <f t="shared" ca="1" si="111"/>
        <v>7498411451.4393768</v>
      </c>
      <c r="AB71" s="204">
        <f t="shared" ca="1" si="111"/>
        <v>7595542884.2125216</v>
      </c>
      <c r="AC71" s="204">
        <f t="shared" ca="1" si="111"/>
        <v>7693363348.3057461</v>
      </c>
      <c r="AD71" s="204">
        <f t="shared" ca="1" si="111"/>
        <v>7791876941.19419</v>
      </c>
      <c r="AE71" s="204">
        <f t="shared" ca="1" si="111"/>
        <v>7891087782.7153416</v>
      </c>
      <c r="AF71" s="204">
        <f t="shared" ca="1" si="111"/>
        <v>7991000015.1850033</v>
      </c>
      <c r="AG71" s="204">
        <f t="shared" ca="1" si="111"/>
        <v>8091617803.513876</v>
      </c>
      <c r="AH71" s="204">
        <f t="shared" ca="1" si="111"/>
        <v>8176837394.251852</v>
      </c>
      <c r="AI71" s="204">
        <f t="shared" ca="1" si="111"/>
        <v>8244398794.0870361</v>
      </c>
      <c r="AJ71" s="204">
        <f t="shared" ref="AJ71:BO71" ca="1" si="112">SUM(AJ43,AJ49,AJ55, AJ61)</f>
        <v>8312224475.8450661</v>
      </c>
      <c r="AK71" s="204">
        <f t="shared" ca="1" si="112"/>
        <v>8380315290.5210629</v>
      </c>
      <c r="AL71" s="204">
        <f t="shared" ca="1" si="112"/>
        <v>8448672091.6102438</v>
      </c>
      <c r="AM71" s="204">
        <f t="shared" ca="1" si="112"/>
        <v>8517295735.1148872</v>
      </c>
      <c r="AN71" s="204">
        <f t="shared" ca="1" si="112"/>
        <v>8586187079.5513067</v>
      </c>
      <c r="AO71" s="204">
        <f t="shared" ca="1" si="112"/>
        <v>8655346985.9568558</v>
      </c>
      <c r="AP71" s="204">
        <f t="shared" ca="1" si="112"/>
        <v>8724776317.8969479</v>
      </c>
      <c r="AQ71" s="204">
        <f t="shared" ca="1" si="112"/>
        <v>8794475941.4720821</v>
      </c>
      <c r="AR71" s="204">
        <f t="shared" ca="1" si="112"/>
        <v>8851912530.1770306</v>
      </c>
      <c r="AS71" s="204">
        <f t="shared" ca="1" si="112"/>
        <v>8883780955.3523445</v>
      </c>
      <c r="AT71" s="204">
        <f t="shared" ca="1" si="112"/>
        <v>8915697142.9736252</v>
      </c>
      <c r="AU71" s="204">
        <f t="shared" ca="1" si="112"/>
        <v>8947661151.196497</v>
      </c>
      <c r="AV71" s="204">
        <f t="shared" ca="1" si="112"/>
        <v>8979673038.2409153</v>
      </c>
      <c r="AW71" s="204">
        <f t="shared" ca="1" si="112"/>
        <v>9011732862.3912487</v>
      </c>
      <c r="AX71" s="204">
        <f t="shared" ca="1" si="112"/>
        <v>9043840681.9963493</v>
      </c>
      <c r="AY71" s="204">
        <f t="shared" ca="1" si="112"/>
        <v>9075996555.4696064</v>
      </c>
      <c r="AZ71" s="204">
        <f t="shared" ca="1" si="112"/>
        <v>9108200541.2890263</v>
      </c>
      <c r="BA71" s="204">
        <f t="shared" ca="1" si="112"/>
        <v>9140452697.9972954</v>
      </c>
      <c r="BB71" s="204">
        <f t="shared" ca="1" si="112"/>
        <v>9160110697.956728</v>
      </c>
      <c r="BC71" s="204">
        <f t="shared" ca="1" si="112"/>
        <v>9157071499.3037453</v>
      </c>
      <c r="BD71" s="204">
        <f t="shared" ca="1" si="112"/>
        <v>9154032949.8428764</v>
      </c>
      <c r="BE71" s="204">
        <f t="shared" ca="1" si="112"/>
        <v>9150995049.739315</v>
      </c>
      <c r="BF71" s="204">
        <f t="shared" ca="1" si="112"/>
        <v>9147957799.1578903</v>
      </c>
      <c r="BG71" s="204">
        <f t="shared" ca="1" si="112"/>
        <v>9144921198.2630768</v>
      </c>
      <c r="BH71" s="204">
        <f t="shared" ca="1" si="112"/>
        <v>9141885247.2189884</v>
      </c>
      <c r="BI71" s="204">
        <f t="shared" ca="1" si="112"/>
        <v>9138849946.1893845</v>
      </c>
      <c r="BJ71" s="204">
        <f t="shared" ca="1" si="112"/>
        <v>9135815295.3376751</v>
      </c>
      <c r="BK71" s="204">
        <f t="shared" ca="1" si="112"/>
        <v>9132781294.8269062</v>
      </c>
      <c r="BL71" s="204">
        <f t="shared" ca="1" si="112"/>
        <v>9118935626.0640678</v>
      </c>
      <c r="BM71" s="204">
        <f t="shared" ca="1" si="112"/>
        <v>9088664906.4606609</v>
      </c>
      <c r="BN71" s="204">
        <f t="shared" ca="1" si="112"/>
        <v>9058471149.8053169</v>
      </c>
      <c r="BO71" s="204">
        <f t="shared" ca="1" si="112"/>
        <v>9028354181.2248154</v>
      </c>
      <c r="BP71" s="204">
        <f t="shared" ref="BP71:CF71" ca="1" si="113">SUM(BP43,BP49,BP55, BP61)</f>
        <v>8998313826.2192535</v>
      </c>
      <c r="BQ71" s="204">
        <f t="shared" ca="1" si="113"/>
        <v>8968349910.6612759</v>
      </c>
      <c r="BR71" s="204">
        <f t="shared" ca="1" si="113"/>
        <v>8938462260.7953262</v>
      </c>
      <c r="BS71" s="204">
        <f t="shared" ca="1" si="113"/>
        <v>8908650703.2368641</v>
      </c>
      <c r="BT71" s="204">
        <f t="shared" ca="1" si="113"/>
        <v>8878915064.9716148</v>
      </c>
      <c r="BU71" s="204">
        <f t="shared" ca="1" si="113"/>
        <v>8849255173.3548126</v>
      </c>
      <c r="BV71" s="204">
        <f t="shared" ca="1" si="113"/>
        <v>8813568184.5046082</v>
      </c>
      <c r="BW71" s="204">
        <f t="shared" ca="1" si="113"/>
        <v>8769487854.1353207</v>
      </c>
      <c r="BX71" s="204">
        <f t="shared" ca="1" si="113"/>
        <v>8725568536.7183361</v>
      </c>
      <c r="BY71" s="204">
        <f t="shared" ca="1" si="113"/>
        <v>8681809712.8285103</v>
      </c>
      <c r="BZ71" s="204">
        <f t="shared" ca="1" si="113"/>
        <v>8638210864.6076298</v>
      </c>
      <c r="CA71" s="204">
        <f t="shared" ca="1" si="113"/>
        <v>8594771475.7598763</v>
      </c>
      <c r="CB71" s="204">
        <f t="shared" ca="1" si="113"/>
        <v>8551491031.5473051</v>
      </c>
      <c r="CC71" s="204">
        <f t="shared" ca="1" si="113"/>
        <v>8508369018.7853413</v>
      </c>
      <c r="CD71" s="204">
        <f t="shared" ca="1" si="113"/>
        <v>8465404925.8382854</v>
      </c>
      <c r="CE71" s="204">
        <f t="shared" ca="1" si="113"/>
        <v>8422598242.6148319</v>
      </c>
      <c r="CF71" s="204">
        <f t="shared" ca="1" si="113"/>
        <v>8379948460.5635977</v>
      </c>
    </row>
    <row r="72" spans="1:84" x14ac:dyDescent="0.2">
      <c r="A72" s="202"/>
      <c r="B72" s="213" t="s">
        <v>191</v>
      </c>
      <c r="C72" s="118"/>
      <c r="D72" s="204">
        <f t="shared" ref="D72:AI72" ca="1" si="114">SUM(D44,D50,D56, D62)</f>
        <v>1554163952.6706841</v>
      </c>
      <c r="E72" s="204">
        <f t="shared" ca="1" si="114"/>
        <v>1581519129.4934242</v>
      </c>
      <c r="F72" s="204">
        <f t="shared" ca="1" si="114"/>
        <v>1613981819.6813166</v>
      </c>
      <c r="G72" s="204">
        <f t="shared" ca="1" si="114"/>
        <v>1646871717.9451761</v>
      </c>
      <c r="H72" s="204">
        <f t="shared" ca="1" si="114"/>
        <v>1680193657.2807732</v>
      </c>
      <c r="I72" s="204">
        <f t="shared" ca="1" si="114"/>
        <v>1713952521.2984781</v>
      </c>
      <c r="J72" s="204">
        <f t="shared" ca="1" si="114"/>
        <v>1748153244.7290199</v>
      </c>
      <c r="K72" s="204">
        <f t="shared" ca="1" si="114"/>
        <v>1782800813.9341426</v>
      </c>
      <c r="L72" s="204">
        <f t="shared" ca="1" si="114"/>
        <v>1817900267.422205</v>
      </c>
      <c r="M72" s="204">
        <f t="shared" ca="1" si="114"/>
        <v>1853456696.368768</v>
      </c>
      <c r="N72" s="204">
        <f t="shared" ca="1" si="114"/>
        <v>1885743199.1419663</v>
      </c>
      <c r="O72" s="204">
        <f t="shared" ca="1" si="114"/>
        <v>1918608092.9367287</v>
      </c>
      <c r="P72" s="204">
        <f t="shared" ca="1" si="114"/>
        <v>1951809646.3780255</v>
      </c>
      <c r="Q72" s="204">
        <f t="shared" ca="1" si="114"/>
        <v>1985350780.8745391</v>
      </c>
      <c r="R72" s="204">
        <f t="shared" ca="1" si="114"/>
        <v>2019234441.1827724</v>
      </c>
      <c r="S72" s="204">
        <f t="shared" ca="1" si="114"/>
        <v>2053463595.5846581</v>
      </c>
      <c r="T72" s="204">
        <f t="shared" ca="1" si="114"/>
        <v>2088041236.0664804</v>
      </c>
      <c r="U72" s="204">
        <f t="shared" ca="1" si="114"/>
        <v>2122970378.4991081</v>
      </c>
      <c r="V72" s="204">
        <f t="shared" ca="1" si="114"/>
        <v>2158254062.8195591</v>
      </c>
      <c r="W72" s="204">
        <f t="shared" ca="1" si="114"/>
        <v>2193895353.2138958</v>
      </c>
      <c r="X72" s="204">
        <f t="shared" ca="1" si="114"/>
        <v>2225471476.7129321</v>
      </c>
      <c r="Y72" s="204">
        <f t="shared" ca="1" si="114"/>
        <v>2254817489.3505783</v>
      </c>
      <c r="Z72" s="204">
        <f t="shared" ca="1" si="114"/>
        <v>2284372396.3596325</v>
      </c>
      <c r="AA72" s="204">
        <f t="shared" ca="1" si="114"/>
        <v>2314137441.8005748</v>
      </c>
      <c r="AB72" s="204">
        <f t="shared" ca="1" si="114"/>
        <v>2344113876.5289779</v>
      </c>
      <c r="AC72" s="204">
        <f t="shared" ca="1" si="114"/>
        <v>2374302958.2307668</v>
      </c>
      <c r="AD72" s="204">
        <f t="shared" ca="1" si="114"/>
        <v>2404705951.4576569</v>
      </c>
      <c r="AE72" s="204">
        <f t="shared" ca="1" si="114"/>
        <v>2435324127.6627698</v>
      </c>
      <c r="AF72" s="204">
        <f t="shared" ca="1" si="114"/>
        <v>2466158765.2364264</v>
      </c>
      <c r="AG72" s="204">
        <f t="shared" ca="1" si="114"/>
        <v>2497211149.5421233</v>
      </c>
      <c r="AH72" s="204">
        <f t="shared" ca="1" si="114"/>
        <v>2523511387.7900987</v>
      </c>
      <c r="AI72" s="204">
        <f t="shared" ca="1" si="114"/>
        <v>2544362011.8343987</v>
      </c>
      <c r="AJ72" s="204">
        <f t="shared" ref="AJ72:BO72" ca="1" si="115">SUM(AJ44,AJ50,AJ56, AJ62)</f>
        <v>2565294197.8957486</v>
      </c>
      <c r="AK72" s="204">
        <f t="shared" ca="1" si="115"/>
        <v>2586308208.6061258</v>
      </c>
      <c r="AL72" s="204">
        <f t="shared" ca="1" si="115"/>
        <v>2607404307.369081</v>
      </c>
      <c r="AM72" s="204">
        <f t="shared" ca="1" si="115"/>
        <v>2628582758.3618879</v>
      </c>
      <c r="AN72" s="204">
        <f t="shared" ca="1" si="115"/>
        <v>2649843826.5376949</v>
      </c>
      <c r="AO72" s="204">
        <f t="shared" ca="1" si="115"/>
        <v>2671187777.6276875</v>
      </c>
      <c r="AP72" s="204">
        <f t="shared" ca="1" si="115"/>
        <v>2692614878.1432543</v>
      </c>
      <c r="AQ72" s="204">
        <f t="shared" ca="1" si="115"/>
        <v>2714125395.3781562</v>
      </c>
      <c r="AR72" s="204">
        <f t="shared" ca="1" si="115"/>
        <v>2731851330.7984376</v>
      </c>
      <c r="AS72" s="204">
        <f t="shared" ca="1" si="115"/>
        <v>2741686464.9391918</v>
      </c>
      <c r="AT72" s="204">
        <f t="shared" ca="1" si="115"/>
        <v>2751536339.3761001</v>
      </c>
      <c r="AU72" s="204">
        <f t="shared" ca="1" si="115"/>
        <v>2761400972.0569663</v>
      </c>
      <c r="AV72" s="204">
        <f t="shared" ca="1" si="115"/>
        <v>2771280380.9494505</v>
      </c>
      <c r="AW72" s="204">
        <f t="shared" ca="1" si="115"/>
        <v>2781174584.0410914</v>
      </c>
      <c r="AX72" s="204">
        <f t="shared" ca="1" si="115"/>
        <v>2791083599.3393264</v>
      </c>
      <c r="AY72" s="204">
        <f t="shared" ca="1" si="115"/>
        <v>2801007444.8715138</v>
      </c>
      <c r="AZ72" s="204">
        <f t="shared" ca="1" si="115"/>
        <v>2810946138.6849513</v>
      </c>
      <c r="BA72" s="204">
        <f t="shared" ca="1" si="115"/>
        <v>2820899698.8468976</v>
      </c>
      <c r="BB72" s="204">
        <f t="shared" ca="1" si="115"/>
        <v>2826966487.2951374</v>
      </c>
      <c r="BC72" s="204">
        <f t="shared" ca="1" si="115"/>
        <v>2826028526.6156602</v>
      </c>
      <c r="BD72" s="204">
        <f t="shared" ca="1" si="115"/>
        <v>2825090766.3007789</v>
      </c>
      <c r="BE72" s="204">
        <f t="shared" ca="1" si="115"/>
        <v>2824153206.4014645</v>
      </c>
      <c r="BF72" s="204">
        <f t="shared" ca="1" si="115"/>
        <v>2823215846.968575</v>
      </c>
      <c r="BG72" s="204">
        <f t="shared" ca="1" si="115"/>
        <v>2822278688.0528603</v>
      </c>
      <c r="BH72" s="204">
        <f t="shared" ca="1" si="115"/>
        <v>2821341729.7049594</v>
      </c>
      <c r="BI72" s="204">
        <f t="shared" ca="1" si="115"/>
        <v>2820404971.9754014</v>
      </c>
      <c r="BJ72" s="204">
        <f t="shared" ca="1" si="115"/>
        <v>2819468414.9146051</v>
      </c>
      <c r="BK72" s="204">
        <f t="shared" ca="1" si="115"/>
        <v>2818532058.5728817</v>
      </c>
      <c r="BL72" s="204">
        <f t="shared" ca="1" si="115"/>
        <v>2814259037.0527458</v>
      </c>
      <c r="BM72" s="204">
        <f t="shared" ca="1" si="115"/>
        <v>2804917012.1451793</v>
      </c>
      <c r="BN72" s="204">
        <f t="shared" ca="1" si="115"/>
        <v>2795598739.1946354</v>
      </c>
      <c r="BO72" s="204">
        <f t="shared" ca="1" si="115"/>
        <v>2786304164.2325664</v>
      </c>
      <c r="BP72" s="204">
        <f t="shared" ref="BP72:CF72" ca="1" si="116">SUM(BP44,BP50,BP56, BP62)</f>
        <v>2777033233.4056382</v>
      </c>
      <c r="BQ72" s="204">
        <f t="shared" ca="1" si="116"/>
        <v>2767785892.9754906</v>
      </c>
      <c r="BR72" s="204">
        <f t="shared" ca="1" si="116"/>
        <v>2758562089.3185024</v>
      </c>
      <c r="BS72" s="204">
        <f t="shared" ca="1" si="116"/>
        <v>2749361768.9255586</v>
      </c>
      <c r="BT72" s="204">
        <f t="shared" ca="1" si="116"/>
        <v>2740184878.4018116</v>
      </c>
      <c r="BU72" s="204">
        <f t="shared" ca="1" si="116"/>
        <v>2731031364.4664478</v>
      </c>
      <c r="BV72" s="204">
        <f t="shared" ca="1" si="116"/>
        <v>2720017785.1866932</v>
      </c>
      <c r="BW72" s="204">
        <f t="shared" ca="1" si="116"/>
        <v>2706413842.5927591</v>
      </c>
      <c r="BX72" s="204">
        <f t="shared" ca="1" si="116"/>
        <v>2692859591.3441811</v>
      </c>
      <c r="BY72" s="204">
        <f t="shared" ca="1" si="116"/>
        <v>2679354871.1374969</v>
      </c>
      <c r="BZ72" s="204">
        <f t="shared" ca="1" si="116"/>
        <v>2665899522.152823</v>
      </c>
      <c r="CA72" s="204">
        <f t="shared" ca="1" si="116"/>
        <v>2652493385.0524578</v>
      </c>
      <c r="CB72" s="204">
        <f t="shared" ca="1" si="116"/>
        <v>2639136300.9794898</v>
      </c>
      <c r="CC72" s="204">
        <f t="shared" ca="1" si="116"/>
        <v>2625828111.5563998</v>
      </c>
      <c r="CD72" s="204">
        <f t="shared" ca="1" si="116"/>
        <v>2612568658.8836794</v>
      </c>
      <c r="CE72" s="204">
        <f t="shared" ca="1" si="116"/>
        <v>2599357785.5384464</v>
      </c>
      <c r="CF72" s="204">
        <f t="shared" ca="1" si="116"/>
        <v>2586195334.5730639</v>
      </c>
    </row>
    <row r="73" spans="1:84" x14ac:dyDescent="0.2">
      <c r="A73" s="202"/>
      <c r="B73" s="213" t="s">
        <v>192</v>
      </c>
      <c r="C73" s="118"/>
      <c r="D73" s="204">
        <f t="shared" ref="D73:AI73" ca="1" si="117">SUM(D45,D51,D57, D63)</f>
        <v>1028782491.6018437</v>
      </c>
      <c r="E73" s="204">
        <f t="shared" ca="1" si="117"/>
        <v>1025891244.6357528</v>
      </c>
      <c r="F73" s="204">
        <f t="shared" ca="1" si="117"/>
        <v>1046948963.3948293</v>
      </c>
      <c r="G73" s="204">
        <f t="shared" ca="1" si="117"/>
        <v>1068283801.1219175</v>
      </c>
      <c r="H73" s="204">
        <f t="shared" ca="1" si="117"/>
        <v>1089898892.8578899</v>
      </c>
      <c r="I73" s="204">
        <f t="shared" ca="1" si="117"/>
        <v>1111797406.4760165</v>
      </c>
      <c r="J73" s="204">
        <f t="shared" ca="1" si="117"/>
        <v>1133982543.0100379</v>
      </c>
      <c r="K73" s="204">
        <f t="shared" ca="1" si="117"/>
        <v>1156457536.9854136</v>
      </c>
      <c r="L73" s="204">
        <f t="shared" ca="1" si="117"/>
        <v>1179225656.7537801</v>
      </c>
      <c r="M73" s="204">
        <f t="shared" ca="1" si="117"/>
        <v>1202290204.830642</v>
      </c>
      <c r="N73" s="204">
        <f t="shared" ca="1" si="117"/>
        <v>1223233634.9491663</v>
      </c>
      <c r="O73" s="204">
        <f t="shared" ca="1" si="117"/>
        <v>1244552249.2989645</v>
      </c>
      <c r="P73" s="204">
        <f t="shared" ca="1" si="117"/>
        <v>1266089246.1200371</v>
      </c>
      <c r="Q73" s="204">
        <f t="shared" ca="1" si="117"/>
        <v>1287846520.4551582</v>
      </c>
      <c r="R73" s="204">
        <f t="shared" ca="1" si="117"/>
        <v>1309825982.4922323</v>
      </c>
      <c r="S73" s="204">
        <f t="shared" ca="1" si="117"/>
        <v>1332029557.6795061</v>
      </c>
      <c r="T73" s="204">
        <f t="shared" ca="1" si="117"/>
        <v>1354459186.8416297</v>
      </c>
      <c r="U73" s="204">
        <f t="shared" ca="1" si="117"/>
        <v>1377116826.2965693</v>
      </c>
      <c r="V73" s="204">
        <f t="shared" ca="1" si="117"/>
        <v>1400004447.9733846</v>
      </c>
      <c r="W73" s="204">
        <f t="shared" ca="1" si="117"/>
        <v>1423124039.5308661</v>
      </c>
      <c r="X73" s="204">
        <f t="shared" ca="1" si="117"/>
        <v>1443606660.7979982</v>
      </c>
      <c r="Y73" s="204">
        <f t="shared" ca="1" si="117"/>
        <v>1462642680.1869266</v>
      </c>
      <c r="Z73" s="204">
        <f t="shared" ca="1" si="117"/>
        <v>1481814204.105648</v>
      </c>
      <c r="AA73" s="204">
        <f t="shared" ca="1" si="117"/>
        <v>1501122039.544966</v>
      </c>
      <c r="AB73" s="204">
        <f t="shared" ca="1" si="117"/>
        <v>1520566997.9034889</v>
      </c>
      <c r="AC73" s="204">
        <f t="shared" ca="1" si="117"/>
        <v>1540149895.0105035</v>
      </c>
      <c r="AD73" s="204">
        <f t="shared" ca="1" si="117"/>
        <v>1559871551.1489635</v>
      </c>
      <c r="AE73" s="204">
        <f t="shared" ca="1" si="117"/>
        <v>1579732791.0785906</v>
      </c>
      <c r="AF73" s="204">
        <f t="shared" ca="1" si="117"/>
        <v>1599734444.0590947</v>
      </c>
      <c r="AG73" s="204">
        <f t="shared" ca="1" si="117"/>
        <v>1619877343.8735082</v>
      </c>
      <c r="AH73" s="204">
        <f t="shared" ca="1" si="117"/>
        <v>1636937647.4871573</v>
      </c>
      <c r="AI73" s="204">
        <f t="shared" ca="1" si="117"/>
        <v>1650462925.8780024</v>
      </c>
      <c r="AJ73" s="204">
        <f t="shared" ref="AJ73:BO73" ca="1" si="118">SUM(AJ45,AJ51,AJ57, AJ63)</f>
        <v>1664041111.5151901</v>
      </c>
      <c r="AK73" s="204">
        <f t="shared" ca="1" si="118"/>
        <v>1677672374.7615409</v>
      </c>
      <c r="AL73" s="204">
        <f t="shared" ca="1" si="118"/>
        <v>1691356886.4803765</v>
      </c>
      <c r="AM73" s="204">
        <f t="shared" ca="1" si="118"/>
        <v>1705094818.0369124</v>
      </c>
      <c r="AN73" s="204">
        <f t="shared" ca="1" si="118"/>
        <v>1718886341.2996566</v>
      </c>
      <c r="AO73" s="204">
        <f t="shared" ca="1" si="118"/>
        <v>1732731628.6418095</v>
      </c>
      <c r="AP73" s="204">
        <f t="shared" ca="1" si="118"/>
        <v>1746630852.9426687</v>
      </c>
      <c r="AQ73" s="204">
        <f t="shared" ca="1" si="118"/>
        <v>1760584187.5890393</v>
      </c>
      <c r="AR73" s="204">
        <f t="shared" ca="1" si="118"/>
        <v>1772082560.1920848</v>
      </c>
      <c r="AS73" s="204">
        <f t="shared" ca="1" si="118"/>
        <v>1778462359.0330274</v>
      </c>
      <c r="AT73" s="204">
        <f t="shared" ca="1" si="118"/>
        <v>1784851719.5248218</v>
      </c>
      <c r="AU73" s="204">
        <f t="shared" ca="1" si="118"/>
        <v>1791250653.3097463</v>
      </c>
      <c r="AV73" s="204">
        <f t="shared" ca="1" si="118"/>
        <v>1797659172.0429597</v>
      </c>
      <c r="AW73" s="204">
        <f t="shared" ca="1" si="118"/>
        <v>1804077287.3925149</v>
      </c>
      <c r="AX73" s="204">
        <f t="shared" ca="1" si="118"/>
        <v>1810505011.0393734</v>
      </c>
      <c r="AY73" s="204">
        <f t="shared" ca="1" si="118"/>
        <v>1816942354.677418</v>
      </c>
      <c r="AZ73" s="204">
        <f t="shared" ca="1" si="118"/>
        <v>1823389330.0134661</v>
      </c>
      <c r="BA73" s="204">
        <f t="shared" ca="1" si="118"/>
        <v>1829845948.7672837</v>
      </c>
      <c r="BB73" s="204">
        <f t="shared" ca="1" si="118"/>
        <v>1833781317.4817894</v>
      </c>
      <c r="BC73" s="204">
        <f t="shared" ca="1" si="118"/>
        <v>1833172879.1286609</v>
      </c>
      <c r="BD73" s="204">
        <f t="shared" ca="1" si="118"/>
        <v>1832564570.7544746</v>
      </c>
      <c r="BE73" s="204">
        <f t="shared" ca="1" si="118"/>
        <v>1831956392.392287</v>
      </c>
      <c r="BF73" s="204">
        <f t="shared" ca="1" si="118"/>
        <v>1831348344.075083</v>
      </c>
      <c r="BG73" s="204">
        <f t="shared" ca="1" si="118"/>
        <v>1830740425.8357768</v>
      </c>
      <c r="BH73" s="204">
        <f t="shared" ca="1" si="118"/>
        <v>1830132637.707211</v>
      </c>
      <c r="BI73" s="204">
        <f t="shared" ca="1" si="118"/>
        <v>1829524979.722156</v>
      </c>
      <c r="BJ73" s="204">
        <f t="shared" ca="1" si="118"/>
        <v>1828917451.9133117</v>
      </c>
      <c r="BK73" s="204">
        <f t="shared" ca="1" si="118"/>
        <v>1828310054.313307</v>
      </c>
      <c r="BL73" s="204">
        <f t="shared" ca="1" si="118"/>
        <v>1825538246.8991921</v>
      </c>
      <c r="BM73" s="204">
        <f t="shared" ca="1" si="118"/>
        <v>1819478327.184135</v>
      </c>
      <c r="BN73" s="204">
        <f t="shared" ca="1" si="118"/>
        <v>1813433814.7107375</v>
      </c>
      <c r="BO73" s="204">
        <f t="shared" ca="1" si="118"/>
        <v>1807404674.471101</v>
      </c>
      <c r="BP73" s="204">
        <f t="shared" ref="BP73:CF73" ca="1" si="119">SUM(BP45,BP51,BP57, BP63)</f>
        <v>1801390871.5320611</v>
      </c>
      <c r="BQ73" s="204">
        <f t="shared" ca="1" si="119"/>
        <v>1795392371.0350356</v>
      </c>
      <c r="BR73" s="204">
        <f t="shared" ca="1" si="119"/>
        <v>1789409138.1958704</v>
      </c>
      <c r="BS73" s="204">
        <f t="shared" ca="1" si="119"/>
        <v>1783441138.3046865</v>
      </c>
      <c r="BT73" s="204">
        <f t="shared" ca="1" si="119"/>
        <v>1777488336.7257292</v>
      </c>
      <c r="BU73" s="204">
        <f t="shared" ca="1" si="119"/>
        <v>1771550698.897213</v>
      </c>
      <c r="BV73" s="204">
        <f t="shared" ca="1" si="119"/>
        <v>1764406483.8526251</v>
      </c>
      <c r="BW73" s="204">
        <f t="shared" ca="1" si="119"/>
        <v>1755581951.9316614</v>
      </c>
      <c r="BX73" s="204">
        <f t="shared" ca="1" si="119"/>
        <v>1746789653.5235887</v>
      </c>
      <c r="BY73" s="204">
        <f t="shared" ca="1" si="119"/>
        <v>1738029484.643625</v>
      </c>
      <c r="BZ73" s="204">
        <f t="shared" ca="1" si="119"/>
        <v>1729301341.6206744</v>
      </c>
      <c r="CA73" s="204">
        <f t="shared" ca="1" si="119"/>
        <v>1720605121.09642</v>
      </c>
      <c r="CB73" s="204">
        <f t="shared" ca="1" si="119"/>
        <v>1711940720.0244203</v>
      </c>
      <c r="CC73" s="204">
        <f t="shared" ca="1" si="119"/>
        <v>1703308035.669204</v>
      </c>
      <c r="CD73" s="204">
        <f t="shared" ca="1" si="119"/>
        <v>1694706965.6053741</v>
      </c>
      <c r="CE73" s="204">
        <f t="shared" ca="1" si="119"/>
        <v>1686137407.7167075</v>
      </c>
      <c r="CF73" s="204">
        <f t="shared" ca="1" si="119"/>
        <v>1677599260.1952615</v>
      </c>
    </row>
    <row r="74" spans="1:84" x14ac:dyDescent="0.2">
      <c r="A74" s="202"/>
      <c r="B74" s="213" t="s">
        <v>193</v>
      </c>
      <c r="C74" s="118"/>
      <c r="D74" s="204">
        <f t="shared" ref="D74:AI74" ca="1" si="120">SUM(D46,D52,D58, D64)</f>
        <v>774633168.40597796</v>
      </c>
      <c r="E74" s="204">
        <f t="shared" ca="1" si="120"/>
        <v>778268789.97187614</v>
      </c>
      <c r="F74" s="204">
        <f t="shared" ca="1" si="120"/>
        <v>794243743.17346621</v>
      </c>
      <c r="G74" s="204">
        <f t="shared" ca="1" si="120"/>
        <v>810428926.29360425</v>
      </c>
      <c r="H74" s="204">
        <f t="shared" ca="1" si="120"/>
        <v>826826717.65878654</v>
      </c>
      <c r="I74" s="204">
        <f t="shared" ca="1" si="120"/>
        <v>843439520.50305033</v>
      </c>
      <c r="J74" s="204">
        <f t="shared" ca="1" si="120"/>
        <v>860269763.21685958</v>
      </c>
      <c r="K74" s="204">
        <f t="shared" ca="1" si="120"/>
        <v>877319899.59839928</v>
      </c>
      <c r="L74" s="204">
        <f t="shared" ca="1" si="120"/>
        <v>894592409.10730362</v>
      </c>
      <c r="M74" s="204">
        <f t="shared" ca="1" si="120"/>
        <v>912089797.12083709</v>
      </c>
      <c r="N74" s="204">
        <f t="shared" ca="1" si="120"/>
        <v>927978047.79671979</v>
      </c>
      <c r="O74" s="204">
        <f t="shared" ca="1" si="120"/>
        <v>944150921.27078557</v>
      </c>
      <c r="P74" s="204">
        <f t="shared" ca="1" si="120"/>
        <v>960489465.54736054</v>
      </c>
      <c r="Q74" s="204">
        <f t="shared" ca="1" si="120"/>
        <v>976995118.25671947</v>
      </c>
      <c r="R74" s="204">
        <f t="shared" ca="1" si="120"/>
        <v>993669328.51863861</v>
      </c>
      <c r="S74" s="204">
        <f t="shared" ca="1" si="120"/>
        <v>1010513557.0297998</v>
      </c>
      <c r="T74" s="204">
        <f t="shared" ca="1" si="120"/>
        <v>1027529276.151836</v>
      </c>
      <c r="U74" s="204">
        <f t="shared" ca="1" si="120"/>
        <v>1044717970.0000259</v>
      </c>
      <c r="V74" s="204">
        <f t="shared" ca="1" si="120"/>
        <v>1062081134.5326414</v>
      </c>
      <c r="W74" s="204">
        <f t="shared" ca="1" si="120"/>
        <v>1079620277.6409512</v>
      </c>
      <c r="X74" s="204">
        <f t="shared" ca="1" si="120"/>
        <v>1095158943.9415951</v>
      </c>
      <c r="Y74" s="204">
        <f t="shared" ca="1" si="120"/>
        <v>1109600184.1286221</v>
      </c>
      <c r="Z74" s="204">
        <f t="shared" ca="1" si="120"/>
        <v>1124144221.7275736</v>
      </c>
      <c r="AA74" s="204">
        <f t="shared" ca="1" si="120"/>
        <v>1138791668.943572</v>
      </c>
      <c r="AB74" s="204">
        <f t="shared" ca="1" si="120"/>
        <v>1153543141.3256197</v>
      </c>
      <c r="AC74" s="204">
        <f t="shared" ca="1" si="120"/>
        <v>1168399257.7839527</v>
      </c>
      <c r="AD74" s="204">
        <f t="shared" ca="1" si="120"/>
        <v>1183360640.6074784</v>
      </c>
      <c r="AE74" s="204">
        <f t="shared" ca="1" si="120"/>
        <v>1198427915.4813032</v>
      </c>
      <c r="AF74" s="204">
        <f t="shared" ca="1" si="120"/>
        <v>1213601711.5043459</v>
      </c>
      <c r="AG74" s="204">
        <f t="shared" ca="1" si="120"/>
        <v>1228882661.207041</v>
      </c>
      <c r="AH74" s="204">
        <f t="shared" ca="1" si="120"/>
        <v>1241825070.2716999</v>
      </c>
      <c r="AI74" s="204">
        <f t="shared" ca="1" si="120"/>
        <v>1252085714.4870026</v>
      </c>
      <c r="AJ74" s="204">
        <f t="shared" ref="AJ74:BO74" ca="1" si="121">SUM(AJ46,AJ52,AJ58, AJ64)</f>
        <v>1262386495.5809126</v>
      </c>
      <c r="AK74" s="204">
        <f t="shared" ca="1" si="121"/>
        <v>1272727542.79531</v>
      </c>
      <c r="AL74" s="204">
        <f t="shared" ca="1" si="121"/>
        <v>1283108985.7517686</v>
      </c>
      <c r="AM74" s="204">
        <f t="shared" ca="1" si="121"/>
        <v>1293530954.4526124</v>
      </c>
      <c r="AN74" s="204">
        <f t="shared" ca="1" si="121"/>
        <v>1303993579.2819767</v>
      </c>
      <c r="AO74" s="204">
        <f t="shared" ca="1" si="121"/>
        <v>1314496991.00687</v>
      </c>
      <c r="AP74" s="204">
        <f t="shared" ca="1" si="121"/>
        <v>1325041320.7782414</v>
      </c>
      <c r="AQ74" s="204">
        <f t="shared" ca="1" si="121"/>
        <v>1335626700.1320477</v>
      </c>
      <c r="AR74" s="204">
        <f t="shared" ca="1" si="121"/>
        <v>1344349679.0055051</v>
      </c>
      <c r="AS74" s="204">
        <f t="shared" ca="1" si="121"/>
        <v>1349189566.0296032</v>
      </c>
      <c r="AT74" s="204">
        <f t="shared" ca="1" si="121"/>
        <v>1354036706.7791274</v>
      </c>
      <c r="AU74" s="204">
        <f t="shared" ca="1" si="121"/>
        <v>1358891110.0862229</v>
      </c>
      <c r="AV74" s="204">
        <f t="shared" ca="1" si="121"/>
        <v>1363752784.7928066</v>
      </c>
      <c r="AW74" s="204">
        <f t="shared" ca="1" si="121"/>
        <v>1368621739.7505777</v>
      </c>
      <c r="AX74" s="204">
        <f t="shared" ca="1" si="121"/>
        <v>1373497983.8210273</v>
      </c>
      <c r="AY74" s="204">
        <f t="shared" ca="1" si="121"/>
        <v>1378381525.8754489</v>
      </c>
      <c r="AZ74" s="204">
        <f t="shared" ca="1" si="121"/>
        <v>1383272374.7949488</v>
      </c>
      <c r="BA74" s="204">
        <f t="shared" ca="1" si="121"/>
        <v>1388170539.4704571</v>
      </c>
      <c r="BB74" s="204">
        <f t="shared" ca="1" si="121"/>
        <v>1391156015.7964699</v>
      </c>
      <c r="BC74" s="204">
        <f t="shared" ca="1" si="121"/>
        <v>1390694436.9325771</v>
      </c>
      <c r="BD74" s="204">
        <f t="shared" ca="1" si="121"/>
        <v>1390232956.6753869</v>
      </c>
      <c r="BE74" s="204">
        <f t="shared" ca="1" si="121"/>
        <v>1389771575.0499768</v>
      </c>
      <c r="BF74" s="204">
        <f t="shared" ca="1" si="121"/>
        <v>1389310292.0813687</v>
      </c>
      <c r="BG74" s="204">
        <f t="shared" ca="1" si="121"/>
        <v>1388849107.7945316</v>
      </c>
      <c r="BH74" s="204">
        <f t="shared" ca="1" si="121"/>
        <v>1388388022.2143788</v>
      </c>
      <c r="BI74" s="204">
        <f t="shared" ca="1" si="121"/>
        <v>1387927035.3657711</v>
      </c>
      <c r="BJ74" s="204">
        <f t="shared" ca="1" si="121"/>
        <v>1387466147.2735136</v>
      </c>
      <c r="BK74" s="204">
        <f t="shared" ca="1" si="121"/>
        <v>1387005357.9623592</v>
      </c>
      <c r="BL74" s="204">
        <f t="shared" ca="1" si="121"/>
        <v>1384902588.9457283</v>
      </c>
      <c r="BM74" s="204">
        <f t="shared" ca="1" si="121"/>
        <v>1380305374.5000215</v>
      </c>
      <c r="BN74" s="204">
        <f t="shared" ca="1" si="121"/>
        <v>1375719848.3892498</v>
      </c>
      <c r="BO74" s="204">
        <f t="shared" ca="1" si="121"/>
        <v>1371145984.0555139</v>
      </c>
      <c r="BP74" s="204">
        <f t="shared" ref="BP74:CF74" ca="1" si="122">SUM(BP46,BP52,BP58, BP64)</f>
        <v>1366583754.9976099</v>
      </c>
      <c r="BQ74" s="204">
        <f t="shared" ca="1" si="122"/>
        <v>1362033134.7709129</v>
      </c>
      <c r="BR74" s="204">
        <f t="shared" ca="1" si="122"/>
        <v>1357494096.9872622</v>
      </c>
      <c r="BS74" s="204">
        <f t="shared" ca="1" si="122"/>
        <v>1352966615.3148429</v>
      </c>
      <c r="BT74" s="204">
        <f t="shared" ca="1" si="122"/>
        <v>1348450663.4780734</v>
      </c>
      <c r="BU74" s="204">
        <f t="shared" ca="1" si="122"/>
        <v>1343946215.2574871</v>
      </c>
      <c r="BV74" s="204">
        <f t="shared" ca="1" si="122"/>
        <v>1338526424.9499986</v>
      </c>
      <c r="BW74" s="204">
        <f t="shared" ca="1" si="122"/>
        <v>1331831896.7362328</v>
      </c>
      <c r="BX74" s="204">
        <f t="shared" ca="1" si="122"/>
        <v>1325161821.7356668</v>
      </c>
      <c r="BY74" s="204">
        <f t="shared" ca="1" si="122"/>
        <v>1318516121.0626376</v>
      </c>
      <c r="BZ74" s="204">
        <f t="shared" ca="1" si="122"/>
        <v>1311894716.0694528</v>
      </c>
      <c r="CA74" s="204">
        <f t="shared" ca="1" si="122"/>
        <v>1305297528.3457026</v>
      </c>
      <c r="CB74" s="204">
        <f t="shared" ca="1" si="122"/>
        <v>1298724479.7175746</v>
      </c>
      <c r="CC74" s="204">
        <f t="shared" ca="1" si="122"/>
        <v>1292175492.2471664</v>
      </c>
      <c r="CD74" s="204">
        <f t="shared" ca="1" si="122"/>
        <v>1285650488.2318065</v>
      </c>
      <c r="CE74" s="204">
        <f t="shared" ca="1" si="122"/>
        <v>1279149390.203371</v>
      </c>
      <c r="CF74" s="204">
        <f t="shared" ca="1" si="122"/>
        <v>1272672120.9276063</v>
      </c>
    </row>
    <row r="75" spans="1:84" x14ac:dyDescent="0.2">
      <c r="A75" s="202"/>
      <c r="B75" s="213" t="s">
        <v>194</v>
      </c>
      <c r="C75" s="118"/>
      <c r="D75" s="204">
        <f t="shared" ref="D75:AI75" ca="1" si="123">SUM(D47,D53,D59, D65)</f>
        <v>267677475.1771217</v>
      </c>
      <c r="E75" s="204">
        <f t="shared" ca="1" si="123"/>
        <v>276221015.65575033</v>
      </c>
      <c r="F75" s="204">
        <f t="shared" ca="1" si="123"/>
        <v>281890801.38790888</v>
      </c>
      <c r="G75" s="204">
        <f t="shared" ca="1" si="123"/>
        <v>287635201.33286554</v>
      </c>
      <c r="H75" s="204">
        <f t="shared" ca="1" si="123"/>
        <v>293455059.5995757</v>
      </c>
      <c r="I75" s="204">
        <f t="shared" ca="1" si="123"/>
        <v>299351229.13710904</v>
      </c>
      <c r="J75" s="204">
        <f t="shared" ca="1" si="123"/>
        <v>305324571.8229835</v>
      </c>
      <c r="K75" s="204">
        <f t="shared" ca="1" si="123"/>
        <v>311375958.5523538</v>
      </c>
      <c r="L75" s="204">
        <f t="shared" ca="1" si="123"/>
        <v>317506269.32806402</v>
      </c>
      <c r="M75" s="204">
        <f t="shared" ca="1" si="123"/>
        <v>323716393.35157073</v>
      </c>
      <c r="N75" s="204">
        <f t="shared" ca="1" si="123"/>
        <v>329355406.78331429</v>
      </c>
      <c r="O75" s="204">
        <f t="shared" ca="1" si="123"/>
        <v>335095435.75472611</v>
      </c>
      <c r="P75" s="204">
        <f t="shared" ca="1" si="123"/>
        <v>340894264.11714172</v>
      </c>
      <c r="Q75" s="204">
        <f t="shared" ca="1" si="123"/>
        <v>346752402.11002177</v>
      </c>
      <c r="R75" s="204">
        <f t="shared" ca="1" si="123"/>
        <v>352670364.05064684</v>
      </c>
      <c r="S75" s="204">
        <f t="shared" ca="1" si="123"/>
        <v>358648668.36513799</v>
      </c>
      <c r="T75" s="204">
        <f t="shared" ca="1" si="123"/>
        <v>364687837.61970615</v>
      </c>
      <c r="U75" s="204">
        <f t="shared" ca="1" si="123"/>
        <v>370788398.55213106</v>
      </c>
      <c r="V75" s="204">
        <f t="shared" ca="1" si="123"/>
        <v>376950882.10347223</v>
      </c>
      <c r="W75" s="204">
        <f t="shared" ca="1" si="123"/>
        <v>383175823.4500128</v>
      </c>
      <c r="X75" s="204">
        <f t="shared" ca="1" si="123"/>
        <v>388690761.11072659</v>
      </c>
      <c r="Y75" s="204">
        <f t="shared" ca="1" si="123"/>
        <v>393816208.33584625</v>
      </c>
      <c r="Z75" s="204">
        <f t="shared" ca="1" si="123"/>
        <v>398978140.1531474</v>
      </c>
      <c r="AA75" s="204">
        <f t="shared" ca="1" si="123"/>
        <v>404176773.84490061</v>
      </c>
      <c r="AB75" s="204">
        <f t="shared" ca="1" si="123"/>
        <v>409412327.88017833</v>
      </c>
      <c r="AC75" s="204">
        <f t="shared" ca="1" si="123"/>
        <v>414685021.92101306</v>
      </c>
      <c r="AD75" s="204">
        <f t="shared" ca="1" si="123"/>
        <v>419995076.82858711</v>
      </c>
      <c r="AE75" s="204">
        <f t="shared" ca="1" si="123"/>
        <v>425342714.66945279</v>
      </c>
      <c r="AF75" s="204">
        <f t="shared" ca="1" si="123"/>
        <v>430728158.72178376</v>
      </c>
      <c r="AG75" s="204">
        <f t="shared" ca="1" si="123"/>
        <v>436151633.48165876</v>
      </c>
      <c r="AH75" s="204">
        <f t="shared" ca="1" si="123"/>
        <v>440745119.88512176</v>
      </c>
      <c r="AI75" s="204">
        <f t="shared" ca="1" si="123"/>
        <v>444386802.36618501</v>
      </c>
      <c r="AJ75" s="204">
        <f t="shared" ref="AJ75:BO75" ca="1" si="124">SUM(AJ47,AJ53,AJ59, AJ65)</f>
        <v>448042730.13085902</v>
      </c>
      <c r="AK75" s="204">
        <f t="shared" ca="1" si="124"/>
        <v>451712949.04936099</v>
      </c>
      <c r="AL75" s="204">
        <f t="shared" ca="1" si="124"/>
        <v>455397505.12666798</v>
      </c>
      <c r="AM75" s="204">
        <f t="shared" ca="1" si="124"/>
        <v>459096444.50289202</v>
      </c>
      <c r="AN75" s="204">
        <f t="shared" ca="1" si="124"/>
        <v>462809813.45365667</v>
      </c>
      <c r="AO75" s="204">
        <f t="shared" ca="1" si="124"/>
        <v>466537658.39047408</v>
      </c>
      <c r="AP75" s="204">
        <f t="shared" ca="1" si="124"/>
        <v>470280025.86112332</v>
      </c>
      <c r="AQ75" s="204">
        <f t="shared" ca="1" si="124"/>
        <v>474036962.55002964</v>
      </c>
      <c r="AR75" s="204">
        <f t="shared" ca="1" si="124"/>
        <v>477132901.18118405</v>
      </c>
      <c r="AS75" s="204">
        <f t="shared" ca="1" si="124"/>
        <v>478850659.96347636</v>
      </c>
      <c r="AT75" s="204">
        <f t="shared" ca="1" si="124"/>
        <v>480570993.2170043</v>
      </c>
      <c r="AU75" s="204">
        <f t="shared" ca="1" si="124"/>
        <v>482293904.07644737</v>
      </c>
      <c r="AV75" s="204">
        <f t="shared" ca="1" si="124"/>
        <v>484019395.67995292</v>
      </c>
      <c r="AW75" s="204">
        <f t="shared" ca="1" si="124"/>
        <v>485747471.16914028</v>
      </c>
      <c r="AX75" s="204">
        <f t="shared" ca="1" si="124"/>
        <v>487478133.6891042</v>
      </c>
      <c r="AY75" s="204">
        <f t="shared" ca="1" si="124"/>
        <v>489211386.3884185</v>
      </c>
      <c r="AZ75" s="204">
        <f t="shared" ca="1" si="124"/>
        <v>490947232.41913974</v>
      </c>
      <c r="BA75" s="204">
        <f t="shared" ca="1" si="124"/>
        <v>492685674.93681079</v>
      </c>
      <c r="BB75" s="204">
        <f t="shared" ca="1" si="124"/>
        <v>493745271.35891789</v>
      </c>
      <c r="BC75" s="204">
        <f t="shared" ca="1" si="124"/>
        <v>493581447.90282613</v>
      </c>
      <c r="BD75" s="204">
        <f t="shared" ca="1" si="124"/>
        <v>493417659.44517696</v>
      </c>
      <c r="BE75" s="204">
        <f t="shared" ca="1" si="124"/>
        <v>493253905.99486971</v>
      </c>
      <c r="BF75" s="204">
        <f t="shared" ca="1" si="124"/>
        <v>493090187.56078428</v>
      </c>
      <c r="BG75" s="204">
        <f t="shared" ca="1" si="124"/>
        <v>492926504.15178132</v>
      </c>
      <c r="BH75" s="204">
        <f t="shared" ca="1" si="124"/>
        <v>492762855.7767024</v>
      </c>
      <c r="BI75" s="204">
        <f t="shared" ca="1" si="124"/>
        <v>492599242.44436979</v>
      </c>
      <c r="BJ75" s="204">
        <f t="shared" ca="1" si="124"/>
        <v>492435664.16358662</v>
      </c>
      <c r="BK75" s="204">
        <f t="shared" ca="1" si="124"/>
        <v>492272120.94313681</v>
      </c>
      <c r="BL75" s="204">
        <f t="shared" ca="1" si="124"/>
        <v>491525810.81126046</v>
      </c>
      <c r="BM75" s="204">
        <f t="shared" ca="1" si="124"/>
        <v>489894184.3071751</v>
      </c>
      <c r="BN75" s="204">
        <f t="shared" ca="1" si="124"/>
        <v>488266706.18039525</v>
      </c>
      <c r="BO75" s="204">
        <f t="shared" ca="1" si="124"/>
        <v>486643367.0051012</v>
      </c>
      <c r="BP75" s="204">
        <f t="shared" ref="BP75:CF75" ca="1" si="125">SUM(BP47,BP53,BP59, BP65)</f>
        <v>485024157.37559527</v>
      </c>
      <c r="BQ75" s="204">
        <f t="shared" ca="1" si="125"/>
        <v>483409067.90626103</v>
      </c>
      <c r="BR75" s="204">
        <f t="shared" ca="1" si="125"/>
        <v>481798089.23152131</v>
      </c>
      <c r="BS75" s="204">
        <f t="shared" ca="1" si="125"/>
        <v>480191212.00579786</v>
      </c>
      <c r="BT75" s="204">
        <f t="shared" ca="1" si="125"/>
        <v>478588426.9034698</v>
      </c>
      <c r="BU75" s="204">
        <f t="shared" ca="1" si="125"/>
        <v>476989724.61883265</v>
      </c>
      <c r="BV75" s="204">
        <f t="shared" ca="1" si="125"/>
        <v>475066151.6004023</v>
      </c>
      <c r="BW75" s="204">
        <f t="shared" ca="1" si="125"/>
        <v>472690147.9860577</v>
      </c>
      <c r="BX75" s="204">
        <f t="shared" ca="1" si="125"/>
        <v>470322823.23904008</v>
      </c>
      <c r="BY75" s="204">
        <f t="shared" ca="1" si="125"/>
        <v>467964149.36146659</v>
      </c>
      <c r="BZ75" s="204">
        <f t="shared" ca="1" si="125"/>
        <v>465614098.43991417</v>
      </c>
      <c r="CA75" s="204">
        <f t="shared" ca="1" si="125"/>
        <v>463272642.64517558</v>
      </c>
      <c r="CB75" s="204">
        <f t="shared" ca="1" si="125"/>
        <v>460939754.23201585</v>
      </c>
      <c r="CC75" s="204">
        <f t="shared" ca="1" si="125"/>
        <v>458615405.53892893</v>
      </c>
      <c r="CD75" s="204">
        <f t="shared" ca="1" si="125"/>
        <v>456299568.98789591</v>
      </c>
      <c r="CE75" s="204">
        <f t="shared" ca="1" si="125"/>
        <v>453992217.08414304</v>
      </c>
      <c r="CF75" s="204">
        <f t="shared" ca="1" si="125"/>
        <v>451693322.41590112</v>
      </c>
    </row>
    <row r="76" spans="1:84" x14ac:dyDescent="0.2">
      <c r="B76" s="127" t="s">
        <v>195</v>
      </c>
      <c r="C76" s="149"/>
      <c r="D76" s="205">
        <f t="shared" ref="D76:AI76" ca="1" si="126">SUM(D70:D75)</f>
        <v>10552134176.378227</v>
      </c>
      <c r="E76" s="205">
        <f t="shared" ca="1" si="126"/>
        <v>10911294064.046127</v>
      </c>
      <c r="F76" s="205">
        <f t="shared" ca="1" si="126"/>
        <v>11135262253.214802</v>
      </c>
      <c r="G76" s="205">
        <f t="shared" ca="1" si="126"/>
        <v>11362177857.39307</v>
      </c>
      <c r="H76" s="205">
        <f t="shared" ca="1" si="126"/>
        <v>11592074220.623699</v>
      </c>
      <c r="I76" s="205">
        <f t="shared" ca="1" si="126"/>
        <v>11824985036.152187</v>
      </c>
      <c r="J76" s="205">
        <f t="shared" ca="1" si="126"/>
        <v>12060944349.91614</v>
      </c>
      <c r="K76" s="205">
        <f t="shared" ca="1" si="126"/>
        <v>12299986564.068409</v>
      </c>
      <c r="L76" s="205">
        <f t="shared" ca="1" si="126"/>
        <v>12542146440.534342</v>
      </c>
      <c r="M76" s="205">
        <f t="shared" ca="1" si="126"/>
        <v>12787459104.603445</v>
      </c>
      <c r="N76" s="205">
        <f t="shared" ca="1" si="126"/>
        <v>13010211734.210989</v>
      </c>
      <c r="O76" s="205">
        <f t="shared" ca="1" si="126"/>
        <v>13236954864.030613</v>
      </c>
      <c r="P76" s="205">
        <f t="shared" ca="1" si="126"/>
        <v>13466020693.136745</v>
      </c>
      <c r="Q76" s="205">
        <f t="shared" ca="1" si="126"/>
        <v>13697429377.060556</v>
      </c>
      <c r="R76" s="205">
        <f t="shared" ca="1" si="126"/>
        <v>13931201232.415668</v>
      </c>
      <c r="S76" s="205">
        <f t="shared" ca="1" si="126"/>
        <v>14167356738.12356</v>
      </c>
      <c r="T76" s="205">
        <f t="shared" ca="1" si="126"/>
        <v>14405916536.647964</v>
      </c>
      <c r="U76" s="205">
        <f t="shared" ca="1" si="126"/>
        <v>14646901435.238365</v>
      </c>
      <c r="V76" s="205">
        <f t="shared" ca="1" si="126"/>
        <v>14890332407.182638</v>
      </c>
      <c r="W76" s="205">
        <f t="shared" ca="1" si="126"/>
        <v>15136230593.068911</v>
      </c>
      <c r="X76" s="205">
        <f t="shared" ca="1" si="126"/>
        <v>15354082180.281363</v>
      </c>
      <c r="Y76" s="205">
        <f t="shared" ca="1" si="126"/>
        <v>15556547590.886196</v>
      </c>
      <c r="Z76" s="205">
        <f t="shared" ca="1" si="126"/>
        <v>15760454215.448196</v>
      </c>
      <c r="AA76" s="205">
        <f t="shared" ca="1" si="126"/>
        <v>15965810637.048296</v>
      </c>
      <c r="AB76" s="205">
        <f t="shared" ca="1" si="126"/>
        <v>16172625485.648458</v>
      </c>
      <c r="AC76" s="205">
        <f t="shared" ca="1" si="126"/>
        <v>16380907438.334932</v>
      </c>
      <c r="AD76" s="205">
        <f t="shared" ca="1" si="126"/>
        <v>16590665219.562757</v>
      </c>
      <c r="AE76" s="205">
        <f t="shared" ca="1" si="126"/>
        <v>16801907601.401478</v>
      </c>
      <c r="AF76" s="205">
        <f t="shared" ca="1" si="126"/>
        <v>17014643403.782099</v>
      </c>
      <c r="AG76" s="205">
        <f t="shared" ca="1" si="126"/>
        <v>17228881494.745262</v>
      </c>
      <c r="AH76" s="205">
        <f t="shared" ca="1" si="126"/>
        <v>17410333346.571033</v>
      </c>
      <c r="AI76" s="205">
        <f t="shared" ca="1" si="126"/>
        <v>17554186941.308746</v>
      </c>
      <c r="AJ76" s="205">
        <f t="shared" ref="AJ76:BO76" ca="1" si="127">SUM(AJ70:AJ75)</f>
        <v>17698603252.474072</v>
      </c>
      <c r="AK76" s="205">
        <f t="shared" ca="1" si="127"/>
        <v>17843584092.029606</v>
      </c>
      <c r="AL76" s="205">
        <f t="shared" ca="1" si="127"/>
        <v>17989131277.261227</v>
      </c>
      <c r="AM76" s="205">
        <f t="shared" ca="1" si="127"/>
        <v>18135246630.792912</v>
      </c>
      <c r="AN76" s="205">
        <f t="shared" ca="1" si="127"/>
        <v>18281931980.601597</v>
      </c>
      <c r="AO76" s="205">
        <f t="shared" ca="1" si="127"/>
        <v>18429189160.032082</v>
      </c>
      <c r="AP76" s="205">
        <f t="shared" ca="1" si="127"/>
        <v>18577020007.811977</v>
      </c>
      <c r="AQ76" s="205">
        <f t="shared" ca="1" si="127"/>
        <v>18725426368.066692</v>
      </c>
      <c r="AR76" s="205">
        <f t="shared" ca="1" si="127"/>
        <v>18847721956.635399</v>
      </c>
      <c r="AS76" s="205">
        <f t="shared" ca="1" si="127"/>
        <v>18915577004.191441</v>
      </c>
      <c r="AT76" s="205">
        <f t="shared" ca="1" si="127"/>
        <v>18983533748.735291</v>
      </c>
      <c r="AU76" s="205">
        <f t="shared" ca="1" si="127"/>
        <v>19051592314.093357</v>
      </c>
      <c r="AV76" s="205">
        <f t="shared" ca="1" si="127"/>
        <v>19119752824.229012</v>
      </c>
      <c r="AW76" s="205">
        <f t="shared" ca="1" si="127"/>
        <v>19188015403.242764</v>
      </c>
      <c r="AX76" s="205">
        <f t="shared" ca="1" si="127"/>
        <v>19256380175.372463</v>
      </c>
      <c r="AY76" s="205">
        <f t="shared" ca="1" si="127"/>
        <v>19324847264.993336</v>
      </c>
      <c r="AZ76" s="205">
        <f t="shared" ca="1" si="127"/>
        <v>19393416796.618198</v>
      </c>
      <c r="BA76" s="205">
        <f t="shared" ca="1" si="127"/>
        <v>19462088894.897594</v>
      </c>
      <c r="BB76" s="205">
        <f t="shared" ca="1" si="127"/>
        <v>19503945188.053516</v>
      </c>
      <c r="BC76" s="205">
        <f t="shared" ca="1" si="127"/>
        <v>19497473980.672691</v>
      </c>
      <c r="BD76" s="205">
        <f t="shared" ca="1" si="127"/>
        <v>19491004155.639347</v>
      </c>
      <c r="BE76" s="205">
        <f t="shared" ca="1" si="127"/>
        <v>19484535713.305153</v>
      </c>
      <c r="BF76" s="205">
        <f t="shared" ca="1" si="127"/>
        <v>19478068654.021015</v>
      </c>
      <c r="BG76" s="205">
        <f t="shared" ca="1" si="127"/>
        <v>19471602978.137085</v>
      </c>
      <c r="BH76" s="205">
        <f t="shared" ca="1" si="127"/>
        <v>19465138686.002731</v>
      </c>
      <c r="BI76" s="205">
        <f t="shared" ca="1" si="127"/>
        <v>19458675777.966591</v>
      </c>
      <c r="BJ76" s="205">
        <f t="shared" ca="1" si="127"/>
        <v>19452214254.37653</v>
      </c>
      <c r="BK76" s="205">
        <f t="shared" ca="1" si="127"/>
        <v>19445754115.579674</v>
      </c>
      <c r="BL76" s="205">
        <f t="shared" ca="1" si="127"/>
        <v>19416273493.289211</v>
      </c>
      <c r="BM76" s="205">
        <f t="shared" ca="1" si="127"/>
        <v>19351820468.113064</v>
      </c>
      <c r="BN76" s="205">
        <f t="shared" ca="1" si="127"/>
        <v>19287531313.840752</v>
      </c>
      <c r="BO76" s="205">
        <f t="shared" ca="1" si="127"/>
        <v>19223405658.129208</v>
      </c>
      <c r="BP76" s="205">
        <f t="shared" ref="BP76:CF76" ca="1" si="128">SUM(BP70:BP75)</f>
        <v>19159443129.43026</v>
      </c>
      <c r="BQ76" s="205">
        <f t="shared" ca="1" si="128"/>
        <v>19095643356.988972</v>
      </c>
      <c r="BR76" s="205">
        <f t="shared" ca="1" si="128"/>
        <v>19032005970.84203</v>
      </c>
      <c r="BS76" s="205">
        <f t="shared" ca="1" si="128"/>
        <v>18968530601.816101</v>
      </c>
      <c r="BT76" s="205">
        <f t="shared" ca="1" si="128"/>
        <v>18905216881.526241</v>
      </c>
      <c r="BU76" s="205">
        <f t="shared" ca="1" si="128"/>
        <v>18842064442.374245</v>
      </c>
      <c r="BV76" s="205">
        <f t="shared" ca="1" si="128"/>
        <v>18766078950.204372</v>
      </c>
      <c r="BW76" s="205">
        <f t="shared" ca="1" si="128"/>
        <v>18672221966.333073</v>
      </c>
      <c r="BX76" s="205">
        <f t="shared" ca="1" si="128"/>
        <v>18578707815.415848</v>
      </c>
      <c r="BY76" s="205">
        <f t="shared" ca="1" si="128"/>
        <v>18485535391.479214</v>
      </c>
      <c r="BZ76" s="205">
        <f t="shared" ca="1" si="128"/>
        <v>18392703591.88604</v>
      </c>
      <c r="CA76" s="205">
        <f t="shared" ca="1" si="128"/>
        <v>18300211317.325886</v>
      </c>
      <c r="CB76" s="205">
        <f t="shared" ca="1" si="128"/>
        <v>18208057471.805378</v>
      </c>
      <c r="CC76" s="205">
        <f t="shared" ca="1" si="128"/>
        <v>18116240962.638615</v>
      </c>
      <c r="CD76" s="205">
        <f t="shared" ca="1" si="128"/>
        <v>18024760700.437599</v>
      </c>
      <c r="CE76" s="205">
        <f t="shared" ca="1" si="128"/>
        <v>17933615599.102707</v>
      </c>
      <c r="CF76" s="205">
        <f t="shared" ca="1" si="128"/>
        <v>17842804575.813133</v>
      </c>
    </row>
    <row r="77" spans="1:84" x14ac:dyDescent="0.2">
      <c r="B77" s="127" t="s">
        <v>196</v>
      </c>
      <c r="C77" s="215"/>
      <c r="D77" s="222">
        <f ca="1">SUMPRODUCT(D70:D75,_xlfn.ANCHORARRAY(Control!$Y$11))</f>
        <v>2974914622.4734788</v>
      </c>
      <c r="E77" s="222">
        <f ca="1">SUMPRODUCT(E70:E75,_xlfn.ANCHORARRAY(Control!$Y$11))</f>
        <v>3069045336.6787138</v>
      </c>
      <c r="F77" s="222">
        <f ca="1">SUMPRODUCT(F70:F75,_xlfn.ANCHORARRAY(Control!$Y$11))</f>
        <v>3132041394.9545155</v>
      </c>
      <c r="G77" s="222">
        <f ca="1">SUMPRODUCT(G70:G75,_xlfn.ANCHORARRAY(Control!$Y$11))</f>
        <v>3195866479.5654063</v>
      </c>
      <c r="H77" s="222">
        <f ca="1">SUMPRODUCT(H70:H75,_xlfn.ANCHORARRAY(Control!$Y$11))</f>
        <v>3260529969.2685118</v>
      </c>
      <c r="I77" s="222">
        <f ca="1">SUMPRODUCT(I70:I75,_xlfn.ANCHORARRAY(Control!$Y$11))</f>
        <v>3326041341.0420308</v>
      </c>
      <c r="J77" s="222">
        <f ca="1">SUMPRODUCT(J70:J75,_xlfn.ANCHORARRAY(Control!$Y$11))</f>
        <v>3392410171.0666981</v>
      </c>
      <c r="K77" s="222">
        <f ca="1">SUMPRODUCT(K70:K75,_xlfn.ANCHORARRAY(Control!$Y$11))</f>
        <v>3459646135.7167459</v>
      </c>
      <c r="L77" s="222">
        <f ca="1">SUMPRODUCT(L70:L75,_xlfn.ANCHORARRAY(Control!$Y$11))</f>
        <v>3527759012.5604615</v>
      </c>
      <c r="M77" s="222">
        <f ca="1">SUMPRODUCT(M70:M75,_xlfn.ANCHORARRAY(Control!$Y$11))</f>
        <v>3596758681.3704171</v>
      </c>
      <c r="N77" s="222">
        <f ca="1">SUMPRODUCT(N70:N75,_xlfn.ANCHORARRAY(Control!$Y$11))</f>
        <v>3659412836.2438192</v>
      </c>
      <c r="O77" s="222">
        <f ca="1">SUMPRODUCT(O70:O75,_xlfn.ANCHORARRAY(Control!$Y$11))</f>
        <v>3723189406.6984901</v>
      </c>
      <c r="P77" s="222">
        <f ca="1">SUMPRODUCT(P70:P75,_xlfn.ANCHORARRAY(Control!$Y$11))</f>
        <v>3787619288.208127</v>
      </c>
      <c r="Q77" s="222">
        <f ca="1">SUMPRODUCT(Q70:Q75,_xlfn.ANCHORARRAY(Control!$Y$11))</f>
        <v>3852708149.9660492</v>
      </c>
      <c r="R77" s="222">
        <f ca="1">SUMPRODUCT(R70:R75,_xlfn.ANCHORARRAY(Control!$Y$11))</f>
        <v>3918461706.4736137</v>
      </c>
      <c r="S77" s="222">
        <f ca="1">SUMPRODUCT(S70:S75,_xlfn.ANCHORARRAY(Control!$Y$11))</f>
        <v>3984885717.8848891</v>
      </c>
      <c r="T77" s="222">
        <f ca="1">SUMPRODUCT(T70:T75,_xlfn.ANCHORARRAY(Control!$Y$11))</f>
        <v>4051985990.3538537</v>
      </c>
      <c r="U77" s="222">
        <f ca="1">SUMPRODUCT(U70:U75,_xlfn.ANCHORARRAY(Control!$Y$11))</f>
        <v>4119768376.3841586</v>
      </c>
      <c r="V77" s="222">
        <f ca="1">SUMPRODUCT(V70:V75,_xlfn.ANCHORARRAY(Control!$Y$11))</f>
        <v>4188238775.1814628</v>
      </c>
      <c r="W77" s="222">
        <f ca="1">SUMPRODUCT(W70:W75,_xlfn.ANCHORARRAY(Control!$Y$11))</f>
        <v>4257403133.0083566</v>
      </c>
      <c r="X77" s="222">
        <f ca="1">SUMPRODUCT(X70:X75,_xlfn.ANCHORARRAY(Control!$Y$11))</f>
        <v>4318678758.1200409</v>
      </c>
      <c r="Y77" s="222">
        <f ca="1">SUMPRODUCT(Y70:Y75,_xlfn.ANCHORARRAY(Control!$Y$11))</f>
        <v>4375626682.6720638</v>
      </c>
      <c r="Z77" s="222">
        <f ca="1">SUMPRODUCT(Z70:Z75,_xlfn.ANCHORARRAY(Control!$Y$11))</f>
        <v>4432979980.8840609</v>
      </c>
      <c r="AA77" s="222">
        <f ca="1">SUMPRODUCT(AA70:AA75,_xlfn.ANCHORARRAY(Control!$Y$11))</f>
        <v>4490741066.9395266</v>
      </c>
      <c r="AB77" s="222">
        <f ca="1">SUMPRODUCT(AB70:AB75,_xlfn.ANCHORARRAY(Control!$Y$11))</f>
        <v>4548912368.208292</v>
      </c>
      <c r="AC77" s="222">
        <f ca="1">SUMPRODUCT(AC70:AC75,_xlfn.ANCHORARRAY(Control!$Y$11))</f>
        <v>4607496325.31495</v>
      </c>
      <c r="AD77" s="222">
        <f ca="1">SUMPRODUCT(AD70:AD75,_xlfn.ANCHORARRAY(Control!$Y$11))</f>
        <v>4666495392.2076244</v>
      </c>
      <c r="AE77" s="222">
        <f ca="1">SUMPRODUCT(AE70:AE75,_xlfn.ANCHORARRAY(Control!$Y$11))</f>
        <v>4725912036.2270823</v>
      </c>
      <c r="AF77" s="222">
        <f ca="1">SUMPRODUCT(AF70:AF75,_xlfn.ANCHORARRAY(Control!$Y$11))</f>
        <v>4785748738.1761971</v>
      </c>
      <c r="AG77" s="222">
        <f ca="1">SUMPRODUCT(AG70:AG75,_xlfn.ANCHORARRAY(Control!$Y$11))</f>
        <v>4846007992.3897562</v>
      </c>
      <c r="AH77" s="222">
        <f ca="1">SUMPRODUCT(AH70:AH75,_xlfn.ANCHORARRAY(Control!$Y$11))</f>
        <v>4897045384.0795593</v>
      </c>
      <c r="AI77" s="222">
        <f ca="1">SUMPRODUCT(AI70:AI75,_xlfn.ANCHORARRAY(Control!$Y$11))</f>
        <v>4937507426.1694221</v>
      </c>
      <c r="AJ77" s="222">
        <f ca="1">SUMPRODUCT(AJ70:AJ75,_xlfn.ANCHORARRAY(Control!$Y$11))</f>
        <v>4978127744.8468218</v>
      </c>
      <c r="AK77" s="222">
        <f ca="1">SUMPRODUCT(AK70:AK75,_xlfn.ANCHORARRAY(Control!$Y$11))</f>
        <v>5018906849.7667875</v>
      </c>
      <c r="AL77" s="222">
        <f ca="1">SUMPRODUCT(AL70:AL75,_xlfn.ANCHORARRAY(Control!$Y$11))</f>
        <v>5059845252.0816402</v>
      </c>
      <c r="AM77" s="222">
        <f ca="1">SUMPRODUCT(AM70:AM75,_xlfn.ANCHORARRAY(Control!$Y$11))</f>
        <v>5100943464.4451637</v>
      </c>
      <c r="AN77" s="222">
        <f ca="1">SUMPRODUCT(AN70:AN75,_xlfn.ANCHORARRAY(Control!$Y$11))</f>
        <v>5142202001.016777</v>
      </c>
      <c r="AO77" s="222">
        <f ca="1">SUMPRODUCT(AO70:AO75,_xlfn.ANCHORARRAY(Control!$Y$11))</f>
        <v>5183621377.4657373</v>
      </c>
      <c r="AP77" s="222">
        <f ca="1">SUMPRODUCT(AP70:AP75,_xlfn.ANCHORARRAY(Control!$Y$11))</f>
        <v>5225202110.9753332</v>
      </c>
      <c r="AQ77" s="222">
        <f ca="1">SUMPRODUCT(AQ70:AQ75,_xlfn.ANCHORARRAY(Control!$Y$11))</f>
        <v>5266944720.2471046</v>
      </c>
      <c r="AR77" s="222">
        <f ca="1">SUMPRODUCT(AR70:AR75,_xlfn.ANCHORARRAY(Control!$Y$11))</f>
        <v>5301343091.3594561</v>
      </c>
      <c r="AS77" s="222">
        <f ca="1">SUMPRODUCT(AS70:AS75,_xlfn.ANCHORARRAY(Control!$Y$11))</f>
        <v>5320428839.3299618</v>
      </c>
      <c r="AT77" s="222">
        <f ca="1">SUMPRODUCT(AT70:AT75,_xlfn.ANCHORARRAY(Control!$Y$11))</f>
        <v>5339543191.8499727</v>
      </c>
      <c r="AU77" s="222">
        <f ca="1">SUMPRODUCT(AU70:AU75,_xlfn.ANCHORARRAY(Control!$Y$11))</f>
        <v>5358686183.7484274</v>
      </c>
      <c r="AV77" s="222">
        <f ca="1">SUMPRODUCT(AV70:AV75,_xlfn.ANCHORARRAY(Control!$Y$11))</f>
        <v>5377857849.8927946</v>
      </c>
      <c r="AW77" s="222">
        <f ca="1">SUMPRODUCT(AW70:AW75,_xlfn.ANCHORARRAY(Control!$Y$11))</f>
        <v>5397058225.1891174</v>
      </c>
      <c r="AX77" s="222">
        <f ca="1">SUMPRODUCT(AX70:AX75,_xlfn.ANCHORARRAY(Control!$Y$11))</f>
        <v>5416287344.5820589</v>
      </c>
      <c r="AY77" s="222">
        <f ca="1">SUMPRODUCT(AY70:AY75,_xlfn.ANCHORARRAY(Control!$Y$11))</f>
        <v>5435545243.0549345</v>
      </c>
      <c r="AZ77" s="222">
        <f ca="1">SUMPRODUCT(AZ70:AZ75,_xlfn.ANCHORARRAY(Control!$Y$11))</f>
        <v>5454831955.6297569</v>
      </c>
      <c r="BA77" s="222">
        <f ca="1">SUMPRODUCT(BA70:BA75,_xlfn.ANCHORARRAY(Control!$Y$11))</f>
        <v>5474147517.3672724</v>
      </c>
      <c r="BB77" s="222">
        <f ca="1">SUMPRODUCT(BB70:BB75,_xlfn.ANCHORARRAY(Control!$Y$11))</f>
        <v>5485920534.5279436</v>
      </c>
      <c r="BC77" s="222">
        <f ca="1">SUMPRODUCT(BC70:BC75,_xlfn.ANCHORARRAY(Control!$Y$11))</f>
        <v>5484100360.9049797</v>
      </c>
      <c r="BD77" s="222">
        <f ca="1">SUMPRODUCT(BD70:BD75,_xlfn.ANCHORARRAY(Control!$Y$11))</f>
        <v>5482280576.1001587</v>
      </c>
      <c r="BE77" s="222">
        <f ca="1">SUMPRODUCT(BE70:BE75,_xlfn.ANCHORARRAY(Control!$Y$11))</f>
        <v>5480461180.2123966</v>
      </c>
      <c r="BF77" s="222">
        <f ca="1">SUMPRODUCT(BF70:BF75,_xlfn.ANCHORARRAY(Control!$Y$11))</f>
        <v>5478642173.3403873</v>
      </c>
      <c r="BG77" s="222">
        <f ca="1">SUMPRODUCT(BG70:BG75,_xlfn.ANCHORARRAY(Control!$Y$11))</f>
        <v>5476823555.5826178</v>
      </c>
      <c r="BH77" s="222">
        <f ca="1">SUMPRODUCT(BH70:BH75,_xlfn.ANCHORARRAY(Control!$Y$11))</f>
        <v>5475005327.0373602</v>
      </c>
      <c r="BI77" s="222">
        <f ca="1">SUMPRODUCT(BI70:BI75,_xlfn.ANCHORARRAY(Control!$Y$11))</f>
        <v>5473187487.8026695</v>
      </c>
      <c r="BJ77" s="222">
        <f ca="1">SUMPRODUCT(BJ70:BJ75,_xlfn.ANCHORARRAY(Control!$Y$11))</f>
        <v>5471370037.9763927</v>
      </c>
      <c r="BK77" s="222">
        <f ca="1">SUMPRODUCT(BK70:BK75,_xlfn.ANCHORARRAY(Control!$Y$11))</f>
        <v>5469552977.6561604</v>
      </c>
      <c r="BL77" s="222">
        <f ca="1">SUMPRODUCT(BL70:BL75,_xlfn.ANCHORARRAY(Control!$Y$11))</f>
        <v>5461260891.8260622</v>
      </c>
      <c r="BM77" s="222">
        <f ca="1">SUMPRODUCT(BM70:BM75,_xlfn.ANCHORARRAY(Control!$Y$11))</f>
        <v>5443132042.878459</v>
      </c>
      <c r="BN77" s="222">
        <f ca="1">SUMPRODUCT(BN70:BN75,_xlfn.ANCHORARRAY(Control!$Y$11))</f>
        <v>5425049286.2681999</v>
      </c>
      <c r="BO77" s="222">
        <f ca="1">SUMPRODUCT(BO70:BO75,_xlfn.ANCHORARRAY(Control!$Y$11))</f>
        <v>5407012517.265522</v>
      </c>
      <c r="BP77" s="222">
        <f ca="1">SUMPRODUCT(BP70:BP75,_xlfn.ANCHORARRAY(Control!$Y$11))</f>
        <v>5389021631.3642359</v>
      </c>
      <c r="BQ77" s="222">
        <f ca="1">SUMPRODUCT(BQ70:BQ75,_xlfn.ANCHORARRAY(Control!$Y$11))</f>
        <v>5371076524.2812748</v>
      </c>
      <c r="BR77" s="222">
        <f ca="1">SUMPRODUCT(BR70:BR75,_xlfn.ANCHORARRAY(Control!$Y$11))</f>
        <v>5353177091.956233</v>
      </c>
      <c r="BS77" s="222">
        <f ca="1">SUMPRODUCT(BS70:BS75,_xlfn.ANCHORARRAY(Control!$Y$11))</f>
        <v>5335323230.5509024</v>
      </c>
      <c r="BT77" s="222">
        <f ca="1">SUMPRODUCT(BT70:BT75,_xlfn.ANCHORARRAY(Control!$Y$11))</f>
        <v>5317514836.448823</v>
      </c>
      <c r="BU77" s="222">
        <f ca="1">SUMPRODUCT(BU70:BU75,_xlfn.ANCHORARRAY(Control!$Y$11))</f>
        <v>5299751806.2548313</v>
      </c>
      <c r="BV77" s="222">
        <f ca="1">SUMPRODUCT(BV70:BV75,_xlfn.ANCHORARRAY(Control!$Y$11))</f>
        <v>5278379193.0183144</v>
      </c>
      <c r="BW77" s="222">
        <f ca="1">SUMPRODUCT(BW70:BW75,_xlfn.ANCHORARRAY(Control!$Y$11))</f>
        <v>5251979818.3758383</v>
      </c>
      <c r="BX77" s="222">
        <f ca="1">SUMPRODUCT(BX70:BX75,_xlfn.ANCHORARRAY(Control!$Y$11))</f>
        <v>5225676873.16471</v>
      </c>
      <c r="BY77" s="222">
        <f ca="1">SUMPRODUCT(BY70:BY75,_xlfn.ANCHORARRAY(Control!$Y$11))</f>
        <v>5199470046.3051691</v>
      </c>
      <c r="BZ77" s="222">
        <f ca="1">SUMPRODUCT(BZ70:BZ75,_xlfn.ANCHORARRAY(Control!$Y$11))</f>
        <v>5173359027.6558743</v>
      </c>
      <c r="CA77" s="222">
        <f ca="1">SUMPRODUCT(CA70:CA75,_xlfn.ANCHORARRAY(Control!$Y$11))</f>
        <v>5147343508.0111904</v>
      </c>
      <c r="CB77" s="222">
        <f ca="1">SUMPRODUCT(CB70:CB75,_xlfn.ANCHORARRAY(Control!$Y$11))</f>
        <v>5121423179.0984898</v>
      </c>
      <c r="CC77" s="222">
        <f ca="1">SUMPRODUCT(CC70:CC75,_xlfn.ANCHORARRAY(Control!$Y$11))</f>
        <v>5095597733.5754337</v>
      </c>
      <c r="CD77" s="222">
        <f ca="1">SUMPRODUCT(CD70:CD75,_xlfn.ANCHORARRAY(Control!$Y$11))</f>
        <v>5069866865.0272999</v>
      </c>
      <c r="CE77" s="222">
        <f ca="1">SUMPRODUCT(CE70:CE75,_xlfn.ANCHORARRAY(Control!$Y$11))</f>
        <v>5044230267.9642925</v>
      </c>
      <c r="CF77" s="222">
        <f ca="1">SUMPRODUCT(CF70:CF75,_xlfn.ANCHORARRAY(Control!$Y$11))</f>
        <v>5018687637.8188601</v>
      </c>
    </row>
    <row r="78" spans="1:84" x14ac:dyDescent="0.2">
      <c r="B78" s="127" t="s">
        <v>197</v>
      </c>
      <c r="C78" s="215"/>
      <c r="D78" s="222">
        <f ca="1">D77*0.25</f>
        <v>743728655.6183697</v>
      </c>
      <c r="E78" s="222">
        <f t="shared" ref="E78:BP78" ca="1" si="129">E77*0.25</f>
        <v>767261334.16967845</v>
      </c>
      <c r="F78" s="222">
        <f t="shared" ca="1" si="129"/>
        <v>783010348.73862886</v>
      </c>
      <c r="G78" s="222">
        <f t="shared" ca="1" si="129"/>
        <v>798966619.89135158</v>
      </c>
      <c r="H78" s="222">
        <f t="shared" ca="1" si="129"/>
        <v>815132492.31712794</v>
      </c>
      <c r="I78" s="222">
        <f t="shared" ca="1" si="129"/>
        <v>831510335.2605077</v>
      </c>
      <c r="J78" s="222">
        <f t="shared" ca="1" si="129"/>
        <v>848102542.76667452</v>
      </c>
      <c r="K78" s="222">
        <f t="shared" ca="1" si="129"/>
        <v>864911533.92918646</v>
      </c>
      <c r="L78" s="222">
        <f t="shared" ca="1" si="129"/>
        <v>881939753.14011538</v>
      </c>
      <c r="M78" s="222">
        <f t="shared" ca="1" si="129"/>
        <v>899189670.34260428</v>
      </c>
      <c r="N78" s="222">
        <f t="shared" ca="1" si="129"/>
        <v>914853209.06095481</v>
      </c>
      <c r="O78" s="222">
        <f t="shared" ca="1" si="129"/>
        <v>930797351.67462254</v>
      </c>
      <c r="P78" s="222">
        <f t="shared" ca="1" si="129"/>
        <v>946904822.05203176</v>
      </c>
      <c r="Q78" s="222">
        <f t="shared" ca="1" si="129"/>
        <v>963177037.4915123</v>
      </c>
      <c r="R78" s="222">
        <f t="shared" ca="1" si="129"/>
        <v>979615426.61840343</v>
      </c>
      <c r="S78" s="222">
        <f t="shared" ca="1" si="129"/>
        <v>996221429.47122228</v>
      </c>
      <c r="T78" s="222">
        <f t="shared" ca="1" si="129"/>
        <v>1012996497.5884634</v>
      </c>
      <c r="U78" s="222">
        <f t="shared" ca="1" si="129"/>
        <v>1029942094.0960397</v>
      </c>
      <c r="V78" s="222">
        <f t="shared" ca="1" si="129"/>
        <v>1047059693.7953657</v>
      </c>
      <c r="W78" s="222">
        <f t="shared" ca="1" si="129"/>
        <v>1064350783.2520891</v>
      </c>
      <c r="X78" s="222">
        <f t="shared" ca="1" si="129"/>
        <v>1079669689.5300102</v>
      </c>
      <c r="Y78" s="222">
        <f t="shared" ca="1" si="129"/>
        <v>1093906670.668016</v>
      </c>
      <c r="Z78" s="222">
        <f t="shared" ca="1" si="129"/>
        <v>1108244995.2210152</v>
      </c>
      <c r="AA78" s="222">
        <f t="shared" ca="1" si="129"/>
        <v>1122685266.7348816</v>
      </c>
      <c r="AB78" s="222">
        <f t="shared" ca="1" si="129"/>
        <v>1137228092.052073</v>
      </c>
      <c r="AC78" s="222">
        <f t="shared" ca="1" si="129"/>
        <v>1151874081.3287375</v>
      </c>
      <c r="AD78" s="222">
        <f t="shared" ca="1" si="129"/>
        <v>1166623848.0519061</v>
      </c>
      <c r="AE78" s="222">
        <f t="shared" ca="1" si="129"/>
        <v>1181478009.0567706</v>
      </c>
      <c r="AF78" s="222">
        <f t="shared" ca="1" si="129"/>
        <v>1196437184.5440493</v>
      </c>
      <c r="AG78" s="222">
        <f t="shared" ca="1" si="129"/>
        <v>1211501998.0974391</v>
      </c>
      <c r="AH78" s="222">
        <f t="shared" ca="1" si="129"/>
        <v>1224261346.0198898</v>
      </c>
      <c r="AI78" s="222">
        <f t="shared" ca="1" si="129"/>
        <v>1234376856.5423555</v>
      </c>
      <c r="AJ78" s="222">
        <f t="shared" ca="1" si="129"/>
        <v>1244531936.2117054</v>
      </c>
      <c r="AK78" s="222">
        <f t="shared" ca="1" si="129"/>
        <v>1254726712.4416969</v>
      </c>
      <c r="AL78" s="222">
        <f t="shared" ca="1" si="129"/>
        <v>1264961313.0204101</v>
      </c>
      <c r="AM78" s="222">
        <f t="shared" ca="1" si="129"/>
        <v>1275235866.1112909</v>
      </c>
      <c r="AN78" s="222">
        <f t="shared" ca="1" si="129"/>
        <v>1285550500.2541943</v>
      </c>
      <c r="AO78" s="222">
        <f t="shared" ca="1" si="129"/>
        <v>1295905344.3664343</v>
      </c>
      <c r="AP78" s="222">
        <f t="shared" ca="1" si="129"/>
        <v>1306300527.7438333</v>
      </c>
      <c r="AQ78" s="222">
        <f t="shared" ca="1" si="129"/>
        <v>1316736180.0617762</v>
      </c>
      <c r="AR78" s="222">
        <f t="shared" ca="1" si="129"/>
        <v>1325335772.839864</v>
      </c>
      <c r="AS78" s="222">
        <f t="shared" ca="1" si="129"/>
        <v>1330107209.8324904</v>
      </c>
      <c r="AT78" s="222">
        <f t="shared" ca="1" si="129"/>
        <v>1334885797.9624932</v>
      </c>
      <c r="AU78" s="222">
        <f t="shared" ca="1" si="129"/>
        <v>1339671545.9371068</v>
      </c>
      <c r="AV78" s="222">
        <f t="shared" ca="1" si="129"/>
        <v>1344464462.4731987</v>
      </c>
      <c r="AW78" s="222">
        <f t="shared" ca="1" si="129"/>
        <v>1349264556.2972794</v>
      </c>
      <c r="AX78" s="222">
        <f t="shared" ca="1" si="129"/>
        <v>1354071836.1455147</v>
      </c>
      <c r="AY78" s="222">
        <f t="shared" ca="1" si="129"/>
        <v>1358886310.7637336</v>
      </c>
      <c r="AZ78" s="222">
        <f t="shared" ca="1" si="129"/>
        <v>1363707988.9074392</v>
      </c>
      <c r="BA78" s="222">
        <f t="shared" ca="1" si="129"/>
        <v>1368536879.3418181</v>
      </c>
      <c r="BB78" s="222">
        <f t="shared" ca="1" si="129"/>
        <v>1371480133.6319859</v>
      </c>
      <c r="BC78" s="222">
        <f t="shared" ca="1" si="129"/>
        <v>1371025090.2262449</v>
      </c>
      <c r="BD78" s="222">
        <f t="shared" ca="1" si="129"/>
        <v>1370570144.0250397</v>
      </c>
      <c r="BE78" s="222">
        <f t="shared" ca="1" si="129"/>
        <v>1370115295.0530992</v>
      </c>
      <c r="BF78" s="222">
        <f t="shared" ca="1" si="129"/>
        <v>1369660543.3350968</v>
      </c>
      <c r="BG78" s="222">
        <f t="shared" ca="1" si="129"/>
        <v>1369205888.8956544</v>
      </c>
      <c r="BH78" s="222">
        <f t="shared" ca="1" si="129"/>
        <v>1368751331.75934</v>
      </c>
      <c r="BI78" s="222">
        <f t="shared" ca="1" si="129"/>
        <v>1368296871.9506674</v>
      </c>
      <c r="BJ78" s="222">
        <f t="shared" ca="1" si="129"/>
        <v>1367842509.4940982</v>
      </c>
      <c r="BK78" s="222">
        <f t="shared" ca="1" si="129"/>
        <v>1367388244.4140401</v>
      </c>
      <c r="BL78" s="222">
        <f t="shared" ca="1" si="129"/>
        <v>1365315222.9565156</v>
      </c>
      <c r="BM78" s="222">
        <f t="shared" ca="1" si="129"/>
        <v>1360783010.7196147</v>
      </c>
      <c r="BN78" s="222">
        <f t="shared" ca="1" si="129"/>
        <v>1356262321.56705</v>
      </c>
      <c r="BO78" s="222">
        <f t="shared" ca="1" si="129"/>
        <v>1351753129.3163805</v>
      </c>
      <c r="BP78" s="222">
        <f t="shared" ca="1" si="129"/>
        <v>1347255407.841059</v>
      </c>
      <c r="BQ78" s="222">
        <f t="shared" ref="BQ78:CF78" ca="1" si="130">BQ77*0.25</f>
        <v>1342769131.0703187</v>
      </c>
      <c r="BR78" s="222">
        <f t="shared" ca="1" si="130"/>
        <v>1338294272.9890583</v>
      </c>
      <c r="BS78" s="222">
        <f t="shared" ca="1" si="130"/>
        <v>1333830807.6377256</v>
      </c>
      <c r="BT78" s="222">
        <f t="shared" ca="1" si="130"/>
        <v>1329378709.1122057</v>
      </c>
      <c r="BU78" s="222">
        <f t="shared" ca="1" si="130"/>
        <v>1324937951.5637078</v>
      </c>
      <c r="BV78" s="222">
        <f t="shared" ca="1" si="130"/>
        <v>1319594798.2545786</v>
      </c>
      <c r="BW78" s="222">
        <f t="shared" ca="1" si="130"/>
        <v>1312994954.5939596</v>
      </c>
      <c r="BX78" s="222">
        <f t="shared" ca="1" si="130"/>
        <v>1306419218.2911775</v>
      </c>
      <c r="BY78" s="222">
        <f t="shared" ca="1" si="130"/>
        <v>1299867511.5762923</v>
      </c>
      <c r="BZ78" s="222">
        <f t="shared" ca="1" si="130"/>
        <v>1293339756.9139686</v>
      </c>
      <c r="CA78" s="222">
        <f t="shared" ca="1" si="130"/>
        <v>1286835877.0027976</v>
      </c>
      <c r="CB78" s="222">
        <f t="shared" ca="1" si="130"/>
        <v>1280355794.7746224</v>
      </c>
      <c r="CC78" s="222">
        <f t="shared" ca="1" si="130"/>
        <v>1273899433.3938584</v>
      </c>
      <c r="CD78" s="222">
        <f t="shared" ca="1" si="130"/>
        <v>1267466716.256825</v>
      </c>
      <c r="CE78" s="222">
        <f t="shared" ca="1" si="130"/>
        <v>1261057566.9910731</v>
      </c>
      <c r="CF78" s="222">
        <f t="shared" ca="1" si="130"/>
        <v>1254671909.454715</v>
      </c>
    </row>
    <row r="79" spans="1:84" x14ac:dyDescent="0.2">
      <c r="B79" s="127" t="s">
        <v>198</v>
      </c>
      <c r="C79" s="215"/>
      <c r="D79" s="222">
        <f ca="1">(D78+D77)*0.575</f>
        <v>2138219884.9028127</v>
      </c>
      <c r="E79" s="222">
        <f t="shared" ref="E79:AH79" ca="1" si="131">(E78+E77)*0.575</f>
        <v>2205876335.7378254</v>
      </c>
      <c r="F79" s="222">
        <f t="shared" ca="1" si="131"/>
        <v>2251154752.623558</v>
      </c>
      <c r="G79" s="222">
        <f t="shared" ca="1" si="131"/>
        <v>2297029032.1876359</v>
      </c>
      <c r="H79" s="222">
        <f t="shared" ca="1" si="131"/>
        <v>2343505915.4117427</v>
      </c>
      <c r="I79" s="222">
        <f t="shared" ca="1" si="131"/>
        <v>2390592213.8739595</v>
      </c>
      <c r="J79" s="222">
        <f t="shared" ca="1" si="131"/>
        <v>2438294810.4541888</v>
      </c>
      <c r="K79" s="222">
        <f t="shared" ca="1" si="131"/>
        <v>2486620660.046411</v>
      </c>
      <c r="L79" s="222">
        <f t="shared" ca="1" si="131"/>
        <v>2535576790.2778316</v>
      </c>
      <c r="M79" s="222">
        <f t="shared" ca="1" si="131"/>
        <v>2585170302.2349873</v>
      </c>
      <c r="N79" s="222">
        <f t="shared" ca="1" si="131"/>
        <v>2630202976.0502448</v>
      </c>
      <c r="O79" s="222">
        <f t="shared" ca="1" si="131"/>
        <v>2676042386.0645394</v>
      </c>
      <c r="P79" s="222">
        <f t="shared" ca="1" si="131"/>
        <v>2722351363.399591</v>
      </c>
      <c r="Q79" s="222">
        <f t="shared" ca="1" si="131"/>
        <v>2769133982.7880979</v>
      </c>
      <c r="R79" s="222">
        <f t="shared" ca="1" si="131"/>
        <v>2816394351.5279098</v>
      </c>
      <c r="S79" s="222">
        <f t="shared" ca="1" si="131"/>
        <v>2864136609.729764</v>
      </c>
      <c r="T79" s="222">
        <f t="shared" ca="1" si="131"/>
        <v>2912364930.5668321</v>
      </c>
      <c r="U79" s="222">
        <f t="shared" ca="1" si="131"/>
        <v>2961083520.5261135</v>
      </c>
      <c r="V79" s="222">
        <f t="shared" ca="1" si="131"/>
        <v>3010296619.6616764</v>
      </c>
      <c r="W79" s="222">
        <f t="shared" ca="1" si="131"/>
        <v>3060008501.8497558</v>
      </c>
      <c r="X79" s="222">
        <f t="shared" ca="1" si="131"/>
        <v>3104050357.3987789</v>
      </c>
      <c r="Y79" s="222">
        <f t="shared" ca="1" si="131"/>
        <v>3144981678.1705461</v>
      </c>
      <c r="Z79" s="222">
        <f t="shared" ca="1" si="131"/>
        <v>3186204361.2604184</v>
      </c>
      <c r="AA79" s="222">
        <f t="shared" ca="1" si="131"/>
        <v>3227720141.8627844</v>
      </c>
      <c r="AB79" s="222">
        <f t="shared" ca="1" si="131"/>
        <v>3269530764.6497092</v>
      </c>
      <c r="AC79" s="222">
        <f t="shared" ca="1" si="131"/>
        <v>3311637983.8201199</v>
      </c>
      <c r="AD79" s="222">
        <f t="shared" ca="1" si="131"/>
        <v>3354043563.14923</v>
      </c>
      <c r="AE79" s="222">
        <f t="shared" ca="1" si="131"/>
        <v>3396749276.0382152</v>
      </c>
      <c r="AF79" s="222">
        <f t="shared" ca="1" si="131"/>
        <v>3439756905.5641413</v>
      </c>
      <c r="AG79" s="222">
        <f t="shared" ca="1" si="131"/>
        <v>3483068244.5301371</v>
      </c>
      <c r="AH79" s="222">
        <f t="shared" ca="1" si="131"/>
        <v>3519751369.8071828</v>
      </c>
      <c r="AI79" s="222">
        <f t="shared" ref="AI79" ca="1" si="132">(AI78+AI77)*0.575</f>
        <v>3548833462.5592718</v>
      </c>
      <c r="AJ79" s="222">
        <f t="shared" ref="AJ79" ca="1" si="133">(AJ78+AJ77)*0.575</f>
        <v>3578029316.6086526</v>
      </c>
      <c r="AK79" s="222">
        <f t="shared" ref="AK79" ca="1" si="134">(AK78+AK77)*0.575</f>
        <v>3607339298.2698784</v>
      </c>
      <c r="AL79" s="222">
        <f t="shared" ref="AL79" ca="1" si="135">(AL78+AL77)*0.575</f>
        <v>3636763774.9336791</v>
      </c>
      <c r="AM79" s="222">
        <f t="shared" ref="AM79" ca="1" si="136">(AM78+AM77)*0.575</f>
        <v>3666303115.0699611</v>
      </c>
      <c r="AN79" s="222">
        <f t="shared" ref="AN79" ca="1" si="137">(AN78+AN77)*0.575</f>
        <v>3695957688.2308083</v>
      </c>
      <c r="AO79" s="222">
        <f t="shared" ref="AO79" ca="1" si="138">(AO78+AO77)*0.575</f>
        <v>3725727865.0534983</v>
      </c>
      <c r="AP79" s="222">
        <f t="shared" ref="AP79" ca="1" si="139">(AP78+AP77)*0.575</f>
        <v>3755614017.2635207</v>
      </c>
      <c r="AQ79" s="222">
        <f t="shared" ref="AQ79" ca="1" si="140">(AQ78+AQ77)*0.575</f>
        <v>3785616517.6776061</v>
      </c>
      <c r="AR79" s="222">
        <f t="shared" ref="AR79" ca="1" si="141">(AR78+AR77)*0.575</f>
        <v>3810340346.9146085</v>
      </c>
      <c r="AS79" s="222">
        <f t="shared" ref="AS79" ca="1" si="142">(AS78+AS77)*0.575</f>
        <v>3824058228.2684102</v>
      </c>
      <c r="AT79" s="222">
        <f t="shared" ref="AT79" ca="1" si="143">(AT78+AT77)*0.575</f>
        <v>3837796669.1421676</v>
      </c>
      <c r="AU79" s="222">
        <f t="shared" ref="AU79" ca="1" si="144">(AU78+AU77)*0.575</f>
        <v>3851555694.5691819</v>
      </c>
      <c r="AV79" s="222">
        <f t="shared" ref="AV79" ca="1" si="145">(AV78+AV77)*0.575</f>
        <v>3865335329.610446</v>
      </c>
      <c r="AW79" s="222">
        <f t="shared" ref="AW79" ca="1" si="146">(AW78+AW77)*0.575</f>
        <v>3879135599.3546777</v>
      </c>
      <c r="AX79" s="222">
        <f t="shared" ref="AX79" ca="1" si="147">(AX78+AX77)*0.575</f>
        <v>3892956528.9183545</v>
      </c>
      <c r="AY79" s="222">
        <f t="shared" ref="AY79" ca="1" si="148">(AY78+AY77)*0.575</f>
        <v>3906798143.445734</v>
      </c>
      <c r="AZ79" s="222">
        <f t="shared" ref="AZ79" ca="1" si="149">(AZ78+AZ77)*0.575</f>
        <v>3920660468.1088877</v>
      </c>
      <c r="BA79" s="222">
        <f t="shared" ref="BA79" ca="1" si="150">(BA78+BA77)*0.575</f>
        <v>3934543528.1077266</v>
      </c>
      <c r="BB79" s="222">
        <f t="shared" ref="BB79" ca="1" si="151">(BB78+BB77)*0.575</f>
        <v>3943005384.1919589</v>
      </c>
      <c r="BC79" s="222">
        <f t="shared" ref="BC79" ca="1" si="152">(BC78+BC77)*0.575</f>
        <v>3941697134.400454</v>
      </c>
      <c r="BD79" s="222">
        <f t="shared" ref="BD79" ca="1" si="153">(BD78+BD77)*0.575</f>
        <v>3940389164.0719886</v>
      </c>
      <c r="BE79" s="222">
        <f t="shared" ref="BE79" ca="1" si="154">(BE78+BE77)*0.575</f>
        <v>3939081473.2776594</v>
      </c>
      <c r="BF79" s="222">
        <f t="shared" ref="BF79" ca="1" si="155">(BF78+BF77)*0.575</f>
        <v>3937774062.0884027</v>
      </c>
      <c r="BG79" s="222">
        <f t="shared" ref="BG79" ca="1" si="156">(BG78+BG77)*0.575</f>
        <v>3936466930.5750065</v>
      </c>
      <c r="BH79" s="222">
        <f t="shared" ref="BH79" ca="1" si="157">(BH78+BH77)*0.575</f>
        <v>3935160078.8081026</v>
      </c>
      <c r="BI79" s="222">
        <f t="shared" ref="BI79" ca="1" si="158">(BI78+BI77)*0.575</f>
        <v>3933853506.8581686</v>
      </c>
      <c r="BJ79" s="222">
        <f t="shared" ref="BJ79" ca="1" si="159">(BJ78+BJ77)*0.575</f>
        <v>3932547214.7955322</v>
      </c>
      <c r="BK79" s="222">
        <f t="shared" ref="BK79" ca="1" si="160">(BK78+BK77)*0.575</f>
        <v>3931241202.6903648</v>
      </c>
      <c r="BL79" s="222">
        <f t="shared" ref="BL79" ca="1" si="161">(BL78+BL77)*0.575</f>
        <v>3925281265.9999819</v>
      </c>
      <c r="BM79" s="222">
        <f t="shared" ref="BM79" ca="1" si="162">(BM78+BM77)*0.575</f>
        <v>3912251155.818892</v>
      </c>
      <c r="BN79" s="222">
        <f t="shared" ref="BN79" ca="1" si="163">(BN78+BN77)*0.575</f>
        <v>3899254174.5052686</v>
      </c>
      <c r="BO79" s="222">
        <f t="shared" ref="BO79" ca="1" si="164">(BO78+BO77)*0.575</f>
        <v>3886290246.7845936</v>
      </c>
      <c r="BP79" s="222">
        <f t="shared" ref="BP79" ca="1" si="165">(BP78+BP77)*0.575</f>
        <v>3873359297.5430441</v>
      </c>
      <c r="BQ79" s="222">
        <f t="shared" ref="BQ79" ca="1" si="166">(BQ78+BQ77)*0.575</f>
        <v>3860461251.8271656</v>
      </c>
      <c r="BR79" s="222">
        <f t="shared" ref="BR79" ca="1" si="167">(BR78+BR77)*0.575</f>
        <v>3847596034.8435421</v>
      </c>
      <c r="BS79" s="222">
        <f t="shared" ref="BS79" ca="1" si="168">(BS78+BS77)*0.575</f>
        <v>3834763571.9584608</v>
      </c>
      <c r="BT79" s="222">
        <f t="shared" ref="BT79" ca="1" si="169">(BT78+BT77)*0.575</f>
        <v>3821963788.6975913</v>
      </c>
      <c r="BU79" s="222">
        <f t="shared" ref="BU79" ca="1" si="170">(BU78+BU77)*0.575</f>
        <v>3809196610.7456594</v>
      </c>
      <c r="BV79" s="222">
        <f t="shared" ref="BV79" ca="1" si="171">(BV78+BV77)*0.575</f>
        <v>3793835044.9819131</v>
      </c>
      <c r="BW79" s="222">
        <f t="shared" ref="BW79" ca="1" si="172">(BW78+BW77)*0.575</f>
        <v>3774860494.4576335</v>
      </c>
      <c r="BX79" s="222">
        <f t="shared" ref="BX79" ca="1" si="173">(BX78+BX77)*0.575</f>
        <v>3755955252.5871353</v>
      </c>
      <c r="BY79" s="222">
        <f t="shared" ref="BY79" ca="1" si="174">(BY78+BY77)*0.575</f>
        <v>3737119095.7818398</v>
      </c>
      <c r="BZ79" s="222">
        <f t="shared" ref="BZ79" ca="1" si="175">(BZ78+BZ77)*0.575</f>
        <v>3718351801.1276598</v>
      </c>
      <c r="CA79" s="222">
        <f t="shared" ref="CA79" ca="1" si="176">(CA78+CA77)*0.575</f>
        <v>3699653146.3830433</v>
      </c>
      <c r="CB79" s="222">
        <f t="shared" ref="CB79" ca="1" si="177">(CB78+CB77)*0.575</f>
        <v>3681022909.9770389</v>
      </c>
      <c r="CC79" s="222">
        <f t="shared" ref="CC79" ca="1" si="178">(CC78+CC77)*0.575</f>
        <v>3662460871.0073423</v>
      </c>
      <c r="CD79" s="222">
        <f t="shared" ref="CD79" ca="1" si="179">(CD78+CD77)*0.575</f>
        <v>3643966809.2383714</v>
      </c>
      <c r="CE79" s="222">
        <f t="shared" ref="CE79" ca="1" si="180">(CE78+CE77)*0.575</f>
        <v>3625540505.0993352</v>
      </c>
      <c r="CF79" s="222">
        <f t="shared" ref="CF79" ca="1" si="181">(CF78+CF77)*0.575</f>
        <v>3607181739.6823053</v>
      </c>
    </row>
    <row r="80" spans="1:84" s="217" customFormat="1" x14ac:dyDescent="0.2">
      <c r="B80" s="213" t="s">
        <v>199</v>
      </c>
      <c r="C80" s="218"/>
      <c r="D80" s="223">
        <f ca="1">(D70*Control!$Y11)/Control!$K26</f>
        <v>3305.0543880936225</v>
      </c>
      <c r="E80" s="223">
        <f ca="1">(E70*Control!$Y11)/Control!$K26</f>
        <v>3398.7034795271061</v>
      </c>
      <c r="F80" s="223">
        <f ca="1">(F70*Control!$Y11)/Control!$K26</f>
        <v>3468.4661853753205</v>
      </c>
      <c r="G80" s="223">
        <f ca="1">(G70*Control!$Y11)/Control!$K26</f>
        <v>3539.1469664316519</v>
      </c>
      <c r="H80" s="223">
        <f ca="1">(H70*Control!$Y11)/Control!$K26</f>
        <v>3610.7562088611298</v>
      </c>
      <c r="I80" s="223">
        <f ca="1">(I70*Control!$Y11)/Control!$K26</f>
        <v>3683.3044076001534</v>
      </c>
      <c r="J80" s="223">
        <f ca="1">(J70*Control!$Y11)/Control!$K26</f>
        <v>3756.8021674433799</v>
      </c>
      <c r="K80" s="223">
        <f ca="1">(K70*Control!$Y11)/Control!$K26</f>
        <v>3831.2602041411246</v>
      </c>
      <c r="L80" s="223">
        <f ca="1">(L70*Control!$Y11)/Control!$K26</f>
        <v>3906.6893455073955</v>
      </c>
      <c r="M80" s="223">
        <f ca="1">(M70*Control!$Y11)/Control!$K26</f>
        <v>3983.1005325386395</v>
      </c>
      <c r="N80" s="223">
        <f ca="1">(N70*Control!$Y11)/Control!$K26</f>
        <v>4052.4846092103148</v>
      </c>
      <c r="O80" s="223">
        <f ca="1">(O70*Control!$Y11)/Control!$K26</f>
        <v>4123.1116577321482</v>
      </c>
      <c r="P80" s="223">
        <f ca="1">(P70*Control!$Y11)/Control!$K26</f>
        <v>4194.462191847605</v>
      </c>
      <c r="Q80" s="223">
        <f ca="1">(Q70*Control!$Y11)/Control!$K26</f>
        <v>4266.5424896987724</v>
      </c>
      <c r="R80" s="223">
        <f ca="1">(R70*Control!$Y11)/Control!$K26</f>
        <v>4339.3588796024778</v>
      </c>
      <c r="S80" s="223">
        <f ca="1">(S70*Control!$Y11)/Control!$K26</f>
        <v>4412.9177404319798</v>
      </c>
      <c r="T80" s="223">
        <f ca="1">(T70*Control!$Y11)/Control!$K26</f>
        <v>4487.2255020014709</v>
      </c>
      <c r="U80" s="223">
        <f ca="1">(U70*Control!$Y11)/Control!$K26</f>
        <v>4562.2886454534</v>
      </c>
      <c r="V80" s="223">
        <f ca="1">(V70*Control!$Y11)/Control!$K26</f>
        <v>4638.1137036486562</v>
      </c>
      <c r="W80" s="223">
        <f ca="1">(W70*Control!$Y11)/Control!$K26</f>
        <v>4714.7072615596171</v>
      </c>
      <c r="X80" s="223">
        <f ca="1">(X70*Control!$Y11)/Control!$K26</f>
        <v>4782.5647273634331</v>
      </c>
      <c r="Y80" s="223">
        <f ca="1">(Y70*Control!$Y11)/Control!$K26</f>
        <v>4845.6296635884701</v>
      </c>
      <c r="Z80" s="223">
        <f ca="1">(Z70*Control!$Y11)/Control!$K26</f>
        <v>4909.1435163523865</v>
      </c>
      <c r="AA80" s="223">
        <f ca="1">(AA70*Control!$Y11)/Control!$K26</f>
        <v>4973.1089591562695</v>
      </c>
      <c r="AB80" s="223">
        <f ca="1">(AB70*Control!$Y11)/Control!$K26</f>
        <v>5037.5286801039392</v>
      </c>
      <c r="AC80" s="223">
        <f ca="1">(AC70*Control!$Y11)/Control!$K26</f>
        <v>5102.40538197773</v>
      </c>
      <c r="AD80" s="223">
        <f ca="1">(AD70*Control!$Y11)/Control!$K26</f>
        <v>5167.7417823146397</v>
      </c>
      <c r="AE80" s="223">
        <f ca="1">(AE70*Control!$Y11)/Control!$K26</f>
        <v>5233.5406134828754</v>
      </c>
      <c r="AF80" s="223">
        <f ca="1">(AF70*Control!$Y11)/Control!$K26</f>
        <v>5299.8046227587674</v>
      </c>
      <c r="AG80" s="223">
        <f ca="1">(AG70*Control!$Y11)/Control!$K26</f>
        <v>5366.5365724040821</v>
      </c>
      <c r="AH80" s="223">
        <f ca="1">(AH70*Control!$Y11)/Control!$K26</f>
        <v>5423.0561034726152</v>
      </c>
      <c r="AI80" s="223">
        <f ca="1">(AI70*Control!$Y11)/Control!$K26</f>
        <v>5467.8643473553439</v>
      </c>
      <c r="AJ80" s="223">
        <f ca="1">(AJ70*Control!$Y11)/Control!$K26</f>
        <v>5512.8478690040383</v>
      </c>
      <c r="AK80" s="223">
        <f ca="1">(AK70*Control!$Y11)/Control!$K26</f>
        <v>5558.0072328180177</v>
      </c>
      <c r="AL80" s="223">
        <f ca="1">(AL70*Control!$Y11)/Control!$K26</f>
        <v>5603.3430048547116</v>
      </c>
      <c r="AM80" s="223">
        <f ca="1">(AM70*Control!$Y11)/Control!$K26</f>
        <v>5648.8557528342953</v>
      </c>
      <c r="AN80" s="223">
        <f ca="1">(AN70*Control!$Y11)/Control!$K26</f>
        <v>5694.5460461443099</v>
      </c>
      <c r="AO80" s="223">
        <f ca="1">(AO70*Control!$Y11)/Control!$K26</f>
        <v>5740.4144558443068</v>
      </c>
      <c r="AP80" s="223">
        <f ca="1">(AP70*Control!$Y11)/Control!$K26</f>
        <v>5786.4615546704999</v>
      </c>
      <c r="AQ80" s="223">
        <f ca="1">(AQ70*Control!$Y11)/Control!$K26</f>
        <v>5832.6879170404382</v>
      </c>
      <c r="AR80" s="223">
        <f ca="1">(AR70*Control!$Y11)/Control!$K26</f>
        <v>5870.7811678646258</v>
      </c>
      <c r="AS80" s="223">
        <f ca="1">(AS70*Control!$Y11)/Control!$K26</f>
        <v>5891.9169860781412</v>
      </c>
      <c r="AT80" s="223">
        <f ca="1">(AT70*Control!$Y11)/Control!$K26</f>
        <v>5913.0844813598369</v>
      </c>
      <c r="AU80" s="223">
        <f ca="1">(AU70*Control!$Y11)/Control!$K26</f>
        <v>5934.2836922797514</v>
      </c>
      <c r="AV80" s="223">
        <f ca="1">(AV70*Control!$Y11)/Control!$K26</f>
        <v>5955.5146574505961</v>
      </c>
      <c r="AW80" s="223">
        <f ca="1">(AW70*Control!$Y11)/Control!$K26</f>
        <v>5976.7774155278021</v>
      </c>
      <c r="AX80" s="223">
        <f ca="1">(AX70*Control!$Y11)/Control!$K26</f>
        <v>5998.0720052095603</v>
      </c>
      <c r="AY80" s="223">
        <f ca="1">(AY70*Control!$Y11)/Control!$K26</f>
        <v>6019.3984652368754</v>
      </c>
      <c r="AZ80" s="223">
        <f ca="1">(AZ70*Control!$Y11)/Control!$K26</f>
        <v>6040.7568343935964</v>
      </c>
      <c r="BA80" s="223">
        <f ca="1">(BA70*Control!$Y11)/Control!$K26</f>
        <v>6062.1471515064759</v>
      </c>
      <c r="BB80" s="223">
        <f ca="1">(BB70*Control!$Y11)/Control!$K26</f>
        <v>6075.1847497741037</v>
      </c>
      <c r="BC80" s="223">
        <f ca="1">(BC70*Control!$Y11)/Control!$K26</f>
        <v>6073.1690523225325</v>
      </c>
      <c r="BD80" s="223">
        <f ca="1">(BD70*Control!$Y11)/Control!$K26</f>
        <v>6071.1537854661419</v>
      </c>
      <c r="BE80" s="223">
        <f ca="1">(BE70*Control!$Y11)/Control!$K26</f>
        <v>6069.1389493144588</v>
      </c>
      <c r="BF80" s="223">
        <f ca="1">(BF70*Control!$Y11)/Control!$K26</f>
        <v>6067.1245439767727</v>
      </c>
      <c r="BG80" s="223">
        <f ca="1">(BG70*Control!$Y11)/Control!$K26</f>
        <v>6065.1105695621372</v>
      </c>
      <c r="BH80" s="223">
        <f ca="1">(BH70*Control!$Y11)/Control!$K26</f>
        <v>6063.0970261793691</v>
      </c>
      <c r="BI80" s="223">
        <f ca="1">(BI70*Control!$Y11)/Control!$K26</f>
        <v>6061.0839139370473</v>
      </c>
      <c r="BJ80" s="223">
        <f ca="1">(BJ70*Control!$Y11)/Control!$K26</f>
        <v>6059.0712329435173</v>
      </c>
      <c r="BK80" s="223">
        <f ca="1">(BK70*Control!$Y11)/Control!$K26</f>
        <v>6057.058983306888</v>
      </c>
      <c r="BL80" s="223">
        <f ca="1">(BL70*Control!$Y11)/Control!$K26</f>
        <v>6047.8762004571499</v>
      </c>
      <c r="BM80" s="223">
        <f ca="1">(BM70*Control!$Y11)/Control!$K26</f>
        <v>6027.8000864977566</v>
      </c>
      <c r="BN80" s="223">
        <f ca="1">(BN70*Control!$Y11)/Control!$K26</f>
        <v>6007.7750157465953</v>
      </c>
      <c r="BO80" s="223">
        <f ca="1">(BO70*Control!$Y11)/Control!$K26</f>
        <v>5987.8008722246886</v>
      </c>
      <c r="BP80" s="223">
        <f ca="1">(BP70*Control!$Y11)/Control!$K26</f>
        <v>5967.8775402006613</v>
      </c>
      <c r="BQ80" s="223">
        <f ca="1">(BQ70*Control!$Y11)/Control!$K26</f>
        <v>5948.004904190213</v>
      </c>
      <c r="BR80" s="223">
        <f ca="1">(BR70*Control!$Y11)/Control!$K26</f>
        <v>5928.182848955621</v>
      </c>
      <c r="BS80" s="223">
        <f ca="1">(BS70*Control!$Y11)/Control!$K26</f>
        <v>5908.4112595052375</v>
      </c>
      <c r="BT80" s="223">
        <f ca="1">(BT70*Control!$Y11)/Control!$K26</f>
        <v>5888.6900210929743</v>
      </c>
      <c r="BU80" s="223">
        <f ca="1">(BU70*Control!$Y11)/Control!$K26</f>
        <v>5869.0190192178088</v>
      </c>
      <c r="BV80" s="223">
        <f ca="1">(BV70*Control!$Y11)/Control!$K26</f>
        <v>5845.3507146660158</v>
      </c>
      <c r="BW80" s="223">
        <f ca="1">(BW70*Control!$Y11)/Control!$K26</f>
        <v>5816.115679605382</v>
      </c>
      <c r="BX80" s="223">
        <f ca="1">(BX70*Control!$Y11)/Control!$K26</f>
        <v>5786.9874318391094</v>
      </c>
      <c r="BY80" s="223">
        <f ca="1">(BY70*Control!$Y11)/Control!$K26</f>
        <v>5757.9656268731442</v>
      </c>
      <c r="BZ80" s="223">
        <f ca="1">(BZ70*Control!$Y11)/Control!$K26</f>
        <v>5729.0499212526493</v>
      </c>
      <c r="CA80" s="223">
        <f ca="1">(CA70*Control!$Y11)/Control!$K26</f>
        <v>5700.2399725590058</v>
      </c>
      <c r="CB80" s="223">
        <f ca="1">(CB70*Control!$Y11)/Control!$K26</f>
        <v>5671.5354394068072</v>
      </c>
      <c r="CC80" s="223">
        <f ca="1">(CC70*Control!$Y11)/Control!$K26</f>
        <v>5642.9359814408799</v>
      </c>
      <c r="CD80" s="223">
        <f ca="1">(CD70*Control!$Y11)/Control!$K26</f>
        <v>5614.4412593332936</v>
      </c>
      <c r="CE80" s="223">
        <f ca="1">(CE70*Control!$Y11)/Control!$K26</f>
        <v>5586.0509347803963</v>
      </c>
      <c r="CF80" s="223">
        <f ca="1">(CF70*Control!$Y11)/Control!$K26</f>
        <v>5557.7646704998433</v>
      </c>
    </row>
    <row r="81" spans="2:84" s="217" customFormat="1" x14ac:dyDescent="0.2">
      <c r="B81" s="213" t="s">
        <v>200</v>
      </c>
      <c r="C81" s="218"/>
      <c r="D81" s="223">
        <f ca="1">(D71*Control!$Y12)/Control!$K27</f>
        <v>8692.2535751908472</v>
      </c>
      <c r="E81" s="223">
        <f ca="1">(E71*Control!$Y12)/Control!$K27</f>
        <v>9164.3124206731354</v>
      </c>
      <c r="F81" s="223">
        <f ca="1">(F71*Control!$Y12)/Control!$K27</f>
        <v>9352.4216159944317</v>
      </c>
      <c r="G81" s="223">
        <f ca="1">(G71*Control!$Y12)/Control!$K27</f>
        <v>9543.0063230717878</v>
      </c>
      <c r="H81" s="223">
        <f ca="1">(H71*Control!$Y12)/Control!$K27</f>
        <v>9736.0945473170359</v>
      </c>
      <c r="I81" s="223">
        <f ca="1">(I71*Control!$Y12)/Control!$K27</f>
        <v>9931.7145874347716</v>
      </c>
      <c r="J81" s="223">
        <f ca="1">(J71*Control!$Y12)/Control!$K27</f>
        <v>10129.895038353054</v>
      </c>
      <c r="K81" s="223">
        <f ca="1">(K71*Control!$Y12)/Control!$K27</f>
        <v>10330.664794182461</v>
      </c>
      <c r="L81" s="223">
        <f ca="1">(L71*Control!$Y12)/Control!$K27</f>
        <v>10534.0530512038</v>
      </c>
      <c r="M81" s="223">
        <f ca="1">(M71*Control!$Y12)/Control!$K27</f>
        <v>10740.089310884714</v>
      </c>
      <c r="N81" s="223">
        <f ca="1">(N71*Control!$Y12)/Control!$K27</f>
        <v>10927.177570161946</v>
      </c>
      <c r="O81" s="223">
        <f ca="1">(O71*Control!$Y12)/Control!$K27</f>
        <v>11117.617472473381</v>
      </c>
      <c r="P81" s="223">
        <f ca="1">(P71*Control!$Y12)/Control!$K27</f>
        <v>11310.008193161786</v>
      </c>
      <c r="Q81" s="223">
        <f ca="1">(Q71*Control!$Y12)/Control!$K27</f>
        <v>11504.366660713064</v>
      </c>
      <c r="R81" s="223">
        <f ca="1">(R71*Control!$Y12)/Control!$K27</f>
        <v>11700.709938905116</v>
      </c>
      <c r="S81" s="223">
        <f ca="1">(S71*Control!$Y12)/Control!$K27</f>
        <v>11899.055227837054</v>
      </c>
      <c r="T81" s="223">
        <f ca="1">(T71*Control!$Y12)/Control!$K27</f>
        <v>12099.419864965952</v>
      </c>
      <c r="U81" s="223">
        <f ca="1">(U71*Control!$Y12)/Control!$K27</f>
        <v>12301.821326151261</v>
      </c>
      <c r="V81" s="223">
        <f ca="1">(V71*Control!$Y12)/Control!$K27</f>
        <v>12506.277226706885</v>
      </c>
      <c r="W81" s="223">
        <f ca="1">(W71*Control!$Y12)/Control!$K27</f>
        <v>12712.805322461016</v>
      </c>
      <c r="X81" s="223">
        <f ca="1">(X71*Control!$Y12)/Control!$K27</f>
        <v>12895.777293393232</v>
      </c>
      <c r="Y81" s="223">
        <f ca="1">(Y71*Control!$Y12)/Control!$K27</f>
        <v>13065.826370747618</v>
      </c>
      <c r="Z81" s="223">
        <f ca="1">(Z71*Control!$Y12)/Control!$K27</f>
        <v>13237.085912047009</v>
      </c>
      <c r="AA81" s="223">
        <f ca="1">(AA71*Control!$Y12)/Control!$K27</f>
        <v>13409.563126151346</v>
      </c>
      <c r="AB81" s="223">
        <f ca="1">(AB71*Control!$Y12)/Control!$K27</f>
        <v>13583.265261295584</v>
      </c>
      <c r="AC81" s="223">
        <f ca="1">(AC71*Control!$Y12)/Control!$K27</f>
        <v>13758.199605293967</v>
      </c>
      <c r="AD81" s="223">
        <f ca="1">(AD71*Control!$Y12)/Control!$K27</f>
        <v>13934.373485745404</v>
      </c>
      <c r="AE81" s="223">
        <f ca="1">(AE71*Control!$Y12)/Control!$K27</f>
        <v>14111.794270239845</v>
      </c>
      <c r="AF81" s="223">
        <f ca="1">(AF71*Control!$Y12)/Control!$K27</f>
        <v>14290.469366565676</v>
      </c>
      <c r="AG81" s="223">
        <f ca="1">(AG71*Control!$Y12)/Control!$K27</f>
        <v>14470.406222918196</v>
      </c>
      <c r="AH81" s="223">
        <f ca="1">(AH71*Control!$Y12)/Control!$K27</f>
        <v>14622.806166424407</v>
      </c>
      <c r="AI81" s="223">
        <f ca="1">(AI71*Control!$Y12)/Control!$K27</f>
        <v>14743.62760465145</v>
      </c>
      <c r="AJ81" s="223">
        <f ca="1">(AJ71*Control!$Y12)/Control!$K27</f>
        <v>14864.921663666306</v>
      </c>
      <c r="AK81" s="223">
        <f ca="1">(AK71*Control!$Y12)/Control!$K27</f>
        <v>14986.689865321017</v>
      </c>
      <c r="AL81" s="223">
        <f ca="1">(AL71*Control!$Y12)/Control!$K27</f>
        <v>15108.933735938597</v>
      </c>
      <c r="AM81" s="223">
        <f ca="1">(AM71*Control!$Y12)/Control!$K27</f>
        <v>15231.654806325494</v>
      </c>
      <c r="AN81" s="223">
        <f ca="1">(AN71*Control!$Y12)/Control!$K27</f>
        <v>15354.854611784061</v>
      </c>
      <c r="AO81" s="223">
        <f ca="1">(AO71*Control!$Y12)/Control!$K27</f>
        <v>15478.534692125066</v>
      </c>
      <c r="AP81" s="223">
        <f ca="1">(AP71*Control!$Y12)/Control!$K27</f>
        <v>15602.696591680266</v>
      </c>
      <c r="AQ81" s="223">
        <f ca="1">(AQ71*Control!$Y12)/Control!$K27</f>
        <v>15727.341859314964</v>
      </c>
      <c r="AR81" s="223">
        <f ca="1">(AR71*Control!$Y12)/Control!$K27</f>
        <v>15830.056889955482</v>
      </c>
      <c r="AS81" s="223">
        <f ca="1">(AS71*Control!$Y12)/Control!$K27</f>
        <v>15887.047848892173</v>
      </c>
      <c r="AT81" s="223">
        <f ca="1">(AT71*Control!$Y12)/Control!$K27</f>
        <v>15944.124222391456</v>
      </c>
      <c r="AU81" s="223">
        <f ca="1">(AU71*Control!$Y12)/Control!$K27</f>
        <v>16001.286114454226</v>
      </c>
      <c r="AV81" s="223">
        <f ca="1">(AV71*Control!$Y12)/Control!$K27</f>
        <v>16058.533629196425</v>
      </c>
      <c r="AW81" s="223">
        <f ca="1">(AW71*Control!$Y12)/Control!$K27</f>
        <v>16115.866870849188</v>
      </c>
      <c r="AX81" s="223">
        <f ca="1">(AX71*Control!$Y12)/Control!$K27</f>
        <v>16173.28594375896</v>
      </c>
      <c r="AY81" s="223">
        <f ca="1">(AY71*Control!$Y12)/Control!$K27</f>
        <v>16230.790952387608</v>
      </c>
      <c r="AZ81" s="223">
        <f ca="1">(AZ71*Control!$Y12)/Control!$K27</f>
        <v>16288.382001312551</v>
      </c>
      <c r="BA81" s="223">
        <f ca="1">(BA71*Control!$Y12)/Control!$K27</f>
        <v>16346.059195226877</v>
      </c>
      <c r="BB81" s="223">
        <f ca="1">(BB71*Control!$Y12)/Control!$K27</f>
        <v>16381.214000094149</v>
      </c>
      <c r="BC81" s="223">
        <f ca="1">(BC71*Control!$Y12)/Control!$K27</f>
        <v>16375.778938754291</v>
      </c>
      <c r="BD81" s="223">
        <f ca="1">(BD71*Control!$Y12)/Control!$K27</f>
        <v>16370.345038378015</v>
      </c>
      <c r="BE81" s="223">
        <f ca="1">(BE71*Control!$Y12)/Control!$K27</f>
        <v>16364.912299260741</v>
      </c>
      <c r="BF81" s="223">
        <f ca="1">(BF71*Control!$Y12)/Control!$K27</f>
        <v>16359.480721697237</v>
      </c>
      <c r="BG81" s="223">
        <f ca="1">(BG71*Control!$Y12)/Control!$K27</f>
        <v>16354.050305981636</v>
      </c>
      <c r="BH81" s="223">
        <f ca="1">(BH71*Control!$Y12)/Control!$K27</f>
        <v>16348.621052407429</v>
      </c>
      <c r="BI81" s="223">
        <f ca="1">(BI71*Control!$Y12)/Control!$K27</f>
        <v>16343.192961267467</v>
      </c>
      <c r="BJ81" s="223">
        <f ca="1">(BJ71*Control!$Y12)/Control!$K27</f>
        <v>16337.766032853981</v>
      </c>
      <c r="BK81" s="223">
        <f ca="1">(BK71*Control!$Y12)/Control!$K27</f>
        <v>16332.340267458549</v>
      </c>
      <c r="BL81" s="223">
        <f ca="1">(BL71*Control!$Y12)/Control!$K27</f>
        <v>16307.579773785796</v>
      </c>
      <c r="BM81" s="223">
        <f ca="1">(BM71*Control!$Y12)/Control!$K27</f>
        <v>16253.446024521078</v>
      </c>
      <c r="BN81" s="223">
        <f ca="1">(BN71*Control!$Y12)/Control!$K27</f>
        <v>16199.449909676277</v>
      </c>
      <c r="BO81" s="223">
        <f ca="1">(BO71*Control!$Y12)/Control!$K27</f>
        <v>16145.591116522026</v>
      </c>
      <c r="BP81" s="223">
        <f ca="1">(BP71*Control!$Y12)/Control!$K27</f>
        <v>16091.869332996561</v>
      </c>
      <c r="BQ81" s="223">
        <f ca="1">(BQ71*Control!$Y12)/Control!$K27</f>
        <v>16038.284247704363</v>
      </c>
      <c r="BR81" s="223">
        <f ca="1">(BR71*Control!$Y12)/Control!$K27</f>
        <v>15984.835549914802</v>
      </c>
      <c r="BS81" s="223">
        <f ca="1">(BS71*Control!$Y12)/Control!$K27</f>
        <v>15931.52292956075</v>
      </c>
      <c r="BT81" s="223">
        <f ca="1">(BT71*Control!$Y12)/Control!$K27</f>
        <v>15878.346077237218</v>
      </c>
      <c r="BU81" s="223">
        <f ca="1">(BU71*Control!$Y12)/Control!$K27</f>
        <v>15825.304684200033</v>
      </c>
      <c r="BV81" s="223">
        <f ca="1">(BV71*Control!$Y12)/Control!$K27</f>
        <v>15761.484909455981</v>
      </c>
      <c r="BW81" s="223">
        <f ca="1">(BW71*Control!$Y12)/Control!$K27</f>
        <v>15682.655149774671</v>
      </c>
      <c r="BX81" s="223">
        <f ca="1">(BX71*Control!$Y12)/Control!$K27</f>
        <v>15604.113332861238</v>
      </c>
      <c r="BY81" s="223">
        <f ca="1">(BY71*Control!$Y12)/Control!$K27</f>
        <v>15525.85852981704</v>
      </c>
      <c r="BZ81" s="223">
        <f ca="1">(BZ71*Control!$Y12)/Control!$K27</f>
        <v>15447.889814545597</v>
      </c>
      <c r="CA81" s="223">
        <f ca="1">(CA71*Control!$Y12)/Control!$K27</f>
        <v>15370.206263744505</v>
      </c>
      <c r="CB81" s="223">
        <f ca="1">(CB71*Control!$Y12)/Control!$K27</f>
        <v>15292.806956897328</v>
      </c>
      <c r="CC81" s="223">
        <f ca="1">(CC71*Control!$Y12)/Control!$K27</f>
        <v>15215.690976265556</v>
      </c>
      <c r="CD81" s="223">
        <f ca="1">(CD71*Control!$Y12)/Control!$K27</f>
        <v>15138.857406880565</v>
      </c>
      <c r="CE81" s="223">
        <f ca="1">(CE71*Control!$Y12)/Control!$K27</f>
        <v>15062.305336535603</v>
      </c>
      <c r="CF81" s="223">
        <f ca="1">(CF71*Control!$Y12)/Control!$K27</f>
        <v>14986.033855777789</v>
      </c>
    </row>
    <row r="82" spans="2:84" s="217" customFormat="1" x14ac:dyDescent="0.2">
      <c r="B82" s="213" t="s">
        <v>201</v>
      </c>
      <c r="C82" s="218"/>
      <c r="D82" s="223">
        <f ca="1">(D72*Control!$Y13)/Control!$K28</f>
        <v>2897.4021406408219</v>
      </c>
      <c r="E82" s="223">
        <f ca="1">(E72*Control!$Y13)/Control!$K28</f>
        <v>2948.3999441528749</v>
      </c>
      <c r="F82" s="223">
        <f ca="1">(F72*Control!$Y13)/Control!$K28</f>
        <v>3008.9196003189636</v>
      </c>
      <c r="G82" s="223">
        <f ca="1">(G72*Control!$Y13)/Control!$K28</f>
        <v>3070.2356934321838</v>
      </c>
      <c r="H82" s="223">
        <f ca="1">(H72*Control!$Y13)/Control!$K28</f>
        <v>3132.357233566579</v>
      </c>
      <c r="I82" s="223">
        <f ca="1">(I72*Control!$Y13)/Control!$K28</f>
        <v>3195.2933251561558</v>
      </c>
      <c r="J82" s="223">
        <f ca="1">(J72*Control!$Y13)/Control!$K28</f>
        <v>3259.0531679377582</v>
      </c>
      <c r="K82" s="223">
        <f ca="1">(K72*Control!$Y13)/Control!$K28</f>
        <v>3323.6460579030777</v>
      </c>
      <c r="L82" s="223">
        <f ca="1">(L72*Control!$Y13)/Control!$K28</f>
        <v>3389.0813882598763</v>
      </c>
      <c r="M82" s="223">
        <f ca="1">(M72*Control!$Y13)/Control!$K28</f>
        <v>3455.3686504025113</v>
      </c>
      <c r="N82" s="223">
        <f ca="1">(N72*Control!$Y13)/Control!$K28</f>
        <v>3515.5598432867105</v>
      </c>
      <c r="O82" s="223">
        <f ca="1">(O72*Control!$Y13)/Control!$K28</f>
        <v>3576.8293209819349</v>
      </c>
      <c r="P82" s="223">
        <f ca="1">(P72*Control!$Y13)/Control!$K28</f>
        <v>3638.726427685579</v>
      </c>
      <c r="Q82" s="223">
        <f ca="1">(Q72*Control!$Y13)/Control!$K28</f>
        <v>3701.2566097315084</v>
      </c>
      <c r="R82" s="223">
        <f ca="1">(R72*Control!$Y13)/Control!$K28</f>
        <v>3764.4253569805478</v>
      </c>
      <c r="S82" s="223">
        <f ca="1">(S72*Control!$Y13)/Control!$K28</f>
        <v>3828.2382031515867</v>
      </c>
      <c r="T82" s="223">
        <f ca="1">(T72*Control!$Y13)/Control!$K28</f>
        <v>3892.7007261551489</v>
      </c>
      <c r="U82" s="223">
        <f ca="1">(U72*Control!$Y13)/Control!$K28</f>
        <v>3957.8185484293913</v>
      </c>
      <c r="V82" s="223">
        <f ca="1">(V72*Control!$Y13)/Control!$K28</f>
        <v>4023.5973372785957</v>
      </c>
      <c r="W82" s="223">
        <f ca="1">(W72*Control!$Y13)/Control!$K28</f>
        <v>4090.042805214136</v>
      </c>
      <c r="X82" s="223">
        <f ca="1">(X72*Control!$Y13)/Control!$K28</f>
        <v>4148.9096497719647</v>
      </c>
      <c r="Y82" s="223">
        <f ca="1">(Y72*Control!$Y13)/Control!$K28</f>
        <v>4203.6189355519346</v>
      </c>
      <c r="Z82" s="223">
        <f ca="1">(Z72*Control!$Y13)/Control!$K28</f>
        <v>4258.7176596520039</v>
      </c>
      <c r="AA82" s="223">
        <f ca="1">(AA72*Control!$Y13)/Control!$K28</f>
        <v>4314.2081413535379</v>
      </c>
      <c r="AB82" s="223">
        <f ca="1">(AB72*Control!$Y13)/Control!$K28</f>
        <v>4370.0927126058859</v>
      </c>
      <c r="AC82" s="223">
        <f ca="1">(AC72*Control!$Y13)/Control!$K28</f>
        <v>4426.3737180921053</v>
      </c>
      <c r="AD82" s="223">
        <f ca="1">(AD72*Control!$Y13)/Control!$K28</f>
        <v>4483.053515295037</v>
      </c>
      <c r="AE82" s="223">
        <f ca="1">(AE72*Control!$Y13)/Control!$K28</f>
        <v>4540.1344745636943</v>
      </c>
      <c r="AF82" s="223">
        <f ca="1">(AF72*Control!$Y13)/Control!$K28</f>
        <v>4597.6189791800025</v>
      </c>
      <c r="AG82" s="223">
        <f ca="1">(AG72*Control!$Y13)/Control!$K28</f>
        <v>4655.5094254258574</v>
      </c>
      <c r="AH82" s="223">
        <f ca="1">(AH72*Control!$Y13)/Control!$K28</f>
        <v>4704.5405244087551</v>
      </c>
      <c r="AI82" s="223">
        <f ca="1">(AI72*Control!$Y13)/Control!$K28</f>
        <v>4743.4119978050057</v>
      </c>
      <c r="AJ82" s="223">
        <f ca="1">(AJ72*Control!$Y13)/Control!$K28</f>
        <v>4782.4355259200602</v>
      </c>
      <c r="AK82" s="223">
        <f ca="1">(AK72*Control!$Y13)/Control!$K28</f>
        <v>4821.6115983743657</v>
      </c>
      <c r="AL82" s="223">
        <f ca="1">(AL72*Control!$Y13)/Control!$K28</f>
        <v>4860.9407062268037</v>
      </c>
      <c r="AM82" s="223">
        <f ca="1">(AM72*Control!$Y13)/Control!$K28</f>
        <v>4900.4233419786942</v>
      </c>
      <c r="AN82" s="223">
        <f ca="1">(AN72*Control!$Y13)/Control!$K28</f>
        <v>4940.0599995778075</v>
      </c>
      <c r="AO82" s="223">
        <f ca="1">(AO72*Control!$Y13)/Control!$K28</f>
        <v>4979.8511744223979</v>
      </c>
      <c r="AP82" s="223">
        <f ca="1">(AP72*Control!$Y13)/Control!$K28</f>
        <v>5019.7973633652346</v>
      </c>
      <c r="AQ82" s="223">
        <f ca="1">(AQ72*Control!$Y13)/Control!$K28</f>
        <v>5059.8990647176533</v>
      </c>
      <c r="AR82" s="223">
        <f ca="1">(AR72*Control!$Y13)/Control!$K28</f>
        <v>5092.9452328155112</v>
      </c>
      <c r="AS82" s="223">
        <f ca="1">(AS72*Control!$Y13)/Control!$K28</f>
        <v>5111.2807106548607</v>
      </c>
      <c r="AT82" s="223">
        <f ca="1">(AT72*Control!$Y13)/Control!$K28</f>
        <v>5129.6436685844283</v>
      </c>
      <c r="AU82" s="223">
        <f ca="1">(AU72*Control!$Y13)/Control!$K28</f>
        <v>5148.0341400640054</v>
      </c>
      <c r="AV82" s="223">
        <f ca="1">(AV72*Control!$Y13)/Control!$K28</f>
        <v>5166.452158590404</v>
      </c>
      <c r="AW82" s="223">
        <f ca="1">(AW72*Control!$Y13)/Control!$K28</f>
        <v>5184.8977576974949</v>
      </c>
      <c r="AX82" s="223">
        <f ca="1">(AX72*Control!$Y13)/Control!$K28</f>
        <v>5203.3709709562454</v>
      </c>
      <c r="AY82" s="223">
        <f ca="1">(AY72*Control!$Y13)/Control!$K28</f>
        <v>5221.8718319747622</v>
      </c>
      <c r="AZ82" s="223">
        <f ca="1">(AZ72*Control!$Y13)/Control!$K28</f>
        <v>5240.400374398323</v>
      </c>
      <c r="BA82" s="223">
        <f ca="1">(BA72*Control!$Y13)/Control!$K28</f>
        <v>5258.9566319094192</v>
      </c>
      <c r="BB82" s="223">
        <f ca="1">(BB72*Control!$Y13)/Control!$K28</f>
        <v>5270.2668452279941</v>
      </c>
      <c r="BC82" s="223">
        <f ca="1">(BC72*Control!$Y13)/Control!$K28</f>
        <v>5268.5182206534218</v>
      </c>
      <c r="BD82" s="223">
        <f ca="1">(BD72*Control!$Y13)/Control!$K28</f>
        <v>5266.7699696152504</v>
      </c>
      <c r="BE82" s="223">
        <f ca="1">(BE72*Control!$Y13)/Control!$K28</f>
        <v>5265.0220922085045</v>
      </c>
      <c r="BF82" s="223">
        <f ca="1">(BF72*Control!$Y13)/Control!$K28</f>
        <v>5263.2745885279965</v>
      </c>
      <c r="BG82" s="223">
        <f ca="1">(BG72*Control!$Y13)/Control!$K28</f>
        <v>5261.5274586683408</v>
      </c>
      <c r="BH82" s="223">
        <f ca="1">(BH72*Control!$Y13)/Control!$K28</f>
        <v>5259.7807027239405</v>
      </c>
      <c r="BI82" s="223">
        <f ca="1">(BI72*Control!$Y13)/Control!$K28</f>
        <v>5258.0343207889982</v>
      </c>
      <c r="BJ82" s="223">
        <f ca="1">(BJ72*Control!$Y13)/Control!$K28</f>
        <v>5256.2883129575084</v>
      </c>
      <c r="BK82" s="223">
        <f ca="1">(BK72*Control!$Y13)/Control!$K28</f>
        <v>5254.5426793232637</v>
      </c>
      <c r="BL82" s="223">
        <f ca="1">(BL72*Control!$Y13)/Control!$K28</f>
        <v>5246.5765560077853</v>
      </c>
      <c r="BM82" s="223">
        <f ca="1">(BM72*Control!$Y13)/Control!$K28</f>
        <v>5229.1603735525232</v>
      </c>
      <c r="BN82" s="223">
        <f ca="1">(BN72*Control!$Y13)/Control!$K28</f>
        <v>5211.7884714777219</v>
      </c>
      <c r="BO82" s="223">
        <f ca="1">(BO72*Control!$Y13)/Control!$K28</f>
        <v>5194.4607491707102</v>
      </c>
      <c r="BP82" s="223">
        <f ca="1">(BP72*Control!$Y13)/Control!$K28</f>
        <v>5177.1771062336093</v>
      </c>
      <c r="BQ82" s="223">
        <f ca="1">(BQ72*Control!$Y13)/Control!$K28</f>
        <v>5159.9374424828811</v>
      </c>
      <c r="BR82" s="223">
        <f ca="1">(BR72*Control!$Y13)/Control!$K28</f>
        <v>5142.7416579488981</v>
      </c>
      <c r="BS82" s="223">
        <f ca="1">(BS72*Control!$Y13)/Control!$K28</f>
        <v>5125.589652875502</v>
      </c>
      <c r="BT82" s="223">
        <f ca="1">(BT72*Control!$Y13)/Control!$K28</f>
        <v>5108.4813277195617</v>
      </c>
      <c r="BU82" s="223">
        <f ca="1">(BU72*Control!$Y13)/Control!$K28</f>
        <v>5091.4165831505388</v>
      </c>
      <c r="BV82" s="223">
        <f ca="1">(BV72*Control!$Y13)/Control!$K28</f>
        <v>5070.8841495379575</v>
      </c>
      <c r="BW82" s="223">
        <f ca="1">(BW72*Control!$Y13)/Control!$K28</f>
        <v>5045.5225444607804</v>
      </c>
      <c r="BX82" s="223">
        <f ca="1">(BX72*Control!$Y13)/Control!$K28</f>
        <v>5020.2535781365195</v>
      </c>
      <c r="BY82" s="223">
        <f ca="1">(BY72*Control!$Y13)/Control!$K28</f>
        <v>4995.076951714087</v>
      </c>
      <c r="BZ82" s="223">
        <f ca="1">(BZ72*Control!$Y13)/Control!$K28</f>
        <v>4969.9923672439154</v>
      </c>
      <c r="CA82" s="223">
        <f ca="1">(CA72*Control!$Y13)/Control!$K28</f>
        <v>4944.9995276753643</v>
      </c>
      <c r="CB82" s="223">
        <f ca="1">(CB72*Control!$Y13)/Control!$K28</f>
        <v>4920.0981368541243</v>
      </c>
      <c r="CC82" s="223">
        <f ca="1">(CC72*Control!$Y13)/Control!$K28</f>
        <v>4895.2878995196052</v>
      </c>
      <c r="CD82" s="223">
        <f ca="1">(CD72*Control!$Y13)/Control!$K28</f>
        <v>4870.5685213023662</v>
      </c>
      <c r="CE82" s="223">
        <f ca="1">(CE72*Control!$Y13)/Control!$K28</f>
        <v>4845.939708721533</v>
      </c>
      <c r="CF82" s="223">
        <f ca="1">(CF72*Control!$Y13)/Control!$K28</f>
        <v>4821.4011691822234</v>
      </c>
    </row>
    <row r="83" spans="2:84" s="217" customFormat="1" x14ac:dyDescent="0.2">
      <c r="B83" s="213" t="s">
        <v>202</v>
      </c>
      <c r="C83" s="218"/>
      <c r="D83" s="223">
        <f ca="1">(D73*Control!$Y14)/Control!$K29</f>
        <v>3108.2075319029959</v>
      </c>
      <c r="E83" s="223">
        <f ca="1">(E73*Control!$Y14)/Control!$K29</f>
        <v>3099.4723564213418</v>
      </c>
      <c r="F83" s="223">
        <f ca="1">(F73*Control!$Y14)/Control!$K29</f>
        <v>3163.0929570691483</v>
      </c>
      <c r="G83" s="223">
        <f ca="1">(G73*Control!$Y14)/Control!$K29</f>
        <v>3227.5508029759271</v>
      </c>
      <c r="H83" s="223">
        <f ca="1">(H73*Control!$Y14)/Control!$K29</f>
        <v>3292.8553658791275</v>
      </c>
      <c r="I83" s="223">
        <f ca="1">(I73*Control!$Y14)/Control!$K29</f>
        <v>3359.0162167110288</v>
      </c>
      <c r="J83" s="223">
        <f ca="1">(J73*Control!$Y14)/Control!$K29</f>
        <v>3426.0430265899327</v>
      </c>
      <c r="K83" s="223">
        <f ca="1">(K73*Control!$Y14)/Control!$K29</f>
        <v>3493.9455678209442</v>
      </c>
      <c r="L83" s="223">
        <f ca="1">(L73*Control!$Y14)/Control!$K29</f>
        <v>3562.7337149064556</v>
      </c>
      <c r="M83" s="223">
        <f ca="1">(M73*Control!$Y14)/Control!$K29</f>
        <v>3632.4174455663915</v>
      </c>
      <c r="N83" s="223">
        <f ca="1">(N73*Control!$Y14)/Control!$K29</f>
        <v>3695.6927518334373</v>
      </c>
      <c r="O83" s="223">
        <f ca="1">(O73*Control!$Y14)/Control!$K29</f>
        <v>3760.1015828863506</v>
      </c>
      <c r="P83" s="223">
        <f ca="1">(P73*Control!$Y14)/Control!$K29</f>
        <v>3825.1702016471527</v>
      </c>
      <c r="Q83" s="223">
        <f ca="1">(Q73*Control!$Y14)/Control!$K29</f>
        <v>3890.9043335109322</v>
      </c>
      <c r="R83" s="223">
        <f ca="1">(R73*Control!$Y14)/Control!$K29</f>
        <v>3957.3097496299788</v>
      </c>
      <c r="S83" s="223">
        <f ca="1">(S73*Control!$Y14)/Control!$K29</f>
        <v>4024.3922672618669</v>
      </c>
      <c r="T83" s="223">
        <f ca="1">(T73*Control!$Y14)/Control!$K29</f>
        <v>4092.1577501201091</v>
      </c>
      <c r="U83" s="223">
        <f ca="1">(U73*Control!$Y14)/Control!$K29</f>
        <v>4160.6121087273714</v>
      </c>
      <c r="V83" s="223">
        <f ca="1">(V73*Control!$Y14)/Control!$K29</f>
        <v>4229.7613007713162</v>
      </c>
      <c r="W83" s="223">
        <f ca="1">(W73*Control!$Y14)/Control!$K29</f>
        <v>4299.6113314630284</v>
      </c>
      <c r="X83" s="223">
        <f ca="1">(X73*Control!$Y14)/Control!$K29</f>
        <v>4361.4944196914148</v>
      </c>
      <c r="Y83" s="223">
        <f ca="1">(Y73*Control!$Y14)/Control!$K29</f>
        <v>4419.0069642040971</v>
      </c>
      <c r="Z83" s="223">
        <f ca="1">(Z73*Control!$Y14)/Control!$K29</f>
        <v>4476.9289015705135</v>
      </c>
      <c r="AA83" s="223">
        <f ca="1">(AA73*Control!$Y14)/Control!$K29</f>
        <v>4535.2626699103985</v>
      </c>
      <c r="AB83" s="223">
        <f ca="1">(AB73*Control!$Y14)/Control!$K29</f>
        <v>4594.010720660558</v>
      </c>
      <c r="AC83" s="223">
        <f ca="1">(AC73*Control!$Y14)/Control!$K29</f>
        <v>4653.1755186439796</v>
      </c>
      <c r="AD83" s="223">
        <f ca="1">(AD73*Control!$Y14)/Control!$K29</f>
        <v>4712.7595421392843</v>
      </c>
      <c r="AE83" s="223">
        <f ca="1">(AE73*Control!$Y14)/Control!$K29</f>
        <v>4772.7652829505214</v>
      </c>
      <c r="AF83" s="223">
        <f ca="1">(AF73*Control!$Y14)/Control!$K29</f>
        <v>4833.1952464773249</v>
      </c>
      <c r="AG83" s="223">
        <f ca="1">(AG73*Control!$Y14)/Control!$K29</f>
        <v>4894.0519517854063</v>
      </c>
      <c r="AH83" s="223">
        <f ca="1">(AH73*Control!$Y14)/Control!$K29</f>
        <v>4945.5953680287485</v>
      </c>
      <c r="AI83" s="223">
        <f ca="1">(AI73*Control!$Y14)/Control!$K29</f>
        <v>4986.4585947153273</v>
      </c>
      <c r="AJ83" s="223">
        <f ca="1">(AJ73*Control!$Y14)/Control!$K29</f>
        <v>5027.4816673391351</v>
      </c>
      <c r="AK83" s="223">
        <f ca="1">(AK73*Control!$Y14)/Control!$K29</f>
        <v>5068.6651006085813</v>
      </c>
      <c r="AL83" s="223">
        <f ca="1">(AL73*Control!$Y14)/Control!$K29</f>
        <v>5110.0094107442192</v>
      </c>
      <c r="AM83" s="223">
        <f ca="1">(AM73*Control!$Y14)/Control!$K29</f>
        <v>5151.51511548294</v>
      </c>
      <c r="AN83" s="223">
        <f ca="1">(AN73*Control!$Y14)/Control!$K29</f>
        <v>5193.1827340822147</v>
      </c>
      <c r="AO83" s="223">
        <f ca="1">(AO73*Control!$Y14)/Control!$K29</f>
        <v>5235.01278732431</v>
      </c>
      <c r="AP83" s="223">
        <f ca="1">(AP73*Control!$Y14)/Control!$K29</f>
        <v>5277.0057975205409</v>
      </c>
      <c r="AQ83" s="223">
        <f ca="1">(AQ73*Control!$Y14)/Control!$K29</f>
        <v>5319.1622885155266</v>
      </c>
      <c r="AR83" s="223">
        <f ca="1">(AR73*Control!$Y14)/Control!$K29</f>
        <v>5353.9017291855998</v>
      </c>
      <c r="AS83" s="223">
        <f ca="1">(AS73*Control!$Y14)/Control!$K29</f>
        <v>5373.1766866924772</v>
      </c>
      <c r="AT83" s="223">
        <f ca="1">(AT73*Control!$Y14)/Control!$K29</f>
        <v>5392.4805323223891</v>
      </c>
      <c r="AU83" s="223">
        <f ca="1">(AU73*Control!$Y14)/Control!$K29</f>
        <v>5411.8133012495537</v>
      </c>
      <c r="AV83" s="223">
        <f ca="1">(AV73*Control!$Y14)/Control!$K29</f>
        <v>5431.1750286871011</v>
      </c>
      <c r="AW83" s="223">
        <f ca="1">(AW73*Control!$Y14)/Control!$K29</f>
        <v>5450.5657498871169</v>
      </c>
      <c r="AX83" s="223">
        <f ca="1">(AX73*Control!$Y14)/Control!$K29</f>
        <v>5469.9855001406904</v>
      </c>
      <c r="AY83" s="223">
        <f ca="1">(AY73*Control!$Y14)/Control!$K29</f>
        <v>5489.4343147779455</v>
      </c>
      <c r="AZ83" s="223">
        <f ca="1">(AZ73*Control!$Y14)/Control!$K29</f>
        <v>5508.9122291680878</v>
      </c>
      <c r="BA83" s="223">
        <f ca="1">(BA73*Control!$Y14)/Control!$K29</f>
        <v>5528.4192787194415</v>
      </c>
      <c r="BB83" s="223">
        <f ca="1">(BB73*Control!$Y14)/Control!$K29</f>
        <v>5540.3090054392223</v>
      </c>
      <c r="BC83" s="223">
        <f ca="1">(BC73*Control!$Y14)/Control!$K29</f>
        <v>5538.470761993859</v>
      </c>
      <c r="BD83" s="223">
        <f ca="1">(BD73*Control!$Y14)/Control!$K29</f>
        <v>5536.6329112471749</v>
      </c>
      <c r="BE83" s="223">
        <f ca="1">(BE73*Control!$Y14)/Control!$K29</f>
        <v>5534.7954532990443</v>
      </c>
      <c r="BF83" s="223">
        <f ca="1">(BF73*Control!$Y14)/Control!$K29</f>
        <v>5532.9583882491206</v>
      </c>
      <c r="BG83" s="223">
        <f ca="1">(BG73*Control!$Y14)/Control!$K29</f>
        <v>5531.121716196848</v>
      </c>
      <c r="BH83" s="223">
        <f ca="1">(BH73*Control!$Y14)/Control!$K29</f>
        <v>5529.2854372414513</v>
      </c>
      <c r="BI83" s="223">
        <f ca="1">(BI73*Control!$Y14)/Control!$K29</f>
        <v>5527.4495514819373</v>
      </c>
      <c r="BJ83" s="223">
        <f ca="1">(BJ73*Control!$Y14)/Control!$K29</f>
        <v>5525.6140590171008</v>
      </c>
      <c r="BK83" s="223">
        <f ca="1">(BK73*Control!$Y14)/Control!$K29</f>
        <v>5523.7789599455236</v>
      </c>
      <c r="BL83" s="223">
        <f ca="1">(BL73*Control!$Y14)/Control!$K29</f>
        <v>5515.4046410279034</v>
      </c>
      <c r="BM83" s="223">
        <f ca="1">(BM73*Control!$Y14)/Control!$K29</f>
        <v>5497.0961178416856</v>
      </c>
      <c r="BN83" s="223">
        <f ca="1">(BN73*Control!$Y14)/Control!$K29</f>
        <v>5478.834143760806</v>
      </c>
      <c r="BO83" s="223">
        <f ca="1">(BO73*Control!$Y14)/Control!$K29</f>
        <v>5460.6186130177057</v>
      </c>
      <c r="BP83" s="223">
        <f ca="1">(BP73*Control!$Y14)/Control!$K29</f>
        <v>5442.4494200706131</v>
      </c>
      <c r="BQ83" s="223">
        <f ca="1">(BQ73*Control!$Y14)/Control!$K29</f>
        <v>5424.3264596030913</v>
      </c>
      <c r="BR83" s="223">
        <f ca="1">(BR73*Control!$Y14)/Control!$K29</f>
        <v>5406.2496265235677</v>
      </c>
      <c r="BS83" s="223">
        <f ca="1">(BS73*Control!$Y14)/Control!$K29</f>
        <v>5388.218815964874</v>
      </c>
      <c r="BT83" s="223">
        <f ca="1">(BT73*Control!$Y14)/Control!$K29</f>
        <v>5370.2339232837876</v>
      </c>
      <c r="BU83" s="223">
        <f ca="1">(BU73*Control!$Y14)/Control!$K29</f>
        <v>5352.2948440605687</v>
      </c>
      <c r="BV83" s="223">
        <f ca="1">(BV73*Control!$Y14)/Control!$K29</f>
        <v>5330.7103952656171</v>
      </c>
      <c r="BW83" s="223">
        <f ca="1">(BW73*Control!$Y14)/Control!$K29</f>
        <v>5304.0492916735921</v>
      </c>
      <c r="BX83" s="223">
        <f ca="1">(BX73*Control!$Y14)/Control!$K29</f>
        <v>5277.485573533173</v>
      </c>
      <c r="BY83" s="223">
        <f ca="1">(BY73*Control!$Y14)/Control!$K29</f>
        <v>5251.0189266804937</v>
      </c>
      <c r="BZ83" s="223">
        <f ca="1">(BZ73*Control!$Y14)/Control!$K29</f>
        <v>5224.6490378994149</v>
      </c>
      <c r="CA83" s="223">
        <f ca="1">(CA73*Control!$Y14)/Control!$K29</f>
        <v>5198.3755949187789</v>
      </c>
      <c r="CB83" s="223">
        <f ca="1">(CB73*Control!$Y14)/Control!$K29</f>
        <v>5172.1982864096835</v>
      </c>
      <c r="CC83" s="223">
        <f ca="1">(CC73*Control!$Y14)/Control!$K29</f>
        <v>5146.116801982741</v>
      </c>
      <c r="CD83" s="223">
        <f ca="1">(CD73*Control!$Y14)/Control!$K29</f>
        <v>5120.1308321853785</v>
      </c>
      <c r="CE83" s="223">
        <f ca="1">(CE73*Control!$Y14)/Control!$K29</f>
        <v>5094.2400684991107</v>
      </c>
      <c r="CF83" s="223">
        <f ca="1">(CF73*Control!$Y14)/Control!$K29</f>
        <v>5068.4442033368487</v>
      </c>
    </row>
    <row r="84" spans="2:84" s="217" customFormat="1" x14ac:dyDescent="0.2">
      <c r="B84" s="213" t="s">
        <v>203</v>
      </c>
      <c r="C84" s="218"/>
      <c r="D84" s="223">
        <f ca="1">(D74*Control!$Y15)/Control!$K30</f>
        <v>2106.6253375228225</v>
      </c>
      <c r="E84" s="223">
        <f ca="1">(E74*Control!$Y15)/Control!$K30</f>
        <v>2116.5124593512433</v>
      </c>
      <c r="F84" s="223">
        <f ca="1">(F74*Control!$Y15)/Control!$K30</f>
        <v>2159.956559801346</v>
      </c>
      <c r="G84" s="223">
        <f ca="1">(G74*Control!$Y15)/Control!$K30</f>
        <v>2203.9723833472085</v>
      </c>
      <c r="H84" s="223">
        <f ca="1">(H74*Control!$Y15)/Control!$K30</f>
        <v>2248.566397879777</v>
      </c>
      <c r="I84" s="223">
        <f ca="1">(I74*Control!$Y15)/Control!$K30</f>
        <v>2293.7451390263936</v>
      </c>
      <c r="J84" s="223">
        <f ca="1">(J74*Control!$Y15)/Control!$K30</f>
        <v>2339.5152108276411</v>
      </c>
      <c r="K84" s="223">
        <f ca="1">(K74*Control!$Y15)/Control!$K30</f>
        <v>2385.8832864207416</v>
      </c>
      <c r="L84" s="223">
        <f ca="1">(L74*Control!$Y15)/Control!$K30</f>
        <v>2432.8561087295739</v>
      </c>
      <c r="M84" s="223">
        <f ca="1">(M74*Control!$Y15)/Control!$K30</f>
        <v>2480.4404911613619</v>
      </c>
      <c r="N84" s="223">
        <f ca="1">(N74*Control!$Y15)/Control!$K30</f>
        <v>2523.6488029247266</v>
      </c>
      <c r="O84" s="223">
        <f ca="1">(O74*Control!$Y15)/Control!$K30</f>
        <v>2567.6311502222566</v>
      </c>
      <c r="P84" s="223">
        <f ca="1">(P74*Control!$Y15)/Control!$K30</f>
        <v>2612.0640414991672</v>
      </c>
      <c r="Q84" s="223">
        <f ca="1">(Q74*Control!$Y15)/Control!$K30</f>
        <v>2656.9513864103578</v>
      </c>
      <c r="R84" s="223">
        <f ca="1">(R74*Control!$Y15)/Control!$K30</f>
        <v>2702.2971258565835</v>
      </c>
      <c r="S84" s="223">
        <f ca="1">(S74*Control!$Y15)/Control!$K30</f>
        <v>2748.1052322221499</v>
      </c>
      <c r="T84" s="223">
        <f ca="1">(T74*Control!$Y15)/Control!$K30</f>
        <v>2794.379709614353</v>
      </c>
      <c r="U84" s="223">
        <f ca="1">(U74*Control!$Y15)/Control!$K30</f>
        <v>2841.1245941046877</v>
      </c>
      <c r="V84" s="223">
        <f ca="1">(V74*Control!$Y15)/Control!$K30</f>
        <v>2888.3439539718288</v>
      </c>
      <c r="W84" s="223">
        <f ca="1">(W74*Control!$Y15)/Control!$K30</f>
        <v>2936.0418899463953</v>
      </c>
      <c r="X84" s="223">
        <f ca="1">(X74*Control!$Y15)/Control!$K30</f>
        <v>2978.2995022916143</v>
      </c>
      <c r="Y84" s="223">
        <f ca="1">(Y74*Control!$Y15)/Control!$K30</f>
        <v>3017.5726495360659</v>
      </c>
      <c r="Z84" s="223">
        <f ca="1">(Z74*Control!$Y15)/Control!$K30</f>
        <v>3057.1253557271571</v>
      </c>
      <c r="AA84" s="223">
        <f ca="1">(AA74*Control!$Y15)/Control!$K30</f>
        <v>3096.9592857649668</v>
      </c>
      <c r="AB84" s="223">
        <f ca="1">(AB74*Control!$Y15)/Control!$K30</f>
        <v>3137.0761136432989</v>
      </c>
      <c r="AC84" s="223">
        <f ca="1">(AC74*Control!$Y15)/Control!$K30</f>
        <v>3177.4775224968789</v>
      </c>
      <c r="AD84" s="223">
        <f ca="1">(AD74*Control!$Y15)/Control!$K30</f>
        <v>3218.1652046487743</v>
      </c>
      <c r="AE84" s="223">
        <f ca="1">(AE74*Control!$Y15)/Control!$K30</f>
        <v>3259.1408616580607</v>
      </c>
      <c r="AF84" s="223">
        <f ca="1">(AF74*Control!$Y15)/Control!$K30</f>
        <v>3300.4062043677241</v>
      </c>
      <c r="AG84" s="223">
        <f ca="1">(AG74*Control!$Y15)/Control!$K30</f>
        <v>3341.9629529528015</v>
      </c>
      <c r="AH84" s="223">
        <f ca="1">(AH74*Control!$Y15)/Control!$K30</f>
        <v>3377.1600087673628</v>
      </c>
      <c r="AI84" s="223">
        <f ca="1">(AI74*Control!$Y15)/Control!$K30</f>
        <v>3405.0639689447239</v>
      </c>
      <c r="AJ84" s="223">
        <f ca="1">(AJ74*Control!$Y15)/Control!$K30</f>
        <v>3433.0770819041913</v>
      </c>
      <c r="AK84" s="223">
        <f ca="1">(AK74*Control!$Y15)/Control!$K30</f>
        <v>3461.1996991207993</v>
      </c>
      <c r="AL84" s="223">
        <f ca="1">(AL74*Control!$Y15)/Control!$K30</f>
        <v>3489.4321731021637</v>
      </c>
      <c r="AM84" s="223">
        <f ca="1">(AM74*Control!$Y15)/Control!$K30</f>
        <v>3517.7748573913555</v>
      </c>
      <c r="AN84" s="223">
        <f ca="1">(AN74*Control!$Y15)/Control!$K30</f>
        <v>3546.2281065697889</v>
      </c>
      <c r="AO84" s="223">
        <f ca="1">(AO74*Control!$Y15)/Control!$K30</f>
        <v>3574.7922762601033</v>
      </c>
      <c r="AP84" s="223">
        <f ca="1">(AP74*Control!$Y15)/Control!$K30</f>
        <v>3603.467723129073</v>
      </c>
      <c r="AQ84" s="223">
        <f ca="1">(AQ74*Control!$Y15)/Control!$K30</f>
        <v>3632.2548048905041</v>
      </c>
      <c r="AR84" s="223">
        <f ca="1">(AR74*Control!$Y15)/Control!$K30</f>
        <v>3655.9770634549232</v>
      </c>
      <c r="AS84" s="223">
        <f ca="1">(AS74*Control!$Y15)/Control!$K30</f>
        <v>3669.1392014210696</v>
      </c>
      <c r="AT84" s="223">
        <f ca="1">(AT74*Control!$Y15)/Control!$K30</f>
        <v>3682.321065991237</v>
      </c>
      <c r="AU84" s="223">
        <f ca="1">(AU74*Control!$Y15)/Control!$K30</f>
        <v>3695.5226811845619</v>
      </c>
      <c r="AV84" s="223">
        <f ca="1">(AV74*Control!$Y15)/Control!$K30</f>
        <v>3708.7440710467577</v>
      </c>
      <c r="AW84" s="223">
        <f ca="1">(AW74*Control!$Y15)/Control!$K30</f>
        <v>3721.9852596501382</v>
      </c>
      <c r="AX84" s="223">
        <f ca="1">(AX74*Control!$Y15)/Control!$K30</f>
        <v>3735.2462710936488</v>
      </c>
      <c r="AY84" s="223">
        <f ca="1">(AY74*Control!$Y15)/Control!$K30</f>
        <v>3748.5271295028915</v>
      </c>
      <c r="AZ84" s="223">
        <f ca="1">(AZ74*Control!$Y15)/Control!$K30</f>
        <v>3761.8278590301543</v>
      </c>
      <c r="BA84" s="223">
        <f ca="1">(BA74*Control!$Y15)/Control!$K30</f>
        <v>3775.1484838544416</v>
      </c>
      <c r="BB84" s="223">
        <f ca="1">(BB74*Control!$Y15)/Control!$K30</f>
        <v>3783.2675269440824</v>
      </c>
      <c r="BC84" s="223">
        <f ca="1">(BC74*Control!$Y15)/Control!$K30</f>
        <v>3782.0122570052258</v>
      </c>
      <c r="BD84" s="223">
        <f ca="1">(BD74*Control!$Y15)/Control!$K30</f>
        <v>3780.7572552286247</v>
      </c>
      <c r="BE84" s="223">
        <f ca="1">(BE74*Control!$Y15)/Control!$K30</f>
        <v>3779.5025216824788</v>
      </c>
      <c r="BF84" s="223">
        <f ca="1">(BF74*Control!$Y15)/Control!$K30</f>
        <v>3778.2480564348348</v>
      </c>
      <c r="BG84" s="223">
        <f ca="1">(BG74*Control!$Y15)/Control!$K30</f>
        <v>3776.9938595535968</v>
      </c>
      <c r="BH84" s="223">
        <f ca="1">(BH74*Control!$Y15)/Control!$K30</f>
        <v>3775.7399311065165</v>
      </c>
      <c r="BI84" s="223">
        <f ca="1">(BI74*Control!$Y15)/Control!$K30</f>
        <v>3774.4862711612027</v>
      </c>
      <c r="BJ84" s="223">
        <f ca="1">(BJ74*Control!$Y15)/Control!$K30</f>
        <v>3773.2328797851137</v>
      </c>
      <c r="BK84" s="223">
        <f ca="1">(BK74*Control!$Y15)/Control!$K30</f>
        <v>3771.9797570455662</v>
      </c>
      <c r="BL84" s="223">
        <f ca="1">(BL74*Control!$Y15)/Control!$K30</f>
        <v>3766.261248375833</v>
      </c>
      <c r="BM84" s="223">
        <f ca="1">(BM74*Control!$Y15)/Control!$K30</f>
        <v>3753.759061755964</v>
      </c>
      <c r="BN84" s="223">
        <f ca="1">(BN74*Control!$Y15)/Control!$K30</f>
        <v>3741.2886617204194</v>
      </c>
      <c r="BO84" s="223">
        <f ca="1">(BO74*Control!$Y15)/Control!$K30</f>
        <v>3728.8499760446334</v>
      </c>
      <c r="BP84" s="223">
        <f ca="1">(BP74*Control!$Y15)/Control!$K30</f>
        <v>3716.4429326582253</v>
      </c>
      <c r="BQ84" s="223">
        <f ca="1">(BQ74*Control!$Y15)/Control!$K30</f>
        <v>3704.0674596446825</v>
      </c>
      <c r="BR84" s="223">
        <f ca="1">(BR74*Control!$Y15)/Control!$K30</f>
        <v>3691.7234852410452</v>
      </c>
      <c r="BS84" s="223">
        <f ca="1">(BS74*Control!$Y15)/Control!$K30</f>
        <v>3679.4109378375879</v>
      </c>
      <c r="BT84" s="223">
        <f ca="1">(BT74*Control!$Y15)/Control!$K30</f>
        <v>3667.1297459775133</v>
      </c>
      <c r="BU84" s="223">
        <f ca="1">(BU74*Control!$Y15)/Control!$K30</f>
        <v>3654.8798383566282</v>
      </c>
      <c r="BV84" s="223">
        <f ca="1">(BV74*Control!$Y15)/Control!$K30</f>
        <v>3640.1406455987058</v>
      </c>
      <c r="BW84" s="223">
        <f ca="1">(BW74*Control!$Y15)/Control!$K30</f>
        <v>3621.9347859310888</v>
      </c>
      <c r="BX84" s="223">
        <f ca="1">(BX74*Control!$Y15)/Control!$K30</f>
        <v>3603.795427106209</v>
      </c>
      <c r="BY84" s="223">
        <f ca="1">(BY74*Control!$Y15)/Control!$K30</f>
        <v>3585.7223545934417</v>
      </c>
      <c r="BZ84" s="223">
        <f ca="1">(BZ74*Control!$Y15)/Control!$K30</f>
        <v>3567.7153545093283</v>
      </c>
      <c r="CA84" s="223">
        <f ca="1">(CA74*Control!$Y15)/Control!$K30</f>
        <v>3549.774213615704</v>
      </c>
      <c r="CB84" s="223">
        <f ca="1">(CB74*Control!$Y15)/Control!$K30</f>
        <v>3531.8987193178314</v>
      </c>
      <c r="CC84" s="223">
        <f ca="1">(CC74*Control!$Y15)/Control!$K30</f>
        <v>3514.0886596625351</v>
      </c>
      <c r="CD84" s="223">
        <f ca="1">(CD74*Control!$Y15)/Control!$K30</f>
        <v>3496.343823336354</v>
      </c>
      <c r="CE84" s="223">
        <f ca="1">(CE74*Control!$Y15)/Control!$K30</f>
        <v>3478.6639996636809</v>
      </c>
      <c r="CF84" s="223">
        <f ca="1">(CF74*Control!$Y15)/Control!$K30</f>
        <v>3461.0489786049225</v>
      </c>
    </row>
    <row r="85" spans="2:84" s="217" customFormat="1" x14ac:dyDescent="0.2">
      <c r="B85" s="213" t="s">
        <v>204</v>
      </c>
      <c r="C85" s="218"/>
      <c r="D85" s="223">
        <f ca="1">(D75*Control!$Y16)/Control!$K31</f>
        <v>606.0529353669325</v>
      </c>
      <c r="E85" s="223">
        <f ca="1">(E75*Control!$Y16)/Control!$K31</f>
        <v>625.39650464586759</v>
      </c>
      <c r="F85" s="223">
        <f ca="1">(F75*Control!$Y16)/Control!$K31</f>
        <v>638.23355895386464</v>
      </c>
      <c r="G85" s="223">
        <f ca="1">(G75*Control!$Y16)/Control!$K31</f>
        <v>651.23954851745793</v>
      </c>
      <c r="H85" s="223">
        <f ca="1">(H75*Control!$Y16)/Control!$K31</f>
        <v>664.41638449749428</v>
      </c>
      <c r="I85" s="223">
        <f ca="1">(I75*Control!$Y16)/Control!$K31</f>
        <v>677.76599806986781</v>
      </c>
      <c r="J85" s="223">
        <f ca="1">(J75*Control!$Y16)/Control!$K31</f>
        <v>691.2903406255175</v>
      </c>
      <c r="K85" s="223">
        <f ca="1">(K75*Control!$Y16)/Control!$K31</f>
        <v>704.99138397236106</v>
      </c>
      <c r="L85" s="223">
        <f ca="1">(L75*Control!$Y16)/Control!$K31</f>
        <v>718.87112053918395</v>
      </c>
      <c r="M85" s="223">
        <f ca="1">(M75*Control!$Y16)/Control!$K31</f>
        <v>732.93156358150009</v>
      </c>
      <c r="N85" s="223">
        <f ca="1">(N75*Control!$Y16)/Control!$K31</f>
        <v>745.69894582246138</v>
      </c>
      <c r="O85" s="223">
        <f ca="1">(O75*Control!$Y16)/Control!$K31</f>
        <v>758.69503899359381</v>
      </c>
      <c r="P85" s="223">
        <f ca="1">(P75*Control!$Y16)/Control!$K31</f>
        <v>771.8242608244766</v>
      </c>
      <c r="Q85" s="223">
        <f ca="1">(Q75*Control!$Y16)/Control!$K31</f>
        <v>785.0877665565904</v>
      </c>
      <c r="R85" s="223">
        <f ca="1">(R75*Control!$Y16)/Control!$K31</f>
        <v>798.48672066407494</v>
      </c>
      <c r="S85" s="223">
        <f ca="1">(S75*Control!$Y16)/Control!$K31</f>
        <v>812.0222969239627</v>
      </c>
      <c r="T85" s="223">
        <f ca="1">(T75*Control!$Y16)/Control!$K31</f>
        <v>825.69567848693112</v>
      </c>
      <c r="U85" s="223">
        <f ca="1">(U75*Control!$Y16)/Control!$K31</f>
        <v>839.50805794857411</v>
      </c>
      <c r="V85" s="223">
        <f ca="1">(V75*Control!$Y16)/Control!$K31</f>
        <v>853.46063742120043</v>
      </c>
      <c r="W85" s="223">
        <f ca="1">(W75*Control!$Y16)/Control!$K31</f>
        <v>867.55462860615751</v>
      </c>
      <c r="X85" s="223">
        <f ca="1">(X75*Control!$Y16)/Control!$K31</f>
        <v>880.04108887118207</v>
      </c>
      <c r="Y85" s="223">
        <f ca="1">(Y75*Control!$Y16)/Control!$K31</f>
        <v>891.64569749130089</v>
      </c>
      <c r="Z85" s="223">
        <f ca="1">(Z75*Control!$Y16)/Control!$K31</f>
        <v>903.33291147136879</v>
      </c>
      <c r="AA85" s="223">
        <f ca="1">(AA75*Control!$Y16)/Control!$K31</f>
        <v>915.10322276371676</v>
      </c>
      <c r="AB85" s="223">
        <f ca="1">(AB75*Control!$Y16)/Control!$K31</f>
        <v>926.95712600773334</v>
      </c>
      <c r="AC85" s="223">
        <f ca="1">(AC75*Control!$Y16)/Control!$K31</f>
        <v>938.89511854380737</v>
      </c>
      <c r="AD85" s="223">
        <f ca="1">(AD75*Control!$Y16)/Control!$K31</f>
        <v>950.91770042734231</v>
      </c>
      <c r="AE85" s="223">
        <f ca="1">(AE75*Control!$Y16)/Control!$K31</f>
        <v>963.02537444283939</v>
      </c>
      <c r="AF85" s="223">
        <f ca="1">(AF75*Control!$Y16)/Control!$K31</f>
        <v>975.21864611805177</v>
      </c>
      <c r="AG85" s="223">
        <f ca="1">(AG75*Control!$Y16)/Control!$K31</f>
        <v>987.49802373821126</v>
      </c>
      <c r="AH85" s="223">
        <f ca="1">(AH75*Control!$Y16)/Control!$K31</f>
        <v>997.89821118971338</v>
      </c>
      <c r="AI85" s="223">
        <f ca="1">(AI75*Control!$Y16)/Control!$K31</f>
        <v>1006.143403863704</v>
      </c>
      <c r="AJ85" s="223">
        <f ca="1">(AJ75*Control!$Y16)/Control!$K31</f>
        <v>1014.4208495165518</v>
      </c>
      <c r="AK85" s="223">
        <f ca="1">(AK75*Control!$Y16)/Control!$K31</f>
        <v>1022.7306520037635</v>
      </c>
      <c r="AL85" s="223">
        <f ca="1">(AL75*Control!$Y16)/Control!$K31</f>
        <v>1031.0729154859573</v>
      </c>
      <c r="AM85" s="223">
        <f ca="1">(AM75*Control!$Y16)/Control!$K31</f>
        <v>1039.4477444297133</v>
      </c>
      <c r="AN85" s="223">
        <f ca="1">(AN75*Control!$Y16)/Control!$K31</f>
        <v>1047.8552436084253</v>
      </c>
      <c r="AO85" s="223">
        <f ca="1">(AO75*Control!$Y16)/Control!$K31</f>
        <v>1056.2955181031543</v>
      </c>
      <c r="AP85" s="223">
        <f ca="1">(AP75*Control!$Y16)/Control!$K31</f>
        <v>1064.7686733034861</v>
      </c>
      <c r="AQ85" s="223">
        <f ca="1">(AQ75*Control!$Y16)/Control!$K31</f>
        <v>1073.2748149083886</v>
      </c>
      <c r="AR85" s="223">
        <f ca="1">(AR75*Control!$Y16)/Control!$K31</f>
        <v>1080.2843800347987</v>
      </c>
      <c r="AS85" s="223">
        <f ca="1">(AS75*Control!$Y16)/Control!$K31</f>
        <v>1084.1735856975902</v>
      </c>
      <c r="AT85" s="223">
        <f ca="1">(AT75*Control!$Y16)/Control!$K31</f>
        <v>1088.0686202626764</v>
      </c>
      <c r="AU85" s="223">
        <f ca="1">(AU75*Control!$Y16)/Control!$K31</f>
        <v>1091.969490827337</v>
      </c>
      <c r="AV85" s="223">
        <f ca="1">(AV75*Control!$Y16)/Control!$K31</f>
        <v>1095.8762044967018</v>
      </c>
      <c r="AW85" s="223">
        <f ca="1">(AW75*Control!$Y16)/Control!$K31</f>
        <v>1099.7887683837628</v>
      </c>
      <c r="AX85" s="223">
        <f ca="1">(AX75*Control!$Y16)/Control!$K31</f>
        <v>1103.7071896093801</v>
      </c>
      <c r="AY85" s="223">
        <f ca="1">(AY75*Control!$Y16)/Control!$K31</f>
        <v>1107.6314753022909</v>
      </c>
      <c r="AZ85" s="223">
        <f ca="1">(AZ75*Control!$Y16)/Control!$K31</f>
        <v>1111.5616325991182</v>
      </c>
      <c r="BA85" s="223">
        <f ca="1">(BA75*Control!$Y16)/Control!$K31</f>
        <v>1115.4976686443777</v>
      </c>
      <c r="BB85" s="223">
        <f ca="1">(BB75*Control!$Y16)/Control!$K31</f>
        <v>1117.8967181777662</v>
      </c>
      <c r="BC85" s="223">
        <f ca="1">(BC75*Control!$Y16)/Control!$K31</f>
        <v>1117.5258028200931</v>
      </c>
      <c r="BD85" s="223">
        <f ca="1">(BD75*Control!$Y16)/Control!$K31</f>
        <v>1117.1549667029642</v>
      </c>
      <c r="BE85" s="223">
        <f ca="1">(BE75*Control!$Y16)/Control!$K31</f>
        <v>1116.7842098465292</v>
      </c>
      <c r="BF85" s="223">
        <f ca="1">(BF75*Control!$Y16)/Control!$K31</f>
        <v>1116.4135322708928</v>
      </c>
      <c r="BG85" s="223">
        <f ca="1">(BG75*Control!$Y16)/Control!$K31</f>
        <v>1116.0429339961163</v>
      </c>
      <c r="BH85" s="223">
        <f ca="1">(BH75*Control!$Y16)/Control!$K31</f>
        <v>1115.6724150422187</v>
      </c>
      <c r="BI85" s="223">
        <f ca="1">(BI75*Control!$Y16)/Control!$K31</f>
        <v>1115.301975429174</v>
      </c>
      <c r="BJ85" s="223">
        <f ca="1">(BJ75*Control!$Y16)/Control!$K31</f>
        <v>1114.931615176914</v>
      </c>
      <c r="BK85" s="223">
        <f ca="1">(BK75*Control!$Y16)/Control!$K31</f>
        <v>1114.5613343053267</v>
      </c>
      <c r="BL85" s="223">
        <f ca="1">(BL75*Control!$Y16)/Control!$K31</f>
        <v>1112.8716013690066</v>
      </c>
      <c r="BM85" s="223">
        <f ca="1">(BM75*Control!$Y16)/Control!$K31</f>
        <v>1109.1774092014768</v>
      </c>
      <c r="BN85" s="223">
        <f ca="1">(BN75*Control!$Y16)/Control!$K31</f>
        <v>1105.4926094426337</v>
      </c>
      <c r="BO85" s="223">
        <f ca="1">(BO75*Control!$Y16)/Control!$K31</f>
        <v>1101.8171807513249</v>
      </c>
      <c r="BP85" s="223">
        <f ca="1">(BP75*Control!$Y16)/Control!$K31</f>
        <v>1098.1511018319572</v>
      </c>
      <c r="BQ85" s="223">
        <f ca="1">(BQ75*Control!$Y16)/Control!$K31</f>
        <v>1094.4943514344029</v>
      </c>
      <c r="BR85" s="223">
        <f ca="1">(BR75*Control!$Y16)/Control!$K31</f>
        <v>1090.8469083539064</v>
      </c>
      <c r="BS85" s="223">
        <f ca="1">(BS75*Control!$Y16)/Control!$K31</f>
        <v>1087.2087514309919</v>
      </c>
      <c r="BT85" s="223">
        <f ca="1">(BT75*Control!$Y16)/Control!$K31</f>
        <v>1083.5798595513686</v>
      </c>
      <c r="BU85" s="223">
        <f ca="1">(BU75*Control!$Y16)/Control!$K31</f>
        <v>1079.9602116458395</v>
      </c>
      <c r="BV85" s="223">
        <f ca="1">(BV75*Control!$Y16)/Control!$K31</f>
        <v>1075.6050186157165</v>
      </c>
      <c r="BW85" s="223">
        <f ca="1">(BW75*Control!$Y16)/Control!$K31</f>
        <v>1070.2254700976234</v>
      </c>
      <c r="BX85" s="223">
        <f ca="1">(BX75*Control!$Y16)/Control!$K31</f>
        <v>1064.8655715445327</v>
      </c>
      <c r="BY85" s="223">
        <f ca="1">(BY75*Control!$Y16)/Control!$K31</f>
        <v>1059.5252595659817</v>
      </c>
      <c r="BZ85" s="223">
        <f ca="1">(BZ75*Control!$Y16)/Control!$K31</f>
        <v>1054.2044709627337</v>
      </c>
      <c r="CA85" s="223">
        <f ca="1">(CA75*Control!$Y16)/Control!$K31</f>
        <v>1048.9031427262273</v>
      </c>
      <c r="CB85" s="223">
        <f ca="1">(CB75*Control!$Y16)/Control!$K31</f>
        <v>1043.6212120380233</v>
      </c>
      <c r="CC85" s="223">
        <f ca="1">(CC75*Control!$Y16)/Control!$K31</f>
        <v>1038.3586162692552</v>
      </c>
      <c r="CD85" s="223">
        <f ca="1">(CD75*Control!$Y16)/Control!$K31</f>
        <v>1033.115292980081</v>
      </c>
      <c r="CE85" s="223">
        <f ca="1">(CE75*Control!$Y16)/Control!$K31</f>
        <v>1027.8911799191349</v>
      </c>
      <c r="CF85" s="223">
        <f ca="1">(CF75*Control!$Y16)/Control!$K31</f>
        <v>1022.6862150229833</v>
      </c>
    </row>
    <row r="86" spans="2:84" s="217" customFormat="1" x14ac:dyDescent="0.2">
      <c r="B86" s="213" t="s">
        <v>205</v>
      </c>
      <c r="C86" s="218"/>
      <c r="D86" s="224">
        <f ca="1">D80*Control!$K34*Control!$L42*Control!$B$43</f>
        <v>388357110.81855303</v>
      </c>
      <c r="E86" s="224">
        <f ca="1">E80*Control!$K34*Control!$L42*Control!$B$43</f>
        <v>399361253.65835303</v>
      </c>
      <c r="F86" s="224">
        <f ca="1">F80*Control!$K34*Control!$L42*Control!$B$43</f>
        <v>407558650.64634156</v>
      </c>
      <c r="G86" s="224">
        <f ca="1">G80*Control!$K34*Control!$L42*Control!$B$43</f>
        <v>415863925.14358473</v>
      </c>
      <c r="H86" s="224">
        <f ca="1">H80*Control!$K34*Control!$L42*Control!$B$43</f>
        <v>424278297.56601816</v>
      </c>
      <c r="I86" s="224">
        <f ca="1">I80*Control!$K34*Control!$L42*Control!$B$43</f>
        <v>432803001.11064845</v>
      </c>
      <c r="J86" s="224">
        <f ca="1">J80*Control!$K34*Control!$L42*Control!$B$43</f>
        <v>441439281.88326693</v>
      </c>
      <c r="K86" s="224">
        <f ca="1">K80*Control!$K34*Control!$L42*Control!$B$43</f>
        <v>450188399.02739871</v>
      </c>
      <c r="L86" s="224">
        <f ca="1">L80*Control!$K34*Control!$L42*Control!$B$43</f>
        <v>459051624.85450101</v>
      </c>
      <c r="M86" s="224">
        <f ca="1">M80*Control!$K34*Control!$L42*Control!$B$43</f>
        <v>468030244.9754203</v>
      </c>
      <c r="N86" s="224">
        <f ca="1">N80*Control!$K34*Control!$L42*Control!$B$43</f>
        <v>476183151.52064878</v>
      </c>
      <c r="O86" s="224">
        <f ca="1">O80*Control!$K34*Control!$L42*Control!$B$43</f>
        <v>484482112.23015821</v>
      </c>
      <c r="P86" s="224">
        <f ca="1">P80*Control!$K34*Control!$L42*Control!$B$43</f>
        <v>492866085.39086097</v>
      </c>
      <c r="Q86" s="224">
        <f ca="1">Q80*Control!$K34*Control!$L42*Control!$B$43</f>
        <v>501335808.70956457</v>
      </c>
      <c r="R86" s="224">
        <f ca="1">R80*Control!$K34*Control!$L42*Control!$B$43</f>
        <v>509892025.78880954</v>
      </c>
      <c r="S86" s="224">
        <f ca="1">S80*Control!$K34*Control!$L42*Control!$B$43</f>
        <v>518535486.17171931</v>
      </c>
      <c r="T86" s="224">
        <f ca="1">T80*Control!$K34*Control!$L42*Control!$B$43</f>
        <v>527266945.38718081</v>
      </c>
      <c r="U86" s="224">
        <f ca="1">U80*Control!$K34*Control!$L42*Control!$B$43</f>
        <v>536087164.99535626</v>
      </c>
      <c r="V86" s="224">
        <f ca="1">V80*Control!$K34*Control!$L42*Control!$B$43</f>
        <v>544996912.63353169</v>
      </c>
      <c r="W86" s="224">
        <f ca="1">W80*Control!$K34*Control!$L42*Control!$B$43</f>
        <v>553996962.06230128</v>
      </c>
      <c r="X86" s="224">
        <f ca="1">X80*Control!$K34*Control!$L42*Control!$B$43</f>
        <v>561970485.72411275</v>
      </c>
      <c r="Y86" s="224">
        <f ca="1">Y80*Control!$K34*Control!$L42*Control!$B$43</f>
        <v>569380867.99029958</v>
      </c>
      <c r="Z86" s="224">
        <f ca="1">Z80*Control!$K34*Control!$L42*Control!$B$43</f>
        <v>576843999.74547076</v>
      </c>
      <c r="AA86" s="224">
        <f ca="1">AA80*Control!$K34*Control!$L42*Control!$B$43</f>
        <v>584360195.13669825</v>
      </c>
      <c r="AB86" s="224">
        <f ca="1">AB80*Control!$K34*Control!$L42*Control!$B$43</f>
        <v>591929770.02693319</v>
      </c>
      <c r="AC86" s="224">
        <f ca="1">AC80*Control!$K34*Control!$L42*Control!$B$43</f>
        <v>599553042.00391126</v>
      </c>
      <c r="AD86" s="224">
        <f ca="1">AD80*Control!$K34*Control!$L42*Control!$B$43</f>
        <v>607230330.38909936</v>
      </c>
      <c r="AE86" s="224">
        <f ca="1">AE80*Control!$K34*Control!$L42*Control!$B$43</f>
        <v>614961956.2466917</v>
      </c>
      <c r="AF86" s="224">
        <f ca="1">AF80*Control!$K34*Control!$L42*Control!$B$43</f>
        <v>622748242.39264619</v>
      </c>
      <c r="AG86" s="224">
        <f ca="1">AG80*Control!$K34*Control!$L42*Control!$B$43</f>
        <v>630589513.40376925</v>
      </c>
      <c r="AH86" s="224">
        <f ca="1">AH80*Control!$K34*Control!$L42*Control!$B$43</f>
        <v>637230784.38244605</v>
      </c>
      <c r="AI86" s="224">
        <f ca="1">AI80*Control!$K34*Control!$L42*Control!$B$43</f>
        <v>642495932.27164233</v>
      </c>
      <c r="AJ86" s="224">
        <f ca="1">AJ80*Control!$K34*Control!$L42*Control!$B$43</f>
        <v>647781675.99945045</v>
      </c>
      <c r="AK86" s="224">
        <f ca="1">AK80*Control!$K34*Control!$L42*Control!$B$43</f>
        <v>653088081.88504827</v>
      </c>
      <c r="AL86" s="224">
        <f ca="1">AL80*Control!$K34*Control!$L42*Control!$B$43</f>
        <v>658415216.4424479</v>
      </c>
      <c r="AM86" s="224">
        <f ca="1">AM80*Control!$K34*Control!$L42*Control!$B$43</f>
        <v>663763146.38104093</v>
      </c>
      <c r="AN86" s="224">
        <f ca="1">AN80*Control!$K34*Control!$L42*Control!$B$43</f>
        <v>669131938.60614085</v>
      </c>
      <c r="AO86" s="224">
        <f ca="1">AO80*Control!$K34*Control!$L42*Control!$B$43</f>
        <v>674521660.21952939</v>
      </c>
      <c r="AP86" s="224">
        <f ca="1">AP80*Control!$K34*Control!$L42*Control!$B$43</f>
        <v>679932378.52000237</v>
      </c>
      <c r="AQ86" s="224">
        <f ca="1">AQ80*Control!$K34*Control!$L42*Control!$B$43</f>
        <v>685364161.0039196</v>
      </c>
      <c r="AR86" s="224">
        <f ca="1">AR80*Control!$K34*Control!$L42*Control!$B$43</f>
        <v>689840270.3487649</v>
      </c>
      <c r="AS86" s="224">
        <f ca="1">AS80*Control!$K34*Control!$L42*Control!$B$43</f>
        <v>692323813.53212595</v>
      </c>
      <c r="AT86" s="224">
        <f ca="1">AT80*Control!$K34*Control!$L42*Control!$B$43</f>
        <v>694811078.89770615</v>
      </c>
      <c r="AU86" s="224">
        <f ca="1">AU80*Control!$K34*Control!$L42*Control!$B$43</f>
        <v>697302070.97763991</v>
      </c>
      <c r="AV86" s="224">
        <f ca="1">AV80*Control!$K34*Control!$L42*Control!$B$43</f>
        <v>699796794.30907476</v>
      </c>
      <c r="AW86" s="224">
        <f ca="1">AW80*Control!$K34*Control!$L42*Control!$B$43</f>
        <v>702295253.43417883</v>
      </c>
      <c r="AX86" s="224">
        <f ca="1">AX80*Control!$K34*Control!$L42*Control!$B$43</f>
        <v>704797452.9001441</v>
      </c>
      <c r="AY86" s="224">
        <f ca="1">AY80*Control!$K34*Control!$L42*Control!$B$43</f>
        <v>707303397.25919378</v>
      </c>
      <c r="AZ86" s="224">
        <f ca="1">AZ80*Control!$K34*Control!$L42*Control!$B$43</f>
        <v>709813091.06858516</v>
      </c>
      <c r="BA86" s="224">
        <f ca="1">BA80*Control!$K34*Control!$L42*Control!$B$43</f>
        <v>712326538.89061689</v>
      </c>
      <c r="BB86" s="224">
        <f ca="1">BB80*Control!$K34*Control!$L42*Control!$B$43</f>
        <v>713858508.83745623</v>
      </c>
      <c r="BC86" s="224">
        <f ca="1">BC80*Control!$K34*Control!$L42*Control!$B$43</f>
        <v>713621656.32410681</v>
      </c>
      <c r="BD86" s="224">
        <f ca="1">BD80*Control!$K34*Control!$L42*Control!$B$43</f>
        <v>713384854.40741348</v>
      </c>
      <c r="BE86" s="224">
        <f ca="1">BE80*Control!$K34*Control!$L42*Control!$B$43</f>
        <v>713148103.10024619</v>
      </c>
      <c r="BF86" s="224">
        <f ca="1">BF80*Control!$K34*Control!$L42*Control!$B$43</f>
        <v>712911402.41544664</v>
      </c>
      <c r="BG86" s="224">
        <f ca="1">BG80*Control!$K34*Control!$L42*Control!$B$43</f>
        <v>712674752.36582935</v>
      </c>
      <c r="BH86" s="224">
        <f ca="1">BH80*Control!$K34*Control!$L42*Control!$B$43</f>
        <v>712438152.96418059</v>
      </c>
      <c r="BI86" s="224">
        <f ca="1">BI80*Control!$K34*Control!$L42*Control!$B$43</f>
        <v>712201604.22325885</v>
      </c>
      <c r="BJ86" s="224">
        <f ca="1">BJ80*Control!$K34*Control!$L42*Control!$B$43</f>
        <v>711965106.15579498</v>
      </c>
      <c r="BK86" s="224">
        <f ca="1">BK80*Control!$K34*Control!$L42*Control!$B$43</f>
        <v>711728658.7744925</v>
      </c>
      <c r="BL86" s="224">
        <f ca="1">BL80*Control!$K34*Control!$L42*Control!$B$43</f>
        <v>710649645.05851686</v>
      </c>
      <c r="BM86" s="224">
        <f ca="1">BM80*Control!$K34*Control!$L42*Control!$B$43</f>
        <v>708290621.36383235</v>
      </c>
      <c r="BN86" s="224">
        <f ca="1">BN80*Control!$K34*Control!$L42*Control!$B$43</f>
        <v>705937595.45028782</v>
      </c>
      <c r="BO86" s="224">
        <f ca="1">BO80*Control!$K34*Control!$L42*Control!$B$43</f>
        <v>703590553.68988979</v>
      </c>
      <c r="BP86" s="224">
        <f ca="1">BP80*Control!$K34*Control!$L42*Control!$B$43</f>
        <v>701249482.48373842</v>
      </c>
      <c r="BQ86" s="224">
        <f ca="1">BQ80*Control!$K34*Control!$L42*Control!$B$43</f>
        <v>698914368.26196682</v>
      </c>
      <c r="BR86" s="224">
        <f ca="1">BR80*Control!$K34*Control!$L42*Control!$B$43</f>
        <v>696585197.4836812</v>
      </c>
      <c r="BS86" s="224">
        <f ca="1">BS80*Control!$K34*Control!$L42*Control!$B$43</f>
        <v>694261956.63690341</v>
      </c>
      <c r="BT86" s="224">
        <f ca="1">BT80*Control!$K34*Control!$L42*Control!$B$43</f>
        <v>691944632.23850882</v>
      </c>
      <c r="BU86" s="224">
        <f ca="1">BU80*Control!$K34*Control!$L42*Control!$B$43</f>
        <v>689633210.83416927</v>
      </c>
      <c r="BV86" s="224">
        <f ca="1">BV80*Control!$K34*Control!$L42*Control!$B$43</f>
        <v>686852090.37611544</v>
      </c>
      <c r="BW86" s="224">
        <f ca="1">BW80*Control!$K34*Control!$L42*Control!$B$43</f>
        <v>683416856.8163507</v>
      </c>
      <c r="BX86" s="224">
        <f ca="1">BX80*Control!$K34*Control!$L42*Control!$B$43</f>
        <v>679994171.19082272</v>
      </c>
      <c r="BY86" s="224">
        <f ca="1">BY80*Control!$K34*Control!$L42*Control!$B$43</f>
        <v>676583993.0201019</v>
      </c>
      <c r="BZ86" s="224">
        <f ca="1">BZ80*Control!$K34*Control!$L42*Control!$B$43</f>
        <v>673186281.94687116</v>
      </c>
      <c r="CA86" s="224">
        <f ca="1">CA80*Control!$K34*Control!$L42*Control!$B$43</f>
        <v>669800997.73557341</v>
      </c>
      <c r="CB86" s="224">
        <f ca="1">CB80*Control!$K34*Control!$L42*Control!$B$43</f>
        <v>666428100.27205741</v>
      </c>
      <c r="CC86" s="224">
        <f ca="1">CC80*Control!$K34*Control!$L42*Control!$B$43</f>
        <v>663067549.56322908</v>
      </c>
      <c r="CD86" s="224">
        <f ca="1">CD80*Control!$K34*Control!$L42*Control!$B$43</f>
        <v>659719305.73669934</v>
      </c>
      <c r="CE86" s="224">
        <f ca="1">CE80*Control!$K34*Control!$L42*Control!$B$43</f>
        <v>656383329.04043567</v>
      </c>
      <c r="CF86" s="224">
        <f ca="1">CF80*Control!$K34*Control!$L42*Control!$B$43</f>
        <v>653059579.84241354</v>
      </c>
    </row>
    <row r="87" spans="2:84" s="217" customFormat="1" x14ac:dyDescent="0.2">
      <c r="B87" s="213" t="s">
        <v>206</v>
      </c>
      <c r="C87" s="218"/>
      <c r="D87" s="224">
        <f ca="1">D81*Control!$K35*Control!$L43*Control!$B$43</f>
        <v>950072355.71207786</v>
      </c>
      <c r="E87" s="224">
        <f ca="1">E81*Control!$K35*Control!$L43*Control!$B$43</f>
        <v>1001668878.4644914</v>
      </c>
      <c r="F87" s="224">
        <f ca="1">F81*Control!$K35*Control!$L43*Control!$B$43</f>
        <v>1022229409.1466722</v>
      </c>
      <c r="G87" s="224">
        <f ca="1">G81*Control!$K35*Control!$L43*Control!$B$43</f>
        <v>1043060515.8383226</v>
      </c>
      <c r="H87" s="224">
        <f ca="1">H81*Control!$K35*Control!$L43*Control!$B$43</f>
        <v>1064165259.5600814</v>
      </c>
      <c r="I87" s="224">
        <f ca="1">I81*Control!$K35*Control!$L43*Control!$B$43</f>
        <v>1085546733.3897915</v>
      </c>
      <c r="J87" s="224">
        <f ca="1">J81*Control!$K35*Control!$L43*Control!$B$43</f>
        <v>1107208062.7828288</v>
      </c>
      <c r="K87" s="224">
        <f ca="1">K81*Control!$K35*Control!$L43*Control!$B$43</f>
        <v>1129152405.8955293</v>
      </c>
      <c r="L87" s="224">
        <f ca="1">L81*Control!$K35*Control!$L43*Control!$B$43</f>
        <v>1151382953.9117486</v>
      </c>
      <c r="M87" s="224">
        <f ca="1">M81*Control!$K35*Control!$L43*Control!$B$43</f>
        <v>1173902931.3725827</v>
      </c>
      <c r="N87" s="224">
        <f ca="1">N81*Control!$K35*Control!$L43*Control!$B$43</f>
        <v>1194351872.6833739</v>
      </c>
      <c r="O87" s="224">
        <f ca="1">O81*Control!$K35*Control!$L43*Control!$B$43</f>
        <v>1215167152.0635121</v>
      </c>
      <c r="P87" s="224">
        <f ca="1">P81*Control!$K35*Control!$L43*Control!$B$43</f>
        <v>1236195657.9211042</v>
      </c>
      <c r="Q87" s="224">
        <f ca="1">Q81*Control!$K35*Control!$L43*Control!$B$43</f>
        <v>1257439240.5572653</v>
      </c>
      <c r="R87" s="224">
        <f ca="1">R81*Control!$K35*Control!$L43*Control!$B$43</f>
        <v>1278899765.0606656</v>
      </c>
      <c r="S87" s="224">
        <f ca="1">S81*Control!$K35*Control!$L43*Control!$B$43</f>
        <v>1300579111.420027</v>
      </c>
      <c r="T87" s="224">
        <f ca="1">T81*Control!$K35*Control!$L43*Control!$B$43</f>
        <v>1322479174.6374383</v>
      </c>
      <c r="U87" s="224">
        <f ca="1">U81*Control!$K35*Control!$L43*Control!$B$43</f>
        <v>1344601864.8425121</v>
      </c>
      <c r="V87" s="224">
        <f ca="1">V81*Control!$K35*Control!$L43*Control!$B$43</f>
        <v>1366949107.4073782</v>
      </c>
      <c r="W87" s="224">
        <f ca="1">W81*Control!$K35*Control!$L43*Control!$B$43</f>
        <v>1389522843.0625243</v>
      </c>
      <c r="X87" s="224">
        <f ca="1">X81*Control!$K35*Control!$L43*Control!$B$43</f>
        <v>1409521869.7762654</v>
      </c>
      <c r="Y87" s="224">
        <f ca="1">Y81*Control!$K35*Control!$L43*Control!$B$43</f>
        <v>1428108410.7821405</v>
      </c>
      <c r="Z87" s="224">
        <f ca="1">Z81*Control!$K35*Control!$L43*Control!$B$43</f>
        <v>1446827256.7560866</v>
      </c>
      <c r="AA87" s="224">
        <f ca="1">AA81*Control!$K35*Control!$L43*Control!$B$43</f>
        <v>1465679195.6339934</v>
      </c>
      <c r="AB87" s="224">
        <f ca="1">AB81*Control!$K35*Control!$L43*Control!$B$43</f>
        <v>1484665019.6554792</v>
      </c>
      <c r="AC87" s="224">
        <f ca="1">AC81*Control!$K35*Control!$L43*Control!$B$43</f>
        <v>1503785525.38622</v>
      </c>
      <c r="AD87" s="224">
        <f ca="1">AD81*Control!$K35*Control!$L43*Control!$B$43</f>
        <v>1523041513.7403979</v>
      </c>
      <c r="AE87" s="224">
        <f ca="1">AE81*Control!$K35*Control!$L43*Control!$B$43</f>
        <v>1542433790.0032563</v>
      </c>
      <c r="AF87" s="224">
        <f ca="1">AF81*Control!$K35*Control!$L43*Control!$B$43</f>
        <v>1561963163.8537698</v>
      </c>
      <c r="AG87" s="224">
        <f ca="1">AG81*Control!$K35*Control!$L43*Control!$B$43</f>
        <v>1581630449.3874311</v>
      </c>
      <c r="AH87" s="224">
        <f ca="1">AH81*Control!$K35*Control!$L43*Control!$B$43</f>
        <v>1598287921.708601</v>
      </c>
      <c r="AI87" s="224">
        <f ca="1">AI81*Control!$K35*Control!$L43*Control!$B$43</f>
        <v>1611493830.5611124</v>
      </c>
      <c r="AJ87" s="224">
        <f ca="1">AJ81*Control!$K35*Control!$L43*Control!$B$43</f>
        <v>1624751397.3572574</v>
      </c>
      <c r="AK87" s="224">
        <f ca="1">AK81*Control!$K35*Control!$L43*Control!$B$43</f>
        <v>1638060788.4370472</v>
      </c>
      <c r="AL87" s="224">
        <f ca="1">AL81*Control!$K35*Control!$L43*Control!$B$43</f>
        <v>1651422170.6291738</v>
      </c>
      <c r="AM87" s="224">
        <f ca="1">AM81*Control!$K35*Control!$L43*Control!$B$43</f>
        <v>1664835711.2523751</v>
      </c>
      <c r="AN87" s="224">
        <f ca="1">AN81*Control!$K35*Control!$L43*Control!$B$43</f>
        <v>1678301578.1167941</v>
      </c>
      <c r="AO87" s="224">
        <f ca="1">AO81*Control!$K35*Control!$L43*Control!$B$43</f>
        <v>1691819939.5253496</v>
      </c>
      <c r="AP87" s="224">
        <f ca="1">AP81*Control!$K35*Control!$L43*Control!$B$43</f>
        <v>1705390964.2751083</v>
      </c>
      <c r="AQ87" s="224">
        <f ca="1">AQ81*Control!$K35*Control!$L43*Control!$B$43</f>
        <v>1719014821.658659</v>
      </c>
      <c r="AR87" s="224">
        <f ca="1">AR81*Control!$K35*Control!$L43*Control!$B$43</f>
        <v>1730241681.3313</v>
      </c>
      <c r="AS87" s="224">
        <f ca="1">AS81*Control!$K35*Control!$L43*Control!$B$43</f>
        <v>1736470852.4136777</v>
      </c>
      <c r="AT87" s="224">
        <f ca="1">AT81*Control!$K35*Control!$L43*Control!$B$43</f>
        <v>1742709359.3965778</v>
      </c>
      <c r="AU87" s="224">
        <f ca="1">AU81*Control!$K35*Control!$L43*Control!$B$43</f>
        <v>1748957213.6474061</v>
      </c>
      <c r="AV87" s="224">
        <f ca="1">AV81*Control!$K35*Control!$L43*Control!$B$43</f>
        <v>1755214426.546144</v>
      </c>
      <c r="AW87" s="224">
        <f ca="1">AW81*Control!$K35*Control!$L43*Control!$B$43</f>
        <v>1761481009.4853621</v>
      </c>
      <c r="AX87" s="224">
        <f ca="1">AX81*Control!$K35*Control!$L43*Control!$B$43</f>
        <v>1767756973.8702359</v>
      </c>
      <c r="AY87" s="224">
        <f ca="1">AY81*Control!$K35*Control!$L43*Control!$B$43</f>
        <v>1774042331.118556</v>
      </c>
      <c r="AZ87" s="224">
        <f ca="1">AZ81*Control!$K35*Control!$L43*Control!$B$43</f>
        <v>1780337092.6607432</v>
      </c>
      <c r="BA87" s="224">
        <f ca="1">BA81*Control!$K35*Control!$L43*Control!$B$43</f>
        <v>1786641269.9398606</v>
      </c>
      <c r="BB87" s="224">
        <f ca="1">BB81*Control!$K35*Control!$L43*Control!$B$43</f>
        <v>1790483726.6728506</v>
      </c>
      <c r="BC87" s="224">
        <f ca="1">BC81*Control!$K35*Control!$L43*Control!$B$43</f>
        <v>1789889668.8159406</v>
      </c>
      <c r="BD87" s="224">
        <f ca="1">BD81*Control!$K35*Control!$L43*Control!$B$43</f>
        <v>1789295737.8535571</v>
      </c>
      <c r="BE87" s="224">
        <f ca="1">BE81*Control!$K35*Control!$L43*Control!$B$43</f>
        <v>1788701933.8179903</v>
      </c>
      <c r="BF87" s="224">
        <f ca="1">BF81*Control!$K35*Control!$L43*Control!$B$43</f>
        <v>1788108256.7414584</v>
      </c>
      <c r="BG87" s="224">
        <f ca="1">BG81*Control!$K35*Control!$L43*Control!$B$43</f>
        <v>1787514706.6561112</v>
      </c>
      <c r="BH87" s="224">
        <f ca="1">BH81*Control!$K35*Control!$L43*Control!$B$43</f>
        <v>1786921283.5940266</v>
      </c>
      <c r="BI87" s="224">
        <f ca="1">BI81*Control!$K35*Control!$L43*Control!$B$43</f>
        <v>1786327987.587214</v>
      </c>
      <c r="BJ87" s="224">
        <f ca="1">BJ81*Control!$K35*Control!$L43*Control!$B$43</f>
        <v>1785734818.6676145</v>
      </c>
      <c r="BK87" s="224">
        <f ca="1">BK81*Control!$K35*Control!$L43*Control!$B$43</f>
        <v>1785141776.8670976</v>
      </c>
      <c r="BL87" s="224">
        <f ca="1">BL81*Control!$K35*Control!$L43*Control!$B$43</f>
        <v>1782435429.157752</v>
      </c>
      <c r="BM87" s="224">
        <f ca="1">BM81*Control!$K35*Control!$L43*Control!$B$43</f>
        <v>1776518554.0640194</v>
      </c>
      <c r="BN87" s="224">
        <f ca="1">BN81*Control!$K35*Control!$L43*Control!$B$43</f>
        <v>1770616722.5555234</v>
      </c>
      <c r="BO87" s="224">
        <f ca="1">BO81*Control!$K35*Control!$L43*Control!$B$43</f>
        <v>1764729900.450619</v>
      </c>
      <c r="BP87" s="224">
        <f ca="1">BP81*Control!$K35*Control!$L43*Control!$B$43</f>
        <v>1758858053.6406305</v>
      </c>
      <c r="BQ87" s="224">
        <f ca="1">BQ81*Control!$K35*Control!$L43*Control!$B$43</f>
        <v>1753001148.0897045</v>
      </c>
      <c r="BR87" s="224">
        <f ca="1">BR81*Control!$K35*Control!$L43*Control!$B$43</f>
        <v>1747159149.8346598</v>
      </c>
      <c r="BS87" s="224">
        <f ca="1">BS81*Control!$K35*Control!$L43*Control!$B$43</f>
        <v>1741332024.9848366</v>
      </c>
      <c r="BT87" s="224">
        <f ca="1">BT81*Control!$K35*Control!$L43*Control!$B$43</f>
        <v>1735519739.7219486</v>
      </c>
      <c r="BU87" s="224">
        <f ca="1">BU81*Control!$K35*Control!$L43*Control!$B$43</f>
        <v>1729722260.2999356</v>
      </c>
      <c r="BV87" s="224">
        <f ca="1">BV81*Control!$K35*Control!$L43*Control!$B$43</f>
        <v>1722746692.5478449</v>
      </c>
      <c r="BW87" s="224">
        <f ca="1">BW81*Control!$K35*Control!$L43*Control!$B$43</f>
        <v>1714130517.8317275</v>
      </c>
      <c r="BX87" s="224">
        <f ca="1">BX81*Control!$K35*Control!$L43*Control!$B$43</f>
        <v>1705545815.5595994</v>
      </c>
      <c r="BY87" s="224">
        <f ca="1">BY81*Control!$K35*Control!$L43*Control!$B$43</f>
        <v>1696992484.2018735</v>
      </c>
      <c r="BZ87" s="224">
        <f ca="1">BZ81*Control!$K35*Control!$L43*Control!$B$43</f>
        <v>1688470422.5352411</v>
      </c>
      <c r="CA87" s="224">
        <f ca="1">CA81*Control!$K35*Control!$L43*Control!$B$43</f>
        <v>1679979529.6417887</v>
      </c>
      <c r="CB87" s="224">
        <f ca="1">CB81*Control!$K35*Control!$L43*Control!$B$43</f>
        <v>1671519704.9081132</v>
      </c>
      <c r="CC87" s="224">
        <f ca="1">CC81*Control!$K35*Control!$L43*Control!$B$43</f>
        <v>1663090848.024441</v>
      </c>
      <c r="CD87" s="224">
        <f ca="1">CD81*Control!$K35*Control!$L43*Control!$B$43</f>
        <v>1654692858.9837492</v>
      </c>
      <c r="CE87" s="224">
        <f ca="1">CE81*Control!$K35*Control!$L43*Control!$B$43</f>
        <v>1646325638.0808916</v>
      </c>
      <c r="CF87" s="224">
        <f ca="1">CF81*Control!$K35*Control!$L43*Control!$B$43</f>
        <v>1637989085.9117224</v>
      </c>
    </row>
    <row r="88" spans="2:84" s="217" customFormat="1" x14ac:dyDescent="0.2">
      <c r="B88" s="213" t="s">
        <v>207</v>
      </c>
      <c r="C88" s="218"/>
      <c r="D88" s="224">
        <f ca="1">D82*Control!$K36*Control!$L44*Control!$B$43</f>
        <v>330634147.87708676</v>
      </c>
      <c r="E88" s="224">
        <f ca="1">E82*Control!$K36*Control!$L44*Control!$B$43</f>
        <v>336453711.22706121</v>
      </c>
      <c r="F88" s="224">
        <f ca="1">F82*Control!$K36*Control!$L44*Control!$B$43</f>
        <v>343359851.27079827</v>
      </c>
      <c r="G88" s="224">
        <f ca="1">G82*Control!$K36*Control!$L44*Control!$B$43</f>
        <v>350356875.92032021</v>
      </c>
      <c r="H88" s="224">
        <f ca="1">H82*Control!$K36*Control!$L44*Control!$B$43</f>
        <v>357445813.35121661</v>
      </c>
      <c r="I88" s="224">
        <f ca="1">I82*Control!$K36*Control!$L44*Control!$B$43</f>
        <v>364627702.50686955</v>
      </c>
      <c r="J88" s="224">
        <f ca="1">J82*Control!$K36*Control!$L44*Control!$B$43</f>
        <v>371903593.20604932</v>
      </c>
      <c r="K88" s="224">
        <f ca="1">K82*Control!$K36*Control!$L44*Control!$B$43</f>
        <v>379274546.25155187</v>
      </c>
      <c r="L88" s="224">
        <f ca="1">L82*Control!$K36*Control!$L44*Control!$B$43</f>
        <v>386741633.53988755</v>
      </c>
      <c r="M88" s="224">
        <f ca="1">M82*Control!$K36*Control!$L44*Control!$B$43</f>
        <v>394305938.17203224</v>
      </c>
      <c r="N88" s="224">
        <f ca="1">N82*Control!$K36*Control!$L44*Control!$B$43</f>
        <v>401174595.95681971</v>
      </c>
      <c r="O88" s="224">
        <f ca="1">O82*Control!$K36*Control!$L44*Control!$B$43</f>
        <v>408166301.13453257</v>
      </c>
      <c r="P88" s="224">
        <f ca="1">P82*Control!$K36*Control!$L44*Control!$B$43</f>
        <v>415229627.56891215</v>
      </c>
      <c r="Q88" s="224">
        <f ca="1">Q82*Control!$K36*Control!$L44*Control!$B$43</f>
        <v>422365196.76290143</v>
      </c>
      <c r="R88" s="224">
        <f ca="1">R82*Control!$K36*Control!$L44*Control!$B$43</f>
        <v>429573635.18647826</v>
      </c>
      <c r="S88" s="224">
        <f ca="1">S82*Control!$K36*Control!$L44*Control!$B$43</f>
        <v>436855574.31444013</v>
      </c>
      <c r="T88" s="224">
        <f ca="1">T82*Control!$K36*Control!$L44*Control!$B$43</f>
        <v>444211650.66446877</v>
      </c>
      <c r="U88" s="224">
        <f ca="1">U82*Control!$K36*Control!$L44*Control!$B$43</f>
        <v>451642505.83547163</v>
      </c>
      <c r="V88" s="224">
        <f ca="1">V82*Control!$K36*Control!$L44*Control!$B$43</f>
        <v>459148786.54620969</v>
      </c>
      <c r="W88" s="224">
        <f ca="1">W82*Control!$K36*Control!$L44*Control!$B$43</f>
        <v>466731144.67420596</v>
      </c>
      <c r="X88" s="224">
        <f ca="1">X82*Control!$K36*Control!$L44*Control!$B$43</f>
        <v>473448675.77407801</v>
      </c>
      <c r="Y88" s="224">
        <f ca="1">Y82*Control!$K36*Control!$L44*Control!$B$43</f>
        <v>479691771.21157354</v>
      </c>
      <c r="Z88" s="224">
        <f ca="1">Z82*Control!$K36*Control!$L44*Control!$B$43</f>
        <v>485979307.01352882</v>
      </c>
      <c r="AA88" s="224">
        <f ca="1">AA82*Control!$K36*Control!$L44*Control!$B$43</f>
        <v>492311547.84241766</v>
      </c>
      <c r="AB88" s="224">
        <f ca="1">AB82*Control!$K36*Control!$L44*Control!$B$43</f>
        <v>498688759.80630809</v>
      </c>
      <c r="AC88" s="224">
        <f ca="1">AC82*Control!$K36*Control!$L44*Control!$B$43</f>
        <v>505111210.46636248</v>
      </c>
      <c r="AD88" s="224">
        <f ca="1">AD82*Control!$K36*Control!$L44*Control!$B$43</f>
        <v>511579168.84437788</v>
      </c>
      <c r="AE88" s="224">
        <f ca="1">AE82*Control!$K36*Control!$L44*Control!$B$43</f>
        <v>518092905.43036139</v>
      </c>
      <c r="AF88" s="224">
        <f ca="1">AF82*Control!$K36*Control!$L44*Control!$B$43</f>
        <v>524652692.19014686</v>
      </c>
      <c r="AG88" s="224">
        <f ca="1">AG82*Control!$K36*Control!$L44*Control!$B$43</f>
        <v>531258802.57304639</v>
      </c>
      <c r="AH88" s="224">
        <f ca="1">AH82*Control!$K36*Control!$L44*Control!$B$43</f>
        <v>536853937.4023807</v>
      </c>
      <c r="AI88" s="224">
        <f ca="1">AI82*Control!$K36*Control!$L44*Control!$B$43</f>
        <v>541289716.71752048</v>
      </c>
      <c r="AJ88" s="224">
        <f ca="1">AJ82*Control!$K36*Control!$L44*Control!$B$43</f>
        <v>545742847.60484171</v>
      </c>
      <c r="AK88" s="224">
        <f ca="1">AK82*Control!$K36*Control!$L44*Control!$B$43</f>
        <v>550213385.93689251</v>
      </c>
      <c r="AL88" s="224">
        <f ca="1">AL82*Control!$K36*Control!$L44*Control!$B$43</f>
        <v>554701387.7503655</v>
      </c>
      <c r="AM88" s="224">
        <f ca="1">AM82*Control!$K36*Control!$L44*Control!$B$43</f>
        <v>559206909.24655676</v>
      </c>
      <c r="AN88" s="224">
        <f ca="1">AN82*Control!$K36*Control!$L44*Control!$B$43</f>
        <v>563730006.79182196</v>
      </c>
      <c r="AO88" s="224">
        <f ca="1">AO82*Control!$K36*Control!$L44*Control!$B$43</f>
        <v>568270736.91803765</v>
      </c>
      <c r="AP88" s="224">
        <f ca="1">AP82*Control!$K36*Control!$L44*Control!$B$43</f>
        <v>572829156.32306039</v>
      </c>
      <c r="AQ88" s="224">
        <f ca="1">AQ82*Control!$K36*Control!$L44*Control!$B$43</f>
        <v>577405321.87119031</v>
      </c>
      <c r="AR88" s="224">
        <f ca="1">AR82*Control!$K36*Control!$L44*Control!$B$43</f>
        <v>581176352.29750919</v>
      </c>
      <c r="AS88" s="224">
        <f ca="1">AS82*Control!$K36*Control!$L44*Control!$B$43</f>
        <v>583268687.01566887</v>
      </c>
      <c r="AT88" s="224">
        <f ca="1">AT82*Control!$K36*Control!$L44*Control!$B$43</f>
        <v>585364157.59684348</v>
      </c>
      <c r="AU88" s="224">
        <f ca="1">AU82*Control!$K36*Control!$L44*Control!$B$43</f>
        <v>587462767.8592639</v>
      </c>
      <c r="AV88" s="224">
        <f ca="1">AV82*Control!$K36*Control!$L44*Control!$B$43</f>
        <v>589564521.6253854</v>
      </c>
      <c r="AW88" s="224">
        <f ca="1">AW82*Control!$K36*Control!$L44*Control!$B$43</f>
        <v>591669422.72189188</v>
      </c>
      <c r="AX88" s="224">
        <f ca="1">AX82*Control!$K36*Control!$L44*Control!$B$43</f>
        <v>593777474.97970104</v>
      </c>
      <c r="AY88" s="224">
        <f ca="1">AY82*Control!$K36*Control!$L44*Control!$B$43</f>
        <v>595888682.23396802</v>
      </c>
      <c r="AZ88" s="224">
        <f ca="1">AZ82*Control!$K36*Control!$L44*Control!$B$43</f>
        <v>598003048.32409024</v>
      </c>
      <c r="BA88" s="224">
        <f ca="1">BA82*Control!$K36*Control!$L44*Control!$B$43</f>
        <v>600120577.0937115</v>
      </c>
      <c r="BB88" s="224">
        <f ca="1">BB82*Control!$K36*Control!$L44*Control!$B$43</f>
        <v>601411230.7763474</v>
      </c>
      <c r="BC88" s="224">
        <f ca="1">BC82*Control!$K36*Control!$L44*Control!$B$43</f>
        <v>601211688.23164463</v>
      </c>
      <c r="BD88" s="224">
        <f ca="1">BD82*Control!$K36*Control!$L44*Control!$B$43</f>
        <v>601012188.31267476</v>
      </c>
      <c r="BE88" s="224">
        <f ca="1">BE82*Control!$K36*Control!$L44*Control!$B$43</f>
        <v>600812731.03028131</v>
      </c>
      <c r="BF88" s="224">
        <f ca="1">BF82*Control!$K36*Control!$L44*Control!$B$43</f>
        <v>600613316.39528382</v>
      </c>
      <c r="BG88" s="224">
        <f ca="1">BG82*Control!$K36*Control!$L44*Control!$B$43</f>
        <v>600413944.41847908</v>
      </c>
      <c r="BH88" s="224">
        <f ca="1">BH82*Control!$K36*Control!$L44*Control!$B$43</f>
        <v>600214615.11063981</v>
      </c>
      <c r="BI88" s="224">
        <f ca="1">BI82*Control!$K36*Control!$L44*Control!$B$43</f>
        <v>600015328.48251581</v>
      </c>
      <c r="BJ88" s="224">
        <f ca="1">BJ82*Control!$K36*Control!$L44*Control!$B$43</f>
        <v>599816084.54483318</v>
      </c>
      <c r="BK88" s="224">
        <f ca="1">BK82*Control!$K36*Control!$L44*Control!$B$43</f>
        <v>599616883.30829489</v>
      </c>
      <c r="BL88" s="224">
        <f ca="1">BL82*Control!$K36*Control!$L44*Control!$B$43</f>
        <v>598707837.1122725</v>
      </c>
      <c r="BM88" s="224">
        <f ca="1">BM82*Control!$K36*Control!$L44*Control!$B$43</f>
        <v>596720406.86757267</v>
      </c>
      <c r="BN88" s="224">
        <f ca="1">BN82*Control!$K36*Control!$L44*Control!$B$43</f>
        <v>594738029.6342088</v>
      </c>
      <c r="BO88" s="224">
        <f ca="1">BO82*Control!$K36*Control!$L44*Control!$B$43</f>
        <v>592760693.93086648</v>
      </c>
      <c r="BP88" s="224">
        <f ca="1">BP82*Control!$K36*Control!$L44*Control!$B$43</f>
        <v>590788388.30074215</v>
      </c>
      <c r="BQ88" s="224">
        <f ca="1">BQ82*Control!$K36*Control!$L44*Control!$B$43</f>
        <v>588821101.31149161</v>
      </c>
      <c r="BR88" s="224">
        <f ca="1">BR82*Control!$K36*Control!$L44*Control!$B$43</f>
        <v>586858821.55518055</v>
      </c>
      <c r="BS88" s="224">
        <f ca="1">BS82*Control!$K36*Control!$L44*Control!$B$43</f>
        <v>584901537.64823508</v>
      </c>
      <c r="BT88" s="224">
        <f ca="1">BT82*Control!$K36*Control!$L44*Control!$B$43</f>
        <v>582949238.23139012</v>
      </c>
      <c r="BU88" s="224">
        <f ca="1">BU82*Control!$K36*Control!$L44*Control!$B$43</f>
        <v>581001911.96964061</v>
      </c>
      <c r="BV88" s="224">
        <f ca="1">BV82*Control!$K36*Control!$L44*Control!$B$43</f>
        <v>578658873.84037447</v>
      </c>
      <c r="BW88" s="224">
        <f ca="1">BW82*Control!$K36*Control!$L44*Control!$B$43</f>
        <v>575764759.63859749</v>
      </c>
      <c r="BX88" s="224">
        <f ca="1">BX82*Control!$K36*Control!$L44*Control!$B$43</f>
        <v>572881216.81547081</v>
      </c>
      <c r="BY88" s="224">
        <f ca="1">BY82*Control!$K36*Control!$L44*Control!$B$43</f>
        <v>570008211.26790142</v>
      </c>
      <c r="BZ88" s="224">
        <f ca="1">BZ82*Control!$K36*Control!$L44*Control!$B$43</f>
        <v>567145708.99567223</v>
      </c>
      <c r="CA88" s="224">
        <f ca="1">CA82*Control!$K36*Control!$L44*Control!$B$43</f>
        <v>564293676.10114658</v>
      </c>
      <c r="CB88" s="224">
        <f ca="1">CB82*Control!$K36*Control!$L44*Control!$B$43</f>
        <v>561452078.78897154</v>
      </c>
      <c r="CC88" s="224">
        <f ca="1">CC82*Control!$K36*Control!$L44*Control!$B$43</f>
        <v>558620883.36578023</v>
      </c>
      <c r="CD88" s="224">
        <f ca="1">CD82*Control!$K36*Control!$L44*Control!$B$43</f>
        <v>555800056.2398982</v>
      </c>
      <c r="CE88" s="224">
        <f ca="1">CE82*Control!$K36*Control!$L44*Control!$B$43</f>
        <v>552989563.92104912</v>
      </c>
      <c r="CF88" s="224">
        <f ca="1">CF82*Control!$K36*Control!$L44*Control!$B$43</f>
        <v>550189373.0200603</v>
      </c>
    </row>
    <row r="89" spans="2:84" s="217" customFormat="1" x14ac:dyDescent="0.2">
      <c r="B89" s="213" t="s">
        <v>208</v>
      </c>
      <c r="C89" s="218"/>
      <c r="D89" s="224">
        <f ca="1">D83*Control!$K37*Control!$L45*Control!$B$43</f>
        <v>305661128.68734062</v>
      </c>
      <c r="E89" s="224">
        <f ca="1">E83*Control!$K37*Control!$L45*Control!$B$43</f>
        <v>304802111.53047478</v>
      </c>
      <c r="F89" s="224">
        <f ca="1">F83*Control!$K37*Control!$L45*Control!$B$43</f>
        <v>311058561.39818007</v>
      </c>
      <c r="G89" s="224">
        <f ca="1">G83*Control!$K37*Control!$L45*Control!$B$43</f>
        <v>317397345.96465266</v>
      </c>
      <c r="H89" s="224">
        <f ca="1">H83*Control!$K37*Control!$L45*Control!$B$43</f>
        <v>323819396.68055338</v>
      </c>
      <c r="I89" s="224">
        <f ca="1">I83*Control!$K37*Control!$L45*Control!$B$43</f>
        <v>330325654.75136256</v>
      </c>
      <c r="J89" s="224">
        <f ca="1">J83*Control!$K37*Control!$L45*Control!$B$43</f>
        <v>336917071.23485398</v>
      </c>
      <c r="K89" s="224">
        <f ca="1">K83*Control!$K37*Control!$L45*Control!$B$43</f>
        <v>343594607.1395117</v>
      </c>
      <c r="L89" s="224">
        <f ca="1">L83*Control!$K37*Control!$L45*Control!$B$43</f>
        <v>350359233.52390087</v>
      </c>
      <c r="M89" s="224">
        <f ca="1">M83*Control!$K37*Control!$L45*Control!$B$43</f>
        <v>357211931.59699893</v>
      </c>
      <c r="N89" s="224">
        <f ca="1">N83*Control!$K37*Control!$L45*Control!$B$43</f>
        <v>363434425.2153002</v>
      </c>
      <c r="O89" s="224">
        <f ca="1">O83*Control!$K37*Control!$L45*Control!$B$43</f>
        <v>369768389.6610437</v>
      </c>
      <c r="P89" s="224">
        <f ca="1">P83*Control!$K37*Control!$L45*Control!$B$43</f>
        <v>376167237.62998104</v>
      </c>
      <c r="Q89" s="224">
        <f ca="1">Q83*Control!$K37*Control!$L45*Control!$B$43</f>
        <v>382631532.1574651</v>
      </c>
      <c r="R89" s="224">
        <f ca="1">R83*Control!$K37*Control!$L45*Control!$B$43</f>
        <v>389161840.77861208</v>
      </c>
      <c r="S89" s="224">
        <f ca="1">S83*Control!$K37*Control!$L45*Control!$B$43</f>
        <v>395758735.56253201</v>
      </c>
      <c r="T89" s="224">
        <f ca="1">T83*Control!$K37*Control!$L45*Control!$B$43</f>
        <v>402422793.14681154</v>
      </c>
      <c r="U89" s="224">
        <f ca="1">U83*Control!$K37*Control!$L45*Control!$B$43</f>
        <v>409154594.7722497</v>
      </c>
      <c r="V89" s="224">
        <f ca="1">V83*Control!$K37*Control!$L45*Control!$B$43</f>
        <v>415954726.31785119</v>
      </c>
      <c r="W89" s="224">
        <f ca="1">W83*Control!$K37*Control!$L45*Control!$B$43</f>
        <v>422823778.33607423</v>
      </c>
      <c r="X89" s="224">
        <f ca="1">X83*Control!$K37*Control!$L45*Control!$B$43</f>
        <v>428909361.2324537</v>
      </c>
      <c r="Y89" s="224">
        <f ca="1">Y83*Control!$K37*Control!$L45*Control!$B$43</f>
        <v>434565144.85983092</v>
      </c>
      <c r="Z89" s="224">
        <f ca="1">Z83*Control!$K37*Control!$L45*Control!$B$43</f>
        <v>440261188.1804443</v>
      </c>
      <c r="AA89" s="224">
        <f ca="1">AA83*Control!$K37*Control!$L45*Control!$B$43</f>
        <v>445997730.95898861</v>
      </c>
      <c r="AB89" s="224">
        <f ca="1">AB83*Control!$K37*Control!$L45*Control!$B$43</f>
        <v>451775014.2697593</v>
      </c>
      <c r="AC89" s="224">
        <f ca="1">AC83*Control!$K37*Control!$L45*Control!$B$43</f>
        <v>457593280.50344896</v>
      </c>
      <c r="AD89" s="224">
        <f ca="1">AD83*Control!$K37*Control!$L45*Control!$B$43</f>
        <v>463452773.37397724</v>
      </c>
      <c r="AE89" s="224">
        <f ca="1">AE83*Control!$K37*Control!$L45*Control!$B$43</f>
        <v>469353737.92535424</v>
      </c>
      <c r="AF89" s="224">
        <f ca="1">AF83*Control!$K37*Control!$L45*Control!$B$43</f>
        <v>475296420.53858018</v>
      </c>
      <c r="AG89" s="224">
        <f ca="1">AG83*Control!$K37*Control!$L45*Control!$B$43</f>
        <v>481281068.93857682</v>
      </c>
      <c r="AH89" s="224">
        <f ca="1">AH83*Control!$K37*Control!$L45*Control!$B$43</f>
        <v>486349848.49194717</v>
      </c>
      <c r="AI89" s="224">
        <f ca="1">AI83*Control!$K37*Control!$L45*Control!$B$43</f>
        <v>490368338.20430529</v>
      </c>
      <c r="AJ89" s="224">
        <f ca="1">AJ83*Control!$K37*Control!$L45*Control!$B$43</f>
        <v>494402547.16613054</v>
      </c>
      <c r="AK89" s="224">
        <f ca="1">AK83*Control!$K37*Control!$L45*Control!$B$43</f>
        <v>498452525.99384791</v>
      </c>
      <c r="AL89" s="224">
        <f ca="1">AL83*Control!$K37*Control!$L45*Control!$B$43</f>
        <v>502518325.45258653</v>
      </c>
      <c r="AM89" s="224">
        <f ca="1">AM83*Control!$K37*Control!$L45*Control!$B$43</f>
        <v>506599996.45659232</v>
      </c>
      <c r="AN89" s="224">
        <f ca="1">AN83*Control!$K37*Control!$L45*Control!$B$43</f>
        <v>510697590.06964499</v>
      </c>
      <c r="AO89" s="224">
        <f ca="1">AO83*Control!$K37*Control!$L45*Control!$B$43</f>
        <v>514811157.50547266</v>
      </c>
      <c r="AP89" s="224">
        <f ca="1">AP83*Control!$K37*Control!$L45*Control!$B$43</f>
        <v>518940750.12817001</v>
      </c>
      <c r="AQ89" s="224">
        <f ca="1">AQ83*Control!$K37*Control!$L45*Control!$B$43</f>
        <v>523086419.45261693</v>
      </c>
      <c r="AR89" s="224">
        <f ca="1">AR83*Control!$K37*Control!$L45*Control!$B$43</f>
        <v>526502696.04811192</v>
      </c>
      <c r="AS89" s="224">
        <f ca="1">AS83*Control!$K37*Control!$L45*Control!$B$43</f>
        <v>528398195.36933815</v>
      </c>
      <c r="AT89" s="224">
        <f ca="1">AT83*Control!$K37*Control!$L45*Control!$B$43</f>
        <v>530296535.54858369</v>
      </c>
      <c r="AU89" s="224">
        <f ca="1">AU83*Control!$K37*Control!$L45*Control!$B$43</f>
        <v>532197720.04488105</v>
      </c>
      <c r="AV89" s="224">
        <f ca="1">AV83*Control!$K37*Control!$L45*Control!$B$43</f>
        <v>534101752.32108963</v>
      </c>
      <c r="AW89" s="224">
        <f ca="1">AW83*Control!$K37*Control!$L45*Control!$B$43</f>
        <v>536008635.84389901</v>
      </c>
      <c r="AX89" s="224">
        <f ca="1">AX83*Control!$K37*Control!$L45*Control!$B$43</f>
        <v>537918374.08383548</v>
      </c>
      <c r="AY89" s="224">
        <f ca="1">AY83*Control!$K37*Control!$L45*Control!$B$43</f>
        <v>539830970.51526308</v>
      </c>
      <c r="AZ89" s="224">
        <f ca="1">AZ83*Control!$K37*Control!$L45*Control!$B$43</f>
        <v>541746428.61638975</v>
      </c>
      <c r="BA89" s="224">
        <f ca="1">BA83*Control!$K37*Control!$L45*Control!$B$43</f>
        <v>543664751.86926985</v>
      </c>
      <c r="BB89" s="224">
        <f ca="1">BB83*Control!$K37*Control!$L45*Control!$B$43</f>
        <v>544833987.5948931</v>
      </c>
      <c r="BC89" s="224">
        <f ca="1">BC83*Control!$K37*Control!$L45*Control!$B$43</f>
        <v>544653214.73447609</v>
      </c>
      <c r="BD89" s="224">
        <f ca="1">BD83*Control!$K37*Control!$L45*Control!$B$43</f>
        <v>544472480.49204719</v>
      </c>
      <c r="BE89" s="224">
        <f ca="1">BE83*Control!$K37*Control!$L45*Control!$B$43</f>
        <v>544291784.87742805</v>
      </c>
      <c r="BF89" s="224">
        <f ca="1">BF83*Control!$K37*Control!$L45*Control!$B$43</f>
        <v>544111127.90041852</v>
      </c>
      <c r="BG89" s="224">
        <f ca="1">BG83*Control!$K37*Control!$L45*Control!$B$43</f>
        <v>543930509.57079804</v>
      </c>
      <c r="BH89" s="224">
        <f ca="1">BH83*Control!$K37*Control!$L45*Control!$B$43</f>
        <v>543749929.89832425</v>
      </c>
      <c r="BI89" s="224">
        <f ca="1">BI83*Control!$K37*Control!$L45*Control!$B$43</f>
        <v>543569388.89273369</v>
      </c>
      <c r="BJ89" s="224">
        <f ca="1">BJ83*Control!$K37*Control!$L45*Control!$B$43</f>
        <v>543388886.56374168</v>
      </c>
      <c r="BK89" s="224">
        <f ca="1">BK83*Control!$K37*Control!$L45*Control!$B$43</f>
        <v>543208422.9210428</v>
      </c>
      <c r="BL89" s="224">
        <f ca="1">BL83*Control!$K37*Control!$L45*Control!$B$43</f>
        <v>542384892.39868402</v>
      </c>
      <c r="BM89" s="224">
        <f ca="1">BM83*Control!$K37*Control!$L45*Control!$B$43</f>
        <v>540584432.22855139</v>
      </c>
      <c r="BN89" s="224">
        <f ca="1">BN83*Control!$K37*Control!$L45*Control!$B$43</f>
        <v>538788549.69743764</v>
      </c>
      <c r="BO89" s="224">
        <f ca="1">BO83*Control!$K37*Control!$L45*Control!$B$43</f>
        <v>536997234.40416121</v>
      </c>
      <c r="BP89" s="224">
        <f ca="1">BP83*Control!$K37*Control!$L45*Control!$B$43</f>
        <v>535210475.96974415</v>
      </c>
      <c r="BQ89" s="224">
        <f ca="1">BQ83*Control!$K37*Control!$L45*Control!$B$43</f>
        <v>533428264.03736806</v>
      </c>
      <c r="BR89" s="224">
        <f ca="1">BR83*Control!$K37*Control!$L45*Control!$B$43</f>
        <v>531650588.27232766</v>
      </c>
      <c r="BS89" s="224">
        <f ca="1">BS83*Control!$K37*Control!$L45*Control!$B$43</f>
        <v>529877438.36198568</v>
      </c>
      <c r="BT89" s="224">
        <f ca="1">BT83*Control!$K37*Control!$L45*Control!$B$43</f>
        <v>528108804.01572764</v>
      </c>
      <c r="BU89" s="224">
        <f ca="1">BU83*Control!$K37*Control!$L45*Control!$B$43</f>
        <v>526344674.96491635</v>
      </c>
      <c r="BV89" s="224">
        <f ca="1">BV83*Control!$K37*Control!$L45*Control!$B$43</f>
        <v>524222060.27042079</v>
      </c>
      <c r="BW89" s="224">
        <f ca="1">BW83*Control!$K37*Control!$L45*Control!$B$43</f>
        <v>521600207.34318113</v>
      </c>
      <c r="BX89" s="224">
        <f ca="1">BX83*Control!$K37*Control!$L45*Control!$B$43</f>
        <v>518987931.30125225</v>
      </c>
      <c r="BY89" s="224">
        <f ca="1">BY83*Control!$K37*Control!$L45*Control!$B$43</f>
        <v>516385201.24975979</v>
      </c>
      <c r="BZ89" s="224">
        <f ca="1">BZ83*Control!$K37*Control!$L45*Control!$B$43</f>
        <v>513791986.3870284</v>
      </c>
      <c r="CA89" s="224">
        <f ca="1">CA83*Control!$K37*Control!$L45*Control!$B$43</f>
        <v>511208256.00431275</v>
      </c>
      <c r="CB89" s="224">
        <f ca="1">CB83*Control!$K37*Control!$L45*Control!$B$43</f>
        <v>508633979.48552823</v>
      </c>
      <c r="CC89" s="224">
        <f ca="1">CC83*Control!$K37*Control!$L45*Control!$B$43</f>
        <v>506069126.30698276</v>
      </c>
      <c r="CD89" s="224">
        <f ca="1">CD83*Control!$K37*Control!$L45*Control!$B$43</f>
        <v>503513666.03711009</v>
      </c>
      <c r="CE89" s="224">
        <f ca="1">CE83*Control!$K37*Control!$L45*Control!$B$43</f>
        <v>500967568.33620262</v>
      </c>
      <c r="CF89" s="224">
        <f ca="1">CF83*Control!$K37*Control!$L45*Control!$B$43</f>
        <v>498430802.9561457</v>
      </c>
    </row>
    <row r="90" spans="2:84" s="217" customFormat="1" x14ac:dyDescent="0.2">
      <c r="B90" s="213" t="s">
        <v>209</v>
      </c>
      <c r="C90" s="218"/>
      <c r="D90" s="224">
        <f ca="1">D84*Control!$K38*Control!$L46*Control!$B$43</f>
        <v>202109634.88193959</v>
      </c>
      <c r="E90" s="224">
        <f ca="1">E84*Control!$K38*Control!$L46*Control!$B$43</f>
        <v>203058205.35015827</v>
      </c>
      <c r="F90" s="224">
        <f ca="1">F84*Control!$K38*Control!$L46*Control!$B$43</f>
        <v>207226232.34734118</v>
      </c>
      <c r="G90" s="224">
        <f ca="1">G84*Control!$K38*Control!$L46*Control!$B$43</f>
        <v>211449110.4583312</v>
      </c>
      <c r="H90" s="224">
        <f ca="1">H84*Control!$K38*Control!$L46*Control!$B$43</f>
        <v>215727460.21258581</v>
      </c>
      <c r="I90" s="224">
        <f ca="1">I84*Control!$K38*Control!$L46*Control!$B$43</f>
        <v>220061908.63819224</v>
      </c>
      <c r="J90" s="224">
        <f ca="1">J84*Control!$K38*Control!$L46*Control!$B$43</f>
        <v>224453089.32680392</v>
      </c>
      <c r="K90" s="224">
        <f ca="1">K84*Control!$K38*Control!$L46*Control!$B$43</f>
        <v>228901642.49920595</v>
      </c>
      <c r="L90" s="224">
        <f ca="1">L84*Control!$K38*Control!$L46*Control!$B$43</f>
        <v>233408215.07151532</v>
      </c>
      <c r="M90" s="224">
        <f ca="1">M84*Control!$K38*Control!$L46*Control!$B$43</f>
        <v>237973460.72202104</v>
      </c>
      <c r="N90" s="224">
        <f ca="1">N84*Control!$K38*Control!$L46*Control!$B$43</f>
        <v>242118866.15259826</v>
      </c>
      <c r="O90" s="224">
        <f ca="1">O84*Control!$K38*Control!$L46*Control!$B$43</f>
        <v>246338532.55232328</v>
      </c>
      <c r="P90" s="224">
        <f ca="1">P84*Control!$K38*Control!$L46*Control!$B$43</f>
        <v>250601424.14143011</v>
      </c>
      <c r="Q90" s="224">
        <f ca="1">Q84*Control!$K38*Control!$L46*Control!$B$43</f>
        <v>254907916.01220971</v>
      </c>
      <c r="R90" s="224">
        <f ca="1">R84*Control!$K38*Control!$L46*Control!$B$43</f>
        <v>259258386.25468063</v>
      </c>
      <c r="S90" s="224">
        <f ca="1">S84*Control!$K38*Control!$L46*Control!$B$43</f>
        <v>263653215.97939306</v>
      </c>
      <c r="T90" s="224">
        <f ca="1">T84*Control!$K38*Control!$L46*Control!$B$43</f>
        <v>268092789.34040102</v>
      </c>
      <c r="U90" s="224">
        <f ca="1">U84*Control!$K38*Control!$L46*Control!$B$43</f>
        <v>272577493.55840373</v>
      </c>
      <c r="V90" s="224">
        <f ca="1">V84*Control!$K38*Control!$L46*Control!$B$43</f>
        <v>277107718.94405729</v>
      </c>
      <c r="W90" s="224">
        <f ca="1">W84*Control!$K38*Control!$L46*Control!$B$43</f>
        <v>281683858.92145717</v>
      </c>
      <c r="X90" s="224">
        <f ca="1">X84*Control!$K38*Control!$L46*Control!$B$43</f>
        <v>285738054.24985749</v>
      </c>
      <c r="Y90" s="224">
        <f ca="1">Y84*Control!$K38*Control!$L46*Control!$B$43</f>
        <v>289505919.99649012</v>
      </c>
      <c r="Z90" s="224">
        <f ca="1">Z84*Control!$K38*Control!$L46*Control!$B$43</f>
        <v>293300606.62846345</v>
      </c>
      <c r="AA90" s="224">
        <f ca="1">AA84*Control!$K38*Control!$L46*Control!$B$43</f>
        <v>297122273.87629092</v>
      </c>
      <c r="AB90" s="224">
        <f ca="1">AB84*Control!$K38*Control!$L46*Control!$B$43</f>
        <v>300971082.34293807</v>
      </c>
      <c r="AC90" s="224">
        <f ca="1">AC84*Control!$K38*Control!$L46*Control!$B$43</f>
        <v>304847193.50835061</v>
      </c>
      <c r="AD90" s="224">
        <f ca="1">AD84*Control!$K38*Control!$L46*Control!$B$43</f>
        <v>308750769.73400342</v>
      </c>
      <c r="AE90" s="224">
        <f ca="1">AE84*Control!$K38*Control!$L46*Control!$B$43</f>
        <v>312681974.26747435</v>
      </c>
      <c r="AF90" s="224">
        <f ca="1">AF84*Control!$K38*Control!$L46*Control!$B$43</f>
        <v>316640971.2470395</v>
      </c>
      <c r="AG90" s="224">
        <f ca="1">AG84*Control!$K38*Control!$L46*Control!$B$43</f>
        <v>320627925.70629174</v>
      </c>
      <c r="AH90" s="224">
        <f ca="1">AH84*Control!$K38*Control!$L46*Control!$B$43</f>
        <v>324004731.24114078</v>
      </c>
      <c r="AI90" s="224">
        <f ca="1">AI84*Control!$K38*Control!$L46*Control!$B$43</f>
        <v>326681837.18055683</v>
      </c>
      <c r="AJ90" s="224">
        <f ca="1">AJ84*Control!$K38*Control!$L46*Control!$B$43</f>
        <v>329369415.2378881</v>
      </c>
      <c r="AK90" s="224">
        <f ca="1">AK84*Control!$K38*Control!$L46*Control!$B$43</f>
        <v>332067499.13364947</v>
      </c>
      <c r="AL90" s="224">
        <f ca="1">AL84*Control!$K38*Control!$L46*Control!$B$43</f>
        <v>334776122.68742156</v>
      </c>
      <c r="AM90" s="224">
        <f ca="1">AM84*Control!$K38*Control!$L46*Control!$B$43</f>
        <v>337495319.81812662</v>
      </c>
      <c r="AN90" s="224">
        <f ca="1">AN84*Control!$K38*Control!$L46*Control!$B$43</f>
        <v>340225124.54430556</v>
      </c>
      <c r="AO90" s="224">
        <f ca="1">AO84*Control!$K38*Control!$L46*Control!$B$43</f>
        <v>342965570.98439431</v>
      </c>
      <c r="AP90" s="224">
        <f ca="1">AP84*Control!$K38*Control!$L46*Control!$B$43</f>
        <v>345716693.35700321</v>
      </c>
      <c r="AQ90" s="224">
        <f ca="1">AQ84*Control!$K38*Control!$L46*Control!$B$43</f>
        <v>348478525.98119497</v>
      </c>
      <c r="AR90" s="224">
        <f ca="1">AR84*Control!$K38*Control!$L46*Control!$B$43</f>
        <v>350754439.46786535</v>
      </c>
      <c r="AS90" s="224">
        <f ca="1">AS84*Control!$K38*Control!$L46*Control!$B$43</f>
        <v>352017214.98433739</v>
      </c>
      <c r="AT90" s="224">
        <f ca="1">AT84*Control!$K38*Control!$L46*Control!$B$43</f>
        <v>353281883.0711993</v>
      </c>
      <c r="AU90" s="224">
        <f ca="1">AU84*Control!$K38*Control!$L46*Control!$B$43</f>
        <v>354548446.03284687</v>
      </c>
      <c r="AV90" s="224">
        <f ca="1">AV84*Control!$K38*Control!$L46*Control!$B$43</f>
        <v>355816906.17622596</v>
      </c>
      <c r="AW90" s="224">
        <f ca="1">AW84*Control!$K38*Control!$L46*Control!$B$43</f>
        <v>357087265.81083429</v>
      </c>
      <c r="AX90" s="224">
        <f ca="1">AX84*Control!$K38*Control!$L46*Control!$B$43</f>
        <v>358359527.24872464</v>
      </c>
      <c r="AY90" s="224">
        <f ca="1">AY84*Control!$K38*Control!$L46*Control!$B$43</f>
        <v>359633692.80450737</v>
      </c>
      <c r="AZ90" s="224">
        <f ca="1">AZ84*Control!$K38*Control!$L46*Control!$B$43</f>
        <v>360909764.79535306</v>
      </c>
      <c r="BA90" s="224">
        <f ca="1">BA84*Control!$K38*Control!$L46*Control!$B$43</f>
        <v>362187745.54099512</v>
      </c>
      <c r="BB90" s="224">
        <f ca="1">BB84*Control!$K38*Control!$L46*Control!$B$43</f>
        <v>362966686.53501523</v>
      </c>
      <c r="BC90" s="224">
        <f ca="1">BC84*Control!$K38*Control!$L46*Control!$B$43</f>
        <v>362846255.93708134</v>
      </c>
      <c r="BD90" s="224">
        <f ca="1">BD84*Control!$K38*Control!$L46*Control!$B$43</f>
        <v>362725851.06663424</v>
      </c>
      <c r="BE90" s="224">
        <f ca="1">BE84*Control!$K38*Control!$L46*Control!$B$43</f>
        <v>362605471.93021703</v>
      </c>
      <c r="BF90" s="224">
        <f ca="1">BF84*Control!$K38*Control!$L46*Control!$B$43</f>
        <v>362485118.53435802</v>
      </c>
      <c r="BG90" s="224">
        <f ca="1">BG84*Control!$K38*Control!$L46*Control!$B$43</f>
        <v>362364790.88557208</v>
      </c>
      <c r="BH90" s="224">
        <f ca="1">BH84*Control!$K38*Control!$L46*Control!$B$43</f>
        <v>362244488.99035919</v>
      </c>
      <c r="BI90" s="224">
        <f ca="1">BI84*Control!$K38*Control!$L46*Control!$B$43</f>
        <v>362124212.85520577</v>
      </c>
      <c r="BJ90" s="224">
        <f ca="1">BJ84*Control!$K38*Control!$L46*Control!$B$43</f>
        <v>362003962.48658383</v>
      </c>
      <c r="BK90" s="224">
        <f ca="1">BK84*Control!$K38*Control!$L46*Control!$B$43</f>
        <v>361883737.89095157</v>
      </c>
      <c r="BL90" s="224">
        <f ca="1">BL84*Control!$K38*Control!$L46*Control!$B$43</f>
        <v>361335104.16917741</v>
      </c>
      <c r="BM90" s="224">
        <f ca="1">BM84*Control!$K38*Control!$L46*Control!$B$43</f>
        <v>360135644.38486719</v>
      </c>
      <c r="BN90" s="224">
        <f ca="1">BN84*Control!$K38*Control!$L46*Control!$B$43</f>
        <v>358939234.20545709</v>
      </c>
      <c r="BO90" s="224">
        <f ca="1">BO84*Control!$K38*Control!$L46*Control!$B$43</f>
        <v>357745866.70172215</v>
      </c>
      <c r="BP90" s="224">
        <f ca="1">BP84*Control!$K38*Control!$L46*Control!$B$43</f>
        <v>356555534.95923018</v>
      </c>
      <c r="BQ90" s="224">
        <f ca="1">BQ84*Control!$K38*Control!$L46*Control!$B$43</f>
        <v>355368232.07831085</v>
      </c>
      <c r="BR90" s="224">
        <f ca="1">BR84*Control!$K38*Control!$L46*Control!$B$43</f>
        <v>354183951.17402589</v>
      </c>
      <c r="BS90" s="224">
        <f ca="1">BS84*Control!$K38*Control!$L46*Control!$B$43</f>
        <v>353002685.37613815</v>
      </c>
      <c r="BT90" s="224">
        <f ca="1">BT84*Control!$K38*Control!$L46*Control!$B$43</f>
        <v>351824427.82908261</v>
      </c>
      <c r="BU90" s="224">
        <f ca="1">BU84*Control!$K38*Control!$L46*Control!$B$43</f>
        <v>350649171.69193494</v>
      </c>
      <c r="BV90" s="224">
        <f ca="1">BV84*Control!$K38*Control!$L46*Control!$B$43</f>
        <v>349235093.53873986</v>
      </c>
      <c r="BW90" s="224">
        <f ca="1">BW84*Control!$K38*Control!$L46*Control!$B$43</f>
        <v>347488423.36222863</v>
      </c>
      <c r="BX90" s="224">
        <f ca="1">BX84*Control!$K38*Control!$L46*Control!$B$43</f>
        <v>345748133.27656972</v>
      </c>
      <c r="BY90" s="224">
        <f ca="1">BY84*Control!$K38*Control!$L46*Control!$B$43</f>
        <v>344014202.69969475</v>
      </c>
      <c r="BZ90" s="224">
        <f ca="1">BZ84*Control!$K38*Control!$L46*Control!$B$43</f>
        <v>342286611.11162502</v>
      </c>
      <c r="CA90" s="224">
        <f ca="1">CA84*Control!$K38*Control!$L46*Control!$B$43</f>
        <v>340565338.05429065</v>
      </c>
      <c r="CB90" s="224">
        <f ca="1">CB84*Control!$K38*Control!$L46*Control!$B$43</f>
        <v>338850363.13135272</v>
      </c>
      <c r="CC90" s="224">
        <f ca="1">CC84*Control!$K38*Control!$L46*Control!$B$43</f>
        <v>337141666.00802362</v>
      </c>
      <c r="CD90" s="224">
        <f ca="1">CD84*Control!$K38*Control!$L46*Control!$B$43</f>
        <v>335439226.4108898</v>
      </c>
      <c r="CE90" s="224">
        <f ca="1">CE84*Control!$K38*Control!$L46*Control!$B$43</f>
        <v>333743024.12773359</v>
      </c>
      <c r="CF90" s="224">
        <f ca="1">CF84*Control!$K38*Control!$L46*Control!$B$43</f>
        <v>332053039.00735629</v>
      </c>
    </row>
    <row r="91" spans="2:84" s="217" customFormat="1" x14ac:dyDescent="0.2">
      <c r="B91" s="213" t="s">
        <v>210</v>
      </c>
      <c r="C91" s="218"/>
      <c r="D91" s="224">
        <f ca="1">D85*Control!$K39*Control!$L47*Control!$B$43</f>
        <v>63714829.937473908</v>
      </c>
      <c r="E91" s="224">
        <f ca="1">E85*Control!$K39*Control!$L47*Control!$B$43</f>
        <v>65748434.850623772</v>
      </c>
      <c r="F91" s="224">
        <f ca="1">F85*Control!$K39*Control!$L47*Control!$B$43</f>
        <v>67098004.63966696</v>
      </c>
      <c r="G91" s="224">
        <f ca="1">G85*Control!$K39*Control!$L47*Control!$B$43</f>
        <v>68465334.727279156</v>
      </c>
      <c r="H91" s="224">
        <f ca="1">H85*Control!$K39*Control!$L47*Control!$B$43</f>
        <v>69850626.035329178</v>
      </c>
      <c r="I91" s="224">
        <f ca="1">I85*Control!$K39*Control!$L47*Control!$B$43</f>
        <v>71254081.589883655</v>
      </c>
      <c r="J91" s="224">
        <f ca="1">J85*Control!$K39*Control!$L47*Control!$B$43</f>
        <v>72675906.542233154</v>
      </c>
      <c r="K91" s="224">
        <f ca="1">K85*Control!$K39*Control!$L47*Control!$B$43</f>
        <v>74116308.190121502</v>
      </c>
      <c r="L91" s="224">
        <f ca="1">L85*Control!$K39*Control!$L47*Control!$B$43</f>
        <v>75575495.999180824</v>
      </c>
      <c r="M91" s="224">
        <f ca="1">M85*Control!$K39*Control!$L47*Control!$B$43</f>
        <v>77053681.624573976</v>
      </c>
      <c r="N91" s="224">
        <f ca="1">N85*Control!$K39*Control!$L47*Control!$B$43</f>
        <v>78395926.733472019</v>
      </c>
      <c r="O91" s="224">
        <f ca="1">O85*Control!$K39*Control!$L47*Control!$B$43</f>
        <v>79762216.405427709</v>
      </c>
      <c r="P91" s="224">
        <f ca="1">P85*Control!$K39*Control!$L47*Control!$B$43</f>
        <v>81142501.999885872</v>
      </c>
      <c r="Q91" s="224">
        <f ca="1">Q85*Control!$K39*Control!$L47*Control!$B$43</f>
        <v>82536904.968307585</v>
      </c>
      <c r="R91" s="224">
        <f ca="1">R85*Control!$K39*Control!$L47*Control!$B$43</f>
        <v>83945547.732790723</v>
      </c>
      <c r="S91" s="224">
        <f ca="1">S85*Control!$K39*Control!$L47*Control!$B$43</f>
        <v>85368553.693453744</v>
      </c>
      <c r="T91" s="224">
        <f ca="1">T85*Control!$K39*Control!$L47*Control!$B$43</f>
        <v>86806047.235873848</v>
      </c>
      <c r="U91" s="224">
        <f ca="1">U85*Control!$K39*Control!$L47*Control!$B$43</f>
        <v>88258153.738579959</v>
      </c>
      <c r="V91" s="224">
        <f ca="1">V85*Control!$K39*Control!$L47*Control!$B$43</f>
        <v>89724999.580600739</v>
      </c>
      <c r="W91" s="224">
        <f ca="1">W85*Control!$K39*Control!$L47*Control!$B$43</f>
        <v>91206712.149068236</v>
      </c>
      <c r="X91" s="224">
        <f ca="1">X85*Control!$K39*Control!$L47*Control!$B$43</f>
        <v>92519423.705898464</v>
      </c>
      <c r="Y91" s="224">
        <f ca="1">Y85*Control!$K39*Control!$L47*Control!$B$43</f>
        <v>93739425.493818462</v>
      </c>
      <c r="Z91" s="224">
        <f ca="1">Z85*Control!$K39*Control!$L47*Control!$B$43</f>
        <v>94968111.649314165</v>
      </c>
      <c r="AA91" s="224">
        <f ca="1">AA85*Control!$K39*Control!$L47*Control!$B$43</f>
        <v>96205533.89172776</v>
      </c>
      <c r="AB91" s="224">
        <f ca="1">AB85*Control!$K39*Control!$L47*Control!$B$43</f>
        <v>97451744.222893819</v>
      </c>
      <c r="AC91" s="224">
        <f ca="1">AC85*Control!$K39*Control!$L47*Control!$B$43</f>
        <v>98706794.928605288</v>
      </c>
      <c r="AD91" s="224">
        <f ca="1">AD85*Control!$K39*Control!$L47*Control!$B$43</f>
        <v>99970738.580086842</v>
      </c>
      <c r="AE91" s="224">
        <f ca="1">AE85*Control!$K39*Control!$L47*Control!$B$43</f>
        <v>101243628.03547525</v>
      </c>
      <c r="AF91" s="224">
        <f ca="1">AF85*Control!$K39*Control!$L47*Control!$B$43</f>
        <v>102525516.44130766</v>
      </c>
      <c r="AG91" s="224">
        <f ca="1">AG85*Control!$K39*Control!$L47*Control!$B$43</f>
        <v>103816457.23401713</v>
      </c>
      <c r="AH91" s="224">
        <f ca="1">AH85*Control!$K39*Control!$L47*Control!$B$43</f>
        <v>104909837.26094353</v>
      </c>
      <c r="AI91" s="224">
        <f ca="1">AI85*Control!$K39*Control!$L47*Control!$B$43</f>
        <v>105776660.96291429</v>
      </c>
      <c r="AJ91" s="224">
        <f ca="1">AJ85*Control!$K39*Control!$L47*Control!$B$43</f>
        <v>106646875.4463547</v>
      </c>
      <c r="AK91" s="224">
        <f ca="1">AK85*Control!$K39*Control!$L47*Control!$B$43</f>
        <v>107520491.62967727</v>
      </c>
      <c r="AL91" s="224">
        <f ca="1">AL85*Control!$K39*Control!$L47*Control!$B$43</f>
        <v>108397520.46337107</v>
      </c>
      <c r="AM91" s="224">
        <f ca="1">AM85*Control!$K39*Control!$L47*Control!$B$43</f>
        <v>109277972.93009131</v>
      </c>
      <c r="AN91" s="224">
        <f ca="1">AN85*Control!$K39*Control!$L47*Control!$B$43</f>
        <v>110161860.04474866</v>
      </c>
      <c r="AO91" s="224">
        <f ca="1">AO85*Control!$K39*Control!$L47*Control!$B$43</f>
        <v>111049192.85459909</v>
      </c>
      <c r="AP91" s="224">
        <f ca="1">AP85*Control!$K39*Control!$L47*Control!$B$43</f>
        <v>111939982.43933412</v>
      </c>
      <c r="AQ91" s="224">
        <f ca="1">AQ85*Control!$K39*Control!$L47*Control!$B$43</f>
        <v>112834239.91117084</v>
      </c>
      <c r="AR91" s="224">
        <f ca="1">AR85*Control!$K39*Control!$L47*Control!$B$43</f>
        <v>113571161.10056242</v>
      </c>
      <c r="AS91" s="224">
        <f ca="1">AS85*Control!$K39*Control!$L47*Control!$B$43</f>
        <v>113980036.40325621</v>
      </c>
      <c r="AT91" s="224">
        <f ca="1">AT85*Control!$K39*Control!$L47*Control!$B$43</f>
        <v>114389524.50311139</v>
      </c>
      <c r="AU91" s="224">
        <f ca="1">AU85*Control!$K39*Control!$L47*Control!$B$43</f>
        <v>114799626.1462706</v>
      </c>
      <c r="AV91" s="224">
        <f ca="1">AV85*Control!$K39*Control!$L47*Control!$B$43</f>
        <v>115210342.07970184</v>
      </c>
      <c r="AW91" s="224">
        <f ca="1">AW85*Control!$K39*Control!$L47*Control!$B$43</f>
        <v>115621673.05119967</v>
      </c>
      <c r="AX91" s="224">
        <f ca="1">AX85*Control!$K39*Control!$L47*Control!$B$43</f>
        <v>116033619.80938581</v>
      </c>
      <c r="AY91" s="224">
        <f ca="1">AY85*Control!$K39*Control!$L47*Control!$B$43</f>
        <v>116446183.10371009</v>
      </c>
      <c r="AZ91" s="224">
        <f ca="1">AZ85*Control!$K39*Control!$L47*Control!$B$43</f>
        <v>116859363.68445137</v>
      </c>
      <c r="BA91" s="224">
        <f ca="1">BA85*Control!$K39*Control!$L47*Control!$B$43</f>
        <v>117273162.30271834</v>
      </c>
      <c r="BB91" s="224">
        <f ca="1">BB85*Control!$K39*Control!$L47*Control!$B$43</f>
        <v>117525376.29940309</v>
      </c>
      <c r="BC91" s="224">
        <f ca="1">BC85*Control!$K39*Control!$L47*Control!$B$43</f>
        <v>117486381.67111865</v>
      </c>
      <c r="BD91" s="224">
        <f ca="1">BD85*Control!$K39*Control!$L47*Control!$B$43</f>
        <v>117447395.37345597</v>
      </c>
      <c r="BE91" s="224">
        <f ca="1">BE85*Control!$K39*Control!$L47*Control!$B$43</f>
        <v>117408417.40853347</v>
      </c>
      <c r="BF91" s="224">
        <f ca="1">BF85*Control!$K39*Control!$L47*Control!$B$43</f>
        <v>117369447.77846476</v>
      </c>
      <c r="BG91" s="224">
        <f ca="1">BG85*Control!$K39*Control!$L47*Control!$B$43</f>
        <v>117330486.48535889</v>
      </c>
      <c r="BH91" s="224">
        <f ca="1">BH85*Control!$K39*Control!$L47*Control!$B$43</f>
        <v>117291533.53132048</v>
      </c>
      <c r="BI91" s="224">
        <f ca="1">BI85*Control!$K39*Control!$L47*Control!$B$43</f>
        <v>117252588.9184494</v>
      </c>
      <c r="BJ91" s="224">
        <f ca="1">BJ85*Control!$K39*Control!$L47*Control!$B$43</f>
        <v>117213652.6488411</v>
      </c>
      <c r="BK91" s="224">
        <f ca="1">BK85*Control!$K39*Control!$L47*Control!$B$43</f>
        <v>117174724.72458643</v>
      </c>
      <c r="BL91" s="224">
        <f ca="1">BL85*Control!$K39*Control!$L47*Control!$B$43</f>
        <v>116997081.74920475</v>
      </c>
      <c r="BM91" s="224">
        <f ca="1">BM85*Control!$K39*Control!$L47*Control!$B$43</f>
        <v>116608708.37127861</v>
      </c>
      <c r="BN91" s="224">
        <f ca="1">BN85*Control!$K39*Control!$L47*Control!$B$43</f>
        <v>116221322.42479163</v>
      </c>
      <c r="BO91" s="224">
        <f ca="1">BO85*Control!$K39*Control!$L47*Control!$B$43</f>
        <v>115834921.66613138</v>
      </c>
      <c r="BP91" s="224">
        <f ca="1">BP85*Control!$K39*Control!$L47*Control!$B$43</f>
        <v>115449503.85647513</v>
      </c>
      <c r="BQ91" s="224">
        <f ca="1">BQ85*Control!$K39*Control!$L47*Control!$B$43</f>
        <v>115065066.76177993</v>
      </c>
      <c r="BR91" s="224">
        <f ca="1">BR85*Control!$K39*Control!$L47*Control!$B$43</f>
        <v>114681608.15277287</v>
      </c>
      <c r="BS91" s="224">
        <f ca="1">BS85*Control!$K39*Control!$L47*Control!$B$43</f>
        <v>114299125.80494133</v>
      </c>
      <c r="BT91" s="224">
        <f ca="1">BT85*Control!$K39*Control!$L47*Control!$B$43</f>
        <v>113917617.49852301</v>
      </c>
      <c r="BU91" s="224">
        <f ca="1">BU85*Control!$K39*Control!$L47*Control!$B$43</f>
        <v>113537081.01849642</v>
      </c>
      <c r="BV91" s="224">
        <f ca="1">BV85*Control!$K39*Control!$L47*Control!$B$43</f>
        <v>113079216.09108517</v>
      </c>
      <c r="BW91" s="224">
        <f ca="1">BW85*Control!$K39*Control!$L47*Control!$B$43</f>
        <v>112513659.85173923</v>
      </c>
      <c r="BX91" s="224">
        <f ca="1">BX85*Control!$K39*Control!$L47*Control!$B$43</f>
        <v>111950169.42893395</v>
      </c>
      <c r="BY91" s="224">
        <f ca="1">BY85*Control!$K39*Control!$L47*Control!$B$43</f>
        <v>111388738.15837932</v>
      </c>
      <c r="BZ91" s="224">
        <f ca="1">BZ85*Control!$K39*Control!$L47*Control!$B$43</f>
        <v>110829359.39588897</v>
      </c>
      <c r="CA91" s="224">
        <f ca="1">CA85*Control!$K39*Control!$L47*Control!$B$43</f>
        <v>110272026.51732245</v>
      </c>
      <c r="CB91" s="224">
        <f ca="1">CB85*Control!$K39*Control!$L47*Control!$B$43</f>
        <v>109716732.91852699</v>
      </c>
      <c r="CC91" s="224">
        <f ca="1">CC85*Control!$K39*Control!$L47*Control!$B$43</f>
        <v>109163472.0152798</v>
      </c>
      <c r="CD91" s="224">
        <f ca="1">CD85*Control!$K39*Control!$L47*Control!$B$43</f>
        <v>108612237.24323028</v>
      </c>
      <c r="CE91" s="224">
        <f ca="1">CE85*Control!$K39*Control!$L47*Control!$B$43</f>
        <v>108063022.05784258</v>
      </c>
      <c r="CF91" s="224">
        <f ca="1">CF85*Control!$K39*Control!$L47*Control!$B$43</f>
        <v>107515819.93433827</v>
      </c>
    </row>
    <row r="92" spans="2:84" x14ac:dyDescent="0.2">
      <c r="B92" s="126" t="s">
        <v>121</v>
      </c>
      <c r="C92" s="126"/>
      <c r="D92" s="126"/>
      <c r="E92" s="126"/>
      <c r="AI92" s="122"/>
      <c r="AJ92" s="122"/>
      <c r="AK92" s="122"/>
      <c r="AL92" s="122"/>
      <c r="AM92" s="122"/>
      <c r="AN92" s="122"/>
      <c r="AO92" s="122"/>
      <c r="AP92" s="122"/>
      <c r="AQ92" s="122"/>
      <c r="AR92" s="122"/>
      <c r="AS92" s="122"/>
      <c r="AT92" s="122"/>
      <c r="AU92" s="122"/>
      <c r="AV92" s="122"/>
      <c r="AW92" s="122"/>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2"/>
      <c r="CE92" s="122"/>
      <c r="CF92" s="122"/>
    </row>
    <row r="93" spans="2:84" x14ac:dyDescent="0.2">
      <c r="B93" s="132" t="s">
        <v>107</v>
      </c>
      <c r="C93" s="132"/>
      <c r="D93" s="132"/>
      <c r="E93" s="132"/>
      <c r="G93" s="3"/>
      <c r="AI93" s="122"/>
      <c r="AJ93" s="122"/>
      <c r="AK93" s="122"/>
      <c r="AL93" s="122"/>
      <c r="AM93" s="122"/>
      <c r="AN93" s="122"/>
      <c r="AO93" s="122"/>
      <c r="AP93" s="122"/>
      <c r="AQ93" s="122"/>
      <c r="AR93" s="122"/>
      <c r="AS93" s="122"/>
      <c r="AT93" s="122"/>
      <c r="AU93" s="122"/>
      <c r="AV93" s="122"/>
      <c r="AW93" s="122"/>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2"/>
      <c r="CE93" s="122"/>
      <c r="CF93" s="122"/>
    </row>
    <row r="94" spans="2:84" ht="16" x14ac:dyDescent="0.2">
      <c r="B94" s="130" t="s">
        <v>211</v>
      </c>
      <c r="D94" s="130"/>
      <c r="E94" s="130"/>
      <c r="G94" s="120"/>
      <c r="AI94" s="122"/>
      <c r="AJ94" s="122"/>
      <c r="AK94" s="122"/>
      <c r="AL94" s="122"/>
      <c r="AM94" s="122"/>
      <c r="AN94" s="122"/>
      <c r="AO94" s="122"/>
      <c r="AP94" s="122"/>
      <c r="AQ94" s="122"/>
      <c r="AR94" s="122"/>
      <c r="AS94" s="122"/>
      <c r="AT94" s="122"/>
      <c r="AU94" s="122"/>
      <c r="AV94" s="122"/>
      <c r="AW94" s="122"/>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2"/>
      <c r="CE94" s="122"/>
      <c r="CF94" s="122"/>
    </row>
    <row r="95" spans="2:84" x14ac:dyDescent="0.2">
      <c r="B95" s="180">
        <v>25000</v>
      </c>
      <c r="C95" s="79"/>
      <c r="D95" s="152"/>
      <c r="E95" s="152"/>
      <c r="F95" s="153"/>
      <c r="G95" s="79"/>
      <c r="H95" s="153"/>
      <c r="I95" s="153"/>
      <c r="J95" s="153"/>
      <c r="K95" s="153"/>
      <c r="L95" s="153"/>
      <c r="M95" s="153"/>
      <c r="N95" s="153"/>
      <c r="O95" s="153"/>
      <c r="P95" s="153"/>
      <c r="Q95" s="153"/>
      <c r="R95" s="153"/>
      <c r="S95" s="153"/>
      <c r="T95" s="153"/>
      <c r="U95" s="153"/>
      <c r="V95" s="153"/>
      <c r="W95" s="153"/>
      <c r="X95" s="153"/>
      <c r="Y95" s="153"/>
      <c r="Z95" s="153"/>
      <c r="AA95" s="153"/>
      <c r="AB95" s="153"/>
      <c r="AC95" s="153"/>
      <c r="AD95" s="153"/>
      <c r="AE95" s="153"/>
      <c r="AF95" s="153"/>
      <c r="AG95" s="153"/>
      <c r="AH95" s="153"/>
      <c r="AI95" s="153"/>
      <c r="AJ95" s="153"/>
      <c r="AK95" s="153"/>
      <c r="AL95" s="153"/>
      <c r="AM95" s="153"/>
      <c r="AN95" s="153"/>
      <c r="AO95" s="153"/>
      <c r="AP95" s="153"/>
      <c r="AQ95" s="153"/>
      <c r="AR95" s="153"/>
      <c r="AS95" s="153"/>
      <c r="AT95" s="153"/>
      <c r="AU95" s="153"/>
      <c r="AV95" s="153"/>
      <c r="AW95" s="153"/>
      <c r="AX95" s="153"/>
      <c r="AY95" s="153"/>
      <c r="AZ95" s="153"/>
      <c r="BA95" s="153"/>
      <c r="BB95" s="153"/>
      <c r="BC95" s="153"/>
      <c r="BD95" s="153"/>
      <c r="BE95" s="153"/>
      <c r="BF95" s="153"/>
      <c r="BG95" s="153"/>
      <c r="BH95" s="153"/>
      <c r="BI95" s="153"/>
      <c r="BJ95" s="153"/>
      <c r="BK95" s="153"/>
      <c r="BL95" s="153"/>
      <c r="BM95" s="153"/>
      <c r="BN95" s="153"/>
      <c r="BO95" s="153"/>
      <c r="BP95" s="153"/>
      <c r="BQ95" s="153"/>
      <c r="BR95" s="153"/>
      <c r="BS95" s="153"/>
      <c r="BT95" s="153"/>
      <c r="BU95" s="153"/>
      <c r="BV95" s="153"/>
      <c r="BW95" s="153"/>
      <c r="BX95" s="153"/>
      <c r="BY95" s="153"/>
      <c r="BZ95" s="153"/>
      <c r="CA95" s="153"/>
      <c r="CB95" s="153"/>
      <c r="CC95" s="153"/>
      <c r="CD95" s="153"/>
      <c r="CE95" s="153"/>
      <c r="CF95" s="153"/>
    </row>
    <row r="96" spans="2:84" x14ac:dyDescent="0.2">
      <c r="B96" s="180">
        <f>B95+50000</f>
        <v>75000</v>
      </c>
      <c r="C96" s="79"/>
      <c r="D96" s="152"/>
      <c r="E96" s="152"/>
      <c r="F96" s="153"/>
      <c r="G96" s="79"/>
      <c r="H96" s="153"/>
      <c r="I96" s="153"/>
      <c r="J96" s="153"/>
      <c r="K96" s="153"/>
      <c r="L96" s="153"/>
      <c r="M96" s="153"/>
      <c r="N96" s="153"/>
      <c r="O96" s="153"/>
      <c r="P96" s="153"/>
      <c r="Q96" s="153"/>
      <c r="R96" s="153"/>
      <c r="S96" s="153"/>
      <c r="T96" s="153"/>
      <c r="U96" s="153"/>
      <c r="V96" s="153"/>
      <c r="W96" s="153"/>
      <c r="X96" s="153"/>
      <c r="Y96" s="153"/>
      <c r="Z96" s="153"/>
      <c r="AA96" s="153"/>
      <c r="AB96" s="153"/>
      <c r="AC96" s="153"/>
      <c r="AD96" s="153"/>
      <c r="AE96" s="153"/>
      <c r="AF96" s="153"/>
      <c r="AG96" s="153"/>
      <c r="AH96" s="153"/>
      <c r="AI96" s="153"/>
      <c r="AJ96" s="153"/>
      <c r="AK96" s="153"/>
      <c r="AL96" s="153"/>
      <c r="AM96" s="153"/>
      <c r="AN96" s="153"/>
      <c r="AO96" s="153"/>
      <c r="AP96" s="153"/>
      <c r="AQ96" s="153"/>
      <c r="AR96" s="153"/>
      <c r="AS96" s="153"/>
      <c r="AT96" s="153"/>
      <c r="AU96" s="153"/>
      <c r="AV96" s="153"/>
      <c r="AW96" s="153"/>
      <c r="AX96" s="153"/>
      <c r="AY96" s="153"/>
      <c r="AZ96" s="153"/>
      <c r="BA96" s="153"/>
      <c r="BB96" s="153"/>
      <c r="BC96" s="153"/>
      <c r="BD96" s="153"/>
      <c r="BE96" s="153"/>
      <c r="BF96" s="153"/>
      <c r="BG96" s="153"/>
      <c r="BH96" s="153"/>
      <c r="BI96" s="153"/>
      <c r="BJ96" s="153"/>
      <c r="BK96" s="153"/>
      <c r="BL96" s="153"/>
      <c r="BM96" s="153"/>
      <c r="BN96" s="153"/>
      <c r="BO96" s="153"/>
      <c r="BP96" s="153"/>
      <c r="BQ96" s="153"/>
      <c r="BR96" s="153"/>
      <c r="BS96" s="153"/>
      <c r="BT96" s="153"/>
      <c r="BU96" s="153"/>
      <c r="BV96" s="153"/>
      <c r="BW96" s="153"/>
      <c r="BX96" s="153"/>
      <c r="BY96" s="153"/>
      <c r="BZ96" s="153"/>
      <c r="CA96" s="153"/>
      <c r="CB96" s="153"/>
      <c r="CC96" s="153"/>
      <c r="CD96" s="153"/>
      <c r="CE96" s="153"/>
      <c r="CF96" s="153"/>
    </row>
    <row r="97" spans="1:84" x14ac:dyDescent="0.2">
      <c r="B97" s="180">
        <f>B96+50000</f>
        <v>125000</v>
      </c>
      <c r="C97" s="79"/>
      <c r="D97" s="152"/>
      <c r="E97" s="152"/>
      <c r="F97" s="153"/>
      <c r="G97" s="79"/>
      <c r="H97" s="153"/>
      <c r="I97" s="153"/>
      <c r="J97" s="153"/>
      <c r="K97" s="153"/>
      <c r="L97" s="153"/>
      <c r="M97" s="153"/>
      <c r="N97" s="153"/>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c r="AS97" s="153"/>
      <c r="AT97" s="153"/>
      <c r="AU97" s="153"/>
      <c r="AV97" s="153"/>
      <c r="AW97" s="153"/>
      <c r="AX97" s="153"/>
      <c r="AY97" s="153"/>
      <c r="AZ97" s="153"/>
      <c r="BA97" s="153"/>
      <c r="BB97" s="153"/>
      <c r="BC97" s="153"/>
      <c r="BD97" s="153"/>
      <c r="BE97" s="153"/>
      <c r="BF97" s="153"/>
      <c r="BG97" s="153"/>
      <c r="BH97" s="153"/>
      <c r="BI97" s="153"/>
      <c r="BJ97" s="153"/>
      <c r="BK97" s="153"/>
      <c r="BL97" s="153"/>
      <c r="BM97" s="153"/>
      <c r="BN97" s="153"/>
      <c r="BO97" s="153"/>
      <c r="BP97" s="153"/>
      <c r="BQ97" s="153"/>
      <c r="BR97" s="153"/>
      <c r="BS97" s="153"/>
      <c r="BT97" s="153"/>
      <c r="BU97" s="153"/>
      <c r="BV97" s="153"/>
      <c r="BW97" s="153"/>
      <c r="BX97" s="153"/>
      <c r="BY97" s="153"/>
      <c r="BZ97" s="153"/>
      <c r="CA97" s="153"/>
      <c r="CB97" s="153"/>
      <c r="CC97" s="153"/>
      <c r="CD97" s="153"/>
      <c r="CE97" s="153"/>
      <c r="CF97" s="153"/>
    </row>
    <row r="98" spans="1:84" x14ac:dyDescent="0.2">
      <c r="B98" s="180">
        <f>B97+50000</f>
        <v>175000</v>
      </c>
      <c r="C98" s="79"/>
      <c r="D98" s="152"/>
      <c r="E98" s="152"/>
      <c r="F98" s="153"/>
      <c r="G98" s="79"/>
      <c r="H98" s="153"/>
      <c r="I98" s="153"/>
      <c r="J98" s="153"/>
      <c r="K98" s="153"/>
      <c r="L98" s="153"/>
      <c r="M98" s="153"/>
      <c r="N98" s="153"/>
      <c r="O98" s="153"/>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c r="AP98" s="153"/>
      <c r="AQ98" s="153"/>
      <c r="AR98" s="153"/>
      <c r="AS98" s="153"/>
      <c r="AT98" s="153"/>
      <c r="AU98" s="153"/>
      <c r="AV98" s="153"/>
      <c r="AW98" s="153"/>
      <c r="AX98" s="153"/>
      <c r="AY98" s="153"/>
      <c r="AZ98" s="153"/>
      <c r="BA98" s="153"/>
      <c r="BB98" s="153"/>
      <c r="BC98" s="153"/>
      <c r="BD98" s="153"/>
      <c r="BE98" s="153"/>
      <c r="BF98" s="153"/>
      <c r="BG98" s="153"/>
      <c r="BH98" s="153"/>
      <c r="BI98" s="153"/>
      <c r="BJ98" s="153"/>
      <c r="BK98" s="153"/>
      <c r="BL98" s="153"/>
      <c r="BM98" s="153"/>
      <c r="BN98" s="153"/>
      <c r="BO98" s="153"/>
      <c r="BP98" s="153"/>
      <c r="BQ98" s="153"/>
      <c r="BR98" s="153"/>
      <c r="BS98" s="153"/>
      <c r="BT98" s="153"/>
      <c r="BU98" s="153"/>
      <c r="BV98" s="153"/>
      <c r="BW98" s="153"/>
      <c r="BX98" s="153"/>
      <c r="BY98" s="153"/>
      <c r="BZ98" s="153"/>
      <c r="CA98" s="153"/>
      <c r="CB98" s="153"/>
      <c r="CC98" s="153"/>
      <c r="CD98" s="153"/>
      <c r="CE98" s="153"/>
      <c r="CF98" s="153"/>
    </row>
    <row r="99" spans="1:84" x14ac:dyDescent="0.2">
      <c r="B99" s="180">
        <f>B98+50000</f>
        <v>225000</v>
      </c>
      <c r="C99" s="79"/>
      <c r="D99" s="152"/>
      <c r="E99" s="152"/>
      <c r="F99" s="153"/>
      <c r="G99" s="79"/>
      <c r="H99" s="153"/>
      <c r="I99" s="153"/>
      <c r="J99" s="153"/>
      <c r="K99" s="153"/>
      <c r="L99" s="153"/>
      <c r="M99" s="153"/>
      <c r="N99" s="153"/>
      <c r="O99" s="153"/>
      <c r="P99" s="153"/>
      <c r="Q99" s="153"/>
      <c r="R99" s="153"/>
      <c r="S99" s="153"/>
      <c r="T99" s="153"/>
      <c r="U99" s="153"/>
      <c r="V99" s="153"/>
      <c r="W99" s="153"/>
      <c r="X99" s="153"/>
      <c r="Y99" s="153"/>
      <c r="Z99" s="153"/>
      <c r="AA99" s="153"/>
      <c r="AB99" s="153"/>
      <c r="AC99" s="153"/>
      <c r="AD99" s="153"/>
      <c r="AE99" s="153"/>
      <c r="AF99" s="153"/>
      <c r="AG99" s="153"/>
      <c r="AH99" s="153"/>
      <c r="AI99" s="153"/>
      <c r="AJ99" s="153"/>
      <c r="AK99" s="153"/>
      <c r="AL99" s="153"/>
      <c r="AM99" s="153"/>
      <c r="AN99" s="153"/>
      <c r="AO99" s="153"/>
      <c r="AP99" s="153"/>
      <c r="AQ99" s="153"/>
      <c r="AR99" s="153"/>
      <c r="AS99" s="153"/>
      <c r="AT99" s="153"/>
      <c r="AU99" s="153"/>
      <c r="AV99" s="153"/>
      <c r="AW99" s="153"/>
      <c r="AX99" s="153"/>
      <c r="AY99" s="153"/>
      <c r="AZ99" s="153"/>
      <c r="BA99" s="153"/>
      <c r="BB99" s="153"/>
      <c r="BC99" s="153"/>
      <c r="BD99" s="153"/>
      <c r="BE99" s="153"/>
      <c r="BF99" s="153"/>
      <c r="BG99" s="153"/>
      <c r="BH99" s="153"/>
      <c r="BI99" s="153"/>
      <c r="BJ99" s="153"/>
      <c r="BK99" s="153"/>
      <c r="BL99" s="153"/>
      <c r="BM99" s="153"/>
      <c r="BN99" s="153"/>
      <c r="BO99" s="153"/>
      <c r="BP99" s="153"/>
      <c r="BQ99" s="153"/>
      <c r="BR99" s="153"/>
      <c r="BS99" s="153"/>
      <c r="BT99" s="153"/>
      <c r="BU99" s="153"/>
      <c r="BV99" s="153"/>
      <c r="BW99" s="153"/>
      <c r="BX99" s="153"/>
      <c r="BY99" s="153"/>
      <c r="BZ99" s="153"/>
      <c r="CA99" s="153"/>
      <c r="CB99" s="153"/>
      <c r="CC99" s="153"/>
      <c r="CD99" s="153"/>
      <c r="CE99" s="153"/>
      <c r="CF99" s="153"/>
    </row>
    <row r="100" spans="1:84" x14ac:dyDescent="0.2">
      <c r="B100" s="180">
        <f t="shared" ref="B100:B107" si="182">B99+50000</f>
        <v>275000</v>
      </c>
      <c r="C100" s="79"/>
      <c r="D100" s="152"/>
      <c r="E100" s="152"/>
      <c r="F100" s="153"/>
      <c r="G100" s="79"/>
      <c r="H100" s="153"/>
      <c r="I100" s="153"/>
      <c r="J100" s="153"/>
      <c r="K100" s="153"/>
      <c r="L100" s="153"/>
      <c r="M100" s="153"/>
      <c r="N100" s="153"/>
      <c r="O100" s="153"/>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s="153"/>
      <c r="AP100" s="153"/>
      <c r="AQ100" s="153"/>
      <c r="AR100" s="153"/>
      <c r="AS100" s="153"/>
      <c r="AT100" s="153"/>
      <c r="AU100" s="153"/>
      <c r="AV100" s="153"/>
      <c r="AW100" s="153"/>
      <c r="AX100" s="153"/>
      <c r="AY100" s="153"/>
      <c r="AZ100" s="153"/>
      <c r="BA100" s="153"/>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53"/>
      <c r="BY100" s="153"/>
      <c r="BZ100" s="153"/>
      <c r="CA100" s="153"/>
      <c r="CB100" s="153"/>
      <c r="CC100" s="153"/>
      <c r="CD100" s="153"/>
      <c r="CE100" s="153"/>
      <c r="CF100" s="153"/>
    </row>
    <row r="101" spans="1:84" x14ac:dyDescent="0.2">
      <c r="B101" s="180">
        <f t="shared" si="182"/>
        <v>325000</v>
      </c>
      <c r="C101" s="79"/>
      <c r="D101" s="152"/>
      <c r="E101" s="152"/>
      <c r="F101" s="153"/>
      <c r="G101" s="79"/>
      <c r="H101" s="153"/>
      <c r="I101" s="153"/>
      <c r="J101" s="153"/>
      <c r="K101" s="153"/>
      <c r="L101" s="153"/>
      <c r="M101" s="153"/>
      <c r="N101" s="153"/>
      <c r="O101" s="153"/>
      <c r="P101" s="153"/>
      <c r="Q101" s="153"/>
      <c r="R101" s="153"/>
      <c r="S101" s="153"/>
      <c r="T101" s="153"/>
      <c r="U101" s="153"/>
      <c r="V101" s="153"/>
      <c r="W101" s="153"/>
      <c r="X101" s="153"/>
      <c r="Y101" s="153"/>
      <c r="Z101" s="153"/>
      <c r="AA101" s="153"/>
      <c r="AB101" s="153"/>
      <c r="AC101" s="153"/>
      <c r="AD101" s="153"/>
      <c r="AE101" s="153"/>
      <c r="AF101" s="153"/>
      <c r="AG101" s="153"/>
      <c r="AH101" s="153"/>
      <c r="AI101" s="153"/>
      <c r="AJ101" s="153"/>
      <c r="AK101" s="153"/>
      <c r="AL101" s="153"/>
      <c r="AM101" s="153"/>
      <c r="AN101" s="153"/>
      <c r="AO101" s="153"/>
      <c r="AP101" s="153"/>
      <c r="AQ101" s="153"/>
      <c r="AR101" s="153"/>
      <c r="AS101" s="153"/>
      <c r="AT101" s="153"/>
      <c r="AU101" s="153"/>
      <c r="AV101" s="153"/>
      <c r="AW101" s="153"/>
      <c r="AX101" s="153"/>
      <c r="AY101" s="153"/>
      <c r="AZ101" s="153"/>
      <c r="BA101" s="153"/>
      <c r="BB101" s="153"/>
      <c r="BC101" s="153"/>
      <c r="BD101" s="153"/>
      <c r="BE101" s="153"/>
      <c r="BF101" s="153"/>
      <c r="BG101" s="153"/>
      <c r="BH101" s="153"/>
      <c r="BI101" s="153"/>
      <c r="BJ101" s="153"/>
      <c r="BK101" s="153"/>
      <c r="BL101" s="153"/>
      <c r="BM101" s="153"/>
      <c r="BN101" s="153"/>
      <c r="BO101" s="153"/>
      <c r="BP101" s="153"/>
      <c r="BQ101" s="153"/>
      <c r="BR101" s="153"/>
      <c r="BS101" s="153"/>
      <c r="BT101" s="153"/>
      <c r="BU101" s="153"/>
      <c r="BV101" s="153"/>
      <c r="BW101" s="153"/>
      <c r="BX101" s="153"/>
      <c r="BY101" s="153"/>
      <c r="BZ101" s="153"/>
      <c r="CA101" s="153"/>
      <c r="CB101" s="153"/>
      <c r="CC101" s="153"/>
      <c r="CD101" s="153"/>
      <c r="CE101" s="153"/>
      <c r="CF101" s="153"/>
    </row>
    <row r="102" spans="1:84" x14ac:dyDescent="0.2">
      <c r="B102" s="180">
        <f t="shared" si="182"/>
        <v>375000</v>
      </c>
      <c r="C102" s="79"/>
      <c r="D102" s="152"/>
      <c r="E102" s="152"/>
      <c r="F102" s="153"/>
      <c r="G102" s="79"/>
      <c r="H102" s="153"/>
      <c r="I102" s="153"/>
      <c r="J102" s="153"/>
      <c r="K102" s="153"/>
      <c r="L102" s="153"/>
      <c r="M102" s="153"/>
      <c r="N102" s="153"/>
      <c r="O102" s="153"/>
      <c r="P102" s="153"/>
      <c r="Q102" s="153"/>
      <c r="R102" s="153"/>
      <c r="S102" s="153"/>
      <c r="T102" s="153"/>
      <c r="U102" s="153"/>
      <c r="V102" s="153"/>
      <c r="W102" s="153"/>
      <c r="X102" s="153"/>
      <c r="Y102" s="153"/>
      <c r="Z102" s="153"/>
      <c r="AA102" s="153"/>
      <c r="AB102" s="153"/>
      <c r="AC102" s="153"/>
      <c r="AD102" s="153"/>
      <c r="AE102" s="153"/>
      <c r="AF102" s="153"/>
      <c r="AG102" s="153"/>
      <c r="AH102" s="153"/>
      <c r="AI102" s="153"/>
      <c r="AJ102" s="153"/>
      <c r="AK102" s="153"/>
      <c r="AL102" s="153"/>
      <c r="AM102" s="153"/>
      <c r="AN102" s="153"/>
      <c r="AO102" s="153"/>
      <c r="AP102" s="153"/>
      <c r="AQ102" s="153"/>
      <c r="AR102" s="153"/>
      <c r="AS102" s="153"/>
      <c r="AT102" s="153"/>
      <c r="AU102" s="153"/>
      <c r="AV102" s="153"/>
      <c r="AW102" s="153"/>
      <c r="AX102" s="153"/>
      <c r="AY102" s="153"/>
      <c r="AZ102" s="153"/>
      <c r="BA102" s="153"/>
      <c r="BB102" s="153"/>
      <c r="BC102" s="153"/>
      <c r="BD102" s="153"/>
      <c r="BE102" s="153"/>
      <c r="BF102" s="153"/>
      <c r="BG102" s="153"/>
      <c r="BH102" s="153"/>
      <c r="BI102" s="153"/>
      <c r="BJ102" s="153"/>
      <c r="BK102" s="153"/>
      <c r="BL102" s="153"/>
      <c r="BM102" s="153"/>
      <c r="BN102" s="153"/>
      <c r="BO102" s="153"/>
      <c r="BP102" s="153"/>
      <c r="BQ102" s="153"/>
      <c r="BR102" s="153"/>
      <c r="BS102" s="153"/>
      <c r="BT102" s="153"/>
      <c r="BU102" s="153"/>
      <c r="BV102" s="153"/>
      <c r="BW102" s="153"/>
      <c r="BX102" s="153"/>
      <c r="BY102" s="153"/>
      <c r="BZ102" s="153"/>
      <c r="CA102" s="153"/>
      <c r="CB102" s="153"/>
      <c r="CC102" s="153"/>
      <c r="CD102" s="153"/>
      <c r="CE102" s="153"/>
      <c r="CF102" s="153"/>
    </row>
    <row r="103" spans="1:84" x14ac:dyDescent="0.2">
      <c r="B103" s="180">
        <f t="shared" si="182"/>
        <v>425000</v>
      </c>
      <c r="C103" s="79"/>
      <c r="D103" s="152"/>
      <c r="E103" s="152"/>
      <c r="F103" s="153"/>
      <c r="G103" s="79"/>
      <c r="H103" s="153"/>
      <c r="I103" s="153"/>
      <c r="J103" s="153"/>
      <c r="K103" s="153"/>
      <c r="L103" s="153"/>
      <c r="M103" s="153"/>
      <c r="N103" s="153"/>
      <c r="O103" s="153"/>
      <c r="P103" s="153"/>
      <c r="Q103" s="153"/>
      <c r="R103" s="153"/>
      <c r="S103" s="153"/>
      <c r="T103" s="153"/>
      <c r="U103" s="153"/>
      <c r="V103" s="153"/>
      <c r="W103" s="153"/>
      <c r="X103" s="153"/>
      <c r="Y103" s="153"/>
      <c r="Z103" s="153"/>
      <c r="AA103" s="153"/>
      <c r="AB103" s="153"/>
      <c r="AC103" s="153"/>
      <c r="AD103" s="153"/>
      <c r="AE103" s="153"/>
      <c r="AF103" s="153"/>
      <c r="AG103" s="153"/>
      <c r="AH103" s="153"/>
      <c r="AI103" s="153"/>
      <c r="AJ103" s="153"/>
      <c r="AK103" s="153"/>
      <c r="AL103" s="153"/>
      <c r="AM103" s="153"/>
      <c r="AN103" s="153"/>
      <c r="AO103" s="153"/>
      <c r="AP103" s="153"/>
      <c r="AQ103" s="153"/>
      <c r="AR103" s="153"/>
      <c r="AS103" s="153"/>
      <c r="AT103" s="153"/>
      <c r="AU103" s="153"/>
      <c r="AV103" s="153"/>
      <c r="AW103" s="153"/>
      <c r="AX103" s="153"/>
      <c r="AY103" s="153"/>
      <c r="AZ103" s="153"/>
      <c r="BA103" s="153"/>
      <c r="BB103" s="153"/>
      <c r="BC103" s="153"/>
      <c r="BD103" s="153"/>
      <c r="BE103" s="153"/>
      <c r="BF103" s="153"/>
      <c r="BG103" s="153"/>
      <c r="BH103" s="153"/>
      <c r="BI103" s="153"/>
      <c r="BJ103" s="153"/>
      <c r="BK103" s="153"/>
      <c r="BL103" s="153"/>
      <c r="BM103" s="153"/>
      <c r="BN103" s="153"/>
      <c r="BO103" s="153"/>
      <c r="BP103" s="153"/>
      <c r="BQ103" s="153"/>
      <c r="BR103" s="153"/>
      <c r="BS103" s="153"/>
      <c r="BT103" s="153"/>
      <c r="BU103" s="153"/>
      <c r="BV103" s="153"/>
      <c r="BW103" s="153"/>
      <c r="BX103" s="153"/>
      <c r="BY103" s="153"/>
      <c r="BZ103" s="153"/>
      <c r="CA103" s="153"/>
      <c r="CB103" s="153"/>
      <c r="CC103" s="153"/>
      <c r="CD103" s="153"/>
      <c r="CE103" s="153"/>
      <c r="CF103" s="153"/>
    </row>
    <row r="104" spans="1:84" x14ac:dyDescent="0.2">
      <c r="B104" s="180">
        <f t="shared" si="182"/>
        <v>475000</v>
      </c>
      <c r="C104" s="79"/>
      <c r="D104" s="152"/>
      <c r="E104" s="152"/>
      <c r="F104" s="153"/>
      <c r="G104" s="79"/>
      <c r="H104" s="153"/>
      <c r="I104" s="153"/>
      <c r="J104" s="153"/>
      <c r="K104" s="153"/>
      <c r="L104" s="153"/>
      <c r="M104" s="153"/>
      <c r="N104" s="153"/>
      <c r="O104" s="153"/>
      <c r="P104" s="153"/>
      <c r="Q104" s="153"/>
      <c r="R104" s="153"/>
      <c r="S104" s="153"/>
      <c r="T104" s="153"/>
      <c r="U104" s="153"/>
      <c r="V104" s="153"/>
      <c r="W104" s="153"/>
      <c r="X104" s="153"/>
      <c r="Y104" s="153"/>
      <c r="Z104" s="153"/>
      <c r="AA104" s="153"/>
      <c r="AB104" s="153"/>
      <c r="AC104" s="153"/>
      <c r="AD104" s="153"/>
      <c r="AE104" s="153"/>
      <c r="AF104" s="153"/>
      <c r="AG104" s="153"/>
      <c r="AH104" s="153"/>
      <c r="AI104" s="153"/>
      <c r="AJ104" s="153"/>
      <c r="AK104" s="153"/>
      <c r="AL104" s="153"/>
      <c r="AM104" s="153"/>
      <c r="AN104" s="153"/>
      <c r="AO104" s="153"/>
      <c r="AP104" s="153"/>
      <c r="AQ104" s="153"/>
      <c r="AR104" s="153"/>
      <c r="AS104" s="153"/>
      <c r="AT104" s="153"/>
      <c r="AU104" s="153"/>
      <c r="AV104" s="153"/>
      <c r="AW104" s="153"/>
      <c r="AX104" s="153"/>
      <c r="AY104" s="153"/>
      <c r="AZ104" s="153"/>
      <c r="BA104" s="153"/>
      <c r="BB104" s="153"/>
      <c r="BC104" s="153"/>
      <c r="BD104" s="153"/>
      <c r="BE104" s="153"/>
      <c r="BF104" s="153"/>
      <c r="BG104" s="153"/>
      <c r="BH104" s="153"/>
      <c r="BI104" s="153"/>
      <c r="BJ104" s="153"/>
      <c r="BK104" s="153"/>
      <c r="BL104" s="153"/>
      <c r="BM104" s="153"/>
      <c r="BN104" s="153"/>
      <c r="BO104" s="153"/>
      <c r="BP104" s="153"/>
      <c r="BQ104" s="153"/>
      <c r="BR104" s="153"/>
      <c r="BS104" s="153"/>
      <c r="BT104" s="153"/>
      <c r="BU104" s="153"/>
      <c r="BV104" s="153"/>
      <c r="BW104" s="153"/>
      <c r="BX104" s="153"/>
      <c r="BY104" s="153"/>
      <c r="BZ104" s="153"/>
      <c r="CA104" s="153"/>
      <c r="CB104" s="153"/>
      <c r="CC104" s="153"/>
      <c r="CD104" s="153"/>
      <c r="CE104" s="153"/>
      <c r="CF104" s="153"/>
    </row>
    <row r="105" spans="1:84" x14ac:dyDescent="0.2">
      <c r="B105" s="180">
        <f t="shared" si="182"/>
        <v>525000</v>
      </c>
      <c r="C105" s="79"/>
      <c r="D105" s="152"/>
      <c r="E105" s="152"/>
      <c r="F105" s="153"/>
      <c r="G105" s="79"/>
      <c r="H105" s="153"/>
      <c r="I105" s="153"/>
      <c r="J105" s="153"/>
      <c r="K105" s="153"/>
      <c r="L105" s="153"/>
      <c r="M105" s="153"/>
      <c r="N105" s="153"/>
      <c r="O105" s="153"/>
      <c r="P105" s="153"/>
      <c r="Q105" s="153"/>
      <c r="R105" s="153"/>
      <c r="S105" s="153"/>
      <c r="T105" s="153"/>
      <c r="U105" s="153"/>
      <c r="V105" s="153"/>
      <c r="W105" s="153"/>
      <c r="X105" s="153"/>
      <c r="Y105" s="153"/>
      <c r="Z105" s="153"/>
      <c r="AA105" s="153"/>
      <c r="AB105" s="153"/>
      <c r="AC105" s="153"/>
      <c r="AD105" s="153"/>
      <c r="AE105" s="153"/>
      <c r="AF105" s="153"/>
      <c r="AG105" s="153"/>
      <c r="AH105" s="153"/>
      <c r="AI105" s="153"/>
      <c r="AJ105" s="153"/>
      <c r="AK105" s="153"/>
      <c r="AL105" s="153"/>
      <c r="AM105" s="153"/>
      <c r="AN105" s="153"/>
      <c r="AO105" s="153"/>
      <c r="AP105" s="153"/>
      <c r="AQ105" s="153"/>
      <c r="AR105" s="153"/>
      <c r="AS105" s="153"/>
      <c r="AT105" s="153"/>
      <c r="AU105" s="153"/>
      <c r="AV105" s="153"/>
      <c r="AW105" s="153"/>
      <c r="AX105" s="153"/>
      <c r="AY105" s="153"/>
      <c r="AZ105" s="153"/>
      <c r="BA105" s="153"/>
      <c r="BB105" s="153"/>
      <c r="BC105" s="153"/>
      <c r="BD105" s="153"/>
      <c r="BE105" s="153"/>
      <c r="BF105" s="153"/>
      <c r="BG105" s="153"/>
      <c r="BH105" s="153"/>
      <c r="BI105" s="153"/>
      <c r="BJ105" s="153"/>
      <c r="BK105" s="153"/>
      <c r="BL105" s="153"/>
      <c r="BM105" s="153"/>
      <c r="BN105" s="153"/>
      <c r="BO105" s="153"/>
      <c r="BP105" s="153"/>
      <c r="BQ105" s="153"/>
      <c r="BR105" s="153"/>
      <c r="BS105" s="153"/>
      <c r="BT105" s="153"/>
      <c r="BU105" s="153"/>
      <c r="BV105" s="153"/>
      <c r="BW105" s="153"/>
      <c r="BX105" s="153"/>
      <c r="BY105" s="153"/>
      <c r="BZ105" s="153"/>
      <c r="CA105" s="153"/>
      <c r="CB105" s="153"/>
      <c r="CC105" s="153"/>
      <c r="CD105" s="153"/>
      <c r="CE105" s="153"/>
      <c r="CF105" s="153"/>
    </row>
    <row r="106" spans="1:84" x14ac:dyDescent="0.2">
      <c r="B106" s="180">
        <f t="shared" si="182"/>
        <v>575000</v>
      </c>
      <c r="C106" s="79"/>
      <c r="D106" s="152"/>
      <c r="E106" s="152"/>
      <c r="F106" s="153"/>
      <c r="G106" s="79"/>
      <c r="H106" s="153"/>
      <c r="I106" s="153"/>
      <c r="J106" s="153"/>
      <c r="K106" s="153"/>
      <c r="L106" s="153"/>
      <c r="M106" s="153"/>
      <c r="N106" s="153"/>
      <c r="O106" s="153"/>
      <c r="P106" s="153"/>
      <c r="Q106" s="153"/>
      <c r="R106" s="153"/>
      <c r="S106" s="153"/>
      <c r="T106" s="153"/>
      <c r="U106" s="153"/>
      <c r="V106" s="153"/>
      <c r="W106" s="153"/>
      <c r="X106" s="153"/>
      <c r="Y106" s="153"/>
      <c r="Z106" s="153"/>
      <c r="AA106" s="153"/>
      <c r="AB106" s="153"/>
      <c r="AC106" s="153"/>
      <c r="AD106" s="153"/>
      <c r="AE106" s="153"/>
      <c r="AF106" s="153"/>
      <c r="AG106" s="153"/>
      <c r="AH106" s="153"/>
      <c r="AI106" s="153"/>
      <c r="AJ106" s="153"/>
      <c r="AK106" s="153"/>
      <c r="AL106" s="153"/>
      <c r="AM106" s="153"/>
      <c r="AN106" s="153"/>
      <c r="AO106" s="153"/>
      <c r="AP106" s="153"/>
      <c r="AQ106" s="153"/>
      <c r="AR106" s="153"/>
      <c r="AS106" s="153"/>
      <c r="AT106" s="153"/>
      <c r="AU106" s="153"/>
      <c r="AV106" s="153"/>
      <c r="AW106" s="153"/>
      <c r="AX106" s="153"/>
      <c r="AY106" s="153"/>
      <c r="AZ106" s="153"/>
      <c r="BA106" s="153"/>
      <c r="BB106" s="153"/>
      <c r="BC106" s="153"/>
      <c r="BD106" s="153"/>
      <c r="BE106" s="153"/>
      <c r="BF106" s="153"/>
      <c r="BG106" s="153"/>
      <c r="BH106" s="153"/>
      <c r="BI106" s="153"/>
      <c r="BJ106" s="153"/>
      <c r="BK106" s="153"/>
      <c r="BL106" s="153"/>
      <c r="BM106" s="153"/>
      <c r="BN106" s="153"/>
      <c r="BO106" s="153"/>
      <c r="BP106" s="153"/>
      <c r="BQ106" s="153"/>
      <c r="BR106" s="153"/>
      <c r="BS106" s="153"/>
      <c r="BT106" s="153"/>
      <c r="BU106" s="153"/>
      <c r="BV106" s="153"/>
      <c r="BW106" s="153"/>
      <c r="BX106" s="153"/>
      <c r="BY106" s="153"/>
      <c r="BZ106" s="153"/>
      <c r="CA106" s="153"/>
      <c r="CB106" s="153"/>
      <c r="CC106" s="153"/>
      <c r="CD106" s="153"/>
      <c r="CE106" s="153"/>
      <c r="CF106" s="153"/>
    </row>
    <row r="107" spans="1:84" x14ac:dyDescent="0.2">
      <c r="B107" s="180">
        <f t="shared" si="182"/>
        <v>625000</v>
      </c>
      <c r="C107" s="79"/>
      <c r="D107" s="152"/>
      <c r="E107" s="152"/>
      <c r="F107" s="153"/>
      <c r="G107" s="79"/>
      <c r="H107" s="153"/>
      <c r="I107" s="153"/>
      <c r="J107" s="153"/>
      <c r="K107" s="153"/>
      <c r="L107" s="153"/>
      <c r="M107" s="153"/>
      <c r="N107" s="153"/>
      <c r="O107" s="153"/>
      <c r="P107" s="153"/>
      <c r="Q107" s="153"/>
      <c r="R107" s="153"/>
      <c r="S107" s="153"/>
      <c r="T107" s="153"/>
      <c r="U107" s="153"/>
      <c r="V107" s="153"/>
      <c r="W107" s="153"/>
      <c r="X107" s="153"/>
      <c r="Y107" s="153"/>
      <c r="Z107" s="153"/>
      <c r="AA107" s="153"/>
      <c r="AB107" s="153"/>
      <c r="AC107" s="153"/>
      <c r="AD107" s="153"/>
      <c r="AE107" s="153"/>
      <c r="AF107" s="153"/>
      <c r="AG107" s="153"/>
      <c r="AH107" s="153"/>
      <c r="AI107" s="153"/>
      <c r="AJ107" s="153"/>
      <c r="AK107" s="153"/>
      <c r="AL107" s="153"/>
      <c r="AM107" s="153"/>
      <c r="AN107" s="153"/>
      <c r="AO107" s="153"/>
      <c r="AP107" s="153"/>
      <c r="AQ107" s="153"/>
      <c r="AR107" s="153"/>
      <c r="AS107" s="153"/>
      <c r="AT107" s="153"/>
      <c r="AU107" s="153"/>
      <c r="AV107" s="153"/>
      <c r="AW107" s="153"/>
      <c r="AX107" s="153"/>
      <c r="AY107" s="153"/>
      <c r="AZ107" s="153"/>
      <c r="BA107" s="153"/>
      <c r="BB107" s="153"/>
      <c r="BC107" s="153"/>
      <c r="BD107" s="153"/>
      <c r="BE107" s="153"/>
      <c r="BF107" s="153"/>
      <c r="BG107" s="153"/>
      <c r="BH107" s="153"/>
      <c r="BI107" s="153"/>
      <c r="BJ107" s="153"/>
      <c r="BK107" s="153"/>
      <c r="BL107" s="153"/>
      <c r="BM107" s="153"/>
      <c r="BN107" s="153"/>
      <c r="BO107" s="153"/>
      <c r="BP107" s="153"/>
      <c r="BQ107" s="153"/>
      <c r="BR107" s="153"/>
      <c r="BS107" s="153"/>
      <c r="BT107" s="153"/>
      <c r="BU107" s="153"/>
      <c r="BV107" s="153"/>
      <c r="BW107" s="153"/>
      <c r="BX107" s="153"/>
      <c r="BY107" s="153"/>
      <c r="BZ107" s="153"/>
      <c r="CA107" s="153"/>
      <c r="CB107" s="153"/>
      <c r="CC107" s="153"/>
      <c r="CD107" s="153"/>
      <c r="CE107" s="153"/>
      <c r="CF107" s="153"/>
    </row>
    <row r="108" spans="1:84" ht="16" x14ac:dyDescent="0.2">
      <c r="B108" s="130" t="s">
        <v>109</v>
      </c>
      <c r="C108" s="152"/>
      <c r="D108" s="152"/>
      <c r="E108" s="152"/>
      <c r="F108" s="153"/>
      <c r="G108" s="79"/>
      <c r="H108" s="153"/>
      <c r="I108" s="153"/>
      <c r="J108" s="153"/>
      <c r="K108" s="153"/>
      <c r="L108" s="153"/>
      <c r="M108" s="153"/>
      <c r="N108" s="153"/>
      <c r="O108" s="153"/>
      <c r="P108" s="153"/>
      <c r="Q108" s="153"/>
      <c r="R108" s="153"/>
      <c r="S108" s="153"/>
      <c r="T108" s="153"/>
      <c r="U108" s="153"/>
      <c r="V108" s="153"/>
      <c r="W108" s="153"/>
      <c r="X108" s="153"/>
      <c r="Y108" s="153"/>
      <c r="Z108" s="153"/>
      <c r="AA108" s="153"/>
      <c r="AB108" s="153"/>
      <c r="AC108" s="153"/>
      <c r="AD108" s="153"/>
      <c r="AE108" s="153"/>
      <c r="AF108" s="153"/>
      <c r="AG108" s="153"/>
      <c r="AH108" s="153"/>
      <c r="AI108" s="153"/>
      <c r="AJ108" s="153"/>
      <c r="AK108" s="153"/>
      <c r="AL108" s="153"/>
      <c r="AM108" s="153"/>
      <c r="AN108" s="153"/>
      <c r="AO108" s="153"/>
      <c r="AP108" s="153"/>
      <c r="AQ108" s="153"/>
      <c r="AR108" s="153"/>
      <c r="AS108" s="153"/>
      <c r="AT108" s="153"/>
      <c r="AU108" s="153"/>
      <c r="AV108" s="153"/>
      <c r="AW108" s="153"/>
      <c r="AX108" s="153"/>
      <c r="AY108" s="153"/>
      <c r="AZ108" s="153"/>
      <c r="BA108" s="153"/>
      <c r="BB108" s="153"/>
      <c r="BC108" s="153"/>
      <c r="BD108" s="153"/>
      <c r="BE108" s="153"/>
      <c r="BF108" s="153"/>
      <c r="BG108" s="153"/>
      <c r="BH108" s="153"/>
      <c r="BI108" s="153"/>
      <c r="BJ108" s="153"/>
      <c r="BK108" s="153"/>
      <c r="BL108" s="153"/>
      <c r="BM108" s="153"/>
      <c r="BN108" s="153"/>
      <c r="BO108" s="153"/>
      <c r="BP108" s="153"/>
      <c r="BQ108" s="153"/>
      <c r="BR108" s="153"/>
      <c r="BS108" s="153"/>
      <c r="BT108" s="153"/>
      <c r="BU108" s="153"/>
      <c r="BV108" s="153"/>
      <c r="BW108" s="153"/>
      <c r="BX108" s="153"/>
      <c r="BY108" s="153"/>
      <c r="BZ108" s="153"/>
      <c r="CA108" s="153"/>
      <c r="CB108" s="153"/>
      <c r="CC108" s="153"/>
      <c r="CD108" s="153"/>
      <c r="CE108" s="153"/>
      <c r="CF108" s="153"/>
    </row>
    <row r="109" spans="1:84" ht="16" x14ac:dyDescent="0.2">
      <c r="B109" s="130" t="s">
        <v>110</v>
      </c>
      <c r="C109" s="152"/>
      <c r="D109" s="152"/>
      <c r="E109" s="152"/>
      <c r="F109" s="153"/>
      <c r="G109" s="79"/>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3"/>
      <c r="AK109" s="153"/>
      <c r="AL109" s="153"/>
      <c r="AM109" s="153"/>
      <c r="AN109" s="153"/>
      <c r="AO109" s="153"/>
      <c r="AP109" s="153"/>
      <c r="AQ109" s="153"/>
      <c r="AR109" s="153"/>
      <c r="AS109" s="153"/>
      <c r="AT109" s="153"/>
      <c r="AU109" s="153"/>
      <c r="AV109" s="153"/>
      <c r="AW109" s="153"/>
      <c r="AX109" s="153"/>
      <c r="AY109" s="153"/>
      <c r="AZ109" s="153"/>
      <c r="BA109" s="153"/>
      <c r="BB109" s="153"/>
      <c r="BC109" s="153"/>
      <c r="BD109" s="153"/>
      <c r="BE109" s="153"/>
      <c r="BF109" s="153"/>
      <c r="BG109" s="153"/>
      <c r="BH109" s="153"/>
      <c r="BI109" s="153"/>
      <c r="BJ109" s="153"/>
      <c r="BK109" s="153"/>
      <c r="BL109" s="153"/>
      <c r="BM109" s="153"/>
      <c r="BN109" s="153"/>
      <c r="BO109" s="153"/>
      <c r="BP109" s="153"/>
      <c r="BQ109" s="153"/>
      <c r="BR109" s="153"/>
      <c r="BS109" s="153"/>
      <c r="BT109" s="153"/>
      <c r="BU109" s="153"/>
      <c r="BV109" s="153"/>
      <c r="BW109" s="153"/>
      <c r="BX109" s="153"/>
      <c r="BY109" s="153"/>
      <c r="BZ109" s="153"/>
      <c r="CA109" s="153"/>
      <c r="CB109" s="153"/>
      <c r="CC109" s="153"/>
      <c r="CD109" s="153"/>
      <c r="CE109" s="153"/>
      <c r="CF109" s="153"/>
    </row>
    <row r="110" spans="1:84" s="122" customFormat="1" ht="16" x14ac:dyDescent="0.2">
      <c r="A110" s="120"/>
      <c r="B110" s="130" t="s">
        <v>111</v>
      </c>
      <c r="C110" s="152"/>
      <c r="D110" s="152"/>
      <c r="E110" s="152"/>
      <c r="F110" s="153"/>
      <c r="G110" s="79"/>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3"/>
      <c r="BH110" s="153"/>
      <c r="BI110" s="153"/>
      <c r="BJ110" s="153"/>
      <c r="BK110" s="153"/>
      <c r="BL110" s="153"/>
      <c r="BM110" s="153"/>
      <c r="BN110" s="153"/>
      <c r="BO110" s="153"/>
      <c r="BP110" s="153"/>
      <c r="BQ110" s="153"/>
      <c r="BR110" s="153"/>
      <c r="BS110" s="153"/>
      <c r="BT110" s="153"/>
      <c r="BU110" s="153"/>
      <c r="BV110" s="153"/>
      <c r="BW110" s="153"/>
      <c r="BX110" s="153"/>
      <c r="BY110" s="153"/>
      <c r="BZ110" s="153"/>
      <c r="CA110" s="153"/>
      <c r="CB110" s="153"/>
      <c r="CC110" s="153"/>
      <c r="CD110" s="153"/>
      <c r="CE110" s="153"/>
      <c r="CF110" s="153"/>
    </row>
    <row r="111" spans="1:84" s="122" customFormat="1" ht="16" x14ac:dyDescent="0.2">
      <c r="A111" s="120"/>
      <c r="B111" s="130" t="s">
        <v>112</v>
      </c>
      <c r="C111" s="154"/>
      <c r="D111" s="154"/>
      <c r="E111" s="154"/>
      <c r="F111" s="153"/>
      <c r="G111" s="79"/>
      <c r="H111" s="153"/>
      <c r="I111" s="153"/>
      <c r="J111" s="153"/>
      <c r="K111" s="153"/>
      <c r="L111" s="153"/>
      <c r="M111" s="153"/>
      <c r="N111" s="153"/>
      <c r="O111" s="153"/>
      <c r="P111" s="153"/>
      <c r="Q111" s="153"/>
      <c r="R111" s="153"/>
      <c r="S111" s="153"/>
      <c r="T111" s="153"/>
      <c r="U111" s="153"/>
      <c r="V111" s="153"/>
      <c r="W111" s="153"/>
      <c r="X111" s="153"/>
      <c r="Y111" s="153"/>
      <c r="Z111" s="153"/>
      <c r="AA111" s="153"/>
      <c r="AB111" s="153"/>
      <c r="AC111" s="153"/>
      <c r="AD111" s="153"/>
      <c r="AE111" s="153"/>
      <c r="AF111" s="153"/>
      <c r="AG111" s="153"/>
      <c r="AH111" s="153"/>
      <c r="AI111" s="153"/>
      <c r="AJ111" s="153"/>
      <c r="AK111" s="153"/>
      <c r="AL111" s="153"/>
      <c r="AM111" s="153"/>
      <c r="AN111" s="153"/>
      <c r="AO111" s="153"/>
      <c r="AP111" s="153"/>
      <c r="AQ111" s="153"/>
      <c r="AR111" s="153"/>
      <c r="AS111" s="153"/>
      <c r="AT111" s="153"/>
      <c r="AU111" s="153"/>
      <c r="AV111" s="153"/>
      <c r="AW111" s="153"/>
      <c r="AX111" s="153"/>
      <c r="AY111" s="153"/>
      <c r="AZ111" s="153"/>
      <c r="BA111" s="153"/>
      <c r="BB111" s="153"/>
      <c r="BC111" s="153"/>
      <c r="BD111" s="153"/>
      <c r="BE111" s="153"/>
      <c r="BF111" s="153"/>
      <c r="BG111" s="153"/>
      <c r="BH111" s="153"/>
      <c r="BI111" s="153"/>
      <c r="BJ111" s="153"/>
      <c r="BK111" s="153"/>
      <c r="BL111" s="153"/>
      <c r="BM111" s="153"/>
      <c r="BN111" s="153"/>
      <c r="BO111" s="153"/>
      <c r="BP111" s="153"/>
      <c r="BQ111" s="153"/>
      <c r="BR111" s="153"/>
      <c r="BS111" s="153"/>
      <c r="BT111" s="153"/>
      <c r="BU111" s="153"/>
      <c r="BV111" s="153"/>
      <c r="BW111" s="153"/>
      <c r="BX111" s="153"/>
      <c r="BY111" s="153"/>
      <c r="BZ111" s="153"/>
      <c r="CA111" s="153"/>
      <c r="CB111" s="153"/>
      <c r="CC111" s="153"/>
      <c r="CD111" s="153"/>
      <c r="CE111" s="153"/>
      <c r="CF111" s="153"/>
    </row>
    <row r="112" spans="1:84" s="122" customFormat="1" ht="16" x14ac:dyDescent="0.2">
      <c r="A112" s="120"/>
      <c r="B112" s="131" t="s">
        <v>113</v>
      </c>
      <c r="C112" s="130"/>
      <c r="D112" s="130"/>
      <c r="E112" s="130"/>
      <c r="G112" s="3"/>
    </row>
    <row r="113" spans="1:85" s="122" customFormat="1" ht="16" x14ac:dyDescent="0.2">
      <c r="A113" s="120"/>
      <c r="B113" s="130" t="s">
        <v>129</v>
      </c>
      <c r="C113" s="152"/>
      <c r="D113" s="152"/>
      <c r="E113" s="152"/>
      <c r="F113" s="153"/>
      <c r="G113" s="153"/>
      <c r="H113" s="153"/>
      <c r="I113" s="153"/>
      <c r="J113" s="153"/>
      <c r="K113" s="153"/>
      <c r="L113" s="153"/>
      <c r="M113" s="153"/>
      <c r="N113" s="153"/>
      <c r="O113" s="153"/>
      <c r="P113" s="153"/>
      <c r="Q113" s="153"/>
      <c r="R113" s="153"/>
      <c r="S113" s="153"/>
      <c r="T113" s="153"/>
      <c r="U113" s="153"/>
      <c r="V113" s="153"/>
      <c r="W113" s="153"/>
      <c r="X113" s="153"/>
      <c r="Y113" s="153"/>
      <c r="Z113" s="153"/>
      <c r="AA113" s="153"/>
      <c r="AB113" s="153"/>
      <c r="AC113" s="153"/>
      <c r="AD113" s="153"/>
      <c r="AE113" s="153"/>
      <c r="AF113" s="153"/>
      <c r="AG113" s="153"/>
      <c r="AH113" s="153"/>
      <c r="AI113" s="153"/>
      <c r="AJ113" s="153"/>
      <c r="AK113" s="153"/>
      <c r="AL113" s="153"/>
      <c r="AM113" s="153"/>
      <c r="AN113" s="153"/>
      <c r="AO113" s="153"/>
      <c r="AP113" s="153"/>
      <c r="AQ113" s="153"/>
      <c r="AR113" s="153"/>
      <c r="AS113" s="153"/>
      <c r="AT113" s="153"/>
      <c r="AU113" s="153"/>
      <c r="AV113" s="153"/>
      <c r="AW113" s="153"/>
      <c r="AX113" s="153"/>
      <c r="AY113" s="153"/>
      <c r="AZ113" s="153"/>
      <c r="BA113" s="153"/>
      <c r="BB113" s="153"/>
      <c r="BC113" s="153"/>
      <c r="BD113" s="153"/>
      <c r="BE113" s="153"/>
      <c r="BF113" s="153"/>
      <c r="BG113" s="153"/>
      <c r="BH113" s="153"/>
      <c r="BI113" s="153"/>
      <c r="BJ113" s="153"/>
      <c r="BK113" s="153"/>
      <c r="BL113" s="153"/>
      <c r="BM113" s="153"/>
      <c r="BN113" s="153"/>
      <c r="BO113" s="153"/>
      <c r="BP113" s="153"/>
      <c r="BQ113" s="153"/>
      <c r="BR113" s="153"/>
      <c r="BS113" s="153"/>
      <c r="BT113" s="153"/>
      <c r="BU113" s="153"/>
      <c r="BV113" s="153"/>
      <c r="BW113" s="153"/>
      <c r="BX113" s="153"/>
      <c r="BY113" s="153"/>
      <c r="BZ113" s="153"/>
      <c r="CA113" s="153"/>
      <c r="CB113" s="153"/>
      <c r="CC113" s="153"/>
      <c r="CD113" s="153"/>
      <c r="CE113" s="153"/>
      <c r="CF113" s="153"/>
    </row>
    <row r="114" spans="1:85" s="122" customFormat="1" ht="16" x14ac:dyDescent="0.2">
      <c r="A114" s="120"/>
      <c r="B114" s="131" t="s">
        <v>131</v>
      </c>
      <c r="C114" s="130"/>
      <c r="D114" s="130"/>
      <c r="E114" s="130"/>
    </row>
    <row r="115" spans="1:85" s="122" customFormat="1" ht="16" x14ac:dyDescent="0.2">
      <c r="A115" s="120"/>
      <c r="B115" s="130" t="s">
        <v>132</v>
      </c>
      <c r="C115" s="152"/>
      <c r="D115" s="152"/>
      <c r="E115" s="152"/>
      <c r="F115" s="153"/>
      <c r="G115" s="153"/>
      <c r="H115" s="153"/>
      <c r="I115" s="153"/>
      <c r="J115" s="153"/>
      <c r="K115" s="153"/>
      <c r="L115" s="153"/>
      <c r="M115" s="153"/>
      <c r="N115" s="153"/>
      <c r="O115" s="153"/>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c r="AM115" s="153"/>
      <c r="AN115" s="153"/>
      <c r="AO115" s="153"/>
      <c r="AP115" s="153"/>
      <c r="AQ115" s="153"/>
      <c r="AR115" s="153"/>
      <c r="AS115" s="153"/>
      <c r="AT115" s="153"/>
      <c r="AU115" s="153"/>
      <c r="AV115" s="153"/>
      <c r="AW115" s="153"/>
      <c r="AX115" s="153"/>
      <c r="AY115" s="153"/>
      <c r="AZ115" s="153"/>
      <c r="BA115" s="153"/>
      <c r="BB115" s="153"/>
      <c r="BC115" s="153"/>
      <c r="BD115" s="153"/>
      <c r="BE115" s="153"/>
      <c r="BF115" s="153"/>
      <c r="BG115" s="153"/>
      <c r="BH115" s="153"/>
      <c r="BI115" s="153"/>
      <c r="BJ115" s="153"/>
      <c r="BK115" s="153"/>
      <c r="BL115" s="153"/>
      <c r="BM115" s="153"/>
      <c r="BN115" s="153"/>
      <c r="BO115" s="153"/>
      <c r="BP115" s="153"/>
      <c r="BQ115" s="153"/>
      <c r="BR115" s="153"/>
      <c r="BS115" s="153"/>
      <c r="BT115" s="153"/>
      <c r="BU115" s="153"/>
      <c r="BV115" s="153"/>
      <c r="BW115" s="153"/>
      <c r="BX115" s="153"/>
      <c r="BY115" s="153"/>
      <c r="BZ115" s="153"/>
      <c r="CA115" s="153"/>
      <c r="CB115" s="153"/>
      <c r="CC115" s="153"/>
      <c r="CD115" s="153"/>
      <c r="CE115" s="153"/>
      <c r="CF115" s="153"/>
    </row>
    <row r="116" spans="1:85" s="122" customFormat="1" ht="16" x14ac:dyDescent="0.2">
      <c r="A116" s="120"/>
      <c r="B116" s="130" t="s">
        <v>212</v>
      </c>
      <c r="C116" s="152"/>
      <c r="D116" s="152"/>
      <c r="E116" s="152"/>
      <c r="F116" s="153"/>
      <c r="G116" s="153"/>
      <c r="H116" s="153"/>
      <c r="I116" s="153"/>
      <c r="J116" s="153"/>
      <c r="K116" s="153"/>
      <c r="L116" s="153"/>
      <c r="M116" s="153"/>
      <c r="N116" s="153"/>
      <c r="O116" s="153"/>
      <c r="P116" s="153"/>
      <c r="Q116" s="153"/>
      <c r="R116" s="153"/>
      <c r="S116" s="153"/>
      <c r="T116" s="153"/>
      <c r="U116" s="153"/>
      <c r="V116" s="153"/>
      <c r="W116" s="153"/>
      <c r="X116" s="153"/>
      <c r="Y116" s="153"/>
      <c r="Z116" s="153"/>
      <c r="AA116" s="153"/>
      <c r="AB116" s="153"/>
      <c r="AC116" s="153"/>
      <c r="AD116" s="153"/>
      <c r="AE116" s="153"/>
      <c r="AF116" s="153"/>
      <c r="AG116" s="153"/>
      <c r="AH116" s="153"/>
      <c r="AI116" s="153"/>
      <c r="AJ116" s="153"/>
      <c r="AK116" s="153"/>
      <c r="AL116" s="153"/>
      <c r="AM116" s="153"/>
      <c r="AN116" s="153"/>
      <c r="AO116" s="153"/>
      <c r="AP116" s="153"/>
      <c r="AQ116" s="153"/>
      <c r="AR116" s="153"/>
      <c r="AS116" s="153"/>
      <c r="AT116" s="153"/>
      <c r="AU116" s="153"/>
      <c r="AV116" s="153"/>
      <c r="AW116" s="153"/>
      <c r="AX116" s="153"/>
      <c r="AY116" s="153"/>
      <c r="AZ116" s="153"/>
      <c r="BA116" s="153"/>
      <c r="BB116" s="153"/>
      <c r="BC116" s="153"/>
      <c r="BD116" s="153"/>
      <c r="BE116" s="153"/>
      <c r="BF116" s="153"/>
      <c r="BG116" s="153"/>
      <c r="BH116" s="153"/>
      <c r="BI116" s="153"/>
      <c r="BJ116" s="153"/>
      <c r="BK116" s="153"/>
      <c r="BL116" s="153"/>
      <c r="BM116" s="153"/>
      <c r="BN116" s="153"/>
      <c r="BO116" s="153"/>
      <c r="BP116" s="153"/>
      <c r="BQ116" s="153"/>
      <c r="BR116" s="153"/>
      <c r="BS116" s="153"/>
      <c r="BT116" s="153"/>
      <c r="BU116" s="153"/>
      <c r="BV116" s="153"/>
      <c r="BW116" s="153"/>
      <c r="BX116" s="153"/>
      <c r="BY116" s="153"/>
      <c r="BZ116" s="153"/>
      <c r="CA116" s="153"/>
      <c r="CB116" s="153"/>
      <c r="CC116" s="153"/>
      <c r="CD116" s="153"/>
      <c r="CE116" s="153"/>
      <c r="CF116" s="153"/>
    </row>
    <row r="117" spans="1:85" s="122" customFormat="1" ht="16" x14ac:dyDescent="0.2">
      <c r="A117" s="120"/>
      <c r="B117" s="177" t="s">
        <v>213</v>
      </c>
      <c r="C117" s="177">
        <f>SUM(C76:C113)</f>
        <v>0</v>
      </c>
      <c r="D117" s="220">
        <f ca="1">SUM(D77:D79)+SUM(D86:D91)</f>
        <v>8097412370.909133</v>
      </c>
      <c r="E117" s="220">
        <f t="shared" ref="E117:BP117" ca="1" si="183">SUM(E77:E79)+SUM(E86:E91)</f>
        <v>8353275601.6673803</v>
      </c>
      <c r="F117" s="220">
        <f t="shared" ca="1" si="183"/>
        <v>8524737205.7657022</v>
      </c>
      <c r="G117" s="220">
        <f t="shared" ca="1" si="183"/>
        <v>8698455239.6968842</v>
      </c>
      <c r="H117" s="220">
        <f t="shared" ca="1" si="183"/>
        <v>8874455230.4031677</v>
      </c>
      <c r="I117" s="220">
        <f t="shared" ca="1" si="183"/>
        <v>9052762972.1632462</v>
      </c>
      <c r="J117" s="220">
        <f t="shared" ca="1" si="183"/>
        <v>9233404529.2635975</v>
      </c>
      <c r="K117" s="220">
        <f t="shared" ca="1" si="183"/>
        <v>9416406238.6956615</v>
      </c>
      <c r="L117" s="220">
        <f t="shared" ca="1" si="183"/>
        <v>9601794712.8791428</v>
      </c>
      <c r="M117" s="220">
        <f t="shared" ca="1" si="183"/>
        <v>9789596842.4116383</v>
      </c>
      <c r="N117" s="220">
        <f t="shared" ca="1" si="183"/>
        <v>9960127859.6172314</v>
      </c>
      <c r="O117" s="220">
        <f t="shared" ca="1" si="183"/>
        <v>10133713848.48465</v>
      </c>
      <c r="P117" s="220">
        <f t="shared" ca="1" si="183"/>
        <v>10309078008.311924</v>
      </c>
      <c r="Q117" s="220">
        <f t="shared" ca="1" si="183"/>
        <v>10486235769.413372</v>
      </c>
      <c r="R117" s="220">
        <f t="shared" ca="1" si="183"/>
        <v>10665202685.421963</v>
      </c>
      <c r="S117" s="220">
        <f t="shared" ca="1" si="183"/>
        <v>10845994434.22744</v>
      </c>
      <c r="T117" s="220">
        <f t="shared" ca="1" si="183"/>
        <v>11028626818.921324</v>
      </c>
      <c r="U117" s="220">
        <f t="shared" ca="1" si="183"/>
        <v>11213115768.748884</v>
      </c>
      <c r="V117" s="220">
        <f t="shared" ca="1" si="183"/>
        <v>11399477340.068134</v>
      </c>
      <c r="W117" s="220">
        <f t="shared" ca="1" si="183"/>
        <v>11587727717.315832</v>
      </c>
      <c r="X117" s="220">
        <f t="shared" ca="1" si="183"/>
        <v>11754506675.511496</v>
      </c>
      <c r="Y117" s="220">
        <f t="shared" ca="1" si="183"/>
        <v>11909506571.844778</v>
      </c>
      <c r="Z117" s="220">
        <f t="shared" ca="1" si="183"/>
        <v>12065609807.338802</v>
      </c>
      <c r="AA117" s="220">
        <f t="shared" ca="1" si="183"/>
        <v>12222822952.87731</v>
      </c>
      <c r="AB117" s="220">
        <f t="shared" ca="1" si="183"/>
        <v>12381152615.234386</v>
      </c>
      <c r="AC117" s="220">
        <f t="shared" ca="1" si="183"/>
        <v>12540605437.260704</v>
      </c>
      <c r="AD117" s="220">
        <f t="shared" ca="1" si="183"/>
        <v>12701188098.070702</v>
      </c>
      <c r="AE117" s="220">
        <f t="shared" ca="1" si="183"/>
        <v>12862907313.23068</v>
      </c>
      <c r="AF117" s="220">
        <f t="shared" ca="1" si="183"/>
        <v>13025769834.947878</v>
      </c>
      <c r="AG117" s="220">
        <f t="shared" ca="1" si="183"/>
        <v>13189782452.260464</v>
      </c>
      <c r="AH117" s="220">
        <f t="shared" ca="1" si="183"/>
        <v>13328695160.394091</v>
      </c>
      <c r="AI117" s="220">
        <f t="shared" ca="1" si="183"/>
        <v>13438824061.169102</v>
      </c>
      <c r="AJ117" s="220">
        <f t="shared" ca="1" si="183"/>
        <v>13549383756.479103</v>
      </c>
      <c r="AK117" s="220">
        <f t="shared" ca="1" si="183"/>
        <v>13660375633.494526</v>
      </c>
      <c r="AL117" s="220">
        <f t="shared" ca="1" si="183"/>
        <v>13771801083.461098</v>
      </c>
      <c r="AM117" s="220">
        <f t="shared" ca="1" si="183"/>
        <v>13883661501.711199</v>
      </c>
      <c r="AN117" s="220">
        <f t="shared" ca="1" si="183"/>
        <v>13995958287.675236</v>
      </c>
      <c r="AO117" s="220">
        <f t="shared" ca="1" si="183"/>
        <v>14108692844.893051</v>
      </c>
      <c r="AP117" s="220">
        <f t="shared" ca="1" si="183"/>
        <v>14221866581.025366</v>
      </c>
      <c r="AQ117" s="220">
        <f t="shared" ca="1" si="183"/>
        <v>14335480907.865238</v>
      </c>
      <c r="AR117" s="220">
        <f t="shared" ca="1" si="183"/>
        <v>14429105811.708042</v>
      </c>
      <c r="AS117" s="220">
        <f t="shared" ca="1" si="183"/>
        <v>14481053077.149267</v>
      </c>
      <c r="AT117" s="220">
        <f t="shared" ca="1" si="183"/>
        <v>14533078197.968655</v>
      </c>
      <c r="AU117" s="220">
        <f t="shared" ca="1" si="183"/>
        <v>14585181268.963024</v>
      </c>
      <c r="AV117" s="220">
        <f t="shared" ca="1" si="183"/>
        <v>14637362385.034061</v>
      </c>
      <c r="AW117" s="220">
        <f t="shared" ca="1" si="183"/>
        <v>14689621641.188438</v>
      </c>
      <c r="AX117" s="220">
        <f t="shared" ca="1" si="183"/>
        <v>14741959132.537954</v>
      </c>
      <c r="AY117" s="220">
        <f t="shared" ca="1" si="183"/>
        <v>14794374954.299601</v>
      </c>
      <c r="AZ117" s="220">
        <f t="shared" ca="1" si="183"/>
        <v>14846869201.795696</v>
      </c>
      <c r="BA117" s="220">
        <f t="shared" ca="1" si="183"/>
        <v>14899441970.453989</v>
      </c>
      <c r="BB117" s="220">
        <f t="shared" ca="1" si="183"/>
        <v>14931485569.067854</v>
      </c>
      <c r="BC117" s="220">
        <f t="shared" ca="1" si="183"/>
        <v>14926531451.246048</v>
      </c>
      <c r="BD117" s="220">
        <f t="shared" ca="1" si="183"/>
        <v>14921578391.702971</v>
      </c>
      <c r="BE117" s="220">
        <f t="shared" ca="1" si="183"/>
        <v>14916626390.707851</v>
      </c>
      <c r="BF117" s="220">
        <f t="shared" ca="1" si="183"/>
        <v>14911675448.529316</v>
      </c>
      <c r="BG117" s="220">
        <f t="shared" ca="1" si="183"/>
        <v>14906725565.435429</v>
      </c>
      <c r="BH117" s="220">
        <f t="shared" ca="1" si="183"/>
        <v>14901776741.693653</v>
      </c>
      <c r="BI117" s="220">
        <f t="shared" ca="1" si="183"/>
        <v>14896828977.570883</v>
      </c>
      <c r="BJ117" s="220">
        <f t="shared" ca="1" si="183"/>
        <v>14891882273.333433</v>
      </c>
      <c r="BK117" s="220">
        <f t="shared" ca="1" si="183"/>
        <v>14886936629.24703</v>
      </c>
      <c r="BL117" s="220">
        <f t="shared" ca="1" si="183"/>
        <v>14864367370.428165</v>
      </c>
      <c r="BM117" s="220">
        <f t="shared" ca="1" si="183"/>
        <v>14815024576.697086</v>
      </c>
      <c r="BN117" s="220">
        <f t="shared" ca="1" si="183"/>
        <v>14765807236.308226</v>
      </c>
      <c r="BO117" s="220">
        <f t="shared" ca="1" si="183"/>
        <v>14716715064.209887</v>
      </c>
      <c r="BP117" s="220">
        <f t="shared" ca="1" si="183"/>
        <v>14667747775.958899</v>
      </c>
      <c r="BQ117" s="220">
        <f t="shared" ref="BQ117:CF117" ca="1" si="184">SUM(BQ77:BQ79)+SUM(BQ86:BQ91)</f>
        <v>14618905087.719379</v>
      </c>
      <c r="BR117" s="220">
        <f t="shared" ca="1" si="184"/>
        <v>14570186716.261482</v>
      </c>
      <c r="BS117" s="220">
        <f t="shared" ca="1" si="184"/>
        <v>14521592378.960129</v>
      </c>
      <c r="BT117" s="220">
        <f t="shared" ca="1" si="184"/>
        <v>14473121793.7938</v>
      </c>
      <c r="BU117" s="220">
        <f t="shared" ca="1" si="184"/>
        <v>14424774679.34329</v>
      </c>
      <c r="BV117" s="220">
        <f t="shared" ca="1" si="184"/>
        <v>14366603062.919388</v>
      </c>
      <c r="BW117" s="220">
        <f t="shared" ca="1" si="184"/>
        <v>14294749692.271255</v>
      </c>
      <c r="BX117" s="220">
        <f t="shared" ca="1" si="184"/>
        <v>14223158781.615671</v>
      </c>
      <c r="BY117" s="220">
        <f t="shared" ca="1" si="184"/>
        <v>14151829484.261013</v>
      </c>
      <c r="BZ117" s="220">
        <f t="shared" ca="1" si="184"/>
        <v>14080760956.069828</v>
      </c>
      <c r="CA117" s="220">
        <f t="shared" ca="1" si="184"/>
        <v>14009952355.451466</v>
      </c>
      <c r="CB117" s="220">
        <f t="shared" ca="1" si="184"/>
        <v>13939402843.354702</v>
      </c>
      <c r="CC117" s="220">
        <f t="shared" ca="1" si="184"/>
        <v>13869111583.260372</v>
      </c>
      <c r="CD117" s="220">
        <f t="shared" ca="1" si="184"/>
        <v>13799077741.174072</v>
      </c>
      <c r="CE117" s="220">
        <f t="shared" ca="1" si="184"/>
        <v>13729300485.618856</v>
      </c>
      <c r="CF117" s="220">
        <f t="shared" ca="1" si="184"/>
        <v>13659778987.627916</v>
      </c>
      <c r="CG117" s="232">
        <f ca="1">CF117*(1+'Case 2 Assumptions'!$C$239)</f>
        <v>13932974567.380474</v>
      </c>
    </row>
    <row r="118" spans="1:85" x14ac:dyDescent="0.2">
      <c r="C118" s="122"/>
      <c r="D118" s="122"/>
      <c r="E118" s="122"/>
      <c r="AI118" s="122"/>
      <c r="AJ118" s="122"/>
      <c r="AK118" s="122"/>
      <c r="AL118" s="122"/>
      <c r="AM118" s="122"/>
      <c r="AN118" s="122"/>
      <c r="AO118" s="122"/>
      <c r="AP118" s="122"/>
      <c r="AQ118" s="122"/>
      <c r="AR118" s="122"/>
      <c r="AS118" s="122"/>
      <c r="AT118" s="122"/>
      <c r="AU118" s="122"/>
      <c r="AV118" s="122"/>
      <c r="AW118" s="122"/>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2"/>
      <c r="CE118" s="122"/>
      <c r="CF118" s="231">
        <f ca="1">CG117/('Inflation-Interest'!$I$13-'Case 2 Assumptions'!$C$239)</f>
        <v>6391272737330.499</v>
      </c>
    </row>
    <row r="119" spans="1:85" x14ac:dyDescent="0.2">
      <c r="B119" s="128" t="s">
        <v>214</v>
      </c>
      <c r="C119" s="128">
        <f t="shared" ref="C119:AH119" si="185">C117/C35</f>
        <v>0</v>
      </c>
      <c r="D119" s="219">
        <f t="shared" ca="1" si="185"/>
        <v>6.24348011579618E-3</v>
      </c>
      <c r="E119" s="219">
        <f t="shared" ca="1" si="185"/>
        <v>6.2221143019543668E-3</v>
      </c>
      <c r="F119" s="219">
        <f t="shared" ca="1" si="185"/>
        <v>6.134269790834832E-3</v>
      </c>
      <c r="G119" s="219">
        <f t="shared" ca="1" si="185"/>
        <v>6.0467874696416794E-3</v>
      </c>
      <c r="H119" s="219">
        <f t="shared" ca="1" si="185"/>
        <v>5.9597078763500549E-3</v>
      </c>
      <c r="I119" s="219">
        <f t="shared" ca="1" si="185"/>
        <v>5.8730691964069548E-3</v>
      </c>
      <c r="J119" s="219">
        <f t="shared" ca="1" si="185"/>
        <v>5.7869073576515594E-3</v>
      </c>
      <c r="K119" s="219">
        <f t="shared" ca="1" si="185"/>
        <v>5.7012561218902106E-3</v>
      </c>
      <c r="L119" s="219">
        <f t="shared" ca="1" si="185"/>
        <v>5.6161471732358199E-3</v>
      </c>
      <c r="M119" s="219">
        <f t="shared" ca="1" si="185"/>
        <v>5.5316102033180501E-3</v>
      </c>
      <c r="N119" s="219">
        <f t="shared" ca="1" si="185"/>
        <v>5.483315420513322E-3</v>
      </c>
      <c r="O119" s="219">
        <f t="shared" ca="1" si="185"/>
        <v>5.4354875476927585E-3</v>
      </c>
      <c r="P119" s="219">
        <f t="shared" ca="1" si="185"/>
        <v>5.3874251274737784E-3</v>
      </c>
      <c r="Q119" s="219">
        <f t="shared" ca="1" si="185"/>
        <v>5.3391557851972552E-3</v>
      </c>
      <c r="R119" s="219">
        <f t="shared" ca="1" si="185"/>
        <v>5.2907061522647764E-3</v>
      </c>
      <c r="S119" s="219">
        <f t="shared" ca="1" si="185"/>
        <v>5.2421018945107032E-3</v>
      </c>
      <c r="T119" s="219">
        <f t="shared" ca="1" si="185"/>
        <v>5.1933677398434165E-3</v>
      </c>
      <c r="U119" s="219">
        <f t="shared" ca="1" si="185"/>
        <v>5.1445275051735647E-3</v>
      </c>
      <c r="V119" s="219">
        <f t="shared" ca="1" si="185"/>
        <v>5.0956041226466013E-3</v>
      </c>
      <c r="W119" s="219">
        <f t="shared" ca="1" si="185"/>
        <v>5.046619665196558E-3</v>
      </c>
      <c r="X119" s="219">
        <f t="shared" ca="1" si="185"/>
        <v>5.0096419380695452E-3</v>
      </c>
      <c r="Y119" s="219">
        <f t="shared" ca="1" si="185"/>
        <v>4.9670214166330062E-3</v>
      </c>
      <c r="Z119" s="219">
        <f t="shared" ca="1" si="185"/>
        <v>4.9243796257078974E-3</v>
      </c>
      <c r="AA119" s="219">
        <f t="shared" ca="1" si="185"/>
        <v>4.8817299985567178E-3</v>
      </c>
      <c r="AB119" s="219">
        <f t="shared" ca="1" si="185"/>
        <v>4.8390855110264823E-3</v>
      </c>
      <c r="AC119" s="219">
        <f t="shared" ca="1" si="185"/>
        <v>4.7964586933374525E-3</v>
      </c>
      <c r="AD119" s="219">
        <f t="shared" ca="1" si="185"/>
        <v>4.7538616416011739E-3</v>
      </c>
      <c r="AE119" s="219">
        <f t="shared" ca="1" si="185"/>
        <v>4.711306029073643E-3</v>
      </c>
      <c r="AF119" s="219">
        <f t="shared" ca="1" si="185"/>
        <v>4.6688031171493545E-3</v>
      </c>
      <c r="AG119" s="219">
        <f t="shared" ca="1" si="185"/>
        <v>4.6263637661017668E-3</v>
      </c>
      <c r="AH119" s="219">
        <f t="shared" ca="1" si="185"/>
        <v>4.5866668575391002E-3</v>
      </c>
      <c r="AI119" s="219">
        <f t="shared" ref="AI119:BN119" ca="1" si="186">AI117/AI35</f>
        <v>4.5370989053603152E-3</v>
      </c>
      <c r="AJ119" s="219">
        <f t="shared" ca="1" si="186"/>
        <v>4.4879079253837047E-3</v>
      </c>
      <c r="AK119" s="219">
        <f t="shared" ca="1" si="186"/>
        <v>4.4390951410985856E-3</v>
      </c>
      <c r="AL119" s="219">
        <f t="shared" ca="1" si="186"/>
        <v>4.3906616301568743E-3</v>
      </c>
      <c r="AM119" s="219">
        <f t="shared" ca="1" si="186"/>
        <v>4.3426083289001566E-3</v>
      </c>
      <c r="AN119" s="219">
        <f t="shared" ca="1" si="186"/>
        <v>4.2949360367762627E-3</v>
      </c>
      <c r="AO119" s="219">
        <f t="shared" ca="1" si="186"/>
        <v>4.2476454206477887E-3</v>
      </c>
      <c r="AP119" s="219">
        <f t="shared" ca="1" si="186"/>
        <v>4.2007370189949345E-3</v>
      </c>
      <c r="AQ119" s="219">
        <f t="shared" ca="1" si="186"/>
        <v>4.1542112460149737E-3</v>
      </c>
      <c r="AR119" s="219">
        <f t="shared" ca="1" si="186"/>
        <v>4.105987400558753E-3</v>
      </c>
      <c r="AS119" s="219">
        <f t="shared" ca="1" si="186"/>
        <v>4.0465063224656055E-3</v>
      </c>
      <c r="AT119" s="219">
        <f t="shared" ca="1" si="186"/>
        <v>3.9878569581654772E-3</v>
      </c>
      <c r="AU119" s="219">
        <f t="shared" ca="1" si="186"/>
        <v>3.9300282887749904E-3</v>
      </c>
      <c r="AV119" s="219">
        <f t="shared" ca="1" si="186"/>
        <v>3.873009428488801E-3</v>
      </c>
      <c r="AW119" s="219">
        <f t="shared" ca="1" si="186"/>
        <v>3.8167896232601259E-3</v>
      </c>
      <c r="AX119" s="219">
        <f t="shared" ca="1" si="186"/>
        <v>3.7613582494873147E-3</v>
      </c>
      <c r="AY119" s="219">
        <f t="shared" ca="1" si="186"/>
        <v>3.7067048127066311E-3</v>
      </c>
      <c r="AZ119" s="219">
        <f t="shared" ca="1" si="186"/>
        <v>3.6528189462914562E-3</v>
      </c>
      <c r="BA119" s="219">
        <f t="shared" ca="1" si="186"/>
        <v>3.5996904101580399E-3</v>
      </c>
      <c r="BB119" s="219">
        <f t="shared" ca="1" si="186"/>
        <v>3.5480931489181989E-3</v>
      </c>
      <c r="BC119" s="219">
        <f t="shared" ca="1" si="186"/>
        <v>3.4885724000978647E-3</v>
      </c>
      <c r="BD119" s="219">
        <f t="shared" ca="1" si="186"/>
        <v>3.4300500021934065E-3</v>
      </c>
      <c r="BE119" s="219">
        <f t="shared" ca="1" si="186"/>
        <v>3.372509212017641E-3</v>
      </c>
      <c r="BF119" s="219">
        <f t="shared" ca="1" si="186"/>
        <v>3.3159335671410928E-3</v>
      </c>
      <c r="BG119" s="219">
        <f t="shared" ca="1" si="186"/>
        <v>3.2603068811847967E-3</v>
      </c>
      <c r="BH119" s="219">
        <f t="shared" ca="1" si="186"/>
        <v>3.2056132391920082E-3</v>
      </c>
      <c r="BI119" s="219">
        <f t="shared" ca="1" si="186"/>
        <v>3.1518369930775086E-3</v>
      </c>
      <c r="BJ119" s="219">
        <f t="shared" ca="1" si="186"/>
        <v>3.098962757153185E-3</v>
      </c>
      <c r="BK119" s="219">
        <f t="shared" ca="1" si="186"/>
        <v>3.0469754037286256E-3</v>
      </c>
      <c r="BL119" s="219">
        <f t="shared" ca="1" si="186"/>
        <v>2.9960302713631566E-3</v>
      </c>
      <c r="BM119" s="219">
        <f t="shared" ca="1" si="186"/>
        <v>2.9406158993425572E-3</v>
      </c>
      <c r="BN119" s="219">
        <f t="shared" ca="1" si="186"/>
        <v>2.8862189732412041E-3</v>
      </c>
      <c r="BO119" s="219">
        <f t="shared" ref="BO119:CF119" ca="1" si="187">BO117/BO35</f>
        <v>2.8328209279785657E-3</v>
      </c>
      <c r="BP119" s="219">
        <f t="shared" ca="1" si="187"/>
        <v>2.7804035354201469E-3</v>
      </c>
      <c r="BQ119" s="219">
        <f t="shared" ca="1" si="187"/>
        <v>2.7289488982904235E-3</v>
      </c>
      <c r="BR119" s="219">
        <f t="shared" ca="1" si="187"/>
        <v>2.6784394441952981E-3</v>
      </c>
      <c r="BS119" s="219">
        <f t="shared" ca="1" si="187"/>
        <v>2.6288579197521074E-3</v>
      </c>
      <c r="BT119" s="219">
        <f t="shared" ca="1" si="187"/>
        <v>2.5801873848252609E-3</v>
      </c>
      <c r="BU119" s="219">
        <f t="shared" ca="1" si="187"/>
        <v>2.5324112068656145E-3</v>
      </c>
      <c r="BV119" s="219">
        <f t="shared" ca="1" si="187"/>
        <v>2.4857656021277635E-3</v>
      </c>
      <c r="BW119" s="219">
        <f t="shared" ca="1" si="187"/>
        <v>2.4376061044466932E-3</v>
      </c>
      <c r="BX119" s="219">
        <f t="shared" ca="1" si="187"/>
        <v>2.3903633675977851E-3</v>
      </c>
      <c r="BY119" s="219">
        <f t="shared" ca="1" si="187"/>
        <v>2.3440201778552661E-3</v>
      </c>
      <c r="BZ119" s="219">
        <f t="shared" ca="1" si="187"/>
        <v>2.2985596411800916E-3</v>
      </c>
      <c r="CA119" s="219">
        <f t="shared" ca="1" si="187"/>
        <v>2.2539651773360006E-3</v>
      </c>
      <c r="CB119" s="219">
        <f t="shared" ca="1" si="187"/>
        <v>2.2102205141130518E-3</v>
      </c>
      <c r="CC119" s="219">
        <f t="shared" ca="1" si="187"/>
        <v>2.1673096816566908E-3</v>
      </c>
      <c r="CD119" s="219">
        <f t="shared" ca="1" si="187"/>
        <v>2.1252170069004555E-3</v>
      </c>
      <c r="CE119" s="219">
        <f t="shared" ca="1" si="187"/>
        <v>2.0839271081004025E-3</v>
      </c>
      <c r="CF119" s="219">
        <f t="shared" ca="1" si="187"/>
        <v>2.0434248894694298E-3</v>
      </c>
    </row>
    <row r="120" spans="1:85" x14ac:dyDescent="0.2">
      <c r="AI120" s="122"/>
      <c r="AJ120" s="122"/>
      <c r="AK120" s="122"/>
      <c r="AL120" s="122"/>
      <c r="AM120" s="122"/>
      <c r="AN120" s="122"/>
      <c r="AO120" s="122"/>
      <c r="AP120" s="122"/>
      <c r="AQ120" s="122"/>
      <c r="AR120" s="122"/>
      <c r="AS120" s="122"/>
      <c r="AT120" s="122"/>
      <c r="AU120" s="122"/>
      <c r="AV120" s="122"/>
      <c r="AW120" s="122"/>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2"/>
      <c r="CE120" s="122"/>
      <c r="CF120" s="122"/>
    </row>
    <row r="121" spans="1:85" x14ac:dyDescent="0.2">
      <c r="B121" s="128" t="s">
        <v>215</v>
      </c>
      <c r="C121" s="229">
        <f ca="1">NPV('Inflation-Interest'!$I$13,'Base Case 2 - Forecasts'!F117:CF117)+C122</f>
        <v>1169281409466.9639</v>
      </c>
      <c r="AI121" s="122"/>
      <c r="AJ121" s="122"/>
      <c r="AK121" s="122"/>
      <c r="AL121" s="122"/>
      <c r="AM121" s="122"/>
      <c r="AN121" s="122"/>
      <c r="AO121" s="122"/>
      <c r="AP121" s="122"/>
      <c r="AQ121" s="122"/>
      <c r="AR121" s="122"/>
      <c r="AS121" s="122"/>
      <c r="AT121" s="122"/>
      <c r="AU121" s="122"/>
      <c r="AV121" s="122"/>
      <c r="AW121" s="122"/>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2"/>
      <c r="CE121" s="122"/>
      <c r="CF121" s="122"/>
    </row>
    <row r="122" spans="1:85" x14ac:dyDescent="0.2">
      <c r="B122" s="120" t="s">
        <v>216</v>
      </c>
      <c r="C122" s="239">
        <f ca="1">CF118/((1+'Inflation-Interest'!$I$13)^100)</f>
        <v>712605913890.36206</v>
      </c>
      <c r="AI122" s="122"/>
      <c r="AJ122" s="122"/>
      <c r="AK122" s="122"/>
      <c r="AL122" s="122"/>
      <c r="AM122" s="122"/>
      <c r="AN122" s="122"/>
      <c r="AO122" s="122"/>
      <c r="AP122" s="122"/>
      <c r="AQ122" s="122"/>
      <c r="AR122" s="122"/>
      <c r="AS122" s="122"/>
      <c r="AT122" s="122"/>
      <c r="AU122" s="122"/>
      <c r="AV122" s="122"/>
      <c r="AW122" s="122"/>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2"/>
      <c r="CE122" s="122"/>
      <c r="CF122" s="122"/>
    </row>
    <row r="123" spans="1:85" x14ac:dyDescent="0.2">
      <c r="B123" s="120" t="s">
        <v>217</v>
      </c>
      <c r="C123" s="233">
        <f ca="1">C121-C122</f>
        <v>456675495576.60181</v>
      </c>
      <c r="AI123" s="122"/>
      <c r="AJ123" s="122"/>
      <c r="AK123" s="122"/>
      <c r="AL123" s="122"/>
      <c r="AM123" s="122"/>
      <c r="AN123" s="122"/>
      <c r="AO123" s="122"/>
      <c r="AP123" s="122"/>
      <c r="AQ123" s="122"/>
      <c r="AR123" s="122"/>
      <c r="AS123" s="122"/>
      <c r="AT123" s="122"/>
      <c r="AU123" s="122"/>
      <c r="AV123" s="122"/>
      <c r="AW123" s="122"/>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2"/>
      <c r="CE123" s="122"/>
      <c r="CF123" s="122"/>
    </row>
  </sheetData>
  <conditionalFormatting sqref="B38:B40">
    <cfRule type="expression" dxfId="10" priority="2">
      <formula>MOD(ROW(),3)=2</formula>
    </cfRule>
  </conditionalFormatting>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F5E8B-3C6B-0C4C-A9D1-79BC42EA0BD2}">
  <dimension ref="A1:CG145"/>
  <sheetViews>
    <sheetView showGridLines="0" zoomScale="81" zoomScaleNormal="90" workbookViewId="0">
      <pane xSplit="2" ySplit="8" topLeftCell="C97" activePane="bottomRight" state="frozen"/>
      <selection pane="topRight" activeCell="C241" sqref="C241"/>
      <selection pane="bottomLeft" activeCell="C241" sqref="C241"/>
      <selection pane="bottomRight" activeCell="I145" sqref="D141:I145"/>
    </sheetView>
  </sheetViews>
  <sheetFormatPr baseColWidth="10" defaultColWidth="8.796875" defaultRowHeight="15" x14ac:dyDescent="0.2"/>
  <cols>
    <col min="1" max="1" width="3.59765625" style="120" customWidth="1"/>
    <col min="2" max="2" width="69.19921875" style="120" bestFit="1" customWidth="1"/>
    <col min="3" max="3" width="24.796875" style="120" customWidth="1"/>
    <col min="4" max="4" width="19" style="120" customWidth="1"/>
    <col min="5" max="5" width="20" style="120" customWidth="1"/>
    <col min="6" max="34" width="19" style="122" customWidth="1"/>
    <col min="35" max="84" width="20.3984375" style="120" customWidth="1"/>
    <col min="85" max="85" width="14.5976562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227"/>
      <c r="G3" s="118"/>
      <c r="H3" s="118"/>
      <c r="I3" s="118"/>
      <c r="J3" s="118"/>
      <c r="K3" s="118"/>
      <c r="L3" s="118"/>
      <c r="M3" s="118"/>
    </row>
    <row r="4" spans="1:84" x14ac:dyDescent="0.2">
      <c r="A4" s="118"/>
      <c r="B4" s="118"/>
      <c r="C4" s="118"/>
      <c r="D4" s="118"/>
      <c r="E4" s="118"/>
      <c r="F4" s="227"/>
      <c r="G4" s="118"/>
      <c r="H4" s="118"/>
      <c r="I4" s="118"/>
      <c r="J4" s="118"/>
      <c r="K4" s="118"/>
      <c r="L4" s="118"/>
      <c r="M4" s="118"/>
    </row>
    <row r="5" spans="1:84" x14ac:dyDescent="0.2">
      <c r="A5" s="118"/>
      <c r="B5" s="118"/>
      <c r="C5" s="118"/>
      <c r="D5" s="118"/>
      <c r="E5" s="118"/>
      <c r="F5" s="4"/>
      <c r="G5" s="118"/>
      <c r="H5" s="118"/>
      <c r="I5" s="118"/>
      <c r="J5" s="118"/>
      <c r="K5" s="118"/>
      <c r="L5" s="118"/>
      <c r="M5" s="118"/>
    </row>
    <row r="6" spans="1:84" ht="19" x14ac:dyDescent="0.2">
      <c r="A6" s="118"/>
      <c r="B6" s="124" t="s">
        <v>152</v>
      </c>
      <c r="C6" s="124"/>
      <c r="D6" s="200" t="s">
        <v>153</v>
      </c>
      <c r="E6" s="201">
        <v>2</v>
      </c>
      <c r="F6" s="124"/>
      <c r="G6" s="124"/>
      <c r="H6" s="124"/>
      <c r="I6" s="124"/>
      <c r="J6" s="124"/>
      <c r="K6" s="124"/>
      <c r="L6" s="125"/>
      <c r="M6" s="118"/>
    </row>
    <row r="7" spans="1:84" x14ac:dyDescent="0.2">
      <c r="A7" s="118"/>
      <c r="B7" s="126"/>
      <c r="C7" s="126"/>
      <c r="D7" s="126"/>
      <c r="E7" s="126"/>
      <c r="F7" s="118">
        <v>0</v>
      </c>
      <c r="G7" s="118">
        <v>1</v>
      </c>
      <c r="H7" s="118">
        <v>2</v>
      </c>
      <c r="I7" s="118">
        <v>3</v>
      </c>
      <c r="J7" s="118">
        <v>4</v>
      </c>
      <c r="K7" s="118">
        <v>5</v>
      </c>
      <c r="L7" s="118">
        <v>6</v>
      </c>
      <c r="M7" s="118">
        <v>7</v>
      </c>
      <c r="N7" s="118">
        <v>8</v>
      </c>
      <c r="O7" s="118">
        <v>9</v>
      </c>
      <c r="P7" s="118">
        <v>10</v>
      </c>
      <c r="Q7" s="118">
        <v>11</v>
      </c>
      <c r="R7" s="118">
        <v>12</v>
      </c>
      <c r="S7" s="118">
        <v>13</v>
      </c>
      <c r="T7" s="118">
        <v>14</v>
      </c>
      <c r="U7" s="118">
        <v>15</v>
      </c>
      <c r="V7" s="118">
        <v>16</v>
      </c>
      <c r="W7" s="118">
        <v>17</v>
      </c>
      <c r="X7" s="118">
        <v>18</v>
      </c>
    </row>
    <row r="8" spans="1:84" x14ac:dyDescent="0.2">
      <c r="A8" s="118"/>
      <c r="B8" s="10"/>
      <c r="C8" s="10">
        <v>2019</v>
      </c>
      <c r="D8" s="10">
        <f t="shared" ref="D8:F8" si="0">C8+1</f>
        <v>2020</v>
      </c>
      <c r="E8" s="10">
        <f t="shared" si="0"/>
        <v>2021</v>
      </c>
      <c r="F8" s="10">
        <f t="shared" si="0"/>
        <v>2022</v>
      </c>
      <c r="G8" s="10">
        <f>F8+1</f>
        <v>2023</v>
      </c>
      <c r="H8" s="10">
        <f t="shared" ref="H8:AH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ref="AI8" si="2">AH8+1</f>
        <v>2051</v>
      </c>
      <c r="AJ8" s="10">
        <f t="shared" ref="AJ8" si="3">AI8+1</f>
        <v>2052</v>
      </c>
      <c r="AK8" s="10">
        <f t="shared" ref="AK8" si="4">AJ8+1</f>
        <v>2053</v>
      </c>
      <c r="AL8" s="10">
        <f t="shared" ref="AL8" si="5">AK8+1</f>
        <v>2054</v>
      </c>
      <c r="AM8" s="10">
        <f t="shared" ref="AM8" si="6">AL8+1</f>
        <v>2055</v>
      </c>
      <c r="AN8" s="10">
        <f t="shared" ref="AN8" si="7">AM8+1</f>
        <v>2056</v>
      </c>
      <c r="AO8" s="10">
        <f t="shared" ref="AO8" si="8">AN8+1</f>
        <v>2057</v>
      </c>
      <c r="AP8" s="10">
        <f t="shared" ref="AP8" si="9">AO8+1</f>
        <v>2058</v>
      </c>
      <c r="AQ8" s="10">
        <f t="shared" ref="AQ8" si="10">AP8+1</f>
        <v>2059</v>
      </c>
      <c r="AR8" s="10">
        <f t="shared" ref="AR8" si="11">AQ8+1</f>
        <v>2060</v>
      </c>
      <c r="AS8" s="10">
        <f t="shared" ref="AS8" si="12">AR8+1</f>
        <v>2061</v>
      </c>
      <c r="AT8" s="10">
        <f t="shared" ref="AT8" si="13">AS8+1</f>
        <v>2062</v>
      </c>
      <c r="AU8" s="10">
        <f t="shared" ref="AU8" si="14">AT8+1</f>
        <v>2063</v>
      </c>
      <c r="AV8" s="10">
        <f t="shared" ref="AV8" si="15">AU8+1</f>
        <v>2064</v>
      </c>
      <c r="AW8" s="10">
        <f t="shared" ref="AW8" si="16">AV8+1</f>
        <v>2065</v>
      </c>
      <c r="AX8" s="10">
        <f t="shared" ref="AX8" si="17">AW8+1</f>
        <v>2066</v>
      </c>
      <c r="AY8" s="10">
        <f t="shared" ref="AY8" si="18">AX8+1</f>
        <v>2067</v>
      </c>
      <c r="AZ8" s="10">
        <f t="shared" ref="AZ8" si="19">AY8+1</f>
        <v>2068</v>
      </c>
      <c r="BA8" s="10">
        <f t="shared" ref="BA8" si="20">AZ8+1</f>
        <v>2069</v>
      </c>
      <c r="BB8" s="10">
        <f t="shared" ref="BB8" si="21">BA8+1</f>
        <v>2070</v>
      </c>
      <c r="BC8" s="10">
        <f t="shared" ref="BC8" si="22">BB8+1</f>
        <v>2071</v>
      </c>
      <c r="BD8" s="10">
        <f t="shared" ref="BD8" si="23">BC8+1</f>
        <v>2072</v>
      </c>
      <c r="BE8" s="10">
        <f t="shared" ref="BE8" si="24">BD8+1</f>
        <v>2073</v>
      </c>
      <c r="BF8" s="10">
        <f t="shared" ref="BF8" si="25">BE8+1</f>
        <v>2074</v>
      </c>
      <c r="BG8" s="10">
        <f t="shared" ref="BG8" si="26">BF8+1</f>
        <v>2075</v>
      </c>
      <c r="BH8" s="10">
        <f t="shared" ref="BH8" si="27">BG8+1</f>
        <v>2076</v>
      </c>
      <c r="BI8" s="10">
        <f t="shared" ref="BI8" si="28">BH8+1</f>
        <v>2077</v>
      </c>
      <c r="BJ8" s="10">
        <f t="shared" ref="BJ8" si="29">BI8+1</f>
        <v>2078</v>
      </c>
      <c r="BK8" s="10">
        <f t="shared" ref="BK8" si="30">BJ8+1</f>
        <v>2079</v>
      </c>
      <c r="BL8" s="10">
        <f t="shared" ref="BL8" si="31">BK8+1</f>
        <v>2080</v>
      </c>
      <c r="BM8" s="10">
        <f t="shared" ref="BM8" si="32">BL8+1</f>
        <v>2081</v>
      </c>
      <c r="BN8" s="10">
        <f t="shared" ref="BN8" si="33">BM8+1</f>
        <v>2082</v>
      </c>
      <c r="BO8" s="10">
        <f t="shared" ref="BO8" si="34">BN8+1</f>
        <v>2083</v>
      </c>
      <c r="BP8" s="10">
        <f t="shared" ref="BP8" si="35">BO8+1</f>
        <v>2084</v>
      </c>
      <c r="BQ8" s="10">
        <f t="shared" ref="BQ8" si="36">BP8+1</f>
        <v>2085</v>
      </c>
      <c r="BR8" s="10">
        <f t="shared" ref="BR8" si="37">BQ8+1</f>
        <v>2086</v>
      </c>
      <c r="BS8" s="10">
        <f t="shared" ref="BS8" si="38">BR8+1</f>
        <v>2087</v>
      </c>
      <c r="BT8" s="10">
        <f t="shared" ref="BT8" si="39">BS8+1</f>
        <v>2088</v>
      </c>
      <c r="BU8" s="10">
        <f t="shared" ref="BU8" si="40">BT8+1</f>
        <v>2089</v>
      </c>
      <c r="BV8" s="10">
        <f t="shared" ref="BV8" si="41">BU8+1</f>
        <v>2090</v>
      </c>
      <c r="BW8" s="10">
        <f t="shared" ref="BW8" si="42">BV8+1</f>
        <v>2091</v>
      </c>
      <c r="BX8" s="10">
        <f t="shared" ref="BX8" si="43">BW8+1</f>
        <v>2092</v>
      </c>
      <c r="BY8" s="10">
        <f t="shared" ref="BY8" si="44">BX8+1</f>
        <v>2093</v>
      </c>
      <c r="BZ8" s="10">
        <f t="shared" ref="BZ8" si="45">BY8+1</f>
        <v>2094</v>
      </c>
      <c r="CA8" s="10">
        <f t="shared" ref="CA8" si="46">BZ8+1</f>
        <v>2095</v>
      </c>
      <c r="CB8" s="10">
        <f t="shared" ref="CB8" si="47">CA8+1</f>
        <v>2096</v>
      </c>
      <c r="CC8" s="10">
        <f t="shared" ref="CC8" si="48">CB8+1</f>
        <v>2097</v>
      </c>
      <c r="CD8" s="10">
        <f t="shared" ref="CD8" si="49">CC8+1</f>
        <v>2098</v>
      </c>
      <c r="CE8" s="10">
        <f t="shared" ref="CE8" si="50">CD8+1</f>
        <v>2099</v>
      </c>
      <c r="CF8" s="10">
        <f t="shared" ref="CF8" si="51">CE8+1</f>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 ca="1">INDEX(INDIRECT("'Base Case "&amp;$E$6&amp;" - Forecasts'!$C$10:$AH$15"),MATCH('Program Case 2 - Forecasts'!$B10,INDIRECT("'Base Case "&amp;$E$6&amp;" - Forecasts'!$B$10:$B$15"),0),MATCH('Program Case 2 - Forecasts'!C$8,INDIRECT("'Base Case "&amp;$E$6&amp;" - Forecasts'!$C$8:$AH$8"),0))</f>
        <v>5414700</v>
      </c>
      <c r="D10" s="160">
        <f ca="1">INDEX(INDIRECT("'Base Case "&amp;$E$6&amp;" - Forecasts'!$C$10:$AH$15"),MATCH('Program Case 2 - Forecasts'!$B10,INDIRECT("'Base Case "&amp;$E$6&amp;" - Forecasts'!$B$10:$B$15"),0),MATCH('Program Case 2 - Forecasts'!D$8,INDIRECT("'Base Case "&amp;$E$6&amp;" - Forecasts'!$C$8:$AH$8"),0))</f>
        <v>6306408</v>
      </c>
      <c r="E10" s="160">
        <f ca="1">INDEX(INDIRECT("'Base Case "&amp;$E$6&amp;" - Forecasts'!$C$10:$AH$15"),MATCH('Program Case 2 - Forecasts'!$B10,INDIRECT("'Base Case "&amp;$E$6&amp;" - Forecasts'!$B$10:$B$15"),0),MATCH('Program Case 2 - Forecasts'!E$8,INDIRECT("'Base Case "&amp;$E$6&amp;" - Forecasts'!$C$8:$AH$8"),0))</f>
        <v>6406008</v>
      </c>
      <c r="F10" s="133">
        <f ca="1">(1+'Case 2 Assumptions'!$C36)*INDEX('Base Case 2 - Forecasts'!$C$10:$CF$15,MATCH('Program Case 2 - Forecasts'!$B10,'Base Case 2 - Forecasts'!$B$10:$B$15,0),MATCH('Program Case 2 - Forecasts'!F$8,'Base Case 2 - Forecasts'!$C$8:$CF$8,0))</f>
        <v>6458728.3048502794</v>
      </c>
      <c r="G10" s="133">
        <f ca="1">(1+'Case 2 Assumptions'!$C36)*INDEX('Base Case 2 - Forecasts'!$C$10:$CF$15,MATCH('Program Case 2 - Forecasts'!$B10,'Base Case 2 - Forecasts'!$B$10:$B$15,0),MATCH('Program Case 2 - Forecasts'!G$8,'Base Case 2 - Forecasts'!$C$8:$CF$8,0))</f>
        <v>6511882.4884193344</v>
      </c>
      <c r="H10" s="133">
        <f ca="1">(1+'Case 2 Assumptions'!$C36)*INDEX('Base Case 2 - Forecasts'!$C$10:$CF$15,MATCH('Program Case 2 - Forecasts'!$B10,'Base Case 2 - Forecasts'!$B$10:$B$15,0),MATCH('Program Case 2 - Forecasts'!H$8,'Base Case 2 - Forecasts'!$C$8:$CF$8,0))</f>
        <v>6565474.1214517411</v>
      </c>
      <c r="I10" s="133">
        <f ca="1">(1+'Case 2 Assumptions'!$C36)*INDEX('Base Case 2 - Forecasts'!$C$10:$CF$15,MATCH('Program Case 2 - Forecasts'!$B10,'Base Case 2 - Forecasts'!$B$10:$B$15,0),MATCH('Program Case 2 - Forecasts'!I$8,'Base Case 2 - Forecasts'!$C$8:$CF$8,0))</f>
        <v>6619506.8040786684</v>
      </c>
      <c r="J10" s="133">
        <f ca="1">(1+'Case 2 Assumptions'!$C36)*INDEX('Base Case 2 - Forecasts'!$C$10:$CF$15,MATCH('Program Case 2 - Forecasts'!$B10,'Base Case 2 - Forecasts'!$B$10:$B$15,0),MATCH('Program Case 2 - Forecasts'!J$8,'Base Case 2 - Forecasts'!$C$8:$CF$8,0))</f>
        <v>6673984.1660597222</v>
      </c>
      <c r="K10" s="133">
        <f ca="1">(1+'Case 2 Assumptions'!$C36)*INDEX('Base Case 2 - Forecasts'!$C$10:$CF$15,MATCH('Program Case 2 - Forecasts'!$B10,'Base Case 2 - Forecasts'!$B$10:$B$15,0),MATCH('Program Case 2 - Forecasts'!K$8,'Base Case 2 - Forecasts'!$C$8:$CF$8,0))</f>
        <v>6728909.8670267835</v>
      </c>
      <c r="L10" s="133">
        <f ca="1">(1+'Case 2 Assumptions'!$C36)*INDEX('Base Case 2 - Forecasts'!$C$10:$CF$15,MATCH('Program Case 2 - Forecasts'!$B10,'Base Case 2 - Forecasts'!$B$10:$B$15,0),MATCH('Program Case 2 - Forecasts'!L$8,'Base Case 2 - Forecasts'!$C$8:$CF$8,0))</f>
        <v>6784287.5967298532</v>
      </c>
      <c r="M10" s="133">
        <f ca="1">(1+'Case 2 Assumptions'!$C36)*INDEX('Base Case 2 - Forecasts'!$C$10:$CF$15,MATCH('Program Case 2 - Forecasts'!$B10,'Base Case 2 - Forecasts'!$B$10:$B$15,0),MATCH('Program Case 2 - Forecasts'!M$8,'Base Case 2 - Forecasts'!$C$8:$CF$8,0))</f>
        <v>6840121.0752849169</v>
      </c>
      <c r="N10" s="133">
        <f ca="1">(1+'Case 2 Assumptions'!$C36)*INDEX('Base Case 2 - Forecasts'!$C$10:$CF$15,MATCH('Program Case 2 - Forecasts'!$B10,'Base Case 2 - Forecasts'!$B$10:$B$15,0),MATCH('Program Case 2 - Forecasts'!N$8,'Base Case 2 - Forecasts'!$C$8:$CF$8,0))</f>
        <v>6882792.4224708425</v>
      </c>
      <c r="O10" s="133">
        <f ca="1">(1+'Case 2 Assumptions'!$C36)*INDEX('Base Case 2 - Forecasts'!$C$10:$CF$15,MATCH('Program Case 2 - Forecasts'!$B10,'Base Case 2 - Forecasts'!$B$10:$B$15,0),MATCH('Program Case 2 - Forecasts'!O$8,'Base Case 2 - Forecasts'!$C$8:$CF$8,0))</f>
        <v>6925729.9701889837</v>
      </c>
      <c r="P10" s="133">
        <f ca="1">(1+'Case 2 Assumptions'!$C36)*INDEX('Base Case 2 - Forecasts'!$C$10:$CF$15,MATCH('Program Case 2 - Forecasts'!$B10,'Base Case 2 - Forecasts'!$B$10:$B$15,0),MATCH('Program Case 2 - Forecasts'!P$8,'Base Case 2 - Forecasts'!$C$8:$CF$8,0))</f>
        <v>6968935.379102245</v>
      </c>
      <c r="Q10" s="133">
        <f ca="1">(1+'Case 2 Assumptions'!$C36)*INDEX('Base Case 2 - Forecasts'!$C$10:$CF$15,MATCH('Program Case 2 - Forecasts'!$B10,'Base Case 2 - Forecasts'!$B$10:$B$15,0),MATCH('Program Case 2 - Forecasts'!Q$8,'Base Case 2 - Forecasts'!$C$8:$CF$8,0))</f>
        <v>7012410.3202333953</v>
      </c>
      <c r="R10" s="133">
        <f ca="1">(1+'Case 2 Assumptions'!$C36)*INDEX('Base Case 2 - Forecasts'!$C$10:$CF$15,MATCH('Program Case 2 - Forecasts'!$B10,'Base Case 2 - Forecasts'!$B$10:$B$15,0),MATCH('Program Case 2 - Forecasts'!R$8,'Base Case 2 - Forecasts'!$C$8:$CF$8,0))</f>
        <v>7056156.4750296948</v>
      </c>
      <c r="S10" s="133">
        <f ca="1">(1+'Case 2 Assumptions'!$C36)*INDEX('Base Case 2 - Forecasts'!$C$10:$CF$15,MATCH('Program Case 2 - Forecasts'!$B10,'Base Case 2 - Forecasts'!$B$10:$B$15,0),MATCH('Program Case 2 - Forecasts'!S$8,'Base Case 2 - Forecasts'!$C$8:$CF$8,0))</f>
        <v>7100175.5354279298</v>
      </c>
      <c r="T10" s="133">
        <f ca="1">(1+'Case 2 Assumptions'!$C36)*INDEX('Base Case 2 - Forecasts'!$C$10:$CF$15,MATCH('Program Case 2 - Forecasts'!$B10,'Base Case 2 - Forecasts'!$B$10:$B$15,0),MATCH('Program Case 2 - Forecasts'!T$8,'Base Case 2 - Forecasts'!$C$8:$CF$8,0))</f>
        <v>7144469.2039198494</v>
      </c>
      <c r="U10" s="133">
        <f ca="1">(1+'Case 2 Assumptions'!$C36)*INDEX('Base Case 2 - Forecasts'!$C$10:$CF$15,MATCH('Program Case 2 - Forecasts'!$B10,'Base Case 2 - Forecasts'!$B$10:$B$15,0),MATCH('Program Case 2 - Forecasts'!U$8,'Base Case 2 - Forecasts'!$C$8:$CF$8,0))</f>
        <v>7189039.1936180098</v>
      </c>
      <c r="V10" s="133">
        <f ca="1">(1+'Case 2 Assumptions'!$C36)*INDEX('Base Case 2 - Forecasts'!$C$10:$CF$15,MATCH('Program Case 2 - Forecasts'!$B10,'Base Case 2 - Forecasts'!$B$10:$B$15,0),MATCH('Program Case 2 - Forecasts'!V$8,'Base Case 2 - Forecasts'!$C$8:$CF$8,0))</f>
        <v>7233887.2283220328</v>
      </c>
      <c r="W10" s="133">
        <f ca="1">(1+'Case 2 Assumptions'!$C36)*INDEX('Base Case 2 - Forecasts'!$C$10:$CF$15,MATCH('Program Case 2 - Forecasts'!$B10,'Base Case 2 - Forecasts'!$B$10:$B$15,0),MATCH('Program Case 2 - Forecasts'!W$8,'Base Case 2 - Forecasts'!$C$8:$CF$8,0))</f>
        <v>7279015.042585277</v>
      </c>
      <c r="X10" s="133">
        <f ca="1">(1+'Case 2 Assumptions'!$C36)*INDEX('Base Case 2 - Forecasts'!$C$10:$CF$15,MATCH('Program Case 2 - Forecasts'!$B10,'Base Case 2 - Forecasts'!$B$10:$B$15,0),MATCH('Program Case 2 - Forecasts'!X$8,'Base Case 2 - Forecasts'!$C$8:$CF$8,0))</f>
        <v>7309886.9912156919</v>
      </c>
      <c r="Y10" s="133">
        <f ca="1">(1+'Case 2 Assumptions'!$C36)*INDEX('Base Case 2 - Forecasts'!$C$10:$CF$15,MATCH('Program Case 2 - Forecasts'!$B10,'Base Case 2 - Forecasts'!$B$10:$B$15,0),MATCH('Program Case 2 - Forecasts'!Y$8,'Base Case 2 - Forecasts'!$C$8:$CF$8,0))</f>
        <v>7340889.8747606054</v>
      </c>
      <c r="Z10" s="133">
        <f ca="1">(1+'Case 2 Assumptions'!$C36)*INDEX('Base Case 2 - Forecasts'!$C$10:$CF$15,MATCH('Program Case 2 - Forecasts'!$B10,'Base Case 2 - Forecasts'!$B$10:$B$15,0),MATCH('Program Case 2 - Forecasts'!Z$8,'Base Case 2 - Forecasts'!$C$8:$CF$8,0))</f>
        <v>7372024.2485445961</v>
      </c>
      <c r="AA10" s="133">
        <f ca="1">(1+'Case 2 Assumptions'!$C36)*INDEX('Base Case 2 - Forecasts'!$C$10:$CF$15,MATCH('Program Case 2 - Forecasts'!$B10,'Base Case 2 - Forecasts'!$B$10:$B$15,0),MATCH('Program Case 2 - Forecasts'!AA$8,'Base Case 2 - Forecasts'!$C$8:$CF$8,0))</f>
        <v>7403290.670247498</v>
      </c>
      <c r="AB10" s="133">
        <f ca="1">(1+'Case 2 Assumptions'!$C36)*INDEX('Base Case 2 - Forecasts'!$C$10:$CF$15,MATCH('Program Case 2 - Forecasts'!$B10,'Base Case 2 - Forecasts'!$B$10:$B$15,0),MATCH('Program Case 2 - Forecasts'!AB$8,'Base Case 2 - Forecasts'!$C$8:$CF$8,0))</f>
        <v>7434689.699914393</v>
      </c>
      <c r="AC10" s="133">
        <f ca="1">(1+'Case 2 Assumptions'!$C36)*INDEX('Base Case 2 - Forecasts'!$C$10:$CF$15,MATCH('Program Case 2 - Forecasts'!$B10,'Base Case 2 - Forecasts'!$B$10:$B$15,0),MATCH('Program Case 2 - Forecasts'!AC$8,'Base Case 2 - Forecasts'!$C$8:$CF$8,0))</f>
        <v>7466221.8999656392</v>
      </c>
      <c r="AD10" s="133">
        <f ca="1">(1+'Case 2 Assumptions'!$C36)*INDEX('Base Case 2 - Forecasts'!$C$10:$CF$15,MATCH('Program Case 2 - Forecasts'!$B10,'Base Case 2 - Forecasts'!$B$10:$B$15,0),MATCH('Program Case 2 - Forecasts'!AD$8,'Base Case 2 - Forecasts'!$C$8:$CF$8,0))</f>
        <v>7497887.8352069482</v>
      </c>
      <c r="AE10" s="133">
        <f ca="1">(1+'Case 2 Assumptions'!$C36)*INDEX('Base Case 2 - Forecasts'!$C$10:$CF$15,MATCH('Program Case 2 - Forecasts'!$B10,'Base Case 2 - Forecasts'!$B$10:$B$15,0),MATCH('Program Case 2 - Forecasts'!AE$8,'Base Case 2 - Forecasts'!$C$8:$CF$8,0))</f>
        <v>7529688.0728394985</v>
      </c>
      <c r="AF10" s="133">
        <f ca="1">(1+'Case 2 Assumptions'!$C36)*INDEX('Base Case 2 - Forecasts'!$C$10:$CF$15,MATCH('Program Case 2 - Forecasts'!$B10,'Base Case 2 - Forecasts'!$B$10:$B$15,0),MATCH('Program Case 2 - Forecasts'!AF$8,'Base Case 2 - Forecasts'!$C$8:$CF$8,0))</f>
        <v>7561623.1824700981</v>
      </c>
      <c r="AG10" s="133">
        <f ca="1">(1+'Case 2 Assumptions'!$C36)*INDEX('Base Case 2 - Forecasts'!$C$10:$CF$15,MATCH('Program Case 2 - Forecasts'!$B10,'Base Case 2 - Forecasts'!$B$10:$B$15,0),MATCH('Program Case 2 - Forecasts'!AG$8,'Base Case 2 - Forecasts'!$C$8:$CF$8,0))</f>
        <v>7593693.7361213872</v>
      </c>
      <c r="AH10" s="133">
        <f ca="1">(1+'Case 2 Assumptions'!$C36)*INDEX('Base Case 2 - Forecasts'!$C$10:$CF$15,MATCH('Program Case 2 - Forecasts'!$B10,'Base Case 2 - Forecasts'!$B$10:$B$15,0),MATCH('Program Case 2 - Forecasts'!AH$8,'Base Case 2 - Forecasts'!$C$8:$CF$8,0))</f>
        <v>7610907.2199490489</v>
      </c>
      <c r="AI10" s="133">
        <f ca="1">(1+'Case 2 Assumptions'!$C36)*INDEX('Base Case 2 - Forecasts'!$C$10:$CF$15,MATCH('Program Case 2 - Forecasts'!$B10,'Base Case 2 - Forecasts'!$B$10:$B$15,0),MATCH('Program Case 2 - Forecasts'!AI$8,'Base Case 2 - Forecasts'!$C$8:$CF$8,0))</f>
        <v>7628159.7235259637</v>
      </c>
      <c r="AJ10" s="133">
        <f ca="1">(1+'Case 2 Assumptions'!$C36)*INDEX('Base Case 2 - Forecasts'!$C$10:$CF$15,MATCH('Program Case 2 - Forecasts'!$B10,'Base Case 2 - Forecasts'!$B$10:$B$15,0),MATCH('Program Case 2 - Forecasts'!AJ$8,'Base Case 2 - Forecasts'!$C$8:$CF$8,0))</f>
        <v>7645451.3353026072</v>
      </c>
      <c r="AK10" s="133">
        <f ca="1">(1+'Case 2 Assumptions'!$C36)*INDEX('Base Case 2 - Forecasts'!$C$10:$CF$15,MATCH('Program Case 2 - Forecasts'!$B10,'Base Case 2 - Forecasts'!$B$10:$B$15,0),MATCH('Program Case 2 - Forecasts'!AK$8,'Base Case 2 - Forecasts'!$C$8:$CF$8,0))</f>
        <v>7662782.1439299546</v>
      </c>
      <c r="AL10" s="133">
        <f ca="1">(1+'Case 2 Assumptions'!$C36)*INDEX('Base Case 2 - Forecasts'!$C$10:$CF$15,MATCH('Program Case 2 - Forecasts'!$B10,'Base Case 2 - Forecasts'!$B$10:$B$15,0),MATCH('Program Case 2 - Forecasts'!AL$8,'Base Case 2 - Forecasts'!$C$8:$CF$8,0))</f>
        <v>7680152.2382599385</v>
      </c>
      <c r="AM10" s="133">
        <f ca="1">(1+'Case 2 Assumptions'!$C36)*INDEX('Base Case 2 - Forecasts'!$C$10:$CF$15,MATCH('Program Case 2 - Forecasts'!$B10,'Base Case 2 - Forecasts'!$B$10:$B$15,0),MATCH('Program Case 2 - Forecasts'!AM$8,'Base Case 2 - Forecasts'!$C$8:$CF$8,0))</f>
        <v>7697561.7073459011</v>
      </c>
      <c r="AN10" s="133">
        <f ca="1">(1+'Case 2 Assumptions'!$C36)*INDEX('Base Case 2 - Forecasts'!$C$10:$CF$15,MATCH('Program Case 2 - Forecasts'!$B10,'Base Case 2 - Forecasts'!$B$10:$B$15,0),MATCH('Program Case 2 - Forecasts'!AN$8,'Base Case 2 - Forecasts'!$C$8:$CF$8,0))</f>
        <v>7715010.6404430512</v>
      </c>
      <c r="AO10" s="133">
        <f ca="1">(1+'Case 2 Assumptions'!$C36)*INDEX('Base Case 2 - Forecasts'!$C$10:$CF$15,MATCH('Program Case 2 - Forecasts'!$B10,'Base Case 2 - Forecasts'!$B$10:$B$15,0),MATCH('Program Case 2 - Forecasts'!AO$8,'Base Case 2 - Forecasts'!$C$8:$CF$8,0))</f>
        <v>7732499.1270089233</v>
      </c>
      <c r="AP10" s="133">
        <f ca="1">(1+'Case 2 Assumptions'!$C36)*INDEX('Base Case 2 - Forecasts'!$C$10:$CF$15,MATCH('Program Case 2 - Forecasts'!$B10,'Base Case 2 - Forecasts'!$B$10:$B$15,0),MATCH('Program Case 2 - Forecasts'!AP$8,'Base Case 2 - Forecasts'!$C$8:$CF$8,0))</f>
        <v>7750027.2567038359</v>
      </c>
      <c r="AQ10" s="133">
        <f ca="1">(1+'Case 2 Assumptions'!$C36)*INDEX('Base Case 2 - Forecasts'!$C$10:$CF$15,MATCH('Program Case 2 - Forecasts'!$B10,'Base Case 2 - Forecasts'!$B$10:$B$15,0),MATCH('Program Case 2 - Forecasts'!AQ$8,'Base Case 2 - Forecasts'!$C$8:$CF$8,0))</f>
        <v>7767595.1193913491</v>
      </c>
      <c r="AR10" s="133">
        <f ca="1">(1+'Case 2 Assumptions'!$C36)*INDEX('Base Case 2 - Forecasts'!$C$10:$CF$15,MATCH('Program Case 2 - Forecasts'!$B10,'Base Case 2 - Forecasts'!$B$10:$B$15,0),MATCH('Program Case 2 - Forecasts'!AR$8,'Base Case 2 - Forecasts'!$C$8:$CF$8,0))</f>
        <v>7774194.6447595106</v>
      </c>
      <c r="AS10" s="133">
        <f ca="1">(1+'Case 2 Assumptions'!$C36)*INDEX('Base Case 2 - Forecasts'!$C$10:$CF$15,MATCH('Program Case 2 - Forecasts'!$B10,'Base Case 2 - Forecasts'!$B$10:$B$15,0),MATCH('Program Case 2 - Forecasts'!AS$8,'Base Case 2 - Forecasts'!$C$8:$CF$8,0))</f>
        <v>7780799.7772344295</v>
      </c>
      <c r="AT10" s="133">
        <f ca="1">(1+'Case 2 Assumptions'!$C36)*INDEX('Base Case 2 - Forecasts'!$C$10:$CF$15,MATCH('Program Case 2 - Forecasts'!$B10,'Base Case 2 - Forecasts'!$B$10:$B$15,0),MATCH('Program Case 2 - Forecasts'!AT$8,'Base Case 2 - Forecasts'!$C$8:$CF$8,0))</f>
        <v>7787410.5215800321</v>
      </c>
      <c r="AU10" s="133">
        <f ca="1">(1+'Case 2 Assumptions'!$C36)*INDEX('Base Case 2 - Forecasts'!$C$10:$CF$15,MATCH('Program Case 2 - Forecasts'!$B10,'Base Case 2 - Forecasts'!$B$10:$B$15,0),MATCH('Program Case 2 - Forecasts'!AU$8,'Base Case 2 - Forecasts'!$C$8:$CF$8,0))</f>
        <v>7794026.8825642904</v>
      </c>
      <c r="AV10" s="133">
        <f ca="1">(1+'Case 2 Assumptions'!$C36)*INDEX('Base Case 2 - Forecasts'!$C$10:$CF$15,MATCH('Program Case 2 - Forecasts'!$B10,'Base Case 2 - Forecasts'!$B$10:$B$15,0),MATCH('Program Case 2 - Forecasts'!AV$8,'Base Case 2 - Forecasts'!$C$8:$CF$8,0))</f>
        <v>7800648.8649592288</v>
      </c>
      <c r="AW10" s="133">
        <f ca="1">(1+'Case 2 Assumptions'!$C36)*INDEX('Base Case 2 - Forecasts'!$C$10:$CF$15,MATCH('Program Case 2 - Forecasts'!$B10,'Base Case 2 - Forecasts'!$B$10:$B$15,0),MATCH('Program Case 2 - Forecasts'!AW$8,'Base Case 2 - Forecasts'!$C$8:$CF$8,0))</f>
        <v>7807276.4735409245</v>
      </c>
      <c r="AX10" s="133">
        <f ca="1">(1+'Case 2 Assumptions'!$C36)*INDEX('Base Case 2 - Forecasts'!$C$10:$CF$15,MATCH('Program Case 2 - Forecasts'!$B10,'Base Case 2 - Forecasts'!$B$10:$B$15,0),MATCH('Program Case 2 - Forecasts'!AX$8,'Base Case 2 - Forecasts'!$C$8:$CF$8,0))</f>
        <v>7813909.7130895145</v>
      </c>
      <c r="AY10" s="133">
        <f ca="1">(1+'Case 2 Assumptions'!$C36)*INDEX('Base Case 2 - Forecasts'!$C$10:$CF$15,MATCH('Program Case 2 - Forecasts'!$B10,'Base Case 2 - Forecasts'!$B$10:$B$15,0),MATCH('Program Case 2 - Forecasts'!AY$8,'Base Case 2 - Forecasts'!$C$8:$CF$8,0))</f>
        <v>7820548.5883891964</v>
      </c>
      <c r="AZ10" s="133">
        <f ca="1">(1+'Case 2 Assumptions'!$C36)*INDEX('Base Case 2 - Forecasts'!$C$10:$CF$15,MATCH('Program Case 2 - Forecasts'!$B10,'Base Case 2 - Forecasts'!$B$10:$B$15,0),MATCH('Program Case 2 - Forecasts'!AZ$8,'Base Case 2 - Forecasts'!$C$8:$CF$8,0))</f>
        <v>7827193.1042282321</v>
      </c>
      <c r="BA10" s="133">
        <f ca="1">(1+'Case 2 Assumptions'!$C36)*INDEX('Base Case 2 - Forecasts'!$C$10:$CF$15,MATCH('Program Case 2 - Forecasts'!$B10,'Base Case 2 - Forecasts'!$B$10:$B$15,0),MATCH('Program Case 2 - Forecasts'!BA$8,'Base Case 2 - Forecasts'!$C$8:$CF$8,0))</f>
        <v>7833843.2653989522</v>
      </c>
      <c r="BB10" s="133">
        <f ca="1">(1+'Case 2 Assumptions'!$C36)*INDEX('Base Case 2 - Forecasts'!$C$10:$CF$15,MATCH('Program Case 2 - Forecasts'!$B10,'Base Case 2 - Forecasts'!$B$10:$B$15,0),MATCH('Program Case 2 - Forecasts'!BB$8,'Base Case 2 - Forecasts'!$C$8:$CF$8,0))</f>
        <v>7829692.8752474189</v>
      </c>
      <c r="BC10" s="133">
        <f ca="1">(1+'Case 2 Assumptions'!$C36)*INDEX('Base Case 2 - Forecasts'!$C$10:$CF$15,MATCH('Program Case 2 - Forecasts'!$B10,'Base Case 2 - Forecasts'!$B$10:$B$15,0),MATCH('Program Case 2 - Forecasts'!BC$8,'Base Case 2 - Forecasts'!$C$8:$CF$8,0))</f>
        <v>7825544.6839831788</v>
      </c>
      <c r="BD10" s="133">
        <f ca="1">(1+'Case 2 Assumptions'!$C36)*INDEX('Base Case 2 - Forecasts'!$C$10:$CF$15,MATCH('Program Case 2 - Forecasts'!$B10,'Base Case 2 - Forecasts'!$B$10:$B$15,0),MATCH('Program Case 2 - Forecasts'!BD$8,'Base Case 2 - Forecasts'!$C$8:$CF$8,0))</f>
        <v>7821398.6904412555</v>
      </c>
      <c r="BE10" s="133">
        <f ca="1">(1+'Case 2 Assumptions'!$C36)*INDEX('Base Case 2 - Forecasts'!$C$10:$CF$15,MATCH('Program Case 2 - Forecasts'!$B10,'Base Case 2 - Forecasts'!$B$10:$B$15,0),MATCH('Program Case 2 - Forecasts'!BE$8,'Base Case 2 - Forecasts'!$C$8:$CF$8,0))</f>
        <v>7817254.8934572898</v>
      </c>
      <c r="BF10" s="133">
        <f ca="1">(1+'Case 2 Assumptions'!$C36)*INDEX('Base Case 2 - Forecasts'!$C$10:$CF$15,MATCH('Program Case 2 - Forecasts'!$B10,'Base Case 2 - Forecasts'!$B$10:$B$15,0),MATCH('Program Case 2 - Forecasts'!BF$8,'Base Case 2 - Forecasts'!$C$8:$CF$8,0))</f>
        <v>7813113.2918675402</v>
      </c>
      <c r="BG10" s="133">
        <f ca="1">(1+'Case 2 Assumptions'!$C36)*INDEX('Base Case 2 - Forecasts'!$C$10:$CF$15,MATCH('Program Case 2 - Forecasts'!$B10,'Base Case 2 - Forecasts'!$B$10:$B$15,0),MATCH('Program Case 2 - Forecasts'!BG$8,'Base Case 2 - Forecasts'!$C$8:$CF$8,0))</f>
        <v>7808973.8845088808</v>
      </c>
      <c r="BH10" s="133">
        <f ca="1">(1+'Case 2 Assumptions'!$C36)*INDEX('Base Case 2 - Forecasts'!$C$10:$CF$15,MATCH('Program Case 2 - Forecasts'!$B10,'Base Case 2 - Forecasts'!$B$10:$B$15,0),MATCH('Program Case 2 - Forecasts'!BH$8,'Base Case 2 - Forecasts'!$C$8:$CF$8,0))</f>
        <v>7804836.6702188021</v>
      </c>
      <c r="BI10" s="133">
        <f ca="1">(1+'Case 2 Assumptions'!$C36)*INDEX('Base Case 2 - Forecasts'!$C$10:$CF$15,MATCH('Program Case 2 - Forecasts'!$B10,'Base Case 2 - Forecasts'!$B$10:$B$15,0),MATCH('Program Case 2 - Forecasts'!BI$8,'Base Case 2 - Forecasts'!$C$8:$CF$8,0))</f>
        <v>7800701.6478354111</v>
      </c>
      <c r="BJ10" s="133">
        <f ca="1">(1+'Case 2 Assumptions'!$C36)*INDEX('Base Case 2 - Forecasts'!$C$10:$CF$15,MATCH('Program Case 2 - Forecasts'!$B10,'Base Case 2 - Forecasts'!$B$10:$B$15,0),MATCH('Program Case 2 - Forecasts'!BJ$8,'Base Case 2 - Forecasts'!$C$8:$CF$8,0))</f>
        <v>7796568.8161974307</v>
      </c>
      <c r="BK10" s="133">
        <f ca="1">(1+'Case 2 Assumptions'!$C36)*INDEX('Base Case 2 - Forecasts'!$C$10:$CF$15,MATCH('Program Case 2 - Forecasts'!$B10,'Base Case 2 - Forecasts'!$B$10:$B$15,0),MATCH('Program Case 2 - Forecasts'!BK$8,'Base Case 2 - Forecasts'!$C$8:$CF$8,0))</f>
        <v>7792438.1741441973</v>
      </c>
      <c r="BL10" s="133">
        <f ca="1">(1+'Case 2 Assumptions'!$C36)*INDEX('Base Case 2 - Forecasts'!$C$10:$CF$15,MATCH('Program Case 2 - Forecasts'!$B10,'Base Case 2 - Forecasts'!$B$10:$B$15,0),MATCH('Program Case 2 - Forecasts'!BL$8,'Base Case 2 - Forecasts'!$C$8:$CF$8,0))</f>
        <v>7779086.0609168094</v>
      </c>
      <c r="BM10" s="133">
        <f ca="1">(1+'Case 2 Assumptions'!$C36)*INDEX('Base Case 2 - Forecasts'!$C$10:$CF$15,MATCH('Program Case 2 - Forecasts'!$B10,'Base Case 2 - Forecasts'!$B$10:$B$15,0),MATCH('Program Case 2 - Forecasts'!BM$8,'Base Case 2 - Forecasts'!$C$8:$CF$8,0))</f>
        <v>7765756.8261420503</v>
      </c>
      <c r="BN10" s="133">
        <f ca="1">(1+'Case 2 Assumptions'!$C36)*INDEX('Base Case 2 - Forecasts'!$C$10:$CF$15,MATCH('Program Case 2 - Forecasts'!$B10,'Base Case 2 - Forecasts'!$B$10:$B$15,0),MATCH('Program Case 2 - Forecasts'!BN$8,'Base Case 2 - Forecasts'!$C$8:$CF$8,0))</f>
        <v>7752450.4306183672</v>
      </c>
      <c r="BO10" s="133">
        <f ca="1">(1+'Case 2 Assumptions'!$C36)*INDEX('Base Case 2 - Forecasts'!$C$10:$CF$15,MATCH('Program Case 2 - Forecasts'!$B10,'Base Case 2 - Forecasts'!$B$10:$B$15,0),MATCH('Program Case 2 - Forecasts'!BO$8,'Base Case 2 - Forecasts'!$C$8:$CF$8,0))</f>
        <v>7739166.8352113748</v>
      </c>
      <c r="BP10" s="133">
        <f ca="1">(1+'Case 2 Assumptions'!$C36)*INDEX('Base Case 2 - Forecasts'!$C$10:$CF$15,MATCH('Program Case 2 - Forecasts'!$B10,'Base Case 2 - Forecasts'!$B$10:$B$15,0),MATCH('Program Case 2 - Forecasts'!BP$8,'Base Case 2 - Forecasts'!$C$8:$CF$8,0))</f>
        <v>7725906.0008537462</v>
      </c>
      <c r="BQ10" s="133">
        <f ca="1">(1+'Case 2 Assumptions'!$C36)*INDEX('Base Case 2 - Forecasts'!$C$10:$CF$15,MATCH('Program Case 2 - Forecasts'!$B10,'Base Case 2 - Forecasts'!$B$10:$B$15,0),MATCH('Program Case 2 - Forecasts'!BQ$8,'Base Case 2 - Forecasts'!$C$8:$CF$8,0))</f>
        <v>7712667.8885450931</v>
      </c>
      <c r="BR10" s="133">
        <f ca="1">(1+'Case 2 Assumptions'!$C36)*INDEX('Base Case 2 - Forecasts'!$C$10:$CF$15,MATCH('Program Case 2 - Forecasts'!$B10,'Base Case 2 - Forecasts'!$B$10:$B$15,0),MATCH('Program Case 2 - Forecasts'!BR$8,'Base Case 2 - Forecasts'!$C$8:$CF$8,0))</f>
        <v>7699452.4593518544</v>
      </c>
      <c r="BS10" s="133">
        <f ca="1">(1+'Case 2 Assumptions'!$C36)*INDEX('Base Case 2 - Forecasts'!$C$10:$CF$15,MATCH('Program Case 2 - Forecasts'!$B10,'Base Case 2 - Forecasts'!$B$10:$B$15,0),MATCH('Program Case 2 - Forecasts'!BS$8,'Base Case 2 - Forecasts'!$C$8:$CF$8,0))</f>
        <v>7686259.6744071795</v>
      </c>
      <c r="BT10" s="133">
        <f ca="1">(1+'Case 2 Assumptions'!$C36)*INDEX('Base Case 2 - Forecasts'!$C$10:$CF$15,MATCH('Program Case 2 - Forecasts'!$B10,'Base Case 2 - Forecasts'!$B$10:$B$15,0),MATCH('Program Case 2 - Forecasts'!BT$8,'Base Case 2 - Forecasts'!$C$8:$CF$8,0))</f>
        <v>7673089.4949108157</v>
      </c>
      <c r="BU10" s="133">
        <f ca="1">(1+'Case 2 Assumptions'!$C36)*INDEX('Base Case 2 - Forecasts'!$C$10:$CF$15,MATCH('Program Case 2 - Forecasts'!$B10,'Base Case 2 - Forecasts'!$B$10:$B$15,0),MATCH('Program Case 2 - Forecasts'!BU$8,'Base Case 2 - Forecasts'!$C$8:$CF$8,0))</f>
        <v>7659941.882128994</v>
      </c>
      <c r="BV10" s="133">
        <f ca="1">(1+'Case 2 Assumptions'!$C36)*INDEX('Base Case 2 - Forecasts'!$C$10:$CF$15,MATCH('Program Case 2 - Forecasts'!$B10,'Base Case 2 - Forecasts'!$B$10:$B$15,0),MATCH('Program Case 2 - Forecasts'!BV$8,'Base Case 2 - Forecasts'!$C$8:$CF$8,0))</f>
        <v>7641525.6689037252</v>
      </c>
      <c r="BW10" s="133">
        <f ca="1">(1+'Case 2 Assumptions'!$C36)*INDEX('Base Case 2 - Forecasts'!$C$10:$CF$15,MATCH('Program Case 2 - Forecasts'!$B10,'Base Case 2 - Forecasts'!$B$10:$B$15,0),MATCH('Program Case 2 - Forecasts'!BW$8,'Base Case 2 - Forecasts'!$C$8:$CF$8,0))</f>
        <v>7623153.7323733419</v>
      </c>
      <c r="BX10" s="133">
        <f ca="1">(1+'Case 2 Assumptions'!$C36)*INDEX('Base Case 2 - Forecasts'!$C$10:$CF$15,MATCH('Program Case 2 - Forecasts'!$B10,'Base Case 2 - Forecasts'!$B$10:$B$15,0),MATCH('Program Case 2 - Forecasts'!BX$8,'Base Case 2 - Forecasts'!$C$8:$CF$8,0))</f>
        <v>7604825.9660867695</v>
      </c>
      <c r="BY10" s="133">
        <f ca="1">(1+'Case 2 Assumptions'!$C36)*INDEX('Base Case 2 - Forecasts'!$C$10:$CF$15,MATCH('Program Case 2 - Forecasts'!$B10,'Base Case 2 - Forecasts'!$B$10:$B$15,0),MATCH('Program Case 2 - Forecasts'!BY$8,'Base Case 2 - Forecasts'!$C$8:$CF$8,0))</f>
        <v>7586542.2638488635</v>
      </c>
      <c r="BZ10" s="133">
        <f ca="1">(1+'Case 2 Assumptions'!$C36)*INDEX('Base Case 2 - Forecasts'!$C$10:$CF$15,MATCH('Program Case 2 - Forecasts'!$B10,'Base Case 2 - Forecasts'!$B$10:$B$15,0),MATCH('Program Case 2 - Forecasts'!BZ$8,'Base Case 2 - Forecasts'!$C$8:$CF$8,0))</f>
        <v>7568302.5197197972</v>
      </c>
      <c r="CA10" s="133">
        <f ca="1">(1+'Case 2 Assumptions'!$C36)*INDEX('Base Case 2 - Forecasts'!$C$10:$CF$15,MATCH('Program Case 2 - Forecasts'!$B10,'Base Case 2 - Forecasts'!$B$10:$B$15,0),MATCH('Program Case 2 - Forecasts'!CA$8,'Base Case 2 - Forecasts'!$C$8:$CF$8,0))</f>
        <v>7550106.6280144462</v>
      </c>
      <c r="CB10" s="133">
        <f ca="1">(1+'Case 2 Assumptions'!$C36)*INDEX('Base Case 2 - Forecasts'!$C$10:$CF$15,MATCH('Program Case 2 - Forecasts'!$B10,'Base Case 2 - Forecasts'!$B$10:$B$15,0),MATCH('Program Case 2 - Forecasts'!CB$8,'Base Case 2 - Forecasts'!$C$8:$CF$8,0))</f>
        <v>7531954.4833017783</v>
      </c>
      <c r="CC10" s="133">
        <f ca="1">(1+'Case 2 Assumptions'!$C36)*INDEX('Base Case 2 - Forecasts'!$C$10:$CF$15,MATCH('Program Case 2 - Forecasts'!$B10,'Base Case 2 - Forecasts'!$B$10:$B$15,0),MATCH('Program Case 2 - Forecasts'!CC$8,'Base Case 2 - Forecasts'!$C$8:$CF$8,0))</f>
        <v>7513845.9804042401</v>
      </c>
      <c r="CD10" s="133">
        <f ca="1">(1+'Case 2 Assumptions'!$C36)*INDEX('Base Case 2 - Forecasts'!$C$10:$CF$15,MATCH('Program Case 2 - Forecasts'!$B10,'Base Case 2 - Forecasts'!$B$10:$B$15,0),MATCH('Program Case 2 - Forecasts'!CD$8,'Base Case 2 - Forecasts'!$C$8:$CF$8,0))</f>
        <v>7495781.014397149</v>
      </c>
      <c r="CE10" s="133">
        <f ca="1">(1+'Case 2 Assumptions'!$C36)*INDEX('Base Case 2 - Forecasts'!$C$10:$CF$15,MATCH('Program Case 2 - Forecasts'!$B10,'Base Case 2 - Forecasts'!$B$10:$B$15,0),MATCH('Program Case 2 - Forecasts'!CE$8,'Base Case 2 - Forecasts'!$C$8:$CF$8,0))</f>
        <v>7477759.4806080842</v>
      </c>
      <c r="CF10" s="133">
        <f ca="1">(1+'Case 2 Assumptions'!$C36)*INDEX('Base Case 2 - Forecasts'!$C$10:$CF$15,MATCH('Program Case 2 - Forecasts'!$B10,'Base Case 2 - Forecasts'!$B$10:$B$15,0),MATCH('Program Case 2 - Forecasts'!CF$8,'Base Case 2 - Forecasts'!$C$8:$CF$8,0))</f>
        <v>7459781.2746162815</v>
      </c>
    </row>
    <row r="11" spans="1:84" x14ac:dyDescent="0.2">
      <c r="A11" s="118"/>
      <c r="B11" s="118" t="s">
        <v>32</v>
      </c>
      <c r="C11" s="160">
        <f ca="1">INDEX(INDIRECT("'Base Case "&amp;$E$6&amp;" - Forecasts'!$C$10:$AH$15"),MATCH('Program Case 2 - Forecasts'!$B11,INDIRECT("'Base Case "&amp;$E$6&amp;" - Forecasts'!$B$10:$B$15"),0),MATCH('Program Case 2 - Forecasts'!C$8,INDIRECT("'Base Case "&amp;$E$6&amp;" - Forecasts'!$C$8:$AH$8"),0))</f>
        <v>3231492</v>
      </c>
      <c r="D11" s="160">
        <f ca="1">INDEX(INDIRECT("'Base Case "&amp;$E$6&amp;" - Forecasts'!$C$10:$AH$15"),MATCH('Program Case 2 - Forecasts'!$B11,INDIRECT("'Base Case "&amp;$E$6&amp;" - Forecasts'!$B$10:$B$15"),0),MATCH('Program Case 2 - Forecasts'!D$8,INDIRECT("'Base Case "&amp;$E$6&amp;" - Forecasts'!$C$8:$AH$8"),0))</f>
        <v>4212348</v>
      </c>
      <c r="E11" s="160">
        <f ca="1">INDEX(INDIRECT("'Base Case "&amp;$E$6&amp;" - Forecasts'!$C$10:$AH$15"),MATCH('Program Case 2 - Forecasts'!$B11,INDIRECT("'Base Case "&amp;$E$6&amp;" - Forecasts'!$B$10:$B$15"),0),MATCH('Program Case 2 - Forecasts'!E$8,INDIRECT("'Base Case "&amp;$E$6&amp;" - Forecasts'!$C$8:$AH$8"),0))</f>
        <v>4386948</v>
      </c>
      <c r="F11" s="133">
        <f ca="1">(1+'Case 2 Assumptions'!$C37)*INDEX('Base Case 2 - Forecasts'!$C$10:$CF$15,MATCH('Program Case 2 - Forecasts'!$B11,'Base Case 2 - Forecasts'!$B$10:$B$15,0),MATCH('Program Case 2 - Forecasts'!F$8,'Base Case 2 - Forecasts'!$C$8:$CF$8,0))</f>
        <v>4290360.2466498846</v>
      </c>
      <c r="G11" s="133">
        <f ca="1">(1+'Case 2 Assumptions'!$C37)*INDEX('Base Case 2 - Forecasts'!$C$10:$CF$15,MATCH('Program Case 2 - Forecasts'!$B11,'Base Case 2 - Forecasts'!$B$10:$B$15,0),MATCH('Program Case 2 - Forecasts'!G$8,'Base Case 2 - Forecasts'!$C$8:$CF$8,0))</f>
        <v>4325669.1473132772</v>
      </c>
      <c r="H11" s="133">
        <f ca="1">(1+'Case 2 Assumptions'!$C37)*INDEX('Base Case 2 - Forecasts'!$C$10:$CF$15,MATCH('Program Case 2 - Forecasts'!$B11,'Base Case 2 - Forecasts'!$B$10:$B$15,0),MATCH('Program Case 2 - Forecasts'!H$8,'Base Case 2 - Forecasts'!$C$8:$CF$8,0))</f>
        <v>4361268.6339401761</v>
      </c>
      <c r="I11" s="133">
        <f ca="1">(1+'Case 2 Assumptions'!$C37)*INDEX('Base Case 2 - Forecasts'!$C$10:$CF$15,MATCH('Program Case 2 - Forecasts'!$B11,'Base Case 2 - Forecasts'!$B$10:$B$15,0),MATCH('Program Case 2 - Forecasts'!I$8,'Base Case 2 - Forecasts'!$C$8:$CF$8,0))</f>
        <v>4397161.0980013032</v>
      </c>
      <c r="J11" s="133">
        <f ca="1">(1+'Case 2 Assumptions'!$C37)*INDEX('Base Case 2 - Forecasts'!$C$10:$CF$15,MATCH('Program Case 2 - Forecasts'!$B11,'Base Case 2 - Forecasts'!$B$10:$B$15,0),MATCH('Program Case 2 - Forecasts'!J$8,'Base Case 2 - Forecasts'!$C$8:$CF$8,0))</f>
        <v>4433348.9506487576</v>
      </c>
      <c r="K11" s="133">
        <f ca="1">(1+'Case 2 Assumptions'!$C37)*INDEX('Base Case 2 - Forecasts'!$C$10:$CF$15,MATCH('Program Case 2 - Forecasts'!$B11,'Base Case 2 - Forecasts'!$B$10:$B$15,0),MATCH('Program Case 2 - Forecasts'!K$8,'Base Case 2 - Forecasts'!$C$8:$CF$8,0))</f>
        <v>4469834.6228779936</v>
      </c>
      <c r="L11" s="133">
        <f ca="1">(1+'Case 2 Assumptions'!$C37)*INDEX('Base Case 2 - Forecasts'!$C$10:$CF$15,MATCH('Program Case 2 - Forecasts'!$B11,'Base Case 2 - Forecasts'!$B$10:$B$15,0),MATCH('Program Case 2 - Forecasts'!L$8,'Base Case 2 - Forecasts'!$C$8:$CF$8,0))</f>
        <v>4506620.5656911246</v>
      </c>
      <c r="M11" s="133">
        <f ca="1">(1+'Case 2 Assumptions'!$C37)*INDEX('Base Case 2 - Forecasts'!$C$10:$CF$15,MATCH('Program Case 2 - Forecasts'!$B11,'Base Case 2 - Forecasts'!$B$10:$B$15,0),MATCH('Program Case 2 - Forecasts'!M$8,'Base Case 2 - Forecasts'!$C$8:$CF$8,0))</f>
        <v>4543709.2502615741</v>
      </c>
      <c r="N11" s="133">
        <f ca="1">(1+'Case 2 Assumptions'!$C37)*INDEX('Base Case 2 - Forecasts'!$C$10:$CF$15,MATCH('Program Case 2 - Forecasts'!$B11,'Base Case 2 - Forecasts'!$B$10:$B$15,0),MATCH('Program Case 2 - Forecasts'!N$8,'Base Case 2 - Forecasts'!$C$8:$CF$8,0))</f>
        <v>4572054.6834484767</v>
      </c>
      <c r="O11" s="133">
        <f ca="1">(1+'Case 2 Assumptions'!$C37)*INDEX('Base Case 2 - Forecasts'!$C$10:$CF$15,MATCH('Program Case 2 - Forecasts'!$B11,'Base Case 2 - Forecasts'!$B$10:$B$15,0),MATCH('Program Case 2 - Forecasts'!O$8,'Base Case 2 - Forecasts'!$C$8:$CF$8,0))</f>
        <v>4600576.9465200175</v>
      </c>
      <c r="P11" s="133">
        <f ca="1">(1+'Case 2 Assumptions'!$C37)*INDEX('Base Case 2 - Forecasts'!$C$10:$CF$15,MATCH('Program Case 2 - Forecasts'!$B11,'Base Case 2 - Forecasts'!$B$10:$B$15,0),MATCH('Program Case 2 - Forecasts'!P$8,'Base Case 2 - Forecasts'!$C$8:$CF$8,0))</f>
        <v>4629277.1426100908</v>
      </c>
      <c r="Q11" s="133">
        <f ca="1">(1+'Case 2 Assumptions'!$C37)*INDEX('Base Case 2 - Forecasts'!$C$10:$CF$15,MATCH('Program Case 2 - Forecasts'!$B11,'Base Case 2 - Forecasts'!$B$10:$B$15,0),MATCH('Program Case 2 - Forecasts'!Q$8,'Base Case 2 - Forecasts'!$C$8:$CF$8,0))</f>
        <v>4658156.3817343721</v>
      </c>
      <c r="R11" s="133">
        <f ca="1">(1+'Case 2 Assumptions'!$C37)*INDEX('Base Case 2 - Forecasts'!$C$10:$CF$15,MATCH('Program Case 2 - Forecasts'!$B11,'Base Case 2 - Forecasts'!$B$10:$B$15,0),MATCH('Program Case 2 - Forecasts'!R$8,'Base Case 2 - Forecasts'!$C$8:$CF$8,0))</f>
        <v>4687215.7808332462</v>
      </c>
      <c r="S11" s="133">
        <f ca="1">(1+'Case 2 Assumptions'!$C37)*INDEX('Base Case 2 - Forecasts'!$C$10:$CF$15,MATCH('Program Case 2 - Forecasts'!$B11,'Base Case 2 - Forecasts'!$B$10:$B$15,0),MATCH('Program Case 2 - Forecasts'!S$8,'Base Case 2 - Forecasts'!$C$8:$CF$8,0))</f>
        <v>4716456.4638150092</v>
      </c>
      <c r="T11" s="133">
        <f ca="1">(1+'Case 2 Assumptions'!$C37)*INDEX('Base Case 2 - Forecasts'!$C$10:$CF$15,MATCH('Program Case 2 - Forecasts'!$B11,'Base Case 2 - Forecasts'!$B$10:$B$15,0),MATCH('Program Case 2 - Forecasts'!T$8,'Base Case 2 - Forecasts'!$C$8:$CF$8,0))</f>
        <v>4745879.5615993366</v>
      </c>
      <c r="U11" s="133">
        <f ca="1">(1+'Case 2 Assumptions'!$C37)*INDEX('Base Case 2 - Forecasts'!$C$10:$CF$15,MATCH('Program Case 2 - Forecasts'!$B11,'Base Case 2 - Forecasts'!$B$10:$B$15,0),MATCH('Program Case 2 - Forecasts'!U$8,'Base Case 2 - Forecasts'!$C$8:$CF$8,0))</f>
        <v>4775486.2121610241</v>
      </c>
      <c r="V11" s="133">
        <f ca="1">(1+'Case 2 Assumptions'!$C37)*INDEX('Base Case 2 - Forecasts'!$C$10:$CF$15,MATCH('Program Case 2 - Forecasts'!$B11,'Base Case 2 - Forecasts'!$B$10:$B$15,0),MATCH('Program Case 2 - Forecasts'!V$8,'Base Case 2 - Forecasts'!$C$8:$CF$8,0))</f>
        <v>4805277.560573996</v>
      </c>
      <c r="W11" s="133">
        <f ca="1">(1+'Case 2 Assumptions'!$C37)*INDEX('Base Case 2 - Forecasts'!$C$10:$CF$15,MATCH('Program Case 2 - Forecasts'!$B11,'Base Case 2 - Forecasts'!$B$10:$B$15,0),MATCH('Program Case 2 - Forecasts'!W$8,'Base Case 2 - Forecasts'!$C$8:$CF$8,0))</f>
        <v>4835254.7590555958</v>
      </c>
      <c r="X11" s="133">
        <f ca="1">(1+'Case 2 Assumptions'!$C37)*INDEX('Base Case 2 - Forecasts'!$C$10:$CF$15,MATCH('Program Case 2 - Forecasts'!$B11,'Base Case 2 - Forecasts'!$B$10:$B$15,0),MATCH('Program Case 2 - Forecasts'!X$8,'Base Case 2 - Forecasts'!$C$8:$CF$8,0))</f>
        <v>4855762.1677727383</v>
      </c>
      <c r="Y11" s="133">
        <f ca="1">(1+'Case 2 Assumptions'!$C37)*INDEX('Base Case 2 - Forecasts'!$C$10:$CF$15,MATCH('Program Case 2 - Forecasts'!$B11,'Base Case 2 - Forecasts'!$B$10:$B$15,0),MATCH('Program Case 2 - Forecasts'!Y$8,'Base Case 2 - Forecasts'!$C$8:$CF$8,0))</f>
        <v>4876356.5530471168</v>
      </c>
      <c r="Z11" s="133">
        <f ca="1">(1+'Case 2 Assumptions'!$C37)*INDEX('Base Case 2 - Forecasts'!$C$10:$CF$15,MATCH('Program Case 2 - Forecasts'!$B11,'Base Case 2 - Forecasts'!$B$10:$B$15,0),MATCH('Program Case 2 - Forecasts'!Z$8,'Base Case 2 - Forecasts'!$C$8:$CF$8,0))</f>
        <v>4897038.2837659735</v>
      </c>
      <c r="AA11" s="133">
        <f ca="1">(1+'Case 2 Assumptions'!$C37)*INDEX('Base Case 2 - Forecasts'!$C$10:$CF$15,MATCH('Program Case 2 - Forecasts'!$B11,'Base Case 2 - Forecasts'!$B$10:$B$15,0),MATCH('Program Case 2 - Forecasts'!AA$8,'Base Case 2 - Forecasts'!$C$8:$CF$8,0))</f>
        <v>4917807.7303810883</v>
      </c>
      <c r="AB11" s="133">
        <f ca="1">(1+'Case 2 Assumptions'!$C37)*INDEX('Base Case 2 - Forecasts'!$C$10:$CF$15,MATCH('Program Case 2 - Forecasts'!$B11,'Base Case 2 - Forecasts'!$B$10:$B$15,0),MATCH('Program Case 2 - Forecasts'!AB$8,'Base Case 2 - Forecasts'!$C$8:$CF$8,0))</f>
        <v>4938665.2649154123</v>
      </c>
      <c r="AC11" s="133">
        <f ca="1">(1+'Case 2 Assumptions'!$C37)*INDEX('Base Case 2 - Forecasts'!$C$10:$CF$15,MATCH('Program Case 2 - Forecasts'!$B11,'Base Case 2 - Forecasts'!$B$10:$B$15,0),MATCH('Program Case 2 - Forecasts'!AC$8,'Base Case 2 - Forecasts'!$C$8:$CF$8,0))</f>
        <v>4959611.2609697254</v>
      </c>
      <c r="AD11" s="133">
        <f ca="1">(1+'Case 2 Assumptions'!$C37)*INDEX('Base Case 2 - Forecasts'!$C$10:$CF$15,MATCH('Program Case 2 - Forecasts'!$B11,'Base Case 2 - Forecasts'!$B$10:$B$15,0),MATCH('Program Case 2 - Forecasts'!AD$8,'Base Case 2 - Forecasts'!$C$8:$CF$8,0))</f>
        <v>4980646.0937293377</v>
      </c>
      <c r="AE11" s="133">
        <f ca="1">(1+'Case 2 Assumptions'!$C37)*INDEX('Base Case 2 - Forecasts'!$C$10:$CF$15,MATCH('Program Case 2 - Forecasts'!$B11,'Base Case 2 - Forecasts'!$B$10:$B$15,0),MATCH('Program Case 2 - Forecasts'!AE$8,'Base Case 2 - Forecasts'!$C$8:$CF$8,0))</f>
        <v>5001770.1399708027</v>
      </c>
      <c r="AF11" s="133">
        <f ca="1">(1+'Case 2 Assumptions'!$C37)*INDEX('Base Case 2 - Forecasts'!$C$10:$CF$15,MATCH('Program Case 2 - Forecasts'!$B11,'Base Case 2 - Forecasts'!$B$10:$B$15,0),MATCH('Program Case 2 - Forecasts'!AF$8,'Base Case 2 - Forecasts'!$C$8:$CF$8,0))</f>
        <v>5022983.7780686673</v>
      </c>
      <c r="AG11" s="133">
        <f ca="1">(1+'Case 2 Assumptions'!$C37)*INDEX('Base Case 2 - Forecasts'!$C$10:$CF$15,MATCH('Program Case 2 - Forecasts'!$B11,'Base Case 2 - Forecasts'!$B$10:$B$15,0),MATCH('Program Case 2 - Forecasts'!AG$8,'Base Case 2 - Forecasts'!$C$8:$CF$8,0))</f>
        <v>5044287.3880022531</v>
      </c>
      <c r="AH11" s="133">
        <f ca="1">(1+'Case 2 Assumptions'!$C37)*INDEX('Base Case 2 - Forecasts'!$C$10:$CF$15,MATCH('Program Case 2 - Forecasts'!$B11,'Base Case 2 - Forecasts'!$B$10:$B$15,0),MATCH('Program Case 2 - Forecasts'!AH$8,'Base Case 2 - Forecasts'!$C$8:$CF$8,0))</f>
        <v>5055721.8443278261</v>
      </c>
      <c r="AI11" s="133">
        <f ca="1">(1+'Case 2 Assumptions'!$C37)*INDEX('Base Case 2 - Forecasts'!$C$10:$CF$15,MATCH('Program Case 2 - Forecasts'!$B11,'Base Case 2 - Forecasts'!$B$10:$B$15,0),MATCH('Program Case 2 - Forecasts'!AI$8,'Base Case 2 - Forecasts'!$C$8:$CF$8,0))</f>
        <v>5067182.2204278698</v>
      </c>
      <c r="AJ11" s="133">
        <f ca="1">(1+'Case 2 Assumptions'!$C37)*INDEX('Base Case 2 - Forecasts'!$C$10:$CF$15,MATCH('Program Case 2 - Forecasts'!$B11,'Base Case 2 - Forecasts'!$B$10:$B$15,0),MATCH('Program Case 2 - Forecasts'!AJ$8,'Base Case 2 - Forecasts'!$C$8:$CF$8,0))</f>
        <v>5078668.5750576658</v>
      </c>
      <c r="AK11" s="133">
        <f ca="1">(1+'Case 2 Assumptions'!$C37)*INDEX('Base Case 2 - Forecasts'!$C$10:$CF$15,MATCH('Program Case 2 - Forecasts'!$B11,'Base Case 2 - Forecasts'!$B$10:$B$15,0),MATCH('Program Case 2 - Forecasts'!AK$8,'Base Case 2 - Forecasts'!$C$8:$CF$8,0))</f>
        <v>5090180.9671056839</v>
      </c>
      <c r="AL11" s="133">
        <f ca="1">(1+'Case 2 Assumptions'!$C37)*INDEX('Base Case 2 - Forecasts'!$C$10:$CF$15,MATCH('Program Case 2 - Forecasts'!$B11,'Base Case 2 - Forecasts'!$B$10:$B$15,0),MATCH('Program Case 2 - Forecasts'!AL$8,'Base Case 2 - Forecasts'!$C$8:$CF$8,0))</f>
        <v>5101719.4555938831</v>
      </c>
      <c r="AM11" s="133">
        <f ca="1">(1+'Case 2 Assumptions'!$C37)*INDEX('Base Case 2 - Forecasts'!$C$10:$CF$15,MATCH('Program Case 2 - Forecasts'!$B11,'Base Case 2 - Forecasts'!$B$10:$B$15,0),MATCH('Program Case 2 - Forecasts'!AM$8,'Base Case 2 - Forecasts'!$C$8:$CF$8,0))</f>
        <v>5113284.0996780135</v>
      </c>
      <c r="AN11" s="133">
        <f ca="1">(1+'Case 2 Assumptions'!$C37)*INDEX('Base Case 2 - Forecasts'!$C$10:$CF$15,MATCH('Program Case 2 - Forecasts'!$B11,'Base Case 2 - Forecasts'!$B$10:$B$15,0),MATCH('Program Case 2 - Forecasts'!AN$8,'Base Case 2 - Forecasts'!$C$8:$CF$8,0))</f>
        <v>5124874.9586479198</v>
      </c>
      <c r="AO11" s="133">
        <f ca="1">(1+'Case 2 Assumptions'!$C37)*INDEX('Base Case 2 - Forecasts'!$C$10:$CF$15,MATCH('Program Case 2 - Forecasts'!$B11,'Base Case 2 - Forecasts'!$B$10:$B$15,0),MATCH('Program Case 2 - Forecasts'!AO$8,'Base Case 2 - Forecasts'!$C$8:$CF$8,0))</f>
        <v>5136492.0919278478</v>
      </c>
      <c r="AP11" s="133">
        <f ca="1">(1+'Case 2 Assumptions'!$C37)*INDEX('Base Case 2 - Forecasts'!$C$10:$CF$15,MATCH('Program Case 2 - Forecasts'!$B11,'Base Case 2 - Forecasts'!$B$10:$B$15,0),MATCH('Program Case 2 - Forecasts'!AP$8,'Base Case 2 - Forecasts'!$C$8:$CF$8,0))</f>
        <v>5148135.5590767451</v>
      </c>
      <c r="AQ11" s="133">
        <f ca="1">(1+'Case 2 Assumptions'!$C37)*INDEX('Base Case 2 - Forecasts'!$C$10:$CF$15,MATCH('Program Case 2 - Forecasts'!$B11,'Base Case 2 - Forecasts'!$B$10:$B$15,0),MATCH('Program Case 2 - Forecasts'!AQ$8,'Base Case 2 - Forecasts'!$C$8:$CF$8,0))</f>
        <v>5159805.4197885683</v>
      </c>
      <c r="AR11" s="133">
        <f ca="1">(1+'Case 2 Assumptions'!$C37)*INDEX('Base Case 2 - Forecasts'!$C$10:$CF$15,MATCH('Program Case 2 - Forecasts'!$B11,'Base Case 2 - Forecasts'!$B$10:$B$15,0),MATCH('Program Case 2 - Forecasts'!AR$8,'Base Case 2 - Forecasts'!$C$8:$CF$8,0))</f>
        <v>5164189.3077537976</v>
      </c>
      <c r="AS11" s="133">
        <f ca="1">(1+'Case 2 Assumptions'!$C37)*INDEX('Base Case 2 - Forecasts'!$C$10:$CF$15,MATCH('Program Case 2 - Forecasts'!$B11,'Base Case 2 - Forecasts'!$B$10:$B$15,0),MATCH('Program Case 2 - Forecasts'!AS$8,'Base Case 2 - Forecasts'!$C$8:$CF$8,0))</f>
        <v>5168576.9203698859</v>
      </c>
      <c r="AT11" s="133">
        <f ca="1">(1+'Case 2 Assumptions'!$C37)*INDEX('Base Case 2 - Forecasts'!$C$10:$CF$15,MATCH('Program Case 2 - Forecasts'!$B11,'Base Case 2 - Forecasts'!$B$10:$B$15,0),MATCH('Program Case 2 - Forecasts'!AT$8,'Base Case 2 - Forecasts'!$C$8:$CF$8,0))</f>
        <v>5172968.2608013814</v>
      </c>
      <c r="AU11" s="133">
        <f ca="1">(1+'Case 2 Assumptions'!$C37)*INDEX('Base Case 2 - Forecasts'!$C$10:$CF$15,MATCH('Program Case 2 - Forecasts'!$B11,'Base Case 2 - Forecasts'!$B$10:$B$15,0),MATCH('Program Case 2 - Forecasts'!AU$8,'Base Case 2 - Forecasts'!$C$8:$CF$8,0))</f>
        <v>5177363.3322155224</v>
      </c>
      <c r="AV11" s="133">
        <f ca="1">(1+'Case 2 Assumptions'!$C37)*INDEX('Base Case 2 - Forecasts'!$C$10:$CF$15,MATCH('Program Case 2 - Forecasts'!$B11,'Base Case 2 - Forecasts'!$B$10:$B$15,0),MATCH('Program Case 2 - Forecasts'!AV$8,'Base Case 2 - Forecasts'!$C$8:$CF$8,0))</f>
        <v>5181762.1377822347</v>
      </c>
      <c r="AW11" s="133">
        <f ca="1">(1+'Case 2 Assumptions'!$C37)*INDEX('Base Case 2 - Forecasts'!$C$10:$CF$15,MATCH('Program Case 2 - Forecasts'!$B11,'Base Case 2 - Forecasts'!$B$10:$B$15,0),MATCH('Program Case 2 - Forecasts'!AW$8,'Base Case 2 - Forecasts'!$C$8:$CF$8,0))</f>
        <v>5186164.6806741394</v>
      </c>
      <c r="AX11" s="133">
        <f ca="1">(1+'Case 2 Assumptions'!$C37)*INDEX('Base Case 2 - Forecasts'!$C$10:$CF$15,MATCH('Program Case 2 - Forecasts'!$B11,'Base Case 2 - Forecasts'!$B$10:$B$15,0),MATCH('Program Case 2 - Forecasts'!AX$8,'Base Case 2 - Forecasts'!$C$8:$CF$8,0))</f>
        <v>5190570.9640665529</v>
      </c>
      <c r="AY11" s="133">
        <f ca="1">(1+'Case 2 Assumptions'!$C37)*INDEX('Base Case 2 - Forecasts'!$C$10:$CF$15,MATCH('Program Case 2 - Forecasts'!$B11,'Base Case 2 - Forecasts'!$B$10:$B$15,0),MATCH('Program Case 2 - Forecasts'!AY$8,'Base Case 2 - Forecasts'!$C$8:$CF$8,0))</f>
        <v>5194980.9911374906</v>
      </c>
      <c r="AZ11" s="133">
        <f ca="1">(1+'Case 2 Assumptions'!$C37)*INDEX('Base Case 2 - Forecasts'!$C$10:$CF$15,MATCH('Program Case 2 - Forecasts'!$B11,'Base Case 2 - Forecasts'!$B$10:$B$15,0),MATCH('Program Case 2 - Forecasts'!AZ$8,'Base Case 2 - Forecasts'!$C$8:$CF$8,0))</f>
        <v>5199394.7650676658</v>
      </c>
      <c r="BA11" s="133">
        <f ca="1">(1+'Case 2 Assumptions'!$C37)*INDEX('Base Case 2 - Forecasts'!$C$10:$CF$15,MATCH('Program Case 2 - Forecasts'!$B11,'Base Case 2 - Forecasts'!$B$10:$B$15,0),MATCH('Program Case 2 - Forecasts'!BA$8,'Base Case 2 - Forecasts'!$C$8:$CF$8,0))</f>
        <v>5203812.2890404956</v>
      </c>
      <c r="BB11" s="133">
        <f ca="1">(1+'Case 2 Assumptions'!$C37)*INDEX('Base Case 2 - Forecasts'!$C$10:$CF$15,MATCH('Program Case 2 - Forecasts'!$B11,'Base Case 2 - Forecasts'!$B$10:$B$15,0),MATCH('Program Case 2 - Forecasts'!BB$8,'Base Case 2 - Forecasts'!$C$8:$CF$8,0))</f>
        <v>5201055.2960112561</v>
      </c>
      <c r="BC11" s="133">
        <f ca="1">(1+'Case 2 Assumptions'!$C37)*INDEX('Base Case 2 - Forecasts'!$C$10:$CF$15,MATCH('Program Case 2 - Forecasts'!$B11,'Base Case 2 - Forecasts'!$B$10:$B$15,0),MATCH('Program Case 2 - Forecasts'!BC$8,'Base Case 2 - Forecasts'!$C$8:$CF$8,0))</f>
        <v>5198299.7636439577</v>
      </c>
      <c r="BD11" s="133">
        <f ca="1">(1+'Case 2 Assumptions'!$C37)*INDEX('Base Case 2 - Forecasts'!$C$10:$CF$15,MATCH('Program Case 2 - Forecasts'!$B11,'Base Case 2 - Forecasts'!$B$10:$B$15,0),MATCH('Program Case 2 - Forecasts'!BD$8,'Base Case 2 - Forecasts'!$C$8:$CF$8,0))</f>
        <v>5195545.6911647394</v>
      </c>
      <c r="BE11" s="133">
        <f ca="1">(1+'Case 2 Assumptions'!$C37)*INDEX('Base Case 2 - Forecasts'!$C$10:$CF$15,MATCH('Program Case 2 - Forecasts'!$B11,'Base Case 2 - Forecasts'!$B$10:$B$15,0),MATCH('Program Case 2 - Forecasts'!BE$8,'Base Case 2 - Forecasts'!$C$8:$CF$8,0))</f>
        <v>5192793.0778001482</v>
      </c>
      <c r="BF11" s="133">
        <f ca="1">(1+'Case 2 Assumptions'!$C37)*INDEX('Base Case 2 - Forecasts'!$C$10:$CF$15,MATCH('Program Case 2 - Forecasts'!$B11,'Base Case 2 - Forecasts'!$B$10:$B$15,0),MATCH('Program Case 2 - Forecasts'!BF$8,'Base Case 2 - Forecasts'!$C$8:$CF$8,0))</f>
        <v>5190041.9227771414</v>
      </c>
      <c r="BG11" s="133">
        <f ca="1">(1+'Case 2 Assumptions'!$C37)*INDEX('Base Case 2 - Forecasts'!$C$10:$CF$15,MATCH('Program Case 2 - Forecasts'!$B11,'Base Case 2 - Forecasts'!$B$10:$B$15,0),MATCH('Program Case 2 - Forecasts'!BG$8,'Base Case 2 - Forecasts'!$C$8:$CF$8,0))</f>
        <v>5187292.2253230857</v>
      </c>
      <c r="BH11" s="133">
        <f ca="1">(1+'Case 2 Assumptions'!$C37)*INDEX('Base Case 2 - Forecasts'!$C$10:$CF$15,MATCH('Program Case 2 - Forecasts'!$B11,'Base Case 2 - Forecasts'!$B$10:$B$15,0),MATCH('Program Case 2 - Forecasts'!BH$8,'Base Case 2 - Forecasts'!$C$8:$CF$8,0))</f>
        <v>5184543.984665758</v>
      </c>
      <c r="BI11" s="133">
        <f ca="1">(1+'Case 2 Assumptions'!$C37)*INDEX('Base Case 2 - Forecasts'!$C$10:$CF$15,MATCH('Program Case 2 - Forecasts'!$B11,'Base Case 2 - Forecasts'!$B$10:$B$15,0),MATCH('Program Case 2 - Forecasts'!BI$8,'Base Case 2 - Forecasts'!$C$8:$CF$8,0))</f>
        <v>5181797.2000333425</v>
      </c>
      <c r="BJ11" s="133">
        <f ca="1">(1+'Case 2 Assumptions'!$C37)*INDEX('Base Case 2 - Forecasts'!$C$10:$CF$15,MATCH('Program Case 2 - Forecasts'!$B11,'Base Case 2 - Forecasts'!$B$10:$B$15,0),MATCH('Program Case 2 - Forecasts'!BJ$8,'Base Case 2 - Forecasts'!$C$8:$CF$8,0))</f>
        <v>5179051.8706544349</v>
      </c>
      <c r="BK11" s="133">
        <f ca="1">(1+'Case 2 Assumptions'!$C37)*INDEX('Base Case 2 - Forecasts'!$C$10:$CF$15,MATCH('Program Case 2 - Forecasts'!$B11,'Base Case 2 - Forecasts'!$B$10:$B$15,0),MATCH('Program Case 2 - Forecasts'!BK$8,'Base Case 2 - Forecasts'!$C$8:$CF$8,0))</f>
        <v>5176307.9957580371</v>
      </c>
      <c r="BL11" s="133">
        <f ca="1">(1+'Case 2 Assumptions'!$C37)*INDEX('Base Case 2 - Forecasts'!$C$10:$CF$15,MATCH('Program Case 2 - Forecasts'!$B11,'Base Case 2 - Forecasts'!$B$10:$B$15,0),MATCH('Program Case 2 - Forecasts'!BL$8,'Base Case 2 - Forecasts'!$C$8:$CF$8,0))</f>
        <v>5167438.5445138132</v>
      </c>
      <c r="BM11" s="133">
        <f ca="1">(1+'Case 2 Assumptions'!$C37)*INDEX('Base Case 2 - Forecasts'!$C$10:$CF$15,MATCH('Program Case 2 - Forecasts'!$B11,'Base Case 2 - Forecasts'!$B$10:$B$15,0),MATCH('Program Case 2 - Forecasts'!BM$8,'Base Case 2 - Forecasts'!$C$8:$CF$8,0))</f>
        <v>5158584.2908129813</v>
      </c>
      <c r="BN11" s="133">
        <f ca="1">(1+'Case 2 Assumptions'!$C37)*INDEX('Base Case 2 - Forecasts'!$C$10:$CF$15,MATCH('Program Case 2 - Forecasts'!$B11,'Base Case 2 - Forecasts'!$B$10:$B$15,0),MATCH('Program Case 2 - Forecasts'!BN$8,'Base Case 2 - Forecasts'!$C$8:$CF$8,0))</f>
        <v>5149745.2086149985</v>
      </c>
      <c r="BO11" s="133">
        <f ca="1">(1+'Case 2 Assumptions'!$C37)*INDEX('Base Case 2 - Forecasts'!$C$10:$CF$15,MATCH('Program Case 2 - Forecasts'!$B11,'Base Case 2 - Forecasts'!$B$10:$B$15,0),MATCH('Program Case 2 - Forecasts'!BO$8,'Base Case 2 - Forecasts'!$C$8:$CF$8,0))</f>
        <v>5140921.2719239416</v>
      </c>
      <c r="BP11" s="133">
        <f ca="1">(1+'Case 2 Assumptions'!$C37)*INDEX('Base Case 2 - Forecasts'!$C$10:$CF$15,MATCH('Program Case 2 - Forecasts'!$B11,'Base Case 2 - Forecasts'!$B$10:$B$15,0),MATCH('Program Case 2 - Forecasts'!BP$8,'Base Case 2 - Forecasts'!$C$8:$CF$8,0))</f>
        <v>5132112.4547884297</v>
      </c>
      <c r="BQ11" s="133">
        <f ca="1">(1+'Case 2 Assumptions'!$C37)*INDEX('Base Case 2 - Forecasts'!$C$10:$CF$15,MATCH('Program Case 2 - Forecasts'!$B11,'Base Case 2 - Forecasts'!$B$10:$B$15,0),MATCH('Program Case 2 - Forecasts'!BQ$8,'Base Case 2 - Forecasts'!$C$8:$CF$8,0))</f>
        <v>5123318.7313015508</v>
      </c>
      <c r="BR11" s="133">
        <f ca="1">(1+'Case 2 Assumptions'!$C37)*INDEX('Base Case 2 - Forecasts'!$C$10:$CF$15,MATCH('Program Case 2 - Forecasts'!$B11,'Base Case 2 - Forecasts'!$B$10:$B$15,0),MATCH('Program Case 2 - Forecasts'!BR$8,'Base Case 2 - Forecasts'!$C$8:$CF$8,0))</f>
        <v>5114540.0756007815</v>
      </c>
      <c r="BS11" s="133">
        <f ca="1">(1+'Case 2 Assumptions'!$C37)*INDEX('Base Case 2 - Forecasts'!$C$10:$CF$15,MATCH('Program Case 2 - Forecasts'!$B11,'Base Case 2 - Forecasts'!$B$10:$B$15,0),MATCH('Program Case 2 - Forecasts'!BS$8,'Base Case 2 - Forecasts'!$C$8:$CF$8,0))</f>
        <v>5105776.4618679164</v>
      </c>
      <c r="BT11" s="133">
        <f ca="1">(1+'Case 2 Assumptions'!$C37)*INDEX('Base Case 2 - Forecasts'!$C$10:$CF$15,MATCH('Program Case 2 - Forecasts'!$B11,'Base Case 2 - Forecasts'!$B$10:$B$15,0),MATCH('Program Case 2 - Forecasts'!BT$8,'Base Case 2 - Forecasts'!$C$8:$CF$8,0))</f>
        <v>5097027.8643289851</v>
      </c>
      <c r="BU11" s="133">
        <f ca="1">(1+'Case 2 Assumptions'!$C37)*INDEX('Base Case 2 - Forecasts'!$C$10:$CF$15,MATCH('Program Case 2 - Forecasts'!$B11,'Base Case 2 - Forecasts'!$B$10:$B$15,0),MATCH('Program Case 2 - Forecasts'!BU$8,'Base Case 2 - Forecasts'!$C$8:$CF$8,0))</f>
        <v>5088294.2572541814</v>
      </c>
      <c r="BV11" s="133">
        <f ca="1">(1+'Case 2 Assumptions'!$C37)*INDEX('Base Case 2 - Forecasts'!$C$10:$CF$15,MATCH('Program Case 2 - Forecasts'!$B11,'Base Case 2 - Forecasts'!$B$10:$B$15,0),MATCH('Program Case 2 - Forecasts'!BV$8,'Base Case 2 - Forecasts'!$C$8:$CF$8,0))</f>
        <v>5076060.8599991547</v>
      </c>
      <c r="BW11" s="133">
        <f ca="1">(1+'Case 2 Assumptions'!$C37)*INDEX('Base Case 2 - Forecasts'!$C$10:$CF$15,MATCH('Program Case 2 - Forecasts'!$B11,'Base Case 2 - Forecasts'!$B$10:$B$15,0),MATCH('Program Case 2 - Forecasts'!BW$8,'Base Case 2 - Forecasts'!$C$8:$CF$8,0))</f>
        <v>5063856.8745668</v>
      </c>
      <c r="BX11" s="133">
        <f ca="1">(1+'Case 2 Assumptions'!$C37)*INDEX('Base Case 2 - Forecasts'!$C$10:$CF$15,MATCH('Program Case 2 - Forecasts'!$B11,'Base Case 2 - Forecasts'!$B$10:$B$15,0),MATCH('Program Case 2 - Forecasts'!BX$8,'Base Case 2 - Forecasts'!$C$8:$CF$8,0))</f>
        <v>5051682.2302445192</v>
      </c>
      <c r="BY11" s="133">
        <f ca="1">(1+'Case 2 Assumptions'!$C37)*INDEX('Base Case 2 - Forecasts'!$C$10:$CF$15,MATCH('Program Case 2 - Forecasts'!$B11,'Base Case 2 - Forecasts'!$B$10:$B$15,0),MATCH('Program Case 2 - Forecasts'!BY$8,'Base Case 2 - Forecasts'!$C$8:$CF$8,0))</f>
        <v>5039536.8564897217</v>
      </c>
      <c r="BZ11" s="133">
        <f ca="1">(1+'Case 2 Assumptions'!$C37)*INDEX('Base Case 2 - Forecasts'!$C$10:$CF$15,MATCH('Program Case 2 - Forecasts'!$B11,'Base Case 2 - Forecasts'!$B$10:$B$15,0),MATCH('Program Case 2 - Forecasts'!BZ$8,'Base Case 2 - Forecasts'!$C$8:$CF$8,0))</f>
        <v>5027420.682929418</v>
      </c>
      <c r="CA11" s="133">
        <f ca="1">(1+'Case 2 Assumptions'!$C37)*INDEX('Base Case 2 - Forecasts'!$C$10:$CF$15,MATCH('Program Case 2 - Forecasts'!$B11,'Base Case 2 - Forecasts'!$B$10:$B$15,0),MATCH('Program Case 2 - Forecasts'!CA$8,'Base Case 2 - Forecasts'!$C$8:$CF$8,0))</f>
        <v>5015333.6393598104</v>
      </c>
      <c r="CB11" s="133">
        <f ca="1">(1+'Case 2 Assumptions'!$C37)*INDEX('Base Case 2 - Forecasts'!$C$10:$CF$15,MATCH('Program Case 2 - Forecasts'!$B11,'Base Case 2 - Forecasts'!$B$10:$B$15,0),MATCH('Program Case 2 - Forecasts'!CB$8,'Base Case 2 - Forecasts'!$C$8:$CF$8,0))</f>
        <v>5003275.6557458881</v>
      </c>
      <c r="CC11" s="133">
        <f ca="1">(1+'Case 2 Assumptions'!$C37)*INDEX('Base Case 2 - Forecasts'!$C$10:$CF$15,MATCH('Program Case 2 - Forecasts'!$B11,'Base Case 2 - Forecasts'!$B$10:$B$15,0),MATCH('Program Case 2 - Forecasts'!CC$8,'Base Case 2 - Forecasts'!$C$8:$CF$8,0))</f>
        <v>4991246.6622210173</v>
      </c>
      <c r="CD11" s="133">
        <f ca="1">(1+'Case 2 Assumptions'!$C37)*INDEX('Base Case 2 - Forecasts'!$C$10:$CF$15,MATCH('Program Case 2 - Forecasts'!$B11,'Base Case 2 - Forecasts'!$B$10:$B$15,0),MATCH('Program Case 2 - Forecasts'!CD$8,'Base Case 2 - Forecasts'!$C$8:$CF$8,0))</f>
        <v>4979246.5890865428</v>
      </c>
      <c r="CE11" s="133">
        <f ca="1">(1+'Case 2 Assumptions'!$C37)*INDEX('Base Case 2 - Forecasts'!$C$10:$CF$15,MATCH('Program Case 2 - Forecasts'!$B11,'Base Case 2 - Forecasts'!$B$10:$B$15,0),MATCH('Program Case 2 - Forecasts'!CE$8,'Base Case 2 - Forecasts'!$C$8:$CF$8,0))</f>
        <v>4967275.3668113779</v>
      </c>
      <c r="CF11" s="133">
        <f ca="1">(1+'Case 2 Assumptions'!$C37)*INDEX('Base Case 2 - Forecasts'!$C$10:$CF$15,MATCH('Program Case 2 - Forecasts'!$B11,'Base Case 2 - Forecasts'!$B$10:$B$15,0),MATCH('Program Case 2 - Forecasts'!CF$8,'Base Case 2 - Forecasts'!$C$8:$CF$8,0))</f>
        <v>4955332.9260316053</v>
      </c>
    </row>
    <row r="12" spans="1:84" x14ac:dyDescent="0.2">
      <c r="B12" s="118" t="s">
        <v>33</v>
      </c>
      <c r="C12" s="160">
        <f ca="1">INDEX(INDIRECT("'Base Case "&amp;$E$6&amp;" - Forecasts'!$C$10:$AH$15"),MATCH('Program Case 2 - Forecasts'!$B12,INDIRECT("'Base Case "&amp;$E$6&amp;" - Forecasts'!$B$10:$B$15"),0),MATCH('Program Case 2 - Forecasts'!C$8,INDIRECT("'Base Case "&amp;$E$6&amp;" - Forecasts'!$C$8:$AH$8"),0))</f>
        <v>4614048</v>
      </c>
      <c r="D12" s="160">
        <f ca="1">INDEX(INDIRECT("'Base Case "&amp;$E$6&amp;" - Forecasts'!$C$10:$AH$15"),MATCH('Program Case 2 - Forecasts'!$B12,INDIRECT("'Base Case "&amp;$E$6&amp;" - Forecasts'!$B$10:$B$15"),0),MATCH('Program Case 2 - Forecasts'!D$8,INDIRECT("'Base Case "&amp;$E$6&amp;" - Forecasts'!$C$8:$AH$8"),0))</f>
        <v>4993764</v>
      </c>
      <c r="E12" s="160">
        <f ca="1">INDEX(INDIRECT("'Base Case "&amp;$E$6&amp;" - Forecasts'!$C$10:$AH$15"),MATCH('Program Case 2 - Forecasts'!$B12,INDIRECT("'Base Case "&amp;$E$6&amp;" - Forecasts'!$B$10:$B$15"),0),MATCH('Program Case 2 - Forecasts'!E$8,INDIRECT("'Base Case "&amp;$E$6&amp;" - Forecasts'!$C$8:$AH$8"),0))</f>
        <v>5019684</v>
      </c>
      <c r="F12" s="133">
        <f ca="1">(1+'Case 2 Assumptions'!$C38)*INDEX('Base Case 2 - Forecasts'!$C$10:$CF$15,MATCH('Program Case 2 - Forecasts'!$B12,'Base Case 2 - Forecasts'!$B$10:$B$15,0),MATCH('Program Case 2 - Forecasts'!F$8,'Base Case 2 - Forecasts'!$C$8:$CF$8,0))</f>
        <v>5060995.1052518301</v>
      </c>
      <c r="G12" s="133">
        <f ca="1">(1+'Case 2 Assumptions'!$C38)*INDEX('Base Case 2 - Forecasts'!$C$10:$CF$15,MATCH('Program Case 2 - Forecasts'!$B12,'Base Case 2 - Forecasts'!$B$10:$B$15,0),MATCH('Program Case 2 - Forecasts'!G$8,'Base Case 2 - Forecasts'!$C$8:$CF$8,0))</f>
        <v>5102646.1935418611</v>
      </c>
      <c r="H12" s="133">
        <f ca="1">(1+'Case 2 Assumptions'!$C38)*INDEX('Base Case 2 - Forecasts'!$C$10:$CF$15,MATCH('Program Case 2 - Forecasts'!$B12,'Base Case 2 - Forecasts'!$B$10:$B$15,0),MATCH('Program Case 2 - Forecasts'!H$8,'Base Case 2 - Forecasts'!$C$8:$CF$8,0))</f>
        <v>5144640.0628699427</v>
      </c>
      <c r="I12" s="133">
        <f ca="1">(1+'Case 2 Assumptions'!$C38)*INDEX('Base Case 2 - Forecasts'!$C$10:$CF$15,MATCH('Program Case 2 - Forecasts'!$B12,'Base Case 2 - Forecasts'!$B$10:$B$15,0),MATCH('Program Case 2 - Forecasts'!I$8,'Base Case 2 - Forecasts'!$C$8:$CF$8,0))</f>
        <v>5186979.5342629636</v>
      </c>
      <c r="J12" s="133">
        <f ca="1">(1+'Case 2 Assumptions'!$C38)*INDEX('Base Case 2 - Forecasts'!$C$10:$CF$15,MATCH('Program Case 2 - Forecasts'!$B12,'Base Case 2 - Forecasts'!$B$10:$B$15,0),MATCH('Program Case 2 - Forecasts'!J$8,'Base Case 2 - Forecasts'!$C$8:$CF$8,0))</f>
        <v>5229667.4519643625</v>
      </c>
      <c r="K12" s="133">
        <f ca="1">(1+'Case 2 Assumptions'!$C38)*INDEX('Base Case 2 - Forecasts'!$C$10:$CF$15,MATCH('Program Case 2 - Forecasts'!$B12,'Base Case 2 - Forecasts'!$B$10:$B$15,0),MATCH('Program Case 2 - Forecasts'!K$8,'Base Case 2 - Forecasts'!$C$8:$CF$8,0))</f>
        <v>5272706.6836251942</v>
      </c>
      <c r="L12" s="133">
        <f ca="1">(1+'Case 2 Assumptions'!$C38)*INDEX('Base Case 2 - Forecasts'!$C$10:$CF$15,MATCH('Program Case 2 - Forecasts'!$B12,'Base Case 2 - Forecasts'!$B$10:$B$15,0),MATCH('Program Case 2 - Forecasts'!L$8,'Base Case 2 - Forecasts'!$C$8:$CF$8,0))</f>
        <v>5316100.1204967722</v>
      </c>
      <c r="M12" s="133">
        <f ca="1">(1+'Case 2 Assumptions'!$C38)*INDEX('Base Case 2 - Forecasts'!$C$10:$CF$15,MATCH('Program Case 2 - Forecasts'!$B12,'Base Case 2 - Forecasts'!$B$10:$B$15,0),MATCH('Program Case 2 - Forecasts'!M$8,'Base Case 2 - Forecasts'!$C$8:$CF$8,0))</f>
        <v>5359850.6776248924</v>
      </c>
      <c r="N12" s="133">
        <f ca="1">(1+'Case 2 Assumptions'!$C38)*INDEX('Base Case 2 - Forecasts'!$C$10:$CF$15,MATCH('Program Case 2 - Forecasts'!$B12,'Base Case 2 - Forecasts'!$B$10:$B$15,0),MATCH('Program Case 2 - Forecasts'!N$8,'Base Case 2 - Forecasts'!$C$8:$CF$8,0))</f>
        <v>5393287.5198404556</v>
      </c>
      <c r="O12" s="133">
        <f ca="1">(1+'Case 2 Assumptions'!$C38)*INDEX('Base Case 2 - Forecasts'!$C$10:$CF$15,MATCH('Program Case 2 - Forecasts'!$B12,'Base Case 2 - Forecasts'!$B$10:$B$15,0),MATCH('Program Case 2 - Forecasts'!O$8,'Base Case 2 - Forecasts'!$C$8:$CF$8,0))</f>
        <v>5426932.9541390063</v>
      </c>
      <c r="P12" s="133">
        <f ca="1">(1+'Case 2 Assumptions'!$C38)*INDEX('Base Case 2 - Forecasts'!$C$10:$CF$15,MATCH('Program Case 2 - Forecasts'!$B12,'Base Case 2 - Forecasts'!$B$10:$B$15,0),MATCH('Program Case 2 - Forecasts'!P$8,'Base Case 2 - Forecasts'!$C$8:$CF$8,0))</f>
        <v>5460788.2817994393</v>
      </c>
      <c r="Q12" s="133">
        <f ca="1">(1+'Case 2 Assumptions'!$C38)*INDEX('Base Case 2 - Forecasts'!$C$10:$CF$15,MATCH('Program Case 2 - Forecasts'!$B12,'Base Case 2 - Forecasts'!$B$10:$B$15,0),MATCH('Program Case 2 - Forecasts'!Q$8,'Base Case 2 - Forecasts'!$C$8:$CF$8,0))</f>
        <v>5494854.8122185357</v>
      </c>
      <c r="R12" s="133">
        <f ca="1">(1+'Case 2 Assumptions'!$C38)*INDEX('Base Case 2 - Forecasts'!$C$10:$CF$15,MATCH('Program Case 2 - Forecasts'!$B12,'Base Case 2 - Forecasts'!$B$10:$B$15,0),MATCH('Program Case 2 - Forecasts'!R$8,'Base Case 2 - Forecasts'!$C$8:$CF$8,0))</f>
        <v>5529133.8629616052</v>
      </c>
      <c r="S12" s="133">
        <f ca="1">(1+'Case 2 Assumptions'!$C38)*INDEX('Base Case 2 - Forecasts'!$C$10:$CF$15,MATCH('Program Case 2 - Forecasts'!$B12,'Base Case 2 - Forecasts'!$B$10:$B$15,0),MATCH('Program Case 2 - Forecasts'!S$8,'Base Case 2 - Forecasts'!$C$8:$CF$8,0))</f>
        <v>5563626.7598134438</v>
      </c>
      <c r="T12" s="133">
        <f ca="1">(1+'Case 2 Assumptions'!$C38)*INDEX('Base Case 2 - Forecasts'!$C$10:$CF$15,MATCH('Program Case 2 - Forecasts'!$B12,'Base Case 2 - Forecasts'!$B$10:$B$15,0),MATCH('Program Case 2 - Forecasts'!T$8,'Base Case 2 - Forecasts'!$C$8:$CF$8,0))</f>
        <v>5598334.836829612</v>
      </c>
      <c r="U12" s="133">
        <f ca="1">(1+'Case 2 Assumptions'!$C38)*INDEX('Base Case 2 - Forecasts'!$C$10:$CF$15,MATCH('Program Case 2 - Forecasts'!$B12,'Base Case 2 - Forecasts'!$B$10:$B$15,0),MATCH('Program Case 2 - Forecasts'!U$8,'Base Case 2 - Forecasts'!$C$8:$CF$8,0))</f>
        <v>5633259.4363880297</v>
      </c>
      <c r="V12" s="133">
        <f ca="1">(1+'Case 2 Assumptions'!$C38)*INDEX('Base Case 2 - Forecasts'!$C$10:$CF$15,MATCH('Program Case 2 - Forecasts'!$B12,'Base Case 2 - Forecasts'!$B$10:$B$15,0),MATCH('Program Case 2 - Forecasts'!V$8,'Base Case 2 - Forecasts'!$C$8:$CF$8,0))</f>
        <v>5668401.909240894</v>
      </c>
      <c r="W12" s="133">
        <f ca="1">(1+'Case 2 Assumptions'!$C38)*INDEX('Base Case 2 - Forecasts'!$C$10:$CF$15,MATCH('Program Case 2 - Forecasts'!$B12,'Base Case 2 - Forecasts'!$B$10:$B$15,0),MATCH('Program Case 2 - Forecasts'!W$8,'Base Case 2 - Forecasts'!$C$8:$CF$8,0))</f>
        <v>5703763.6145669222</v>
      </c>
      <c r="X12" s="133">
        <f ca="1">(1+'Case 2 Assumptions'!$C38)*INDEX('Base Case 2 - Forecasts'!$C$10:$CF$15,MATCH('Program Case 2 - Forecasts'!$B12,'Base Case 2 - Forecasts'!$B$10:$B$15,0),MATCH('Program Case 2 - Forecasts'!X$8,'Base Case 2 - Forecasts'!$C$8:$CF$8,0))</f>
        <v>5727954.5657160487</v>
      </c>
      <c r="Y12" s="133">
        <f ca="1">(1+'Case 2 Assumptions'!$C38)*INDEX('Base Case 2 - Forecasts'!$C$10:$CF$15,MATCH('Program Case 2 - Forecasts'!$B12,'Base Case 2 - Forecasts'!$B$10:$B$15,0),MATCH('Program Case 2 - Forecasts'!Y$8,'Base Case 2 - Forecasts'!$C$8:$CF$8,0))</f>
        <v>5752248.1161587378</v>
      </c>
      <c r="Z12" s="133">
        <f ca="1">(1+'Case 2 Assumptions'!$C38)*INDEX('Base Case 2 - Forecasts'!$C$10:$CF$15,MATCH('Program Case 2 - Forecasts'!$B12,'Base Case 2 - Forecasts'!$B$10:$B$15,0),MATCH('Program Case 2 - Forecasts'!Z$8,'Base Case 2 - Forecasts'!$C$8:$CF$8,0))</f>
        <v>5776644.7010417907</v>
      </c>
      <c r="AA12" s="133">
        <f ca="1">(1+'Case 2 Assumptions'!$C38)*INDEX('Base Case 2 - Forecasts'!$C$10:$CF$15,MATCH('Program Case 2 - Forecasts'!$B12,'Base Case 2 - Forecasts'!$B$10:$B$15,0),MATCH('Program Case 2 - Forecasts'!AA$8,'Base Case 2 - Forecasts'!$C$8:$CF$8,0))</f>
        <v>5801144.7573575666</v>
      </c>
      <c r="AB12" s="133">
        <f ca="1">(1+'Case 2 Assumptions'!$C38)*INDEX('Base Case 2 - Forecasts'!$C$10:$CF$15,MATCH('Program Case 2 - Forecasts'!$B12,'Base Case 2 - Forecasts'!$B$10:$B$15,0),MATCH('Program Case 2 - Forecasts'!AB$8,'Base Case 2 - Forecasts'!$C$8:$CF$8,0))</f>
        <v>5825748.7239518072</v>
      </c>
      <c r="AC12" s="133">
        <f ca="1">(1+'Case 2 Assumptions'!$C38)*INDEX('Base Case 2 - Forecasts'!$C$10:$CF$15,MATCH('Program Case 2 - Forecasts'!$B12,'Base Case 2 - Forecasts'!$B$10:$B$15,0),MATCH('Program Case 2 - Forecasts'!AC$8,'Base Case 2 - Forecasts'!$C$8:$CF$8,0))</f>
        <v>5850457.0415314985</v>
      </c>
      <c r="AD12" s="133">
        <f ca="1">(1+'Case 2 Assumptions'!$C38)*INDEX('Base Case 2 - Forecasts'!$C$10:$CF$15,MATCH('Program Case 2 - Forecasts'!$B12,'Base Case 2 - Forecasts'!$B$10:$B$15,0),MATCH('Program Case 2 - Forecasts'!AD$8,'Base Case 2 - Forecasts'!$C$8:$CF$8,0))</f>
        <v>5875270.1526727639</v>
      </c>
      <c r="AE12" s="133">
        <f ca="1">(1+'Case 2 Assumptions'!$C38)*INDEX('Base Case 2 - Forecasts'!$C$10:$CF$15,MATCH('Program Case 2 - Forecasts'!$B12,'Base Case 2 - Forecasts'!$B$10:$B$15,0),MATCH('Program Case 2 - Forecasts'!AE$8,'Base Case 2 - Forecasts'!$C$8:$CF$8,0))</f>
        <v>5900188.5018287925</v>
      </c>
      <c r="AF12" s="133">
        <f ca="1">(1+'Case 2 Assumptions'!$C38)*INDEX('Base Case 2 - Forecasts'!$C$10:$CF$15,MATCH('Program Case 2 - Forecasts'!$B12,'Base Case 2 - Forecasts'!$B$10:$B$15,0),MATCH('Program Case 2 - Forecasts'!AF$8,'Base Case 2 - Forecasts'!$C$8:$CF$8,0))</f>
        <v>5925212.5353378002</v>
      </c>
      <c r="AG12" s="133">
        <f ca="1">(1+'Case 2 Assumptions'!$C38)*INDEX('Base Case 2 - Forecasts'!$C$10:$CF$15,MATCH('Program Case 2 - Forecasts'!$B12,'Base Case 2 - Forecasts'!$B$10:$B$15,0),MATCH('Program Case 2 - Forecasts'!AG$8,'Base Case 2 - Forecasts'!$C$8:$CF$8,0))</f>
        <v>5950342.701431023</v>
      </c>
      <c r="AH12" s="133">
        <f ca="1">(1+'Case 2 Assumptions'!$C38)*INDEX('Base Case 2 - Forecasts'!$C$10:$CF$15,MATCH('Program Case 2 - Forecasts'!$B12,'Base Case 2 - Forecasts'!$B$10:$B$15,0),MATCH('Program Case 2 - Forecasts'!AH$8,'Base Case 2 - Forecasts'!$C$8:$CF$8,0))</f>
        <v>5963831.0157375261</v>
      </c>
      <c r="AI12" s="133">
        <f ca="1">(1+'Case 2 Assumptions'!$C38)*INDEX('Base Case 2 - Forecasts'!$C$10:$CF$15,MATCH('Program Case 2 - Forecasts'!$B12,'Base Case 2 - Forecasts'!$B$10:$B$15,0),MATCH('Program Case 2 - Forecasts'!AI$8,'Base Case 2 - Forecasts'!$C$8:$CF$8,0))</f>
        <v>5977349.9055305114</v>
      </c>
      <c r="AJ12" s="133">
        <f ca="1">(1+'Case 2 Assumptions'!$C38)*INDEX('Base Case 2 - Forecasts'!$C$10:$CF$15,MATCH('Program Case 2 - Forecasts'!$B12,'Base Case 2 - Forecasts'!$B$10:$B$15,0),MATCH('Program Case 2 - Forecasts'!AJ$8,'Base Case 2 - Forecasts'!$C$8:$CF$8,0))</f>
        <v>5990899.4401188893</v>
      </c>
      <c r="AK12" s="133">
        <f ca="1">(1+'Case 2 Assumptions'!$C38)*INDEX('Base Case 2 - Forecasts'!$C$10:$CF$15,MATCH('Program Case 2 - Forecasts'!$B12,'Base Case 2 - Forecasts'!$B$10:$B$15,0),MATCH('Program Case 2 - Forecasts'!AK$8,'Base Case 2 - Forecasts'!$C$8:$CF$8,0))</f>
        <v>6004479.6889686817</v>
      </c>
      <c r="AL12" s="133">
        <f ca="1">(1+'Case 2 Assumptions'!$C38)*INDEX('Base Case 2 - Forecasts'!$C$10:$CF$15,MATCH('Program Case 2 - Forecasts'!$B12,'Base Case 2 - Forecasts'!$B$10:$B$15,0),MATCH('Program Case 2 - Forecasts'!AL$8,'Base Case 2 - Forecasts'!$C$8:$CF$8,0))</f>
        <v>6018090.7217033757</v>
      </c>
      <c r="AM12" s="133">
        <f ca="1">(1+'Case 2 Assumptions'!$C38)*INDEX('Base Case 2 - Forecasts'!$C$10:$CF$15,MATCH('Program Case 2 - Forecasts'!$B12,'Base Case 2 - Forecasts'!$B$10:$B$15,0),MATCH('Program Case 2 - Forecasts'!AM$8,'Base Case 2 - Forecasts'!$C$8:$CF$8,0))</f>
        <v>6031732.6081042821</v>
      </c>
      <c r="AN12" s="133">
        <f ca="1">(1+'Case 2 Assumptions'!$C38)*INDEX('Base Case 2 - Forecasts'!$C$10:$CF$15,MATCH('Program Case 2 - Forecasts'!$B12,'Base Case 2 - Forecasts'!$B$10:$B$15,0),MATCH('Program Case 2 - Forecasts'!AN$8,'Base Case 2 - Forecasts'!$C$8:$CF$8,0))</f>
        <v>6045405.418110894</v>
      </c>
      <c r="AO12" s="133">
        <f ca="1">(1+'Case 2 Assumptions'!$C38)*INDEX('Base Case 2 - Forecasts'!$C$10:$CF$15,MATCH('Program Case 2 - Forecasts'!$B12,'Base Case 2 - Forecasts'!$B$10:$B$15,0),MATCH('Program Case 2 - Forecasts'!AO$8,'Base Case 2 - Forecasts'!$C$8:$CF$8,0))</f>
        <v>6059109.2218212429</v>
      </c>
      <c r="AP12" s="133">
        <f ca="1">(1+'Case 2 Assumptions'!$C38)*INDEX('Base Case 2 - Forecasts'!$C$10:$CF$15,MATCH('Program Case 2 - Forecasts'!$B12,'Base Case 2 - Forecasts'!$B$10:$B$15,0),MATCH('Program Case 2 - Forecasts'!AP$8,'Base Case 2 - Forecasts'!$C$8:$CF$8,0))</f>
        <v>6072844.0894922595</v>
      </c>
      <c r="AQ12" s="133">
        <f ca="1">(1+'Case 2 Assumptions'!$C38)*INDEX('Base Case 2 - Forecasts'!$C$10:$CF$15,MATCH('Program Case 2 - Forecasts'!$B12,'Base Case 2 - Forecasts'!$B$10:$B$15,0),MATCH('Program Case 2 - Forecasts'!AQ$8,'Base Case 2 - Forecasts'!$C$8:$CF$8,0))</f>
        <v>6086610.0915401354</v>
      </c>
      <c r="AR12" s="133">
        <f ca="1">(1+'Case 2 Assumptions'!$C38)*INDEX('Base Case 2 - Forecasts'!$C$10:$CF$15,MATCH('Program Case 2 - Forecasts'!$B12,'Base Case 2 - Forecasts'!$B$10:$B$15,0),MATCH('Program Case 2 - Forecasts'!AR$8,'Base Case 2 - Forecasts'!$C$8:$CF$8,0))</f>
        <v>6091781.4138204316</v>
      </c>
      <c r="AS12" s="133">
        <f ca="1">(1+'Case 2 Assumptions'!$C38)*INDEX('Base Case 2 - Forecasts'!$C$10:$CF$15,MATCH('Program Case 2 - Forecasts'!$B12,'Base Case 2 - Forecasts'!$B$10:$B$15,0),MATCH('Program Case 2 - Forecasts'!AS$8,'Base Case 2 - Forecasts'!$C$8:$CF$8,0))</f>
        <v>6096957.1297736792</v>
      </c>
      <c r="AT12" s="133">
        <f ca="1">(1+'Case 2 Assumptions'!$C38)*INDEX('Base Case 2 - Forecasts'!$C$10:$CF$15,MATCH('Program Case 2 - Forecasts'!$B12,'Base Case 2 - Forecasts'!$B$10:$B$15,0),MATCH('Program Case 2 - Forecasts'!AT$8,'Base Case 2 - Forecasts'!$C$8:$CF$8,0))</f>
        <v>6102137.2431328427</v>
      </c>
      <c r="AU12" s="133">
        <f ca="1">(1+'Case 2 Assumptions'!$C38)*INDEX('Base Case 2 - Forecasts'!$C$10:$CF$15,MATCH('Program Case 2 - Forecasts'!$B12,'Base Case 2 - Forecasts'!$B$10:$B$15,0),MATCH('Program Case 2 - Forecasts'!AU$8,'Base Case 2 - Forecasts'!$C$8:$CF$8,0))</f>
        <v>6107321.7576340586</v>
      </c>
      <c r="AV12" s="133">
        <f ca="1">(1+'Case 2 Assumptions'!$C38)*INDEX('Base Case 2 - Forecasts'!$C$10:$CF$15,MATCH('Program Case 2 - Forecasts'!$B12,'Base Case 2 - Forecasts'!$B$10:$B$15,0),MATCH('Program Case 2 - Forecasts'!AV$8,'Base Case 2 - Forecasts'!$C$8:$CF$8,0))</f>
        <v>6112510.6770166373</v>
      </c>
      <c r="AW12" s="133">
        <f ca="1">(1+'Case 2 Assumptions'!$C38)*INDEX('Base Case 2 - Forecasts'!$C$10:$CF$15,MATCH('Program Case 2 - Forecasts'!$B12,'Base Case 2 - Forecasts'!$B$10:$B$15,0),MATCH('Program Case 2 - Forecasts'!AW$8,'Base Case 2 - Forecasts'!$C$8:$CF$8,0))</f>
        <v>6117704.005023065</v>
      </c>
      <c r="AX12" s="133">
        <f ca="1">(1+'Case 2 Assumptions'!$C38)*INDEX('Base Case 2 - Forecasts'!$C$10:$CF$15,MATCH('Program Case 2 - Forecasts'!$B12,'Base Case 2 - Forecasts'!$B$10:$B$15,0),MATCH('Program Case 2 - Forecasts'!AX$8,'Base Case 2 - Forecasts'!$C$8:$CF$8,0))</f>
        <v>6122901.7453990104</v>
      </c>
      <c r="AY12" s="133">
        <f ca="1">(1+'Case 2 Assumptions'!$C38)*INDEX('Base Case 2 - Forecasts'!$C$10:$CF$15,MATCH('Program Case 2 - Forecasts'!$B12,'Base Case 2 - Forecasts'!$B$10:$B$15,0),MATCH('Program Case 2 - Forecasts'!AY$8,'Base Case 2 - Forecasts'!$C$8:$CF$8,0))</f>
        <v>6128103.9018933214</v>
      </c>
      <c r="AZ12" s="133">
        <f ca="1">(1+'Case 2 Assumptions'!$C38)*INDEX('Base Case 2 - Forecasts'!$C$10:$CF$15,MATCH('Program Case 2 - Forecasts'!$B12,'Base Case 2 - Forecasts'!$B$10:$B$15,0),MATCH('Program Case 2 - Forecasts'!AZ$8,'Base Case 2 - Forecasts'!$C$8:$CF$8,0))</f>
        <v>6133310.4782580333</v>
      </c>
      <c r="BA12" s="133">
        <f ca="1">(1+'Case 2 Assumptions'!$C38)*INDEX('Base Case 2 - Forecasts'!$C$10:$CF$15,MATCH('Program Case 2 - Forecasts'!$B12,'Base Case 2 - Forecasts'!$B$10:$B$15,0),MATCH('Program Case 2 - Forecasts'!BA$8,'Base Case 2 - Forecasts'!$C$8:$CF$8,0))</f>
        <v>6138521.478248368</v>
      </c>
      <c r="BB12" s="133">
        <f ca="1">(1+'Case 2 Assumptions'!$C38)*INDEX('Base Case 2 - Forecasts'!$C$10:$CF$15,MATCH('Program Case 2 - Forecasts'!$B12,'Base Case 2 - Forecasts'!$B$10:$B$15,0),MATCH('Program Case 2 - Forecasts'!BB$8,'Base Case 2 - Forecasts'!$C$8:$CF$8,0))</f>
        <v>6135269.2739055995</v>
      </c>
      <c r="BC12" s="133">
        <f ca="1">(1+'Case 2 Assumptions'!$C38)*INDEX('Base Case 2 - Forecasts'!$C$10:$CF$15,MATCH('Program Case 2 - Forecasts'!$B12,'Base Case 2 - Forecasts'!$B$10:$B$15,0),MATCH('Program Case 2 - Forecasts'!BC$8,'Base Case 2 - Forecasts'!$C$8:$CF$8,0))</f>
        <v>6132018.7925889911</v>
      </c>
      <c r="BD12" s="133">
        <f ca="1">(1+'Case 2 Assumptions'!$C38)*INDEX('Base Case 2 - Forecasts'!$C$10:$CF$15,MATCH('Program Case 2 - Forecasts'!$B12,'Base Case 2 - Forecasts'!$B$10:$B$15,0),MATCH('Program Case 2 - Forecasts'!BD$8,'Base Case 2 - Forecasts'!$C$8:$CF$8,0))</f>
        <v>6128770.0333856782</v>
      </c>
      <c r="BE12" s="133">
        <f ca="1">(1+'Case 2 Assumptions'!$C38)*INDEX('Base Case 2 - Forecasts'!$C$10:$CF$15,MATCH('Program Case 2 - Forecasts'!$B12,'Base Case 2 - Forecasts'!$B$10:$B$15,0),MATCH('Program Case 2 - Forecasts'!BE$8,'Base Case 2 - Forecasts'!$C$8:$CF$8,0))</f>
        <v>6125522.9953832813</v>
      </c>
      <c r="BF12" s="133">
        <f ca="1">(1+'Case 2 Assumptions'!$C38)*INDEX('Base Case 2 - Forecasts'!$C$10:$CF$15,MATCH('Program Case 2 - Forecasts'!$B12,'Base Case 2 - Forecasts'!$B$10:$B$15,0),MATCH('Program Case 2 - Forecasts'!BF$8,'Base Case 2 - Forecasts'!$C$8:$CF$8,0))</f>
        <v>6122277.6776699033</v>
      </c>
      <c r="BG12" s="133">
        <f ca="1">(1+'Case 2 Assumptions'!$C38)*INDEX('Base Case 2 - Forecasts'!$C$10:$CF$15,MATCH('Program Case 2 - Forecasts'!$B12,'Base Case 2 - Forecasts'!$B$10:$B$15,0),MATCH('Program Case 2 - Forecasts'!BG$8,'Base Case 2 - Forecasts'!$C$8:$CF$8,0))</f>
        <v>6119034.0793341305</v>
      </c>
      <c r="BH12" s="133">
        <f ca="1">(1+'Case 2 Assumptions'!$C38)*INDEX('Base Case 2 - Forecasts'!$C$10:$CF$15,MATCH('Program Case 2 - Forecasts'!$B12,'Base Case 2 - Forecasts'!$B$10:$B$15,0),MATCH('Program Case 2 - Forecasts'!BH$8,'Base Case 2 - Forecasts'!$C$8:$CF$8,0))</f>
        <v>6115792.1994650327</v>
      </c>
      <c r="BI12" s="133">
        <f ca="1">(1+'Case 2 Assumptions'!$C38)*INDEX('Base Case 2 - Forecasts'!$C$10:$CF$15,MATCH('Program Case 2 - Forecasts'!$B12,'Base Case 2 - Forecasts'!$B$10:$B$15,0),MATCH('Program Case 2 - Forecasts'!BI$8,'Base Case 2 - Forecasts'!$C$8:$CF$8,0))</f>
        <v>6112552.0371521618</v>
      </c>
      <c r="BJ12" s="133">
        <f ca="1">(1+'Case 2 Assumptions'!$C38)*INDEX('Base Case 2 - Forecasts'!$C$10:$CF$15,MATCH('Program Case 2 - Forecasts'!$B12,'Base Case 2 - Forecasts'!$B$10:$B$15,0),MATCH('Program Case 2 - Forecasts'!BJ$8,'Base Case 2 - Forecasts'!$C$8:$CF$8,0))</f>
        <v>6109313.5914855525</v>
      </c>
      <c r="BK12" s="133">
        <f ca="1">(1+'Case 2 Assumptions'!$C38)*INDEX('Base Case 2 - Forecasts'!$C$10:$CF$15,MATCH('Program Case 2 - Forecasts'!$B12,'Base Case 2 - Forecasts'!$B$10:$B$15,0),MATCH('Program Case 2 - Forecasts'!BK$8,'Base Case 2 - Forecasts'!$C$8:$CF$8,0))</f>
        <v>6106076.8615557207</v>
      </c>
      <c r="BL12" s="133">
        <f ca="1">(1+'Case 2 Assumptions'!$C38)*INDEX('Base Case 2 - Forecasts'!$C$10:$CF$15,MATCH('Program Case 2 - Forecasts'!$B12,'Base Case 2 - Forecasts'!$B$10:$B$15,0),MATCH('Program Case 2 - Forecasts'!BL$8,'Base Case 2 - Forecasts'!$C$8:$CF$8,0))</f>
        <v>6095614.2787531847</v>
      </c>
      <c r="BM12" s="133">
        <f ca="1">(1+'Case 2 Assumptions'!$C38)*INDEX('Base Case 2 - Forecasts'!$C$10:$CF$15,MATCH('Program Case 2 - Forecasts'!$B12,'Base Case 2 - Forecasts'!$B$10:$B$15,0),MATCH('Program Case 2 - Forecasts'!BM$8,'Base Case 2 - Forecasts'!$C$8:$CF$8,0))</f>
        <v>6085169.6232780274</v>
      </c>
      <c r="BN12" s="133">
        <f ca="1">(1+'Case 2 Assumptions'!$C38)*INDEX('Base Case 2 - Forecasts'!$C$10:$CF$15,MATCH('Program Case 2 - Forecasts'!$B12,'Base Case 2 - Forecasts'!$B$10:$B$15,0),MATCH('Program Case 2 - Forecasts'!BN$8,'Base Case 2 - Forecasts'!$C$8:$CF$8,0))</f>
        <v>6074742.8644123022</v>
      </c>
      <c r="BO12" s="133">
        <f ca="1">(1+'Case 2 Assumptions'!$C38)*INDEX('Base Case 2 - Forecasts'!$C$10:$CF$15,MATCH('Program Case 2 - Forecasts'!$B12,'Base Case 2 - Forecasts'!$B$10:$B$15,0),MATCH('Program Case 2 - Forecasts'!BO$8,'Base Case 2 - Forecasts'!$C$8:$CF$8,0))</f>
        <v>6064333.9714906961</v>
      </c>
      <c r="BP12" s="133">
        <f ca="1">(1+'Case 2 Assumptions'!$C38)*INDEX('Base Case 2 - Forecasts'!$C$10:$CF$15,MATCH('Program Case 2 - Forecasts'!$B12,'Base Case 2 - Forecasts'!$B$10:$B$15,0),MATCH('Program Case 2 - Forecasts'!BP$8,'Base Case 2 - Forecasts'!$C$8:$CF$8,0))</f>
        <v>6053942.9139004406</v>
      </c>
      <c r="BQ12" s="133">
        <f ca="1">(1+'Case 2 Assumptions'!$C38)*INDEX('Base Case 2 - Forecasts'!$C$10:$CF$15,MATCH('Program Case 2 - Forecasts'!$B12,'Base Case 2 - Forecasts'!$B$10:$B$15,0),MATCH('Program Case 2 - Forecasts'!BQ$8,'Base Case 2 - Forecasts'!$C$8:$CF$8,0))</f>
        <v>6043569.66108122</v>
      </c>
      <c r="BR12" s="133">
        <f ca="1">(1+'Case 2 Assumptions'!$C38)*INDEX('Base Case 2 - Forecasts'!$C$10:$CF$15,MATCH('Program Case 2 - Forecasts'!$B12,'Base Case 2 - Forecasts'!$B$10:$B$15,0),MATCH('Program Case 2 - Forecasts'!BR$8,'Base Case 2 - Forecasts'!$C$8:$CF$8,0))</f>
        <v>6033214.1825250844</v>
      </c>
      <c r="BS12" s="133">
        <f ca="1">(1+'Case 2 Assumptions'!$C38)*INDEX('Base Case 2 - Forecasts'!$C$10:$CF$15,MATCH('Program Case 2 - Forecasts'!$B12,'Base Case 2 - Forecasts'!$B$10:$B$15,0),MATCH('Program Case 2 - Forecasts'!BS$8,'Base Case 2 - Forecasts'!$C$8:$CF$8,0))</f>
        <v>6022876.4477763567</v>
      </c>
      <c r="BT12" s="133">
        <f ca="1">(1+'Case 2 Assumptions'!$C38)*INDEX('Base Case 2 - Forecasts'!$C$10:$CF$15,MATCH('Program Case 2 - Forecasts'!$B12,'Base Case 2 - Forecasts'!$B$10:$B$15,0),MATCH('Program Case 2 - Forecasts'!BT$8,'Base Case 2 - Forecasts'!$C$8:$CF$8,0))</f>
        <v>6012556.4264315469</v>
      </c>
      <c r="BU12" s="133">
        <f ca="1">(1+'Case 2 Assumptions'!$C38)*INDEX('Base Case 2 - Forecasts'!$C$10:$CF$15,MATCH('Program Case 2 - Forecasts'!$B12,'Base Case 2 - Forecasts'!$B$10:$B$15,0),MATCH('Program Case 2 - Forecasts'!BU$8,'Base Case 2 - Forecasts'!$C$8:$CF$8,0))</f>
        <v>6002254.0881392583</v>
      </c>
      <c r="BV12" s="133">
        <f ca="1">(1+'Case 2 Assumptions'!$C38)*INDEX('Base Case 2 - Forecasts'!$C$10:$CF$15,MATCH('Program Case 2 - Forecasts'!$B12,'Base Case 2 - Forecasts'!$B$10:$B$15,0),MATCH('Program Case 2 - Forecasts'!BV$8,'Base Case 2 - Forecasts'!$C$8:$CF$8,0))</f>
        <v>5987823.3270681715</v>
      </c>
      <c r="BW12" s="133">
        <f ca="1">(1+'Case 2 Assumptions'!$C38)*INDEX('Base Case 2 - Forecasts'!$C$10:$CF$15,MATCH('Program Case 2 - Forecasts'!$B12,'Base Case 2 - Forecasts'!$B$10:$B$15,0),MATCH('Program Case 2 - Forecasts'!BW$8,'Base Case 2 - Forecasts'!$C$8:$CF$8,0))</f>
        <v>5973427.2607737528</v>
      </c>
      <c r="BX12" s="133">
        <f ca="1">(1+'Case 2 Assumptions'!$C38)*INDEX('Base Case 2 - Forecasts'!$C$10:$CF$15,MATCH('Program Case 2 - Forecasts'!$B12,'Base Case 2 - Forecasts'!$B$10:$B$15,0),MATCH('Program Case 2 - Forecasts'!BX$8,'Base Case 2 - Forecasts'!$C$8:$CF$8,0))</f>
        <v>5959065.8058420001</v>
      </c>
      <c r="BY12" s="133">
        <f ca="1">(1+'Case 2 Assumptions'!$C38)*INDEX('Base Case 2 - Forecasts'!$C$10:$CF$15,MATCH('Program Case 2 - Forecasts'!$B12,'Base Case 2 - Forecasts'!$B$10:$B$15,0),MATCH('Program Case 2 - Forecasts'!BY$8,'Base Case 2 - Forecasts'!$C$8:$CF$8,0))</f>
        <v>5944738.8790594572</v>
      </c>
      <c r="BZ12" s="133">
        <f ca="1">(1+'Case 2 Assumptions'!$C38)*INDEX('Base Case 2 - Forecasts'!$C$10:$CF$15,MATCH('Program Case 2 - Forecasts'!$B12,'Base Case 2 - Forecasts'!$B$10:$B$15,0),MATCH('Program Case 2 - Forecasts'!BZ$8,'Base Case 2 - Forecasts'!$C$8:$CF$8,0))</f>
        <v>5930446.3974127332</v>
      </c>
      <c r="CA12" s="133">
        <f ca="1">(1+'Case 2 Assumptions'!$C38)*INDEX('Base Case 2 - Forecasts'!$C$10:$CF$15,MATCH('Program Case 2 - Forecasts'!$B12,'Base Case 2 - Forecasts'!$B$10:$B$15,0),MATCH('Program Case 2 - Forecasts'!CA$8,'Base Case 2 - Forecasts'!$C$8:$CF$8,0))</f>
        <v>5916188.2780880174</v>
      </c>
      <c r="CB12" s="133">
        <f ca="1">(1+'Case 2 Assumptions'!$C38)*INDEX('Base Case 2 - Forecasts'!$C$10:$CF$15,MATCH('Program Case 2 - Forecasts'!$B12,'Base Case 2 - Forecasts'!$B$10:$B$15,0),MATCH('Program Case 2 - Forecasts'!CB$8,'Base Case 2 - Forecasts'!$C$8:$CF$8,0))</f>
        <v>5901964.4384706048</v>
      </c>
      <c r="CC12" s="133">
        <f ca="1">(1+'Case 2 Assumptions'!$C38)*INDEX('Base Case 2 - Forecasts'!$C$10:$CF$15,MATCH('Program Case 2 - Forecasts'!$B12,'Base Case 2 - Forecasts'!$B$10:$B$15,0),MATCH('Program Case 2 - Forecasts'!CC$8,'Base Case 2 - Forecasts'!$C$8:$CF$8,0))</f>
        <v>5887774.7961444128</v>
      </c>
      <c r="CD12" s="133">
        <f ca="1">(1+'Case 2 Assumptions'!$C38)*INDEX('Base Case 2 - Forecasts'!$C$10:$CF$15,MATCH('Program Case 2 - Forecasts'!$B12,'Base Case 2 - Forecasts'!$B$10:$B$15,0),MATCH('Program Case 2 - Forecasts'!CD$8,'Base Case 2 - Forecasts'!$C$8:$CF$8,0))</f>
        <v>5873619.2688915059</v>
      </c>
      <c r="CE12" s="133">
        <f ca="1">(1+'Case 2 Assumptions'!$C38)*INDEX('Base Case 2 - Forecasts'!$C$10:$CF$15,MATCH('Program Case 2 - Forecasts'!$B12,'Base Case 2 - Forecasts'!$B$10:$B$15,0),MATCH('Program Case 2 - Forecasts'!CE$8,'Base Case 2 - Forecasts'!$C$8:$CF$8,0))</f>
        <v>5859497.774691619</v>
      </c>
      <c r="CF12" s="133">
        <f ca="1">(1+'Case 2 Assumptions'!$C38)*INDEX('Base Case 2 - Forecasts'!$C$10:$CF$15,MATCH('Program Case 2 - Forecasts'!$B12,'Base Case 2 - Forecasts'!$B$10:$B$15,0),MATCH('Program Case 2 - Forecasts'!CF$8,'Base Case 2 - Forecasts'!$C$8:$CF$8,0))</f>
        <v>5845410.2317216825</v>
      </c>
    </row>
    <row r="13" spans="1:84" x14ac:dyDescent="0.2">
      <c r="B13" s="118" t="s">
        <v>34</v>
      </c>
      <c r="C13" s="160">
        <f ca="1">INDEX(INDIRECT("'Base Case "&amp;$E$6&amp;" - Forecasts'!$C$10:$AH$15"),MATCH('Program Case 2 - Forecasts'!$B13,INDIRECT("'Base Case "&amp;$E$6&amp;" - Forecasts'!$B$10:$B$15"),0),MATCH('Program Case 2 - Forecasts'!C$8,INDIRECT("'Base Case "&amp;$E$6&amp;" - Forecasts'!$C$8:$AH$8"),0))</f>
        <v>1110012</v>
      </c>
      <c r="D13" s="160">
        <f ca="1">INDEX(INDIRECT("'Base Case "&amp;$E$6&amp;" - Forecasts'!$C$10:$AH$15"),MATCH('Program Case 2 - Forecasts'!$B13,INDIRECT("'Base Case "&amp;$E$6&amp;" - Forecasts'!$B$10:$B$15"),0),MATCH('Program Case 2 - Forecasts'!D$8,INDIRECT("'Base Case "&amp;$E$6&amp;" - Forecasts'!$C$8:$AH$8"),0))</f>
        <v>1010676</v>
      </c>
      <c r="E13" s="160">
        <f ca="1">INDEX(INDIRECT("'Base Case "&amp;$E$6&amp;" - Forecasts'!$C$10:$AH$15"),MATCH('Program Case 2 - Forecasts'!$B13,INDIRECT("'Base Case "&amp;$E$6&amp;" - Forecasts'!$B$10:$B$15"),0),MATCH('Program Case 2 - Forecasts'!E$8,INDIRECT("'Base Case "&amp;$E$6&amp;" - Forecasts'!$C$8:$AH$8"),0))</f>
        <v>995544</v>
      </c>
      <c r="F13" s="133">
        <f ca="1">(1+'Case 2 Assumptions'!$C39)*INDEX('Base Case 2 - Forecasts'!$C$10:$CF$15,MATCH('Program Case 2 - Forecasts'!$B13,'Base Case 2 - Forecasts'!$B$10:$B$15,0),MATCH('Program Case 2 - Forecasts'!F$8,'Base Case 2 - Forecasts'!$C$8:$CF$8,0))+'Demographic-Economic'!$D$27*F23</f>
        <v>1174451.9541065954</v>
      </c>
      <c r="G13" s="133">
        <f ca="1">(1+'Case 2 Assumptions'!$C39)*INDEX('Base Case 2 - Forecasts'!$C$10:$CF$15,MATCH('Program Case 2 - Forecasts'!$B13,'Base Case 2 - Forecasts'!$B$10:$B$15,0),MATCH('Program Case 2 - Forecasts'!G$8,'Base Case 2 - Forecasts'!$C$8:$CF$8,0))+'Demographic-Economic'!$D$27*G23</f>
        <v>1184117.4845043907</v>
      </c>
      <c r="H13" s="133">
        <f ca="1">(1+'Case 2 Assumptions'!$C39)*INDEX('Base Case 2 - Forecasts'!$C$10:$CF$15,MATCH('Program Case 2 - Forecasts'!$B13,'Base Case 2 - Forecasts'!$B$10:$B$15,0),MATCH('Program Case 2 - Forecasts'!H$8,'Base Case 2 - Forecasts'!$C$8:$CF$8,0))+'Demographic-Economic'!$D$27*H23</f>
        <v>1100236.9739718866</v>
      </c>
      <c r="I13" s="133">
        <f ca="1">(1+'Case 2 Assumptions'!$C39)*INDEX('Base Case 2 - Forecasts'!$C$10:$CF$15,MATCH('Program Case 2 - Forecasts'!$B13,'Base Case 2 - Forecasts'!$B$10:$B$15,0),MATCH('Program Case 2 - Forecasts'!I$8,'Base Case 2 - Forecasts'!$C$8:$CF$8,0))+'Demographic-Economic'!$D$27*I23</f>
        <v>1028723.3924402986</v>
      </c>
      <c r="J13" s="133">
        <f ca="1">(1+'Case 2 Assumptions'!$C39)*INDEX('Base Case 2 - Forecasts'!$C$10:$CF$15,MATCH('Program Case 2 - Forecasts'!$B13,'Base Case 2 - Forecasts'!$B$10:$B$15,0),MATCH('Program Case 2 - Forecasts'!J$8,'Base Case 2 - Forecasts'!$C$8:$CF$8,0))+'Demographic-Economic'!$D$27*J23</f>
        <v>1037189.6027316479</v>
      </c>
      <c r="K13" s="133">
        <f ca="1">(1+'Case 2 Assumptions'!$C39)*INDEX('Base Case 2 - Forecasts'!$C$10:$CF$15,MATCH('Program Case 2 - Forecasts'!$B13,'Base Case 2 - Forecasts'!$B$10:$B$15,0),MATCH('Program Case 2 - Forecasts'!K$8,'Base Case 2 - Forecasts'!$C$8:$CF$8,0))+'Demographic-Economic'!$D$27*K23</f>
        <v>1045725.4884257576</v>
      </c>
      <c r="L13" s="133">
        <f ca="1">(1+'Case 2 Assumptions'!$C39)*INDEX('Base Case 2 - Forecasts'!$C$10:$CF$15,MATCH('Program Case 2 - Forecasts'!$B13,'Base Case 2 - Forecasts'!$B$10:$B$15,0),MATCH('Program Case 2 - Forecasts'!L$8,'Base Case 2 - Forecasts'!$C$8:$CF$8,0))+'Demographic-Economic'!$D$27*L23</f>
        <v>1054331.6229387824</v>
      </c>
      <c r="M13" s="133">
        <f ca="1">(1+'Case 2 Assumptions'!$C39)*INDEX('Base Case 2 - Forecasts'!$C$10:$CF$15,MATCH('Program Case 2 - Forecasts'!$B13,'Base Case 2 - Forecasts'!$B$10:$B$15,0),MATCH('Program Case 2 - Forecasts'!M$8,'Base Case 2 - Forecasts'!$C$8:$CF$8,0))+'Demographic-Economic'!$D$27*M23</f>
        <v>1063008.5844059899</v>
      </c>
      <c r="N13" s="133">
        <f ca="1">(1+'Case 2 Assumptions'!$C39)*INDEX('Base Case 2 - Forecasts'!$C$10:$CF$15,MATCH('Program Case 2 - Forecasts'!$B13,'Base Case 2 - Forecasts'!$B$10:$B$15,0),MATCH('Program Case 2 - Forecasts'!N$8,'Base Case 2 - Forecasts'!$C$8:$CF$8,0))+'Demographic-Economic'!$D$27*N23</f>
        <v>1069640.0471926215</v>
      </c>
      <c r="O13" s="133">
        <f ca="1">(1+'Case 2 Assumptions'!$C39)*INDEX('Base Case 2 - Forecasts'!$C$10:$CF$15,MATCH('Program Case 2 - Forecasts'!$B13,'Base Case 2 - Forecasts'!$B$10:$B$15,0),MATCH('Program Case 2 - Forecasts'!O$8,'Base Case 2 - Forecasts'!$C$8:$CF$8,0))+'Demographic-Economic'!$D$27*O23</f>
        <v>1076312.8796345275</v>
      </c>
      <c r="P13" s="133">
        <f ca="1">(1+'Case 2 Assumptions'!$C39)*INDEX('Base Case 2 - Forecasts'!$C$10:$CF$15,MATCH('Program Case 2 - Forecasts'!$B13,'Base Case 2 - Forecasts'!$B$10:$B$15,0),MATCH('Program Case 2 - Forecasts'!P$8,'Base Case 2 - Forecasts'!$C$8:$CF$8,0))+'Demographic-Economic'!$D$27*P23</f>
        <v>1083027.3398117775</v>
      </c>
      <c r="Q13" s="133">
        <f ca="1">(1+'Case 2 Assumptions'!$C39)*INDEX('Base Case 2 - Forecasts'!$C$10:$CF$15,MATCH('Program Case 2 - Forecasts'!$B13,'Base Case 2 - Forecasts'!$B$10:$B$15,0),MATCH('Program Case 2 - Forecasts'!Q$8,'Base Case 2 - Forecasts'!$C$8:$CF$8,0))+'Demographic-Economic'!$D$27*Q23</f>
        <v>1089783.687414445</v>
      </c>
      <c r="R13" s="133">
        <f ca="1">(1+'Case 2 Assumptions'!$C39)*INDEX('Base Case 2 - Forecasts'!$C$10:$CF$15,MATCH('Program Case 2 - Forecasts'!$B13,'Base Case 2 - Forecasts'!$B$10:$B$15,0),MATCH('Program Case 2 - Forecasts'!R$8,'Base Case 2 - Forecasts'!$C$8:$CF$8,0))+'Demographic-Economic'!$D$27*R23</f>
        <v>1096582.1837526525</v>
      </c>
      <c r="S13" s="133">
        <f ca="1">(1+'Case 2 Assumptions'!$C39)*INDEX('Base Case 2 - Forecasts'!$C$10:$CF$15,MATCH('Program Case 2 - Forecasts'!$B13,'Base Case 2 - Forecasts'!$B$10:$B$15,0),MATCH('Program Case 2 - Forecasts'!S$8,'Base Case 2 - Forecasts'!$C$8:$CF$8,0))+'Demographic-Economic'!$D$27*S23</f>
        <v>1103423.0917666764</v>
      </c>
      <c r="T13" s="133">
        <f ca="1">(1+'Case 2 Assumptions'!$C39)*INDEX('Base Case 2 - Forecasts'!$C$10:$CF$15,MATCH('Program Case 2 - Forecasts'!$B13,'Base Case 2 - Forecasts'!$B$10:$B$15,0),MATCH('Program Case 2 - Forecasts'!T$8,'Base Case 2 - Forecasts'!$C$8:$CF$8,0))+'Demographic-Economic'!$D$27*T23</f>
        <v>1110306.6760371174</v>
      </c>
      <c r="U13" s="133">
        <f ca="1">(1+'Case 2 Assumptions'!$C39)*INDEX('Base Case 2 - Forecasts'!$C$10:$CF$15,MATCH('Program Case 2 - Forecasts'!$B13,'Base Case 2 - Forecasts'!$B$10:$B$15,0),MATCH('Program Case 2 - Forecasts'!U$8,'Base Case 2 - Forecasts'!$C$8:$CF$8,0))+'Demographic-Economic'!$D$27*U23</f>
        <v>1117233.2027951335</v>
      </c>
      <c r="V13" s="133">
        <f ca="1">(1+'Case 2 Assumptions'!$C39)*INDEX('Base Case 2 - Forecasts'!$C$10:$CF$15,MATCH('Program Case 2 - Forecasts'!$B13,'Base Case 2 - Forecasts'!$B$10:$B$15,0),MATCH('Program Case 2 - Forecasts'!V$8,'Base Case 2 - Forecasts'!$C$8:$CF$8,0))+'Demographic-Economic'!$D$27*V23</f>
        <v>1124202.9399327366</v>
      </c>
      <c r="W13" s="133">
        <f ca="1">(1+'Case 2 Assumptions'!$C39)*INDEX('Base Case 2 - Forecasts'!$C$10:$CF$15,MATCH('Program Case 2 - Forecasts'!$B13,'Base Case 2 - Forecasts'!$B$10:$B$15,0),MATCH('Program Case 2 - Forecasts'!W$8,'Base Case 2 - Forecasts'!$C$8:$CF$8,0))+'Demographic-Economic'!$D$27*W23</f>
        <v>1131216.1570131534</v>
      </c>
      <c r="X13" s="133">
        <f ca="1">(1+'Case 2 Assumptions'!$C39)*INDEX('Base Case 2 - Forecasts'!$C$10:$CF$15,MATCH('Program Case 2 - Forecasts'!$B13,'Base Case 2 - Forecasts'!$B$10:$B$15,0),MATCH('Program Case 2 - Forecasts'!X$8,'Base Case 2 - Forecasts'!$C$8:$CF$8,0))+'Demographic-Economic'!$D$27*X23</f>
        <v>1136013.9005107135</v>
      </c>
      <c r="Y13" s="133">
        <f ca="1">(1+'Case 2 Assumptions'!$C39)*INDEX('Base Case 2 - Forecasts'!$C$10:$CF$15,MATCH('Program Case 2 - Forecasts'!$B13,'Base Case 2 - Forecasts'!$B$10:$B$15,0),MATCH('Program Case 2 - Forecasts'!Y$8,'Base Case 2 - Forecasts'!$C$8:$CF$8,0))+'Demographic-Economic'!$D$27*Y23</f>
        <v>1140831.9923232491</v>
      </c>
      <c r="Z13" s="133">
        <f ca="1">(1+'Case 2 Assumptions'!$C39)*INDEX('Base Case 2 - Forecasts'!$C$10:$CF$15,MATCH('Program Case 2 - Forecasts'!$B13,'Base Case 2 - Forecasts'!$B$10:$B$15,0),MATCH('Program Case 2 - Forecasts'!Z$8,'Base Case 2 - Forecasts'!$C$8:$CF$8,0))+'Demographic-Economic'!$D$27*Z23</f>
        <v>1145670.5187525651</v>
      </c>
      <c r="AA13" s="133">
        <f ca="1">(1+'Case 2 Assumptions'!$C39)*INDEX('Base Case 2 - Forecasts'!$C$10:$CF$15,MATCH('Program Case 2 - Forecasts'!$B13,'Base Case 2 - Forecasts'!$B$10:$B$15,0),MATCH('Program Case 2 - Forecasts'!AA$8,'Base Case 2 - Forecasts'!$C$8:$CF$8,0))+'Demographic-Economic'!$D$27*AA23</f>
        <v>1150529.5664664914</v>
      </c>
      <c r="AB13" s="133">
        <f ca="1">(1+'Case 2 Assumptions'!$C39)*INDEX('Base Case 2 - Forecasts'!$C$10:$CF$15,MATCH('Program Case 2 - Forecasts'!$B13,'Base Case 2 - Forecasts'!$B$10:$B$15,0),MATCH('Program Case 2 - Forecasts'!AB$8,'Base Case 2 - Forecasts'!$C$8:$CF$8,0))+'Demographic-Economic'!$D$27*AB23</f>
        <v>1155409.2225004362</v>
      </c>
      <c r="AC13" s="133">
        <f ca="1">(1+'Case 2 Assumptions'!$C39)*INDEX('Base Case 2 - Forecasts'!$C$10:$CF$15,MATCH('Program Case 2 - Forecasts'!$B13,'Base Case 2 - Forecasts'!$B$10:$B$15,0),MATCH('Program Case 2 - Forecasts'!AC$8,'Base Case 2 - Forecasts'!$C$8:$CF$8,0))+'Demographic-Economic'!$D$27*AC23</f>
        <v>1160309.5742589445</v>
      </c>
      <c r="AD13" s="133">
        <f ca="1">(1+'Case 2 Assumptions'!$C39)*INDEX('Base Case 2 - Forecasts'!$C$10:$CF$15,MATCH('Program Case 2 - Forecasts'!$B13,'Base Case 2 - Forecasts'!$B$10:$B$15,0),MATCH('Program Case 2 - Forecasts'!AD$8,'Base Case 2 - Forecasts'!$C$8:$CF$8,0))+'Demographic-Economic'!$D$27*AD23</f>
        <v>1165230.7095172633</v>
      </c>
      <c r="AE13" s="133">
        <f ca="1">(1+'Case 2 Assumptions'!$C39)*INDEX('Base Case 2 - Forecasts'!$C$10:$CF$15,MATCH('Program Case 2 - Forecasts'!$B13,'Base Case 2 - Forecasts'!$B$10:$B$15,0),MATCH('Program Case 2 - Forecasts'!AE$8,'Base Case 2 - Forecasts'!$C$8:$CF$8,0))+'Demographic-Economic'!$D$27*AE23</f>
        <v>1170172.716422915</v>
      </c>
      <c r="AF13" s="133">
        <f ca="1">(1+'Case 2 Assumptions'!$C39)*INDEX('Base Case 2 - Forecasts'!$C$10:$CF$15,MATCH('Program Case 2 - Forecasts'!$B13,'Base Case 2 - Forecasts'!$B$10:$B$15,0),MATCH('Program Case 2 - Forecasts'!AF$8,'Base Case 2 - Forecasts'!$C$8:$CF$8,0))+'Demographic-Economic'!$D$27*AF23</f>
        <v>1175135.683497275</v>
      </c>
      <c r="AG13" s="133">
        <f ca="1">(1+'Case 2 Assumptions'!$C39)*INDEX('Base Case 2 - Forecasts'!$C$10:$CF$15,MATCH('Program Case 2 - Forecasts'!$B13,'Base Case 2 - Forecasts'!$B$10:$B$15,0),MATCH('Program Case 2 - Forecasts'!AG$8,'Base Case 2 - Forecasts'!$C$8:$CF$8,0))+'Demographic-Economic'!$D$27*AG23</f>
        <v>1180119.6996371578</v>
      </c>
      <c r="AH13" s="133">
        <f ca="1">(1+'Case 2 Assumptions'!$C39)*INDEX('Base Case 2 - Forecasts'!$C$10:$CF$15,MATCH('Program Case 2 - Forecasts'!$B13,'Base Case 2 - Forecasts'!$B$10:$B$15,0),MATCH('Program Case 2 - Forecasts'!AH$8,'Base Case 2 - Forecasts'!$C$8:$CF$8,0))+'Demographic-Economic'!$D$27*AH23</f>
        <v>1182794.8103369456</v>
      </c>
      <c r="AI13" s="133">
        <f ca="1">(1+'Case 2 Assumptions'!$C39)*INDEX('Base Case 2 - Forecasts'!$C$10:$CF$15,MATCH('Program Case 2 - Forecasts'!$B13,'Base Case 2 - Forecasts'!$B$10:$B$15,0),MATCH('Program Case 2 - Forecasts'!AI$8,'Base Case 2 - Forecasts'!$C$8:$CF$8,0))+'Demographic-Economic'!$D$27*AI23</f>
        <v>1185475.9850124964</v>
      </c>
      <c r="AJ13" s="133">
        <f ca="1">(1+'Case 2 Assumptions'!$C39)*INDEX('Base Case 2 - Forecasts'!$C$10:$CF$15,MATCH('Program Case 2 - Forecasts'!$B13,'Base Case 2 - Forecasts'!$B$10:$B$15,0),MATCH('Program Case 2 - Forecasts'!AJ$8,'Base Case 2 - Forecasts'!$C$8:$CF$8,0))+'Demographic-Economic'!$D$27*AJ23</f>
        <v>1188163.2374097095</v>
      </c>
      <c r="AK13" s="133">
        <f ca="1">(1+'Case 2 Assumptions'!$C39)*INDEX('Base Case 2 - Forecasts'!$C$10:$CF$15,MATCH('Program Case 2 - Forecasts'!$B13,'Base Case 2 - Forecasts'!$B$10:$B$15,0),MATCH('Program Case 2 - Forecasts'!AK$8,'Base Case 2 - Forecasts'!$C$8:$CF$8,0))+'Demographic-Economic'!$D$27*AK23</f>
        <v>1190856.5813056435</v>
      </c>
      <c r="AL13" s="133">
        <f ca="1">(1+'Case 2 Assumptions'!$C39)*INDEX('Base Case 2 - Forecasts'!$C$10:$CF$15,MATCH('Program Case 2 - Forecasts'!$B13,'Base Case 2 - Forecasts'!$B$10:$B$15,0),MATCH('Program Case 2 - Forecasts'!AL$8,'Base Case 2 - Forecasts'!$C$8:$CF$8,0))+'Demographic-Economic'!$D$27*AL23</f>
        <v>1193556.0305085869</v>
      </c>
      <c r="AM13" s="133">
        <f ca="1">(1+'Case 2 Assumptions'!$C39)*INDEX('Base Case 2 - Forecasts'!$C$10:$CF$15,MATCH('Program Case 2 - Forecasts'!$B13,'Base Case 2 - Forecasts'!$B$10:$B$15,0),MATCH('Program Case 2 - Forecasts'!AM$8,'Base Case 2 - Forecasts'!$C$8:$CF$8,0))+'Demographic-Economic'!$D$27*AM23</f>
        <v>1196261.5988581292</v>
      </c>
      <c r="AN13" s="133">
        <f ca="1">(1+'Case 2 Assumptions'!$C39)*INDEX('Base Case 2 - Forecasts'!$C$10:$CF$15,MATCH('Program Case 2 - Forecasts'!$B13,'Base Case 2 - Forecasts'!$B$10:$B$15,0),MATCH('Program Case 2 - Forecasts'!AN$8,'Base Case 2 - Forecasts'!$C$8:$CF$8,0))+'Demographic-Economic'!$D$27*AN23</f>
        <v>1198973.3002252316</v>
      </c>
      <c r="AO13" s="133">
        <f ca="1">(1+'Case 2 Assumptions'!$C39)*INDEX('Base Case 2 - Forecasts'!$C$10:$CF$15,MATCH('Program Case 2 - Forecasts'!$B13,'Base Case 2 - Forecasts'!$B$10:$B$15,0),MATCH('Program Case 2 - Forecasts'!AO$8,'Base Case 2 - Forecasts'!$C$8:$CF$8,0))+'Demographic-Economic'!$D$27*AO23</f>
        <v>1201691.148512298</v>
      </c>
      <c r="AP13" s="133">
        <f ca="1">(1+'Case 2 Assumptions'!$C39)*INDEX('Base Case 2 - Forecasts'!$C$10:$CF$15,MATCH('Program Case 2 - Forecasts'!$B13,'Base Case 2 - Forecasts'!$B$10:$B$15,0),MATCH('Program Case 2 - Forecasts'!AP$8,'Base Case 2 - Forecasts'!$C$8:$CF$8,0))+'Demographic-Economic'!$D$27*AP23</f>
        <v>1204415.157653247</v>
      </c>
      <c r="AQ13" s="133">
        <f ca="1">(1+'Case 2 Assumptions'!$C39)*INDEX('Base Case 2 - Forecasts'!$C$10:$CF$15,MATCH('Program Case 2 - Forecasts'!$B13,'Base Case 2 - Forecasts'!$B$10:$B$15,0),MATCH('Program Case 2 - Forecasts'!AQ$8,'Base Case 2 - Forecasts'!$C$8:$CF$8,0))+'Demographic-Economic'!$D$27*AQ23</f>
        <v>1207145.3416135821</v>
      </c>
      <c r="AR13" s="133">
        <f ca="1">(1+'Case 2 Assumptions'!$C39)*INDEX('Base Case 2 - Forecasts'!$C$10:$CF$15,MATCH('Program Case 2 - Forecasts'!$B13,'Base Case 2 - Forecasts'!$B$10:$B$15,0),MATCH('Program Case 2 - Forecasts'!AR$8,'Base Case 2 - Forecasts'!$C$8:$CF$8,0))+'Demographic-Economic'!$D$27*AR23</f>
        <v>1208170.9597338093</v>
      </c>
      <c r="AS13" s="133">
        <f ca="1">(1+'Case 2 Assumptions'!$C39)*INDEX('Base Case 2 - Forecasts'!$C$10:$CF$15,MATCH('Program Case 2 - Forecasts'!$B13,'Base Case 2 - Forecasts'!$B$10:$B$15,0),MATCH('Program Case 2 - Forecasts'!AS$8,'Base Case 2 - Forecasts'!$C$8:$CF$8,0))+'Demographic-Economic'!$D$27*AS23</f>
        <v>1209197.4492425036</v>
      </c>
      <c r="AT13" s="133">
        <f ca="1">(1+'Case 2 Assumptions'!$C39)*INDEX('Base Case 2 - Forecasts'!$C$10:$CF$15,MATCH('Program Case 2 - Forecasts'!$B13,'Base Case 2 - Forecasts'!$B$10:$B$15,0),MATCH('Program Case 2 - Forecasts'!AT$8,'Base Case 2 - Forecasts'!$C$8:$CF$8,0))+'Demographic-Economic'!$D$27*AT23</f>
        <v>1210224.8108800161</v>
      </c>
      <c r="AU13" s="133">
        <f ca="1">(1+'Case 2 Assumptions'!$C39)*INDEX('Base Case 2 - Forecasts'!$C$10:$CF$15,MATCH('Program Case 2 - Forecasts'!$B13,'Base Case 2 - Forecasts'!$B$10:$B$15,0),MATCH('Program Case 2 - Forecasts'!AU$8,'Base Case 2 - Forecasts'!$C$8:$CF$8,0))+'Demographic-Economic'!$D$27*AU23</f>
        <v>1211253.0453873274</v>
      </c>
      <c r="AV13" s="133">
        <f ca="1">(1+'Case 2 Assumptions'!$C39)*INDEX('Base Case 2 - Forecasts'!$C$10:$CF$15,MATCH('Program Case 2 - Forecasts'!$B13,'Base Case 2 - Forecasts'!$B$10:$B$15,0),MATCH('Program Case 2 - Forecasts'!AV$8,'Base Case 2 - Forecasts'!$C$8:$CF$8,0))+'Demographic-Economic'!$D$27*AV23</f>
        <v>1212282.1535060476</v>
      </c>
      <c r="AW13" s="133">
        <f ca="1">(1+'Case 2 Assumptions'!$C39)*INDEX('Base Case 2 - Forecasts'!$C$10:$CF$15,MATCH('Program Case 2 - Forecasts'!$B13,'Base Case 2 - Forecasts'!$B$10:$B$15,0),MATCH('Program Case 2 - Forecasts'!AW$8,'Base Case 2 - Forecasts'!$C$8:$CF$8,0))+'Demographic-Economic'!$D$27*AW23</f>
        <v>1213312.1359784165</v>
      </c>
      <c r="AX13" s="133">
        <f ca="1">(1+'Case 2 Assumptions'!$C39)*INDEX('Base Case 2 - Forecasts'!$C$10:$CF$15,MATCH('Program Case 2 - Forecasts'!$B13,'Base Case 2 - Forecasts'!$B$10:$B$15,0),MATCH('Program Case 2 - Forecasts'!AX$8,'Base Case 2 - Forecasts'!$C$8:$CF$8,0))+'Demographic-Economic'!$D$27*AX23</f>
        <v>1214342.9935473052</v>
      </c>
      <c r="AY13" s="133">
        <f ca="1">(1+'Case 2 Assumptions'!$C39)*INDEX('Base Case 2 - Forecasts'!$C$10:$CF$15,MATCH('Program Case 2 - Forecasts'!$B13,'Base Case 2 - Forecasts'!$B$10:$B$15,0),MATCH('Program Case 2 - Forecasts'!AY$8,'Base Case 2 - Forecasts'!$C$8:$CF$8,0))+'Demographic-Economic'!$D$27*AY23</f>
        <v>1215374.7269562155</v>
      </c>
      <c r="AZ13" s="133">
        <f ca="1">(1+'Case 2 Assumptions'!$C39)*INDEX('Base Case 2 - Forecasts'!$C$10:$CF$15,MATCH('Program Case 2 - Forecasts'!$B13,'Base Case 2 - Forecasts'!$B$10:$B$15,0),MATCH('Program Case 2 - Forecasts'!AZ$8,'Base Case 2 - Forecasts'!$C$8:$CF$8,0))+'Demographic-Economic'!$D$27*AZ23</f>
        <v>1216407.3369492809</v>
      </c>
      <c r="BA13" s="133">
        <f ca="1">(1+'Case 2 Assumptions'!$C39)*INDEX('Base Case 2 - Forecasts'!$C$10:$CF$15,MATCH('Program Case 2 - Forecasts'!$B13,'Base Case 2 - Forecasts'!$B$10:$B$15,0),MATCH('Program Case 2 - Forecasts'!BA$8,'Base Case 2 - Forecasts'!$C$8:$CF$8,0))+'Demographic-Economic'!$D$27*BA23</f>
        <v>1217440.8242712673</v>
      </c>
      <c r="BB13" s="133">
        <f ca="1">(1+'Case 2 Assumptions'!$C39)*INDEX('Base Case 2 - Forecasts'!$C$10:$CF$15,MATCH('Program Case 2 - Forecasts'!$B13,'Base Case 2 - Forecasts'!$B$10:$B$15,0),MATCH('Program Case 2 - Forecasts'!BB$8,'Base Case 2 - Forecasts'!$C$8:$CF$8,0))+'Demographic-Economic'!$D$27*BB23</f>
        <v>1216795.821016039</v>
      </c>
      <c r="BC13" s="133">
        <f ca="1">(1+'Case 2 Assumptions'!$C39)*INDEX('Base Case 2 - Forecasts'!$C$10:$CF$15,MATCH('Program Case 2 - Forecasts'!$B13,'Base Case 2 - Forecasts'!$B$10:$B$15,0),MATCH('Program Case 2 - Forecasts'!BC$8,'Base Case 2 - Forecasts'!$C$8:$CF$8,0))+'Demographic-Economic'!$D$27*BC23</f>
        <v>1216151.1594851813</v>
      </c>
      <c r="BD13" s="133">
        <f ca="1">(1+'Case 2 Assumptions'!$C39)*INDEX('Base Case 2 - Forecasts'!$C$10:$CF$15,MATCH('Program Case 2 - Forecasts'!$B13,'Base Case 2 - Forecasts'!$B$10:$B$15,0),MATCH('Program Case 2 - Forecasts'!BD$8,'Base Case 2 - Forecasts'!$C$8:$CF$8,0))+'Demographic-Economic'!$D$27*BD23</f>
        <v>1215506.8394976477</v>
      </c>
      <c r="BE13" s="133">
        <f ca="1">(1+'Case 2 Assumptions'!$C39)*INDEX('Base Case 2 - Forecasts'!$C$10:$CF$15,MATCH('Program Case 2 - Forecasts'!$B13,'Base Case 2 - Forecasts'!$B$10:$B$15,0),MATCH('Program Case 2 - Forecasts'!BE$8,'Base Case 2 - Forecasts'!$C$8:$CF$8,0))+'Demographic-Economic'!$D$27*BE23</f>
        <v>1214862.8608724875</v>
      </c>
      <c r="BF13" s="133">
        <f ca="1">(1+'Case 2 Assumptions'!$C39)*INDEX('Base Case 2 - Forecasts'!$C$10:$CF$15,MATCH('Program Case 2 - Forecasts'!$B13,'Base Case 2 - Forecasts'!$B$10:$B$15,0),MATCH('Program Case 2 - Forecasts'!BF$8,'Base Case 2 - Forecasts'!$C$8:$CF$8,0))+'Demographic-Economic'!$D$27*BF23</f>
        <v>1214219.2234288461</v>
      </c>
      <c r="BG13" s="133">
        <f ca="1">(1+'Case 2 Assumptions'!$C39)*INDEX('Base Case 2 - Forecasts'!$C$10:$CF$15,MATCH('Program Case 2 - Forecasts'!$B13,'Base Case 2 - Forecasts'!$B$10:$B$15,0),MATCH('Program Case 2 - Forecasts'!BG$8,'Base Case 2 - Forecasts'!$C$8:$CF$8,0))+'Demographic-Economic'!$D$27*BG23</f>
        <v>1213575.9269859646</v>
      </c>
      <c r="BH13" s="133">
        <f ca="1">(1+'Case 2 Assumptions'!$C39)*INDEX('Base Case 2 - Forecasts'!$C$10:$CF$15,MATCH('Program Case 2 - Forecasts'!$B13,'Base Case 2 - Forecasts'!$B$10:$B$15,0),MATCH('Program Case 2 - Forecasts'!BH$8,'Base Case 2 - Forecasts'!$C$8:$CF$8,0))+'Demographic-Economic'!$D$27*BH23</f>
        <v>1212932.9713631803</v>
      </c>
      <c r="BI13" s="133">
        <f ca="1">(1+'Case 2 Assumptions'!$C39)*INDEX('Base Case 2 - Forecasts'!$C$10:$CF$15,MATCH('Program Case 2 - Forecasts'!$B13,'Base Case 2 - Forecasts'!$B$10:$B$15,0),MATCH('Program Case 2 - Forecasts'!BI$8,'Base Case 2 - Forecasts'!$C$8:$CF$8,0))+'Demographic-Economic'!$D$27*BI23</f>
        <v>1212290.3563799255</v>
      </c>
      <c r="BJ13" s="133">
        <f ca="1">(1+'Case 2 Assumptions'!$C39)*INDEX('Base Case 2 - Forecasts'!$C$10:$CF$15,MATCH('Program Case 2 - Forecasts'!$B13,'Base Case 2 - Forecasts'!$B$10:$B$15,0),MATCH('Program Case 2 - Forecasts'!BJ$8,'Base Case 2 - Forecasts'!$C$8:$CF$8,0))+'Demographic-Economic'!$D$27*BJ23</f>
        <v>1211648.0818557285</v>
      </c>
      <c r="BK13" s="133">
        <f ca="1">(1+'Case 2 Assumptions'!$C39)*INDEX('Base Case 2 - Forecasts'!$C$10:$CF$15,MATCH('Program Case 2 - Forecasts'!$B13,'Base Case 2 - Forecasts'!$B$10:$B$15,0),MATCH('Program Case 2 - Forecasts'!BK$8,'Base Case 2 - Forecasts'!$C$8:$CF$8,0))+'Demographic-Economic'!$D$27*BK23</f>
        <v>1211006.1476102134</v>
      </c>
      <c r="BL13" s="133">
        <f ca="1">(1+'Case 2 Assumptions'!$C39)*INDEX('Base Case 2 - Forecasts'!$C$10:$CF$15,MATCH('Program Case 2 - Forecasts'!$B13,'Base Case 2 - Forecasts'!$B$10:$B$15,0),MATCH('Program Case 2 - Forecasts'!BL$8,'Base Case 2 - Forecasts'!$C$8:$CF$8,0))+'Demographic-Economic'!$D$27*BL23</f>
        <v>1208931.1242554428</v>
      </c>
      <c r="BM13" s="133">
        <f ca="1">(1+'Case 2 Assumptions'!$C39)*INDEX('Base Case 2 - Forecasts'!$C$10:$CF$15,MATCH('Program Case 2 - Forecasts'!$B13,'Base Case 2 - Forecasts'!$B$10:$B$15,0),MATCH('Program Case 2 - Forecasts'!BM$8,'Base Case 2 - Forecasts'!$C$8:$CF$8,0))+'Demographic-Economic'!$D$27*BM23</f>
        <v>1206859.6563920553</v>
      </c>
      <c r="BN13" s="133">
        <f ca="1">(1+'Case 2 Assumptions'!$C39)*INDEX('Base Case 2 - Forecasts'!$C$10:$CF$15,MATCH('Program Case 2 - Forecasts'!$B13,'Base Case 2 - Forecasts'!$B$10:$B$15,0),MATCH('Program Case 2 - Forecasts'!BN$8,'Base Case 2 - Forecasts'!$C$8:$CF$8,0))+'Demographic-Economic'!$D$27*BN23</f>
        <v>1204791.7379278215</v>
      </c>
      <c r="BO13" s="133">
        <f ca="1">(1+'Case 2 Assumptions'!$C39)*INDEX('Base Case 2 - Forecasts'!$C$10:$CF$15,MATCH('Program Case 2 - Forecasts'!$B13,'Base Case 2 - Forecasts'!$B$10:$B$15,0),MATCH('Program Case 2 - Forecasts'!BO$8,'Base Case 2 - Forecasts'!$C$8:$CF$8,0))+'Demographic-Economic'!$D$27*BO23</f>
        <v>1202727.3627809503</v>
      </c>
      <c r="BP13" s="133">
        <f ca="1">(1+'Case 2 Assumptions'!$C39)*INDEX('Base Case 2 - Forecasts'!$C$10:$CF$15,MATCH('Program Case 2 - Forecasts'!$B13,'Base Case 2 - Forecasts'!$B$10:$B$15,0),MATCH('Program Case 2 - Forecasts'!BP$8,'Base Case 2 - Forecasts'!$C$8:$CF$8,0))+'Demographic-Economic'!$D$27*BP23</f>
        <v>1200666.5248800716</v>
      </c>
      <c r="BQ13" s="133">
        <f ca="1">(1+'Case 2 Assumptions'!$C39)*INDEX('Base Case 2 - Forecasts'!$C$10:$CF$15,MATCH('Program Case 2 - Forecasts'!$B13,'Base Case 2 - Forecasts'!$B$10:$B$15,0),MATCH('Program Case 2 - Forecasts'!BQ$8,'Base Case 2 - Forecasts'!$C$8:$CF$8,0))+'Demographic-Economic'!$D$27*BQ23</f>
        <v>1198609.2181642191</v>
      </c>
      <c r="BR13" s="133">
        <f ca="1">(1+'Case 2 Assumptions'!$C39)*INDEX('Base Case 2 - Forecasts'!$C$10:$CF$15,MATCH('Program Case 2 - Forecasts'!$B13,'Base Case 2 - Forecasts'!$B$10:$B$15,0),MATCH('Program Case 2 - Forecasts'!BR$8,'Base Case 2 - Forecasts'!$C$8:$CF$8,0))+'Demographic-Economic'!$D$27*BR23</f>
        <v>1196555.4365828107</v>
      </c>
      <c r="BS13" s="133">
        <f ca="1">(1+'Case 2 Assumptions'!$C39)*INDEX('Base Case 2 - Forecasts'!$C$10:$CF$15,MATCH('Program Case 2 - Forecasts'!$B13,'Base Case 2 - Forecasts'!$B$10:$B$15,0),MATCH('Program Case 2 - Forecasts'!BS$8,'Base Case 2 - Forecasts'!$C$8:$CF$8,0))+'Demographic-Economic'!$D$27*BS23</f>
        <v>1194505.1740956327</v>
      </c>
      <c r="BT13" s="133">
        <f ca="1">(1+'Case 2 Assumptions'!$C39)*INDEX('Base Case 2 - Forecasts'!$C$10:$CF$15,MATCH('Program Case 2 - Forecasts'!$B13,'Base Case 2 - Forecasts'!$B$10:$B$15,0),MATCH('Program Case 2 - Forecasts'!BT$8,'Base Case 2 - Forecasts'!$C$8:$CF$8,0))+'Demographic-Economic'!$D$27*BT23</f>
        <v>1192458.4246728211</v>
      </c>
      <c r="BU13" s="133">
        <f ca="1">(1+'Case 2 Assumptions'!$C39)*INDEX('Base Case 2 - Forecasts'!$C$10:$CF$15,MATCH('Program Case 2 - Forecasts'!$B13,'Base Case 2 - Forecasts'!$B$10:$B$15,0),MATCH('Program Case 2 - Forecasts'!BU$8,'Base Case 2 - Forecasts'!$C$8:$CF$8,0))+'Demographic-Economic'!$D$27*BU23</f>
        <v>1190415.182294843</v>
      </c>
      <c r="BV13" s="133">
        <f ca="1">(1+'Case 2 Assumptions'!$C39)*INDEX('Base Case 2 - Forecasts'!$C$10:$CF$15,MATCH('Program Case 2 - Forecasts'!$B13,'Base Case 2 - Forecasts'!$B$10:$B$15,0),MATCH('Program Case 2 - Forecasts'!BV$8,'Base Case 2 - Forecasts'!$C$8:$CF$8,0))+'Demographic-Economic'!$D$27*BV23</f>
        <v>1187553.1579921669</v>
      </c>
      <c r="BW13" s="133">
        <f ca="1">(1+'Case 2 Assumptions'!$C39)*INDEX('Base Case 2 - Forecasts'!$C$10:$CF$15,MATCH('Program Case 2 - Forecasts'!$B13,'Base Case 2 - Forecasts'!$B$10:$B$15,0),MATCH('Program Case 2 - Forecasts'!BW$8,'Base Case 2 - Forecasts'!$C$8:$CF$8,0))+'Demographic-Economic'!$D$27*BW23</f>
        <v>1184698.0146359296</v>
      </c>
      <c r="BX13" s="133">
        <f ca="1">(1+'Case 2 Assumptions'!$C39)*INDEX('Base Case 2 - Forecasts'!$C$10:$CF$15,MATCH('Program Case 2 - Forecasts'!$B13,'Base Case 2 - Forecasts'!$B$10:$B$15,0),MATCH('Program Case 2 - Forecasts'!BX$8,'Base Case 2 - Forecasts'!$C$8:$CF$8,0))+'Demographic-Economic'!$D$27*BX23</f>
        <v>1181849.7356827969</v>
      </c>
      <c r="BY13" s="133">
        <f ca="1">(1+'Case 2 Assumptions'!$C39)*INDEX('Base Case 2 - Forecasts'!$C$10:$CF$15,MATCH('Program Case 2 - Forecasts'!$B13,'Base Case 2 - Forecasts'!$B$10:$B$15,0),MATCH('Program Case 2 - Forecasts'!BY$8,'Base Case 2 - Forecasts'!$C$8:$CF$8,0))+'Demographic-Economic'!$D$27*BY23</f>
        <v>1179008.3046292088</v>
      </c>
      <c r="BZ13" s="133">
        <f ca="1">(1+'Case 2 Assumptions'!$C39)*INDEX('Base Case 2 - Forecasts'!$C$10:$CF$15,MATCH('Program Case 2 - Forecasts'!$B13,'Base Case 2 - Forecasts'!$B$10:$B$15,0),MATCH('Program Case 2 - Forecasts'!BZ$8,'Base Case 2 - Forecasts'!$C$8:$CF$8,0))+'Demographic-Economic'!$D$27*BZ23</f>
        <v>1176173.7050112833</v>
      </c>
      <c r="CA13" s="133">
        <f ca="1">(1+'Case 2 Assumptions'!$C39)*INDEX('Base Case 2 - Forecasts'!$C$10:$CF$15,MATCH('Program Case 2 - Forecasts'!$B13,'Base Case 2 - Forecasts'!$B$10:$B$15,0),MATCH('Program Case 2 - Forecasts'!CA$8,'Base Case 2 - Forecasts'!$C$8:$CF$8,0))+'Demographic-Economic'!$D$27*CA23</f>
        <v>1173345.9204047215</v>
      </c>
      <c r="CB13" s="133">
        <f ca="1">(1+'Case 2 Assumptions'!$C39)*INDEX('Base Case 2 - Forecasts'!$C$10:$CF$15,MATCH('Program Case 2 - Forecasts'!$B13,'Base Case 2 - Forecasts'!$B$10:$B$15,0),MATCH('Program Case 2 - Forecasts'!CB$8,'Base Case 2 - Forecasts'!$C$8:$CF$8,0))+'Demographic-Economic'!$D$27*CB23</f>
        <v>1170524.9344247121</v>
      </c>
      <c r="CC13" s="133">
        <f ca="1">(1+'Case 2 Assumptions'!$C39)*INDEX('Base Case 2 - Forecasts'!$C$10:$CF$15,MATCH('Program Case 2 - Forecasts'!$B13,'Base Case 2 - Forecasts'!$B$10:$B$15,0),MATCH('Program Case 2 - Forecasts'!CC$8,'Base Case 2 - Forecasts'!$C$8:$CF$8,0))+'Demographic-Economic'!$D$27*CC23</f>
        <v>1167710.7307258365</v>
      </c>
      <c r="CD13" s="133">
        <f ca="1">(1+'Case 2 Assumptions'!$C39)*INDEX('Base Case 2 - Forecasts'!$C$10:$CF$15,MATCH('Program Case 2 - Forecasts'!$B13,'Base Case 2 - Forecasts'!$B$10:$B$15,0),MATCH('Program Case 2 - Forecasts'!CD$8,'Base Case 2 - Forecasts'!$C$8:$CF$8,0))+'Demographic-Economic'!$D$27*CD23</f>
        <v>1164903.2930019742</v>
      </c>
      <c r="CE13" s="133">
        <f ca="1">(1+'Case 2 Assumptions'!$C39)*INDEX('Base Case 2 - Forecasts'!$C$10:$CF$15,MATCH('Program Case 2 - Forecasts'!$B13,'Base Case 2 - Forecasts'!$B$10:$B$15,0),MATCH('Program Case 2 - Forecasts'!CE$8,'Base Case 2 - Forecasts'!$C$8:$CF$8,0))+'Demographic-Economic'!$D$27*CE23</f>
        <v>1162102.6049862083</v>
      </c>
      <c r="CF13" s="133">
        <f ca="1">(1+'Case 2 Assumptions'!$C39)*INDEX('Base Case 2 - Forecasts'!$C$10:$CF$15,MATCH('Program Case 2 - Forecasts'!$B13,'Base Case 2 - Forecasts'!$B$10:$B$15,0),MATCH('Program Case 2 - Forecasts'!CF$8,'Base Case 2 - Forecasts'!$C$8:$CF$8,0))+'Demographic-Economic'!$D$27*CF23</f>
        <v>1159308.6504507309</v>
      </c>
    </row>
    <row r="14" spans="1:84" x14ac:dyDescent="0.2">
      <c r="B14" s="118" t="s">
        <v>35</v>
      </c>
      <c r="C14" s="160">
        <f ca="1">INDEX(INDIRECT("'Base Case "&amp;$E$6&amp;" - Forecasts'!$C$10:$AH$15"),MATCH('Program Case 2 - Forecasts'!$B14,INDIRECT("'Base Case "&amp;$E$6&amp;" - Forecasts'!$B$10:$B$15"),0),MATCH('Program Case 2 - Forecasts'!C$8,INDIRECT("'Base Case "&amp;$E$6&amp;" - Forecasts'!$C$8:$AH$8"),0))</f>
        <v>1289472</v>
      </c>
      <c r="D14" s="160">
        <f ca="1">INDEX(INDIRECT("'Base Case "&amp;$E$6&amp;" - Forecasts'!$C$10:$AH$15"),MATCH('Program Case 2 - Forecasts'!$B14,INDIRECT("'Base Case "&amp;$E$6&amp;" - Forecasts'!$B$10:$B$15"),0),MATCH('Program Case 2 - Forecasts'!D$8,INDIRECT("'Base Case "&amp;$E$6&amp;" - Forecasts'!$C$8:$AH$8"),0))</f>
        <v>1266672</v>
      </c>
      <c r="E14" s="160">
        <f ca="1">INDEX(INDIRECT("'Base Case "&amp;$E$6&amp;" - Forecasts'!$C$10:$AH$15"),MATCH('Program Case 2 - Forecasts'!$B14,INDIRECT("'Base Case "&amp;$E$6&amp;" - Forecasts'!$B$10:$B$15"),0),MATCH('Program Case 2 - Forecasts'!E$8,INDIRECT("'Base Case "&amp;$E$6&amp;" - Forecasts'!$C$8:$AH$8"),0))</f>
        <v>1257096</v>
      </c>
      <c r="F14" s="133">
        <f ca="1">(1+'Case 2 Assumptions'!$C40)*INDEX('Base Case 2 - Forecasts'!$C$10:$CF$15,MATCH('Program Case 2 - Forecasts'!$B14,'Base Case 2 - Forecasts'!$B$10:$B$15,0),MATCH('Program Case 2 - Forecasts'!F$8,'Base Case 2 - Forecasts'!$C$8:$CF$8,0))</f>
        <v>1229418.4258902962</v>
      </c>
      <c r="G14" s="133">
        <f ca="1">(1+'Case 2 Assumptions'!$C40)*INDEX('Base Case 2 - Forecasts'!$C$10:$CF$15,MATCH('Program Case 2 - Forecasts'!$B14,'Base Case 2 - Forecasts'!$B$10:$B$15,0),MATCH('Program Case 2 - Forecasts'!G$8,'Base Case 2 - Forecasts'!$C$8:$CF$8,0))</f>
        <v>1239536.3205606567</v>
      </c>
      <c r="H14" s="133">
        <f ca="1">(1+'Case 2 Assumptions'!$C40)*INDEX('Base Case 2 - Forecasts'!$C$10:$CF$15,MATCH('Program Case 2 - Forecasts'!$B14,'Base Case 2 - Forecasts'!$B$10:$B$15,0),MATCH('Program Case 2 - Forecasts'!H$8,'Base Case 2 - Forecasts'!$C$8:$CF$8,0))</f>
        <v>1249737.4837020314</v>
      </c>
      <c r="I14" s="133">
        <f ca="1">(1+'Case 2 Assumptions'!$C40)*INDEX('Base Case 2 - Forecasts'!$C$10:$CF$15,MATCH('Program Case 2 - Forecasts'!$B14,'Base Case 2 - Forecasts'!$B$10:$B$15,0),MATCH('Program Case 2 - Forecasts'!I$8,'Base Case 2 - Forecasts'!$C$8:$CF$8,0))</f>
        <v>1260022.6005991055</v>
      </c>
      <c r="J14" s="133">
        <f ca="1">(1+'Case 2 Assumptions'!$C40)*INDEX('Base Case 2 - Forecasts'!$C$10:$CF$15,MATCH('Program Case 2 - Forecasts'!$B14,'Base Case 2 - Forecasts'!$B$10:$B$15,0),MATCH('Program Case 2 - Forecasts'!J$8,'Base Case 2 - Forecasts'!$C$8:$CF$8,0))</f>
        <v>1270392.3621763352</v>
      </c>
      <c r="K14" s="133">
        <f ca="1">(1+'Case 2 Assumptions'!$C40)*INDEX('Base Case 2 - Forecasts'!$C$10:$CF$15,MATCH('Program Case 2 - Forecasts'!$B14,'Base Case 2 - Forecasts'!$B$10:$B$15,0),MATCH('Program Case 2 - Forecasts'!K$8,'Base Case 2 - Forecasts'!$C$8:$CF$8,0))</f>
        <v>1280847.4650443622</v>
      </c>
      <c r="L14" s="133">
        <f ca="1">(1+'Case 2 Assumptions'!$C40)*INDEX('Base Case 2 - Forecasts'!$C$10:$CF$15,MATCH('Program Case 2 - Forecasts'!$B14,'Base Case 2 - Forecasts'!$B$10:$B$15,0),MATCH('Program Case 2 - Forecasts'!L$8,'Base Case 2 - Forecasts'!$C$8:$CF$8,0))</f>
        <v>1291388.6115468089</v>
      </c>
      <c r="M14" s="133">
        <f ca="1">(1+'Case 2 Assumptions'!$C40)*INDEX('Base Case 2 - Forecasts'!$C$10:$CF$15,MATCH('Program Case 2 - Forecasts'!$B14,'Base Case 2 - Forecasts'!$B$10:$B$15,0),MATCH('Program Case 2 - Forecasts'!M$8,'Base Case 2 - Forecasts'!$C$8:$CF$8,0))</f>
        <v>1302016.5098074614</v>
      </c>
      <c r="N14" s="133">
        <f ca="1">(1+'Case 2 Assumptions'!$C40)*INDEX('Base Case 2 - Forecasts'!$C$10:$CF$15,MATCH('Program Case 2 - Forecasts'!$B14,'Base Case 2 - Forecasts'!$B$10:$B$15,0),MATCH('Program Case 2 - Forecasts'!N$8,'Base Case 2 - Forecasts'!$C$8:$CF$8,0))</f>
        <v>1310138.9973950787</v>
      </c>
      <c r="O14" s="133">
        <f ca="1">(1+'Case 2 Assumptions'!$C40)*INDEX('Base Case 2 - Forecasts'!$C$10:$CF$15,MATCH('Program Case 2 - Forecasts'!$B14,'Base Case 2 - Forecasts'!$B$10:$B$15,0),MATCH('Program Case 2 - Forecasts'!O$8,'Base Case 2 - Forecasts'!$C$8:$CF$8,0))</f>
        <v>1318312.1562331095</v>
      </c>
      <c r="P14" s="133">
        <f ca="1">(1+'Case 2 Assumptions'!$C40)*INDEX('Base Case 2 - Forecasts'!$C$10:$CF$15,MATCH('Program Case 2 - Forecasts'!$B14,'Base Case 2 - Forecasts'!$B$10:$B$15,0),MATCH('Program Case 2 - Forecasts'!P$8,'Base Case 2 - Forecasts'!$C$8:$CF$8,0))</f>
        <v>1326536.3024286074</v>
      </c>
      <c r="Q14" s="133">
        <f ca="1">(1+'Case 2 Assumptions'!$C40)*INDEX('Base Case 2 - Forecasts'!$C$10:$CF$15,MATCH('Program Case 2 - Forecasts'!$B14,'Base Case 2 - Forecasts'!$B$10:$B$15,0),MATCH('Program Case 2 - Forecasts'!Q$8,'Base Case 2 - Forecasts'!$C$8:$CF$8,0))</f>
        <v>1334811.7540606251</v>
      </c>
      <c r="R14" s="133">
        <f ca="1">(1+'Case 2 Assumptions'!$C40)*INDEX('Base Case 2 - Forecasts'!$C$10:$CF$15,MATCH('Program Case 2 - Forecasts'!$B14,'Base Case 2 - Forecasts'!$B$10:$B$15,0),MATCH('Program Case 2 - Forecasts'!R$8,'Base Case 2 - Forecasts'!$C$8:$CF$8,0))</f>
        <v>1343138.8311925167</v>
      </c>
      <c r="S14" s="133">
        <f ca="1">(1+'Case 2 Assumptions'!$C40)*INDEX('Base Case 2 - Forecasts'!$C$10:$CF$15,MATCH('Program Case 2 - Forecasts'!$B14,'Base Case 2 - Forecasts'!$B$10:$B$15,0),MATCH('Program Case 2 - Forecasts'!S$8,'Base Case 2 - Forecasts'!$C$8:$CF$8,0))</f>
        <v>1351517.8558843168</v>
      </c>
      <c r="T14" s="133">
        <f ca="1">(1+'Case 2 Assumptions'!$C40)*INDEX('Base Case 2 - Forecasts'!$C$10:$CF$15,MATCH('Program Case 2 - Forecasts'!$B14,'Base Case 2 - Forecasts'!$B$10:$B$15,0),MATCH('Program Case 2 - Forecasts'!T$8,'Base Case 2 - Forecasts'!$C$8:$CF$8,0))</f>
        <v>1359949.152205196</v>
      </c>
      <c r="U14" s="133">
        <f ca="1">(1+'Case 2 Assumptions'!$C40)*INDEX('Base Case 2 - Forecasts'!$C$10:$CF$15,MATCH('Program Case 2 - Forecasts'!$B14,'Base Case 2 - Forecasts'!$B$10:$B$15,0),MATCH('Program Case 2 - Forecasts'!U$8,'Base Case 2 - Forecasts'!$C$8:$CF$8,0))</f>
        <v>1368433.046245995</v>
      </c>
      <c r="V14" s="133">
        <f ca="1">(1+'Case 2 Assumptions'!$C40)*INDEX('Base Case 2 - Forecasts'!$C$10:$CF$15,MATCH('Program Case 2 - Forecasts'!$B14,'Base Case 2 - Forecasts'!$B$10:$B$15,0),MATCH('Program Case 2 - Forecasts'!V$8,'Base Case 2 - Forecasts'!$C$8:$CF$8,0))</f>
        <v>1376969.8661318365</v>
      </c>
      <c r="W14" s="133">
        <f ca="1">(1+'Case 2 Assumptions'!$C40)*INDEX('Base Case 2 - Forecasts'!$C$10:$CF$15,MATCH('Program Case 2 - Forecasts'!$B14,'Base Case 2 - Forecasts'!$B$10:$B$15,0),MATCH('Program Case 2 - Forecasts'!W$8,'Base Case 2 - Forecasts'!$C$8:$CF$8,0))</f>
        <v>1385559.9420348164</v>
      </c>
      <c r="X14" s="133">
        <f ca="1">(1+'Case 2 Assumptions'!$C40)*INDEX('Base Case 2 - Forecasts'!$C$10:$CF$15,MATCH('Program Case 2 - Forecasts'!$B14,'Base Case 2 - Forecasts'!$B$10:$B$15,0),MATCH('Program Case 2 - Forecasts'!X$8,'Base Case 2 - Forecasts'!$C$8:$CF$8,0))</f>
        <v>1391436.4150335132</v>
      </c>
      <c r="Y14" s="133">
        <f ca="1">(1+'Case 2 Assumptions'!$C40)*INDEX('Base Case 2 - Forecasts'!$C$10:$CF$15,MATCH('Program Case 2 - Forecasts'!$B14,'Base Case 2 - Forecasts'!$B$10:$B$15,0),MATCH('Program Case 2 - Forecasts'!Y$8,'Base Case 2 - Forecasts'!$C$8:$CF$8,0))</f>
        <v>1397337.8114829077</v>
      </c>
      <c r="Z14" s="133">
        <f ca="1">(1+'Case 2 Assumptions'!$C40)*INDEX('Base Case 2 - Forecasts'!$C$10:$CF$15,MATCH('Program Case 2 - Forecasts'!$B14,'Base Case 2 - Forecasts'!$B$10:$B$15,0),MATCH('Program Case 2 - Forecasts'!Z$8,'Base Case 2 - Forecasts'!$C$8:$CF$8,0))</f>
        <v>1403264.2370889902</v>
      </c>
      <c r="AA14" s="133">
        <f ca="1">(1+'Case 2 Assumptions'!$C40)*INDEX('Base Case 2 - Forecasts'!$C$10:$CF$15,MATCH('Program Case 2 - Forecasts'!$B14,'Base Case 2 - Forecasts'!$B$10:$B$15,0),MATCH('Program Case 2 - Forecasts'!AA$8,'Base Case 2 - Forecasts'!$C$8:$CF$8,0))</f>
        <v>1409215.7980060731</v>
      </c>
      <c r="AB14" s="133">
        <f ca="1">(1+'Case 2 Assumptions'!$C40)*INDEX('Base Case 2 - Forecasts'!$C$10:$CF$15,MATCH('Program Case 2 - Forecasts'!$B14,'Base Case 2 - Forecasts'!$B$10:$B$15,0),MATCH('Program Case 2 - Forecasts'!AB$8,'Base Case 2 - Forecasts'!$C$8:$CF$8,0))</f>
        <v>1415192.6008386938</v>
      </c>
      <c r="AC14" s="133">
        <f ca="1">(1+'Case 2 Assumptions'!$C40)*INDEX('Base Case 2 - Forecasts'!$C$10:$CF$15,MATCH('Program Case 2 - Forecasts'!$B14,'Base Case 2 - Forecasts'!$B$10:$B$15,0),MATCH('Program Case 2 - Forecasts'!AC$8,'Base Case 2 - Forecasts'!$C$8:$CF$8,0))</f>
        <v>1421194.7526435233</v>
      </c>
      <c r="AD14" s="133">
        <f ca="1">(1+'Case 2 Assumptions'!$C40)*INDEX('Base Case 2 - Forecasts'!$C$10:$CF$15,MATCH('Program Case 2 - Forecasts'!$B14,'Base Case 2 - Forecasts'!$B$10:$B$15,0),MATCH('Program Case 2 - Forecasts'!AD$8,'Base Case 2 - Forecasts'!$C$8:$CF$8,0))</f>
        <v>1427222.3609312845</v>
      </c>
      <c r="AE14" s="133">
        <f ca="1">(1+'Case 2 Assumptions'!$C40)*INDEX('Base Case 2 - Forecasts'!$C$10:$CF$15,MATCH('Program Case 2 - Forecasts'!$B14,'Base Case 2 - Forecasts'!$B$10:$B$15,0),MATCH('Program Case 2 - Forecasts'!AE$8,'Base Case 2 - Forecasts'!$C$8:$CF$8,0))</f>
        <v>1433275.5336686773</v>
      </c>
      <c r="AF14" s="133">
        <f ca="1">(1+'Case 2 Assumptions'!$C40)*INDEX('Base Case 2 - Forecasts'!$C$10:$CF$15,MATCH('Program Case 2 - Forecasts'!$B14,'Base Case 2 - Forecasts'!$B$10:$B$15,0),MATCH('Program Case 2 - Forecasts'!AF$8,'Base Case 2 - Forecasts'!$C$8:$CF$8,0))</f>
        <v>1439354.3792803132</v>
      </c>
      <c r="AG14" s="133">
        <f ca="1">(1+'Case 2 Assumptions'!$C40)*INDEX('Base Case 2 - Forecasts'!$C$10:$CF$15,MATCH('Program Case 2 - Forecasts'!$B14,'Base Case 2 - Forecasts'!$B$10:$B$15,0),MATCH('Program Case 2 - Forecasts'!AG$8,'Base Case 2 - Forecasts'!$C$8:$CF$8,0))</f>
        <v>1445459.006650656</v>
      </c>
      <c r="AH14" s="133">
        <f ca="1">(1+'Case 2 Assumptions'!$C40)*INDEX('Base Case 2 - Forecasts'!$C$10:$CF$15,MATCH('Program Case 2 - Forecasts'!$B14,'Base Case 2 - Forecasts'!$B$10:$B$15,0),MATCH('Program Case 2 - Forecasts'!AH$8,'Base Case 2 - Forecasts'!$C$8:$CF$8,0))</f>
        <v>1448735.5919461853</v>
      </c>
      <c r="AI14" s="133">
        <f ca="1">(1+'Case 2 Assumptions'!$C40)*INDEX('Base Case 2 - Forecasts'!$C$10:$CF$15,MATCH('Program Case 2 - Forecasts'!$B14,'Base Case 2 - Forecasts'!$B$10:$B$15,0),MATCH('Program Case 2 - Forecasts'!AI$8,'Base Case 2 - Forecasts'!$C$8:$CF$8,0))</f>
        <v>1452019.6046479223</v>
      </c>
      <c r="AJ14" s="133">
        <f ca="1">(1+'Case 2 Assumptions'!$C40)*INDEX('Base Case 2 - Forecasts'!$C$10:$CF$15,MATCH('Program Case 2 - Forecasts'!$B14,'Base Case 2 - Forecasts'!$B$10:$B$15,0),MATCH('Program Case 2 - Forecasts'!AJ$8,'Base Case 2 - Forecasts'!$C$8:$CF$8,0))</f>
        <v>1455311.0615924082</v>
      </c>
      <c r="AK14" s="133">
        <f ca="1">(1+'Case 2 Assumptions'!$C40)*INDEX('Base Case 2 - Forecasts'!$C$10:$CF$15,MATCH('Program Case 2 - Forecasts'!$B14,'Base Case 2 - Forecasts'!$B$10:$B$15,0),MATCH('Program Case 2 - Forecasts'!AK$8,'Base Case 2 - Forecasts'!$C$8:$CF$8,0))</f>
        <v>1458609.9796543492</v>
      </c>
      <c r="AL14" s="133">
        <f ca="1">(1+'Case 2 Assumptions'!$C40)*INDEX('Base Case 2 - Forecasts'!$C$10:$CF$15,MATCH('Program Case 2 - Forecasts'!$B14,'Base Case 2 - Forecasts'!$B$10:$B$15,0),MATCH('Program Case 2 - Forecasts'!AL$8,'Base Case 2 - Forecasts'!$C$8:$CF$8,0))</f>
        <v>1461916.3757467035</v>
      </c>
      <c r="AM14" s="133">
        <f ca="1">(1+'Case 2 Assumptions'!$C40)*INDEX('Base Case 2 - Forecasts'!$C$10:$CF$15,MATCH('Program Case 2 - Forecasts'!$B14,'Base Case 2 - Forecasts'!$B$10:$B$15,0),MATCH('Program Case 2 - Forecasts'!AM$8,'Base Case 2 - Forecasts'!$C$8:$CF$8,0))</f>
        <v>1465230.2668207677</v>
      </c>
      <c r="AN14" s="133">
        <f ca="1">(1+'Case 2 Assumptions'!$C40)*INDEX('Base Case 2 - Forecasts'!$C$10:$CF$15,MATCH('Program Case 2 - Forecasts'!$B14,'Base Case 2 - Forecasts'!$B$10:$B$15,0),MATCH('Program Case 2 - Forecasts'!AN$8,'Base Case 2 - Forecasts'!$C$8:$CF$8,0))</f>
        <v>1468551.6698662639</v>
      </c>
      <c r="AO14" s="133">
        <f ca="1">(1+'Case 2 Assumptions'!$C40)*INDEX('Base Case 2 - Forecasts'!$C$10:$CF$15,MATCH('Program Case 2 - Forecasts'!$B14,'Base Case 2 - Forecasts'!$B$10:$B$15,0),MATCH('Program Case 2 - Forecasts'!AO$8,'Base Case 2 - Forecasts'!$C$8:$CF$8,0))</f>
        <v>1471880.601911427</v>
      </c>
      <c r="AP14" s="133">
        <f ca="1">(1+'Case 2 Assumptions'!$C40)*INDEX('Base Case 2 - Forecasts'!$C$10:$CF$15,MATCH('Program Case 2 - Forecasts'!$B14,'Base Case 2 - Forecasts'!$B$10:$B$15,0),MATCH('Program Case 2 - Forecasts'!AP$8,'Base Case 2 - Forecasts'!$C$8:$CF$8,0))</f>
        <v>1475217.0800230913</v>
      </c>
      <c r="AQ14" s="133">
        <f ca="1">(1+'Case 2 Assumptions'!$C40)*INDEX('Base Case 2 - Forecasts'!$C$10:$CF$15,MATCH('Program Case 2 - Forecasts'!$B14,'Base Case 2 - Forecasts'!$B$10:$B$15,0),MATCH('Program Case 2 - Forecasts'!AQ$8,'Base Case 2 - Forecasts'!$C$8:$CF$8,0))</f>
        <v>1478561.1213067786</v>
      </c>
      <c r="AR14" s="133">
        <f ca="1">(1+'Case 2 Assumptions'!$C40)*INDEX('Base Case 2 - Forecasts'!$C$10:$CF$15,MATCH('Program Case 2 - Forecasts'!$B14,'Base Case 2 - Forecasts'!$B$10:$B$15,0),MATCH('Program Case 2 - Forecasts'!AR$8,'Base Case 2 - Forecasts'!$C$8:$CF$8,0))</f>
        <v>1479817.3404426193</v>
      </c>
      <c r="AS14" s="133">
        <f ca="1">(1+'Case 2 Assumptions'!$C40)*INDEX('Base Case 2 - Forecasts'!$C$10:$CF$15,MATCH('Program Case 2 - Forecasts'!$B14,'Base Case 2 - Forecasts'!$B$10:$B$15,0),MATCH('Program Case 2 - Forecasts'!AS$8,'Base Case 2 - Forecasts'!$C$8:$CF$8,0))</f>
        <v>1481074.6268907911</v>
      </c>
      <c r="AT14" s="133">
        <f ca="1">(1+'Case 2 Assumptions'!$C40)*INDEX('Base Case 2 - Forecasts'!$C$10:$CF$15,MATCH('Program Case 2 - Forecasts'!$B14,'Base Case 2 - Forecasts'!$B$10:$B$15,0),MATCH('Program Case 2 - Forecasts'!AT$8,'Base Case 2 - Forecasts'!$C$8:$CF$8,0))</f>
        <v>1482332.9815581071</v>
      </c>
      <c r="AU14" s="133">
        <f ca="1">(1+'Case 2 Assumptions'!$C40)*INDEX('Base Case 2 - Forecasts'!$C$10:$CF$15,MATCH('Program Case 2 - Forecasts'!$B14,'Base Case 2 - Forecasts'!$B$10:$B$15,0),MATCH('Program Case 2 - Forecasts'!AU$8,'Base Case 2 - Forecasts'!$C$8:$CF$8,0))</f>
        <v>1483592.4053521501</v>
      </c>
      <c r="AV14" s="133">
        <f ca="1">(1+'Case 2 Assumptions'!$C40)*INDEX('Base Case 2 - Forecasts'!$C$10:$CF$15,MATCH('Program Case 2 - Forecasts'!$B14,'Base Case 2 - Forecasts'!$B$10:$B$15,0),MATCH('Program Case 2 - Forecasts'!AV$8,'Base Case 2 - Forecasts'!$C$8:$CF$8,0))</f>
        <v>1484852.8991812749</v>
      </c>
      <c r="AW14" s="133">
        <f ca="1">(1+'Case 2 Assumptions'!$C40)*INDEX('Base Case 2 - Forecasts'!$C$10:$CF$15,MATCH('Program Case 2 - Forecasts'!$B14,'Base Case 2 - Forecasts'!$B$10:$B$15,0),MATCH('Program Case 2 - Forecasts'!AW$8,'Base Case 2 - Forecasts'!$C$8:$CF$8,0))</f>
        <v>1486114.4639546077</v>
      </c>
      <c r="AX14" s="133">
        <f ca="1">(1+'Case 2 Assumptions'!$C40)*INDEX('Base Case 2 - Forecasts'!$C$10:$CF$15,MATCH('Program Case 2 - Forecasts'!$B14,'Base Case 2 - Forecasts'!$B$10:$B$15,0),MATCH('Program Case 2 - Forecasts'!AX$8,'Base Case 2 - Forecasts'!$C$8:$CF$8,0))</f>
        <v>1487377.1005820467</v>
      </c>
      <c r="AY14" s="133">
        <f ca="1">(1+'Case 2 Assumptions'!$C40)*INDEX('Base Case 2 - Forecasts'!$C$10:$CF$15,MATCH('Program Case 2 - Forecasts'!$B14,'Base Case 2 - Forecasts'!$B$10:$B$15,0),MATCH('Program Case 2 - Forecasts'!AY$8,'Base Case 2 - Forecasts'!$C$8:$CF$8,0))</f>
        <v>1488640.8099742637</v>
      </c>
      <c r="AZ14" s="133">
        <f ca="1">(1+'Case 2 Assumptions'!$C40)*INDEX('Base Case 2 - Forecasts'!$C$10:$CF$15,MATCH('Program Case 2 - Forecasts'!$B14,'Base Case 2 - Forecasts'!$B$10:$B$15,0),MATCH('Program Case 2 - Forecasts'!AZ$8,'Base Case 2 - Forecasts'!$C$8:$CF$8,0))</f>
        <v>1489905.5930427038</v>
      </c>
      <c r="BA14" s="133">
        <f ca="1">(1+'Case 2 Assumptions'!$C40)*INDEX('Base Case 2 - Forecasts'!$C$10:$CF$15,MATCH('Program Case 2 - Forecasts'!$B14,'Base Case 2 - Forecasts'!$B$10:$B$15,0),MATCH('Program Case 2 - Forecasts'!BA$8,'Base Case 2 - Forecasts'!$C$8:$CF$8,0))</f>
        <v>1491171.4506995871</v>
      </c>
      <c r="BB14" s="133">
        <f ca="1">(1+'Case 2 Assumptions'!$C40)*INDEX('Base Case 2 - Forecasts'!$C$10:$CF$15,MATCH('Program Case 2 - Forecasts'!$B14,'Base Case 2 - Forecasts'!$B$10:$B$15,0),MATCH('Program Case 2 - Forecasts'!BB$8,'Base Case 2 - Forecasts'!$C$8:$CF$8,0))</f>
        <v>1490381.4242600021</v>
      </c>
      <c r="BC14" s="133">
        <f ca="1">(1+'Case 2 Assumptions'!$C40)*INDEX('Base Case 2 - Forecasts'!$C$10:$CF$15,MATCH('Program Case 2 - Forecasts'!$B14,'Base Case 2 - Forecasts'!$B$10:$B$15,0),MATCH('Program Case 2 - Forecasts'!BC$8,'Base Case 2 - Forecasts'!$C$8:$CF$8,0))</f>
        <v>1489591.8163784405</v>
      </c>
      <c r="BD14" s="133">
        <f ca="1">(1+'Case 2 Assumptions'!$C40)*INDEX('Base Case 2 - Forecasts'!$C$10:$CF$15,MATCH('Program Case 2 - Forecasts'!$B14,'Base Case 2 - Forecasts'!$B$10:$B$15,0),MATCH('Program Case 2 - Forecasts'!BD$8,'Base Case 2 - Forecasts'!$C$8:$CF$8,0))</f>
        <v>1488802.6268331495</v>
      </c>
      <c r="BE14" s="133">
        <f ca="1">(1+'Case 2 Assumptions'!$C40)*INDEX('Base Case 2 - Forecasts'!$C$10:$CF$15,MATCH('Program Case 2 - Forecasts'!$B14,'Base Case 2 - Forecasts'!$B$10:$B$15,0),MATCH('Program Case 2 - Forecasts'!BE$8,'Base Case 2 - Forecasts'!$C$8:$CF$8,0))</f>
        <v>1488013.8554024934</v>
      </c>
      <c r="BF14" s="133">
        <f ca="1">(1+'Case 2 Assumptions'!$C40)*INDEX('Base Case 2 - Forecasts'!$C$10:$CF$15,MATCH('Program Case 2 - Forecasts'!$B14,'Base Case 2 - Forecasts'!$B$10:$B$15,0),MATCH('Program Case 2 - Forecasts'!BF$8,'Base Case 2 - Forecasts'!$C$8:$CF$8,0))</f>
        <v>1487225.5018649539</v>
      </c>
      <c r="BG14" s="133">
        <f ca="1">(1+'Case 2 Assumptions'!$C40)*INDEX('Base Case 2 - Forecasts'!$C$10:$CF$15,MATCH('Program Case 2 - Forecasts'!$B14,'Base Case 2 - Forecasts'!$B$10:$B$15,0),MATCH('Program Case 2 - Forecasts'!BG$8,'Base Case 2 - Forecasts'!$C$8:$CF$8,0))</f>
        <v>1486437.5659991303</v>
      </c>
      <c r="BH14" s="133">
        <f ca="1">(1+'Case 2 Assumptions'!$C40)*INDEX('Base Case 2 - Forecasts'!$C$10:$CF$15,MATCH('Program Case 2 - Forecasts'!$B14,'Base Case 2 - Forecasts'!$B$10:$B$15,0),MATCH('Program Case 2 - Forecasts'!BH$8,'Base Case 2 - Forecasts'!$C$8:$CF$8,0))</f>
        <v>1485650.0475837388</v>
      </c>
      <c r="BI14" s="133">
        <f ca="1">(1+'Case 2 Assumptions'!$C40)*INDEX('Base Case 2 - Forecasts'!$C$10:$CF$15,MATCH('Program Case 2 - Forecasts'!$B14,'Base Case 2 - Forecasts'!$B$10:$B$15,0),MATCH('Program Case 2 - Forecasts'!BI$8,'Base Case 2 - Forecasts'!$C$8:$CF$8,0))</f>
        <v>1484862.9463976133</v>
      </c>
      <c r="BJ14" s="133">
        <f ca="1">(1+'Case 2 Assumptions'!$C40)*INDEX('Base Case 2 - Forecasts'!$C$10:$CF$15,MATCH('Program Case 2 - Forecasts'!$B14,'Base Case 2 - Forecasts'!$B$10:$B$15,0),MATCH('Program Case 2 - Forecasts'!BJ$8,'Base Case 2 - Forecasts'!$C$8:$CF$8,0))</f>
        <v>1484076.2622197047</v>
      </c>
      <c r="BK14" s="133">
        <f ca="1">(1+'Case 2 Assumptions'!$C40)*INDEX('Base Case 2 - Forecasts'!$C$10:$CF$15,MATCH('Program Case 2 - Forecasts'!$B14,'Base Case 2 - Forecasts'!$B$10:$B$15,0),MATCH('Program Case 2 - Forecasts'!BK$8,'Base Case 2 - Forecasts'!$C$8:$CF$8,0))</f>
        <v>1483289.994829081</v>
      </c>
      <c r="BL14" s="133">
        <f ca="1">(1+'Case 2 Assumptions'!$C40)*INDEX('Base Case 2 - Forecasts'!$C$10:$CF$15,MATCH('Program Case 2 - Forecasts'!$B14,'Base Case 2 - Forecasts'!$B$10:$B$15,0),MATCH('Program Case 2 - Forecasts'!BL$8,'Base Case 2 - Forecasts'!$C$8:$CF$8,0))</f>
        <v>1480748.4211242392</v>
      </c>
      <c r="BM14" s="133">
        <f ca="1">(1+'Case 2 Assumptions'!$C40)*INDEX('Base Case 2 - Forecasts'!$C$10:$CF$15,MATCH('Program Case 2 - Forecasts'!$B14,'Base Case 2 - Forecasts'!$B$10:$B$15,0),MATCH('Program Case 2 - Forecasts'!BM$8,'Base Case 2 - Forecasts'!$C$8:$CF$8,0))</f>
        <v>1478211.2023310598</v>
      </c>
      <c r="BN14" s="133">
        <f ca="1">(1+'Case 2 Assumptions'!$C40)*INDEX('Base Case 2 - Forecasts'!$C$10:$CF$15,MATCH('Program Case 2 - Forecasts'!$B14,'Base Case 2 - Forecasts'!$B$10:$B$15,0),MATCH('Program Case 2 - Forecasts'!BN$8,'Base Case 2 - Forecasts'!$C$8:$CF$8,0))</f>
        <v>1475678.3309875301</v>
      </c>
      <c r="BO14" s="133">
        <f ca="1">(1+'Case 2 Assumptions'!$C40)*INDEX('Base Case 2 - Forecasts'!$C$10:$CF$15,MATCH('Program Case 2 - Forecasts'!$B14,'Base Case 2 - Forecasts'!$B$10:$B$15,0),MATCH('Program Case 2 - Forecasts'!BO$8,'Base Case 2 - Forecasts'!$C$8:$CF$8,0))</f>
        <v>1473149.7996444227</v>
      </c>
      <c r="BP14" s="133">
        <f ca="1">(1+'Case 2 Assumptions'!$C40)*INDEX('Base Case 2 - Forecasts'!$C$10:$CF$15,MATCH('Program Case 2 - Forecasts'!$B14,'Base Case 2 - Forecasts'!$B$10:$B$15,0),MATCH('Program Case 2 - Forecasts'!BP$8,'Base Case 2 - Forecasts'!$C$8:$CF$8,0))</f>
        <v>1470625.6008652751</v>
      </c>
      <c r="BQ14" s="133">
        <f ca="1">(1+'Case 2 Assumptions'!$C40)*INDEX('Base Case 2 - Forecasts'!$C$10:$CF$15,MATCH('Program Case 2 - Forecasts'!$B14,'Base Case 2 - Forecasts'!$B$10:$B$15,0),MATCH('Program Case 2 - Forecasts'!BQ$8,'Base Case 2 - Forecasts'!$C$8:$CF$8,0))</f>
        <v>1468105.727226367</v>
      </c>
      <c r="BR14" s="133">
        <f ca="1">(1+'Case 2 Assumptions'!$C40)*INDEX('Base Case 2 - Forecasts'!$C$10:$CF$15,MATCH('Program Case 2 - Forecasts'!$B14,'Base Case 2 - Forecasts'!$B$10:$B$15,0),MATCH('Program Case 2 - Forecasts'!BR$8,'Base Case 2 - Forecasts'!$C$8:$CF$8,0))</f>
        <v>1465590.1713166973</v>
      </c>
      <c r="BS14" s="133">
        <f ca="1">(1+'Case 2 Assumptions'!$C40)*INDEX('Base Case 2 - Forecasts'!$C$10:$CF$15,MATCH('Program Case 2 - Forecasts'!$B14,'Base Case 2 - Forecasts'!$B$10:$B$15,0),MATCH('Program Case 2 - Forecasts'!BS$8,'Base Case 2 - Forecasts'!$C$8:$CF$8,0))</f>
        <v>1463078.9257379647</v>
      </c>
      <c r="BT14" s="133">
        <f ca="1">(1+'Case 2 Assumptions'!$C40)*INDEX('Base Case 2 - Forecasts'!$C$10:$CF$15,MATCH('Program Case 2 - Forecasts'!$B14,'Base Case 2 - Forecasts'!$B$10:$B$15,0),MATCH('Program Case 2 - Forecasts'!BT$8,'Base Case 2 - Forecasts'!$C$8:$CF$8,0))</f>
        <v>1460571.9831045438</v>
      </c>
      <c r="BU14" s="133">
        <f ca="1">(1+'Case 2 Assumptions'!$C40)*INDEX('Base Case 2 - Forecasts'!$C$10:$CF$15,MATCH('Program Case 2 - Forecasts'!$B14,'Base Case 2 - Forecasts'!$B$10:$B$15,0),MATCH('Program Case 2 - Forecasts'!BU$8,'Base Case 2 - Forecasts'!$C$8:$CF$8,0))</f>
        <v>1458069.3360434647</v>
      </c>
      <c r="BV14" s="133">
        <f ca="1">(1+'Case 2 Assumptions'!$C40)*INDEX('Base Case 2 - Forecasts'!$C$10:$CF$15,MATCH('Program Case 2 - Forecasts'!$B14,'Base Case 2 - Forecasts'!$B$10:$B$15,0),MATCH('Program Case 2 - Forecasts'!BV$8,'Base Case 2 - Forecasts'!$C$8:$CF$8,0))</f>
        <v>1454563.8113015017</v>
      </c>
      <c r="BW14" s="133">
        <f ca="1">(1+'Case 2 Assumptions'!$C40)*INDEX('Base Case 2 - Forecasts'!$C$10:$CF$15,MATCH('Program Case 2 - Forecasts'!$B14,'Base Case 2 - Forecasts'!$B$10:$B$15,0),MATCH('Program Case 2 - Forecasts'!BW$8,'Base Case 2 - Forecasts'!$C$8:$CF$8,0))</f>
        <v>1451066.7146249348</v>
      </c>
      <c r="BX14" s="133">
        <f ca="1">(1+'Case 2 Assumptions'!$C40)*INDEX('Base Case 2 - Forecasts'!$C$10:$CF$15,MATCH('Program Case 2 - Forecasts'!$B14,'Base Case 2 - Forecasts'!$B$10:$B$15,0),MATCH('Program Case 2 - Forecasts'!BX$8,'Base Case 2 - Forecasts'!$C$8:$CF$8,0))</f>
        <v>1447578.0257508105</v>
      </c>
      <c r="BY14" s="133">
        <f ca="1">(1+'Case 2 Assumptions'!$C40)*INDEX('Base Case 2 - Forecasts'!$C$10:$CF$15,MATCH('Program Case 2 - Forecasts'!$B14,'Base Case 2 - Forecasts'!$B$10:$B$15,0),MATCH('Program Case 2 - Forecasts'!BY$8,'Base Case 2 - Forecasts'!$C$8:$CF$8,0))</f>
        <v>1444097.7244648912</v>
      </c>
      <c r="BZ14" s="133">
        <f ca="1">(1+'Case 2 Assumptions'!$C40)*INDEX('Base Case 2 - Forecasts'!$C$10:$CF$15,MATCH('Program Case 2 - Forecasts'!$B14,'Base Case 2 - Forecasts'!$B$10:$B$15,0),MATCH('Program Case 2 - Forecasts'!BZ$8,'Base Case 2 - Forecasts'!$C$8:$CF$8,0))</f>
        <v>1440625.7906015394</v>
      </c>
      <c r="CA14" s="133">
        <f ca="1">(1+'Case 2 Assumptions'!$C40)*INDEX('Base Case 2 - Forecasts'!$C$10:$CF$15,MATCH('Program Case 2 - Forecasts'!$B14,'Base Case 2 - Forecasts'!$B$10:$B$15,0),MATCH('Program Case 2 - Forecasts'!CA$8,'Base Case 2 - Forecasts'!$C$8:$CF$8,0))</f>
        <v>1437162.2040435998</v>
      </c>
      <c r="CB14" s="133">
        <f ca="1">(1+'Case 2 Assumptions'!$C40)*INDEX('Base Case 2 - Forecasts'!$C$10:$CF$15,MATCH('Program Case 2 - Forecasts'!$B14,'Base Case 2 - Forecasts'!$B$10:$B$15,0),MATCH('Program Case 2 - Forecasts'!CB$8,'Base Case 2 - Forecasts'!$C$8:$CF$8,0))</f>
        <v>1433706.9447222839</v>
      </c>
      <c r="CC14" s="133">
        <f ca="1">(1+'Case 2 Assumptions'!$C40)*INDEX('Base Case 2 - Forecasts'!$C$10:$CF$15,MATCH('Program Case 2 - Forecasts'!$B14,'Base Case 2 - Forecasts'!$B$10:$B$15,0),MATCH('Program Case 2 - Forecasts'!CC$8,'Base Case 2 - Forecasts'!$C$8:$CF$8,0))</f>
        <v>1430259.9926170525</v>
      </c>
      <c r="CD14" s="133">
        <f ca="1">(1+'Case 2 Assumptions'!$C40)*INDEX('Base Case 2 - Forecasts'!$C$10:$CF$15,MATCH('Program Case 2 - Forecasts'!$B14,'Base Case 2 - Forecasts'!$B$10:$B$15,0),MATCH('Program Case 2 - Forecasts'!CD$8,'Base Case 2 - Forecasts'!$C$8:$CF$8,0))</f>
        <v>1426821.3277555006</v>
      </c>
      <c r="CE14" s="133">
        <f ca="1">(1+'Case 2 Assumptions'!$C40)*INDEX('Base Case 2 - Forecasts'!$C$10:$CF$15,MATCH('Program Case 2 - Forecasts'!$B14,'Base Case 2 - Forecasts'!$B$10:$B$15,0),MATCH('Program Case 2 - Forecasts'!CE$8,'Base Case 2 - Forecasts'!$C$8:$CF$8,0))</f>
        <v>1423390.9302132409</v>
      </c>
      <c r="CF14" s="133">
        <f ca="1">(1+'Case 2 Assumptions'!$C40)*INDEX('Base Case 2 - Forecasts'!$C$10:$CF$15,MATCH('Program Case 2 - Forecasts'!$B14,'Base Case 2 - Forecasts'!$B$10:$B$15,0),MATCH('Program Case 2 - Forecasts'!CF$8,'Base Case 2 - Forecasts'!$C$8:$CF$8,0))</f>
        <v>1419968.7801137895</v>
      </c>
    </row>
    <row r="15" spans="1:84" x14ac:dyDescent="0.2">
      <c r="B15" s="118" t="s">
        <v>36</v>
      </c>
      <c r="C15" s="160">
        <f ca="1">INDEX(INDIRECT("'Base Case "&amp;$E$6&amp;" - Forecasts'!$C$10:$AH$15"),MATCH('Program Case 2 - Forecasts'!$B15,INDIRECT("'Base Case "&amp;$E$6&amp;" - Forecasts'!$B$10:$B$15"),0),MATCH('Program Case 2 - Forecasts'!C$8,INDIRECT("'Base Case "&amp;$E$6&amp;" - Forecasts'!$C$8:$AH$8"),0))</f>
        <v>323820</v>
      </c>
      <c r="D15" s="160">
        <f ca="1">INDEX(INDIRECT("'Base Case "&amp;$E$6&amp;" - Forecasts'!$C$10:$AH$15"),MATCH('Program Case 2 - Forecasts'!$B15,INDIRECT("'Base Case "&amp;$E$6&amp;" - Forecasts'!$B$10:$B$15"),0),MATCH('Program Case 2 - Forecasts'!D$8,INDIRECT("'Base Case "&amp;$E$6&amp;" - Forecasts'!$C$8:$AH$8"),0))</f>
        <v>307884</v>
      </c>
      <c r="E15" s="160">
        <f ca="1">INDEX(INDIRECT("'Base Case "&amp;$E$6&amp;" - Forecasts'!$C$10:$AH$15"),MATCH('Program Case 2 - Forecasts'!$B15,INDIRECT("'Base Case "&amp;$E$6&amp;" - Forecasts'!$B$10:$B$15"),0),MATCH('Program Case 2 - Forecasts'!E$8,INDIRECT("'Base Case "&amp;$E$6&amp;" - Forecasts'!$C$8:$AH$8"),0))</f>
        <v>313836</v>
      </c>
      <c r="F15" s="133">
        <f ca="1">(1+'Case 2 Assumptions'!$C39)*INDEX('Base Case 2 - Forecasts'!$C$10:$CF$15,MATCH('Program Case 2 - Forecasts'!$B15,'Base Case 2 - Forecasts'!$B$10:$B$15,0),MATCH('Program Case 2 - Forecasts'!F$8,'Base Case 2 - Forecasts'!$C$8:$CF$8,0))+'Demographic-Economic'!$D$27*F25</f>
        <v>316418.81438190403</v>
      </c>
      <c r="G15" s="133">
        <f ca="1">(1+'Case 2 Assumptions'!$C39)*INDEX('Base Case 2 - Forecasts'!$C$10:$CF$15,MATCH('Program Case 2 - Forecasts'!$B15,'Base Case 2 - Forecasts'!$B$10:$B$15,0),MATCH('Program Case 2 - Forecasts'!G$8,'Base Case 2 - Forecasts'!$C$8:$CF$8,0))+'Demographic-Economic'!$D$27*G25</f>
        <v>319022.88486613974</v>
      </c>
      <c r="H15" s="133">
        <f ca="1">(1+'Case 2 Assumptions'!$C39)*INDEX('Base Case 2 - Forecasts'!$C$10:$CF$15,MATCH('Program Case 2 - Forecasts'!$B15,'Base Case 2 - Forecasts'!$B$10:$B$15,0),MATCH('Program Case 2 - Forecasts'!H$8,'Base Case 2 - Forecasts'!$C$8:$CF$8,0))+'Demographic-Economic'!$D$27*H25</f>
        <v>407788.60754849331</v>
      </c>
      <c r="I15" s="133">
        <f ca="1">(1+'Case 2 Assumptions'!$C39)*INDEX('Base Case 2 - Forecasts'!$C$10:$CF$15,MATCH('Program Case 2 - Forecasts'!$B15,'Base Case 2 - Forecasts'!$B$10:$B$15,0),MATCH('Program Case 2 - Forecasts'!I$8,'Base Case 2 - Forecasts'!$C$8:$CF$8,0))+'Demographic-Economic'!$D$27*I25</f>
        <v>324295.49531702622</v>
      </c>
      <c r="J15" s="133">
        <f ca="1">(1+'Case 2 Assumptions'!$C39)*INDEX('Base Case 2 - Forecasts'!$C$10:$CF$15,MATCH('Program Case 2 - Forecasts'!$B15,'Base Case 2 - Forecasts'!$B$10:$B$15,0),MATCH('Program Case 2 - Forecasts'!J$8,'Base Case 2 - Forecasts'!$C$8:$CF$8,0))+'Demographic-Economic'!$D$27*J25</f>
        <v>326964.38948242314</v>
      </c>
      <c r="K15" s="133">
        <f ca="1">(1+'Case 2 Assumptions'!$C39)*INDEX('Base Case 2 - Forecasts'!$C$10:$CF$15,MATCH('Program Case 2 - Forecasts'!$B15,'Base Case 2 - Forecasts'!$B$10:$B$15,0),MATCH('Program Case 2 - Forecasts'!K$8,'Base Case 2 - Forecasts'!$C$8:$CF$8,0))+'Demographic-Economic'!$D$27*K25</f>
        <v>329655.248171438</v>
      </c>
      <c r="L15" s="133">
        <f ca="1">(1+'Case 2 Assumptions'!$C39)*INDEX('Base Case 2 - Forecasts'!$C$10:$CF$15,MATCH('Program Case 2 - Forecasts'!$B15,'Base Case 2 - Forecasts'!$B$10:$B$15,0),MATCH('Program Case 2 - Forecasts'!L$8,'Base Case 2 - Forecasts'!$C$8:$CF$8,0))+'Demographic-Economic'!$D$27*L25</f>
        <v>332368.25214818807</v>
      </c>
      <c r="M15" s="133">
        <f ca="1">(1+'Case 2 Assumptions'!$C39)*INDEX('Base Case 2 - Forecasts'!$C$10:$CF$15,MATCH('Program Case 2 - Forecasts'!$B15,'Base Case 2 - Forecasts'!$B$10:$B$15,0),MATCH('Program Case 2 - Forecasts'!M$8,'Base Case 2 - Forecasts'!$C$8:$CF$8,0))+'Demographic-Economic'!$D$27*M25</f>
        <v>335103.58366444701</v>
      </c>
      <c r="N15" s="133">
        <f ca="1">(1+'Case 2 Assumptions'!$C39)*INDEX('Base Case 2 - Forecasts'!$C$10:$CF$15,MATCH('Program Case 2 - Forecasts'!$B15,'Base Case 2 - Forecasts'!$B$10:$B$15,0),MATCH('Program Case 2 - Forecasts'!N$8,'Base Case 2 - Forecasts'!$C$8:$CF$8,0))+'Demographic-Economic'!$D$27*N25</f>
        <v>337194.0907189874</v>
      </c>
      <c r="O15" s="133">
        <f ca="1">(1+'Case 2 Assumptions'!$C39)*INDEX('Base Case 2 - Forecasts'!$C$10:$CF$15,MATCH('Program Case 2 - Forecasts'!$B15,'Base Case 2 - Forecasts'!$B$10:$B$15,0),MATCH('Program Case 2 - Forecasts'!O$8,'Base Case 2 - Forecasts'!$C$8:$CF$8,0))+'Demographic-Economic'!$D$27*O25</f>
        <v>339297.63917313708</v>
      </c>
      <c r="P15" s="133">
        <f ca="1">(1+'Case 2 Assumptions'!$C39)*INDEX('Base Case 2 - Forecasts'!$C$10:$CF$15,MATCH('Program Case 2 - Forecasts'!$B15,'Base Case 2 - Forecasts'!$B$10:$B$15,0),MATCH('Program Case 2 - Forecasts'!P$8,'Base Case 2 - Forecasts'!$C$8:$CF$8,0))+'Demographic-Economic'!$D$27*P25</f>
        <v>341414.31038424117</v>
      </c>
      <c r="Q15" s="133">
        <f ca="1">(1+'Case 2 Assumptions'!$C39)*INDEX('Base Case 2 - Forecasts'!$C$10:$CF$15,MATCH('Program Case 2 - Forecasts'!$B15,'Base Case 2 - Forecasts'!$B$10:$B$15,0),MATCH('Program Case 2 - Forecasts'!Q$8,'Base Case 2 - Forecasts'!$C$8:$CF$8,0))+'Demographic-Economic'!$D$27*Q25</f>
        <v>343544.18621718354</v>
      </c>
      <c r="R15" s="133">
        <f ca="1">(1+'Case 2 Assumptions'!$C39)*INDEX('Base Case 2 - Forecasts'!$C$10:$CF$15,MATCH('Program Case 2 - Forecasts'!$B15,'Base Case 2 - Forecasts'!$B$10:$B$15,0),MATCH('Program Case 2 - Forecasts'!R$8,'Base Case 2 - Forecasts'!$C$8:$CF$8,0))+'Demographic-Economic'!$D$27*R25</f>
        <v>345687.34904755332</v>
      </c>
      <c r="S15" s="133">
        <f ca="1">(1+'Case 2 Assumptions'!$C39)*INDEX('Base Case 2 - Forecasts'!$C$10:$CF$15,MATCH('Program Case 2 - Forecasts'!$B15,'Base Case 2 - Forecasts'!$B$10:$B$15,0),MATCH('Program Case 2 - Forecasts'!S$8,'Base Case 2 - Forecasts'!$C$8:$CF$8,0))+'Demographic-Economic'!$D$27*S25</f>
        <v>347843.88176483067</v>
      </c>
      <c r="T15" s="133">
        <f ca="1">(1+'Case 2 Assumptions'!$C39)*INDEX('Base Case 2 - Forecasts'!$C$10:$CF$15,MATCH('Program Case 2 - Forecasts'!$B15,'Base Case 2 - Forecasts'!$B$10:$B$15,0),MATCH('Program Case 2 - Forecasts'!T$8,'Base Case 2 - Forecasts'!$C$8:$CF$8,0))+'Demographic-Economic'!$D$27*T25</f>
        <v>350013.86777559272</v>
      </c>
      <c r="U15" s="133">
        <f ca="1">(1+'Case 2 Assumptions'!$C39)*INDEX('Base Case 2 - Forecasts'!$C$10:$CF$15,MATCH('Program Case 2 - Forecasts'!$B15,'Base Case 2 - Forecasts'!$B$10:$B$15,0),MATCH('Program Case 2 - Forecasts'!U$8,'Base Case 2 - Forecasts'!$C$8:$CF$8,0))+'Demographic-Economic'!$D$27*U25</f>
        <v>352197.39100673946</v>
      </c>
      <c r="V15" s="133">
        <f ca="1">(1+'Case 2 Assumptions'!$C39)*INDEX('Base Case 2 - Forecasts'!$C$10:$CF$15,MATCH('Program Case 2 - Forecasts'!$B15,'Base Case 2 - Forecasts'!$B$10:$B$15,0),MATCH('Program Case 2 - Forecasts'!V$8,'Base Case 2 - Forecasts'!$C$8:$CF$8,0))+'Demographic-Economic'!$D$27*V25</f>
        <v>354394.53590873955</v>
      </c>
      <c r="W15" s="133">
        <f ca="1">(1+'Case 2 Assumptions'!$C39)*INDEX('Base Case 2 - Forecasts'!$C$10:$CF$15,MATCH('Program Case 2 - Forecasts'!$B15,'Base Case 2 - Forecasts'!$B$10:$B$15,0),MATCH('Program Case 2 - Forecasts'!W$8,'Base Case 2 - Forecasts'!$C$8:$CF$8,0))+'Demographic-Economic'!$D$27*W25</f>
        <v>356605.38745889679</v>
      </c>
      <c r="X15" s="133">
        <f ca="1">(1+'Case 2 Assumptions'!$C39)*INDEX('Base Case 2 - Forecasts'!$C$10:$CF$15,MATCH('Program Case 2 - Forecasts'!$B15,'Base Case 2 - Forecasts'!$B$10:$B$15,0),MATCH('Program Case 2 - Forecasts'!X$8,'Base Case 2 - Forecasts'!$C$8:$CF$8,0))+'Demographic-Economic'!$D$27*X25</f>
        <v>358117.83153801359</v>
      </c>
      <c r="Y15" s="133">
        <f ca="1">(1+'Case 2 Assumptions'!$C39)*INDEX('Base Case 2 - Forecasts'!$C$10:$CF$15,MATCH('Program Case 2 - Forecasts'!$B15,'Base Case 2 - Forecasts'!$B$10:$B$15,0),MATCH('Program Case 2 - Forecasts'!Y$8,'Base Case 2 - Forecasts'!$C$8:$CF$8,0))+'Demographic-Economic'!$D$27*Y25</f>
        <v>359636.69023444381</v>
      </c>
      <c r="Z15" s="133">
        <f ca="1">(1+'Case 2 Assumptions'!$C39)*INDEX('Base Case 2 - Forecasts'!$C$10:$CF$15,MATCH('Program Case 2 - Forecasts'!$B15,'Base Case 2 - Forecasts'!$B$10:$B$15,0),MATCH('Program Case 2 - Forecasts'!Z$8,'Base Case 2 - Forecasts'!$C$8:$CF$8,0))+'Demographic-Economic'!$D$27*Z25</f>
        <v>361161.99075402989</v>
      </c>
      <c r="AA15" s="133">
        <f ca="1">(1+'Case 2 Assumptions'!$C39)*INDEX('Base Case 2 - Forecasts'!$C$10:$CF$15,MATCH('Program Case 2 - Forecasts'!$B15,'Base Case 2 - Forecasts'!$B$10:$B$15,0),MATCH('Program Case 2 - Forecasts'!AA$8,'Base Case 2 - Forecasts'!$C$8:$CF$8,0))+'Demographic-Economic'!$D$27*AA25</f>
        <v>362693.76041800034</v>
      </c>
      <c r="AB15" s="133">
        <f ca="1">(1+'Case 2 Assumptions'!$C39)*INDEX('Base Case 2 - Forecasts'!$C$10:$CF$15,MATCH('Program Case 2 - Forecasts'!$B15,'Base Case 2 - Forecasts'!$B$10:$B$15,0),MATCH('Program Case 2 - Forecasts'!AB$8,'Base Case 2 - Forecasts'!$C$8:$CF$8,0))+'Demographic-Economic'!$D$27*AB25</f>
        <v>364232.02666345926</v>
      </c>
      <c r="AC15" s="133">
        <f ca="1">(1+'Case 2 Assumptions'!$C39)*INDEX('Base Case 2 - Forecasts'!$C$10:$CF$15,MATCH('Program Case 2 - Forecasts'!$B15,'Base Case 2 - Forecasts'!$B$10:$B$15,0),MATCH('Program Case 2 - Forecasts'!AC$8,'Base Case 2 - Forecasts'!$C$8:$CF$8,0))+'Demographic-Economic'!$D$27*AC25</f>
        <v>365776.81704387761</v>
      </c>
      <c r="AD15" s="133">
        <f ca="1">(1+'Case 2 Assumptions'!$C39)*INDEX('Base Case 2 - Forecasts'!$C$10:$CF$15,MATCH('Program Case 2 - Forecasts'!$B15,'Base Case 2 - Forecasts'!$B$10:$B$15,0),MATCH('Program Case 2 - Forecasts'!AD$8,'Base Case 2 - Forecasts'!$C$8:$CF$8,0))+'Demographic-Economic'!$D$27*AD25</f>
        <v>367328.15922958695</v>
      </c>
      <c r="AE15" s="133">
        <f ca="1">(1+'Case 2 Assumptions'!$C39)*INDEX('Base Case 2 - Forecasts'!$C$10:$CF$15,MATCH('Program Case 2 - Forecasts'!$B15,'Base Case 2 - Forecasts'!$B$10:$B$15,0),MATCH('Program Case 2 - Forecasts'!AE$8,'Base Case 2 - Forecasts'!$C$8:$CF$8,0))+'Demographic-Economic'!$D$27*AE25</f>
        <v>368886.08100827486</v>
      </c>
      <c r="AF15" s="133">
        <f ca="1">(1+'Case 2 Assumptions'!$C39)*INDEX('Base Case 2 - Forecasts'!$C$10:$CF$15,MATCH('Program Case 2 - Forecasts'!$B15,'Base Case 2 - Forecasts'!$B$10:$B$15,0),MATCH('Program Case 2 - Forecasts'!AF$8,'Base Case 2 - Forecasts'!$C$8:$CF$8,0))+'Demographic-Economic'!$D$27*AF25</f>
        <v>370450.61028548289</v>
      </c>
      <c r="AG15" s="133">
        <f ca="1">(1+'Case 2 Assumptions'!$C39)*INDEX('Base Case 2 - Forecasts'!$C$10:$CF$15,MATCH('Program Case 2 - Forecasts'!$B15,'Base Case 2 - Forecasts'!$B$10:$B$15,0),MATCH('Program Case 2 - Forecasts'!AG$8,'Base Case 2 - Forecasts'!$C$8:$CF$8,0))+'Demographic-Economic'!$D$27*AG25</f>
        <v>372021.77508510632</v>
      </c>
      <c r="AH15" s="133">
        <f ca="1">(1+'Case 2 Assumptions'!$C39)*INDEX('Base Case 2 - Forecasts'!$C$10:$CF$15,MATCH('Program Case 2 - Forecasts'!$B15,'Base Case 2 - Forecasts'!$B$10:$B$15,0),MATCH('Program Case 2 - Forecasts'!AH$8,'Base Case 2 - Forecasts'!$C$8:$CF$8,0))+'Demographic-Economic'!$D$27*AH25</f>
        <v>372865.07888843253</v>
      </c>
      <c r="AI15" s="133">
        <f ca="1">(1+'Case 2 Assumptions'!$C39)*INDEX('Base Case 2 - Forecasts'!$C$10:$CF$15,MATCH('Program Case 2 - Forecasts'!$B15,'Base Case 2 - Forecasts'!$B$10:$B$15,0),MATCH('Program Case 2 - Forecasts'!AI$8,'Base Case 2 - Forecasts'!$C$8:$CF$8,0))+'Demographic-Economic'!$D$27*AI25</f>
        <v>373710.29430379957</v>
      </c>
      <c r="AJ15" s="133">
        <f ca="1">(1+'Case 2 Assumptions'!$C39)*INDEX('Base Case 2 - Forecasts'!$C$10:$CF$15,MATCH('Program Case 2 - Forecasts'!$B15,'Base Case 2 - Forecasts'!$B$10:$B$15,0),MATCH('Program Case 2 - Forecasts'!AJ$8,'Base Case 2 - Forecasts'!$C$8:$CF$8,0))+'Demographic-Economic'!$D$27*AJ25</f>
        <v>374557.42566447449</v>
      </c>
      <c r="AK15" s="133">
        <f ca="1">(1+'Case 2 Assumptions'!$C39)*INDEX('Base Case 2 - Forecasts'!$C$10:$CF$15,MATCH('Program Case 2 - Forecasts'!$B15,'Base Case 2 - Forecasts'!$B$10:$B$15,0),MATCH('Program Case 2 - Forecasts'!AK$8,'Base Case 2 - Forecasts'!$C$8:$CF$8,0))+'Demographic-Economic'!$D$27*AK25</f>
        <v>375406.4773135471</v>
      </c>
      <c r="AL15" s="133">
        <f ca="1">(1+'Case 2 Assumptions'!$C39)*INDEX('Base Case 2 - Forecasts'!$C$10:$CF$15,MATCH('Program Case 2 - Forecasts'!$B15,'Base Case 2 - Forecasts'!$B$10:$B$15,0),MATCH('Program Case 2 - Forecasts'!AL$8,'Base Case 2 - Forecasts'!$C$8:$CF$8,0))+'Demographic-Economic'!$D$27*AL25</f>
        <v>376257.45360395213</v>
      </c>
      <c r="AM15" s="133">
        <f ca="1">(1+'Case 2 Assumptions'!$C39)*INDEX('Base Case 2 - Forecasts'!$C$10:$CF$15,MATCH('Program Case 2 - Forecasts'!$B15,'Base Case 2 - Forecasts'!$B$10:$B$15,0),MATCH('Program Case 2 - Forecasts'!AM$8,'Base Case 2 - Forecasts'!$C$8:$CF$8,0))+'Demographic-Economic'!$D$27*AM25</f>
        <v>377110.3588984916</v>
      </c>
      <c r="AN15" s="133">
        <f ca="1">(1+'Case 2 Assumptions'!$C39)*INDEX('Base Case 2 - Forecasts'!$C$10:$CF$15,MATCH('Program Case 2 - Forecasts'!$B15,'Base Case 2 - Forecasts'!$B$10:$B$15,0),MATCH('Program Case 2 - Forecasts'!AN$8,'Base Case 2 - Forecasts'!$C$8:$CF$8,0))+'Demographic-Economic'!$D$27*AN25</f>
        <v>377965.19756985718</v>
      </c>
      <c r="AO15" s="133">
        <f ca="1">(1+'Case 2 Assumptions'!$C39)*INDEX('Base Case 2 - Forecasts'!$C$10:$CF$15,MATCH('Program Case 2 - Forecasts'!$B15,'Base Case 2 - Forecasts'!$B$10:$B$15,0),MATCH('Program Case 2 - Forecasts'!AO$8,'Base Case 2 - Forecasts'!$C$8:$CF$8,0))+'Demographic-Economic'!$D$27*AO25</f>
        <v>378821.97400065261</v>
      </c>
      <c r="AP15" s="133">
        <f ca="1">(1+'Case 2 Assumptions'!$C39)*INDEX('Base Case 2 - Forecasts'!$C$10:$CF$15,MATCH('Program Case 2 - Forecasts'!$B15,'Base Case 2 - Forecasts'!$B$10:$B$15,0),MATCH('Program Case 2 - Forecasts'!AP$8,'Base Case 2 - Forecasts'!$C$8:$CF$8,0))+'Demographic-Economic'!$D$27*AP25</f>
        <v>379680.69258341624</v>
      </c>
      <c r="AQ15" s="133">
        <f ca="1">(1+'Case 2 Assumptions'!$C39)*INDEX('Base Case 2 - Forecasts'!$C$10:$CF$15,MATCH('Program Case 2 - Forecasts'!$B15,'Base Case 2 - Forecasts'!$B$10:$B$15,0),MATCH('Program Case 2 - Forecasts'!AQ$8,'Base Case 2 - Forecasts'!$C$8:$CF$8,0))+'Demographic-Economic'!$D$27*AQ25</f>
        <v>380541.3577206434</v>
      </c>
      <c r="AR15" s="133">
        <f ca="1">(1+'Case 2 Assumptions'!$C39)*INDEX('Base Case 2 - Forecasts'!$C$10:$CF$15,MATCH('Program Case 2 - Forecasts'!$B15,'Base Case 2 - Forecasts'!$B$10:$B$15,0),MATCH('Program Case 2 - Forecasts'!AR$8,'Base Case 2 - Forecasts'!$C$8:$CF$8,0))+'Demographic-Economic'!$D$27*AR25</f>
        <v>380864.67430773511</v>
      </c>
      <c r="AS15" s="133">
        <f ca="1">(1+'Case 2 Assumptions'!$C39)*INDEX('Base Case 2 - Forecasts'!$C$10:$CF$15,MATCH('Program Case 2 - Forecasts'!$B15,'Base Case 2 - Forecasts'!$B$10:$B$15,0),MATCH('Program Case 2 - Forecasts'!AS$8,'Base Case 2 - Forecasts'!$C$8:$CF$8,0))+'Demographic-Economic'!$D$27*AS25</f>
        <v>381188.26559194812</v>
      </c>
      <c r="AT15" s="133">
        <f ca="1">(1+'Case 2 Assumptions'!$C39)*INDEX('Base Case 2 - Forecasts'!$C$10:$CF$15,MATCH('Program Case 2 - Forecasts'!$B15,'Base Case 2 - Forecasts'!$B$10:$B$15,0),MATCH('Program Case 2 - Forecasts'!AT$8,'Base Case 2 - Forecasts'!$C$8:$CF$8,0))+'Demographic-Economic'!$D$27*AT25</f>
        <v>381512.13180667133</v>
      </c>
      <c r="AU15" s="133">
        <f ca="1">(1+'Case 2 Assumptions'!$C39)*INDEX('Base Case 2 - Forecasts'!$C$10:$CF$15,MATCH('Program Case 2 - Forecasts'!$B15,'Base Case 2 - Forecasts'!$B$10:$B$15,0),MATCH('Program Case 2 - Forecasts'!AU$8,'Base Case 2 - Forecasts'!$C$8:$CF$8,0))+'Demographic-Economic'!$D$27*AU25</f>
        <v>381836.27318549191</v>
      </c>
      <c r="AV15" s="133">
        <f ca="1">(1+'Case 2 Assumptions'!$C39)*INDEX('Base Case 2 - Forecasts'!$C$10:$CF$15,MATCH('Program Case 2 - Forecasts'!$B15,'Base Case 2 - Forecasts'!$B$10:$B$15,0),MATCH('Program Case 2 - Forecasts'!AV$8,'Base Case 2 - Forecasts'!$C$8:$CF$8,0))+'Demographic-Economic'!$D$27*AV25</f>
        <v>382160.68996219558</v>
      </c>
      <c r="AW15" s="133">
        <f ca="1">(1+'Case 2 Assumptions'!$C39)*INDEX('Base Case 2 - Forecasts'!$C$10:$CF$15,MATCH('Program Case 2 - Forecasts'!$B15,'Base Case 2 - Forecasts'!$B$10:$B$15,0),MATCH('Program Case 2 - Forecasts'!AW$8,'Base Case 2 - Forecasts'!$C$8:$CF$8,0))+'Demographic-Economic'!$D$27*AW25</f>
        <v>382485.3823707666</v>
      </c>
      <c r="AX15" s="133">
        <f ca="1">(1+'Case 2 Assumptions'!$C39)*INDEX('Base Case 2 - Forecasts'!$C$10:$CF$15,MATCH('Program Case 2 - Forecasts'!$B15,'Base Case 2 - Forecasts'!$B$10:$B$15,0),MATCH('Program Case 2 - Forecasts'!AX$8,'Base Case 2 - Forecasts'!$C$8:$CF$8,0))+'Demographic-Economic'!$D$27*AX25</f>
        <v>382810.35064538807</v>
      </c>
      <c r="AY15" s="133">
        <f ca="1">(1+'Case 2 Assumptions'!$C39)*INDEX('Base Case 2 - Forecasts'!$C$10:$CF$15,MATCH('Program Case 2 - Forecasts'!$B15,'Base Case 2 - Forecasts'!$B$10:$B$15,0),MATCH('Program Case 2 - Forecasts'!AY$8,'Base Case 2 - Forecasts'!$C$8:$CF$8,0))+'Demographic-Economic'!$D$27*AY25</f>
        <v>383135.5950204421</v>
      </c>
      <c r="AZ15" s="133">
        <f ca="1">(1+'Case 2 Assumptions'!$C39)*INDEX('Base Case 2 - Forecasts'!$C$10:$CF$15,MATCH('Program Case 2 - Forecasts'!$B15,'Base Case 2 - Forecasts'!$B$10:$B$15,0),MATCH('Program Case 2 - Forecasts'!AZ$8,'Base Case 2 - Forecasts'!$C$8:$CF$8,0))+'Demographic-Economic'!$D$27*AZ25</f>
        <v>383461.11573050986</v>
      </c>
      <c r="BA15" s="133">
        <f ca="1">(1+'Case 2 Assumptions'!$C39)*INDEX('Base Case 2 - Forecasts'!$C$10:$CF$15,MATCH('Program Case 2 - Forecasts'!$B15,'Base Case 2 - Forecasts'!$B$10:$B$15,0),MATCH('Program Case 2 - Forecasts'!BA$8,'Base Case 2 - Forecasts'!$C$8:$CF$8,0))+'Demographic-Economic'!$D$27*BA25</f>
        <v>383786.91301037185</v>
      </c>
      <c r="BB15" s="133">
        <f ca="1">(1+'Case 2 Assumptions'!$C39)*INDEX('Base Case 2 - Forecasts'!$C$10:$CF$15,MATCH('Program Case 2 - Forecasts'!$B15,'Base Case 2 - Forecasts'!$B$10:$B$15,0),MATCH('Program Case 2 - Forecasts'!BB$8,'Base Case 2 - Forecasts'!$C$8:$CF$8,0))+'Demographic-Economic'!$D$27*BB25</f>
        <v>383583.58172455447</v>
      </c>
      <c r="BC15" s="133">
        <f ca="1">(1+'Case 2 Assumptions'!$C39)*INDEX('Base Case 2 - Forecasts'!$C$10:$CF$15,MATCH('Program Case 2 - Forecasts'!$B15,'Base Case 2 - Forecasts'!$B$10:$B$15,0),MATCH('Program Case 2 - Forecasts'!BC$8,'Base Case 2 - Forecasts'!$C$8:$CF$8,0))+'Demographic-Economic'!$D$27*BC25</f>
        <v>383380.35816417116</v>
      </c>
      <c r="BD15" s="133">
        <f ca="1">(1+'Case 2 Assumptions'!$C39)*INDEX('Base Case 2 - Forecasts'!$C$10:$CF$15,MATCH('Program Case 2 - Forecasts'!$B15,'Base Case 2 - Forecasts'!$B$10:$B$15,0),MATCH('Program Case 2 - Forecasts'!BD$8,'Base Case 2 - Forecasts'!$C$8:$CF$8,0))+'Demographic-Economic'!$D$27*BD25</f>
        <v>383177.24227214867</v>
      </c>
      <c r="BE15" s="133">
        <f ca="1">(1+'Case 2 Assumptions'!$C39)*INDEX('Base Case 2 - Forecasts'!$C$10:$CF$15,MATCH('Program Case 2 - Forecasts'!$B15,'Base Case 2 - Forecasts'!$B$10:$B$15,0),MATCH('Program Case 2 - Forecasts'!BE$8,'Base Case 2 - Forecasts'!$C$8:$CF$8,0))+'Demographic-Economic'!$D$27*BE25</f>
        <v>382974.23399144405</v>
      </c>
      <c r="BF15" s="133">
        <f ca="1">(1+'Case 2 Assumptions'!$C39)*INDEX('Base Case 2 - Forecasts'!$C$10:$CF$15,MATCH('Program Case 2 - Forecasts'!$B15,'Base Case 2 - Forecasts'!$B$10:$B$15,0),MATCH('Program Case 2 - Forecasts'!BF$8,'Base Case 2 - Forecasts'!$C$8:$CF$8,0))+'Demographic-Economic'!$D$27*BF25</f>
        <v>382771.33326504461</v>
      </c>
      <c r="BG15" s="133">
        <f ca="1">(1+'Case 2 Assumptions'!$C39)*INDEX('Base Case 2 - Forecasts'!$C$10:$CF$15,MATCH('Program Case 2 - Forecasts'!$B15,'Base Case 2 - Forecasts'!$B$10:$B$15,0),MATCH('Program Case 2 - Forecasts'!BG$8,'Base Case 2 - Forecasts'!$C$8:$CF$8,0))+'Demographic-Economic'!$D$27*BG25</f>
        <v>382568.54003596772</v>
      </c>
      <c r="BH15" s="133">
        <f ca="1">(1+'Case 2 Assumptions'!$C39)*INDEX('Base Case 2 - Forecasts'!$C$10:$CF$15,MATCH('Program Case 2 - Forecasts'!$B15,'Base Case 2 - Forecasts'!$B$10:$B$15,0),MATCH('Program Case 2 - Forecasts'!BH$8,'Base Case 2 - Forecasts'!$C$8:$CF$8,0))+'Demographic-Economic'!$D$27*BH25</f>
        <v>382365.85424726107</v>
      </c>
      <c r="BI15" s="133">
        <f ca="1">(1+'Case 2 Assumptions'!$C39)*INDEX('Base Case 2 - Forecasts'!$C$10:$CF$15,MATCH('Program Case 2 - Forecasts'!$B15,'Base Case 2 - Forecasts'!$B$10:$B$15,0),MATCH('Program Case 2 - Forecasts'!BI$8,'Base Case 2 - Forecasts'!$C$8:$CF$8,0))+'Demographic-Economic'!$D$27*BI25</f>
        <v>382163.27584200248</v>
      </c>
      <c r="BJ15" s="133">
        <f ca="1">(1+'Case 2 Assumptions'!$C39)*INDEX('Base Case 2 - Forecasts'!$C$10:$CF$15,MATCH('Program Case 2 - Forecasts'!$B15,'Base Case 2 - Forecasts'!$B$10:$B$15,0),MATCH('Program Case 2 - Forecasts'!BJ$8,'Base Case 2 - Forecasts'!$C$8:$CF$8,0))+'Demographic-Economic'!$D$27*BJ25</f>
        <v>381960.80476329988</v>
      </c>
      <c r="BK15" s="133">
        <f ca="1">(1+'Case 2 Assumptions'!$C39)*INDEX('Base Case 2 - Forecasts'!$C$10:$CF$15,MATCH('Program Case 2 - Forecasts'!$B15,'Base Case 2 - Forecasts'!$B$10:$B$15,0),MATCH('Program Case 2 - Forecasts'!BK$8,'Base Case 2 - Forecasts'!$C$8:$CF$8,0))+'Demographic-Economic'!$D$27*BK25</f>
        <v>381758.44095429144</v>
      </c>
      <c r="BL15" s="133">
        <f ca="1">(1+'Case 2 Assumptions'!$C39)*INDEX('Base Case 2 - Forecasts'!$C$10:$CF$15,MATCH('Program Case 2 - Forecasts'!$B15,'Base Case 2 - Forecasts'!$B$10:$B$15,0),MATCH('Program Case 2 - Forecasts'!BL$8,'Base Case 2 - Forecasts'!$C$8:$CF$8,0))+'Demographic-Economic'!$D$27*BL25</f>
        <v>381104.30911323993</v>
      </c>
      <c r="BM15" s="133">
        <f ca="1">(1+'Case 2 Assumptions'!$C39)*INDEX('Base Case 2 - Forecasts'!$C$10:$CF$15,MATCH('Program Case 2 - Forecasts'!$B15,'Base Case 2 - Forecasts'!$B$10:$B$15,0),MATCH('Program Case 2 - Forecasts'!BM$8,'Base Case 2 - Forecasts'!$C$8:$CF$8,0))+'Demographic-Economic'!$D$27*BM25</f>
        <v>380451.29810782574</v>
      </c>
      <c r="BN15" s="133">
        <f ca="1">(1+'Case 2 Assumptions'!$C39)*INDEX('Base Case 2 - Forecasts'!$C$10:$CF$15,MATCH('Program Case 2 - Forecasts'!$B15,'Base Case 2 - Forecasts'!$B$10:$B$15,0),MATCH('Program Case 2 - Forecasts'!BN$8,'Base Case 2 - Forecasts'!$C$8:$CF$8,0))+'Demographic-Economic'!$D$27*BN25</f>
        <v>379799.40601753007</v>
      </c>
      <c r="BO15" s="133">
        <f ca="1">(1+'Case 2 Assumptions'!$C39)*INDEX('Base Case 2 - Forecasts'!$C$10:$CF$15,MATCH('Program Case 2 - Forecasts'!$B15,'Base Case 2 - Forecasts'!$B$10:$B$15,0),MATCH('Program Case 2 - Forecasts'!BO$8,'Base Case 2 - Forecasts'!$C$8:$CF$8,0))+'Demographic-Economic'!$D$27*BO25</f>
        <v>379148.6309251248</v>
      </c>
      <c r="BP15" s="133">
        <f ca="1">(1+'Case 2 Assumptions'!$C39)*INDEX('Base Case 2 - Forecasts'!$C$10:$CF$15,MATCH('Program Case 2 - Forecasts'!$B15,'Base Case 2 - Forecasts'!$B$10:$B$15,0),MATCH('Program Case 2 - Forecasts'!BP$8,'Base Case 2 - Forecasts'!$C$8:$CF$8,0))+'Demographic-Economic'!$D$27*BP25</f>
        <v>378498.97091666696</v>
      </c>
      <c r="BQ15" s="133">
        <f ca="1">(1+'Case 2 Assumptions'!$C39)*INDEX('Base Case 2 - Forecasts'!$C$10:$CF$15,MATCH('Program Case 2 - Forecasts'!$B15,'Base Case 2 - Forecasts'!$B$10:$B$15,0),MATCH('Program Case 2 - Forecasts'!BQ$8,'Base Case 2 - Forecasts'!$C$8:$CF$8,0))+'Demographic-Economic'!$D$27*BQ25</f>
        <v>377850.42408149311</v>
      </c>
      <c r="BR15" s="133">
        <f ca="1">(1+'Case 2 Assumptions'!$C39)*INDEX('Base Case 2 - Forecasts'!$C$10:$CF$15,MATCH('Program Case 2 - Forecasts'!$B15,'Base Case 2 - Forecasts'!$B$10:$B$15,0),MATCH('Program Case 2 - Forecasts'!BR$8,'Base Case 2 - Forecasts'!$C$8:$CF$8,0))+'Demographic-Economic'!$D$27*BR25</f>
        <v>377202.98851221357</v>
      </c>
      <c r="BS15" s="133">
        <f ca="1">(1+'Case 2 Assumptions'!$C39)*INDEX('Base Case 2 - Forecasts'!$C$10:$CF$15,MATCH('Program Case 2 - Forecasts'!$B15,'Base Case 2 - Forecasts'!$B$10:$B$15,0),MATCH('Program Case 2 - Forecasts'!BS$8,'Base Case 2 - Forecasts'!$C$8:$CF$8,0))+'Demographic-Economic'!$D$27*BS25</f>
        <v>376556.66230470699</v>
      </c>
      <c r="BT15" s="133">
        <f ca="1">(1+'Case 2 Assumptions'!$C39)*INDEX('Base Case 2 - Forecasts'!$C$10:$CF$15,MATCH('Program Case 2 - Forecasts'!$B15,'Base Case 2 - Forecasts'!$B$10:$B$15,0),MATCH('Program Case 2 - Forecasts'!BT$8,'Base Case 2 - Forecasts'!$C$8:$CF$8,0))+'Demographic-Economic'!$D$27*BT25</f>
        <v>375911.44355811464</v>
      </c>
      <c r="BU15" s="133">
        <f ca="1">(1+'Case 2 Assumptions'!$C39)*INDEX('Base Case 2 - Forecasts'!$C$10:$CF$15,MATCH('Program Case 2 - Forecasts'!$B15,'Base Case 2 - Forecasts'!$B$10:$B$15,0),MATCH('Program Case 2 - Forecasts'!BU$8,'Base Case 2 - Forecasts'!$C$8:$CF$8,0))+'Demographic-Economic'!$D$27*BU25</f>
        <v>375267.33037483483</v>
      </c>
      <c r="BV15" s="133">
        <f ca="1">(1+'Case 2 Assumptions'!$C39)*INDEX('Base Case 2 - Forecasts'!$C$10:$CF$15,MATCH('Program Case 2 - Forecasts'!$B15,'Base Case 2 - Forecasts'!$B$10:$B$15,0),MATCH('Program Case 2 - Forecasts'!BV$8,'Base Case 2 - Forecasts'!$C$8:$CF$8,0))+'Demographic-Economic'!$D$27*BV25</f>
        <v>374365.10379413661</v>
      </c>
      <c r="BW15" s="133">
        <f ca="1">(1+'Case 2 Assumptions'!$C39)*INDEX('Base Case 2 - Forecasts'!$C$10:$CF$15,MATCH('Program Case 2 - Forecasts'!$B15,'Base Case 2 - Forecasts'!$B$10:$B$15,0),MATCH('Program Case 2 - Forecasts'!BW$8,'Base Case 2 - Forecasts'!$C$8:$CF$8,0))+'Demographic-Economic'!$D$27*BW25</f>
        <v>373465.04636789719</v>
      </c>
      <c r="BX15" s="133">
        <f ca="1">(1+'Case 2 Assumptions'!$C39)*INDEX('Base Case 2 - Forecasts'!$C$10:$CF$15,MATCH('Program Case 2 - Forecasts'!$B15,'Base Case 2 - Forecasts'!$B$10:$B$15,0),MATCH('Program Case 2 - Forecasts'!BX$8,'Base Case 2 - Forecasts'!$C$8:$CF$8,0))+'Demographic-Economic'!$D$27*BX25</f>
        <v>372567.15288098413</v>
      </c>
      <c r="BY15" s="133">
        <f ca="1">(1+'Case 2 Assumptions'!$C39)*INDEX('Base Case 2 - Forecasts'!$C$10:$CF$15,MATCH('Program Case 2 - Forecasts'!$B15,'Base Case 2 - Forecasts'!$B$10:$B$15,0),MATCH('Program Case 2 - Forecasts'!BY$8,'Base Case 2 - Forecasts'!$C$8:$CF$8,0))+'Demographic-Economic'!$D$27*BY25</f>
        <v>371671.41813080345</v>
      </c>
      <c r="BZ15" s="133">
        <f ca="1">(1+'Case 2 Assumptions'!$C39)*INDEX('Base Case 2 - Forecasts'!$C$10:$CF$15,MATCH('Program Case 2 - Forecasts'!$B15,'Base Case 2 - Forecasts'!$B$10:$B$15,0),MATCH('Program Case 2 - Forecasts'!BZ$8,'Base Case 2 - Forecasts'!$C$8:$CF$8,0))+'Demographic-Economic'!$D$27*BZ25</f>
        <v>370777.83692726924</v>
      </c>
      <c r="CA15" s="133">
        <f ca="1">(1+'Case 2 Assumptions'!$C39)*INDEX('Base Case 2 - Forecasts'!$C$10:$CF$15,MATCH('Program Case 2 - Forecasts'!$B15,'Base Case 2 - Forecasts'!$B$10:$B$15,0),MATCH('Program Case 2 - Forecasts'!CA$8,'Base Case 2 - Forecasts'!$C$8:$CF$8,0))+'Demographic-Economic'!$D$27*CA25</f>
        <v>369886.4040927738</v>
      </c>
      <c r="CB15" s="133">
        <f ca="1">(1+'Case 2 Assumptions'!$C39)*INDEX('Base Case 2 - Forecasts'!$C$10:$CF$15,MATCH('Program Case 2 - Forecasts'!$B15,'Base Case 2 - Forecasts'!$B$10:$B$15,0),MATCH('Program Case 2 - Forecasts'!CB$8,'Base Case 2 - Forecasts'!$C$8:$CF$8,0))+'Demographic-Economic'!$D$27*CB25</f>
        <v>368997.11446215754</v>
      </c>
      <c r="CC15" s="133">
        <f ca="1">(1+'Case 2 Assumptions'!$C39)*INDEX('Base Case 2 - Forecasts'!$C$10:$CF$15,MATCH('Program Case 2 - Forecasts'!$B15,'Base Case 2 - Forecasts'!$B$10:$B$15,0),MATCH('Program Case 2 - Forecasts'!CC$8,'Base Case 2 - Forecasts'!$C$8:$CF$8,0))+'Demographic-Economic'!$D$27*CC25</f>
        <v>368109.96288267907</v>
      </c>
      <c r="CD15" s="133">
        <f ca="1">(1+'Case 2 Assumptions'!$C39)*INDEX('Base Case 2 - Forecasts'!$C$10:$CF$15,MATCH('Program Case 2 - Forecasts'!$B15,'Base Case 2 - Forecasts'!$B$10:$B$15,0),MATCH('Program Case 2 - Forecasts'!CD$8,'Base Case 2 - Forecasts'!$C$8:$CF$8,0))+'Demographic-Economic'!$D$27*CD25</f>
        <v>367224.94421398535</v>
      </c>
      <c r="CE15" s="133">
        <f ca="1">(1+'Case 2 Assumptions'!$C39)*INDEX('Base Case 2 - Forecasts'!$C$10:$CF$15,MATCH('Program Case 2 - Forecasts'!$B15,'Base Case 2 - Forecasts'!$B$10:$B$15,0),MATCH('Program Case 2 - Forecasts'!CE$8,'Base Case 2 - Forecasts'!$C$8:$CF$8,0))+'Demographic-Economic'!$D$27*CE25</f>
        <v>366342.05332808185</v>
      </c>
      <c r="CF15" s="133">
        <f ca="1">(1+'Case 2 Assumptions'!$C39)*INDEX('Base Case 2 - Forecasts'!$C$10:$CF$15,MATCH('Program Case 2 - Forecasts'!$B15,'Base Case 2 - Forecasts'!$B$10:$B$15,0),MATCH('Program Case 2 - Forecasts'!CF$8,'Base Case 2 - Forecasts'!$C$8:$CF$8,0))+'Demographic-Economic'!$D$27*CF25</f>
        <v>365461.28510930296</v>
      </c>
    </row>
    <row r="16" spans="1:84" x14ac:dyDescent="0.2">
      <c r="B16" s="126" t="s">
        <v>115</v>
      </c>
      <c r="C16" s="134">
        <f t="shared" ref="C16:AH16" ca="1" si="52">SUM(C10:C15)</f>
        <v>15983544</v>
      </c>
      <c r="D16" s="134">
        <f t="shared" ca="1" si="52"/>
        <v>18097752</v>
      </c>
      <c r="E16" s="134">
        <f t="shared" ca="1" si="52"/>
        <v>18379116</v>
      </c>
      <c r="F16" s="148">
        <f t="shared" ca="1" si="52"/>
        <v>18530372.851130791</v>
      </c>
      <c r="G16" s="134">
        <f t="shared" ca="1" si="52"/>
        <v>18682874.51920566</v>
      </c>
      <c r="H16" s="134">
        <f t="shared" ca="1" si="52"/>
        <v>18829145.883484274</v>
      </c>
      <c r="I16" s="134">
        <f t="shared" ca="1" si="52"/>
        <v>18816688.92469937</v>
      </c>
      <c r="J16" s="134">
        <f t="shared" ca="1" si="52"/>
        <v>18971546.923063252</v>
      </c>
      <c r="K16" s="134">
        <f t="shared" ca="1" si="52"/>
        <v>19127679.375171527</v>
      </c>
      <c r="L16" s="134">
        <f t="shared" ca="1" si="52"/>
        <v>19285096.76955153</v>
      </c>
      <c r="M16" s="134">
        <f t="shared" ca="1" si="52"/>
        <v>19443809.68104928</v>
      </c>
      <c r="N16" s="134">
        <f t="shared" ca="1" si="52"/>
        <v>19565107.761066467</v>
      </c>
      <c r="O16" s="134">
        <f t="shared" ca="1" si="52"/>
        <v>19687162.545888785</v>
      </c>
      <c r="P16" s="134">
        <f t="shared" ca="1" si="52"/>
        <v>19809978.756136399</v>
      </c>
      <c r="Q16" s="134">
        <f t="shared" ca="1" si="52"/>
        <v>19933561.14187856</v>
      </c>
      <c r="R16" s="134">
        <f t="shared" ca="1" si="52"/>
        <v>20057914.482817266</v>
      </c>
      <c r="S16" s="134">
        <f t="shared" ca="1" si="52"/>
        <v>20183043.588472206</v>
      </c>
      <c r="T16" s="134">
        <f t="shared" ca="1" si="52"/>
        <v>20308953.298366703</v>
      </c>
      <c r="U16" s="134">
        <f t="shared" ca="1" si="52"/>
        <v>20435648.482214931</v>
      </c>
      <c r="V16" s="134">
        <f t="shared" ca="1" si="52"/>
        <v>20563134.040110234</v>
      </c>
      <c r="W16" s="134">
        <f t="shared" ca="1" si="52"/>
        <v>20691414.902714662</v>
      </c>
      <c r="X16" s="134">
        <f t="shared" ca="1" si="52"/>
        <v>20779171.871786721</v>
      </c>
      <c r="Y16" s="134">
        <f t="shared" ca="1" si="52"/>
        <v>20867301.038007062</v>
      </c>
      <c r="Z16" s="134">
        <f t="shared" ca="1" si="52"/>
        <v>20955803.979947943</v>
      </c>
      <c r="AA16" s="134">
        <f t="shared" ca="1" si="52"/>
        <v>21044682.282876719</v>
      </c>
      <c r="AB16" s="134">
        <f t="shared" ca="1" si="52"/>
        <v>21133937.538784202</v>
      </c>
      <c r="AC16" s="134">
        <f t="shared" ca="1" si="52"/>
        <v>21223571.34641321</v>
      </c>
      <c r="AD16" s="134">
        <f t="shared" ca="1" si="52"/>
        <v>21313585.311287183</v>
      </c>
      <c r="AE16" s="134">
        <f t="shared" ca="1" si="52"/>
        <v>21403981.045738962</v>
      </c>
      <c r="AF16" s="134">
        <f t="shared" ca="1" si="52"/>
        <v>21494760.168939639</v>
      </c>
      <c r="AG16" s="134">
        <f t="shared" ca="1" si="52"/>
        <v>21585924.306927584</v>
      </c>
      <c r="AH16" s="134">
        <f t="shared" ca="1" si="52"/>
        <v>21634855.561185963</v>
      </c>
      <c r="AI16" s="134">
        <f t="shared" ref="AI16:CF16" ca="1" si="53">SUM(AI10:AI15)</f>
        <v>21683897.733448569</v>
      </c>
      <c r="AJ16" s="134">
        <f t="shared" ca="1" si="53"/>
        <v>21733051.075145755</v>
      </c>
      <c r="AK16" s="134">
        <f t="shared" ca="1" si="53"/>
        <v>21782315.838277861</v>
      </c>
      <c r="AL16" s="134">
        <f t="shared" ca="1" si="53"/>
        <v>21831692.275416441</v>
      </c>
      <c r="AM16" s="134">
        <f t="shared" ca="1" si="53"/>
        <v>21881180.639705583</v>
      </c>
      <c r="AN16" s="134">
        <f t="shared" ca="1" si="53"/>
        <v>21930781.184863217</v>
      </c>
      <c r="AO16" s="134">
        <f t="shared" ca="1" si="53"/>
        <v>21980494.165182386</v>
      </c>
      <c r="AP16" s="134">
        <f t="shared" ca="1" si="53"/>
        <v>22030319.835532594</v>
      </c>
      <c r="AQ16" s="134">
        <f t="shared" ca="1" si="53"/>
        <v>22080258.451361056</v>
      </c>
      <c r="AR16" s="134">
        <f t="shared" ca="1" si="53"/>
        <v>22099018.340817902</v>
      </c>
      <c r="AS16" s="134">
        <f t="shared" ca="1" si="53"/>
        <v>22117794.169103235</v>
      </c>
      <c r="AT16" s="134">
        <f t="shared" ca="1" si="53"/>
        <v>22136585.949759051</v>
      </c>
      <c r="AU16" s="134">
        <f t="shared" ca="1" si="53"/>
        <v>22155393.69633884</v>
      </c>
      <c r="AV16" s="134">
        <f t="shared" ca="1" si="53"/>
        <v>22174217.422407623</v>
      </c>
      <c r="AW16" s="134">
        <f t="shared" ca="1" si="53"/>
        <v>22193057.141541921</v>
      </c>
      <c r="AX16" s="134">
        <f t="shared" ca="1" si="53"/>
        <v>22211912.867329821</v>
      </c>
      <c r="AY16" s="134">
        <f t="shared" ca="1" si="53"/>
        <v>22230784.613370933</v>
      </c>
      <c r="AZ16" s="134">
        <f t="shared" ca="1" si="53"/>
        <v>22249672.393276427</v>
      </c>
      <c r="BA16" s="134">
        <f t="shared" ca="1" si="53"/>
        <v>22268576.220669039</v>
      </c>
      <c r="BB16" s="134">
        <f t="shared" ca="1" si="53"/>
        <v>22256778.27216487</v>
      </c>
      <c r="BC16" s="134">
        <f t="shared" ca="1" si="53"/>
        <v>22244986.574243922</v>
      </c>
      <c r="BD16" s="134">
        <f t="shared" ca="1" si="53"/>
        <v>22233201.123594619</v>
      </c>
      <c r="BE16" s="134">
        <f t="shared" ca="1" si="53"/>
        <v>22221421.916907143</v>
      </c>
      <c r="BF16" s="134">
        <f t="shared" ca="1" si="53"/>
        <v>22209648.950873427</v>
      </c>
      <c r="BG16" s="134">
        <f t="shared" ca="1" si="53"/>
        <v>22197882.222187161</v>
      </c>
      <c r="BH16" s="134">
        <f t="shared" ca="1" si="53"/>
        <v>22186121.727543771</v>
      </c>
      <c r="BI16" s="134">
        <f t="shared" ca="1" si="53"/>
        <v>22174367.463640459</v>
      </c>
      <c r="BJ16" s="134">
        <f t="shared" ca="1" si="53"/>
        <v>22162619.427176151</v>
      </c>
      <c r="BK16" s="134">
        <f t="shared" ca="1" si="53"/>
        <v>22150877.614851542</v>
      </c>
      <c r="BL16" s="134">
        <f t="shared" ca="1" si="53"/>
        <v>22112922.738676727</v>
      </c>
      <c r="BM16" s="134">
        <f t="shared" ca="1" si="53"/>
        <v>22075032.897063997</v>
      </c>
      <c r="BN16" s="134">
        <f t="shared" ca="1" si="53"/>
        <v>22037207.978578549</v>
      </c>
      <c r="BO16" s="134">
        <f t="shared" ca="1" si="53"/>
        <v>21999447.871976513</v>
      </c>
      <c r="BP16" s="134">
        <f t="shared" ca="1" si="53"/>
        <v>21961752.466204625</v>
      </c>
      <c r="BQ16" s="134">
        <f t="shared" ca="1" si="53"/>
        <v>21924121.650399942</v>
      </c>
      <c r="BR16" s="134">
        <f t="shared" ca="1" si="53"/>
        <v>21886555.313889444</v>
      </c>
      <c r="BS16" s="134">
        <f t="shared" ca="1" si="53"/>
        <v>21849053.34618976</v>
      </c>
      <c r="BT16" s="134">
        <f t="shared" ca="1" si="53"/>
        <v>21811615.63700683</v>
      </c>
      <c r="BU16" s="134">
        <f t="shared" ca="1" si="53"/>
        <v>21774242.076235574</v>
      </c>
      <c r="BV16" s="134">
        <f t="shared" ca="1" si="53"/>
        <v>21721891.929058857</v>
      </c>
      <c r="BW16" s="134">
        <f t="shared" ca="1" si="53"/>
        <v>21669667.643342655</v>
      </c>
      <c r="BX16" s="134">
        <f t="shared" ca="1" si="53"/>
        <v>21617568.916487884</v>
      </c>
      <c r="BY16" s="134">
        <f t="shared" ca="1" si="53"/>
        <v>21565595.446622945</v>
      </c>
      <c r="BZ16" s="134">
        <f t="shared" ca="1" si="53"/>
        <v>21513746.93260204</v>
      </c>
      <c r="CA16" s="134">
        <f t="shared" ca="1" si="53"/>
        <v>21462023.074003369</v>
      </c>
      <c r="CB16" s="134">
        <f t="shared" ca="1" si="53"/>
        <v>21410423.571127426</v>
      </c>
      <c r="CC16" s="134">
        <f t="shared" ca="1" si="53"/>
        <v>21358948.124995235</v>
      </c>
      <c r="CD16" s="134">
        <f t="shared" ca="1" si="53"/>
        <v>21307596.43734666</v>
      </c>
      <c r="CE16" s="134">
        <f t="shared" ca="1" si="53"/>
        <v>21256368.210638613</v>
      </c>
      <c r="CF16" s="134">
        <f t="shared" ca="1" si="53"/>
        <v>21205263.148043394</v>
      </c>
    </row>
    <row r="17" spans="1:84" ht="16" customHeight="1" x14ac:dyDescent="0.2">
      <c r="B17" s="118" t="s">
        <v>220</v>
      </c>
      <c r="C17" s="165"/>
      <c r="D17" s="165"/>
      <c r="E17" s="165"/>
      <c r="F17" s="176">
        <f ca="1">SUM('Base Case 2 - Forecasts'!F10:F12,'Base Case 2 - Forecasts'!F14)-SUM('Program Case 2 - Forecasts'!F10:F12,'Program Case 2 - Forecasts'!F14)</f>
        <v>170714.80430536717</v>
      </c>
      <c r="G17" s="176">
        <f ca="1">SUM('Base Case 2 - Forecasts'!G10:G12,'Base Case 2 - Forecasts'!G14)-SUM('Program Case 2 - Forecasts'!G10:G12,'Program Case 2 - Forecasts'!G14)</f>
        <v>172119.75673837215</v>
      </c>
      <c r="H17" s="176">
        <f ca="1">SUM('Base Case 2 - Forecasts'!H10:H12,'Base Case 2 - Forecasts'!H14)-SUM('Program Case 2 - Forecasts'!H10:H12,'Program Case 2 - Forecasts'!H14)</f>
        <v>173536.27167965844</v>
      </c>
      <c r="I17" s="176">
        <f ca="1">SUM('Base Case 2 - Forecasts'!I10:I12,'Base Case 2 - Forecasts'!I14)-SUM('Program Case 2 - Forecasts'!I10:I12,'Program Case 2 - Forecasts'!I14)</f>
        <v>174964.44428660721</v>
      </c>
      <c r="J17" s="176">
        <f ca="1">SUM('Base Case 2 - Forecasts'!J10:J12,'Base Case 2 - Forecasts'!J14)-SUM('Program Case 2 - Forecasts'!J10:J12,'Program Case 2 - Forecasts'!J14)</f>
        <v>176404.37049974129</v>
      </c>
      <c r="K17" s="176">
        <f ca="1">SUM('Base Case 2 - Forecasts'!K10:K12,'Base Case 2 - Forecasts'!K14)-SUM('Program Case 2 - Forecasts'!K10:K12,'Program Case 2 - Forecasts'!K14)</f>
        <v>177856.14704914764</v>
      </c>
      <c r="L17" s="176">
        <f ca="1">SUM('Base Case 2 - Forecasts'!L10:L12,'Base Case 2 - Forecasts'!L14)-SUM('Program Case 2 - Forecasts'!L10:L12,'Program Case 2 - Forecasts'!L14)</f>
        <v>179319.87146096677</v>
      </c>
      <c r="M17" s="176">
        <f ca="1">SUM('Base Case 2 - Forecasts'!M10:M12,'Base Case 2 - Forecasts'!M14)-SUM('Program Case 2 - Forecasts'!M10:M12,'Program Case 2 - Forecasts'!M14)</f>
        <v>180795.64206399024</v>
      </c>
      <c r="N17" s="176">
        <f ca="1">SUM('Base Case 2 - Forecasts'!N10:N12,'Base Case 2 - Forecasts'!N14)-SUM('Program Case 2 - Forecasts'!N10:N12,'Program Case 2 - Forecasts'!N14)</f>
        <v>181923.51590237394</v>
      </c>
      <c r="O17" s="176">
        <f ca="1">SUM('Base Case 2 - Forecasts'!O10:O12,'Base Case 2 - Forecasts'!O14)-SUM('Program Case 2 - Forecasts'!O10:O12,'Program Case 2 - Forecasts'!O14)</f>
        <v>183058.42585834488</v>
      </c>
      <c r="P17" s="176">
        <f ca="1">SUM('Base Case 2 - Forecasts'!P10:P12,'Base Case 2 - Forecasts'!P14)-SUM('Program Case 2 - Forecasts'!P10:P12,'Program Case 2 - Forecasts'!P14)</f>
        <v>184200.41582594067</v>
      </c>
      <c r="Q17" s="176">
        <f ca="1">SUM('Base Case 2 - Forecasts'!Q10:Q12,'Base Case 2 - Forecasts'!Q14)-SUM('Program Case 2 - Forecasts'!Q10:Q12,'Program Case 2 - Forecasts'!Q14)</f>
        <v>185349.52997303754</v>
      </c>
      <c r="R17" s="176">
        <f ca="1">SUM('Base Case 2 - Forecasts'!R10:R12,'Base Case 2 - Forecasts'!R14)-SUM('Program Case 2 - Forecasts'!R10:R12,'Program Case 2 - Forecasts'!R14)</f>
        <v>186505.81274306774</v>
      </c>
      <c r="S17" s="176">
        <f ca="1">SUM('Base Case 2 - Forecasts'!S10:S12,'Base Case 2 - Forecasts'!S14)-SUM('Program Case 2 - Forecasts'!S10:S12,'Program Case 2 - Forecasts'!S14)</f>
        <v>187669.30885668099</v>
      </c>
      <c r="T17" s="176">
        <f ca="1">SUM('Base Case 2 - Forecasts'!T10:T12,'Base Case 2 - Forecasts'!T14)-SUM('Program Case 2 - Forecasts'!T10:T12,'Program Case 2 - Forecasts'!T14)</f>
        <v>188840.06331354752</v>
      </c>
      <c r="U17" s="176">
        <f ca="1">SUM('Base Case 2 - Forecasts'!U10:U12,'Base Case 2 - Forecasts'!U14)-SUM('Program Case 2 - Forecasts'!U10:U12,'Program Case 2 - Forecasts'!U14)</f>
        <v>190018.12139403075</v>
      </c>
      <c r="V17" s="176">
        <f ca="1">SUM('Base Case 2 - Forecasts'!V10:V12,'Base Case 2 - Forecasts'!V14)-SUM('Program Case 2 - Forecasts'!V10:V12,'Program Case 2 - Forecasts'!V14)</f>
        <v>191203.5286610052</v>
      </c>
      <c r="W17" s="176">
        <f ca="1">SUM('Base Case 2 - Forecasts'!W10:W12,'Base Case 2 - Forecasts'!W14)-SUM('Program Case 2 - Forecasts'!W10:W12,'Program Case 2 - Forecasts'!W14)</f>
        <v>192396.33096155897</v>
      </c>
      <c r="X17" s="176">
        <f ca="1">SUM('Base Case 2 - Forecasts'!X10:X12,'Base Case 2 - Forecasts'!X14)-SUM('Program Case 2 - Forecasts'!X10:X12,'Program Case 2 - Forecasts'!X14)</f>
        <v>193212.32730328292</v>
      </c>
      <c r="Y17" s="176">
        <f ca="1">SUM('Base Case 2 - Forecasts'!Y10:Y12,'Base Case 2 - Forecasts'!Y14)-SUM('Program Case 2 - Forecasts'!Y10:Y12,'Program Case 2 - Forecasts'!Y14)</f>
        <v>194031.78446999937</v>
      </c>
      <c r="Z17" s="176">
        <f ca="1">SUM('Base Case 2 - Forecasts'!Z10:Z12,'Base Case 2 - Forecasts'!Z14)-SUM('Program Case 2 - Forecasts'!Z10:Z12,'Program Case 2 - Forecasts'!Z14)</f>
        <v>194854.71713984758</v>
      </c>
      <c r="AA17" s="176">
        <f ca="1">SUM('Base Case 2 - Forecasts'!AA10:AA12,'Base Case 2 - Forecasts'!AA14)-SUM('Program Case 2 - Forecasts'!AA10:AA12,'Program Case 2 - Forecasts'!AA14)</f>
        <v>195681.14005321264</v>
      </c>
      <c r="AB17" s="176">
        <f ca="1">SUM('Base Case 2 - Forecasts'!AB10:AB12,'Base Case 2 - Forecasts'!AB14)-SUM('Program Case 2 - Forecasts'!AB10:AB12,'Program Case 2 - Forecasts'!AB14)</f>
        <v>196511.06801301241</v>
      </c>
      <c r="AC17" s="176">
        <f ca="1">SUM('Base Case 2 - Forecasts'!AC10:AC12,'Base Case 2 - Forecasts'!AC14)-SUM('Program Case 2 - Forecasts'!AC10:AC12,'Program Case 2 - Forecasts'!AC14)</f>
        <v>197344.51588494703</v>
      </c>
      <c r="AD17" s="176">
        <f ca="1">SUM('Base Case 2 - Forecasts'!AD10:AD12,'Base Case 2 - Forecasts'!AD14)-SUM('Program Case 2 - Forecasts'!AD10:AD12,'Program Case 2 - Forecasts'!AD14)</f>
        <v>198181.4985977523</v>
      </c>
      <c r="AE17" s="176">
        <f ca="1">SUM('Base Case 2 - Forecasts'!AE10:AE12,'Base Case 2 - Forecasts'!AE14)-SUM('Program Case 2 - Forecasts'!AE10:AE12,'Program Case 2 - Forecasts'!AE14)</f>
        <v>199022.03114349023</v>
      </c>
      <c r="AF17" s="176">
        <f ca="1">SUM('Base Case 2 - Forecasts'!AF10:AF12,'Base Case 2 - Forecasts'!AF14)-SUM('Program Case 2 - Forecasts'!AF10:AF12,'Program Case 2 - Forecasts'!AF14)</f>
        <v>199866.12857780606</v>
      </c>
      <c r="AG17" s="176">
        <f ca="1">SUM('Base Case 2 - Forecasts'!AG10:AG12,'Base Case 2 - Forecasts'!AG14)-SUM('Program Case 2 - Forecasts'!AG10:AG12,'Program Case 2 - Forecasts'!AG14)</f>
        <v>200713.8060201928</v>
      </c>
      <c r="AH17" s="176">
        <f ca="1">SUM('Base Case 2 - Forecasts'!AH10:AH12,'Base Case 2 - Forecasts'!AH14)-SUM('Program Case 2 - Forecasts'!AH10:AH12,'Program Case 2 - Forecasts'!AH14)</f>
        <v>201168.78668889031</v>
      </c>
      <c r="AI17" s="176">
        <f ca="1">SUM('Base Case 2 - Forecasts'!AI10:AI12,'Base Case 2 - Forecasts'!AI14)-SUM('Program Case 2 - Forecasts'!AI10:AI12,'Program Case 2 - Forecasts'!AI14)</f>
        <v>201624.79871368036</v>
      </c>
      <c r="AJ17" s="176">
        <f ca="1">SUM('Base Case 2 - Forecasts'!AJ10:AJ12,'Base Case 2 - Forecasts'!AJ14)-SUM('Program Case 2 - Forecasts'!AJ10:AJ12,'Program Case 2 - Forecasts'!AJ14)</f>
        <v>202081.84443247691</v>
      </c>
      <c r="AK17" s="176">
        <f ca="1">SUM('Base Case 2 - Forecasts'!AK10:AK12,'Base Case 2 - Forecasts'!AK14)-SUM('Program Case 2 - Forecasts'!AK10:AK12,'Program Case 2 - Forecasts'!AK14)</f>
        <v>202539.92618845403</v>
      </c>
      <c r="AL17" s="176">
        <f ca="1">SUM('Base Case 2 - Forecasts'!AL10:AL12,'Base Case 2 - Forecasts'!AL14)-SUM('Program Case 2 - Forecasts'!AL10:AL12,'Program Case 2 - Forecasts'!AL14)</f>
        <v>202999.04633011669</v>
      </c>
      <c r="AM17" s="176">
        <f ca="1">SUM('Base Case 2 - Forecasts'!AM10:AM12,'Base Case 2 - Forecasts'!AM14)-SUM('Program Case 2 - Forecasts'!AM10:AM12,'Program Case 2 - Forecasts'!AM14)</f>
        <v>203459.20721130073</v>
      </c>
      <c r="AN17" s="176">
        <f ca="1">SUM('Base Case 2 - Forecasts'!AN10:AN12,'Base Case 2 - Forecasts'!AN14)-SUM('Program Case 2 - Forecasts'!AN10:AN12,'Program Case 2 - Forecasts'!AN14)</f>
        <v>203920.41119116545</v>
      </c>
      <c r="AO17" s="176">
        <f ca="1">SUM('Base Case 2 - Forecasts'!AO10:AO12,'Base Case 2 - Forecasts'!AO14)-SUM('Program Case 2 - Forecasts'!AO10:AO12,'Program Case 2 - Forecasts'!AO14)</f>
        <v>204382.66063420847</v>
      </c>
      <c r="AP17" s="176">
        <f ca="1">SUM('Base Case 2 - Forecasts'!AP10:AP12,'Base Case 2 - Forecasts'!AP14)-SUM('Program Case 2 - Forecasts'!AP10:AP12,'Program Case 2 - Forecasts'!AP14)</f>
        <v>204845.95791030675</v>
      </c>
      <c r="AQ17" s="176">
        <f ca="1">SUM('Base Case 2 - Forecasts'!AQ10:AQ12,'Base Case 2 - Forecasts'!AQ14)-SUM('Program Case 2 - Forecasts'!AQ10:AQ12,'Program Case 2 - Forecasts'!AQ14)</f>
        <v>205310.30539470538</v>
      </c>
      <c r="AR17" s="176">
        <f ca="1">SUM('Base Case 2 - Forecasts'!AR10:AR12,'Base Case 2 - Forecasts'!AR14)-SUM('Program Case 2 - Forecasts'!AR10:AR12,'Program Case 2 - Forecasts'!AR14)</f>
        <v>205484.74169679731</v>
      </c>
      <c r="AS17" s="176">
        <f ca="1">SUM('Base Case 2 - Forecasts'!AS10:AS12,'Base Case 2 - Forecasts'!AS14)-SUM('Program Case 2 - Forecasts'!AS10:AS12,'Program Case 2 - Forecasts'!AS14)</f>
        <v>205659.3262039423</v>
      </c>
      <c r="AT17" s="176">
        <f ca="1">SUM('Base Case 2 - Forecasts'!AT10:AT12,'Base Case 2 - Forecasts'!AT14)-SUM('Program Case 2 - Forecasts'!AT10:AT12,'Program Case 2 - Forecasts'!AT14)</f>
        <v>205834.05904204771</v>
      </c>
      <c r="AU17" s="176">
        <f ca="1">SUM('Base Case 2 - Forecasts'!AU10:AU12,'Base Case 2 - Forecasts'!AU14)-SUM('Program Case 2 - Forecasts'!AU10:AU12,'Program Case 2 - Forecasts'!AU14)</f>
        <v>206008.94033714384</v>
      </c>
      <c r="AV17" s="176">
        <f ca="1">SUM('Base Case 2 - Forecasts'!AV10:AV12,'Base Case 2 - Forecasts'!AV14)-SUM('Program Case 2 - Forecasts'!AV10:AV12,'Program Case 2 - Forecasts'!AV14)</f>
        <v>206183.97021536529</v>
      </c>
      <c r="AW17" s="176">
        <f ca="1">SUM('Base Case 2 - Forecasts'!AW10:AW12,'Base Case 2 - Forecasts'!AW14)-SUM('Program Case 2 - Forecasts'!AW10:AW12,'Program Case 2 - Forecasts'!AW14)</f>
        <v>206359.14880294725</v>
      </c>
      <c r="AX17" s="176">
        <f ca="1">SUM('Base Case 2 - Forecasts'!AX10:AX12,'Base Case 2 - Forecasts'!AX14)-SUM('Program Case 2 - Forecasts'!AX10:AX12,'Program Case 2 - Forecasts'!AX14)</f>
        <v>206534.47622624412</v>
      </c>
      <c r="AY17" s="176">
        <f ca="1">SUM('Base Case 2 - Forecasts'!AY10:AY12,'Base Case 2 - Forecasts'!AY14)-SUM('Program Case 2 - Forecasts'!AY10:AY12,'Program Case 2 - Forecasts'!AY14)</f>
        <v>206709.95261170343</v>
      </c>
      <c r="AZ17" s="176">
        <f ca="1">SUM('Base Case 2 - Forecasts'!AZ10:AZ12,'Base Case 2 - Forecasts'!AZ14)-SUM('Program Case 2 - Forecasts'!AZ10:AZ12,'Program Case 2 - Forecasts'!AZ14)</f>
        <v>206885.57808588445</v>
      </c>
      <c r="BA17" s="176">
        <f ca="1">SUM('Base Case 2 - Forecasts'!BA10:BA12,'Base Case 2 - Forecasts'!BA14)-SUM('Program Case 2 - Forecasts'!BA10:BA12,'Program Case 2 - Forecasts'!BA14)</f>
        <v>207061.35277546942</v>
      </c>
      <c r="BB17" s="176">
        <f ca="1">SUM('Base Case 2 - Forecasts'!BB10:BB12,'Base Case 2 - Forecasts'!BB14)-SUM('Program Case 2 - Forecasts'!BB10:BB12,'Program Case 2 - Forecasts'!BB14)</f>
        <v>206951.65114241093</v>
      </c>
      <c r="BC17" s="176">
        <f ca="1">SUM('Base Case 2 - Forecasts'!BC10:BC12,'Base Case 2 - Forecasts'!BC14)-SUM('Program Case 2 - Forecasts'!BC10:BC12,'Program Case 2 - Forecasts'!BC14)</f>
        <v>206842.00762955844</v>
      </c>
      <c r="BD17" s="176">
        <f ca="1">SUM('Base Case 2 - Forecasts'!BD10:BD12,'Base Case 2 - Forecasts'!BD14)-SUM('Program Case 2 - Forecasts'!BD10:BD12,'Program Case 2 - Forecasts'!BD14)</f>
        <v>206732.42220612243</v>
      </c>
      <c r="BE17" s="176">
        <f ca="1">SUM('Base Case 2 - Forecasts'!BE10:BE12,'Base Case 2 - Forecasts'!BE14)-SUM('Program Case 2 - Forecasts'!BE10:BE12,'Program Case 2 - Forecasts'!BE14)</f>
        <v>206622.89484132454</v>
      </c>
      <c r="BF17" s="176">
        <f ca="1">SUM('Base Case 2 - Forecasts'!BF10:BF12,'Base Case 2 - Forecasts'!BF14)-SUM('Program Case 2 - Forecasts'!BF10:BF12,'Program Case 2 - Forecasts'!BF14)</f>
        <v>206513.42550439388</v>
      </c>
      <c r="BG17" s="176">
        <f ca="1">SUM('Base Case 2 - Forecasts'!BG10:BG12,'Base Case 2 - Forecasts'!BG14)-SUM('Program Case 2 - Forecasts'!BG10:BG12,'Program Case 2 - Forecasts'!BG14)</f>
        <v>206404.01416460425</v>
      </c>
      <c r="BH17" s="176">
        <f ca="1">SUM('Base Case 2 - Forecasts'!BH10:BH12,'Base Case 2 - Forecasts'!BH14)-SUM('Program Case 2 - Forecasts'!BH10:BH12,'Program Case 2 - Forecasts'!BH14)</f>
        <v>206294.66079122201</v>
      </c>
      <c r="BI17" s="176">
        <f ca="1">SUM('Base Case 2 - Forecasts'!BI10:BI12,'Base Case 2 - Forecasts'!BI14)-SUM('Program Case 2 - Forecasts'!BI10:BI12,'Program Case 2 - Forecasts'!BI14)</f>
        <v>206185.36535353959</v>
      </c>
      <c r="BJ17" s="176">
        <f ca="1">SUM('Base Case 2 - Forecasts'!BJ10:BJ12,'Base Case 2 - Forecasts'!BJ14)-SUM('Program Case 2 - Forecasts'!BJ10:BJ12,'Program Case 2 - Forecasts'!BJ14)</f>
        <v>206076.12782084569</v>
      </c>
      <c r="BK17" s="176">
        <f ca="1">SUM('Base Case 2 - Forecasts'!BK10:BK12,'Base Case 2 - Forecasts'!BK14)-SUM('Program Case 2 - Forecasts'!BK10:BK12,'Program Case 2 - Forecasts'!BK14)</f>
        <v>205966.94816248491</v>
      </c>
      <c r="BL17" s="176">
        <f ca="1">SUM('Base Case 2 - Forecasts'!BL10:BL12,'Base Case 2 - Forecasts'!BL14)-SUM('Program Case 2 - Forecasts'!BL10:BL12,'Program Case 2 - Forecasts'!BL14)</f>
        <v>205614.02986509725</v>
      </c>
      <c r="BM17" s="176">
        <f ca="1">SUM('Base Case 2 - Forecasts'!BM10:BM12,'Base Case 2 - Forecasts'!BM14)-SUM('Program Case 2 - Forecasts'!BM10:BM12,'Program Case 2 - Forecasts'!BM14)</f>
        <v>205261.71628281102</v>
      </c>
      <c r="BN17" s="176">
        <f ca="1">SUM('Base Case 2 - Forecasts'!BN10:BN12,'Base Case 2 - Forecasts'!BN14)-SUM('Program Case 2 - Forecasts'!BN10:BN12,'Program Case 2 - Forecasts'!BN14)</f>
        <v>204910.00637946278</v>
      </c>
      <c r="BO17" s="176">
        <f ca="1">SUM('Base Case 2 - Forecasts'!BO10:BO12,'Base Case 2 - Forecasts'!BO14)-SUM('Program Case 2 - Forecasts'!BO10:BO12,'Program Case 2 - Forecasts'!BO14)</f>
        <v>204558.89912066981</v>
      </c>
      <c r="BP17" s="176">
        <f ca="1">SUM('Base Case 2 - Forecasts'!BP10:BP12,'Base Case 2 - Forecasts'!BP14)-SUM('Program Case 2 - Forecasts'!BP10:BP12,'Program Case 2 - Forecasts'!BP14)</f>
        <v>204208.39347382635</v>
      </c>
      <c r="BQ17" s="176">
        <f ca="1">SUM('Base Case 2 - Forecasts'!BQ10:BQ12,'Base Case 2 - Forecasts'!BQ14)-SUM('Program Case 2 - Forecasts'!BQ10:BQ12,'Program Case 2 - Forecasts'!BQ14)</f>
        <v>203858.48840808123</v>
      </c>
      <c r="BR17" s="176">
        <f ca="1">SUM('Base Case 2 - Forecasts'!BR10:BR12,'Base Case 2 - Forecasts'!BR14)-SUM('Program Case 2 - Forecasts'!BR10:BR12,'Program Case 2 - Forecasts'!BR14)</f>
        <v>203509.18289435282</v>
      </c>
      <c r="BS17" s="176">
        <f ca="1">SUM('Base Case 2 - Forecasts'!BS10:BS12,'Base Case 2 - Forecasts'!BS14)-SUM('Program Case 2 - Forecasts'!BS10:BS12,'Program Case 2 - Forecasts'!BS14)</f>
        <v>203160.47590533271</v>
      </c>
      <c r="BT17" s="176">
        <f ca="1">SUM('Base Case 2 - Forecasts'!BT10:BT12,'Base Case 2 - Forecasts'!BT14)-SUM('Program Case 2 - Forecasts'!BT10:BT12,'Program Case 2 - Forecasts'!BT14)</f>
        <v>202812.36641546711</v>
      </c>
      <c r="BU17" s="176">
        <f ca="1">SUM('Base Case 2 - Forecasts'!BU10:BU12,'Base Case 2 - Forecasts'!BU14)-SUM('Program Case 2 - Forecasts'!BU10:BU12,'Program Case 2 - Forecasts'!BU14)</f>
        <v>202464.85340096056</v>
      </c>
      <c r="BV17" s="176">
        <f ca="1">SUM('Base Case 2 - Forecasts'!BV10:BV12,'Base Case 2 - Forecasts'!BV14)-SUM('Program Case 2 - Forecasts'!BV10:BV12,'Program Case 2 - Forecasts'!BV14)</f>
        <v>201978.08261754364</v>
      </c>
      <c r="BW17" s="176">
        <f ca="1">SUM('Base Case 2 - Forecasts'!BW10:BW12,'Base Case 2 - Forecasts'!BW14)-SUM('Program Case 2 - Forecasts'!BW10:BW12,'Program Case 2 - Forecasts'!BW14)</f>
        <v>201492.48213994876</v>
      </c>
      <c r="BX17" s="176">
        <f ca="1">SUM('Base Case 2 - Forecasts'!BX10:BX12,'Base Case 2 - Forecasts'!BX14)-SUM('Program Case 2 - Forecasts'!BX10:BX12,'Program Case 2 - Forecasts'!BX14)</f>
        <v>201008.04915449396</v>
      </c>
      <c r="BY17" s="176">
        <f ca="1">SUM('Base Case 2 - Forecasts'!BY10:BY12,'Base Case 2 - Forecasts'!BY14)-SUM('Program Case 2 - Forecasts'!BY10:BY12,'Program Case 2 - Forecasts'!BY14)</f>
        <v>200524.78085426986</v>
      </c>
      <c r="BZ17" s="176">
        <f ca="1">SUM('Base Case 2 - Forecasts'!BZ10:BZ12,'Base Case 2 - Forecasts'!BZ14)-SUM('Program Case 2 - Forecasts'!BZ10:BZ12,'Program Case 2 - Forecasts'!BZ14)</f>
        <v>200042.67443909869</v>
      </c>
      <c r="CA17" s="176">
        <f ca="1">SUM('Base Case 2 - Forecasts'!CA10:CA12,'Base Case 2 - Forecasts'!CA14)-SUM('Program Case 2 - Forecasts'!CA10:CA12,'Program Case 2 - Forecasts'!CA14)</f>
        <v>199561.7271155715</v>
      </c>
      <c r="CB17" s="176">
        <f ca="1">SUM('Base Case 2 - Forecasts'!CB10:CB12,'Base Case 2 - Forecasts'!CB14)-SUM('Program Case 2 - Forecasts'!CB10:CB12,'Program Case 2 - Forecasts'!CB14)</f>
        <v>199081.93609695137</v>
      </c>
      <c r="CC17" s="176">
        <f ca="1">SUM('Base Case 2 - Forecasts'!CC10:CC12,'Base Case 2 - Forecasts'!CC14)-SUM('Program Case 2 - Forecasts'!CC10:CC12,'Program Case 2 - Forecasts'!CC14)</f>
        <v>198603.2986032404</v>
      </c>
      <c r="CD17" s="176">
        <f ca="1">SUM('Base Case 2 - Forecasts'!CD10:CD12,'Base Case 2 - Forecasts'!CD14)-SUM('Program Case 2 - Forecasts'!CD10:CD12,'Program Case 2 - Forecasts'!CD14)</f>
        <v>198125.81186109409</v>
      </c>
      <c r="CE17" s="176">
        <f ca="1">SUM('Base Case 2 - Forecasts'!CE10:CE12,'Base Case 2 - Forecasts'!CE14)-SUM('Program Case 2 - Forecasts'!CE10:CE12,'Program Case 2 - Forecasts'!CE14)</f>
        <v>197649.47310385108</v>
      </c>
      <c r="CF17" s="176">
        <f ca="1">SUM('Base Case 2 - Forecasts'!CF10:CF12,'Base Case 2 - Forecasts'!CF14)-SUM('Program Case 2 - Forecasts'!CF10:CF12,'Program Case 2 - Forecasts'!CF14)</f>
        <v>197174.27957150713</v>
      </c>
    </row>
    <row r="18" spans="1:84" ht="16" customHeight="1" x14ac:dyDescent="0.2">
      <c r="B18" s="118"/>
      <c r="C18" s="166"/>
      <c r="D18" s="166"/>
      <c r="E18" s="166"/>
      <c r="F18" s="179"/>
      <c r="G18" s="166"/>
      <c r="H18" s="166"/>
      <c r="I18" s="166"/>
      <c r="J18" s="166"/>
      <c r="K18" s="166"/>
      <c r="L18" s="166"/>
      <c r="M18" s="166"/>
      <c r="N18" s="166"/>
      <c r="O18" s="166"/>
      <c r="P18" s="166"/>
      <c r="Q18" s="166"/>
      <c r="R18" s="166"/>
      <c r="S18" s="166"/>
      <c r="T18" s="166"/>
      <c r="U18" s="166"/>
      <c r="V18" s="166"/>
      <c r="W18" s="166"/>
      <c r="X18" s="166"/>
      <c r="Y18" s="166"/>
      <c r="Z18" s="166"/>
      <c r="AA18" s="166"/>
      <c r="AB18" s="166"/>
      <c r="AC18" s="166"/>
      <c r="AD18" s="166"/>
      <c r="AE18" s="166"/>
      <c r="AF18" s="166"/>
      <c r="AG18" s="166"/>
      <c r="AH18" s="166"/>
      <c r="AI18" s="166"/>
      <c r="AJ18" s="166"/>
      <c r="AK18" s="166"/>
      <c r="AL18" s="166"/>
      <c r="AM18" s="166"/>
      <c r="AN18" s="166"/>
      <c r="AO18" s="166"/>
      <c r="AP18" s="166"/>
      <c r="AQ18" s="166"/>
      <c r="AR18" s="166"/>
      <c r="AS18" s="166"/>
      <c r="AT18" s="166"/>
      <c r="AU18" s="166"/>
      <c r="AV18" s="166"/>
      <c r="AW18" s="166"/>
      <c r="AX18" s="166"/>
      <c r="AY18" s="166"/>
      <c r="AZ18" s="166"/>
      <c r="BA18" s="166"/>
      <c r="BB18" s="166"/>
      <c r="BC18" s="166"/>
      <c r="BD18" s="166"/>
      <c r="BE18" s="166"/>
      <c r="BF18" s="166"/>
      <c r="BG18" s="166"/>
      <c r="BH18" s="166"/>
      <c r="BI18" s="166"/>
      <c r="BJ18" s="166"/>
      <c r="BK18" s="166"/>
      <c r="BL18" s="166"/>
      <c r="BM18" s="166"/>
      <c r="BN18" s="166"/>
      <c r="BO18" s="166"/>
      <c r="BP18" s="166"/>
      <c r="BQ18" s="166"/>
      <c r="BR18" s="166"/>
      <c r="BS18" s="166"/>
      <c r="BT18" s="166"/>
      <c r="BU18" s="166"/>
      <c r="BV18" s="166"/>
      <c r="BW18" s="166"/>
      <c r="BX18" s="166"/>
      <c r="BY18" s="166"/>
      <c r="BZ18" s="166"/>
      <c r="CA18" s="166"/>
      <c r="CB18" s="166"/>
      <c r="CC18" s="166"/>
      <c r="CD18" s="166"/>
      <c r="CE18" s="166"/>
      <c r="CF18" s="166"/>
    </row>
    <row r="19" spans="1:84" x14ac:dyDescent="0.2">
      <c r="A19" s="118"/>
      <c r="B19" s="128" t="s">
        <v>221</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A20" s="118"/>
      <c r="B20" s="118" t="s">
        <v>222</v>
      </c>
      <c r="C20" s="164"/>
      <c r="D20" s="164"/>
      <c r="E20" s="164"/>
      <c r="F20" s="238"/>
      <c r="G20" s="238"/>
      <c r="H20" s="238"/>
      <c r="I20" s="238"/>
      <c r="J20" s="238"/>
      <c r="K20" s="238"/>
      <c r="L20" s="238"/>
      <c r="M20" s="238"/>
      <c r="N20" s="238"/>
      <c r="O20" s="238"/>
      <c r="P20" s="238"/>
      <c r="Q20" s="238"/>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c r="BQ20" s="238"/>
      <c r="BR20" s="238"/>
      <c r="BS20" s="238"/>
      <c r="BT20" s="238"/>
      <c r="BU20" s="238"/>
      <c r="BV20" s="238"/>
      <c r="BW20" s="238"/>
      <c r="BX20" s="238"/>
      <c r="BY20" s="238"/>
      <c r="BZ20" s="238"/>
      <c r="CA20" s="238"/>
      <c r="CB20" s="238"/>
      <c r="CC20" s="238"/>
      <c r="CD20" s="238"/>
      <c r="CE20" s="238"/>
      <c r="CF20" s="238"/>
    </row>
    <row r="21" spans="1:84" x14ac:dyDescent="0.2">
      <c r="A21" s="118"/>
      <c r="B21" s="118" t="s">
        <v>223</v>
      </c>
      <c r="C21" s="164"/>
      <c r="D21" s="164"/>
      <c r="E21" s="164"/>
      <c r="F21" s="133">
        <f ca="1">-F26/2</f>
        <v>-33473.491040268076</v>
      </c>
      <c r="G21" s="133">
        <f t="shared" ref="G21:BR21" ca="1" si="54">-G26/2</f>
        <v>-33748.971909484739</v>
      </c>
      <c r="H21" s="133">
        <f t="shared" ca="1" si="54"/>
        <v>-34026.719937187932</v>
      </c>
      <c r="I21" s="133">
        <f t="shared" ca="1" si="54"/>
        <v>-34306.753781687687</v>
      </c>
      <c r="J21" s="133">
        <f t="shared" ca="1" si="54"/>
        <v>-34589.092254851232</v>
      </c>
      <c r="K21" s="133">
        <f t="shared" ca="1" si="54"/>
        <v>-34873.754323362286</v>
      </c>
      <c r="L21" s="133">
        <f t="shared" ca="1" si="54"/>
        <v>-35160.759109993487</v>
      </c>
      <c r="M21" s="133">
        <f t="shared" ca="1" si="54"/>
        <v>-35450.125894900048</v>
      </c>
      <c r="N21" s="133">
        <f t="shared" ca="1" si="54"/>
        <v>-35671.277627916461</v>
      </c>
      <c r="O21" s="133">
        <f t="shared" ca="1" si="54"/>
        <v>-35893.808991832331</v>
      </c>
      <c r="P21" s="133">
        <f t="shared" ca="1" si="54"/>
        <v>-36117.728593321699</v>
      </c>
      <c r="Q21" s="133">
        <f t="shared" ca="1" si="54"/>
        <v>-36343.045092752458</v>
      </c>
      <c r="R21" s="133">
        <f t="shared" ca="1" si="54"/>
        <v>-36569.767204523087</v>
      </c>
      <c r="S21" s="133">
        <f t="shared" ca="1" si="54"/>
        <v>-36797.903697388429</v>
      </c>
      <c r="T21" s="133">
        <f t="shared" ca="1" si="54"/>
        <v>-37027.46339481324</v>
      </c>
      <c r="U21" s="133">
        <f t="shared" ca="1" si="54"/>
        <v>-37258.455175300151</v>
      </c>
      <c r="V21" s="133">
        <f t="shared" ca="1" si="54"/>
        <v>-37490.887972746117</v>
      </c>
      <c r="W21" s="133">
        <f t="shared" ca="1" si="54"/>
        <v>-37724.770776776269</v>
      </c>
      <c r="X21" s="133">
        <f t="shared" ca="1" si="54"/>
        <v>-37884.770059467242</v>
      </c>
      <c r="Y21" s="133">
        <f t="shared" ca="1" si="54"/>
        <v>-38045.447935293996</v>
      </c>
      <c r="Z21" s="133">
        <f t="shared" ca="1" si="54"/>
        <v>-38206.807282323054</v>
      </c>
      <c r="AA21" s="133">
        <f t="shared" ca="1" si="54"/>
        <v>-38368.850990826009</v>
      </c>
      <c r="AB21" s="133">
        <f t="shared" ca="1" si="54"/>
        <v>-38531.581963335768</v>
      </c>
      <c r="AC21" s="133">
        <f t="shared" ca="1" si="54"/>
        <v>-38695.003114695501</v>
      </c>
      <c r="AD21" s="133">
        <f t="shared" ca="1" si="54"/>
        <v>-38859.117372108296</v>
      </c>
      <c r="AE21" s="133">
        <f t="shared" ca="1" si="54"/>
        <v>-39023.927675194165</v>
      </c>
      <c r="AF21" s="133">
        <f t="shared" ca="1" si="54"/>
        <v>-39189.436976040408</v>
      </c>
      <c r="AG21" s="133">
        <f t="shared" ca="1" si="54"/>
        <v>-39355.648239253496</v>
      </c>
      <c r="AH21" s="133">
        <f t="shared" ca="1" si="54"/>
        <v>-39444.860135076531</v>
      </c>
      <c r="AI21" s="133">
        <f t="shared" ca="1" si="54"/>
        <v>-39534.274257584388</v>
      </c>
      <c r="AJ21" s="133">
        <f t="shared" ca="1" si="54"/>
        <v>-39623.89106519155</v>
      </c>
      <c r="AK21" s="133">
        <f t="shared" ca="1" si="54"/>
        <v>-39713.711017343929</v>
      </c>
      <c r="AL21" s="133">
        <f t="shared" ca="1" si="54"/>
        <v>-39803.734574532689</v>
      </c>
      <c r="AM21" s="133">
        <f t="shared" ca="1" si="54"/>
        <v>-39893.962198294263</v>
      </c>
      <c r="AN21" s="133">
        <f t="shared" ca="1" si="54"/>
        <v>-39984.394351208917</v>
      </c>
      <c r="AO21" s="133">
        <f t="shared" ca="1" si="54"/>
        <v>-40075.031496903626</v>
      </c>
      <c r="AP21" s="133">
        <f t="shared" ca="1" si="54"/>
        <v>-40165.874100060151</v>
      </c>
      <c r="AQ21" s="133">
        <f t="shared" ca="1" si="54"/>
        <v>-40256.922626412823</v>
      </c>
      <c r="AR21" s="133">
        <f t="shared" ca="1" si="54"/>
        <v>-40291.125822901435</v>
      </c>
      <c r="AS21" s="133">
        <f t="shared" ca="1" si="54"/>
        <v>-40325.358079204372</v>
      </c>
      <c r="AT21" s="133">
        <f t="shared" ca="1" si="54"/>
        <v>-40359.61942000936</v>
      </c>
      <c r="AU21" s="133">
        <f t="shared" ca="1" si="54"/>
        <v>-40393.909870028205</v>
      </c>
      <c r="AV21" s="133">
        <f t="shared" ca="1" si="54"/>
        <v>-40428.229453993197</v>
      </c>
      <c r="AW21" s="133">
        <f t="shared" ca="1" si="54"/>
        <v>-40462.57819665633</v>
      </c>
      <c r="AX21" s="133">
        <f t="shared" ca="1" si="54"/>
        <v>-40496.956122792966</v>
      </c>
      <c r="AY21" s="133">
        <f t="shared" ca="1" si="54"/>
        <v>-40531.363257196754</v>
      </c>
      <c r="AZ21" s="133">
        <f t="shared" ca="1" si="54"/>
        <v>-40565.799624683226</v>
      </c>
      <c r="BA21" s="133">
        <f t="shared" ca="1" si="54"/>
        <v>-40600.265250092045</v>
      </c>
      <c r="BB21" s="133">
        <f t="shared" ca="1" si="54"/>
        <v>-40578.755125962933</v>
      </c>
      <c r="BC21" s="133">
        <f t="shared" ca="1" si="54"/>
        <v>-40557.256397952639</v>
      </c>
      <c r="BD21" s="133">
        <f t="shared" ca="1" si="54"/>
        <v>-40535.769060024009</v>
      </c>
      <c r="BE21" s="133">
        <f t="shared" ca="1" si="54"/>
        <v>-40514.293106142068</v>
      </c>
      <c r="BF21" s="133">
        <f t="shared" ca="1" si="54"/>
        <v>-40492.828530273313</v>
      </c>
      <c r="BG21" s="133">
        <f t="shared" ca="1" si="54"/>
        <v>-40471.37532639299</v>
      </c>
      <c r="BH21" s="133">
        <f t="shared" ca="1" si="54"/>
        <v>-40449.933488474904</v>
      </c>
      <c r="BI21" s="133">
        <f t="shared" ca="1" si="54"/>
        <v>-40428.50301049796</v>
      </c>
      <c r="BJ21" s="133">
        <f t="shared" ca="1" si="54"/>
        <v>-40407.083886440334</v>
      </c>
      <c r="BK21" s="133">
        <f t="shared" ca="1" si="54"/>
        <v>-40385.676110291162</v>
      </c>
      <c r="BL21" s="133">
        <f t="shared" ca="1" si="54"/>
        <v>-40316.476444136722</v>
      </c>
      <c r="BM21" s="133">
        <f t="shared" ca="1" si="54"/>
        <v>-40247.39534957079</v>
      </c>
      <c r="BN21" s="133">
        <f t="shared" ca="1" si="54"/>
        <v>-40178.43262342408</v>
      </c>
      <c r="BO21" s="133">
        <f t="shared" ca="1" si="54"/>
        <v>-40109.588062876435</v>
      </c>
      <c r="BP21" s="133">
        <f t="shared" ca="1" si="54"/>
        <v>-40040.861465456146</v>
      </c>
      <c r="BQ21" s="133">
        <f t="shared" ca="1" si="54"/>
        <v>-39972.252629035538</v>
      </c>
      <c r="BR21" s="133">
        <f t="shared" ca="1" si="54"/>
        <v>-39903.761351833891</v>
      </c>
      <c r="BS21" s="133">
        <f t="shared" ref="BS21:CF21" ca="1" si="55">-BS26/2</f>
        <v>-39835.387432418182</v>
      </c>
      <c r="BT21" s="133">
        <f t="shared" ca="1" si="55"/>
        <v>-39767.130669699436</v>
      </c>
      <c r="BU21" s="133">
        <f t="shared" ca="1" si="55"/>
        <v>-39698.990862933446</v>
      </c>
      <c r="BV21" s="133">
        <f t="shared" ca="1" si="55"/>
        <v>-39603.545611283073</v>
      </c>
      <c r="BW21" s="133">
        <f t="shared" ca="1" si="55"/>
        <v>-39508.329831362506</v>
      </c>
      <c r="BX21" s="133">
        <f t="shared" ca="1" si="55"/>
        <v>-39413.342971469407</v>
      </c>
      <c r="BY21" s="133">
        <f t="shared" ca="1" si="55"/>
        <v>-39318.584481229387</v>
      </c>
      <c r="BZ21" s="133">
        <f t="shared" ca="1" si="55"/>
        <v>-39224.053811587983</v>
      </c>
      <c r="CA21" s="133">
        <f t="shared" ca="1" si="55"/>
        <v>-39129.750414817943</v>
      </c>
      <c r="CB21" s="133">
        <f t="shared" ca="1" si="55"/>
        <v>-39035.673744500273</v>
      </c>
      <c r="CC21" s="133">
        <f t="shared" ca="1" si="55"/>
        <v>-38941.82325553734</v>
      </c>
      <c r="CD21" s="133">
        <f t="shared" ca="1" si="55"/>
        <v>-38848.198404136099</v>
      </c>
      <c r="CE21" s="133">
        <f t="shared" ca="1" si="55"/>
        <v>-38754.798647813943</v>
      </c>
      <c r="CF21" s="133">
        <f t="shared" ca="1" si="55"/>
        <v>-38661.623445393554</v>
      </c>
    </row>
    <row r="22" spans="1:84" x14ac:dyDescent="0.2">
      <c r="B22" s="118" t="s">
        <v>224</v>
      </c>
      <c r="C22" s="164"/>
      <c r="D22" s="164"/>
      <c r="E22" s="164"/>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8"/>
      <c r="BI22" s="238"/>
      <c r="BJ22" s="238"/>
      <c r="BK22" s="238"/>
      <c r="BL22" s="238"/>
      <c r="BM22" s="238"/>
      <c r="BN22" s="238"/>
      <c r="BO22" s="238"/>
      <c r="BP22" s="238"/>
      <c r="BQ22" s="238"/>
      <c r="BR22" s="238"/>
      <c r="BS22" s="238"/>
      <c r="BT22" s="238"/>
      <c r="BU22" s="238"/>
      <c r="BV22" s="238"/>
      <c r="BW22" s="238"/>
      <c r="BX22" s="238"/>
      <c r="BY22" s="238"/>
      <c r="BZ22" s="238"/>
      <c r="CA22" s="238"/>
      <c r="CB22" s="238"/>
      <c r="CC22" s="238"/>
      <c r="CD22" s="238"/>
      <c r="CE22" s="238"/>
      <c r="CF22" s="238"/>
    </row>
    <row r="23" spans="1:84" x14ac:dyDescent="0.2">
      <c r="B23" s="118" t="s">
        <v>225</v>
      </c>
      <c r="C23" s="164"/>
      <c r="D23" s="164"/>
      <c r="E23" s="240"/>
      <c r="F23" s="133">
        <f ca="1">IF(F26&lt;F27,F26,F27)</f>
        <v>66946.982080536152</v>
      </c>
      <c r="G23" s="133">
        <f t="shared" ref="G23:BR23" ca="1" si="56">IF(G26&lt;G27,G26,G27)</f>
        <v>67497.943818969477</v>
      </c>
      <c r="H23" s="133">
        <f ca="1">IF(H26&lt;H27,H26,H27)</f>
        <v>31337.523590485889</v>
      </c>
      <c r="I23" s="133">
        <f t="shared" ca="1" si="56"/>
        <v>0</v>
      </c>
      <c r="J23" s="133">
        <f t="shared" ca="1" si="56"/>
        <v>0</v>
      </c>
      <c r="K23" s="133">
        <f t="shared" ca="1" si="56"/>
        <v>0</v>
      </c>
      <c r="L23" s="133">
        <f t="shared" ca="1" si="56"/>
        <v>0</v>
      </c>
      <c r="M23" s="133">
        <f t="shared" ca="1" si="56"/>
        <v>0</v>
      </c>
      <c r="N23" s="133">
        <f t="shared" ca="1" si="56"/>
        <v>0</v>
      </c>
      <c r="O23" s="133">
        <f t="shared" ca="1" si="56"/>
        <v>0</v>
      </c>
      <c r="P23" s="133">
        <f t="shared" ca="1" si="56"/>
        <v>0</v>
      </c>
      <c r="Q23" s="133">
        <f t="shared" ca="1" si="56"/>
        <v>0</v>
      </c>
      <c r="R23" s="133">
        <f t="shared" ca="1" si="56"/>
        <v>0</v>
      </c>
      <c r="S23" s="133">
        <f t="shared" ca="1" si="56"/>
        <v>0</v>
      </c>
      <c r="T23" s="133">
        <f t="shared" ca="1" si="56"/>
        <v>0</v>
      </c>
      <c r="U23" s="133">
        <f t="shared" ca="1" si="56"/>
        <v>0</v>
      </c>
      <c r="V23" s="133">
        <f t="shared" ca="1" si="56"/>
        <v>0</v>
      </c>
      <c r="W23" s="133">
        <f t="shared" ca="1" si="56"/>
        <v>0</v>
      </c>
      <c r="X23" s="133">
        <f t="shared" ca="1" si="56"/>
        <v>0</v>
      </c>
      <c r="Y23" s="133">
        <f t="shared" ca="1" si="56"/>
        <v>0</v>
      </c>
      <c r="Z23" s="133">
        <f t="shared" ca="1" si="56"/>
        <v>0</v>
      </c>
      <c r="AA23" s="133">
        <f t="shared" ca="1" si="56"/>
        <v>0</v>
      </c>
      <c r="AB23" s="133">
        <f t="shared" ca="1" si="56"/>
        <v>0</v>
      </c>
      <c r="AC23" s="133">
        <f t="shared" ca="1" si="56"/>
        <v>0</v>
      </c>
      <c r="AD23" s="133">
        <f t="shared" ca="1" si="56"/>
        <v>0</v>
      </c>
      <c r="AE23" s="133">
        <f t="shared" ca="1" si="56"/>
        <v>0</v>
      </c>
      <c r="AF23" s="133">
        <f t="shared" ca="1" si="56"/>
        <v>0</v>
      </c>
      <c r="AG23" s="133">
        <f t="shared" ca="1" si="56"/>
        <v>0</v>
      </c>
      <c r="AH23" s="133">
        <f t="shared" ca="1" si="56"/>
        <v>0</v>
      </c>
      <c r="AI23" s="133">
        <f t="shared" ca="1" si="56"/>
        <v>0</v>
      </c>
      <c r="AJ23" s="133">
        <f t="shared" ca="1" si="56"/>
        <v>0</v>
      </c>
      <c r="AK23" s="133">
        <f t="shared" ca="1" si="56"/>
        <v>0</v>
      </c>
      <c r="AL23" s="133">
        <f t="shared" ca="1" si="56"/>
        <v>0</v>
      </c>
      <c r="AM23" s="133">
        <f t="shared" ca="1" si="56"/>
        <v>0</v>
      </c>
      <c r="AN23" s="133">
        <f t="shared" ca="1" si="56"/>
        <v>0</v>
      </c>
      <c r="AO23" s="133">
        <f t="shared" ca="1" si="56"/>
        <v>0</v>
      </c>
      <c r="AP23" s="133">
        <f t="shared" ca="1" si="56"/>
        <v>0</v>
      </c>
      <c r="AQ23" s="133">
        <f t="shared" ca="1" si="56"/>
        <v>0</v>
      </c>
      <c r="AR23" s="133">
        <f t="shared" ca="1" si="56"/>
        <v>0</v>
      </c>
      <c r="AS23" s="133">
        <f t="shared" ca="1" si="56"/>
        <v>0</v>
      </c>
      <c r="AT23" s="133">
        <f t="shared" ca="1" si="56"/>
        <v>0</v>
      </c>
      <c r="AU23" s="133">
        <f t="shared" ca="1" si="56"/>
        <v>0</v>
      </c>
      <c r="AV23" s="133">
        <f t="shared" ca="1" si="56"/>
        <v>0</v>
      </c>
      <c r="AW23" s="133">
        <f t="shared" ca="1" si="56"/>
        <v>0</v>
      </c>
      <c r="AX23" s="133">
        <f t="shared" ca="1" si="56"/>
        <v>0</v>
      </c>
      <c r="AY23" s="133">
        <f t="shared" ca="1" si="56"/>
        <v>0</v>
      </c>
      <c r="AZ23" s="133">
        <f t="shared" ca="1" si="56"/>
        <v>0</v>
      </c>
      <c r="BA23" s="133">
        <f t="shared" ca="1" si="56"/>
        <v>0</v>
      </c>
      <c r="BB23" s="133">
        <f t="shared" ca="1" si="56"/>
        <v>0</v>
      </c>
      <c r="BC23" s="133">
        <f t="shared" ca="1" si="56"/>
        <v>0</v>
      </c>
      <c r="BD23" s="133">
        <f t="shared" ca="1" si="56"/>
        <v>0</v>
      </c>
      <c r="BE23" s="133">
        <f t="shared" ca="1" si="56"/>
        <v>0</v>
      </c>
      <c r="BF23" s="133">
        <f t="shared" ca="1" si="56"/>
        <v>0</v>
      </c>
      <c r="BG23" s="133">
        <f t="shared" ca="1" si="56"/>
        <v>0</v>
      </c>
      <c r="BH23" s="133">
        <f t="shared" ca="1" si="56"/>
        <v>0</v>
      </c>
      <c r="BI23" s="133">
        <f t="shared" ca="1" si="56"/>
        <v>0</v>
      </c>
      <c r="BJ23" s="133">
        <f t="shared" ca="1" si="56"/>
        <v>0</v>
      </c>
      <c r="BK23" s="133">
        <f t="shared" ca="1" si="56"/>
        <v>0</v>
      </c>
      <c r="BL23" s="133">
        <f t="shared" ca="1" si="56"/>
        <v>0</v>
      </c>
      <c r="BM23" s="133">
        <f t="shared" ca="1" si="56"/>
        <v>0</v>
      </c>
      <c r="BN23" s="133">
        <f t="shared" ca="1" si="56"/>
        <v>0</v>
      </c>
      <c r="BO23" s="133">
        <f t="shared" ca="1" si="56"/>
        <v>0</v>
      </c>
      <c r="BP23" s="133">
        <f t="shared" ca="1" si="56"/>
        <v>0</v>
      </c>
      <c r="BQ23" s="133">
        <f t="shared" ca="1" si="56"/>
        <v>0</v>
      </c>
      <c r="BR23" s="133">
        <f t="shared" ca="1" si="56"/>
        <v>0</v>
      </c>
      <c r="BS23" s="133">
        <f t="shared" ref="BS23:CF23" ca="1" si="57">IF(BS26&lt;BS27,BS26,BS27)</f>
        <v>0</v>
      </c>
      <c r="BT23" s="133">
        <f t="shared" ca="1" si="57"/>
        <v>0</v>
      </c>
      <c r="BU23" s="133">
        <f t="shared" ca="1" si="57"/>
        <v>0</v>
      </c>
      <c r="BV23" s="133">
        <f t="shared" ca="1" si="57"/>
        <v>0</v>
      </c>
      <c r="BW23" s="133">
        <f t="shared" ca="1" si="57"/>
        <v>0</v>
      </c>
      <c r="BX23" s="133">
        <f t="shared" ca="1" si="57"/>
        <v>0</v>
      </c>
      <c r="BY23" s="133">
        <f t="shared" ca="1" si="57"/>
        <v>0</v>
      </c>
      <c r="BZ23" s="133">
        <f t="shared" ca="1" si="57"/>
        <v>0</v>
      </c>
      <c r="CA23" s="133">
        <f t="shared" ca="1" si="57"/>
        <v>0</v>
      </c>
      <c r="CB23" s="133">
        <f t="shared" ca="1" si="57"/>
        <v>0</v>
      </c>
      <c r="CC23" s="133">
        <f t="shared" ca="1" si="57"/>
        <v>0</v>
      </c>
      <c r="CD23" s="133">
        <f t="shared" ca="1" si="57"/>
        <v>0</v>
      </c>
      <c r="CE23" s="133">
        <f t="shared" ca="1" si="57"/>
        <v>0</v>
      </c>
      <c r="CF23" s="133">
        <f t="shared" ca="1" si="57"/>
        <v>0</v>
      </c>
    </row>
    <row r="24" spans="1:84" x14ac:dyDescent="0.2">
      <c r="B24" s="118" t="s">
        <v>226</v>
      </c>
      <c r="C24" s="164"/>
      <c r="D24" s="164"/>
      <c r="E24" s="164"/>
      <c r="F24" s="133">
        <f ca="1">-F26/2</f>
        <v>-33473.491040268076</v>
      </c>
      <c r="G24" s="133">
        <f t="shared" ref="G24:BR24" ca="1" si="58">-G26/2</f>
        <v>-33748.971909484739</v>
      </c>
      <c r="H24" s="133">
        <f t="shared" ca="1" si="58"/>
        <v>-34026.719937187932</v>
      </c>
      <c r="I24" s="133">
        <f t="shared" ca="1" si="58"/>
        <v>-34306.753781687687</v>
      </c>
      <c r="J24" s="133">
        <f t="shared" ca="1" si="58"/>
        <v>-34589.092254851232</v>
      </c>
      <c r="K24" s="133">
        <f t="shared" ca="1" si="58"/>
        <v>-34873.754323362286</v>
      </c>
      <c r="L24" s="133">
        <f t="shared" ca="1" si="58"/>
        <v>-35160.759109993487</v>
      </c>
      <c r="M24" s="133">
        <f t="shared" ca="1" si="58"/>
        <v>-35450.125894900048</v>
      </c>
      <c r="N24" s="133">
        <f t="shared" ca="1" si="58"/>
        <v>-35671.277627916461</v>
      </c>
      <c r="O24" s="133">
        <f t="shared" ca="1" si="58"/>
        <v>-35893.808991832331</v>
      </c>
      <c r="P24" s="133">
        <f t="shared" ca="1" si="58"/>
        <v>-36117.728593321699</v>
      </c>
      <c r="Q24" s="133">
        <f t="shared" ca="1" si="58"/>
        <v>-36343.045092752458</v>
      </c>
      <c r="R24" s="133">
        <f t="shared" ca="1" si="58"/>
        <v>-36569.767204523087</v>
      </c>
      <c r="S24" s="133">
        <f t="shared" ca="1" si="58"/>
        <v>-36797.903697388429</v>
      </c>
      <c r="T24" s="133">
        <f t="shared" ca="1" si="58"/>
        <v>-37027.46339481324</v>
      </c>
      <c r="U24" s="133">
        <f t="shared" ca="1" si="58"/>
        <v>-37258.455175300151</v>
      </c>
      <c r="V24" s="133">
        <f t="shared" ca="1" si="58"/>
        <v>-37490.887972746117</v>
      </c>
      <c r="W24" s="133">
        <f t="shared" ca="1" si="58"/>
        <v>-37724.770776776269</v>
      </c>
      <c r="X24" s="133">
        <f t="shared" ca="1" si="58"/>
        <v>-37884.770059467242</v>
      </c>
      <c r="Y24" s="133">
        <f t="shared" ca="1" si="58"/>
        <v>-38045.447935293996</v>
      </c>
      <c r="Z24" s="133">
        <f t="shared" ca="1" si="58"/>
        <v>-38206.807282323054</v>
      </c>
      <c r="AA24" s="133">
        <f t="shared" ca="1" si="58"/>
        <v>-38368.850990826009</v>
      </c>
      <c r="AB24" s="133">
        <f t="shared" ca="1" si="58"/>
        <v>-38531.581963335768</v>
      </c>
      <c r="AC24" s="133">
        <f t="shared" ca="1" si="58"/>
        <v>-38695.003114695501</v>
      </c>
      <c r="AD24" s="133">
        <f t="shared" ca="1" si="58"/>
        <v>-38859.117372108296</v>
      </c>
      <c r="AE24" s="133">
        <f t="shared" ca="1" si="58"/>
        <v>-39023.927675194165</v>
      </c>
      <c r="AF24" s="133">
        <f t="shared" ca="1" si="58"/>
        <v>-39189.436976040408</v>
      </c>
      <c r="AG24" s="133">
        <f t="shared" ca="1" si="58"/>
        <v>-39355.648239253496</v>
      </c>
      <c r="AH24" s="133">
        <f t="shared" ca="1" si="58"/>
        <v>-39444.860135076531</v>
      </c>
      <c r="AI24" s="133">
        <f t="shared" ca="1" si="58"/>
        <v>-39534.274257584388</v>
      </c>
      <c r="AJ24" s="133">
        <f t="shared" ca="1" si="58"/>
        <v>-39623.89106519155</v>
      </c>
      <c r="AK24" s="133">
        <f t="shared" ca="1" si="58"/>
        <v>-39713.711017343929</v>
      </c>
      <c r="AL24" s="133">
        <f t="shared" ca="1" si="58"/>
        <v>-39803.734574532689</v>
      </c>
      <c r="AM24" s="133">
        <f t="shared" ca="1" si="58"/>
        <v>-39893.962198294263</v>
      </c>
      <c r="AN24" s="133">
        <f t="shared" ca="1" si="58"/>
        <v>-39984.394351208917</v>
      </c>
      <c r="AO24" s="133">
        <f t="shared" ca="1" si="58"/>
        <v>-40075.031496903626</v>
      </c>
      <c r="AP24" s="133">
        <f t="shared" ca="1" si="58"/>
        <v>-40165.874100060151</v>
      </c>
      <c r="AQ24" s="133">
        <f t="shared" ca="1" si="58"/>
        <v>-40256.922626412823</v>
      </c>
      <c r="AR24" s="133">
        <f t="shared" ca="1" si="58"/>
        <v>-40291.125822901435</v>
      </c>
      <c r="AS24" s="133">
        <f t="shared" ca="1" si="58"/>
        <v>-40325.358079204372</v>
      </c>
      <c r="AT24" s="133">
        <f t="shared" ca="1" si="58"/>
        <v>-40359.61942000936</v>
      </c>
      <c r="AU24" s="133">
        <f t="shared" ca="1" si="58"/>
        <v>-40393.909870028205</v>
      </c>
      <c r="AV24" s="133">
        <f t="shared" ca="1" si="58"/>
        <v>-40428.229453993197</v>
      </c>
      <c r="AW24" s="133">
        <f t="shared" ca="1" si="58"/>
        <v>-40462.57819665633</v>
      </c>
      <c r="AX24" s="133">
        <f t="shared" ca="1" si="58"/>
        <v>-40496.956122792966</v>
      </c>
      <c r="AY24" s="133">
        <f t="shared" ca="1" si="58"/>
        <v>-40531.363257196754</v>
      </c>
      <c r="AZ24" s="133">
        <f t="shared" ca="1" si="58"/>
        <v>-40565.799624683226</v>
      </c>
      <c r="BA24" s="133">
        <f t="shared" ca="1" si="58"/>
        <v>-40600.265250092045</v>
      </c>
      <c r="BB24" s="133">
        <f t="shared" ca="1" si="58"/>
        <v>-40578.755125962933</v>
      </c>
      <c r="BC24" s="133">
        <f t="shared" ca="1" si="58"/>
        <v>-40557.256397952639</v>
      </c>
      <c r="BD24" s="133">
        <f t="shared" ca="1" si="58"/>
        <v>-40535.769060024009</v>
      </c>
      <c r="BE24" s="133">
        <f t="shared" ca="1" si="58"/>
        <v>-40514.293106142068</v>
      </c>
      <c r="BF24" s="133">
        <f t="shared" ca="1" si="58"/>
        <v>-40492.828530273313</v>
      </c>
      <c r="BG24" s="133">
        <f t="shared" ca="1" si="58"/>
        <v>-40471.37532639299</v>
      </c>
      <c r="BH24" s="133">
        <f t="shared" ca="1" si="58"/>
        <v>-40449.933488474904</v>
      </c>
      <c r="BI24" s="133">
        <f t="shared" ca="1" si="58"/>
        <v>-40428.50301049796</v>
      </c>
      <c r="BJ24" s="133">
        <f t="shared" ca="1" si="58"/>
        <v>-40407.083886440334</v>
      </c>
      <c r="BK24" s="133">
        <f t="shared" ca="1" si="58"/>
        <v>-40385.676110291162</v>
      </c>
      <c r="BL24" s="133">
        <f t="shared" ca="1" si="58"/>
        <v>-40316.476444136722</v>
      </c>
      <c r="BM24" s="133">
        <f t="shared" ca="1" si="58"/>
        <v>-40247.39534957079</v>
      </c>
      <c r="BN24" s="133">
        <f t="shared" ca="1" si="58"/>
        <v>-40178.43262342408</v>
      </c>
      <c r="BO24" s="133">
        <f t="shared" ca="1" si="58"/>
        <v>-40109.588062876435</v>
      </c>
      <c r="BP24" s="133">
        <f t="shared" ca="1" si="58"/>
        <v>-40040.861465456146</v>
      </c>
      <c r="BQ24" s="133">
        <f t="shared" ca="1" si="58"/>
        <v>-39972.252629035538</v>
      </c>
      <c r="BR24" s="133">
        <f t="shared" ca="1" si="58"/>
        <v>-39903.761351833891</v>
      </c>
      <c r="BS24" s="133">
        <f t="shared" ref="BS24:CF24" ca="1" si="59">-BS26/2</f>
        <v>-39835.387432418182</v>
      </c>
      <c r="BT24" s="133">
        <f t="shared" ca="1" si="59"/>
        <v>-39767.130669699436</v>
      </c>
      <c r="BU24" s="133">
        <f t="shared" ca="1" si="59"/>
        <v>-39698.990862933446</v>
      </c>
      <c r="BV24" s="133">
        <f t="shared" ca="1" si="59"/>
        <v>-39603.545611283073</v>
      </c>
      <c r="BW24" s="133">
        <f t="shared" ca="1" si="59"/>
        <v>-39508.329831362506</v>
      </c>
      <c r="BX24" s="133">
        <f t="shared" ca="1" si="59"/>
        <v>-39413.342971469407</v>
      </c>
      <c r="BY24" s="133">
        <f t="shared" ca="1" si="59"/>
        <v>-39318.584481229387</v>
      </c>
      <c r="BZ24" s="133">
        <f t="shared" ca="1" si="59"/>
        <v>-39224.053811587983</v>
      </c>
      <c r="CA24" s="133">
        <f t="shared" ca="1" si="59"/>
        <v>-39129.750414817943</v>
      </c>
      <c r="CB24" s="133">
        <f t="shared" ca="1" si="59"/>
        <v>-39035.673744500273</v>
      </c>
      <c r="CC24" s="133">
        <f t="shared" ca="1" si="59"/>
        <v>-38941.82325553734</v>
      </c>
      <c r="CD24" s="133">
        <f t="shared" ca="1" si="59"/>
        <v>-38848.198404136099</v>
      </c>
      <c r="CE24" s="133">
        <f t="shared" ca="1" si="59"/>
        <v>-38754.798647813943</v>
      </c>
      <c r="CF24" s="133">
        <f t="shared" ca="1" si="59"/>
        <v>-38661.623445393554</v>
      </c>
    </row>
    <row r="25" spans="1:84" x14ac:dyDescent="0.2">
      <c r="B25" s="118" t="s">
        <v>227</v>
      </c>
      <c r="C25" s="164"/>
      <c r="D25" s="164"/>
      <c r="E25" s="164"/>
      <c r="F25" s="133">
        <f t="shared" ref="F25:AK25" ca="1" si="60">IF(IF(F26&gt;F27, F26-F27,0) &gt; F29, F29, IF(F26&gt;F27, F26-F27,0))</f>
        <v>0</v>
      </c>
      <c r="G25" s="133">
        <f t="shared" ca="1" si="60"/>
        <v>0</v>
      </c>
      <c r="H25" s="133">
        <f t="shared" ca="1" si="60"/>
        <v>33780.478886999997</v>
      </c>
      <c r="I25" s="133">
        <f t="shared" ca="1" si="60"/>
        <v>0</v>
      </c>
      <c r="J25" s="133">
        <f t="shared" ca="1" si="60"/>
        <v>0</v>
      </c>
      <c r="K25" s="133">
        <f t="shared" ca="1" si="60"/>
        <v>0</v>
      </c>
      <c r="L25" s="133">
        <f t="shared" ca="1" si="60"/>
        <v>0</v>
      </c>
      <c r="M25" s="133">
        <f t="shared" ca="1" si="60"/>
        <v>0</v>
      </c>
      <c r="N25" s="133">
        <f t="shared" ca="1" si="60"/>
        <v>0</v>
      </c>
      <c r="O25" s="133">
        <f t="shared" ca="1" si="60"/>
        <v>0</v>
      </c>
      <c r="P25" s="133">
        <f t="shared" ca="1" si="60"/>
        <v>0</v>
      </c>
      <c r="Q25" s="133">
        <f t="shared" ca="1" si="60"/>
        <v>0</v>
      </c>
      <c r="R25" s="133">
        <f t="shared" ca="1" si="60"/>
        <v>0</v>
      </c>
      <c r="S25" s="133">
        <f t="shared" ca="1" si="60"/>
        <v>0</v>
      </c>
      <c r="T25" s="133">
        <f t="shared" ca="1" si="60"/>
        <v>0</v>
      </c>
      <c r="U25" s="133">
        <f t="shared" ca="1" si="60"/>
        <v>0</v>
      </c>
      <c r="V25" s="133">
        <f t="shared" ca="1" si="60"/>
        <v>0</v>
      </c>
      <c r="W25" s="133">
        <f t="shared" ca="1" si="60"/>
        <v>0</v>
      </c>
      <c r="X25" s="133">
        <f t="shared" ca="1" si="60"/>
        <v>0</v>
      </c>
      <c r="Y25" s="133">
        <f t="shared" ca="1" si="60"/>
        <v>0</v>
      </c>
      <c r="Z25" s="133">
        <f t="shared" ca="1" si="60"/>
        <v>0</v>
      </c>
      <c r="AA25" s="133">
        <f t="shared" ca="1" si="60"/>
        <v>0</v>
      </c>
      <c r="AB25" s="133">
        <f t="shared" ca="1" si="60"/>
        <v>0</v>
      </c>
      <c r="AC25" s="133">
        <f t="shared" ca="1" si="60"/>
        <v>0</v>
      </c>
      <c r="AD25" s="133">
        <f t="shared" ca="1" si="60"/>
        <v>0</v>
      </c>
      <c r="AE25" s="133">
        <f t="shared" ca="1" si="60"/>
        <v>0</v>
      </c>
      <c r="AF25" s="133">
        <f t="shared" ca="1" si="60"/>
        <v>0</v>
      </c>
      <c r="AG25" s="133">
        <f t="shared" ca="1" si="60"/>
        <v>0</v>
      </c>
      <c r="AH25" s="133">
        <f t="shared" ca="1" si="60"/>
        <v>0</v>
      </c>
      <c r="AI25" s="133">
        <f t="shared" ca="1" si="60"/>
        <v>0</v>
      </c>
      <c r="AJ25" s="133">
        <f t="shared" ca="1" si="60"/>
        <v>0</v>
      </c>
      <c r="AK25" s="133">
        <f t="shared" ca="1" si="60"/>
        <v>0</v>
      </c>
      <c r="AL25" s="133">
        <f t="shared" ref="AL25:BQ25" ca="1" si="61">IF(IF(AL26&gt;AL27, AL26-AL27,0) &gt; AL29, AL29, IF(AL26&gt;AL27, AL26-AL27,0))</f>
        <v>0</v>
      </c>
      <c r="AM25" s="133">
        <f t="shared" ca="1" si="61"/>
        <v>0</v>
      </c>
      <c r="AN25" s="133">
        <f t="shared" ca="1" si="61"/>
        <v>0</v>
      </c>
      <c r="AO25" s="133">
        <f t="shared" ca="1" si="61"/>
        <v>0</v>
      </c>
      <c r="AP25" s="133">
        <f t="shared" ca="1" si="61"/>
        <v>0</v>
      </c>
      <c r="AQ25" s="133">
        <f t="shared" ca="1" si="61"/>
        <v>0</v>
      </c>
      <c r="AR25" s="133">
        <f t="shared" ca="1" si="61"/>
        <v>0</v>
      </c>
      <c r="AS25" s="133">
        <f t="shared" ca="1" si="61"/>
        <v>0</v>
      </c>
      <c r="AT25" s="133">
        <f t="shared" ca="1" si="61"/>
        <v>0</v>
      </c>
      <c r="AU25" s="133">
        <f t="shared" ca="1" si="61"/>
        <v>0</v>
      </c>
      <c r="AV25" s="133">
        <f t="shared" ca="1" si="61"/>
        <v>0</v>
      </c>
      <c r="AW25" s="133">
        <f t="shared" ca="1" si="61"/>
        <v>0</v>
      </c>
      <c r="AX25" s="133">
        <f t="shared" ca="1" si="61"/>
        <v>0</v>
      </c>
      <c r="AY25" s="133">
        <f t="shared" ca="1" si="61"/>
        <v>0</v>
      </c>
      <c r="AZ25" s="133">
        <f t="shared" ca="1" si="61"/>
        <v>0</v>
      </c>
      <c r="BA25" s="133">
        <f t="shared" ca="1" si="61"/>
        <v>0</v>
      </c>
      <c r="BB25" s="133">
        <f t="shared" ca="1" si="61"/>
        <v>0</v>
      </c>
      <c r="BC25" s="133">
        <f t="shared" ca="1" si="61"/>
        <v>0</v>
      </c>
      <c r="BD25" s="133">
        <f t="shared" ca="1" si="61"/>
        <v>0</v>
      </c>
      <c r="BE25" s="133">
        <f t="shared" ca="1" si="61"/>
        <v>0</v>
      </c>
      <c r="BF25" s="133">
        <f t="shared" ca="1" si="61"/>
        <v>0</v>
      </c>
      <c r="BG25" s="133">
        <f t="shared" ca="1" si="61"/>
        <v>0</v>
      </c>
      <c r="BH25" s="133">
        <f t="shared" ca="1" si="61"/>
        <v>0</v>
      </c>
      <c r="BI25" s="133">
        <f t="shared" ca="1" si="61"/>
        <v>0</v>
      </c>
      <c r="BJ25" s="133">
        <f t="shared" ca="1" si="61"/>
        <v>0</v>
      </c>
      <c r="BK25" s="133">
        <f t="shared" ca="1" si="61"/>
        <v>0</v>
      </c>
      <c r="BL25" s="133">
        <f t="shared" ca="1" si="61"/>
        <v>0</v>
      </c>
      <c r="BM25" s="133">
        <f t="shared" ca="1" si="61"/>
        <v>0</v>
      </c>
      <c r="BN25" s="133">
        <f t="shared" ca="1" si="61"/>
        <v>0</v>
      </c>
      <c r="BO25" s="133">
        <f t="shared" ca="1" si="61"/>
        <v>0</v>
      </c>
      <c r="BP25" s="133">
        <f t="shared" ca="1" si="61"/>
        <v>0</v>
      </c>
      <c r="BQ25" s="133">
        <f t="shared" ca="1" si="61"/>
        <v>0</v>
      </c>
      <c r="BR25" s="133">
        <f t="shared" ref="BR25:CF25" ca="1" si="62">IF(IF(BR26&gt;BR27, BR26-BR27,0) &gt; BR29, BR29, IF(BR26&gt;BR27, BR26-BR27,0))</f>
        <v>0</v>
      </c>
      <c r="BS25" s="133">
        <f t="shared" ca="1" si="62"/>
        <v>0</v>
      </c>
      <c r="BT25" s="133">
        <f t="shared" ca="1" si="62"/>
        <v>0</v>
      </c>
      <c r="BU25" s="133">
        <f t="shared" ca="1" si="62"/>
        <v>0</v>
      </c>
      <c r="BV25" s="133">
        <f t="shared" ca="1" si="62"/>
        <v>0</v>
      </c>
      <c r="BW25" s="133">
        <f t="shared" ca="1" si="62"/>
        <v>0</v>
      </c>
      <c r="BX25" s="133">
        <f t="shared" ca="1" si="62"/>
        <v>0</v>
      </c>
      <c r="BY25" s="133">
        <f t="shared" ca="1" si="62"/>
        <v>0</v>
      </c>
      <c r="BZ25" s="133">
        <f t="shared" ca="1" si="62"/>
        <v>0</v>
      </c>
      <c r="CA25" s="133">
        <f t="shared" ca="1" si="62"/>
        <v>0</v>
      </c>
      <c r="CB25" s="133">
        <f t="shared" ca="1" si="62"/>
        <v>0</v>
      </c>
      <c r="CC25" s="133">
        <f t="shared" ca="1" si="62"/>
        <v>0</v>
      </c>
      <c r="CD25" s="133">
        <f t="shared" ca="1" si="62"/>
        <v>0</v>
      </c>
      <c r="CE25" s="133">
        <f t="shared" ca="1" si="62"/>
        <v>0</v>
      </c>
      <c r="CF25" s="133">
        <f t="shared" ca="1" si="62"/>
        <v>0</v>
      </c>
    </row>
    <row r="26" spans="1:84" x14ac:dyDescent="0.2">
      <c r="B26" s="126" t="s">
        <v>115</v>
      </c>
      <c r="C26" s="164"/>
      <c r="D26" s="164"/>
      <c r="E26" s="164"/>
      <c r="F26" s="148">
        <f ca="1">F17/'Demographic-Economic'!$D$27</f>
        <v>66946.982080536152</v>
      </c>
      <c r="G26" s="148">
        <f ca="1">G17/'Demographic-Economic'!$D$27</f>
        <v>67497.943818969477</v>
      </c>
      <c r="H26" s="148">
        <f ca="1">H17/'Demographic-Economic'!$D$27</f>
        <v>68053.439874375865</v>
      </c>
      <c r="I26" s="148">
        <f ca="1">I17/'Demographic-Economic'!$D$27</f>
        <v>68613.507563375373</v>
      </c>
      <c r="J26" s="148">
        <f ca="1">J17/'Demographic-Economic'!$D$27</f>
        <v>69178.184509702463</v>
      </c>
      <c r="K26" s="148">
        <f ca="1">K17/'Demographic-Economic'!$D$27</f>
        <v>69747.508646724571</v>
      </c>
      <c r="L26" s="148">
        <f ca="1">L17/'Demographic-Economic'!$D$27</f>
        <v>70321.518219986974</v>
      </c>
      <c r="M26" s="148">
        <f ca="1">M17/'Demographic-Economic'!$D$27</f>
        <v>70900.251789800095</v>
      </c>
      <c r="N26" s="148">
        <f ca="1">N17/'Demographic-Economic'!$D$27</f>
        <v>71342.555255832922</v>
      </c>
      <c r="O26" s="148">
        <f ca="1">O17/'Demographic-Economic'!$D$27</f>
        <v>71787.617983664662</v>
      </c>
      <c r="P26" s="148">
        <f ca="1">P17/'Demographic-Economic'!$D$27</f>
        <v>72235.457186643398</v>
      </c>
      <c r="Q26" s="148">
        <f ca="1">Q17/'Demographic-Economic'!$D$27</f>
        <v>72686.090185504916</v>
      </c>
      <c r="R26" s="148">
        <f ca="1">R17/'Demographic-Economic'!$D$27</f>
        <v>73139.534409046173</v>
      </c>
      <c r="S26" s="148">
        <f ca="1">S17/'Demographic-Economic'!$D$27</f>
        <v>73595.807394776857</v>
      </c>
      <c r="T26" s="148">
        <f ca="1">T17/'Demographic-Economic'!$D$27</f>
        <v>74054.926789626479</v>
      </c>
      <c r="U26" s="148">
        <f ca="1">U17/'Demographic-Economic'!$D$27</f>
        <v>74516.910350600301</v>
      </c>
      <c r="V26" s="148">
        <f ca="1">V17/'Demographic-Economic'!$D$27</f>
        <v>74981.775945492234</v>
      </c>
      <c r="W26" s="148">
        <f ca="1">W17/'Demographic-Economic'!$D$27</f>
        <v>75449.541553552539</v>
      </c>
      <c r="X26" s="148">
        <f ca="1">X17/'Demographic-Economic'!$D$27</f>
        <v>75769.540118934485</v>
      </c>
      <c r="Y26" s="148">
        <f ca="1">Y17/'Demographic-Economic'!$D$27</f>
        <v>76090.895870587992</v>
      </c>
      <c r="Z26" s="148">
        <f ca="1">Z17/'Demographic-Economic'!$D$27</f>
        <v>76413.614564646108</v>
      </c>
      <c r="AA26" s="148">
        <f ca="1">AA17/'Demographic-Economic'!$D$27</f>
        <v>76737.701981652019</v>
      </c>
      <c r="AB26" s="148">
        <f ca="1">AB17/'Demographic-Economic'!$D$27</f>
        <v>77063.163926671536</v>
      </c>
      <c r="AC26" s="148">
        <f ca="1">AC17/'Demographic-Economic'!$D$27</f>
        <v>77390.006229391001</v>
      </c>
      <c r="AD26" s="148">
        <f ca="1">AD17/'Demographic-Economic'!$D$27</f>
        <v>77718.234744216592</v>
      </c>
      <c r="AE26" s="148">
        <f ca="1">AE17/'Demographic-Economic'!$D$27</f>
        <v>78047.85535038833</v>
      </c>
      <c r="AF26" s="148">
        <f ca="1">AF17/'Demographic-Economic'!$D$27</f>
        <v>78378.873952080816</v>
      </c>
      <c r="AG26" s="148">
        <f ca="1">AG17/'Demographic-Economic'!$D$27</f>
        <v>78711.296478506993</v>
      </c>
      <c r="AH26" s="148">
        <f ca="1">AH17/'Demographic-Economic'!$D$27</f>
        <v>78889.720270153062</v>
      </c>
      <c r="AI26" s="148">
        <f ca="1">AI17/'Demographic-Economic'!$D$27</f>
        <v>79068.548515168775</v>
      </c>
      <c r="AJ26" s="148">
        <f ca="1">AJ17/'Demographic-Economic'!$D$27</f>
        <v>79247.782130383101</v>
      </c>
      <c r="AK26" s="148">
        <f ca="1">AK17/'Demographic-Economic'!$D$27</f>
        <v>79427.422034687857</v>
      </c>
      <c r="AL26" s="148">
        <f ca="1">AL17/'Demographic-Economic'!$D$27</f>
        <v>79607.469149065379</v>
      </c>
      <c r="AM26" s="148">
        <f ca="1">AM17/'Demographic-Economic'!$D$27</f>
        <v>79787.924396588525</v>
      </c>
      <c r="AN26" s="148">
        <f ca="1">AN17/'Demographic-Economic'!$D$27</f>
        <v>79968.788702417834</v>
      </c>
      <c r="AO26" s="148">
        <f ca="1">AO17/'Demographic-Economic'!$D$27</f>
        <v>80150.062993807252</v>
      </c>
      <c r="AP26" s="148">
        <f ca="1">AP17/'Demographic-Economic'!$D$27</f>
        <v>80331.748200120302</v>
      </c>
      <c r="AQ26" s="148">
        <f ca="1">AQ17/'Demographic-Economic'!$D$27</f>
        <v>80513.845252825646</v>
      </c>
      <c r="AR26" s="148">
        <f ca="1">AR17/'Demographic-Economic'!$D$27</f>
        <v>80582.251645802869</v>
      </c>
      <c r="AS26" s="148">
        <f ca="1">AS17/'Demographic-Economic'!$D$27</f>
        <v>80650.716158408744</v>
      </c>
      <c r="AT26" s="148">
        <f ca="1">AT17/'Demographic-Economic'!$D$27</f>
        <v>80719.238840018719</v>
      </c>
      <c r="AU26" s="148">
        <f ca="1">AU17/'Demographic-Economic'!$D$27</f>
        <v>80787.81974005641</v>
      </c>
      <c r="AV26" s="148">
        <f ca="1">AV17/'Demographic-Economic'!$D$27</f>
        <v>80856.458907986394</v>
      </c>
      <c r="AW26" s="148">
        <f ca="1">AW17/'Demographic-Economic'!$D$27</f>
        <v>80925.15639331266</v>
      </c>
      <c r="AX26" s="148">
        <f ca="1">AX17/'Demographic-Economic'!$D$27</f>
        <v>80993.912245585932</v>
      </c>
      <c r="AY26" s="148">
        <f ca="1">AY17/'Demographic-Economic'!$D$27</f>
        <v>81062.726514393507</v>
      </c>
      <c r="AZ26" s="148">
        <f ca="1">AZ17/'Demographic-Economic'!$D$27</f>
        <v>81131.599249366453</v>
      </c>
      <c r="BA26" s="148">
        <f ca="1">BA17/'Demographic-Economic'!$D$27</f>
        <v>81200.53050018409</v>
      </c>
      <c r="BB26" s="148">
        <f ca="1">BB17/'Demographic-Economic'!$D$27</f>
        <v>81157.510251925865</v>
      </c>
      <c r="BC26" s="148">
        <f ca="1">BC17/'Demographic-Economic'!$D$27</f>
        <v>81114.512795905277</v>
      </c>
      <c r="BD26" s="148">
        <f ca="1">BD17/'Demographic-Economic'!$D$27</f>
        <v>81071.538120048019</v>
      </c>
      <c r="BE26" s="148">
        <f ca="1">BE17/'Demographic-Economic'!$D$27</f>
        <v>81028.586212284135</v>
      </c>
      <c r="BF26" s="148">
        <f ca="1">BF17/'Demographic-Economic'!$D$27</f>
        <v>80985.657060546626</v>
      </c>
      <c r="BG26" s="148">
        <f ca="1">BG17/'Demographic-Economic'!$D$27</f>
        <v>80942.75065278598</v>
      </c>
      <c r="BH26" s="148">
        <f ca="1">BH17/'Demographic-Economic'!$D$27</f>
        <v>80899.866976949808</v>
      </c>
      <c r="BI26" s="148">
        <f ca="1">BI17/'Demographic-Economic'!$D$27</f>
        <v>80857.006020995919</v>
      </c>
      <c r="BJ26" s="148">
        <f ca="1">BJ17/'Demographic-Economic'!$D$27</f>
        <v>80814.167772880668</v>
      </c>
      <c r="BK26" s="148">
        <f ca="1">BK17/'Demographic-Economic'!$D$27</f>
        <v>80771.352220582325</v>
      </c>
      <c r="BL26" s="148">
        <f ca="1">BL17/'Demographic-Economic'!$D$27</f>
        <v>80632.952888273445</v>
      </c>
      <c r="BM26" s="148">
        <f ca="1">BM17/'Demographic-Economic'!$D$27</f>
        <v>80494.79069914158</v>
      </c>
      <c r="BN26" s="148">
        <f ca="1">BN17/'Demographic-Economic'!$D$27</f>
        <v>80356.86524684816</v>
      </c>
      <c r="BO26" s="148">
        <f ca="1">BO17/'Demographic-Economic'!$D$27</f>
        <v>80219.176125752871</v>
      </c>
      <c r="BP26" s="148">
        <f ca="1">BP17/'Demographic-Economic'!$D$27</f>
        <v>80081.722930912292</v>
      </c>
      <c r="BQ26" s="148">
        <f ca="1">BQ17/'Demographic-Economic'!$D$27</f>
        <v>79944.505258071076</v>
      </c>
      <c r="BR26" s="148">
        <f ca="1">BR17/'Demographic-Economic'!$D$27</f>
        <v>79807.522703667782</v>
      </c>
      <c r="BS26" s="148">
        <f ca="1">BS17/'Demographic-Economic'!$D$27</f>
        <v>79670.774864836363</v>
      </c>
      <c r="BT26" s="148">
        <f ca="1">BT17/'Demographic-Economic'!$D$27</f>
        <v>79534.261339398872</v>
      </c>
      <c r="BU26" s="148">
        <f ca="1">BU17/'Demographic-Economic'!$D$27</f>
        <v>79397.981725866892</v>
      </c>
      <c r="BV26" s="148">
        <f ca="1">BV17/'Demographic-Economic'!$D$27</f>
        <v>79207.091222566145</v>
      </c>
      <c r="BW26" s="148">
        <f ca="1">BW17/'Demographic-Economic'!$D$27</f>
        <v>79016.659662725011</v>
      </c>
      <c r="BX26" s="148">
        <f ca="1">BX17/'Demographic-Economic'!$D$27</f>
        <v>78826.685942938813</v>
      </c>
      <c r="BY26" s="148">
        <f ca="1">BY17/'Demographic-Economic'!$D$27</f>
        <v>78637.168962458774</v>
      </c>
      <c r="BZ26" s="148">
        <f ca="1">BZ17/'Demographic-Economic'!$D$27</f>
        <v>78448.107623175965</v>
      </c>
      <c r="CA26" s="148">
        <f ca="1">CA17/'Demographic-Economic'!$D$27</f>
        <v>78259.500829635886</v>
      </c>
      <c r="CB26" s="148">
        <f ca="1">CB17/'Demographic-Economic'!$D$27</f>
        <v>78071.347489000545</v>
      </c>
      <c r="CC26" s="148">
        <f ca="1">CC17/'Demographic-Economic'!$D$27</f>
        <v>77883.646511074679</v>
      </c>
      <c r="CD26" s="148">
        <f ca="1">CD17/'Demographic-Economic'!$D$27</f>
        <v>77696.396808272199</v>
      </c>
      <c r="CE26" s="148">
        <f ca="1">CE17/'Demographic-Economic'!$D$27</f>
        <v>77509.597295627886</v>
      </c>
      <c r="CF26" s="148">
        <f ca="1">CF17/'Demographic-Economic'!$D$27</f>
        <v>77323.246890787108</v>
      </c>
    </row>
    <row r="27" spans="1:84" x14ac:dyDescent="0.2">
      <c r="B27" s="118" t="s">
        <v>228</v>
      </c>
      <c r="C27" s="164"/>
      <c r="D27" s="164"/>
      <c r="E27" s="237">
        <f>'Demographic-Economic'!M14</f>
        <v>162868</v>
      </c>
      <c r="F27" s="237">
        <f>E27*(1+'Case 2 Assumptions'!$C$243)</f>
        <v>164496.68</v>
      </c>
      <c r="G27" s="237">
        <f ca="1">F28*(1+'Case 2 Assumptions'!$C$243)</f>
        <v>98525.194898658476</v>
      </c>
      <c r="H27" s="237">
        <f ca="1">G28*(1+'Case 2 Assumptions'!$C$243)</f>
        <v>31337.523590485889</v>
      </c>
      <c r="I27" s="237">
        <f ca="1">H28*(1+'Case 2 Assumptions'!$C$243)</f>
        <v>0</v>
      </c>
      <c r="J27" s="237">
        <f ca="1">I28*(1+'Case 2 Assumptions'!$C$243)</f>
        <v>0</v>
      </c>
      <c r="K27" s="237">
        <f ca="1">J28*(1+'Case 2 Assumptions'!$C$243)</f>
        <v>0</v>
      </c>
      <c r="L27" s="237">
        <f ca="1">K28*(1+'Case 2 Assumptions'!$C$243)</f>
        <v>0</v>
      </c>
      <c r="M27" s="237">
        <f ca="1">L28*(1+'Case 2 Assumptions'!$C$243)</f>
        <v>0</v>
      </c>
      <c r="N27" s="237">
        <f ca="1">M28*(1+'Case 2 Assumptions'!$C$243)</f>
        <v>0</v>
      </c>
      <c r="O27" s="237">
        <f ca="1">N28*(1+'Case 2 Assumptions'!$C$243)</f>
        <v>0</v>
      </c>
      <c r="P27" s="237">
        <f ca="1">O28*(1+'Case 2 Assumptions'!$C$243)</f>
        <v>0</v>
      </c>
      <c r="Q27" s="237">
        <f ca="1">P28*(1+'Case 2 Assumptions'!$C$243)</f>
        <v>0</v>
      </c>
      <c r="R27" s="237">
        <f ca="1">Q28*(1+'Case 2 Assumptions'!$C$243)</f>
        <v>0</v>
      </c>
      <c r="S27" s="237">
        <f ca="1">R28*(1+'Case 2 Assumptions'!$C$243)</f>
        <v>0</v>
      </c>
      <c r="T27" s="237">
        <f ca="1">S28*(1+'Case 2 Assumptions'!$C$243)</f>
        <v>0</v>
      </c>
      <c r="U27" s="237">
        <f ca="1">T28*(1+'Case 2 Assumptions'!$C$243)</f>
        <v>0</v>
      </c>
      <c r="V27" s="237">
        <f ca="1">U28*(1+'Case 2 Assumptions'!$C$243)</f>
        <v>0</v>
      </c>
      <c r="W27" s="237">
        <f ca="1">V28*(1+'Case 2 Assumptions'!$C$243)</f>
        <v>0</v>
      </c>
      <c r="X27" s="237">
        <f ca="1">W28*(1+'Case 2 Assumptions'!$C$243)</f>
        <v>0</v>
      </c>
      <c r="Y27" s="237">
        <f ca="1">X28*(1+'Case 2 Assumptions'!$C$243)</f>
        <v>0</v>
      </c>
      <c r="Z27" s="237">
        <f ca="1">Y28*(1+'Case 2 Assumptions'!$C$243)</f>
        <v>0</v>
      </c>
      <c r="AA27" s="237">
        <f ca="1">Z28*(1+'Case 2 Assumptions'!$C$243)</f>
        <v>0</v>
      </c>
      <c r="AB27" s="237">
        <f ca="1">AA28*(1+'Case 2 Assumptions'!$C$243)</f>
        <v>0</v>
      </c>
      <c r="AC27" s="237">
        <f ca="1">AB28*(1+'Case 2 Assumptions'!$C$243)</f>
        <v>0</v>
      </c>
      <c r="AD27" s="237">
        <f ca="1">AC28*(1+'Case 2 Assumptions'!$C$243)</f>
        <v>0</v>
      </c>
      <c r="AE27" s="237">
        <f ca="1">AD28*(1+'Case 2 Assumptions'!$C$243)</f>
        <v>0</v>
      </c>
      <c r="AF27" s="237">
        <f ca="1">AE28*(1+'Case 2 Assumptions'!$C$243)</f>
        <v>0</v>
      </c>
      <c r="AG27" s="237">
        <f ca="1">AF28*(1+'Case 2 Assumptions'!$C$243)</f>
        <v>0</v>
      </c>
      <c r="AH27" s="237">
        <f ca="1">AG28*(1+'Case 2 Assumptions'!$C$243)</f>
        <v>0</v>
      </c>
      <c r="AI27" s="237">
        <f ca="1">AH28*(1+'Case 2 Assumptions'!$C$243)</f>
        <v>0</v>
      </c>
      <c r="AJ27" s="237">
        <f ca="1">AI28*(1+'Case 2 Assumptions'!$C$243)</f>
        <v>0</v>
      </c>
      <c r="AK27" s="237">
        <f ca="1">AJ28*(1+'Case 2 Assumptions'!$C$243)</f>
        <v>0</v>
      </c>
      <c r="AL27" s="237">
        <f ca="1">AK28*(1+'Case 2 Assumptions'!$C$243)</f>
        <v>0</v>
      </c>
      <c r="AM27" s="237">
        <f ca="1">AL28*(1+'Case 2 Assumptions'!$C$243)</f>
        <v>0</v>
      </c>
      <c r="AN27" s="237">
        <f ca="1">AM28*(1+'Case 2 Assumptions'!$C$243)</f>
        <v>0</v>
      </c>
      <c r="AO27" s="237">
        <f ca="1">AN28*(1+'Case 2 Assumptions'!$C$243)</f>
        <v>0</v>
      </c>
      <c r="AP27" s="237">
        <f ca="1">AO28*(1+'Case 2 Assumptions'!$C$243)</f>
        <v>0</v>
      </c>
      <c r="AQ27" s="237">
        <f ca="1">AP28*(1+'Case 2 Assumptions'!$C$243)</f>
        <v>0</v>
      </c>
      <c r="AR27" s="237">
        <f ca="1">AQ28*(1+'Case 2 Assumptions'!$C$243)</f>
        <v>0</v>
      </c>
      <c r="AS27" s="237">
        <f ca="1">AR28*(1+'Case 2 Assumptions'!$C$243)</f>
        <v>0</v>
      </c>
      <c r="AT27" s="237">
        <f ca="1">AS28*(1+'Case 2 Assumptions'!$C$243)</f>
        <v>0</v>
      </c>
      <c r="AU27" s="237">
        <f ca="1">AT28*(1+'Case 2 Assumptions'!$C$243)</f>
        <v>0</v>
      </c>
      <c r="AV27" s="237">
        <f ca="1">AU28*(1+'Case 2 Assumptions'!$C$243)</f>
        <v>0</v>
      </c>
      <c r="AW27" s="237">
        <f ca="1">AV28*(1+'Case 2 Assumptions'!$C$243)</f>
        <v>0</v>
      </c>
      <c r="AX27" s="237">
        <f ca="1">AW28*(1+'Case 2 Assumptions'!$C$243)</f>
        <v>0</v>
      </c>
      <c r="AY27" s="237">
        <f ca="1">AX28*(1+'Case 2 Assumptions'!$C$243)</f>
        <v>0</v>
      </c>
      <c r="AZ27" s="237">
        <f ca="1">AY28*(1+'Case 2 Assumptions'!$C$243)</f>
        <v>0</v>
      </c>
      <c r="BA27" s="237">
        <f ca="1">AZ28*(1+'Case 2 Assumptions'!$C$243)</f>
        <v>0</v>
      </c>
      <c r="BB27" s="237">
        <f ca="1">BA28*(1+'Case 2 Assumptions'!$C$243)</f>
        <v>0</v>
      </c>
      <c r="BC27" s="237">
        <f ca="1">BB28*(1+'Case 2 Assumptions'!$C$243)</f>
        <v>0</v>
      </c>
      <c r="BD27" s="237">
        <f ca="1">BC28*(1+'Case 2 Assumptions'!$C$243)</f>
        <v>0</v>
      </c>
      <c r="BE27" s="237">
        <f ca="1">BD28*(1+'Case 2 Assumptions'!$C$243)</f>
        <v>0</v>
      </c>
      <c r="BF27" s="237">
        <f ca="1">BE28*(1+'Case 2 Assumptions'!$C$243)</f>
        <v>0</v>
      </c>
      <c r="BG27" s="237">
        <f ca="1">BF28*(1+'Case 2 Assumptions'!$C$243)</f>
        <v>0</v>
      </c>
      <c r="BH27" s="237">
        <f ca="1">BG28*(1+'Case 2 Assumptions'!$C$243)</f>
        <v>0</v>
      </c>
      <c r="BI27" s="237">
        <f ca="1">BH28*(1+'Case 2 Assumptions'!$C$243)</f>
        <v>0</v>
      </c>
      <c r="BJ27" s="237">
        <f ca="1">BI28*(1+'Case 2 Assumptions'!$C$243)</f>
        <v>0</v>
      </c>
      <c r="BK27" s="237">
        <f ca="1">BJ28*(1+'Case 2 Assumptions'!$C$243)</f>
        <v>0</v>
      </c>
      <c r="BL27" s="237">
        <f ca="1">BK28*(1+'Case 2 Assumptions'!$C$243)</f>
        <v>0</v>
      </c>
      <c r="BM27" s="237">
        <f ca="1">BL28*(1+'Case 2 Assumptions'!$C$243)</f>
        <v>0</v>
      </c>
      <c r="BN27" s="237">
        <f ca="1">BM28*(1+'Case 2 Assumptions'!$C$243)</f>
        <v>0</v>
      </c>
      <c r="BO27" s="237">
        <f ca="1">BN28*(1+'Case 2 Assumptions'!$C$243)</f>
        <v>0</v>
      </c>
      <c r="BP27" s="237">
        <f ca="1">BO28*(1+'Case 2 Assumptions'!$C$243)</f>
        <v>0</v>
      </c>
      <c r="BQ27" s="237">
        <f ca="1">BP28*(1+'Case 2 Assumptions'!$C$243)</f>
        <v>0</v>
      </c>
      <c r="BR27" s="237">
        <f ca="1">BQ28*(1+'Case 2 Assumptions'!$C$243)</f>
        <v>0</v>
      </c>
      <c r="BS27" s="237">
        <f ca="1">BR28*(1+'Case 2 Assumptions'!$C$243)</f>
        <v>0</v>
      </c>
      <c r="BT27" s="237">
        <f ca="1">BS28*(1+'Case 2 Assumptions'!$C$243)</f>
        <v>0</v>
      </c>
      <c r="BU27" s="237">
        <f ca="1">BT28*(1+'Case 2 Assumptions'!$C$243)</f>
        <v>0</v>
      </c>
      <c r="BV27" s="237">
        <f ca="1">BU28*(1+'Case 2 Assumptions'!$C$243)</f>
        <v>0</v>
      </c>
      <c r="BW27" s="237">
        <f ca="1">BV28*(1+'Case 2 Assumptions'!$C$243)</f>
        <v>0</v>
      </c>
      <c r="BX27" s="237">
        <f ca="1">BW28*(1+'Case 2 Assumptions'!$C$243)</f>
        <v>0</v>
      </c>
      <c r="BY27" s="237">
        <f ca="1">BX28*(1+'Case 2 Assumptions'!$C$243)</f>
        <v>0</v>
      </c>
      <c r="BZ27" s="237">
        <f ca="1">BY28*(1+'Case 2 Assumptions'!$C$243)</f>
        <v>0</v>
      </c>
      <c r="CA27" s="237">
        <f ca="1">BZ28*(1+'Case 2 Assumptions'!$C$243)</f>
        <v>0</v>
      </c>
      <c r="CB27" s="237">
        <f ca="1">CA28*(1+'Case 2 Assumptions'!$C$243)</f>
        <v>0</v>
      </c>
      <c r="CC27" s="237">
        <f ca="1">CB28*(1+'Case 2 Assumptions'!$C$243)</f>
        <v>0</v>
      </c>
      <c r="CD27" s="237">
        <f ca="1">CC28*(1+'Case 2 Assumptions'!$C$243)</f>
        <v>0</v>
      </c>
      <c r="CE27" s="237">
        <f ca="1">CD28*(1+'Case 2 Assumptions'!$C$243)</f>
        <v>0</v>
      </c>
      <c r="CF27" s="237">
        <f ca="1">CE28*(1+'Case 2 Assumptions'!$C$243)</f>
        <v>0</v>
      </c>
    </row>
    <row r="28" spans="1:84" x14ac:dyDescent="0.2">
      <c r="B28" s="118" t="s">
        <v>229</v>
      </c>
      <c r="C28" s="164"/>
      <c r="D28" s="164"/>
      <c r="F28" s="166">
        <f t="shared" ref="F28:AK28" ca="1" si="63">F27-F23</f>
        <v>97549.697919463841</v>
      </c>
      <c r="G28" s="166">
        <f t="shared" ca="1" si="63"/>
        <v>31027.251079688998</v>
      </c>
      <c r="H28" s="166">
        <f t="shared" ca="1" si="63"/>
        <v>0</v>
      </c>
      <c r="I28" s="166">
        <f t="shared" ca="1" si="63"/>
        <v>0</v>
      </c>
      <c r="J28" s="166">
        <f t="shared" ca="1" si="63"/>
        <v>0</v>
      </c>
      <c r="K28" s="166">
        <f t="shared" ca="1" si="63"/>
        <v>0</v>
      </c>
      <c r="L28" s="166">
        <f t="shared" ca="1" si="63"/>
        <v>0</v>
      </c>
      <c r="M28" s="166">
        <f t="shared" ca="1" si="63"/>
        <v>0</v>
      </c>
      <c r="N28" s="166">
        <f t="shared" ca="1" si="63"/>
        <v>0</v>
      </c>
      <c r="O28" s="166">
        <f t="shared" ca="1" si="63"/>
        <v>0</v>
      </c>
      <c r="P28" s="166">
        <f t="shared" ca="1" si="63"/>
        <v>0</v>
      </c>
      <c r="Q28" s="166">
        <f t="shared" ca="1" si="63"/>
        <v>0</v>
      </c>
      <c r="R28" s="166">
        <f t="shared" ca="1" si="63"/>
        <v>0</v>
      </c>
      <c r="S28" s="166">
        <f t="shared" ca="1" si="63"/>
        <v>0</v>
      </c>
      <c r="T28" s="166">
        <f t="shared" ca="1" si="63"/>
        <v>0</v>
      </c>
      <c r="U28" s="166">
        <f t="shared" ca="1" si="63"/>
        <v>0</v>
      </c>
      <c r="V28" s="166">
        <f t="shared" ca="1" si="63"/>
        <v>0</v>
      </c>
      <c r="W28" s="166">
        <f t="shared" ca="1" si="63"/>
        <v>0</v>
      </c>
      <c r="X28" s="166">
        <f t="shared" ca="1" si="63"/>
        <v>0</v>
      </c>
      <c r="Y28" s="166">
        <f t="shared" ca="1" si="63"/>
        <v>0</v>
      </c>
      <c r="Z28" s="166">
        <f t="shared" ca="1" si="63"/>
        <v>0</v>
      </c>
      <c r="AA28" s="166">
        <f t="shared" ca="1" si="63"/>
        <v>0</v>
      </c>
      <c r="AB28" s="166">
        <f t="shared" ca="1" si="63"/>
        <v>0</v>
      </c>
      <c r="AC28" s="166">
        <f t="shared" ca="1" si="63"/>
        <v>0</v>
      </c>
      <c r="AD28" s="166">
        <f t="shared" ca="1" si="63"/>
        <v>0</v>
      </c>
      <c r="AE28" s="166">
        <f t="shared" ca="1" si="63"/>
        <v>0</v>
      </c>
      <c r="AF28" s="166">
        <f t="shared" ca="1" si="63"/>
        <v>0</v>
      </c>
      <c r="AG28" s="166">
        <f t="shared" ca="1" si="63"/>
        <v>0</v>
      </c>
      <c r="AH28" s="166">
        <f t="shared" ca="1" si="63"/>
        <v>0</v>
      </c>
      <c r="AI28" s="166">
        <f t="shared" ca="1" si="63"/>
        <v>0</v>
      </c>
      <c r="AJ28" s="166">
        <f t="shared" ca="1" si="63"/>
        <v>0</v>
      </c>
      <c r="AK28" s="166">
        <f t="shared" ca="1" si="63"/>
        <v>0</v>
      </c>
      <c r="AL28" s="166">
        <f t="shared" ref="AL28:BQ28" ca="1" si="64">AL27-AL23</f>
        <v>0</v>
      </c>
      <c r="AM28" s="166">
        <f t="shared" ca="1" si="64"/>
        <v>0</v>
      </c>
      <c r="AN28" s="166">
        <f t="shared" ca="1" si="64"/>
        <v>0</v>
      </c>
      <c r="AO28" s="166">
        <f t="shared" ca="1" si="64"/>
        <v>0</v>
      </c>
      <c r="AP28" s="166">
        <f t="shared" ca="1" si="64"/>
        <v>0</v>
      </c>
      <c r="AQ28" s="166">
        <f t="shared" ca="1" si="64"/>
        <v>0</v>
      </c>
      <c r="AR28" s="166">
        <f t="shared" ca="1" si="64"/>
        <v>0</v>
      </c>
      <c r="AS28" s="166">
        <f t="shared" ca="1" si="64"/>
        <v>0</v>
      </c>
      <c r="AT28" s="166">
        <f t="shared" ca="1" si="64"/>
        <v>0</v>
      </c>
      <c r="AU28" s="166">
        <f t="shared" ca="1" si="64"/>
        <v>0</v>
      </c>
      <c r="AV28" s="166">
        <f t="shared" ca="1" si="64"/>
        <v>0</v>
      </c>
      <c r="AW28" s="166">
        <f t="shared" ca="1" si="64"/>
        <v>0</v>
      </c>
      <c r="AX28" s="166">
        <f t="shared" ca="1" si="64"/>
        <v>0</v>
      </c>
      <c r="AY28" s="166">
        <f t="shared" ca="1" si="64"/>
        <v>0</v>
      </c>
      <c r="AZ28" s="166">
        <f t="shared" ca="1" si="64"/>
        <v>0</v>
      </c>
      <c r="BA28" s="166">
        <f t="shared" ca="1" si="64"/>
        <v>0</v>
      </c>
      <c r="BB28" s="166">
        <f t="shared" ca="1" si="64"/>
        <v>0</v>
      </c>
      <c r="BC28" s="166">
        <f t="shared" ca="1" si="64"/>
        <v>0</v>
      </c>
      <c r="BD28" s="166">
        <f t="shared" ca="1" si="64"/>
        <v>0</v>
      </c>
      <c r="BE28" s="166">
        <f t="shared" ca="1" si="64"/>
        <v>0</v>
      </c>
      <c r="BF28" s="166">
        <f t="shared" ca="1" si="64"/>
        <v>0</v>
      </c>
      <c r="BG28" s="166">
        <f t="shared" ca="1" si="64"/>
        <v>0</v>
      </c>
      <c r="BH28" s="166">
        <f t="shared" ca="1" si="64"/>
        <v>0</v>
      </c>
      <c r="BI28" s="166">
        <f t="shared" ca="1" si="64"/>
        <v>0</v>
      </c>
      <c r="BJ28" s="166">
        <f t="shared" ca="1" si="64"/>
        <v>0</v>
      </c>
      <c r="BK28" s="166">
        <f t="shared" ca="1" si="64"/>
        <v>0</v>
      </c>
      <c r="BL28" s="166">
        <f t="shared" ca="1" si="64"/>
        <v>0</v>
      </c>
      <c r="BM28" s="166">
        <f t="shared" ca="1" si="64"/>
        <v>0</v>
      </c>
      <c r="BN28" s="166">
        <f t="shared" ca="1" si="64"/>
        <v>0</v>
      </c>
      <c r="BO28" s="166">
        <f t="shared" ca="1" si="64"/>
        <v>0</v>
      </c>
      <c r="BP28" s="166">
        <f t="shared" ca="1" si="64"/>
        <v>0</v>
      </c>
      <c r="BQ28" s="166">
        <f t="shared" ca="1" si="64"/>
        <v>0</v>
      </c>
      <c r="BR28" s="166">
        <f t="shared" ref="BR28:CF28" ca="1" si="65">BR27-BR23</f>
        <v>0</v>
      </c>
      <c r="BS28" s="166">
        <f t="shared" ca="1" si="65"/>
        <v>0</v>
      </c>
      <c r="BT28" s="166">
        <f t="shared" ca="1" si="65"/>
        <v>0</v>
      </c>
      <c r="BU28" s="166">
        <f t="shared" ca="1" si="65"/>
        <v>0</v>
      </c>
      <c r="BV28" s="166">
        <f t="shared" ca="1" si="65"/>
        <v>0</v>
      </c>
      <c r="BW28" s="166">
        <f t="shared" ca="1" si="65"/>
        <v>0</v>
      </c>
      <c r="BX28" s="166">
        <f t="shared" ca="1" si="65"/>
        <v>0</v>
      </c>
      <c r="BY28" s="166">
        <f t="shared" ca="1" si="65"/>
        <v>0</v>
      </c>
      <c r="BZ28" s="166">
        <f t="shared" ca="1" si="65"/>
        <v>0</v>
      </c>
      <c r="CA28" s="166">
        <f t="shared" ca="1" si="65"/>
        <v>0</v>
      </c>
      <c r="CB28" s="166">
        <f t="shared" ca="1" si="65"/>
        <v>0</v>
      </c>
      <c r="CC28" s="166">
        <f t="shared" ca="1" si="65"/>
        <v>0</v>
      </c>
      <c r="CD28" s="166">
        <f t="shared" ca="1" si="65"/>
        <v>0</v>
      </c>
      <c r="CE28" s="166">
        <f t="shared" ca="1" si="65"/>
        <v>0</v>
      </c>
      <c r="CF28" s="166">
        <f t="shared" ca="1" si="65"/>
        <v>0</v>
      </c>
    </row>
    <row r="29" spans="1:84" x14ac:dyDescent="0.2">
      <c r="B29" s="118" t="s">
        <v>230</v>
      </c>
      <c r="C29" s="164"/>
      <c r="D29" s="164"/>
      <c r="E29" s="237">
        <f>'Demographic-Economic'!O14</f>
        <v>32787</v>
      </c>
      <c r="F29" s="166">
        <f>E29*(1+'Case 2 Assumptions'!$C$243)</f>
        <v>33114.870000000003</v>
      </c>
      <c r="G29" s="166">
        <f ca="1">F30*(1+'Case 2 Assumptions'!$C$243)</f>
        <v>33446.018700000001</v>
      </c>
      <c r="H29" s="166">
        <f ca="1">G30*(1+'Case 2 Assumptions'!$C$243)</f>
        <v>33780.478886999997</v>
      </c>
      <c r="I29" s="166">
        <f ca="1">H30*(1+'Case 2 Assumptions'!$C$243)</f>
        <v>0</v>
      </c>
      <c r="J29" s="166">
        <f ca="1">I30*(1+'Case 2 Assumptions'!$C$243)</f>
        <v>0</v>
      </c>
      <c r="K29" s="166">
        <f ca="1">J30*(1+'Case 2 Assumptions'!$C$243)</f>
        <v>0</v>
      </c>
      <c r="L29" s="166">
        <f ca="1">K30*(1+'Case 2 Assumptions'!$C$243)</f>
        <v>0</v>
      </c>
      <c r="M29" s="166">
        <f ca="1">L30*(1+'Case 2 Assumptions'!$C$243)</f>
        <v>0</v>
      </c>
      <c r="N29" s="166">
        <f ca="1">M30*(1+'Case 2 Assumptions'!$C$243)</f>
        <v>0</v>
      </c>
      <c r="O29" s="166">
        <f ca="1">N30*(1+'Case 2 Assumptions'!$C$243)</f>
        <v>0</v>
      </c>
      <c r="P29" s="166">
        <f ca="1">O30*(1+'Case 2 Assumptions'!$C$243)</f>
        <v>0</v>
      </c>
      <c r="Q29" s="166">
        <f ca="1">P30*(1+'Case 2 Assumptions'!$C$243)</f>
        <v>0</v>
      </c>
      <c r="R29" s="166">
        <f ca="1">Q30*(1+'Case 2 Assumptions'!$C$243)</f>
        <v>0</v>
      </c>
      <c r="S29" s="166">
        <f ca="1">R30*(1+'Case 2 Assumptions'!$C$243)</f>
        <v>0</v>
      </c>
      <c r="T29" s="166">
        <f ca="1">S30*(1+'Case 2 Assumptions'!$C$243)</f>
        <v>0</v>
      </c>
      <c r="U29" s="166">
        <f ca="1">T30*(1+'Case 2 Assumptions'!$C$243)</f>
        <v>0</v>
      </c>
      <c r="V29" s="166">
        <f ca="1">U30*(1+'Case 2 Assumptions'!$C$243)</f>
        <v>0</v>
      </c>
      <c r="W29" s="166">
        <f ca="1">V30*(1+'Case 2 Assumptions'!$C$243)</f>
        <v>0</v>
      </c>
      <c r="X29" s="166">
        <f ca="1">W30*(1+'Case 2 Assumptions'!$C$243)</f>
        <v>0</v>
      </c>
      <c r="Y29" s="166">
        <f ca="1">X30*(1+'Case 2 Assumptions'!$C$243)</f>
        <v>0</v>
      </c>
      <c r="Z29" s="166">
        <f ca="1">Y30*(1+'Case 2 Assumptions'!$C$243)</f>
        <v>0</v>
      </c>
      <c r="AA29" s="166">
        <f ca="1">Z30*(1+'Case 2 Assumptions'!$C$243)</f>
        <v>0</v>
      </c>
      <c r="AB29" s="166">
        <f ca="1">AA30*(1+'Case 2 Assumptions'!$C$243)</f>
        <v>0</v>
      </c>
      <c r="AC29" s="166">
        <f ca="1">AB30*(1+'Case 2 Assumptions'!$C$243)</f>
        <v>0</v>
      </c>
      <c r="AD29" s="166">
        <f ca="1">AC30*(1+'Case 2 Assumptions'!$C$243)</f>
        <v>0</v>
      </c>
      <c r="AE29" s="166">
        <f ca="1">AD30*(1+'Case 2 Assumptions'!$C$243)</f>
        <v>0</v>
      </c>
      <c r="AF29" s="166">
        <f ca="1">AE30*(1+'Case 2 Assumptions'!$C$243)</f>
        <v>0</v>
      </c>
      <c r="AG29" s="166">
        <f ca="1">AF30*(1+'Case 2 Assumptions'!$C$243)</f>
        <v>0</v>
      </c>
      <c r="AH29" s="166">
        <f ca="1">AG30*(1+'Case 2 Assumptions'!$C$243)</f>
        <v>0</v>
      </c>
      <c r="AI29" s="166">
        <f ca="1">AH30*(1+'Case 2 Assumptions'!$C$243)</f>
        <v>0</v>
      </c>
      <c r="AJ29" s="166">
        <f ca="1">AI30*(1+'Case 2 Assumptions'!$C$243)</f>
        <v>0</v>
      </c>
      <c r="AK29" s="166">
        <f ca="1">AJ30*(1+'Case 2 Assumptions'!$C$243)</f>
        <v>0</v>
      </c>
      <c r="AL29" s="166">
        <f ca="1">AK30*(1+'Case 2 Assumptions'!$C$243)</f>
        <v>0</v>
      </c>
      <c r="AM29" s="166">
        <f ca="1">AL30*(1+'Case 2 Assumptions'!$C$243)</f>
        <v>0</v>
      </c>
      <c r="AN29" s="166">
        <f ca="1">AM30*(1+'Case 2 Assumptions'!$C$243)</f>
        <v>0</v>
      </c>
      <c r="AO29" s="166">
        <f ca="1">AN30*(1+'Case 2 Assumptions'!$C$243)</f>
        <v>0</v>
      </c>
      <c r="AP29" s="166">
        <f ca="1">AO30*(1+'Case 2 Assumptions'!$C$243)</f>
        <v>0</v>
      </c>
      <c r="AQ29" s="166">
        <f ca="1">AP30*(1+'Case 2 Assumptions'!$C$243)</f>
        <v>0</v>
      </c>
      <c r="AR29" s="166">
        <f ca="1">AQ30*(1+'Case 2 Assumptions'!$C$243)</f>
        <v>0</v>
      </c>
      <c r="AS29" s="166">
        <f ca="1">AR30*(1+'Case 2 Assumptions'!$C$243)</f>
        <v>0</v>
      </c>
      <c r="AT29" s="166">
        <f ca="1">AS30*(1+'Case 2 Assumptions'!$C$243)</f>
        <v>0</v>
      </c>
      <c r="AU29" s="166">
        <f ca="1">AT30*(1+'Case 2 Assumptions'!$C$243)</f>
        <v>0</v>
      </c>
      <c r="AV29" s="166">
        <f ca="1">AU30*(1+'Case 2 Assumptions'!$C$243)</f>
        <v>0</v>
      </c>
      <c r="AW29" s="166">
        <f ca="1">AV30*(1+'Case 2 Assumptions'!$C$243)</f>
        <v>0</v>
      </c>
      <c r="AX29" s="166">
        <f ca="1">AW30*(1+'Case 2 Assumptions'!$C$243)</f>
        <v>0</v>
      </c>
      <c r="AY29" s="166">
        <f ca="1">AX30*(1+'Case 2 Assumptions'!$C$243)</f>
        <v>0</v>
      </c>
      <c r="AZ29" s="166">
        <f ca="1">AY30*(1+'Case 2 Assumptions'!$C$243)</f>
        <v>0</v>
      </c>
      <c r="BA29" s="166">
        <f ca="1">AZ30*(1+'Case 2 Assumptions'!$C$243)</f>
        <v>0</v>
      </c>
      <c r="BB29" s="166">
        <f ca="1">BA30*(1+'Case 2 Assumptions'!$C$243)</f>
        <v>0</v>
      </c>
      <c r="BC29" s="166">
        <f ca="1">BB30*(1+'Case 2 Assumptions'!$C$243)</f>
        <v>0</v>
      </c>
      <c r="BD29" s="166">
        <f ca="1">BC30*(1+'Case 2 Assumptions'!$C$243)</f>
        <v>0</v>
      </c>
      <c r="BE29" s="166">
        <f ca="1">BD30*(1+'Case 2 Assumptions'!$C$243)</f>
        <v>0</v>
      </c>
      <c r="BF29" s="166">
        <f ca="1">BE30*(1+'Case 2 Assumptions'!$C$243)</f>
        <v>0</v>
      </c>
      <c r="BG29" s="166">
        <f ca="1">BF30*(1+'Case 2 Assumptions'!$C$243)</f>
        <v>0</v>
      </c>
      <c r="BH29" s="166">
        <f ca="1">BG30*(1+'Case 2 Assumptions'!$C$243)</f>
        <v>0</v>
      </c>
      <c r="BI29" s="166">
        <f ca="1">BH30*(1+'Case 2 Assumptions'!$C$243)</f>
        <v>0</v>
      </c>
      <c r="BJ29" s="166">
        <f ca="1">BI30*(1+'Case 2 Assumptions'!$C$243)</f>
        <v>0</v>
      </c>
      <c r="BK29" s="166">
        <f ca="1">BJ30*(1+'Case 2 Assumptions'!$C$243)</f>
        <v>0</v>
      </c>
      <c r="BL29" s="166">
        <f ca="1">BK30*(1+'Case 2 Assumptions'!$C$243)</f>
        <v>0</v>
      </c>
      <c r="BM29" s="166">
        <f ca="1">BL30*(1+'Case 2 Assumptions'!$C$243)</f>
        <v>0</v>
      </c>
      <c r="BN29" s="166">
        <f ca="1">BM30*(1+'Case 2 Assumptions'!$C$243)</f>
        <v>0</v>
      </c>
      <c r="BO29" s="166">
        <f ca="1">BN30*(1+'Case 2 Assumptions'!$C$243)</f>
        <v>0</v>
      </c>
      <c r="BP29" s="166">
        <f ca="1">BO30*(1+'Case 2 Assumptions'!$C$243)</f>
        <v>0</v>
      </c>
      <c r="BQ29" s="166">
        <f ca="1">BP30*(1+'Case 2 Assumptions'!$C$243)</f>
        <v>0</v>
      </c>
      <c r="BR29" s="166">
        <f ca="1">BQ30*(1+'Case 2 Assumptions'!$C$243)</f>
        <v>0</v>
      </c>
      <c r="BS29" s="166">
        <f ca="1">BR30*(1+'Case 2 Assumptions'!$C$243)</f>
        <v>0</v>
      </c>
      <c r="BT29" s="166">
        <f ca="1">BS30*(1+'Case 2 Assumptions'!$C$243)</f>
        <v>0</v>
      </c>
      <c r="BU29" s="166">
        <f ca="1">BT30*(1+'Case 2 Assumptions'!$C$243)</f>
        <v>0</v>
      </c>
      <c r="BV29" s="166">
        <f ca="1">BU30*(1+'Case 2 Assumptions'!$C$243)</f>
        <v>0</v>
      </c>
      <c r="BW29" s="166">
        <f ca="1">BV30*(1+'Case 2 Assumptions'!$C$243)</f>
        <v>0</v>
      </c>
      <c r="BX29" s="166">
        <f ca="1">BW30*(1+'Case 2 Assumptions'!$C$243)</f>
        <v>0</v>
      </c>
      <c r="BY29" s="166">
        <f ca="1">BX30*(1+'Case 2 Assumptions'!$C$243)</f>
        <v>0</v>
      </c>
      <c r="BZ29" s="166">
        <f ca="1">BY30*(1+'Case 2 Assumptions'!$C$243)</f>
        <v>0</v>
      </c>
      <c r="CA29" s="166">
        <f ca="1">BZ30*(1+'Case 2 Assumptions'!$C$243)</f>
        <v>0</v>
      </c>
      <c r="CB29" s="166">
        <f ca="1">CA30*(1+'Case 2 Assumptions'!$C$243)</f>
        <v>0</v>
      </c>
      <c r="CC29" s="166">
        <f ca="1">CB30*(1+'Case 2 Assumptions'!$C$243)</f>
        <v>0</v>
      </c>
      <c r="CD29" s="166">
        <f ca="1">CC30*(1+'Case 2 Assumptions'!$C$243)</f>
        <v>0</v>
      </c>
      <c r="CE29" s="166">
        <f ca="1">CD30*(1+'Case 2 Assumptions'!$C$243)</f>
        <v>0</v>
      </c>
      <c r="CF29" s="166">
        <f ca="1">CE30*(1+'Case 2 Assumptions'!$C$243)</f>
        <v>0</v>
      </c>
    </row>
    <row r="30" spans="1:84" x14ac:dyDescent="0.2">
      <c r="B30" s="118" t="s">
        <v>231</v>
      </c>
      <c r="C30" s="164"/>
      <c r="D30" s="164"/>
      <c r="E30" s="237"/>
      <c r="F30" s="166">
        <f ca="1">F29-F25</f>
        <v>33114.870000000003</v>
      </c>
      <c r="G30" s="166">
        <f t="shared" ref="G30:BR30" ca="1" si="66">G29-G25</f>
        <v>33446.018700000001</v>
      </c>
      <c r="H30" s="166">
        <f t="shared" ca="1" si="66"/>
        <v>0</v>
      </c>
      <c r="I30" s="166">
        <f t="shared" ca="1" si="66"/>
        <v>0</v>
      </c>
      <c r="J30" s="166">
        <f t="shared" ca="1" si="66"/>
        <v>0</v>
      </c>
      <c r="K30" s="166">
        <f t="shared" ca="1" si="66"/>
        <v>0</v>
      </c>
      <c r="L30" s="166">
        <f t="shared" ca="1" si="66"/>
        <v>0</v>
      </c>
      <c r="M30" s="166">
        <f t="shared" ca="1" si="66"/>
        <v>0</v>
      </c>
      <c r="N30" s="166">
        <f t="shared" ca="1" si="66"/>
        <v>0</v>
      </c>
      <c r="O30" s="166">
        <f t="shared" ca="1" si="66"/>
        <v>0</v>
      </c>
      <c r="P30" s="166">
        <f t="shared" ca="1" si="66"/>
        <v>0</v>
      </c>
      <c r="Q30" s="166">
        <f t="shared" ca="1" si="66"/>
        <v>0</v>
      </c>
      <c r="R30" s="166">
        <f t="shared" ca="1" si="66"/>
        <v>0</v>
      </c>
      <c r="S30" s="166">
        <f t="shared" ca="1" si="66"/>
        <v>0</v>
      </c>
      <c r="T30" s="166">
        <f t="shared" ca="1" si="66"/>
        <v>0</v>
      </c>
      <c r="U30" s="166">
        <f t="shared" ca="1" si="66"/>
        <v>0</v>
      </c>
      <c r="V30" s="166">
        <f t="shared" ca="1" si="66"/>
        <v>0</v>
      </c>
      <c r="W30" s="166">
        <f t="shared" ca="1" si="66"/>
        <v>0</v>
      </c>
      <c r="X30" s="166">
        <f t="shared" ca="1" si="66"/>
        <v>0</v>
      </c>
      <c r="Y30" s="166">
        <f t="shared" ca="1" si="66"/>
        <v>0</v>
      </c>
      <c r="Z30" s="166">
        <f t="shared" ca="1" si="66"/>
        <v>0</v>
      </c>
      <c r="AA30" s="166">
        <f t="shared" ca="1" si="66"/>
        <v>0</v>
      </c>
      <c r="AB30" s="166">
        <f t="shared" ca="1" si="66"/>
        <v>0</v>
      </c>
      <c r="AC30" s="166">
        <f t="shared" ca="1" si="66"/>
        <v>0</v>
      </c>
      <c r="AD30" s="166">
        <f t="shared" ca="1" si="66"/>
        <v>0</v>
      </c>
      <c r="AE30" s="166">
        <f t="shared" ca="1" si="66"/>
        <v>0</v>
      </c>
      <c r="AF30" s="166">
        <f t="shared" ca="1" si="66"/>
        <v>0</v>
      </c>
      <c r="AG30" s="166">
        <f t="shared" ca="1" si="66"/>
        <v>0</v>
      </c>
      <c r="AH30" s="166">
        <f t="shared" ca="1" si="66"/>
        <v>0</v>
      </c>
      <c r="AI30" s="166">
        <f t="shared" ca="1" si="66"/>
        <v>0</v>
      </c>
      <c r="AJ30" s="166">
        <f t="shared" ca="1" si="66"/>
        <v>0</v>
      </c>
      <c r="AK30" s="166">
        <f t="shared" ca="1" si="66"/>
        <v>0</v>
      </c>
      <c r="AL30" s="166">
        <f t="shared" ca="1" si="66"/>
        <v>0</v>
      </c>
      <c r="AM30" s="166">
        <f t="shared" ca="1" si="66"/>
        <v>0</v>
      </c>
      <c r="AN30" s="166">
        <f t="shared" ca="1" si="66"/>
        <v>0</v>
      </c>
      <c r="AO30" s="166">
        <f t="shared" ca="1" si="66"/>
        <v>0</v>
      </c>
      <c r="AP30" s="166">
        <f t="shared" ca="1" si="66"/>
        <v>0</v>
      </c>
      <c r="AQ30" s="166">
        <f t="shared" ca="1" si="66"/>
        <v>0</v>
      </c>
      <c r="AR30" s="166">
        <f t="shared" ca="1" si="66"/>
        <v>0</v>
      </c>
      <c r="AS30" s="166">
        <f t="shared" ca="1" si="66"/>
        <v>0</v>
      </c>
      <c r="AT30" s="166">
        <f t="shared" ca="1" si="66"/>
        <v>0</v>
      </c>
      <c r="AU30" s="166">
        <f t="shared" ca="1" si="66"/>
        <v>0</v>
      </c>
      <c r="AV30" s="166">
        <f t="shared" ca="1" si="66"/>
        <v>0</v>
      </c>
      <c r="AW30" s="166">
        <f t="shared" ca="1" si="66"/>
        <v>0</v>
      </c>
      <c r="AX30" s="166">
        <f t="shared" ca="1" si="66"/>
        <v>0</v>
      </c>
      <c r="AY30" s="166">
        <f t="shared" ca="1" si="66"/>
        <v>0</v>
      </c>
      <c r="AZ30" s="166">
        <f t="shared" ca="1" si="66"/>
        <v>0</v>
      </c>
      <c r="BA30" s="166">
        <f t="shared" ca="1" si="66"/>
        <v>0</v>
      </c>
      <c r="BB30" s="166">
        <f t="shared" ca="1" si="66"/>
        <v>0</v>
      </c>
      <c r="BC30" s="166">
        <f t="shared" ca="1" si="66"/>
        <v>0</v>
      </c>
      <c r="BD30" s="166">
        <f t="shared" ca="1" si="66"/>
        <v>0</v>
      </c>
      <c r="BE30" s="166">
        <f t="shared" ca="1" si="66"/>
        <v>0</v>
      </c>
      <c r="BF30" s="166">
        <f t="shared" ca="1" si="66"/>
        <v>0</v>
      </c>
      <c r="BG30" s="166">
        <f t="shared" ca="1" si="66"/>
        <v>0</v>
      </c>
      <c r="BH30" s="166">
        <f t="shared" ca="1" si="66"/>
        <v>0</v>
      </c>
      <c r="BI30" s="166">
        <f t="shared" ca="1" si="66"/>
        <v>0</v>
      </c>
      <c r="BJ30" s="166">
        <f t="shared" ca="1" si="66"/>
        <v>0</v>
      </c>
      <c r="BK30" s="166">
        <f t="shared" ca="1" si="66"/>
        <v>0</v>
      </c>
      <c r="BL30" s="166">
        <f t="shared" ca="1" si="66"/>
        <v>0</v>
      </c>
      <c r="BM30" s="166">
        <f t="shared" ca="1" si="66"/>
        <v>0</v>
      </c>
      <c r="BN30" s="166">
        <f t="shared" ca="1" si="66"/>
        <v>0</v>
      </c>
      <c r="BO30" s="166">
        <f t="shared" ca="1" si="66"/>
        <v>0</v>
      </c>
      <c r="BP30" s="166">
        <f t="shared" ca="1" si="66"/>
        <v>0</v>
      </c>
      <c r="BQ30" s="166">
        <f t="shared" ca="1" si="66"/>
        <v>0</v>
      </c>
      <c r="BR30" s="166">
        <f t="shared" ca="1" si="66"/>
        <v>0</v>
      </c>
      <c r="BS30" s="166">
        <f t="shared" ref="BS30:CF30" ca="1" si="67">BS29-BS25</f>
        <v>0</v>
      </c>
      <c r="BT30" s="166">
        <f t="shared" ca="1" si="67"/>
        <v>0</v>
      </c>
      <c r="BU30" s="166">
        <f t="shared" ca="1" si="67"/>
        <v>0</v>
      </c>
      <c r="BV30" s="166">
        <f t="shared" ca="1" si="67"/>
        <v>0</v>
      </c>
      <c r="BW30" s="166">
        <f t="shared" ca="1" si="67"/>
        <v>0</v>
      </c>
      <c r="BX30" s="166">
        <f t="shared" ca="1" si="67"/>
        <v>0</v>
      </c>
      <c r="BY30" s="166">
        <f t="shared" ca="1" si="67"/>
        <v>0</v>
      </c>
      <c r="BZ30" s="166">
        <f t="shared" ca="1" si="67"/>
        <v>0</v>
      </c>
      <c r="CA30" s="166">
        <f t="shared" ca="1" si="67"/>
        <v>0</v>
      </c>
      <c r="CB30" s="166">
        <f t="shared" ca="1" si="67"/>
        <v>0</v>
      </c>
      <c r="CC30" s="166">
        <f t="shared" ca="1" si="67"/>
        <v>0</v>
      </c>
      <c r="CD30" s="166">
        <f t="shared" ca="1" si="67"/>
        <v>0</v>
      </c>
      <c r="CE30" s="166">
        <f t="shared" ca="1" si="67"/>
        <v>0</v>
      </c>
      <c r="CF30" s="166">
        <f t="shared" ca="1" si="67"/>
        <v>0</v>
      </c>
    </row>
    <row r="31" spans="1:84" x14ac:dyDescent="0.2">
      <c r="B31" s="118" t="s">
        <v>232</v>
      </c>
      <c r="C31" s="164"/>
      <c r="D31" s="164"/>
      <c r="E31" s="237"/>
      <c r="F31" s="166">
        <f t="shared" ref="F31:AK31" ca="1" si="68">F26-F25-F23</f>
        <v>0</v>
      </c>
      <c r="G31" s="166">
        <f t="shared" ca="1" si="68"/>
        <v>0</v>
      </c>
      <c r="H31" s="166">
        <f t="shared" ca="1" si="68"/>
        <v>2935.4373968899781</v>
      </c>
      <c r="I31" s="166">
        <f t="shared" ca="1" si="68"/>
        <v>68613.507563375373</v>
      </c>
      <c r="J31" s="166">
        <f t="shared" ca="1" si="68"/>
        <v>69178.184509702463</v>
      </c>
      <c r="K31" s="166">
        <f t="shared" ca="1" si="68"/>
        <v>69747.508646724571</v>
      </c>
      <c r="L31" s="166">
        <f t="shared" ca="1" si="68"/>
        <v>70321.518219986974</v>
      </c>
      <c r="M31" s="166">
        <f t="shared" ca="1" si="68"/>
        <v>70900.251789800095</v>
      </c>
      <c r="N31" s="166">
        <f t="shared" ca="1" si="68"/>
        <v>71342.555255832922</v>
      </c>
      <c r="O31" s="166">
        <f t="shared" ca="1" si="68"/>
        <v>71787.617983664662</v>
      </c>
      <c r="P31" s="166">
        <f t="shared" ca="1" si="68"/>
        <v>72235.457186643398</v>
      </c>
      <c r="Q31" s="166">
        <f t="shared" ca="1" si="68"/>
        <v>72686.090185504916</v>
      </c>
      <c r="R31" s="166">
        <f t="shared" ca="1" si="68"/>
        <v>73139.534409046173</v>
      </c>
      <c r="S31" s="166">
        <f t="shared" ca="1" si="68"/>
        <v>73595.807394776857</v>
      </c>
      <c r="T31" s="166">
        <f t="shared" ca="1" si="68"/>
        <v>74054.926789626479</v>
      </c>
      <c r="U31" s="166">
        <f t="shared" ca="1" si="68"/>
        <v>74516.910350600301</v>
      </c>
      <c r="V31" s="166">
        <f t="shared" ca="1" si="68"/>
        <v>74981.775945492234</v>
      </c>
      <c r="W31" s="166">
        <f t="shared" ca="1" si="68"/>
        <v>75449.541553552539</v>
      </c>
      <c r="X31" s="166">
        <f t="shared" ca="1" si="68"/>
        <v>75769.540118934485</v>
      </c>
      <c r="Y31" s="166">
        <f t="shared" ca="1" si="68"/>
        <v>76090.895870587992</v>
      </c>
      <c r="Z31" s="166">
        <f t="shared" ca="1" si="68"/>
        <v>76413.614564646108</v>
      </c>
      <c r="AA31" s="166">
        <f t="shared" ca="1" si="68"/>
        <v>76737.701981652019</v>
      </c>
      <c r="AB31" s="166">
        <f t="shared" ca="1" si="68"/>
        <v>77063.163926671536</v>
      </c>
      <c r="AC31" s="166">
        <f t="shared" ca="1" si="68"/>
        <v>77390.006229391001</v>
      </c>
      <c r="AD31" s="166">
        <f t="shared" ca="1" si="68"/>
        <v>77718.234744216592</v>
      </c>
      <c r="AE31" s="166">
        <f t="shared" ca="1" si="68"/>
        <v>78047.85535038833</v>
      </c>
      <c r="AF31" s="166">
        <f t="shared" ca="1" si="68"/>
        <v>78378.873952080816</v>
      </c>
      <c r="AG31" s="166">
        <f t="shared" ca="1" si="68"/>
        <v>78711.296478506993</v>
      </c>
      <c r="AH31" s="166">
        <f t="shared" ca="1" si="68"/>
        <v>78889.720270153062</v>
      </c>
      <c r="AI31" s="166">
        <f t="shared" ca="1" si="68"/>
        <v>79068.548515168775</v>
      </c>
      <c r="AJ31" s="166">
        <f t="shared" ca="1" si="68"/>
        <v>79247.782130383101</v>
      </c>
      <c r="AK31" s="166">
        <f t="shared" ca="1" si="68"/>
        <v>79427.422034687857</v>
      </c>
      <c r="AL31" s="166">
        <f t="shared" ref="AL31:BQ31" ca="1" si="69">AL26-AL25-AL23</f>
        <v>79607.469149065379</v>
      </c>
      <c r="AM31" s="166">
        <f t="shared" ca="1" si="69"/>
        <v>79787.924396588525</v>
      </c>
      <c r="AN31" s="166">
        <f t="shared" ca="1" si="69"/>
        <v>79968.788702417834</v>
      </c>
      <c r="AO31" s="166">
        <f t="shared" ca="1" si="69"/>
        <v>80150.062993807252</v>
      </c>
      <c r="AP31" s="166">
        <f t="shared" ca="1" si="69"/>
        <v>80331.748200120302</v>
      </c>
      <c r="AQ31" s="166">
        <f t="shared" ca="1" si="69"/>
        <v>80513.845252825646</v>
      </c>
      <c r="AR31" s="166">
        <f t="shared" ca="1" si="69"/>
        <v>80582.251645802869</v>
      </c>
      <c r="AS31" s="166">
        <f t="shared" ca="1" si="69"/>
        <v>80650.716158408744</v>
      </c>
      <c r="AT31" s="166">
        <f t="shared" ca="1" si="69"/>
        <v>80719.238840018719</v>
      </c>
      <c r="AU31" s="166">
        <f t="shared" ca="1" si="69"/>
        <v>80787.81974005641</v>
      </c>
      <c r="AV31" s="166">
        <f t="shared" ca="1" si="69"/>
        <v>80856.458907986394</v>
      </c>
      <c r="AW31" s="166">
        <f t="shared" ca="1" si="69"/>
        <v>80925.15639331266</v>
      </c>
      <c r="AX31" s="166">
        <f t="shared" ca="1" si="69"/>
        <v>80993.912245585932</v>
      </c>
      <c r="AY31" s="166">
        <f t="shared" ca="1" si="69"/>
        <v>81062.726514393507</v>
      </c>
      <c r="AZ31" s="166">
        <f t="shared" ca="1" si="69"/>
        <v>81131.599249366453</v>
      </c>
      <c r="BA31" s="166">
        <f t="shared" ca="1" si="69"/>
        <v>81200.53050018409</v>
      </c>
      <c r="BB31" s="166">
        <f t="shared" ca="1" si="69"/>
        <v>81157.510251925865</v>
      </c>
      <c r="BC31" s="166">
        <f t="shared" ca="1" si="69"/>
        <v>81114.512795905277</v>
      </c>
      <c r="BD31" s="166">
        <f t="shared" ca="1" si="69"/>
        <v>81071.538120048019</v>
      </c>
      <c r="BE31" s="166">
        <f t="shared" ca="1" si="69"/>
        <v>81028.586212284135</v>
      </c>
      <c r="BF31" s="166">
        <f t="shared" ca="1" si="69"/>
        <v>80985.657060546626</v>
      </c>
      <c r="BG31" s="166">
        <f t="shared" ca="1" si="69"/>
        <v>80942.75065278598</v>
      </c>
      <c r="BH31" s="166">
        <f t="shared" ca="1" si="69"/>
        <v>80899.866976949808</v>
      </c>
      <c r="BI31" s="166">
        <f t="shared" ca="1" si="69"/>
        <v>80857.006020995919</v>
      </c>
      <c r="BJ31" s="166">
        <f t="shared" ca="1" si="69"/>
        <v>80814.167772880668</v>
      </c>
      <c r="BK31" s="166">
        <f t="shared" ca="1" si="69"/>
        <v>80771.352220582325</v>
      </c>
      <c r="BL31" s="166">
        <f t="shared" ca="1" si="69"/>
        <v>80632.952888273445</v>
      </c>
      <c r="BM31" s="166">
        <f t="shared" ca="1" si="69"/>
        <v>80494.79069914158</v>
      </c>
      <c r="BN31" s="166">
        <f t="shared" ca="1" si="69"/>
        <v>80356.86524684816</v>
      </c>
      <c r="BO31" s="166">
        <f t="shared" ca="1" si="69"/>
        <v>80219.176125752871</v>
      </c>
      <c r="BP31" s="166">
        <f t="shared" ca="1" si="69"/>
        <v>80081.722930912292</v>
      </c>
      <c r="BQ31" s="166">
        <f t="shared" ca="1" si="69"/>
        <v>79944.505258071076</v>
      </c>
      <c r="BR31" s="166">
        <f t="shared" ref="BR31:CF31" ca="1" si="70">BR26-BR25-BR23</f>
        <v>79807.522703667782</v>
      </c>
      <c r="BS31" s="166">
        <f t="shared" ca="1" si="70"/>
        <v>79670.774864836363</v>
      </c>
      <c r="BT31" s="166">
        <f t="shared" ca="1" si="70"/>
        <v>79534.261339398872</v>
      </c>
      <c r="BU31" s="166">
        <f t="shared" ca="1" si="70"/>
        <v>79397.981725866892</v>
      </c>
      <c r="BV31" s="166">
        <f t="shared" ca="1" si="70"/>
        <v>79207.091222566145</v>
      </c>
      <c r="BW31" s="166">
        <f t="shared" ca="1" si="70"/>
        <v>79016.659662725011</v>
      </c>
      <c r="BX31" s="166">
        <f t="shared" ca="1" si="70"/>
        <v>78826.685942938813</v>
      </c>
      <c r="BY31" s="166">
        <f t="shared" ca="1" si="70"/>
        <v>78637.168962458774</v>
      </c>
      <c r="BZ31" s="166">
        <f t="shared" ca="1" si="70"/>
        <v>78448.107623175965</v>
      </c>
      <c r="CA31" s="166">
        <f t="shared" ca="1" si="70"/>
        <v>78259.500829635886</v>
      </c>
      <c r="CB31" s="166">
        <f t="shared" ca="1" si="70"/>
        <v>78071.347489000545</v>
      </c>
      <c r="CC31" s="166">
        <f t="shared" ca="1" si="70"/>
        <v>77883.646511074679</v>
      </c>
      <c r="CD31" s="166">
        <f t="shared" ca="1" si="70"/>
        <v>77696.396808272199</v>
      </c>
      <c r="CE31" s="166">
        <f t="shared" ca="1" si="70"/>
        <v>77509.597295627886</v>
      </c>
      <c r="CF31" s="166">
        <f t="shared" ca="1" si="70"/>
        <v>77323.246890787108</v>
      </c>
    </row>
    <row r="32" spans="1:84" x14ac:dyDescent="0.2">
      <c r="B32" s="118"/>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row>
    <row r="33" spans="1:84" x14ac:dyDescent="0.2">
      <c r="A33" s="118"/>
      <c r="B33" s="128" t="s">
        <v>156</v>
      </c>
      <c r="C33" s="128"/>
      <c r="D33" s="128"/>
      <c r="E33" s="128"/>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c r="BX33" s="129"/>
      <c r="BY33" s="129"/>
      <c r="BZ33" s="129"/>
      <c r="CA33" s="129"/>
      <c r="CB33" s="129"/>
      <c r="CC33" s="129"/>
      <c r="CD33" s="129"/>
      <c r="CE33" s="129"/>
      <c r="CF33" s="129"/>
    </row>
    <row r="34" spans="1:84" x14ac:dyDescent="0.2">
      <c r="A34" s="118"/>
      <c r="B34" s="118" t="s">
        <v>31</v>
      </c>
      <c r="C34" s="133">
        <f>INDEX('Demographic-Economic'!$D$36:$I$37, MATCH('Program Case 2 - Forecasts'!C$8,'Demographic-Economic'!$C$36:$C$37,0),MATCH('Program Case 2 - Forecasts'!$B34,'Demographic-Economic'!$D$8:$I$8,0))*1000</f>
        <v>534828123000</v>
      </c>
      <c r="D34" s="133">
        <f>INDEX('Demographic-Economic'!$D$36:$I$37, MATCH('Program Case 2 - Forecasts'!D$8,'Demographic-Economic'!$C$36:$C$37,0),MATCH('Program Case 2 - Forecasts'!$B34,'Demographic-Economic'!$D$8:$I$8,0))*1000</f>
        <v>531771287000</v>
      </c>
      <c r="E34" s="133">
        <f>(1+'Case 2 Assumptions'!$C$20)*'Base Case 2 - Forecasts'!D30</f>
        <v>229960390863.53201</v>
      </c>
      <c r="F34" s="133">
        <f ca="1">(1+'Case 2 Assumptions'!$C$20)*'Base Case 2 - Forecasts'!E30</f>
        <v>238041314424.12866</v>
      </c>
      <c r="G34" s="133">
        <f ca="1">(1+'Case 2 Assumptions'!$C$20)*'Base Case 2 - Forecasts'!F30</f>
        <v>246406205694.76001</v>
      </c>
      <c r="H34" s="133">
        <f ca="1">(1+'Case 2 Assumptions'!$C$20)*'Base Case 2 - Forecasts'!G30</f>
        <v>255065043443.29065</v>
      </c>
      <c r="I34" s="133">
        <f ca="1">(1+'Case 2 Assumptions'!$C$20)*'Base Case 2 - Forecasts'!H30</f>
        <v>264028157096.49658</v>
      </c>
      <c r="J34" s="133">
        <f ca="1">(1+'Case 2 Assumptions'!$C$20)*'Base Case 2 - Forecasts'!I30</f>
        <v>273306239062.39545</v>
      </c>
      <c r="K34" s="133">
        <f ca="1">(1+'Case 2 Assumptions'!$C$20)*'Base Case 2 - Forecasts'!J30</f>
        <v>282910357485.5896</v>
      </c>
      <c r="L34" s="133">
        <f ca="1">(1+'Case 2 Assumptions'!$C$20)*'Base Case 2 - Forecasts'!K30</f>
        <v>292851969450.83813</v>
      </c>
      <c r="M34" s="133">
        <f ca="1">(1+'Case 2 Assumptions'!$C$20)*'Base Case 2 - Forecasts'!L30</f>
        <v>303142934650.60938</v>
      </c>
      <c r="N34" s="133">
        <f ca="1">(1+'Case 2 Assumptions'!$C$21)*'Base Case 2 - Forecasts'!M30</f>
        <v>311140035848.49017</v>
      </c>
      <c r="O34" s="133">
        <f ca="1">(1+'Case 2 Assumptions'!$C$21)*'Base Case 2 - Forecasts'!N30</f>
        <v>319348105603.63867</v>
      </c>
      <c r="P34" s="133">
        <f ca="1">(1+'Case 2 Assumptions'!$C$21)*'Base Case 2 - Forecasts'!O30</f>
        <v>327772709399.2287</v>
      </c>
      <c r="Q34" s="133">
        <f ca="1">(1+'Case 2 Assumptions'!$C$21)*'Base Case 2 - Forecasts'!P30</f>
        <v>336419559539.37903</v>
      </c>
      <c r="R34" s="133">
        <f ca="1">(1+'Case 2 Assumptions'!$C$21)*'Base Case 2 - Forecasts'!Q30</f>
        <v>345294519022.38239</v>
      </c>
      <c r="S34" s="133">
        <f ca="1">(1+'Case 2 Assumptions'!$C$21)*'Base Case 2 - Forecasts'!R30</f>
        <v>354403605516.11243</v>
      </c>
      <c r="T34" s="133">
        <f ca="1">(1+'Case 2 Assumptions'!$C$21)*'Base Case 2 - Forecasts'!S30</f>
        <v>363752995438.30463</v>
      </c>
      <c r="U34" s="133">
        <f ca="1">(1+'Case 2 Assumptions'!$C$21)*'Base Case 2 - Forecasts'!T30</f>
        <v>373349028144.47723</v>
      </c>
      <c r="V34" s="133">
        <f ca="1">(1+'Case 2 Assumptions'!$C$21)*'Base Case 2 - Forecasts'!U30</f>
        <v>383198210226.33258</v>
      </c>
      <c r="W34" s="133">
        <f ca="1">(1+'Case 2 Assumptions'!$C$21)*'Base Case 2 - Forecasts'!V30</f>
        <v>393307219923.55267</v>
      </c>
      <c r="X34" s="133">
        <f ca="1">(1+'Case 2 Assumptions'!$C$22)*'Base Case 2 - Forecasts'!W30</f>
        <v>401912888805.6795</v>
      </c>
      <c r="Y34" s="133">
        <f ca="1">(1+'Case 2 Assumptions'!$C$22)*'Base Case 2 - Forecasts'!X30</f>
        <v>410706852062.17151</v>
      </c>
      <c r="Z34" s="133">
        <f ca="1">(1+'Case 2 Assumptions'!$C$22)*'Base Case 2 - Forecasts'!Y30</f>
        <v>419693229625.12268</v>
      </c>
      <c r="AA34" s="133">
        <f ca="1">(1+'Case 2 Assumptions'!$C$22)*'Base Case 2 - Forecasts'!Z30</f>
        <v>428876231571.86102</v>
      </c>
      <c r="AB34" s="133">
        <f ca="1">(1+'Case 2 Assumptions'!$C$22)*'Base Case 2 - Forecasts'!AA30</f>
        <v>438260160097.35101</v>
      </c>
      <c r="AC34" s="133">
        <f ca="1">(1+'Case 2 Assumptions'!$C$22)*'Base Case 2 - Forecasts'!AB30</f>
        <v>447849411529.75232</v>
      </c>
      <c r="AD34" s="133">
        <f ca="1">(1+'Case 2 Assumptions'!$C$22)*'Base Case 2 - Forecasts'!AC30</f>
        <v>457648478390.07977</v>
      </c>
      <c r="AE34" s="133">
        <f ca="1">(1+'Case 2 Assumptions'!$C$22)*'Base Case 2 - Forecasts'!AD30</f>
        <v>467661951496.9292</v>
      </c>
      <c r="AF34" s="133">
        <f ca="1">(1+'Case 2 Assumptions'!$C$22)*'Base Case 2 - Forecasts'!AE30</f>
        <v>477894522117.25519</v>
      </c>
      <c r="AG34" s="133">
        <f ca="1">(1+'Case 2 Assumptions'!$C$22)*'Base Case 2 - Forecasts'!AF30</f>
        <v>488350984164.2085</v>
      </c>
      <c r="AH34" s="133">
        <f ca="1">(1+'Case 2 Assumptions'!$C$23)*'Base Case 2 - Forecasts'!AG30</f>
        <v>497765337593.07745</v>
      </c>
      <c r="AI34" s="133">
        <f ca="1">(1+'Case 2 Assumptions'!$C$23)*'Base Case 2 - Forecasts'!AH30</f>
        <v>507361179445.96454</v>
      </c>
      <c r="AJ34" s="133">
        <f ca="1">(1+'Case 2 Assumptions'!$C$23)*'Base Case 2 - Forecasts'!AI30</f>
        <v>517142008428.15009</v>
      </c>
      <c r="AK34" s="133">
        <f ca="1">(1+'Case 2 Assumptions'!$C$23)*'Base Case 2 - Forecasts'!AJ30</f>
        <v>527111390692.4043</v>
      </c>
      <c r="AL34" s="133">
        <f ca="1">(1+'Case 2 Assumptions'!$C$23)*'Base Case 2 - Forecasts'!AK30</f>
        <v>537272961139.22931</v>
      </c>
      <c r="AM34" s="133">
        <f ca="1">(1+'Case 2 Assumptions'!$C$23)*'Base Case 2 - Forecasts'!AL30</f>
        <v>547630424742.16718</v>
      </c>
      <c r="AN34" s="133">
        <f ca="1">(1+'Case 2 Assumptions'!$C$23)*'Base Case 2 - Forecasts'!AM30</f>
        <v>558187557898.65698</v>
      </c>
      <c r="AO34" s="133">
        <f ca="1">(1+'Case 2 Assumptions'!$C$23)*'Base Case 2 - Forecasts'!AN30</f>
        <v>568948209806.93335</v>
      </c>
      <c r="AP34" s="133">
        <f ca="1">(1+'Case 2 Assumptions'!$C$23)*'Base Case 2 - Forecasts'!AO30</f>
        <v>579916303869.46875</v>
      </c>
      <c r="AQ34" s="133">
        <f ca="1">(1+'Case 2 Assumptions'!$C$23)*'Base Case 2 - Forecasts'!AP30</f>
        <v>591095839123.47119</v>
      </c>
      <c r="AR34" s="133">
        <f ca="1">(1+'Case 2 Assumptions'!$C$24)*'Base Case 2 - Forecasts'!AQ30</f>
        <v>601943901036.59131</v>
      </c>
      <c r="AS34" s="133">
        <f ca="1">(1+'Case 2 Assumptions'!$C$24)*'Base Case 2 - Forecasts'!AR30</f>
        <v>612991051556.80664</v>
      </c>
      <c r="AT34" s="133">
        <f ca="1">(1+'Case 2 Assumptions'!$C$24)*'Base Case 2 - Forecasts'!AS30</f>
        <v>624240944449.53564</v>
      </c>
      <c r="AU34" s="133">
        <f ca="1">(1+'Case 2 Assumptions'!$C$24)*'Base Case 2 - Forecasts'!AT30</f>
        <v>635697300535.77539</v>
      </c>
      <c r="AV34" s="133">
        <f ca="1">(1+'Case 2 Assumptions'!$C$24)*'Base Case 2 - Forecasts'!AU30</f>
        <v>647363908922.73608</v>
      </c>
      <c r="AW34" s="133">
        <f ca="1">(1+'Case 2 Assumptions'!$C$24)*'Base Case 2 - Forecasts'!AV30</f>
        <v>659244628257.06116</v>
      </c>
      <c r="AX34" s="133">
        <f ca="1">(1+'Case 2 Assumptions'!$C$24)*'Base Case 2 - Forecasts'!AW30</f>
        <v>671343388001.04675</v>
      </c>
      <c r="AY34" s="133">
        <f ca="1">(1+'Case 2 Assumptions'!$C$24)*'Base Case 2 - Forecasts'!AX30</f>
        <v>683664189732.28333</v>
      </c>
      <c r="AZ34" s="133">
        <f ca="1">(1+'Case 2 Assumptions'!$C$24)*'Base Case 2 - Forecasts'!AY30</f>
        <v>696211108467.14819</v>
      </c>
      <c r="BA34" s="133">
        <f ca="1">(1+'Case 2 Assumptions'!$C$24)*'Base Case 2 - Forecasts'!AZ30</f>
        <v>708988294008.58801</v>
      </c>
      <c r="BB34" s="133">
        <f ca="1">(1+'Case 2 Assumptions'!$C$25)*'Base Case 2 - Forecasts'!BA30</f>
        <v>720845544737.05273</v>
      </c>
      <c r="BC34" s="133">
        <f ca="1">(1+'Case 2 Assumptions'!$C$25)*'Base Case 2 - Forecasts'!BB30</f>
        <v>732901098309.19727</v>
      </c>
      <c r="BD34" s="133">
        <f ca="1">(1+'Case 2 Assumptions'!$C$25)*'Base Case 2 - Forecasts'!BC30</f>
        <v>745158271178.27991</v>
      </c>
      <c r="BE34" s="133">
        <f ca="1">(1+'Case 2 Assumptions'!$C$25)*'Base Case 2 - Forecasts'!BD30</f>
        <v>757620435262.53357</v>
      </c>
      <c r="BF34" s="133">
        <f ca="1">(1+'Case 2 Assumptions'!$C$25)*'Base Case 2 - Forecasts'!BE30</f>
        <v>770291018872.77234</v>
      </c>
      <c r="BG34" s="133">
        <f ca="1">(1+'Case 2 Assumptions'!$C$25)*'Base Case 2 - Forecasts'!BF30</f>
        <v>783173507655.51147</v>
      </c>
      <c r="BH34" s="133">
        <f ca="1">(1+'Case 2 Assumptions'!$C$25)*'Base Case 2 - Forecasts'!BG30</f>
        <v>796271445551.85999</v>
      </c>
      <c r="BI34" s="133">
        <f ca="1">(1+'Case 2 Assumptions'!$C$25)*'Base Case 2 - Forecasts'!BH30</f>
        <v>809588435772.45032</v>
      </c>
      <c r="BJ34" s="133">
        <f ca="1">(1+'Case 2 Assumptions'!$C$25)*'Base Case 2 - Forecasts'!BI30</f>
        <v>823128141788.67285</v>
      </c>
      <c r="BK34" s="133">
        <f ca="1">(1+'Case 2 Assumptions'!$C$25)*'Base Case 2 - Forecasts'!BJ30</f>
        <v>836894288340.48779</v>
      </c>
      <c r="BL34" s="133">
        <f ca="1">(1+'Case 2 Assumptions'!$C$26)*'Base Case 2 - Forecasts'!BK30</f>
        <v>849834672391.35217</v>
      </c>
      <c r="BM34" s="133">
        <f ca="1">(1+'Case 2 Assumptions'!$C$26)*'Base Case 2 - Forecasts'!BL30</f>
        <v>862975145678.95386</v>
      </c>
      <c r="BN34" s="133">
        <f ca="1">(1+'Case 2 Assumptions'!$C$26)*'Base Case 2 - Forecasts'!BM30</f>
        <v>876318802060.66992</v>
      </c>
      <c r="BO34" s="133">
        <f ca="1">(1+'Case 2 Assumptions'!$C$26)*'Base Case 2 - Forecasts'!BN30</f>
        <v>889868783232.30017</v>
      </c>
      <c r="BP34" s="133">
        <f ca="1">(1+'Case 2 Assumptions'!$C$26)*'Base Case 2 - Forecasts'!BO30</f>
        <v>903628279467.76306</v>
      </c>
      <c r="BQ34" s="133">
        <f ca="1">(1+'Case 2 Assumptions'!$C$26)*'Base Case 2 - Forecasts'!BP30</f>
        <v>917600530370.22986</v>
      </c>
      <c r="BR34" s="133">
        <f ca="1">(1+'Case 2 Assumptions'!$C$26)*'Base Case 2 - Forecasts'!BQ30</f>
        <v>931788825634.87231</v>
      </c>
      <c r="BS34" s="133">
        <f ca="1">(1+'Case 2 Assumptions'!$C$26)*'Base Case 2 - Forecasts'!BR30</f>
        <v>946196505823.40466</v>
      </c>
      <c r="BT34" s="133">
        <f ca="1">(1+'Case 2 Assumptions'!$C$26)*'Base Case 2 - Forecasts'!BS30</f>
        <v>960826963150.60217</v>
      </c>
      <c r="BU34" s="133">
        <f ca="1">(1+'Case 2 Assumptions'!$C$26)*'Base Case 2 - Forecasts'!BT30</f>
        <v>975683642282.98022</v>
      </c>
      <c r="BV34" s="133">
        <f ca="1">(1+'Case 2 Assumptions'!$C$27)*'Base Case 2 - Forecasts'!BU30</f>
        <v>989983899221.05444</v>
      </c>
      <c r="BW34" s="133">
        <f ca="1">(1+'Case 2 Assumptions'!$C$27)*'Base Case 2 - Forecasts'!BV30</f>
        <v>1004493750068.0891</v>
      </c>
      <c r="BX34" s="133">
        <f ca="1">(1+'Case 2 Assumptions'!$C$27)*'Base Case 2 - Forecasts'!BW30</f>
        <v>1019216266769.3552</v>
      </c>
      <c r="BY34" s="133">
        <f ca="1">(1+'Case 2 Assumptions'!$C$27)*'Base Case 2 - Forecasts'!BX30</f>
        <v>1034154566294.5607</v>
      </c>
      <c r="BZ34" s="133">
        <f ca="1">(1+'Case 2 Assumptions'!$C$27)*'Base Case 2 - Forecasts'!BY30</f>
        <v>1049311811297.7578</v>
      </c>
      <c r="CA34" s="133">
        <f ca="1">(1+'Case 2 Assumptions'!$C$27)*'Base Case 2 - Forecasts'!BZ30</f>
        <v>1064691210786.9232</v>
      </c>
      <c r="CB34" s="133">
        <f ca="1">(1+'Case 2 Assumptions'!$C$27)*'Base Case 2 - Forecasts'!CA30</f>
        <v>1080296020803.3511</v>
      </c>
      <c r="CC34" s="133">
        <f ca="1">(1+'Case 2 Assumptions'!$C$27)*'Base Case 2 - Forecasts'!CB30</f>
        <v>1096129545111.0042</v>
      </c>
      <c r="CD34" s="133">
        <f ca="1">(1+'Case 2 Assumptions'!$C$27)*'Base Case 2 - Forecasts'!CC30</f>
        <v>1112195135895.9683</v>
      </c>
      <c r="CE34" s="133">
        <f ca="1">(1+'Case 2 Assumptions'!$C$27)*'Base Case 2 - Forecasts'!CD30</f>
        <v>1128496194476.1589</v>
      </c>
      <c r="CF34" s="133">
        <f ca="1">(1+'Case 2 Assumptions'!$C$27)*'Base Case 2 - Forecasts'!CE30</f>
        <v>1145036172021.4292</v>
      </c>
    </row>
    <row r="35" spans="1:84" x14ac:dyDescent="0.2">
      <c r="A35" s="118"/>
      <c r="B35" s="118" t="s">
        <v>32</v>
      </c>
      <c r="C35" s="133">
        <f>INDEX('Demographic-Economic'!$D$36:$I$37, MATCH('Program Case 2 - Forecasts'!C$8,'Demographic-Economic'!$C$36:$C$37,0),MATCH('Program Case 2 - Forecasts'!$B35,'Demographic-Economic'!$D$8:$I$8,0))*1000</f>
        <v>223457321000</v>
      </c>
      <c r="D35" s="133">
        <f>INDEX('Demographic-Economic'!$D$36:$I$37, MATCH('Program Case 2 - Forecasts'!D$8,'Demographic-Economic'!$C$36:$C$37,0),MATCH('Program Case 2 - Forecasts'!$B35,'Demographic-Economic'!$D$8:$I$8,0))*1000</f>
        <v>222153795000</v>
      </c>
      <c r="E35" s="133">
        <f>(1+'Case 2 Assumptions'!$C$20)*'Base Case 2 - Forecasts'!D31</f>
        <v>432387009126.48492</v>
      </c>
      <c r="F35" s="133">
        <f ca="1">(1+'Case 2 Assumptions'!$C$20)*'Base Case 2 - Forecasts'!E31</f>
        <v>447581305658.27185</v>
      </c>
      <c r="G35" s="133">
        <f ca="1">(1+'Case 2 Assumptions'!$C$20)*'Base Case 2 - Forecasts'!F31</f>
        <v>463309537396.76691</v>
      </c>
      <c r="H35" s="133">
        <f ca="1">(1+'Case 2 Assumptions'!$C$20)*'Base Case 2 - Forecasts'!G31</f>
        <v>479590467093.13574</v>
      </c>
      <c r="I35" s="133">
        <f ca="1">(1+'Case 2 Assumptions'!$C$20)*'Base Case 2 - Forecasts'!H31</f>
        <v>496443516831.03766</v>
      </c>
      <c r="J35" s="133">
        <f ca="1">(1+'Case 2 Assumptions'!$C$20)*'Base Case 2 - Forecasts'!I31</f>
        <v>513888791195.90039</v>
      </c>
      <c r="K35" s="133">
        <f ca="1">(1+'Case 2 Assumptions'!$C$20)*'Base Case 2 - Forecasts'!J31</f>
        <v>531947101258.37482</v>
      </c>
      <c r="L35" s="133">
        <f ca="1">(1+'Case 2 Assumptions'!$C$20)*'Base Case 2 - Forecasts'!K31</f>
        <v>550639989400.58044</v>
      </c>
      <c r="M35" s="133">
        <f ca="1">(1+'Case 2 Assumptions'!$C$20)*'Base Case 2 - Forecasts'!L31</f>
        <v>569989755014.75732</v>
      </c>
      <c r="N35" s="133">
        <f ca="1">(1+'Case 2 Assumptions'!$C$21)*'Base Case 2 - Forecasts'!M31</f>
        <v>585026443096.77368</v>
      </c>
      <c r="O35" s="133">
        <f ca="1">(1+'Case 2 Assumptions'!$C$21)*'Base Case 2 - Forecasts'!N31</f>
        <v>600459808463.75281</v>
      </c>
      <c r="P35" s="133">
        <f ca="1">(1+'Case 2 Assumptions'!$C$21)*'Base Case 2 - Forecasts'!O31</f>
        <v>616300315711.85767</v>
      </c>
      <c r="Q35" s="133">
        <f ca="1">(1+'Case 2 Assumptions'!$C$21)*'Base Case 2 - Forecasts'!P31</f>
        <v>632558705499.87671</v>
      </c>
      <c r="R35" s="133">
        <f ca="1">(1+'Case 2 Assumptions'!$C$21)*'Base Case 2 - Forecasts'!Q31</f>
        <v>649246001831.92993</v>
      </c>
      <c r="S35" s="133">
        <f ca="1">(1+'Case 2 Assumptions'!$C$21)*'Base Case 2 - Forecasts'!R31</f>
        <v>666373519532.29663</v>
      </c>
      <c r="T35" s="133">
        <f ca="1">(1+'Case 2 Assumptions'!$C$21)*'Base Case 2 - Forecasts'!S31</f>
        <v>683952871917.43408</v>
      </c>
      <c r="U35" s="133">
        <f ca="1">(1+'Case 2 Assumptions'!$C$21)*'Base Case 2 - Forecasts'!T31</f>
        <v>701995978670.38879</v>
      </c>
      <c r="V35" s="133">
        <f ca="1">(1+'Case 2 Assumptions'!$C$21)*'Base Case 2 - Forecasts'!U31</f>
        <v>720515073922.9397</v>
      </c>
      <c r="W35" s="133">
        <f ca="1">(1+'Case 2 Assumptions'!$C$21)*'Base Case 2 - Forecasts'!V31</f>
        <v>739522714550.95361</v>
      </c>
      <c r="X35" s="133">
        <f ca="1">(1+'Case 2 Assumptions'!$C$22)*'Base Case 2 - Forecasts'!W31</f>
        <v>755703672565.08337</v>
      </c>
      <c r="Y35" s="133">
        <f ca="1">(1+'Case 2 Assumptions'!$C$22)*'Base Case 2 - Forecasts'!X31</f>
        <v>772238674338.9292</v>
      </c>
      <c r="Z35" s="133">
        <f ca="1">(1+'Case 2 Assumptions'!$C$22)*'Base Case 2 - Forecasts'!Y31</f>
        <v>789135466446.19116</v>
      </c>
      <c r="AA35" s="133">
        <f ca="1">(1+'Case 2 Assumptions'!$C$22)*'Base Case 2 - Forecasts'!Z31</f>
        <v>806401964957.70752</v>
      </c>
      <c r="AB35" s="133">
        <f ca="1">(1+'Case 2 Assumptions'!$C$22)*'Base Case 2 - Forecasts'!AA31</f>
        <v>824046259150.09827</v>
      </c>
      <c r="AC35" s="133">
        <f ca="1">(1+'Case 2 Assumptions'!$C$22)*'Base Case 2 - Forecasts'!AB31</f>
        <v>842076615295.55481</v>
      </c>
      <c r="AD35" s="133">
        <f ca="1">(1+'Case 2 Assumptions'!$C$22)*'Base Case 2 - Forecasts'!AC31</f>
        <v>860501480534.5509</v>
      </c>
      <c r="AE35" s="133">
        <f ca="1">(1+'Case 2 Assumptions'!$C$22)*'Base Case 2 - Forecasts'!AD31</f>
        <v>879329486833.29016</v>
      </c>
      <c r="AF35" s="133">
        <f ca="1">(1+'Case 2 Assumptions'!$C$22)*'Base Case 2 - Forecasts'!AE31</f>
        <v>898569455027.74304</v>
      </c>
      <c r="AG35" s="133">
        <f ca="1">(1+'Case 2 Assumptions'!$C$22)*'Base Case 2 - Forecasts'!AF31</f>
        <v>918230398956.1687</v>
      </c>
      <c r="AH35" s="133">
        <f ca="1">(1+'Case 2 Assumptions'!$C$23)*'Base Case 2 - Forecasts'!AG31</f>
        <v>935931900100.26794</v>
      </c>
      <c r="AI35" s="133">
        <f ca="1">(1+'Case 2 Assumptions'!$C$23)*'Base Case 2 - Forecasts'!AH31</f>
        <v>953974647998.02588</v>
      </c>
      <c r="AJ35" s="133">
        <f ca="1">(1+'Case 2 Assumptions'!$C$23)*'Base Case 2 - Forecasts'!AI31</f>
        <v>972365221150.66309</v>
      </c>
      <c r="AK35" s="133">
        <f ca="1">(1+'Case 2 Assumptions'!$C$23)*'Base Case 2 - Forecasts'!AJ31</f>
        <v>991110324878.71167</v>
      </c>
      <c r="AL35" s="133">
        <f ca="1">(1+'Case 2 Assumptions'!$C$23)*'Base Case 2 - Forecasts'!AK31</f>
        <v>1010216793766.8175</v>
      </c>
      <c r="AM35" s="133">
        <f ca="1">(1+'Case 2 Assumptions'!$C$23)*'Base Case 2 - Forecasts'!AL31</f>
        <v>1029691594155.6742</v>
      </c>
      <c r="AN35" s="133">
        <f ca="1">(1+'Case 2 Assumptions'!$C$23)*'Base Case 2 - Forecasts'!AM31</f>
        <v>1049541826681.9948</v>
      </c>
      <c r="AO35" s="133">
        <f ca="1">(1+'Case 2 Assumptions'!$C$23)*'Base Case 2 - Forecasts'!AN31</f>
        <v>1069774728867.4496</v>
      </c>
      <c r="AP35" s="133">
        <f ca="1">(1+'Case 2 Assumptions'!$C$23)*'Base Case 2 - Forecasts'!AO31</f>
        <v>1090397677757.5129</v>
      </c>
      <c r="AQ35" s="133">
        <f ca="1">(1+'Case 2 Assumptions'!$C$23)*'Base Case 2 - Forecasts'!AP31</f>
        <v>1111418192611.1812</v>
      </c>
      <c r="AR35" s="133">
        <f ca="1">(1+'Case 2 Assumptions'!$C$24)*'Base Case 2 - Forecasts'!AQ31</f>
        <v>1131815448972.6758</v>
      </c>
      <c r="AS35" s="133">
        <f ca="1">(1+'Case 2 Assumptions'!$C$24)*'Base Case 2 - Forecasts'!AR31</f>
        <v>1152587045136.9939</v>
      </c>
      <c r="AT35" s="133">
        <f ca="1">(1+'Case 2 Assumptions'!$C$24)*'Base Case 2 - Forecasts'!AS31</f>
        <v>1173739851159.8672</v>
      </c>
      <c r="AU35" s="133">
        <f ca="1">(1+'Case 2 Assumptions'!$C$24)*'Base Case 2 - Forecasts'!AT31</f>
        <v>1195280863179.4409</v>
      </c>
      <c r="AV35" s="133">
        <f ca="1">(1+'Case 2 Assumptions'!$C$24)*'Base Case 2 - Forecasts'!AU31</f>
        <v>1217217205730.1956</v>
      </c>
      <c r="AW35" s="133">
        <f ca="1">(1+'Case 2 Assumptions'!$C$24)*'Base Case 2 - Forecasts'!AV31</f>
        <v>1239556134099.3362</v>
      </c>
      <c r="AX35" s="133">
        <f ca="1">(1+'Case 2 Assumptions'!$C$24)*'Base Case 2 - Forecasts'!AW31</f>
        <v>1262305036726.4253</v>
      </c>
      <c r="AY35" s="133">
        <f ca="1">(1+'Case 2 Assumptions'!$C$24)*'Base Case 2 - Forecasts'!AX31</f>
        <v>1285471437647.0571</v>
      </c>
      <c r="AZ35" s="133">
        <f ca="1">(1+'Case 2 Assumptions'!$C$24)*'Base Case 2 - Forecasts'!AY31</f>
        <v>1309062998981.3772</v>
      </c>
      <c r="BA35" s="133">
        <f ca="1">(1+'Case 2 Assumptions'!$C$24)*'Base Case 2 - Forecasts'!AZ31</f>
        <v>1333087523468.2742</v>
      </c>
      <c r="BB35" s="133">
        <f ca="1">(1+'Case 2 Assumptions'!$C$25)*'Base Case 2 - Forecasts'!BA31</f>
        <v>1355382324584.6377</v>
      </c>
      <c r="BC35" s="133">
        <f ca="1">(1+'Case 2 Assumptions'!$C$25)*'Base Case 2 - Forecasts'!BB31</f>
        <v>1378049988058.5493</v>
      </c>
      <c r="BD35" s="133">
        <f ca="1">(1+'Case 2 Assumptions'!$C$25)*'Base Case 2 - Forecasts'!BC31</f>
        <v>1401096749708.7073</v>
      </c>
      <c r="BE35" s="133">
        <f ca="1">(1+'Case 2 Assumptions'!$C$25)*'Base Case 2 - Forecasts'!BD31</f>
        <v>1424528949642.7896</v>
      </c>
      <c r="BF35" s="133">
        <f ca="1">(1+'Case 2 Assumptions'!$C$25)*'Base Case 2 - Forecasts'!BE31</f>
        <v>1448353034001.6018</v>
      </c>
      <c r="BG35" s="133">
        <f ca="1">(1+'Case 2 Assumptions'!$C$25)*'Base Case 2 - Forecasts'!BF31</f>
        <v>1472575556732.3953</v>
      </c>
      <c r="BH35" s="133">
        <f ca="1">(1+'Case 2 Assumptions'!$C$25)*'Base Case 2 - Forecasts'!BG31</f>
        <v>1497203181391.8413</v>
      </c>
      <c r="BI35" s="133">
        <f ca="1">(1+'Case 2 Assumptions'!$C$25)*'Base Case 2 - Forecasts'!BH31</f>
        <v>1522242682979.1594</v>
      </c>
      <c r="BJ35" s="133">
        <f ca="1">(1+'Case 2 Assumptions'!$C$25)*'Base Case 2 - Forecasts'!BI31</f>
        <v>1547700949799.9033</v>
      </c>
      <c r="BK35" s="133">
        <f ca="1">(1+'Case 2 Assumptions'!$C$25)*'Base Case 2 - Forecasts'!BJ31</f>
        <v>1573584985360.9165</v>
      </c>
      <c r="BL35" s="133">
        <f ca="1">(1+'Case 2 Assumptions'!$C$26)*'Base Case 2 - Forecasts'!BK31</f>
        <v>1597916366672.6736</v>
      </c>
      <c r="BM35" s="133">
        <f ca="1">(1+'Case 2 Assumptions'!$C$26)*'Base Case 2 - Forecasts'!BL31</f>
        <v>1622623969238.4753</v>
      </c>
      <c r="BN35" s="133">
        <f ca="1">(1+'Case 2 Assumptions'!$C$26)*'Base Case 2 - Forecasts'!BM31</f>
        <v>1647713610337.2578</v>
      </c>
      <c r="BO35" s="133">
        <f ca="1">(1+'Case 2 Assumptions'!$C$26)*'Base Case 2 - Forecasts'!BN31</f>
        <v>1673191197196.9802</v>
      </c>
      <c r="BP35" s="133">
        <f ca="1">(1+'Case 2 Assumptions'!$C$26)*'Base Case 2 - Forecasts'!BO31</f>
        <v>1699062728385.4517</v>
      </c>
      <c r="BQ35" s="133">
        <f ca="1">(1+'Case 2 Assumptions'!$C$26)*'Base Case 2 - Forecasts'!BP31</f>
        <v>1725334295222.6626</v>
      </c>
      <c r="BR35" s="133">
        <f ca="1">(1+'Case 2 Assumptions'!$C$26)*'Base Case 2 - Forecasts'!BQ31</f>
        <v>1752012083214.9558</v>
      </c>
      <c r="BS35" s="133">
        <f ca="1">(1+'Case 2 Assumptions'!$C$26)*'Base Case 2 - Forecasts'!BR31</f>
        <v>1779102373511.3721</v>
      </c>
      <c r="BT35" s="133">
        <f ca="1">(1+'Case 2 Assumptions'!$C$26)*'Base Case 2 - Forecasts'!BS31</f>
        <v>1806611544382.5144</v>
      </c>
      <c r="BU35" s="133">
        <f ca="1">(1+'Case 2 Assumptions'!$C$26)*'Base Case 2 - Forecasts'!BT31</f>
        <v>1834546072722.2795</v>
      </c>
      <c r="BV35" s="133">
        <f ca="1">(1+'Case 2 Assumptions'!$C$27)*'Base Case 2 - Forecasts'!BU31</f>
        <v>1861434378590.8479</v>
      </c>
      <c r="BW35" s="133">
        <f ca="1">(1+'Case 2 Assumptions'!$C$27)*'Base Case 2 - Forecasts'!BV31</f>
        <v>1888716777038.0828</v>
      </c>
      <c r="BX35" s="133">
        <f ca="1">(1+'Case 2 Assumptions'!$C$27)*'Base Case 2 - Forecasts'!BW31</f>
        <v>1916399044142.303</v>
      </c>
      <c r="BY35" s="133">
        <f ca="1">(1+'Case 2 Assumptions'!$C$27)*'Base Case 2 - Forecasts'!BX31</f>
        <v>1944487040639.8054</v>
      </c>
      <c r="BZ35" s="133">
        <f ca="1">(1+'Case 2 Assumptions'!$C$27)*'Base Case 2 - Forecasts'!BY31</f>
        <v>1972986713165.667</v>
      </c>
      <c r="CA35" s="133">
        <f ca="1">(1+'Case 2 Assumptions'!$C$27)*'Base Case 2 - Forecasts'!BZ31</f>
        <v>2001904095512.7336</v>
      </c>
      <c r="CB35" s="133">
        <f ca="1">(1+'Case 2 Assumptions'!$C$27)*'Base Case 2 - Forecasts'!CA31</f>
        <v>2031245309909.0615</v>
      </c>
      <c r="CC35" s="133">
        <f ca="1">(1+'Case 2 Assumptions'!$C$27)*'Base Case 2 - Forecasts'!CB31</f>
        <v>2061016568314.0815</v>
      </c>
      <c r="CD35" s="133">
        <f ca="1">(1+'Case 2 Assumptions'!$C$27)*'Base Case 2 - Forecasts'!CC31</f>
        <v>2091224173733.7603</v>
      </c>
      <c r="CE35" s="133">
        <f ca="1">(1+'Case 2 Assumptions'!$C$27)*'Base Case 2 - Forecasts'!CD31</f>
        <v>2121874521555.0381</v>
      </c>
      <c r="CF35" s="133">
        <f ca="1">(1+'Case 2 Assumptions'!$C$27)*'Base Case 2 - Forecasts'!CE31</f>
        <v>2152974100899.825</v>
      </c>
    </row>
    <row r="36" spans="1:84" x14ac:dyDescent="0.2">
      <c r="A36" s="118"/>
      <c r="B36" s="118" t="s">
        <v>33</v>
      </c>
      <c r="C36" s="133">
        <f>INDEX('Demographic-Economic'!$D$36:$I$37, MATCH('Program Case 2 - Forecasts'!C$8,'Demographic-Economic'!$C$36:$C$37,0),MATCH('Program Case 2 - Forecasts'!$B36,'Demographic-Economic'!$D$8:$I$8,0))*1000</f>
        <v>414066160000</v>
      </c>
      <c r="D36" s="133">
        <f>INDEX('Demographic-Economic'!$D$36:$I$37, MATCH('Program Case 2 - Forecasts'!D$8,'Demographic-Economic'!$C$36:$C$37,0),MATCH('Program Case 2 - Forecasts'!$B36,'Demographic-Economic'!$D$8:$I$8,0))*1000</f>
        <v>417708522000</v>
      </c>
      <c r="E36" s="133">
        <f>(1+'Case 2 Assumptions'!$C$20)*'Base Case 2 - Forecasts'!D32</f>
        <v>47425952725.708672</v>
      </c>
      <c r="F36" s="133">
        <f ca="1">(1+'Case 2 Assumptions'!$C$20)*'Base Case 2 - Forecasts'!E32</f>
        <v>49092524509.335335</v>
      </c>
      <c r="G36" s="133">
        <f ca="1">(1+'Case 2 Assumptions'!$C$20)*'Base Case 2 - Forecasts'!F32</f>
        <v>50817660461.95285</v>
      </c>
      <c r="H36" s="133">
        <f ca="1">(1+'Case 2 Assumptions'!$C$20)*'Base Case 2 - Forecasts'!G32</f>
        <v>52603418557.855087</v>
      </c>
      <c r="I36" s="133">
        <f ca="1">(1+'Case 2 Assumptions'!$C$20)*'Base Case 2 - Forecasts'!H32</f>
        <v>54451929089.585571</v>
      </c>
      <c r="J36" s="133">
        <f ca="1">(1+'Case 2 Assumptions'!$C$20)*'Base Case 2 - Forecasts'!I32</f>
        <v>56365397209.237083</v>
      </c>
      <c r="K36" s="133">
        <f ca="1">(1+'Case 2 Assumptions'!$C$20)*'Base Case 2 - Forecasts'!J32</f>
        <v>58346105559.053795</v>
      </c>
      <c r="L36" s="133">
        <f ca="1">(1+'Case 2 Assumptions'!$C$20)*'Base Case 2 - Forecasts'!K32</f>
        <v>60396416994.474075</v>
      </c>
      <c r="M36" s="133">
        <f ca="1">(1+'Case 2 Assumptions'!$C$20)*'Base Case 2 - Forecasts'!L32</f>
        <v>62518777402.862404</v>
      </c>
      <c r="N36" s="133">
        <f ca="1">(1+'Case 2 Assumptions'!$C$21)*'Base Case 2 - Forecasts'!M32</f>
        <v>64168062055.446236</v>
      </c>
      <c r="O36" s="133">
        <f ca="1">(1+'Case 2 Assumptions'!$C$21)*'Base Case 2 - Forecasts'!N32</f>
        <v>65860855874.047821</v>
      </c>
      <c r="P36" s="133">
        <f ca="1">(1+'Case 2 Assumptions'!$C$21)*'Base Case 2 - Forecasts'!O32</f>
        <v>67598306657.820335</v>
      </c>
      <c r="Q36" s="133">
        <f ca="1">(1+'Case 2 Assumptions'!$C$21)*'Base Case 2 - Forecasts'!P32</f>
        <v>69381592485.5802</v>
      </c>
      <c r="R36" s="133">
        <f ca="1">(1+'Case 2 Assumptions'!$C$21)*'Base Case 2 - Forecasts'!Q32</f>
        <v>71211922514.603668</v>
      </c>
      <c r="S36" s="133">
        <f ca="1">(1+'Case 2 Assumptions'!$C$21)*'Base Case 2 - Forecasts'!R32</f>
        <v>73090537800.496109</v>
      </c>
      <c r="T36" s="133">
        <f ca="1">(1+'Case 2 Assumptions'!$C$21)*'Base Case 2 - Forecasts'!S32</f>
        <v>75018712138.690018</v>
      </c>
      <c r="U36" s="133">
        <f ca="1">(1+'Case 2 Assumptions'!$C$21)*'Base Case 2 - Forecasts'!T32</f>
        <v>76997752928.142197</v>
      </c>
      <c r="V36" s="133">
        <f ca="1">(1+'Case 2 Assumptions'!$C$21)*'Base Case 2 - Forecasts'!U32</f>
        <v>79029002057.815872</v>
      </c>
      <c r="W36" s="133">
        <f ca="1">(1+'Case 2 Assumptions'!$C$21)*'Base Case 2 - Forecasts'!V32</f>
        <v>81113836816.548752</v>
      </c>
      <c r="X36" s="133">
        <f ca="1">(1+'Case 2 Assumptions'!$C$22)*'Base Case 2 - Forecasts'!W32</f>
        <v>82888629614.753082</v>
      </c>
      <c r="Y36" s="133">
        <f ca="1">(1+'Case 2 Assumptions'!$C$22)*'Base Case 2 - Forecasts'!X32</f>
        <v>84702255361.812759</v>
      </c>
      <c r="Z36" s="133">
        <f ca="1">(1+'Case 2 Assumptions'!$C$22)*'Base Case 2 - Forecasts'!Y32</f>
        <v>86555563733.204453</v>
      </c>
      <c r="AA36" s="133">
        <f ca="1">(1+'Case 2 Assumptions'!$C$22)*'Base Case 2 - Forecasts'!Z32</f>
        <v>88449422995.535217</v>
      </c>
      <c r="AB36" s="133">
        <f ca="1">(1+'Case 2 Assumptions'!$C$22)*'Base Case 2 - Forecasts'!AA32</f>
        <v>90384720413.321503</v>
      </c>
      <c r="AC36" s="133">
        <f ca="1">(1+'Case 2 Assumptions'!$C$22)*'Base Case 2 - Forecasts'!AB32</f>
        <v>92362362664.668533</v>
      </c>
      <c r="AD36" s="133">
        <f ca="1">(1+'Case 2 Assumptions'!$C$22)*'Base Case 2 - Forecasts'!AC32</f>
        <v>94383276266.044952</v>
      </c>
      <c r="AE36" s="133">
        <f ca="1">(1+'Case 2 Assumptions'!$C$22)*'Base Case 2 - Forecasts'!AD32</f>
        <v>96448408006.351578</v>
      </c>
      <c r="AF36" s="133">
        <f ca="1">(1+'Case 2 Assumptions'!$C$22)*'Base Case 2 - Forecasts'!AE32</f>
        <v>98558725390.487732</v>
      </c>
      <c r="AG36" s="133">
        <f ca="1">(1+'Case 2 Assumptions'!$C$22)*'Base Case 2 - Forecasts'!AF32</f>
        <v>100715217092.62294</v>
      </c>
      <c r="AH36" s="133">
        <f ca="1">(1+'Case 2 Assumptions'!$C$23)*'Base Case 2 - Forecasts'!AG32</f>
        <v>102656789199.8195</v>
      </c>
      <c r="AI36" s="133">
        <f ca="1">(1+'Case 2 Assumptions'!$C$23)*'Base Case 2 - Forecasts'!AH32</f>
        <v>104635790628.58499</v>
      </c>
      <c r="AJ36" s="133">
        <f ca="1">(1+'Case 2 Assumptions'!$C$23)*'Base Case 2 - Forecasts'!AI32</f>
        <v>106652942935.49097</v>
      </c>
      <c r="AK36" s="133">
        <f ca="1">(1+'Case 2 Assumptions'!$C$23)*'Base Case 2 - Forecasts'!AJ32</f>
        <v>108708981587.16302</v>
      </c>
      <c r="AL36" s="133">
        <f ca="1">(1+'Case 2 Assumptions'!$C$23)*'Base Case 2 - Forecasts'!AK32</f>
        <v>110804656228.43668</v>
      </c>
      <c r="AM36" s="133">
        <f ca="1">(1+'Case 2 Assumptions'!$C$23)*'Base Case 2 - Forecasts'!AL32</f>
        <v>112940730955.68257</v>
      </c>
      <c r="AN36" s="133">
        <f ca="1">(1+'Case 2 Assumptions'!$C$23)*'Base Case 2 - Forecasts'!AM32</f>
        <v>115117984595.401</v>
      </c>
      <c r="AO36" s="133">
        <f ca="1">(1+'Case 2 Assumptions'!$C$23)*'Base Case 2 - Forecasts'!AN32</f>
        <v>117337210988.18694</v>
      </c>
      <c r="AP36" s="133">
        <f ca="1">(1+'Case 2 Assumptions'!$C$23)*'Base Case 2 - Forecasts'!AO32</f>
        <v>119599219278.16945</v>
      </c>
      <c r="AQ36" s="133">
        <f ca="1">(1+'Case 2 Assumptions'!$C$23)*'Base Case 2 - Forecasts'!AP32</f>
        <v>121904834208.03081</v>
      </c>
      <c r="AR36" s="133">
        <f ca="1">(1+'Case 2 Assumptions'!$C$24)*'Base Case 2 - Forecasts'!AQ32</f>
        <v>124142087630.34956</v>
      </c>
      <c r="AS36" s="133">
        <f ca="1">(1+'Case 2 Assumptions'!$C$24)*'Base Case 2 - Forecasts'!AR32</f>
        <v>126420400153.46768</v>
      </c>
      <c r="AT36" s="133">
        <f ca="1">(1+'Case 2 Assumptions'!$C$24)*'Base Case 2 - Forecasts'!AS32</f>
        <v>128740525312.83252</v>
      </c>
      <c r="AU36" s="133">
        <f ca="1">(1+'Case 2 Assumptions'!$C$24)*'Base Case 2 - Forecasts'!AT32</f>
        <v>131103230473.11955</v>
      </c>
      <c r="AV36" s="133">
        <f ca="1">(1+'Case 2 Assumptions'!$C$24)*'Base Case 2 - Forecasts'!AU32</f>
        <v>133509297082.03267</v>
      </c>
      <c r="AW36" s="133">
        <f ca="1">(1+'Case 2 Assumptions'!$C$24)*'Base Case 2 - Forecasts'!AV32</f>
        <v>135959520928.76239</v>
      </c>
      <c r="AX36" s="133">
        <f ca="1">(1+'Case 2 Assumptions'!$C$24)*'Base Case 2 - Forecasts'!AW32</f>
        <v>138454712407.18741</v>
      </c>
      <c r="AY36" s="133">
        <f ca="1">(1+'Case 2 Assumptions'!$C$24)*'Base Case 2 - Forecasts'!AX32</f>
        <v>140995696783.90652</v>
      </c>
      <c r="AZ36" s="133">
        <f ca="1">(1+'Case 2 Assumptions'!$C$24)*'Base Case 2 - Forecasts'!AY32</f>
        <v>143583314471.18961</v>
      </c>
      <c r="BA36" s="133">
        <f ca="1">(1+'Case 2 Assumptions'!$C$24)*'Base Case 2 - Forecasts'!AZ32</f>
        <v>146218421304.93793</v>
      </c>
      <c r="BB36" s="133">
        <f ca="1">(1+'Case 2 Assumptions'!$C$25)*'Base Case 2 - Forecasts'!BA32</f>
        <v>148663805096.43945</v>
      </c>
      <c r="BC36" s="133">
        <f ca="1">(1+'Case 2 Assumptions'!$C$25)*'Base Case 2 - Forecasts'!BB32</f>
        <v>151150085936.57803</v>
      </c>
      <c r="BD36" s="133">
        <f ca="1">(1+'Case 2 Assumptions'!$C$25)*'Base Case 2 - Forecasts'!BC32</f>
        <v>153677947795.12274</v>
      </c>
      <c r="BE36" s="133">
        <f ca="1">(1+'Case 2 Assumptions'!$C$25)*'Base Case 2 - Forecasts'!BD32</f>
        <v>156248086080.67899</v>
      </c>
      <c r="BF36" s="133">
        <f ca="1">(1+'Case 2 Assumptions'!$C$25)*'Base Case 2 - Forecasts'!BE32</f>
        <v>158861207831.99368</v>
      </c>
      <c r="BG36" s="133">
        <f ca="1">(1+'Case 2 Assumptions'!$C$25)*'Base Case 2 - Forecasts'!BF32</f>
        <v>161518031912.4599</v>
      </c>
      <c r="BH36" s="133">
        <f ca="1">(1+'Case 2 Assumptions'!$C$25)*'Base Case 2 - Forecasts'!BG32</f>
        <v>164219289207.87442</v>
      </c>
      <c r="BI36" s="133">
        <f ca="1">(1+'Case 2 Assumptions'!$C$25)*'Base Case 2 - Forecasts'!BH32</f>
        <v>166965722827.50259</v>
      </c>
      <c r="BJ36" s="133">
        <f ca="1">(1+'Case 2 Assumptions'!$C$25)*'Base Case 2 - Forecasts'!BI32</f>
        <v>169758088308.50595</v>
      </c>
      <c r="BK36" s="133">
        <f ca="1">(1+'Case 2 Assumptions'!$C$25)*'Base Case 2 - Forecasts'!BJ32</f>
        <v>172597153823.78851</v>
      </c>
      <c r="BL36" s="133">
        <f ca="1">(1+'Case 2 Assumptions'!$C$26)*'Base Case 2 - Forecasts'!BK32</f>
        <v>175265917952.88156</v>
      </c>
      <c r="BM36" s="133">
        <f ca="1">(1+'Case 2 Assumptions'!$C$26)*'Base Case 2 - Forecasts'!BL32</f>
        <v>177975947547.93939</v>
      </c>
      <c r="BN36" s="133">
        <f ca="1">(1+'Case 2 Assumptions'!$C$26)*'Base Case 2 - Forecasts'!BM32</f>
        <v>180727880671.60031</v>
      </c>
      <c r="BO36" s="133">
        <f ca="1">(1+'Case 2 Assumptions'!$C$26)*'Base Case 2 - Forecasts'!BN32</f>
        <v>183522365252.47464</v>
      </c>
      <c r="BP36" s="133">
        <f ca="1">(1+'Case 2 Assumptions'!$C$26)*'Base Case 2 - Forecasts'!BO32</f>
        <v>186360059237.69614</v>
      </c>
      <c r="BQ36" s="133">
        <f ca="1">(1+'Case 2 Assumptions'!$C$26)*'Base Case 2 - Forecasts'!BP32</f>
        <v>189241630747.83231</v>
      </c>
      <c r="BR36" s="133">
        <f ca="1">(1+'Case 2 Assumptions'!$C$26)*'Base Case 2 - Forecasts'!BQ32</f>
        <v>192167758234.18994</v>
      </c>
      <c r="BS36" s="133">
        <f ca="1">(1+'Case 2 Assumptions'!$C$26)*'Base Case 2 - Forecasts'!BR32</f>
        <v>195139130638.5531</v>
      </c>
      <c r="BT36" s="133">
        <f ca="1">(1+'Case 2 Assumptions'!$C$26)*'Base Case 2 - Forecasts'!BS32</f>
        <v>198156447555.3909</v>
      </c>
      <c r="BU36" s="133">
        <f ca="1">(1+'Case 2 Assumptions'!$C$26)*'Base Case 2 - Forecasts'!BT32</f>
        <v>201220419396.57339</v>
      </c>
      <c r="BV36" s="133">
        <f ca="1">(1+'Case 2 Assumptions'!$C$27)*'Base Case 2 - Forecasts'!BU32</f>
        <v>204169637333.47049</v>
      </c>
      <c r="BW36" s="133">
        <f ca="1">(1+'Case 2 Assumptions'!$C$27)*'Base Case 2 - Forecasts'!BV32</f>
        <v>207162080935.3642</v>
      </c>
      <c r="BX36" s="133">
        <f ca="1">(1+'Case 2 Assumptions'!$C$27)*'Base Case 2 - Forecasts'!BW32</f>
        <v>210198383745.8428</v>
      </c>
      <c r="BY36" s="133">
        <f ca="1">(1+'Case 2 Assumptions'!$C$27)*'Base Case 2 - Forecasts'!BX32</f>
        <v>213279188594.12338</v>
      </c>
      <c r="BZ36" s="133">
        <f ca="1">(1+'Case 2 Assumptions'!$C$27)*'Base Case 2 - Forecasts'!BY32</f>
        <v>216405147731.14801</v>
      </c>
      <c r="CA36" s="133">
        <f ca="1">(1+'Case 2 Assumptions'!$C$27)*'Base Case 2 - Forecasts'!BZ32</f>
        <v>219576922967.67468</v>
      </c>
      <c r="CB36" s="133">
        <f ca="1">(1+'Case 2 Assumptions'!$C$27)*'Base Case 2 - Forecasts'!CA32</f>
        <v>222795185814.39233</v>
      </c>
      <c r="CC36" s="133">
        <f ca="1">(1+'Case 2 Assumptions'!$C$27)*'Base Case 2 - Forecasts'!CB32</f>
        <v>226060617624.08926</v>
      </c>
      <c r="CD36" s="133">
        <f ca="1">(1+'Case 2 Assumptions'!$C$27)*'Base Case 2 - Forecasts'!CC32</f>
        <v>229373909735.9054</v>
      </c>
      <c r="CE36" s="133">
        <f ca="1">(1+'Case 2 Assumptions'!$C$27)*'Base Case 2 - Forecasts'!CD32</f>
        <v>232735763621.69879</v>
      </c>
      <c r="CF36" s="133">
        <f ca="1">(1+'Case 2 Assumptions'!$C$27)*'Base Case 2 - Forecasts'!CE32</f>
        <v>236146891034.55737</v>
      </c>
    </row>
    <row r="37" spans="1:84" x14ac:dyDescent="0.2">
      <c r="A37" s="118"/>
      <c r="B37" s="118" t="s">
        <v>34</v>
      </c>
      <c r="C37" s="133">
        <f>INDEX('Demographic-Economic'!$D$36:$I$37, MATCH('Program Case 2 - Forecasts'!C$8,'Demographic-Economic'!$C$36:$C$37,0),MATCH('Program Case 2 - Forecasts'!$B37,'Demographic-Economic'!$D$8:$I$8,0))*1000</f>
        <v>46354925000</v>
      </c>
      <c r="D37" s="133">
        <f>INDEX('Demographic-Economic'!$D$36:$I$37, MATCH('Program Case 2 - Forecasts'!D$8,'Demographic-Economic'!$C$36:$C$37,0),MATCH('Program Case 2 - Forecasts'!$B37,'Demographic-Economic'!$D$8:$I$8,0))*1000</f>
        <v>45815957000</v>
      </c>
      <c r="E37" s="133">
        <f>(1+'Case 2 Assumptions'!$C$20)*'Base Case 2 - Forecasts'!D33</f>
        <v>72090752684.209946</v>
      </c>
      <c r="F37" s="133">
        <f ca="1">(1+'Case 2 Assumptions'!$C$20)*'Base Case 2 - Forecasts'!E33</f>
        <v>74624057918.556549</v>
      </c>
      <c r="G37" s="133">
        <f ca="1">(1+'Case 2 Assumptions'!$C$20)*'Base Case 2 - Forecasts'!F33</f>
        <v>77246384770.39798</v>
      </c>
      <c r="H37" s="133">
        <f ca="1">(1+'Case 2 Assumptions'!$C$20)*'Base Case 2 - Forecasts'!G33</f>
        <v>79960861504.056259</v>
      </c>
      <c r="I37" s="133">
        <f ca="1">(1+'Case 2 Assumptions'!$C$20)*'Base Case 2 - Forecasts'!H33</f>
        <v>82770726312.631882</v>
      </c>
      <c r="J37" s="133">
        <f ca="1">(1+'Case 2 Assumptions'!$C$20)*'Base Case 2 - Forecasts'!I33</f>
        <v>85679331180.956253</v>
      </c>
      <c r="K37" s="133">
        <f ca="1">(1+'Case 2 Assumptions'!$C$20)*'Base Case 2 - Forecasts'!J33</f>
        <v>88690145884.290237</v>
      </c>
      <c r="L37" s="133">
        <f ca="1">(1+'Case 2 Assumptions'!$C$20)*'Base Case 2 - Forecasts'!K33</f>
        <v>91806762127.538986</v>
      </c>
      <c r="M37" s="133">
        <f ca="1">(1+'Case 2 Assumptions'!$C$20)*'Base Case 2 - Forecasts'!L33</f>
        <v>95032897829.920822</v>
      </c>
      <c r="N37" s="133">
        <f ca="1">(1+'Case 2 Assumptions'!$C$21)*'Base Case 2 - Forecasts'!M33</f>
        <v>97539925420.551208</v>
      </c>
      <c r="O37" s="133">
        <f ca="1">(1+'Case 2 Assumptions'!$C$21)*'Base Case 2 - Forecasts'!N33</f>
        <v>100113089975.15622</v>
      </c>
      <c r="P37" s="133">
        <f ca="1">(1+'Case 2 Assumptions'!$C$21)*'Base Case 2 - Forecasts'!O33</f>
        <v>102754136228.42491</v>
      </c>
      <c r="Q37" s="133">
        <f ca="1">(1+'Case 2 Assumptions'!$C$21)*'Base Case 2 - Forecasts'!P33</f>
        <v>105464854942.24432</v>
      </c>
      <c r="R37" s="133">
        <f ca="1">(1+'Case 2 Assumptions'!$C$21)*'Base Case 2 - Forecasts'!Q33</f>
        <v>108247084119.9259</v>
      </c>
      <c r="S37" s="133">
        <f ca="1">(1+'Case 2 Assumptions'!$C$21)*'Base Case 2 - Forecasts'!R33</f>
        <v>111102710252.46397</v>
      </c>
      <c r="T37" s="133">
        <f ca="1">(1+'Case 2 Assumptions'!$C$21)*'Base Case 2 - Forecasts'!S33</f>
        <v>114033669597.67131</v>
      </c>
      <c r="U37" s="133">
        <f ca="1">(1+'Case 2 Assumptions'!$C$21)*'Base Case 2 - Forecasts'!T33</f>
        <v>117041949493.05908</v>
      </c>
      <c r="V37" s="133">
        <f ca="1">(1+'Case 2 Assumptions'!$C$21)*'Base Case 2 - Forecasts'!U33</f>
        <v>120129589703.35143</v>
      </c>
      <c r="W37" s="133">
        <f ca="1">(1+'Case 2 Assumptions'!$C$21)*'Base Case 2 - Forecasts'!V33</f>
        <v>123298683803.54825</v>
      </c>
      <c r="X37" s="133">
        <f ca="1">(1+'Case 2 Assumptions'!$C$22)*'Base Case 2 - Forecasts'!W33</f>
        <v>125996492520.66672</v>
      </c>
      <c r="Y37" s="133">
        <f ca="1">(1+'Case 2 Assumptions'!$C$22)*'Base Case 2 - Forecasts'!X33</f>
        <v>128753330025.84393</v>
      </c>
      <c r="Z37" s="133">
        <f ca="1">(1+'Case 2 Assumptions'!$C$22)*'Base Case 2 - Forecasts'!Y33</f>
        <v>131570487885.00803</v>
      </c>
      <c r="AA37" s="133">
        <f ca="1">(1+'Case 2 Assumptions'!$C$22)*'Base Case 2 - Forecasts'!Z33</f>
        <v>134449285923.90073</v>
      </c>
      <c r="AB37" s="133">
        <f ca="1">(1+'Case 2 Assumptions'!$C$22)*'Base Case 2 - Forecasts'!AA33</f>
        <v>137391072846.40976</v>
      </c>
      <c r="AC37" s="133">
        <f ca="1">(1+'Case 2 Assumptions'!$C$22)*'Base Case 2 - Forecasts'!AB33</f>
        <v>140397226866.43051</v>
      </c>
      <c r="AD37" s="133">
        <f ca="1">(1+'Case 2 Assumptions'!$C$22)*'Base Case 2 - Forecasts'!AC33</f>
        <v>143469156353.55304</v>
      </c>
      <c r="AE37" s="133">
        <f ca="1">(1+'Case 2 Assumptions'!$C$22)*'Base Case 2 - Forecasts'!AD33</f>
        <v>146608300492.87686</v>
      </c>
      <c r="AF37" s="133">
        <f ca="1">(1+'Case 2 Assumptions'!$C$22)*'Base Case 2 - Forecasts'!AE33</f>
        <v>149816129959.26266</v>
      </c>
      <c r="AG37" s="133">
        <f ca="1">(1+'Case 2 Assumptions'!$C$22)*'Base Case 2 - Forecasts'!AF33</f>
        <v>153094147606.33685</v>
      </c>
      <c r="AH37" s="133">
        <f ca="1">(1+'Case 2 Assumptions'!$C$23)*'Base Case 2 - Forecasts'!AG33</f>
        <v>156045472493.95673</v>
      </c>
      <c r="AI37" s="133">
        <f ca="1">(1+'Case 2 Assumptions'!$C$23)*'Base Case 2 - Forecasts'!AH33</f>
        <v>159053692558.35815</v>
      </c>
      <c r="AJ37" s="133">
        <f ca="1">(1+'Case 2 Assumptions'!$C$23)*'Base Case 2 - Forecasts'!AI33</f>
        <v>162119904615.80646</v>
      </c>
      <c r="AK37" s="133">
        <f ca="1">(1+'Case 2 Assumptions'!$C$23)*'Base Case 2 - Forecasts'!AJ33</f>
        <v>165245226626.81836</v>
      </c>
      <c r="AL37" s="133">
        <f ca="1">(1+'Case 2 Assumptions'!$C$23)*'Base Case 2 - Forecasts'!AK33</f>
        <v>168430798103.77747</v>
      </c>
      <c r="AM37" s="133">
        <f ca="1">(1+'Case 2 Assumptions'!$C$23)*'Base Case 2 - Forecasts'!AL33</f>
        <v>171677780526.40784</v>
      </c>
      <c r="AN37" s="133">
        <f ca="1">(1+'Case 2 Assumptions'!$C$23)*'Base Case 2 - Forecasts'!AM33</f>
        <v>174987357765.2569</v>
      </c>
      <c r="AO37" s="133">
        <f ca="1">(1+'Case 2 Assumptions'!$C$23)*'Base Case 2 - Forecasts'!AN33</f>
        <v>178360736513.34216</v>
      </c>
      <c r="AP37" s="133">
        <f ca="1">(1+'Case 2 Assumptions'!$C$23)*'Base Case 2 - Forecasts'!AO33</f>
        <v>181799146726.11929</v>
      </c>
      <c r="AQ37" s="133">
        <f ca="1">(1+'Case 2 Assumptions'!$C$23)*'Base Case 2 - Forecasts'!AP33</f>
        <v>185303842069.93167</v>
      </c>
      <c r="AR37" s="133">
        <f ca="1">(1+'Case 2 Assumptions'!$C$24)*'Base Case 2 - Forecasts'!AQ33</f>
        <v>188704623158.99252</v>
      </c>
      <c r="AS37" s="133">
        <f ca="1">(1+'Case 2 Assumptions'!$C$24)*'Base Case 2 - Forecasts'!AR33</f>
        <v>192167816942.1806</v>
      </c>
      <c r="AT37" s="133">
        <f ca="1">(1+'Case 2 Assumptions'!$C$24)*'Base Case 2 - Forecasts'!AS33</f>
        <v>195694568845.88071</v>
      </c>
      <c r="AU37" s="133">
        <f ca="1">(1+'Case 2 Assumptions'!$C$24)*'Base Case 2 - Forecasts'!AT33</f>
        <v>199286045317.86789</v>
      </c>
      <c r="AV37" s="133">
        <f ca="1">(1+'Case 2 Assumptions'!$C$24)*'Base Case 2 - Forecasts'!AU33</f>
        <v>202943434213.10172</v>
      </c>
      <c r="AW37" s="133">
        <f ca="1">(1+'Case 2 Assumptions'!$C$24)*'Base Case 2 - Forecasts'!AV33</f>
        <v>206667945186.60068</v>
      </c>
      <c r="AX37" s="133">
        <f ca="1">(1+'Case 2 Assumptions'!$C$24)*'Base Case 2 - Forecasts'!AW33</f>
        <v>210460810093.52698</v>
      </c>
      <c r="AY37" s="133">
        <f ca="1">(1+'Case 2 Assumptions'!$C$24)*'Base Case 2 - Forecasts'!AX33</f>
        <v>214323283396.61362</v>
      </c>
      <c r="AZ37" s="133">
        <f ca="1">(1+'Case 2 Assumptions'!$C$24)*'Base Case 2 - Forecasts'!AY33</f>
        <v>218256642581.06897</v>
      </c>
      <c r="BA37" s="133">
        <f ca="1">(1+'Case 2 Assumptions'!$C$24)*'Base Case 2 - Forecasts'!AZ33</f>
        <v>222262188577.09586</v>
      </c>
      <c r="BB37" s="133">
        <f ca="1">(1+'Case 2 Assumptions'!$C$25)*'Base Case 2 - Forecasts'!BA33</f>
        <v>225979342329.40308</v>
      </c>
      <c r="BC37" s="133">
        <f ca="1">(1+'Case 2 Assumptions'!$C$25)*'Base Case 2 - Forecasts'!BB33</f>
        <v>229758662445.25937</v>
      </c>
      <c r="BD37" s="133">
        <f ca="1">(1+'Case 2 Assumptions'!$C$25)*'Base Case 2 - Forecasts'!BC33</f>
        <v>233601188606.37131</v>
      </c>
      <c r="BE37" s="133">
        <f ca="1">(1+'Case 2 Assumptions'!$C$25)*'Base Case 2 - Forecasts'!BD33</f>
        <v>237507977882.27374</v>
      </c>
      <c r="BF37" s="133">
        <f ca="1">(1+'Case 2 Assumptions'!$C$25)*'Base Case 2 - Forecasts'!BE33</f>
        <v>241480105021.12695</v>
      </c>
      <c r="BG37" s="133">
        <f ca="1">(1+'Case 2 Assumptions'!$C$25)*'Base Case 2 - Forecasts'!BF33</f>
        <v>245518662745.37732</v>
      </c>
      <c r="BH37" s="133">
        <f ca="1">(1+'Case 2 Assumptions'!$C$25)*'Base Case 2 - Forecasts'!BG33</f>
        <v>249624762052.36255</v>
      </c>
      <c r="BI37" s="133">
        <f ca="1">(1+'Case 2 Assumptions'!$C$25)*'Base Case 2 - Forecasts'!BH33</f>
        <v>253799532519.94427</v>
      </c>
      <c r="BJ37" s="133">
        <f ca="1">(1+'Case 2 Assumptions'!$C$25)*'Base Case 2 - Forecasts'!BI33</f>
        <v>258044122617.25223</v>
      </c>
      <c r="BK37" s="133">
        <f ca="1">(1+'Case 2 Assumptions'!$C$25)*'Base Case 2 - Forecasts'!BJ33</f>
        <v>262359700020.62524</v>
      </c>
      <c r="BL37" s="133">
        <f ca="1">(1+'Case 2 Assumptions'!$C$26)*'Base Case 2 - Forecasts'!BK33</f>
        <v>266416407450.74597</v>
      </c>
      <c r="BM37" s="133">
        <f ca="1">(1+'Case 2 Assumptions'!$C$26)*'Base Case 2 - Forecasts'!BL33</f>
        <v>270535841264.4245</v>
      </c>
      <c r="BN37" s="133">
        <f ca="1">(1+'Case 2 Assumptions'!$C$26)*'Base Case 2 - Forecasts'!BM33</f>
        <v>274718971361.32993</v>
      </c>
      <c r="BO37" s="133">
        <f ca="1">(1+'Case 2 Assumptions'!$C$26)*'Base Case 2 - Forecasts'!BN33</f>
        <v>278966782638.09619</v>
      </c>
      <c r="BP37" s="133">
        <f ca="1">(1+'Case 2 Assumptions'!$C$26)*'Base Case 2 - Forecasts'!BO33</f>
        <v>283280275220.21106</v>
      </c>
      <c r="BQ37" s="133">
        <f ca="1">(1+'Case 2 Assumptions'!$C$26)*'Base Case 2 - Forecasts'!BP33</f>
        <v>287660464697.4903</v>
      </c>
      <c r="BR37" s="133">
        <f ca="1">(1+'Case 2 Assumptions'!$C$26)*'Base Case 2 - Forecasts'!BQ33</f>
        <v>292108382363.19336</v>
      </c>
      <c r="BS37" s="133">
        <f ca="1">(1+'Case 2 Assumptions'!$C$26)*'Base Case 2 - Forecasts'!BR33</f>
        <v>296625075456.836</v>
      </c>
      <c r="BT37" s="133">
        <f ca="1">(1+'Case 2 Assumptions'!$C$26)*'Base Case 2 - Forecasts'!BS33</f>
        <v>301211607410.75757</v>
      </c>
      <c r="BU37" s="133">
        <f ca="1">(1+'Case 2 Assumptions'!$C$26)*'Base Case 2 - Forecasts'!BT33</f>
        <v>305869058100.50061</v>
      </c>
      <c r="BV37" s="133">
        <f ca="1">(1+'Case 2 Assumptions'!$C$27)*'Base Case 2 - Forecasts'!BU33</f>
        <v>310352074859.91791</v>
      </c>
      <c r="BW37" s="133">
        <f ca="1">(1+'Case 2 Assumptions'!$C$27)*'Base Case 2 - Forecasts'!BV33</f>
        <v>314900797642.00391</v>
      </c>
      <c r="BX37" s="133">
        <f ca="1">(1+'Case 2 Assumptions'!$C$27)*'Base Case 2 - Forecasts'!BW33</f>
        <v>319516189477.15686</v>
      </c>
      <c r="BY37" s="133">
        <f ca="1">(1+'Case 2 Assumptions'!$C$27)*'Base Case 2 - Forecasts'!BX33</f>
        <v>324199227510.57764</v>
      </c>
      <c r="BZ37" s="133">
        <f ca="1">(1+'Case 2 Assumptions'!$C$27)*'Base Case 2 - Forecasts'!BY33</f>
        <v>328950903209.14569</v>
      </c>
      <c r="CA37" s="133">
        <f ca="1">(1+'Case 2 Assumptions'!$C$27)*'Base Case 2 - Forecasts'!BZ33</f>
        <v>333772222571.32684</v>
      </c>
      <c r="CB37" s="133">
        <f ca="1">(1+'Case 2 Assumptions'!$C$27)*'Base Case 2 - Forecasts'!CA33</f>
        <v>338664206340.15765</v>
      </c>
      <c r="CC37" s="133">
        <f ca="1">(1+'Case 2 Assumptions'!$C$27)*'Base Case 2 - Forecasts'!CB33</f>
        <v>343627890219.35156</v>
      </c>
      <c r="CD37" s="133">
        <f ca="1">(1+'Case 2 Assumptions'!$C$27)*'Base Case 2 - Forecasts'!CC33</f>
        <v>348664325092.57233</v>
      </c>
      <c r="CE37" s="133">
        <f ca="1">(1+'Case 2 Assumptions'!$C$27)*'Base Case 2 - Forecasts'!CD33</f>
        <v>353774577245.92133</v>
      </c>
      <c r="CF37" s="133">
        <f ca="1">(1+'Case 2 Assumptions'!$C$27)*'Base Case 2 - Forecasts'!CE33</f>
        <v>358959728593.68567</v>
      </c>
    </row>
    <row r="38" spans="1:84" x14ac:dyDescent="0.2">
      <c r="A38" s="118"/>
      <c r="B38" s="118" t="s">
        <v>35</v>
      </c>
      <c r="C38" s="133">
        <f>INDEX('Demographic-Economic'!$D$36:$I$37, MATCH('Program Case 2 - Forecasts'!C$8,'Demographic-Economic'!$C$36:$C$37,0),MATCH('Program Case 2 - Forecasts'!$B38,'Demographic-Economic'!$D$8:$I$8,0))*1000</f>
        <v>68360180000</v>
      </c>
      <c r="D38" s="133">
        <f>INDEX('Demographic-Economic'!$D$36:$I$37, MATCH('Program Case 2 - Forecasts'!D$8,'Demographic-Economic'!$C$36:$C$37,0),MATCH('Program Case 2 - Forecasts'!$B38,'Demographic-Economic'!$D$8:$I$8,0))*1000</f>
        <v>69643447000</v>
      </c>
      <c r="E38" s="133">
        <f>(1+'Case 2 Assumptions'!$C$20)*'Base Case 2 - Forecasts'!D34</f>
        <v>10191904359.989538</v>
      </c>
      <c r="F38" s="133">
        <f ca="1">(1+'Case 2 Assumptions'!$C$20)*'Base Case 2 - Forecasts'!E34</f>
        <v>10550052994.894506</v>
      </c>
      <c r="G38" s="133">
        <f ca="1">(1+'Case 2 Assumptions'!$C$20)*'Base Case 2 - Forecasts'!F34</f>
        <v>10920787152.598124</v>
      </c>
      <c r="H38" s="133">
        <f ca="1">(1+'Case 2 Assumptions'!$C$20)*'Base Case 2 - Forecasts'!G34</f>
        <v>11304549094.688675</v>
      </c>
      <c r="I38" s="133">
        <f ca="1">(1+'Case 2 Assumptions'!$C$20)*'Base Case 2 - Forecasts'!H34</f>
        <v>11701796624.048645</v>
      </c>
      <c r="J38" s="133">
        <f ca="1">(1+'Case 2 Assumptions'!$C$20)*'Base Case 2 - Forecasts'!I34</f>
        <v>12113003630.983599</v>
      </c>
      <c r="K38" s="133">
        <f ca="1">(1+'Case 2 Assumptions'!$C$20)*'Base Case 2 - Forecasts'!J34</f>
        <v>12538660658.542299</v>
      </c>
      <c r="L38" s="133">
        <f ca="1">(1+'Case 2 Assumptions'!$C$20)*'Base Case 2 - Forecasts'!K34</f>
        <v>12979275487.702467</v>
      </c>
      <c r="M38" s="133">
        <f ca="1">(1+'Case 2 Assumptions'!$C$20)*'Base Case 2 - Forecasts'!L34</f>
        <v>13435373743.120255</v>
      </c>
      <c r="N38" s="133">
        <f ca="1">(1+'Case 2 Assumptions'!$C$21)*'Base Case 2 - Forecasts'!M34</f>
        <v>13789807349.098631</v>
      </c>
      <c r="O38" s="133">
        <f ca="1">(1+'Case 2 Assumptions'!$C$21)*'Base Case 2 - Forecasts'!N34</f>
        <v>14153591136.430256</v>
      </c>
      <c r="P38" s="133">
        <f ca="1">(1+'Case 2 Assumptions'!$C$21)*'Base Case 2 - Forecasts'!O34</f>
        <v>14526971768.777557</v>
      </c>
      <c r="Q38" s="133">
        <f ca="1">(1+'Case 2 Assumptions'!$C$21)*'Base Case 2 - Forecasts'!P34</f>
        <v>14910202416.945454</v>
      </c>
      <c r="R38" s="133">
        <f ca="1">(1+'Case 2 Assumptions'!$C$21)*'Base Case 2 - Forecasts'!Q34</f>
        <v>15303542930.543861</v>
      </c>
      <c r="S38" s="133">
        <f ca="1">(1+'Case 2 Assumptions'!$C$21)*'Base Case 2 - Forecasts'!R34</f>
        <v>15707260014.178772</v>
      </c>
      <c r="T38" s="133">
        <f ca="1">(1+'Case 2 Assumptions'!$C$21)*'Base Case 2 - Forecasts'!S34</f>
        <v>16121627408.291355</v>
      </c>
      <c r="U38" s="133">
        <f ca="1">(1+'Case 2 Assumptions'!$C$21)*'Base Case 2 - Forecasts'!T34</f>
        <v>16546926074.767715</v>
      </c>
      <c r="V38" s="133">
        <f ca="1">(1+'Case 2 Assumptions'!$C$21)*'Base Case 2 - Forecasts'!U34</f>
        <v>16983444387.445148</v>
      </c>
      <c r="W38" s="133">
        <f ca="1">(1+'Case 2 Assumptions'!$C$21)*'Base Case 2 - Forecasts'!V34</f>
        <v>17431478327.644077</v>
      </c>
      <c r="X38" s="133">
        <f ca="1">(1+'Case 2 Assumptions'!$C$22)*'Base Case 2 - Forecasts'!W34</f>
        <v>17812883811.740791</v>
      </c>
      <c r="Y38" s="133">
        <f ca="1">(1+'Case 2 Assumptions'!$C$22)*'Base Case 2 - Forecasts'!X34</f>
        <v>18202634551.504566</v>
      </c>
      <c r="Z38" s="133">
        <f ca="1">(1+'Case 2 Assumptions'!$C$22)*'Base Case 2 - Forecasts'!Y34</f>
        <v>18600913143.397839</v>
      </c>
      <c r="AA38" s="133">
        <f ca="1">(1+'Case 2 Assumptions'!$C$22)*'Base Case 2 - Forecasts'!Z34</f>
        <v>19007906179.143272</v>
      </c>
      <c r="AB38" s="133">
        <f ca="1">(1+'Case 2 Assumptions'!$C$22)*'Base Case 2 - Forecasts'!AA34</f>
        <v>19423804333.141144</v>
      </c>
      <c r="AC38" s="133">
        <f ca="1">(1+'Case 2 Assumptions'!$C$22)*'Base Case 2 - Forecasts'!AB34</f>
        <v>19848802451.799438</v>
      </c>
      <c r="AD38" s="133">
        <f ca="1">(1+'Case 2 Assumptions'!$C$22)*'Base Case 2 - Forecasts'!AC34</f>
        <v>20283099644.818512</v>
      </c>
      <c r="AE38" s="133">
        <f ca="1">(1+'Case 2 Assumptions'!$C$22)*'Base Case 2 - Forecasts'!AD34</f>
        <v>20726899378.473083</v>
      </c>
      <c r="AF38" s="133">
        <f ca="1">(1+'Case 2 Assumptions'!$C$22)*'Base Case 2 - Forecasts'!AE34</f>
        <v>21180409570.935276</v>
      </c>
      <c r="AG38" s="133">
        <f ca="1">(1+'Case 2 Assumptions'!$C$22)*'Base Case 2 - Forecasts'!AF34</f>
        <v>21643842689.683331</v>
      </c>
      <c r="AH38" s="133">
        <f ca="1">(1+'Case 2 Assumptions'!$C$23)*'Base Case 2 - Forecasts'!AG34</f>
        <v>22061089283.315678</v>
      </c>
      <c r="AI38" s="133">
        <f ca="1">(1+'Case 2 Assumptions'!$C$23)*'Base Case 2 - Forecasts'!AH34</f>
        <v>22486379491.124763</v>
      </c>
      <c r="AJ38" s="133">
        <f ca="1">(1+'Case 2 Assumptions'!$C$23)*'Base Case 2 - Forecasts'!AI34</f>
        <v>22919868376.638992</v>
      </c>
      <c r="AK38" s="133">
        <f ca="1">(1+'Case 2 Assumptions'!$C$23)*'Base Case 2 - Forecasts'!AJ34</f>
        <v>23361713992.677071</v>
      </c>
      <c r="AL38" s="133">
        <f ca="1">(1+'Case 2 Assumptions'!$C$23)*'Base Case 2 - Forecasts'!AK34</f>
        <v>23812077438.975075</v>
      </c>
      <c r="AM38" s="133">
        <f ca="1">(1+'Case 2 Assumptions'!$C$23)*'Base Case 2 - Forecasts'!AL34</f>
        <v>24271122920.924446</v>
      </c>
      <c r="AN38" s="133">
        <f ca="1">(1+'Case 2 Assumptions'!$C$23)*'Base Case 2 - Forecasts'!AM34</f>
        <v>24739017809.442318</v>
      </c>
      <c r="AO38" s="133">
        <f ca="1">(1+'Case 2 Assumptions'!$C$23)*'Base Case 2 - Forecasts'!AN34</f>
        <v>25215932701.996033</v>
      </c>
      <c r="AP38" s="133">
        <f ca="1">(1+'Case 2 Assumptions'!$C$23)*'Base Case 2 - Forecasts'!AO34</f>
        <v>25702041484.804058</v>
      </c>
      <c r="AQ38" s="133">
        <f ca="1">(1+'Case 2 Assumptions'!$C$23)*'Base Case 2 - Forecasts'!AP34</f>
        <v>26197521396.236027</v>
      </c>
      <c r="AR38" s="133">
        <f ca="1">(1+'Case 2 Assumptions'!$C$24)*'Base Case 2 - Forecasts'!AQ34</f>
        <v>26678310322.948967</v>
      </c>
      <c r="AS38" s="133">
        <f ca="1">(1+'Case 2 Assumptions'!$C$24)*'Base Case 2 - Forecasts'!AR34</f>
        <v>27167922908.532284</v>
      </c>
      <c r="AT38" s="133">
        <f ca="1">(1+'Case 2 Assumptions'!$C$24)*'Base Case 2 - Forecasts'!AS34</f>
        <v>27666521088.820049</v>
      </c>
      <c r="AU38" s="133">
        <f ca="1">(1+'Case 2 Assumptions'!$C$24)*'Base Case 2 - Forecasts'!AT34</f>
        <v>28174269771.567032</v>
      </c>
      <c r="AV38" s="133">
        <f ca="1">(1+'Case 2 Assumptions'!$C$24)*'Base Case 2 - Forecasts'!AU34</f>
        <v>28691336890.990734</v>
      </c>
      <c r="AW38" s="133">
        <f ca="1">(1+'Case 2 Assumptions'!$C$24)*'Base Case 2 - Forecasts'!AV34</f>
        <v>29217893463.314434</v>
      </c>
      <c r="AX38" s="133">
        <f ca="1">(1+'Case 2 Assumptions'!$C$24)*'Base Case 2 - Forecasts'!AW34</f>
        <v>29754113643.329567</v>
      </c>
      <c r="AY38" s="133">
        <f ca="1">(1+'Case 2 Assumptions'!$C$24)*'Base Case 2 - Forecasts'!AX34</f>
        <v>30300174781.996166</v>
      </c>
      <c r="AZ38" s="133">
        <f ca="1">(1+'Case 2 Assumptions'!$C$24)*'Base Case 2 - Forecasts'!AY34</f>
        <v>30856257485.100418</v>
      </c>
      <c r="BA38" s="133">
        <f ca="1">(1+'Case 2 Assumptions'!$C$24)*'Base Case 2 - Forecasts'!AZ34</f>
        <v>31422545672.98872</v>
      </c>
      <c r="BB38" s="133">
        <f ca="1">(1+'Case 2 Assumptions'!$C$25)*'Base Case 2 - Forecasts'!BA34</f>
        <v>31948062110.594032</v>
      </c>
      <c r="BC38" s="133">
        <f ca="1">(1+'Case 2 Assumptions'!$C$25)*'Base Case 2 - Forecasts'!BB34</f>
        <v>32482367381.830692</v>
      </c>
      <c r="BD38" s="133">
        <f ca="1">(1+'Case 2 Assumptions'!$C$25)*'Base Case 2 - Forecasts'!BC34</f>
        <v>33025608472.770065</v>
      </c>
      <c r="BE38" s="133">
        <f ca="1">(1+'Case 2 Assumptions'!$C$25)*'Base Case 2 - Forecasts'!BD34</f>
        <v>33577934827.70562</v>
      </c>
      <c r="BF38" s="133">
        <f ca="1">(1+'Case 2 Assumptions'!$C$25)*'Base Case 2 - Forecasts'!BE34</f>
        <v>34139498390.264706</v>
      </c>
      <c r="BG38" s="133">
        <f ca="1">(1+'Case 2 Assumptions'!$C$25)*'Base Case 2 - Forecasts'!BF34</f>
        <v>34710453645.207855</v>
      </c>
      <c r="BH38" s="133">
        <f ca="1">(1+'Case 2 Assumptions'!$C$25)*'Base Case 2 - Forecasts'!BG34</f>
        <v>35290957660.927185</v>
      </c>
      <c r="BI38" s="133">
        <f ca="1">(1+'Case 2 Assumptions'!$C$25)*'Base Case 2 - Forecasts'!BH34</f>
        <v>35881170132.655495</v>
      </c>
      <c r="BJ38" s="133">
        <f ca="1">(1+'Case 2 Assumptions'!$C$25)*'Base Case 2 - Forecasts'!BI34</f>
        <v>36481253426.398056</v>
      </c>
      <c r="BK38" s="133">
        <f ca="1">(1+'Case 2 Assumptions'!$C$25)*'Base Case 2 - Forecasts'!BJ34</f>
        <v>37091372623.599106</v>
      </c>
      <c r="BL38" s="133">
        <f ca="1">(1+'Case 2 Assumptions'!$C$26)*'Base Case 2 - Forecasts'!BK34</f>
        <v>37664893811.890228</v>
      </c>
      <c r="BM38" s="133">
        <f ca="1">(1+'Case 2 Assumptions'!$C$26)*'Base Case 2 - Forecasts'!BL34</f>
        <v>38247283007.217834</v>
      </c>
      <c r="BN38" s="133">
        <f ca="1">(1+'Case 2 Assumptions'!$C$26)*'Base Case 2 - Forecasts'!BM34</f>
        <v>38838677330.145912</v>
      </c>
      <c r="BO38" s="133">
        <f ca="1">(1+'Case 2 Assumptions'!$C$26)*'Base Case 2 - Forecasts'!BN34</f>
        <v>39439216021.449791</v>
      </c>
      <c r="BP38" s="133">
        <f ca="1">(1+'Case 2 Assumptions'!$C$26)*'Base Case 2 - Forecasts'!BO34</f>
        <v>40049040474.899673</v>
      </c>
      <c r="BQ38" s="133">
        <f ca="1">(1+'Case 2 Assumptions'!$C$26)*'Base Case 2 - Forecasts'!BP34</f>
        <v>40668294270.551064</v>
      </c>
      <c r="BR38" s="133">
        <f ca="1">(1+'Case 2 Assumptions'!$C$26)*'Base Case 2 - Forecasts'!BQ34</f>
        <v>41297123208.549973</v>
      </c>
      <c r="BS38" s="133">
        <f ca="1">(1+'Case 2 Assumptions'!$C$26)*'Base Case 2 - Forecasts'!BR34</f>
        <v>41935675343.460808</v>
      </c>
      <c r="BT38" s="133">
        <f ca="1">(1+'Case 2 Assumptions'!$C$26)*'Base Case 2 - Forecasts'!BS34</f>
        <v>42584101019.125076</v>
      </c>
      <c r="BU38" s="133">
        <f ca="1">(1+'Case 2 Assumptions'!$C$26)*'Base Case 2 - Forecasts'!BT34</f>
        <v>43242552904.059067</v>
      </c>
      <c r="BV38" s="133">
        <f ca="1">(1+'Case 2 Assumptions'!$C$27)*'Base Case 2 - Forecasts'!BU34</f>
        <v>43876344012.557487</v>
      </c>
      <c r="BW38" s="133">
        <f ca="1">(1+'Case 2 Assumptions'!$C$27)*'Base Case 2 - Forecasts'!BV34</f>
        <v>44519424377.638496</v>
      </c>
      <c r="BX38" s="133">
        <f ca="1">(1+'Case 2 Assumptions'!$C$27)*'Base Case 2 - Forecasts'!BW34</f>
        <v>45171930148.715828</v>
      </c>
      <c r="BY38" s="133">
        <f ca="1">(1+'Case 2 Assumptions'!$C$27)*'Base Case 2 - Forecasts'!BX34</f>
        <v>45833999470.697983</v>
      </c>
      <c r="BZ38" s="133">
        <f ca="1">(1+'Case 2 Assumptions'!$C$27)*'Base Case 2 - Forecasts'!BY34</f>
        <v>46505772513.235512</v>
      </c>
      <c r="CA38" s="133">
        <f ca="1">(1+'Case 2 Assumptions'!$C$27)*'Base Case 2 - Forecasts'!BZ34</f>
        <v>47187391500.396935</v>
      </c>
      <c r="CB38" s="133">
        <f ca="1">(1+'Case 2 Assumptions'!$C$27)*'Base Case 2 - Forecasts'!CA34</f>
        <v>47879000740.779648</v>
      </c>
      <c r="CC38" s="133">
        <f ca="1">(1+'Case 2 Assumptions'!$C$27)*'Base Case 2 - Forecasts'!CB34</f>
        <v>48580746658.062141</v>
      </c>
      <c r="CD38" s="133">
        <f ca="1">(1+'Case 2 Assumptions'!$C$27)*'Base Case 2 - Forecasts'!CC34</f>
        <v>49292777822.003998</v>
      </c>
      <c r="CE38" s="133">
        <f ca="1">(1+'Case 2 Assumptions'!$C$27)*'Base Case 2 - Forecasts'!CD34</f>
        <v>50015244979.900261</v>
      </c>
      <c r="CF38" s="133">
        <f ca="1">(1+'Case 2 Assumptions'!$C$27)*'Base Case 2 - Forecasts'!CE34</f>
        <v>50748301088.496841</v>
      </c>
    </row>
    <row r="39" spans="1:84" x14ac:dyDescent="0.2">
      <c r="A39" s="118"/>
      <c r="B39" s="118" t="s">
        <v>36</v>
      </c>
      <c r="C39" s="133">
        <f>INDEX('Demographic-Economic'!$D$36:$I$37, MATCH('Program Case 2 - Forecasts'!C$8,'Demographic-Economic'!$C$36:$C$37,0),MATCH('Program Case 2 - Forecasts'!$B39,'Demographic-Economic'!$D$8:$I$8,0))*1000</f>
        <v>9766147000</v>
      </c>
      <c r="D39" s="133">
        <f>INDEX('Demographic-Economic'!$D$36:$I$37, MATCH('Program Case 2 - Forecasts'!D$8,'Demographic-Economic'!$C$36:$C$37,0),MATCH('Program Case 2 - Forecasts'!$B39,'Demographic-Economic'!$D$8:$I$8,0))*1000</f>
        <v>9845914000</v>
      </c>
      <c r="E39" s="133">
        <f>(1+'Case 2 Assumptions'!$C$20)*'Base Case 2 - Forecasts'!D35</f>
        <v>1342514006700.8438</v>
      </c>
      <c r="F39" s="133">
        <f ca="1">(1+'Case 2 Assumptions'!$C$20)*'Base Case 2 - Forecasts'!E35</f>
        <v>1389690622753.9011</v>
      </c>
      <c r="G39" s="133">
        <f ca="1">(1+'Case 2 Assumptions'!$C$20)*'Base Case 2 - Forecasts'!F35</f>
        <v>1438525048774.7571</v>
      </c>
      <c r="H39" s="133">
        <f ca="1">(1+'Case 2 Assumptions'!$C$20)*'Base Case 2 - Forecasts'!G35</f>
        <v>1489075541037.7954</v>
      </c>
      <c r="I39" s="133">
        <f ca="1">(1+'Case 2 Assumptions'!$C$20)*'Base Case 2 - Forecasts'!H35</f>
        <v>1541402402972.1248</v>
      </c>
      <c r="J39" s="133">
        <f ca="1">(1+'Case 2 Assumptions'!$C$20)*'Base Case 2 - Forecasts'!I35</f>
        <v>1595568057099.6201</v>
      </c>
      <c r="K39" s="133">
        <f ca="1">(1+'Case 2 Assumptions'!$C$20)*'Base Case 2 - Forecasts'!J35</f>
        <v>1651637119500.9077</v>
      </c>
      <c r="L39" s="133">
        <f ca="1">(1+'Case 2 Assumptions'!$C$20)*'Base Case 2 - Forecasts'!K35</f>
        <v>1709676476898.1184</v>
      </c>
      <c r="M39" s="133">
        <f ca="1">(1+'Case 2 Assumptions'!$C$20)*'Base Case 2 - Forecasts'!L35</f>
        <v>1769755366446.3743</v>
      </c>
      <c r="N39" s="133">
        <f ca="1">(1+'Case 2 Assumptions'!$C$21)*'Base Case 2 - Forecasts'!M35</f>
        <v>1816442625634.1113</v>
      </c>
      <c r="O39" s="133">
        <f ca="1">(1+'Case 2 Assumptions'!$C$21)*'Base Case 2 - Forecasts'!N35</f>
        <v>1864361524070.8594</v>
      </c>
      <c r="P39" s="133">
        <f ca="1">(1+'Case 2 Assumptions'!$C$21)*'Base Case 2 - Forecasts'!O35</f>
        <v>1913544553174.3218</v>
      </c>
      <c r="Q39" s="133">
        <f ca="1">(1+'Case 2 Assumptions'!$C$21)*'Base Case 2 - Forecasts'!P35</f>
        <v>1964025061506.2278</v>
      </c>
      <c r="R39" s="133">
        <f ca="1">(1+'Case 2 Assumptions'!$C$21)*'Base Case 2 - Forecasts'!Q35</f>
        <v>2015837277384.332</v>
      </c>
      <c r="S39" s="133">
        <f ca="1">(1+'Case 2 Assumptions'!$C$21)*'Base Case 2 - Forecasts'!R35</f>
        <v>2069016332090.9285</v>
      </c>
      <c r="T39" s="133">
        <f ca="1">(1+'Case 2 Assumptions'!$C$21)*'Base Case 2 - Forecasts'!S35</f>
        <v>2123598283693.6255</v>
      </c>
      <c r="U39" s="133">
        <f ca="1">(1+'Case 2 Assumptions'!$C$21)*'Base Case 2 - Forecasts'!T35</f>
        <v>2179620141494.5254</v>
      </c>
      <c r="V39" s="133">
        <f ca="1">(1+'Case 2 Assumptions'!$C$21)*'Base Case 2 - Forecasts'!U35</f>
        <v>2237119891124.3853</v>
      </c>
      <c r="W39" s="133">
        <f ca="1">(1+'Case 2 Assumptions'!$C$21)*'Base Case 2 - Forecasts'!V35</f>
        <v>2296136520298.7832</v>
      </c>
      <c r="X39" s="133">
        <f ca="1">(1+'Case 2 Assumptions'!$C$22)*'Base Case 2 - Forecasts'!W35</f>
        <v>2346376611507.103</v>
      </c>
      <c r="Y39" s="133">
        <f ca="1">(1+'Case 2 Assumptions'!$C$22)*'Base Case 2 - Forecasts'!X35</f>
        <v>2397715969567.5059</v>
      </c>
      <c r="Z39" s="133">
        <f ca="1">(1+'Case 2 Assumptions'!$C$22)*'Base Case 2 - Forecasts'!Y35</f>
        <v>2450178646737.522</v>
      </c>
      <c r="AA39" s="133">
        <f ca="1">(1+'Case 2 Assumptions'!$C$22)*'Base Case 2 - Forecasts'!Z35</f>
        <v>2503789221544.6138</v>
      </c>
      <c r="AB39" s="133">
        <f ca="1">(1+'Case 2 Assumptions'!$C$22)*'Base Case 2 - Forecasts'!AA35</f>
        <v>2558572810301.1055</v>
      </c>
      <c r="AC39" s="133">
        <f ca="1">(1+'Case 2 Assumptions'!$C$22)*'Base Case 2 - Forecasts'!AB35</f>
        <v>2614555078871.0635</v>
      </c>
      <c r="AD39" s="133">
        <f ca="1">(1+'Case 2 Assumptions'!$C$22)*'Base Case 2 - Forecasts'!AC35</f>
        <v>2671762254694.6372</v>
      </c>
      <c r="AE39" s="133">
        <f ca="1">(1+'Case 2 Assumptions'!$C$22)*'Base Case 2 - Forecasts'!AD35</f>
        <v>2730221139075.4927</v>
      </c>
      <c r="AF39" s="133">
        <f ca="1">(1+'Case 2 Assumptions'!$C$22)*'Base Case 2 - Forecasts'!AE35</f>
        <v>2789959119737.1084</v>
      </c>
      <c r="AG39" s="133">
        <f ca="1">(1+'Case 2 Assumptions'!$C$22)*'Base Case 2 - Forecasts'!AF35</f>
        <v>2851004183653.7949</v>
      </c>
      <c r="AH39" s="133">
        <f ca="1">(1+'Case 2 Assumptions'!$C$23)*'Base Case 2 - Forecasts'!AG35</f>
        <v>2905965393690.1318</v>
      </c>
      <c r="AI39" s="133">
        <f ca="1">(1+'Case 2 Assumptions'!$C$23)*'Base Case 2 - Forecasts'!AH35</f>
        <v>2961986137285.1978</v>
      </c>
      <c r="AJ39" s="133">
        <f ca="1">(1+'Case 2 Assumptions'!$C$23)*'Base Case 2 - Forecasts'!AI35</f>
        <v>3019086839960.2168</v>
      </c>
      <c r="AK39" s="133">
        <f ca="1">(1+'Case 2 Assumptions'!$C$23)*'Base Case 2 - Forecasts'!AJ35</f>
        <v>3077288320996.3965</v>
      </c>
      <c r="AL39" s="133">
        <f ca="1">(1+'Case 2 Assumptions'!$C$23)*'Base Case 2 - Forecasts'!AK35</f>
        <v>3136611801025.7705</v>
      </c>
      <c r="AM39" s="133">
        <f ca="1">(1+'Case 2 Assumptions'!$C$23)*'Base Case 2 - Forecasts'!AL35</f>
        <v>3197078909768.3799</v>
      </c>
      <c r="AN39" s="133">
        <f ca="1">(1+'Case 2 Assumptions'!$C$23)*'Base Case 2 - Forecasts'!AM35</f>
        <v>3258711693918.605</v>
      </c>
      <c r="AO39" s="133">
        <f ca="1">(1+'Case 2 Assumptions'!$C$23)*'Base Case 2 - Forecasts'!AN35</f>
        <v>3321532625183.5293</v>
      </c>
      <c r="AP39" s="133">
        <f ca="1">(1+'Case 2 Assumptions'!$C$23)*'Base Case 2 - Forecasts'!AO35</f>
        <v>3385564608476.2725</v>
      </c>
      <c r="AQ39" s="133">
        <f ca="1">(1+'Case 2 Assumptions'!$C$23)*'Base Case 2 - Forecasts'!AP35</f>
        <v>3450830990267.2598</v>
      </c>
      <c r="AR39" s="133">
        <f ca="1">(1+'Case 2 Assumptions'!$C$24)*'Base Case 2 - Forecasts'!AQ35</f>
        <v>3514162223134.0728</v>
      </c>
      <c r="AS39" s="133">
        <f ca="1">(1+'Case 2 Assumptions'!$C$24)*'Base Case 2 - Forecasts'!AR35</f>
        <v>3578655739829.8374</v>
      </c>
      <c r="AT39" s="133">
        <f ca="1">(1+'Case 2 Assumptions'!$C$24)*'Base Case 2 - Forecasts'!AS35</f>
        <v>3644332871120.3994</v>
      </c>
      <c r="AU39" s="133">
        <f ca="1">(1+'Case 2 Assumptions'!$C$24)*'Base Case 2 - Forecasts'!AT35</f>
        <v>3711215339243.6011</v>
      </c>
      <c r="AV39" s="133">
        <f ca="1">(1+'Case 2 Assumptions'!$C$24)*'Base Case 2 - Forecasts'!AU35</f>
        <v>3779325265093.7578</v>
      </c>
      <c r="AW39" s="133">
        <f ca="1">(1+'Case 2 Assumptions'!$C$24)*'Base Case 2 - Forecasts'!AV35</f>
        <v>3848685175537.98</v>
      </c>
      <c r="AX39" s="133">
        <f ca="1">(1+'Case 2 Assumptions'!$C$24)*'Base Case 2 - Forecasts'!AW35</f>
        <v>3919318010866.7744</v>
      </c>
      <c r="AY39" s="133">
        <f ca="1">(1+'Case 2 Assumptions'!$C$24)*'Base Case 2 - Forecasts'!AX35</f>
        <v>3991247132381.3794</v>
      </c>
      <c r="AZ39" s="133">
        <f ca="1">(1+'Case 2 Assumptions'!$C$24)*'Base Case 2 - Forecasts'!AY35</f>
        <v>4064496330120.3481</v>
      </c>
      <c r="BA39" s="133">
        <f ca="1">(1+'Case 2 Assumptions'!$C$24)*'Base Case 2 - Forecasts'!AZ35</f>
        <v>4139089830727.9277</v>
      </c>
      <c r="BB39" s="133">
        <f ca="1">(1+'Case 2 Assumptions'!$C$25)*'Base Case 2 - Forecasts'!BA35</f>
        <v>4208312730915.876</v>
      </c>
      <c r="BC39" s="133">
        <f ca="1">(1+'Case 2 Assumptions'!$C$25)*'Base Case 2 - Forecasts'!BB35</f>
        <v>4278693327628.0337</v>
      </c>
      <c r="BD39" s="133">
        <f ca="1">(1+'Case 2 Assumptions'!$C$25)*'Base Case 2 - Forecasts'!BC35</f>
        <v>4350250982394.1641</v>
      </c>
      <c r="BE39" s="133">
        <f ca="1">(1+'Case 2 Assumptions'!$C$25)*'Base Case 2 - Forecasts'!BD35</f>
        <v>4423005380549.8164</v>
      </c>
      <c r="BF39" s="133">
        <f ca="1">(1+'Case 2 Assumptions'!$C$25)*'Base Case 2 - Forecasts'!BE35</f>
        <v>4496976536651.7148</v>
      </c>
      <c r="BG39" s="133">
        <f ca="1">(1+'Case 2 Assumptions'!$C$25)*'Base Case 2 - Forecasts'!BF35</f>
        <v>4572184799983.7119</v>
      </c>
      <c r="BH39" s="133">
        <f ca="1">(1+'Case 2 Assumptions'!$C$25)*'Base Case 2 - Forecasts'!BG35</f>
        <v>4648650860154.834</v>
      </c>
      <c r="BI39" s="133">
        <f ca="1">(1+'Case 2 Assumptions'!$C$25)*'Base Case 2 - Forecasts'!BH35</f>
        <v>4726395752790.9336</v>
      </c>
      <c r="BJ39" s="133">
        <f ca="1">(1+'Case 2 Assumptions'!$C$25)*'Base Case 2 - Forecasts'!BI35</f>
        <v>4805440865321.542</v>
      </c>
      <c r="BK39" s="133">
        <f ca="1">(1+'Case 2 Assumptions'!$C$25)*'Base Case 2 - Forecasts'!BJ35</f>
        <v>4885807942863.499</v>
      </c>
      <c r="BL39" s="133">
        <f ca="1">(1+'Case 2 Assumptions'!$C$26)*'Base Case 2 - Forecasts'!BK35</f>
        <v>4961354200091.2617</v>
      </c>
      <c r="BM39" s="133">
        <f ca="1">(1+'Case 2 Assumptions'!$C$26)*'Base Case 2 - Forecasts'!BL35</f>
        <v>5038068582846.6514</v>
      </c>
      <c r="BN39" s="133">
        <f ca="1">(1+'Case 2 Assumptions'!$C$26)*'Base Case 2 - Forecasts'!BM35</f>
        <v>5115969153139.5918</v>
      </c>
      <c r="BO39" s="133">
        <f ca="1">(1+'Case 2 Assumptions'!$C$26)*'Base Case 2 - Forecasts'!BN35</f>
        <v>5195074252261.8213</v>
      </c>
      <c r="BP39" s="133">
        <f ca="1">(1+'Case 2 Assumptions'!$C$26)*'Base Case 2 - Forecasts'!BO35</f>
        <v>5275402505105.2373</v>
      </c>
      <c r="BQ39" s="133">
        <f ca="1">(1+'Case 2 Assumptions'!$C$26)*'Base Case 2 - Forecasts'!BP35</f>
        <v>5356972824547.0391</v>
      </c>
      <c r="BR39" s="133">
        <f ca="1">(1+'Case 2 Assumptions'!$C$26)*'Base Case 2 - Forecasts'!BQ35</f>
        <v>5439804415902.6719</v>
      </c>
      <c r="BS39" s="133">
        <f ca="1">(1+'Case 2 Assumptions'!$C$26)*'Base Case 2 - Forecasts'!BR35</f>
        <v>5523916781447.6143</v>
      </c>
      <c r="BT39" s="133">
        <f ca="1">(1+'Case 2 Assumptions'!$C$26)*'Base Case 2 - Forecasts'!BS35</f>
        <v>5609329725009.0879</v>
      </c>
      <c r="BU39" s="133">
        <f ca="1">(1+'Case 2 Assumptions'!$C$26)*'Base Case 2 - Forecasts'!BT35</f>
        <v>5696063356628.7793</v>
      </c>
      <c r="BV39" s="133">
        <f ca="1">(1+'Case 2 Assumptions'!$C$27)*'Base Case 2 - Forecasts'!BU35</f>
        <v>5779548582787.4814</v>
      </c>
      <c r="BW39" s="133">
        <f ca="1">(1+'Case 2 Assumptions'!$C$27)*'Base Case 2 - Forecasts'!BV35</f>
        <v>5864257422967.0254</v>
      </c>
      <c r="BX39" s="133">
        <f ca="1">(1+'Case 2 Assumptions'!$C$27)*'Base Case 2 - Forecasts'!BW35</f>
        <v>5950207811253.9648</v>
      </c>
      <c r="BY39" s="133">
        <f ca="1">(1+'Case 2 Assumptions'!$C$27)*'Base Case 2 - Forecasts'!BX35</f>
        <v>6037417944588.5439</v>
      </c>
      <c r="BZ39" s="133">
        <f ca="1">(1+'Case 2 Assumptions'!$C$27)*'Base Case 2 - Forecasts'!BY35</f>
        <v>6125906286617.2559</v>
      </c>
      <c r="CA39" s="133">
        <f ca="1">(1+'Case 2 Assumptions'!$C$27)*'Base Case 2 - Forecasts'!BZ35</f>
        <v>6215691571601.8564</v>
      </c>
      <c r="CB39" s="133">
        <f ca="1">(1+'Case 2 Assumptions'!$C$27)*'Base Case 2 - Forecasts'!CA35</f>
        <v>6306792808385.6846</v>
      </c>
      <c r="CC39" s="133">
        <f ca="1">(1+'Case 2 Assumptions'!$C$27)*'Base Case 2 - Forecasts'!CB35</f>
        <v>6399229284418.1025</v>
      </c>
      <c r="CD39" s="133">
        <f ca="1">(1+'Case 2 Assumptions'!$C$27)*'Base Case 2 - Forecasts'!CC35</f>
        <v>6493020569837.9375</v>
      </c>
      <c r="CE39" s="133">
        <f ca="1">(1+'Case 2 Assumptions'!$C$27)*'Base Case 2 - Forecasts'!CD35</f>
        <v>6588186521616.7549</v>
      </c>
      <c r="CF39" s="133">
        <f ca="1">(1+'Case 2 Assumptions'!$C$27)*'Base Case 2 - Forecasts'!CE35</f>
        <v>6684747287762.8711</v>
      </c>
    </row>
    <row r="40" spans="1:84" x14ac:dyDescent="0.2">
      <c r="B40" s="126" t="s">
        <v>115</v>
      </c>
      <c r="C40" s="134">
        <f t="shared" ref="C40:AH40" si="71">SUM(C34:C39)</f>
        <v>1296832856000</v>
      </c>
      <c r="D40" s="134">
        <f t="shared" si="71"/>
        <v>1296938922000</v>
      </c>
      <c r="E40" s="134">
        <f t="shared" si="71"/>
        <v>2134570016460.7688</v>
      </c>
      <c r="F40" s="134">
        <f t="shared" ca="1" si="71"/>
        <v>2209579878259.0879</v>
      </c>
      <c r="G40" s="134">
        <f t="shared" ca="1" si="71"/>
        <v>2287225624251.2329</v>
      </c>
      <c r="H40" s="134">
        <f t="shared" ca="1" si="71"/>
        <v>2367599880730.8218</v>
      </c>
      <c r="I40" s="134">
        <f t="shared" ca="1" si="71"/>
        <v>2450798528925.9248</v>
      </c>
      <c r="J40" s="134">
        <f t="shared" ca="1" si="71"/>
        <v>2536920819379.0928</v>
      </c>
      <c r="K40" s="134">
        <f t="shared" ca="1" si="71"/>
        <v>2626069490346.7588</v>
      </c>
      <c r="L40" s="134">
        <f t="shared" ca="1" si="71"/>
        <v>2718350890359.2524</v>
      </c>
      <c r="M40" s="134">
        <f t="shared" ca="1" si="71"/>
        <v>2813875105087.6445</v>
      </c>
      <c r="N40" s="134">
        <f t="shared" ca="1" si="71"/>
        <v>2888106899404.4717</v>
      </c>
      <c r="O40" s="134">
        <f t="shared" ca="1" si="71"/>
        <v>2964296975123.8853</v>
      </c>
      <c r="P40" s="134">
        <f t="shared" ca="1" si="71"/>
        <v>3042496992940.4307</v>
      </c>
      <c r="Q40" s="134">
        <f t="shared" ca="1" si="71"/>
        <v>3122759976390.2539</v>
      </c>
      <c r="R40" s="134">
        <f t="shared" ca="1" si="71"/>
        <v>3205140347803.7178</v>
      </c>
      <c r="S40" s="134">
        <f t="shared" ca="1" si="71"/>
        <v>3289693965206.4766</v>
      </c>
      <c r="T40" s="134">
        <f t="shared" ca="1" si="71"/>
        <v>3376478160194.0166</v>
      </c>
      <c r="U40" s="134">
        <f t="shared" ca="1" si="71"/>
        <v>3465551776805.3604</v>
      </c>
      <c r="V40" s="134">
        <f t="shared" ca="1" si="71"/>
        <v>3556975211422.2695</v>
      </c>
      <c r="W40" s="134">
        <f t="shared" ca="1" si="71"/>
        <v>3650810453721.0308</v>
      </c>
      <c r="X40" s="134">
        <f t="shared" ca="1" si="71"/>
        <v>3730691178825.0264</v>
      </c>
      <c r="Y40" s="134">
        <f t="shared" ca="1" si="71"/>
        <v>3812319715907.7676</v>
      </c>
      <c r="Z40" s="134">
        <f t="shared" ca="1" si="71"/>
        <v>3895734307570.4463</v>
      </c>
      <c r="AA40" s="134">
        <f t="shared" ca="1" si="71"/>
        <v>3980974033172.7617</v>
      </c>
      <c r="AB40" s="134">
        <f t="shared" ca="1" si="71"/>
        <v>4068078827141.4268</v>
      </c>
      <c r="AC40" s="134">
        <f t="shared" ca="1" si="71"/>
        <v>4157089497679.269</v>
      </c>
      <c r="AD40" s="134">
        <f t="shared" ca="1" si="71"/>
        <v>4248047745883.6846</v>
      </c>
      <c r="AE40" s="134">
        <f t="shared" ca="1" si="71"/>
        <v>4340996185283.4136</v>
      </c>
      <c r="AF40" s="134">
        <f t="shared" ca="1" si="71"/>
        <v>4435978361802.793</v>
      </c>
      <c r="AG40" s="134">
        <f t="shared" ca="1" si="71"/>
        <v>4533038774162.8154</v>
      </c>
      <c r="AH40" s="134">
        <f t="shared" ca="1" si="71"/>
        <v>4620425982360.5693</v>
      </c>
      <c r="AI40" s="134">
        <f t="shared" ref="AI40:CF40" ca="1" si="72">SUM(AI34:AI39)</f>
        <v>4709497827407.2559</v>
      </c>
      <c r="AJ40" s="134">
        <f t="shared" ca="1" si="72"/>
        <v>4800286785466.9668</v>
      </c>
      <c r="AK40" s="134">
        <f t="shared" ca="1" si="72"/>
        <v>4892825958774.1709</v>
      </c>
      <c r="AL40" s="134">
        <f t="shared" ca="1" si="72"/>
        <v>4987149087703.0068</v>
      </c>
      <c r="AM40" s="134">
        <f t="shared" ca="1" si="72"/>
        <v>5083290563069.2363</v>
      </c>
      <c r="AN40" s="134">
        <f t="shared" ca="1" si="72"/>
        <v>5181285438669.3574</v>
      </c>
      <c r="AO40" s="134">
        <f t="shared" ca="1" si="72"/>
        <v>5281169444061.4375</v>
      </c>
      <c r="AP40" s="134">
        <f t="shared" ca="1" si="72"/>
        <v>5382978997592.3467</v>
      </c>
      <c r="AQ40" s="134">
        <f t="shared" ca="1" si="72"/>
        <v>5486751219676.1104</v>
      </c>
      <c r="AR40" s="134">
        <f t="shared" ca="1" si="72"/>
        <v>5587446594255.6309</v>
      </c>
      <c r="AS40" s="134">
        <f t="shared" ca="1" si="72"/>
        <v>5689989976527.8184</v>
      </c>
      <c r="AT40" s="134">
        <f t="shared" ca="1" si="72"/>
        <v>5794415281977.3359</v>
      </c>
      <c r="AU40" s="134">
        <f t="shared" ca="1" si="72"/>
        <v>5900757048521.3721</v>
      </c>
      <c r="AV40" s="134">
        <f t="shared" ca="1" si="72"/>
        <v>6009050447932.8145</v>
      </c>
      <c r="AW40" s="134">
        <f t="shared" ca="1" si="72"/>
        <v>6119331297473.0547</v>
      </c>
      <c r="AX40" s="134">
        <f t="shared" ca="1" si="72"/>
        <v>6231636071738.291</v>
      </c>
      <c r="AY40" s="134">
        <f t="shared" ca="1" si="72"/>
        <v>6346001914723.2363</v>
      </c>
      <c r="AZ40" s="134">
        <f t="shared" ca="1" si="72"/>
        <v>6462466652106.2324</v>
      </c>
      <c r="BA40" s="134">
        <f t="shared" ca="1" si="72"/>
        <v>6581068803759.8125</v>
      </c>
      <c r="BB40" s="134">
        <f t="shared" ca="1" si="72"/>
        <v>6691131809774.0039</v>
      </c>
      <c r="BC40" s="134">
        <f t="shared" ca="1" si="72"/>
        <v>6803035529759.4482</v>
      </c>
      <c r="BD40" s="134">
        <f t="shared" ca="1" si="72"/>
        <v>6916810748155.415</v>
      </c>
      <c r="BE40" s="134">
        <f t="shared" ca="1" si="72"/>
        <v>7032488764245.7988</v>
      </c>
      <c r="BF40" s="134">
        <f t="shared" ca="1" si="72"/>
        <v>7150101400769.4746</v>
      </c>
      <c r="BG40" s="134">
        <f t="shared" ca="1" si="72"/>
        <v>7269681012674.6641</v>
      </c>
      <c r="BH40" s="134">
        <f t="shared" ca="1" si="72"/>
        <v>7391260496019.6992</v>
      </c>
      <c r="BI40" s="134">
        <f t="shared" ca="1" si="72"/>
        <v>7514873297022.6455</v>
      </c>
      <c r="BJ40" s="134">
        <f t="shared" ca="1" si="72"/>
        <v>7640553421262.2744</v>
      </c>
      <c r="BK40" s="134">
        <f t="shared" ca="1" si="72"/>
        <v>7768335443032.916</v>
      </c>
      <c r="BL40" s="134">
        <f t="shared" ca="1" si="72"/>
        <v>7888452458370.8047</v>
      </c>
      <c r="BM40" s="134">
        <f t="shared" ca="1" si="72"/>
        <v>8010426769583.6621</v>
      </c>
      <c r="BN40" s="134">
        <f t="shared" ca="1" si="72"/>
        <v>8134287094900.5957</v>
      </c>
      <c r="BO40" s="134">
        <f t="shared" ca="1" si="72"/>
        <v>8260062596603.1221</v>
      </c>
      <c r="BP40" s="134">
        <f t="shared" ca="1" si="72"/>
        <v>8387782887891.2598</v>
      </c>
      <c r="BQ40" s="134">
        <f t="shared" ca="1" si="72"/>
        <v>8517478039855.8057</v>
      </c>
      <c r="BR40" s="134">
        <f t="shared" ca="1" si="72"/>
        <v>8649178588558.4336</v>
      </c>
      <c r="BS40" s="134">
        <f t="shared" ca="1" si="72"/>
        <v>8782915542221.2412</v>
      </c>
      <c r="BT40" s="134">
        <f t="shared" ca="1" si="72"/>
        <v>8918720388527.4785</v>
      </c>
      <c r="BU40" s="134">
        <f t="shared" ca="1" si="72"/>
        <v>9056625102035.1719</v>
      </c>
      <c r="BV40" s="134">
        <f t="shared" ca="1" si="72"/>
        <v>9189364916805.3301</v>
      </c>
      <c r="BW40" s="134">
        <f t="shared" ca="1" si="72"/>
        <v>9324050253028.2031</v>
      </c>
      <c r="BX40" s="134">
        <f t="shared" ca="1" si="72"/>
        <v>9460709625537.3379</v>
      </c>
      <c r="BY40" s="134">
        <f t="shared" ca="1" si="72"/>
        <v>9599371967098.3086</v>
      </c>
      <c r="BZ40" s="134">
        <f t="shared" ca="1" si="72"/>
        <v>9740066634534.209</v>
      </c>
      <c r="CA40" s="134">
        <f t="shared" ca="1" si="72"/>
        <v>9882823414940.9121</v>
      </c>
      <c r="CB40" s="134">
        <f t="shared" ca="1" si="72"/>
        <v>10027672531993.426</v>
      </c>
      <c r="CC40" s="134">
        <f t="shared" ca="1" si="72"/>
        <v>10174644652344.691</v>
      </c>
      <c r="CD40" s="134">
        <f t="shared" ca="1" si="72"/>
        <v>10323770892118.148</v>
      </c>
      <c r="CE40" s="134">
        <f t="shared" ca="1" si="72"/>
        <v>10475082823495.473</v>
      </c>
      <c r="CF40" s="134">
        <f t="shared" ca="1" si="72"/>
        <v>10628612481400.865</v>
      </c>
    </row>
    <row r="41" spans="1:84" x14ac:dyDescent="0.2">
      <c r="B41" s="130"/>
      <c r="C41" s="130"/>
      <c r="D41" s="130"/>
      <c r="E41" s="130"/>
      <c r="G41"/>
      <c r="H41" s="3"/>
      <c r="AI41" s="122"/>
      <c r="AJ41" s="122"/>
      <c r="AK41" s="122"/>
      <c r="AL41" s="122"/>
      <c r="AM41" s="122"/>
      <c r="AN41" s="122"/>
      <c r="AO41" s="122"/>
      <c r="AP41" s="122"/>
      <c r="AQ41" s="122"/>
      <c r="AR41" s="122"/>
      <c r="AS41" s="122"/>
      <c r="AT41" s="122"/>
      <c r="AU41" s="122"/>
      <c r="AV41" s="122"/>
      <c r="AW41" s="122"/>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2"/>
      <c r="CE41" s="122"/>
      <c r="CF41" s="122"/>
    </row>
    <row r="42" spans="1:84" x14ac:dyDescent="0.2">
      <c r="B42" s="128" t="s">
        <v>157</v>
      </c>
      <c r="C42" s="128"/>
      <c r="D42" s="128"/>
      <c r="E42" s="128"/>
      <c r="F42" s="129"/>
      <c r="G42" s="129"/>
      <c r="H42" s="129"/>
      <c r="I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row>
    <row r="43" spans="1:84" x14ac:dyDescent="0.2">
      <c r="B43" s="126" t="s">
        <v>117</v>
      </c>
      <c r="C43" s="126"/>
      <c r="D43" s="126"/>
      <c r="E43" s="126"/>
      <c r="G43"/>
      <c r="H43" s="3"/>
      <c r="AI43" s="122"/>
      <c r="AJ43" s="122"/>
      <c r="AK43" s="122"/>
      <c r="AL43" s="122"/>
      <c r="AM43" s="122"/>
      <c r="AN43" s="122"/>
      <c r="AO43" s="122"/>
      <c r="AP43" s="122"/>
      <c r="AQ43" s="122"/>
      <c r="AR43" s="122"/>
      <c r="AS43" s="122"/>
      <c r="AT43" s="122"/>
      <c r="AU43" s="122"/>
      <c r="AV43" s="122"/>
      <c r="AW43" s="122"/>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2"/>
      <c r="CE43" s="122"/>
      <c r="CF43" s="122"/>
    </row>
    <row r="44" spans="1:84" s="126" customFormat="1" x14ac:dyDescent="0.2">
      <c r="A44" s="202" t="s">
        <v>141</v>
      </c>
      <c r="B44" s="118" t="s">
        <v>158</v>
      </c>
      <c r="D44" s="203">
        <f>INDEX('Case 2 Assumptions'!$B$87:$H$170, MATCH(D$8, 'Case 2 Assumptions'!$B$87:$B$170, 0), MATCH($A44, 'Case 2 Assumptions'!$B$87:$H$87, 0))</f>
        <v>67</v>
      </c>
      <c r="E44" s="203">
        <f>INDEX('Case 2 Assumptions'!$B$87:$H$170, MATCH(E$8, 'Case 2 Assumptions'!$B$87:$B$170, 0), MATCH($A44, 'Case 2 Assumptions'!$B$87:$H$87, 0))</f>
        <v>67.827200000000005</v>
      </c>
      <c r="F44" s="203">
        <f>INDEX('Case 2 Assumptions'!$B$87:$H$170, MATCH(F$8, 'Case 2 Assumptions'!$B$87:$B$170, 0), MATCH($A44, 'Case 2 Assumptions'!$B$87:$H$87, 0))</f>
        <v>68.65440000000001</v>
      </c>
      <c r="G44" s="203">
        <f>INDEX('Case 2 Assumptions'!$B$87:$H$170, MATCH(G$8, 'Case 2 Assumptions'!$B$87:$B$170, 0), MATCH($A44, 'Case 2 Assumptions'!$B$87:$H$87, 0))</f>
        <v>69.481600000000014</v>
      </c>
      <c r="H44" s="203">
        <f>INDEX('Case 2 Assumptions'!$B$87:$H$170, MATCH(H$8, 'Case 2 Assumptions'!$B$87:$B$170, 0), MATCH($A44, 'Case 2 Assumptions'!$B$87:$H$87, 0))</f>
        <v>70.308800000000019</v>
      </c>
      <c r="I44" s="203">
        <f>INDEX('Case 2 Assumptions'!$B$87:$H$170, MATCH(I$8, 'Case 2 Assumptions'!$B$87:$B$170, 0), MATCH($A44, 'Case 2 Assumptions'!$B$87:$H$87, 0))</f>
        <v>71.136000000000024</v>
      </c>
      <c r="J44" s="203">
        <f>INDEX('Case 2 Assumptions'!$B$87:$H$170, MATCH(J$8, 'Case 2 Assumptions'!$B$87:$B$170, 0), MATCH($A44, 'Case 2 Assumptions'!$B$87:$H$87, 0))</f>
        <v>71.963200000000029</v>
      </c>
      <c r="K44" s="203">
        <f>INDEX('Case 2 Assumptions'!$B$87:$H$170, MATCH(K$8, 'Case 2 Assumptions'!$B$87:$B$170, 0), MATCH($A44, 'Case 2 Assumptions'!$B$87:$H$87, 0))</f>
        <v>72.790400000000034</v>
      </c>
      <c r="L44" s="203">
        <f>INDEX('Case 2 Assumptions'!$B$87:$H$170, MATCH(L$8, 'Case 2 Assumptions'!$B$87:$B$170, 0), MATCH($A44, 'Case 2 Assumptions'!$B$87:$H$87, 0))</f>
        <v>73.617600000000039</v>
      </c>
      <c r="M44" s="203">
        <f>INDEX('Case 2 Assumptions'!$B$87:$H$170, MATCH(M$8, 'Case 2 Assumptions'!$B$87:$B$170, 0), MATCH($A44, 'Case 2 Assumptions'!$B$87:$H$87, 0))</f>
        <v>74.444800000000043</v>
      </c>
      <c r="N44" s="203">
        <f>INDEX('Case 2 Assumptions'!$B$87:$H$170, MATCH(N$8, 'Case 2 Assumptions'!$B$87:$B$170, 0), MATCH($A44, 'Case 2 Assumptions'!$B$87:$H$87, 0))</f>
        <v>75.272000000000048</v>
      </c>
      <c r="O44" s="203">
        <f>INDEX('Case 2 Assumptions'!$B$87:$H$170, MATCH(O$8, 'Case 2 Assumptions'!$B$87:$B$170, 0), MATCH($A44, 'Case 2 Assumptions'!$B$87:$H$87, 0))</f>
        <v>76.108700000000042</v>
      </c>
      <c r="P44" s="203">
        <f>INDEX('Case 2 Assumptions'!$B$87:$H$170, MATCH(P$8, 'Case 2 Assumptions'!$B$87:$B$170, 0), MATCH($A44, 'Case 2 Assumptions'!$B$87:$H$87, 0))</f>
        <v>76.945400000000035</v>
      </c>
      <c r="Q44" s="203">
        <f>INDEX('Case 2 Assumptions'!$B$87:$H$170, MATCH(Q$8, 'Case 2 Assumptions'!$B$87:$B$170, 0), MATCH($A44, 'Case 2 Assumptions'!$B$87:$H$87, 0))</f>
        <v>77.782100000000028</v>
      </c>
      <c r="R44" s="203">
        <f>INDEX('Case 2 Assumptions'!$B$87:$H$170, MATCH(R$8, 'Case 2 Assumptions'!$B$87:$B$170, 0), MATCH($A44, 'Case 2 Assumptions'!$B$87:$H$87, 0))</f>
        <v>78.618800000000022</v>
      </c>
      <c r="S44" s="203">
        <f>INDEX('Case 2 Assumptions'!$B$87:$H$170, MATCH(S$8, 'Case 2 Assumptions'!$B$87:$B$170, 0), MATCH($A44, 'Case 2 Assumptions'!$B$87:$H$87, 0))</f>
        <v>79.455500000000015</v>
      </c>
      <c r="T44" s="203">
        <f>INDEX('Case 2 Assumptions'!$B$87:$H$170, MATCH(T$8, 'Case 2 Assumptions'!$B$87:$B$170, 0), MATCH($A44, 'Case 2 Assumptions'!$B$87:$H$87, 0))</f>
        <v>80.292200000000008</v>
      </c>
      <c r="U44" s="203">
        <f>INDEX('Case 2 Assumptions'!$B$87:$H$170, MATCH(U$8, 'Case 2 Assumptions'!$B$87:$B$170, 0), MATCH($A44, 'Case 2 Assumptions'!$B$87:$H$87, 0))</f>
        <v>81.128900000000002</v>
      </c>
      <c r="V44" s="203">
        <f>INDEX('Case 2 Assumptions'!$B$87:$H$170, MATCH(V$8, 'Case 2 Assumptions'!$B$87:$B$170, 0), MATCH($A44, 'Case 2 Assumptions'!$B$87:$H$87, 0))</f>
        <v>81.965599999999995</v>
      </c>
      <c r="W44" s="203">
        <f>INDEX('Case 2 Assumptions'!$B$87:$H$170, MATCH(W$8, 'Case 2 Assumptions'!$B$87:$B$170, 0), MATCH($A44, 'Case 2 Assumptions'!$B$87:$H$87, 0))</f>
        <v>82.802299999999988</v>
      </c>
      <c r="X44" s="203">
        <f>INDEX('Case 2 Assumptions'!$B$87:$H$170, MATCH(X$8, 'Case 2 Assumptions'!$B$87:$B$170, 0), MATCH($A44, 'Case 2 Assumptions'!$B$87:$H$87, 0))</f>
        <v>83.638999999999982</v>
      </c>
      <c r="Y44" s="203">
        <f>INDEX('Case 2 Assumptions'!$B$87:$H$170, MATCH(Y$8, 'Case 2 Assumptions'!$B$87:$B$170, 0), MATCH($A44, 'Case 2 Assumptions'!$B$87:$H$87, 0))</f>
        <v>84.384199999999979</v>
      </c>
      <c r="Z44" s="203">
        <f>INDEX('Case 2 Assumptions'!$B$87:$H$170, MATCH(Z$8, 'Case 2 Assumptions'!$B$87:$B$170, 0), MATCH($A44, 'Case 2 Assumptions'!$B$87:$H$87, 0))</f>
        <v>85.129399999999976</v>
      </c>
      <c r="AA44" s="203">
        <f>INDEX('Case 2 Assumptions'!$B$87:$H$170, MATCH(AA$8, 'Case 2 Assumptions'!$B$87:$B$170, 0), MATCH($A44, 'Case 2 Assumptions'!$B$87:$H$87, 0))</f>
        <v>85.874599999999973</v>
      </c>
      <c r="AB44" s="203">
        <f>INDEX('Case 2 Assumptions'!$B$87:$H$170, MATCH(AB$8, 'Case 2 Assumptions'!$B$87:$B$170, 0), MATCH($A44, 'Case 2 Assumptions'!$B$87:$H$87, 0))</f>
        <v>86.619799999999969</v>
      </c>
      <c r="AC44" s="203">
        <f>INDEX('Case 2 Assumptions'!$B$87:$H$170, MATCH(AC$8, 'Case 2 Assumptions'!$B$87:$B$170, 0), MATCH($A44, 'Case 2 Assumptions'!$B$87:$H$87, 0))</f>
        <v>87.364999999999966</v>
      </c>
      <c r="AD44" s="203">
        <f>INDEX('Case 2 Assumptions'!$B$87:$H$170, MATCH(AD$8, 'Case 2 Assumptions'!$B$87:$B$170, 0), MATCH($A44, 'Case 2 Assumptions'!$B$87:$H$87, 0))</f>
        <v>88.110199999999963</v>
      </c>
      <c r="AE44" s="203">
        <f>INDEX('Case 2 Assumptions'!$B$87:$H$170, MATCH(AE$8, 'Case 2 Assumptions'!$B$87:$B$170, 0), MATCH($A44, 'Case 2 Assumptions'!$B$87:$H$87, 0))</f>
        <v>88.85539999999996</v>
      </c>
      <c r="AF44" s="203">
        <f>INDEX('Case 2 Assumptions'!$B$87:$H$170, MATCH(AF$8, 'Case 2 Assumptions'!$B$87:$B$170, 0), MATCH($A44, 'Case 2 Assumptions'!$B$87:$H$87, 0))</f>
        <v>89.600599999999957</v>
      </c>
      <c r="AG44" s="203">
        <f>INDEX('Case 2 Assumptions'!$B$87:$H$170, MATCH(AG$8, 'Case 2 Assumptions'!$B$87:$B$170, 0), MATCH($A44, 'Case 2 Assumptions'!$B$87:$H$87, 0))</f>
        <v>90.345799999999954</v>
      </c>
      <c r="AH44" s="203">
        <f>INDEX('Case 2 Assumptions'!$B$87:$H$170, MATCH(AH$8, 'Case 2 Assumptions'!$B$87:$B$170, 0), MATCH($A44, 'Case 2 Assumptions'!$B$87:$H$87, 0))</f>
        <v>91.090999999999951</v>
      </c>
      <c r="AI44" s="203">
        <f>INDEX('Case 2 Assumptions'!$B$87:$H$170, MATCH(AI$8, 'Case 2 Assumptions'!$B$87:$B$170, 0), MATCH($A44, 'Case 2 Assumptions'!$B$87:$H$87, 0))</f>
        <v>91.636199999999945</v>
      </c>
      <c r="AJ44" s="203">
        <f>INDEX('Case 2 Assumptions'!$B$87:$H$170, MATCH(AJ$8, 'Case 2 Assumptions'!$B$87:$B$170, 0), MATCH($A44, 'Case 2 Assumptions'!$B$87:$H$87, 0))</f>
        <v>92.18139999999994</v>
      </c>
      <c r="AK44" s="203">
        <f>INDEX('Case 2 Assumptions'!$B$87:$H$170, MATCH(AK$8, 'Case 2 Assumptions'!$B$87:$B$170, 0), MATCH($A44, 'Case 2 Assumptions'!$B$87:$H$87, 0))</f>
        <v>92.726599999999934</v>
      </c>
      <c r="AL44" s="203">
        <f>INDEX('Case 2 Assumptions'!$B$87:$H$170, MATCH(AL$8, 'Case 2 Assumptions'!$B$87:$B$170, 0), MATCH($A44, 'Case 2 Assumptions'!$B$87:$H$87, 0))</f>
        <v>93.271799999999928</v>
      </c>
      <c r="AM44" s="203">
        <f>INDEX('Case 2 Assumptions'!$B$87:$H$170, MATCH(AM$8, 'Case 2 Assumptions'!$B$87:$B$170, 0), MATCH($A44, 'Case 2 Assumptions'!$B$87:$H$87, 0))</f>
        <v>93.816999999999922</v>
      </c>
      <c r="AN44" s="203">
        <f>INDEX('Case 2 Assumptions'!$B$87:$H$170, MATCH(AN$8, 'Case 2 Assumptions'!$B$87:$B$170, 0), MATCH($A44, 'Case 2 Assumptions'!$B$87:$H$87, 0))</f>
        <v>94.362199999999916</v>
      </c>
      <c r="AO44" s="203">
        <f>INDEX('Case 2 Assumptions'!$B$87:$H$170, MATCH(AO$8, 'Case 2 Assumptions'!$B$87:$B$170, 0), MATCH($A44, 'Case 2 Assumptions'!$B$87:$H$87, 0))</f>
        <v>94.90739999999991</v>
      </c>
      <c r="AP44" s="203">
        <f>INDEX('Case 2 Assumptions'!$B$87:$H$170, MATCH(AP$8, 'Case 2 Assumptions'!$B$87:$B$170, 0), MATCH($A44, 'Case 2 Assumptions'!$B$87:$H$87, 0))</f>
        <v>95.452599999999904</v>
      </c>
      <c r="AQ44" s="203">
        <f>INDEX('Case 2 Assumptions'!$B$87:$H$170, MATCH(AQ$8, 'Case 2 Assumptions'!$B$87:$B$170, 0), MATCH($A44, 'Case 2 Assumptions'!$B$87:$H$87, 0))</f>
        <v>95.997799999999899</v>
      </c>
      <c r="AR44" s="203">
        <f>INDEX('Case 2 Assumptions'!$B$87:$H$170, MATCH(AR$8, 'Case 2 Assumptions'!$B$87:$B$170, 0), MATCH($A44, 'Case 2 Assumptions'!$B$87:$H$87, 0))</f>
        <v>96.542999999999893</v>
      </c>
      <c r="AS44" s="203">
        <f>INDEX('Case 2 Assumptions'!$B$87:$H$170, MATCH(AS$8, 'Case 2 Assumptions'!$B$87:$B$170, 0), MATCH($A44, 'Case 2 Assumptions'!$B$87:$H$87, 0))</f>
        <v>96.808299999999889</v>
      </c>
      <c r="AT44" s="203">
        <f>INDEX('Case 2 Assumptions'!$B$87:$H$170, MATCH(AT$8, 'Case 2 Assumptions'!$B$87:$B$170, 0), MATCH($A44, 'Case 2 Assumptions'!$B$87:$H$87, 0))</f>
        <v>97.073599999999885</v>
      </c>
      <c r="AU44" s="203">
        <f>INDEX('Case 2 Assumptions'!$B$87:$H$170, MATCH(AU$8, 'Case 2 Assumptions'!$B$87:$B$170, 0), MATCH($A44, 'Case 2 Assumptions'!$B$87:$H$87, 0))</f>
        <v>97.338899999999882</v>
      </c>
      <c r="AV44" s="203">
        <f>INDEX('Case 2 Assumptions'!$B$87:$H$170, MATCH(AV$8, 'Case 2 Assumptions'!$B$87:$B$170, 0), MATCH($A44, 'Case 2 Assumptions'!$B$87:$H$87, 0))</f>
        <v>97.604199999999878</v>
      </c>
      <c r="AW44" s="203">
        <f>INDEX('Case 2 Assumptions'!$B$87:$H$170, MATCH(AW$8, 'Case 2 Assumptions'!$B$87:$B$170, 0), MATCH($A44, 'Case 2 Assumptions'!$B$87:$H$87, 0))</f>
        <v>97.869499999999874</v>
      </c>
      <c r="AX44" s="203">
        <f>INDEX('Case 2 Assumptions'!$B$87:$H$170, MATCH(AX$8, 'Case 2 Assumptions'!$B$87:$B$170, 0), MATCH($A44, 'Case 2 Assumptions'!$B$87:$H$87, 0))</f>
        <v>98.134799999999871</v>
      </c>
      <c r="AY44" s="203">
        <f>INDEX('Case 2 Assumptions'!$B$87:$H$170, MATCH(AY$8, 'Case 2 Assumptions'!$B$87:$B$170, 0), MATCH($A44, 'Case 2 Assumptions'!$B$87:$H$87, 0))</f>
        <v>98.400099999999867</v>
      </c>
      <c r="AZ44" s="203">
        <f>INDEX('Case 2 Assumptions'!$B$87:$H$170, MATCH(AZ$8, 'Case 2 Assumptions'!$B$87:$B$170, 0), MATCH($A44, 'Case 2 Assumptions'!$B$87:$H$87, 0))</f>
        <v>98.665399999999863</v>
      </c>
      <c r="BA44" s="203">
        <f>INDEX('Case 2 Assumptions'!$B$87:$H$170, MATCH(BA$8, 'Case 2 Assumptions'!$B$87:$B$170, 0), MATCH($A44, 'Case 2 Assumptions'!$B$87:$H$87, 0))</f>
        <v>98.93069999999986</v>
      </c>
      <c r="BB44" s="203">
        <f>INDEX('Case 2 Assumptions'!$B$87:$H$170, MATCH(BB$8, 'Case 2 Assumptions'!$B$87:$B$170, 0), MATCH($A44, 'Case 2 Assumptions'!$B$87:$H$87, 0))</f>
        <v>99.195999999999856</v>
      </c>
      <c r="BC44" s="203">
        <f>INDEX('Case 2 Assumptions'!$B$87:$H$170, MATCH(BC$8, 'Case 2 Assumptions'!$B$87:$B$170, 0), MATCH($A44, 'Case 2 Assumptions'!$B$87:$H$87, 0))</f>
        <v>99.215699999999856</v>
      </c>
      <c r="BD44" s="203">
        <f>INDEX('Case 2 Assumptions'!$B$87:$H$170, MATCH(BD$8, 'Case 2 Assumptions'!$B$87:$B$170, 0), MATCH($A44, 'Case 2 Assumptions'!$B$87:$H$87, 0))</f>
        <v>99.235399999999856</v>
      </c>
      <c r="BE44" s="203">
        <f>INDEX('Case 2 Assumptions'!$B$87:$H$170, MATCH(BE$8, 'Case 2 Assumptions'!$B$87:$B$170, 0), MATCH($A44, 'Case 2 Assumptions'!$B$87:$H$87, 0))</f>
        <v>99.255099999999857</v>
      </c>
      <c r="BF44" s="203">
        <f>INDEX('Case 2 Assumptions'!$B$87:$H$170, MATCH(BF$8, 'Case 2 Assumptions'!$B$87:$B$170, 0), MATCH($A44, 'Case 2 Assumptions'!$B$87:$H$87, 0))</f>
        <v>99.274799999999857</v>
      </c>
      <c r="BG44" s="203">
        <f>INDEX('Case 2 Assumptions'!$B$87:$H$170, MATCH(BG$8, 'Case 2 Assumptions'!$B$87:$B$170, 0), MATCH($A44, 'Case 2 Assumptions'!$B$87:$H$87, 0))</f>
        <v>99.294499999999857</v>
      </c>
      <c r="BH44" s="203">
        <f>INDEX('Case 2 Assumptions'!$B$87:$H$170, MATCH(BH$8, 'Case 2 Assumptions'!$B$87:$B$170, 0), MATCH($A44, 'Case 2 Assumptions'!$B$87:$H$87, 0))</f>
        <v>99.314199999999857</v>
      </c>
      <c r="BI44" s="203">
        <f>INDEX('Case 2 Assumptions'!$B$87:$H$170, MATCH(BI$8, 'Case 2 Assumptions'!$B$87:$B$170, 0), MATCH($A44, 'Case 2 Assumptions'!$B$87:$H$87, 0))</f>
        <v>99.333899999999858</v>
      </c>
      <c r="BJ44" s="203">
        <f>INDEX('Case 2 Assumptions'!$B$87:$H$170, MATCH(BJ$8, 'Case 2 Assumptions'!$B$87:$B$170, 0), MATCH($A44, 'Case 2 Assumptions'!$B$87:$H$87, 0))</f>
        <v>99.353599999999858</v>
      </c>
      <c r="BK44" s="203">
        <f>INDEX('Case 2 Assumptions'!$B$87:$H$170, MATCH(BK$8, 'Case 2 Assumptions'!$B$87:$B$170, 0), MATCH($A44, 'Case 2 Assumptions'!$B$87:$H$87, 0))</f>
        <v>99.373299999999858</v>
      </c>
      <c r="BL44" s="203">
        <f>INDEX('Case 2 Assumptions'!$B$87:$H$170, MATCH(BL$8, 'Case 2 Assumptions'!$B$87:$B$170, 0), MATCH($A44, 'Case 2 Assumptions'!$B$87:$H$87, 0))</f>
        <v>99.392999999999859</v>
      </c>
      <c r="BM44" s="203">
        <f>INDEX('Case 2 Assumptions'!$B$87:$H$170, MATCH(BM$8, 'Case 2 Assumptions'!$B$87:$B$170, 0), MATCH($A44, 'Case 2 Assumptions'!$B$87:$H$87, 0))</f>
        <v>99.233399999999861</v>
      </c>
      <c r="BN44" s="203">
        <f>INDEX('Case 2 Assumptions'!$B$87:$H$170, MATCH(BN$8, 'Case 2 Assumptions'!$B$87:$B$170, 0), MATCH($A44, 'Case 2 Assumptions'!$B$87:$H$87, 0))</f>
        <v>99.073799999999864</v>
      </c>
      <c r="BO44" s="203">
        <f>INDEX('Case 2 Assumptions'!$B$87:$H$170, MATCH(BO$8, 'Case 2 Assumptions'!$B$87:$B$170, 0), MATCH($A44, 'Case 2 Assumptions'!$B$87:$H$87, 0))</f>
        <v>98.914199999999866</v>
      </c>
      <c r="BP44" s="203">
        <f>INDEX('Case 2 Assumptions'!$B$87:$H$170, MATCH(BP$8, 'Case 2 Assumptions'!$B$87:$B$170, 0), MATCH($A44, 'Case 2 Assumptions'!$B$87:$H$87, 0))</f>
        <v>98.754599999999868</v>
      </c>
      <c r="BQ44" s="203">
        <f>INDEX('Case 2 Assumptions'!$B$87:$H$170, MATCH(BQ$8, 'Case 2 Assumptions'!$B$87:$B$170, 0), MATCH($A44, 'Case 2 Assumptions'!$B$87:$H$87, 0))</f>
        <v>98.594999999999871</v>
      </c>
      <c r="BR44" s="203">
        <f>INDEX('Case 2 Assumptions'!$B$87:$H$170, MATCH(BR$8, 'Case 2 Assumptions'!$B$87:$B$170, 0), MATCH($A44, 'Case 2 Assumptions'!$B$87:$H$87, 0))</f>
        <v>98.435399999999873</v>
      </c>
      <c r="BS44" s="203">
        <f>INDEX('Case 2 Assumptions'!$B$87:$H$170, MATCH(BS$8, 'Case 2 Assumptions'!$B$87:$B$170, 0), MATCH($A44, 'Case 2 Assumptions'!$B$87:$H$87, 0))</f>
        <v>98.275799999999876</v>
      </c>
      <c r="BT44" s="203">
        <f>INDEX('Case 2 Assumptions'!$B$87:$H$170, MATCH(BT$8, 'Case 2 Assumptions'!$B$87:$B$170, 0), MATCH($A44, 'Case 2 Assumptions'!$B$87:$H$87, 0))</f>
        <v>98.116199999999878</v>
      </c>
      <c r="BU44" s="203">
        <f>INDEX('Case 2 Assumptions'!$B$87:$H$170, MATCH(BU$8, 'Case 2 Assumptions'!$B$87:$B$170, 0), MATCH($A44, 'Case 2 Assumptions'!$B$87:$H$87, 0))</f>
        <v>97.956599999999881</v>
      </c>
      <c r="BV44" s="203">
        <f>INDEX('Case 2 Assumptions'!$B$87:$H$170, MATCH(BV$8, 'Case 2 Assumptions'!$B$87:$B$170, 0), MATCH($A44, 'Case 2 Assumptions'!$B$87:$H$87, 0))</f>
        <v>97.796999999999883</v>
      </c>
      <c r="BW44" s="203">
        <f>INDEX('Case 2 Assumptions'!$B$87:$H$170, MATCH(BW$8, 'Case 2 Assumptions'!$B$87:$B$170, 0), MATCH($A44, 'Case 2 Assumptions'!$B$87:$H$87, 0))</f>
        <v>97.542399999999887</v>
      </c>
      <c r="BX44" s="203">
        <f>INDEX('Case 2 Assumptions'!$B$87:$H$170, MATCH(BX$8, 'Case 2 Assumptions'!$B$87:$B$170, 0), MATCH($A44, 'Case 2 Assumptions'!$B$87:$H$87, 0))</f>
        <v>97.287799999999891</v>
      </c>
      <c r="BY44" s="203">
        <f>INDEX('Case 2 Assumptions'!$B$87:$H$170, MATCH(BY$8, 'Case 2 Assumptions'!$B$87:$B$170, 0), MATCH($A44, 'Case 2 Assumptions'!$B$87:$H$87, 0))</f>
        <v>97.033199999999894</v>
      </c>
      <c r="BZ44" s="203">
        <f>INDEX('Case 2 Assumptions'!$B$87:$H$170, MATCH(BZ$8, 'Case 2 Assumptions'!$B$87:$B$170, 0), MATCH($A44, 'Case 2 Assumptions'!$B$87:$H$87, 0))</f>
        <v>96.778599999999898</v>
      </c>
      <c r="CA44" s="203">
        <f>INDEX('Case 2 Assumptions'!$B$87:$H$170, MATCH(CA$8, 'Case 2 Assumptions'!$B$87:$B$170, 0), MATCH($A44, 'Case 2 Assumptions'!$B$87:$H$87, 0))</f>
        <v>96.523999999999901</v>
      </c>
      <c r="CB44" s="203">
        <f>INDEX('Case 2 Assumptions'!$B$87:$H$170, MATCH(CB$8, 'Case 2 Assumptions'!$B$87:$B$170, 0), MATCH($A44, 'Case 2 Assumptions'!$B$87:$H$87, 0))</f>
        <v>96.269399999999905</v>
      </c>
      <c r="CC44" s="203">
        <f>INDEX('Case 2 Assumptions'!$B$87:$H$170, MATCH(CC$8, 'Case 2 Assumptions'!$B$87:$B$170, 0), MATCH($A44, 'Case 2 Assumptions'!$B$87:$H$87, 0))</f>
        <v>96.014799999999909</v>
      </c>
      <c r="CD44" s="203">
        <f>INDEX('Case 2 Assumptions'!$B$87:$H$170, MATCH(CD$8, 'Case 2 Assumptions'!$B$87:$B$170, 0), MATCH($A44, 'Case 2 Assumptions'!$B$87:$H$87, 0))</f>
        <v>95.760199999999912</v>
      </c>
      <c r="CE44" s="203">
        <f>INDEX('Case 2 Assumptions'!$B$87:$H$170, MATCH(CE$8, 'Case 2 Assumptions'!$B$87:$B$170, 0), MATCH($A44, 'Case 2 Assumptions'!$B$87:$H$87, 0))</f>
        <v>95.505599999999916</v>
      </c>
      <c r="CF44" s="203">
        <f>INDEX('Case 2 Assumptions'!$B$87:$H$170, MATCH(CF$8, 'Case 2 Assumptions'!$B$87:$B$170, 0), MATCH($A44, 'Case 2 Assumptions'!$B$87:$H$87, 0))</f>
        <v>95.25099999999992</v>
      </c>
    </row>
    <row r="45" spans="1:84" s="126" customFormat="1" x14ac:dyDescent="0.2">
      <c r="A45" s="202" t="s">
        <v>143</v>
      </c>
      <c r="B45" s="118" t="s">
        <v>159</v>
      </c>
      <c r="D45" s="203">
        <f>INDEX('Case 2 Assumptions'!$B$87:$H$170, MATCH(D$8, 'Case 2 Assumptions'!$B$87:$B$170, 0), MATCH($A45, 'Case 2 Assumptions'!$B$87:$H$87, 0))</f>
        <v>14.5</v>
      </c>
      <c r="E45" s="203">
        <f>INDEX('Case 2 Assumptions'!$B$87:$H$170, MATCH(E$8, 'Case 2 Assumptions'!$B$87:$B$170, 0), MATCH($A45, 'Case 2 Assumptions'!$B$87:$H$87, 0))</f>
        <v>14.679</v>
      </c>
      <c r="F45" s="203">
        <f>INDEX('Case 2 Assumptions'!$B$87:$H$170, MATCH(F$8, 'Case 2 Assumptions'!$B$87:$B$170, 0), MATCH($A45, 'Case 2 Assumptions'!$B$87:$H$87, 0))</f>
        <v>14.858000000000001</v>
      </c>
      <c r="G45" s="203">
        <f>INDEX('Case 2 Assumptions'!$B$87:$H$170, MATCH(G$8, 'Case 2 Assumptions'!$B$87:$B$170, 0), MATCH($A45, 'Case 2 Assumptions'!$B$87:$H$87, 0))</f>
        <v>15.037000000000001</v>
      </c>
      <c r="H45" s="203">
        <f>INDEX('Case 2 Assumptions'!$B$87:$H$170, MATCH(H$8, 'Case 2 Assumptions'!$B$87:$B$170, 0), MATCH($A45, 'Case 2 Assumptions'!$B$87:$H$87, 0))</f>
        <v>15.216000000000001</v>
      </c>
      <c r="I45" s="203">
        <f>INDEX('Case 2 Assumptions'!$B$87:$H$170, MATCH(I$8, 'Case 2 Assumptions'!$B$87:$B$170, 0), MATCH($A45, 'Case 2 Assumptions'!$B$87:$H$87, 0))</f>
        <v>15.395000000000001</v>
      </c>
      <c r="J45" s="203">
        <f>INDEX('Case 2 Assumptions'!$B$87:$H$170, MATCH(J$8, 'Case 2 Assumptions'!$B$87:$B$170, 0), MATCH($A45, 'Case 2 Assumptions'!$B$87:$H$87, 0))</f>
        <v>15.574000000000002</v>
      </c>
      <c r="K45" s="203">
        <f>INDEX('Case 2 Assumptions'!$B$87:$H$170, MATCH(K$8, 'Case 2 Assumptions'!$B$87:$B$170, 0), MATCH($A45, 'Case 2 Assumptions'!$B$87:$H$87, 0))</f>
        <v>15.753000000000002</v>
      </c>
      <c r="L45" s="203">
        <f>INDEX('Case 2 Assumptions'!$B$87:$H$170, MATCH(L$8, 'Case 2 Assumptions'!$B$87:$B$170, 0), MATCH($A45, 'Case 2 Assumptions'!$B$87:$H$87, 0))</f>
        <v>15.932000000000002</v>
      </c>
      <c r="M45" s="203">
        <f>INDEX('Case 2 Assumptions'!$B$87:$H$170, MATCH(M$8, 'Case 2 Assumptions'!$B$87:$B$170, 0), MATCH($A45, 'Case 2 Assumptions'!$B$87:$H$87, 0))</f>
        <v>16.111000000000001</v>
      </c>
      <c r="N45" s="203">
        <f>INDEX('Case 2 Assumptions'!$B$87:$H$170, MATCH(N$8, 'Case 2 Assumptions'!$B$87:$B$170, 0), MATCH($A45, 'Case 2 Assumptions'!$B$87:$H$87, 0))</f>
        <v>16.29</v>
      </c>
      <c r="O45" s="203">
        <f>INDEX('Case 2 Assumptions'!$B$87:$H$170, MATCH(O$8, 'Case 2 Assumptions'!$B$87:$B$170, 0), MATCH($A45, 'Case 2 Assumptions'!$B$87:$H$87, 0))</f>
        <v>16.4711</v>
      </c>
      <c r="P45" s="203">
        <f>INDEX('Case 2 Assumptions'!$B$87:$H$170, MATCH(P$8, 'Case 2 Assumptions'!$B$87:$B$170, 0), MATCH($A45, 'Case 2 Assumptions'!$B$87:$H$87, 0))</f>
        <v>16.652200000000001</v>
      </c>
      <c r="Q45" s="203">
        <f>INDEX('Case 2 Assumptions'!$B$87:$H$170, MATCH(Q$8, 'Case 2 Assumptions'!$B$87:$B$170, 0), MATCH($A45, 'Case 2 Assumptions'!$B$87:$H$87, 0))</f>
        <v>16.833300000000001</v>
      </c>
      <c r="R45" s="203">
        <f>INDEX('Case 2 Assumptions'!$B$87:$H$170, MATCH(R$8, 'Case 2 Assumptions'!$B$87:$B$170, 0), MATCH($A45, 'Case 2 Assumptions'!$B$87:$H$87, 0))</f>
        <v>17.014400000000002</v>
      </c>
      <c r="S45" s="203">
        <f>INDEX('Case 2 Assumptions'!$B$87:$H$170, MATCH(S$8, 'Case 2 Assumptions'!$B$87:$B$170, 0), MATCH($A45, 'Case 2 Assumptions'!$B$87:$H$87, 0))</f>
        <v>17.195500000000003</v>
      </c>
      <c r="T45" s="203">
        <f>INDEX('Case 2 Assumptions'!$B$87:$H$170, MATCH(T$8, 'Case 2 Assumptions'!$B$87:$B$170, 0), MATCH($A45, 'Case 2 Assumptions'!$B$87:$H$87, 0))</f>
        <v>17.376600000000003</v>
      </c>
      <c r="U45" s="203">
        <f>INDEX('Case 2 Assumptions'!$B$87:$H$170, MATCH(U$8, 'Case 2 Assumptions'!$B$87:$B$170, 0), MATCH($A45, 'Case 2 Assumptions'!$B$87:$H$87, 0))</f>
        <v>17.557700000000004</v>
      </c>
      <c r="V45" s="203">
        <f>INDEX('Case 2 Assumptions'!$B$87:$H$170, MATCH(V$8, 'Case 2 Assumptions'!$B$87:$B$170, 0), MATCH($A45, 'Case 2 Assumptions'!$B$87:$H$87, 0))</f>
        <v>17.738800000000005</v>
      </c>
      <c r="W45" s="203">
        <f>INDEX('Case 2 Assumptions'!$B$87:$H$170, MATCH(W$8, 'Case 2 Assumptions'!$B$87:$B$170, 0), MATCH($A45, 'Case 2 Assumptions'!$B$87:$H$87, 0))</f>
        <v>17.919900000000005</v>
      </c>
      <c r="X45" s="203">
        <f>INDEX('Case 2 Assumptions'!$B$87:$H$170, MATCH(X$8, 'Case 2 Assumptions'!$B$87:$B$170, 0), MATCH($A45, 'Case 2 Assumptions'!$B$87:$H$87, 0))</f>
        <v>18.101000000000006</v>
      </c>
      <c r="Y45" s="203">
        <f>INDEX('Case 2 Assumptions'!$B$87:$H$170, MATCH(Y$8, 'Case 2 Assumptions'!$B$87:$B$170, 0), MATCH($A45, 'Case 2 Assumptions'!$B$87:$H$87, 0))</f>
        <v>18.262300000000007</v>
      </c>
      <c r="Z45" s="203">
        <f>INDEX('Case 2 Assumptions'!$B$87:$H$170, MATCH(Z$8, 'Case 2 Assumptions'!$B$87:$B$170, 0), MATCH($A45, 'Case 2 Assumptions'!$B$87:$H$87, 0))</f>
        <v>18.423600000000008</v>
      </c>
      <c r="AA45" s="203">
        <f>INDEX('Case 2 Assumptions'!$B$87:$H$170, MATCH(AA$8, 'Case 2 Assumptions'!$B$87:$B$170, 0), MATCH($A45, 'Case 2 Assumptions'!$B$87:$H$87, 0))</f>
        <v>18.584900000000008</v>
      </c>
      <c r="AB45" s="203">
        <f>INDEX('Case 2 Assumptions'!$B$87:$H$170, MATCH(AB$8, 'Case 2 Assumptions'!$B$87:$B$170, 0), MATCH($A45, 'Case 2 Assumptions'!$B$87:$H$87, 0))</f>
        <v>18.746200000000009</v>
      </c>
      <c r="AC45" s="203">
        <f>INDEX('Case 2 Assumptions'!$B$87:$H$170, MATCH(AC$8, 'Case 2 Assumptions'!$B$87:$B$170, 0), MATCH($A45, 'Case 2 Assumptions'!$B$87:$H$87, 0))</f>
        <v>18.90750000000001</v>
      </c>
      <c r="AD45" s="203">
        <f>INDEX('Case 2 Assumptions'!$B$87:$H$170, MATCH(AD$8, 'Case 2 Assumptions'!$B$87:$B$170, 0), MATCH($A45, 'Case 2 Assumptions'!$B$87:$H$87, 0))</f>
        <v>19.06880000000001</v>
      </c>
      <c r="AE45" s="203">
        <f>INDEX('Case 2 Assumptions'!$B$87:$H$170, MATCH(AE$8, 'Case 2 Assumptions'!$B$87:$B$170, 0), MATCH($A45, 'Case 2 Assumptions'!$B$87:$H$87, 0))</f>
        <v>19.230100000000011</v>
      </c>
      <c r="AF45" s="203">
        <f>INDEX('Case 2 Assumptions'!$B$87:$H$170, MATCH(AF$8, 'Case 2 Assumptions'!$B$87:$B$170, 0), MATCH($A45, 'Case 2 Assumptions'!$B$87:$H$87, 0))</f>
        <v>19.391400000000012</v>
      </c>
      <c r="AG45" s="203">
        <f>INDEX('Case 2 Assumptions'!$B$87:$H$170, MATCH(AG$8, 'Case 2 Assumptions'!$B$87:$B$170, 0), MATCH($A45, 'Case 2 Assumptions'!$B$87:$H$87, 0))</f>
        <v>19.552700000000012</v>
      </c>
      <c r="AH45" s="203">
        <f>INDEX('Case 2 Assumptions'!$B$87:$H$170, MATCH(AH$8, 'Case 2 Assumptions'!$B$87:$B$170, 0), MATCH($A45, 'Case 2 Assumptions'!$B$87:$H$87, 0))</f>
        <v>19.714000000000013</v>
      </c>
      <c r="AI45" s="203">
        <f>INDEX('Case 2 Assumptions'!$B$87:$H$170, MATCH(AI$8, 'Case 2 Assumptions'!$B$87:$B$170, 0), MATCH($A45, 'Case 2 Assumptions'!$B$87:$H$87, 0))</f>
        <v>19.832000000000011</v>
      </c>
      <c r="AJ45" s="203">
        <f>INDEX('Case 2 Assumptions'!$B$87:$H$170, MATCH(AJ$8, 'Case 2 Assumptions'!$B$87:$B$170, 0), MATCH($A45, 'Case 2 Assumptions'!$B$87:$H$87, 0))</f>
        <v>19.95000000000001</v>
      </c>
      <c r="AK45" s="203">
        <f>INDEX('Case 2 Assumptions'!$B$87:$H$170, MATCH(AK$8, 'Case 2 Assumptions'!$B$87:$B$170, 0), MATCH($A45, 'Case 2 Assumptions'!$B$87:$H$87, 0))</f>
        <v>20.068000000000008</v>
      </c>
      <c r="AL45" s="203">
        <f>INDEX('Case 2 Assumptions'!$B$87:$H$170, MATCH(AL$8, 'Case 2 Assumptions'!$B$87:$B$170, 0), MATCH($A45, 'Case 2 Assumptions'!$B$87:$H$87, 0))</f>
        <v>20.186000000000007</v>
      </c>
      <c r="AM45" s="203">
        <f>INDEX('Case 2 Assumptions'!$B$87:$H$170, MATCH(AM$8, 'Case 2 Assumptions'!$B$87:$B$170, 0), MATCH($A45, 'Case 2 Assumptions'!$B$87:$H$87, 0))</f>
        <v>20.304000000000006</v>
      </c>
      <c r="AN45" s="203">
        <f>INDEX('Case 2 Assumptions'!$B$87:$H$170, MATCH(AN$8, 'Case 2 Assumptions'!$B$87:$B$170, 0), MATCH($A45, 'Case 2 Assumptions'!$B$87:$H$87, 0))</f>
        <v>20.422000000000004</v>
      </c>
      <c r="AO45" s="203">
        <f>INDEX('Case 2 Assumptions'!$B$87:$H$170, MATCH(AO$8, 'Case 2 Assumptions'!$B$87:$B$170, 0), MATCH($A45, 'Case 2 Assumptions'!$B$87:$H$87, 0))</f>
        <v>20.540000000000003</v>
      </c>
      <c r="AP45" s="203">
        <f>INDEX('Case 2 Assumptions'!$B$87:$H$170, MATCH(AP$8, 'Case 2 Assumptions'!$B$87:$B$170, 0), MATCH($A45, 'Case 2 Assumptions'!$B$87:$H$87, 0))</f>
        <v>20.658000000000001</v>
      </c>
      <c r="AQ45" s="203">
        <f>INDEX('Case 2 Assumptions'!$B$87:$H$170, MATCH(AQ$8, 'Case 2 Assumptions'!$B$87:$B$170, 0), MATCH($A45, 'Case 2 Assumptions'!$B$87:$H$87, 0))</f>
        <v>20.776</v>
      </c>
      <c r="AR45" s="203">
        <f>INDEX('Case 2 Assumptions'!$B$87:$H$170, MATCH(AR$8, 'Case 2 Assumptions'!$B$87:$B$170, 0), MATCH($A45, 'Case 2 Assumptions'!$B$87:$H$87, 0))</f>
        <v>20.893999999999998</v>
      </c>
      <c r="AS45" s="203">
        <f>INDEX('Case 2 Assumptions'!$B$87:$H$170, MATCH(AS$8, 'Case 2 Assumptions'!$B$87:$B$170, 0), MATCH($A45, 'Case 2 Assumptions'!$B$87:$H$87, 0))</f>
        <v>20.9514</v>
      </c>
      <c r="AT45" s="203">
        <f>INDEX('Case 2 Assumptions'!$B$87:$H$170, MATCH(AT$8, 'Case 2 Assumptions'!$B$87:$B$170, 0), MATCH($A45, 'Case 2 Assumptions'!$B$87:$H$87, 0))</f>
        <v>21.008800000000001</v>
      </c>
      <c r="AU45" s="203">
        <f>INDEX('Case 2 Assumptions'!$B$87:$H$170, MATCH(AU$8, 'Case 2 Assumptions'!$B$87:$B$170, 0), MATCH($A45, 'Case 2 Assumptions'!$B$87:$H$87, 0))</f>
        <v>21.066200000000002</v>
      </c>
      <c r="AV45" s="203">
        <f>INDEX('Case 2 Assumptions'!$B$87:$H$170, MATCH(AV$8, 'Case 2 Assumptions'!$B$87:$B$170, 0), MATCH($A45, 'Case 2 Assumptions'!$B$87:$H$87, 0))</f>
        <v>21.123600000000003</v>
      </c>
      <c r="AW45" s="203">
        <f>INDEX('Case 2 Assumptions'!$B$87:$H$170, MATCH(AW$8, 'Case 2 Assumptions'!$B$87:$B$170, 0), MATCH($A45, 'Case 2 Assumptions'!$B$87:$H$87, 0))</f>
        <v>21.181000000000004</v>
      </c>
      <c r="AX45" s="203">
        <f>INDEX('Case 2 Assumptions'!$B$87:$H$170, MATCH(AX$8, 'Case 2 Assumptions'!$B$87:$B$170, 0), MATCH($A45, 'Case 2 Assumptions'!$B$87:$H$87, 0))</f>
        <v>21.238400000000006</v>
      </c>
      <c r="AY45" s="203">
        <f>INDEX('Case 2 Assumptions'!$B$87:$H$170, MATCH(AY$8, 'Case 2 Assumptions'!$B$87:$B$170, 0), MATCH($A45, 'Case 2 Assumptions'!$B$87:$H$87, 0))</f>
        <v>21.295800000000007</v>
      </c>
      <c r="AZ45" s="203">
        <f>INDEX('Case 2 Assumptions'!$B$87:$H$170, MATCH(AZ$8, 'Case 2 Assumptions'!$B$87:$B$170, 0), MATCH($A45, 'Case 2 Assumptions'!$B$87:$H$87, 0))</f>
        <v>21.353200000000008</v>
      </c>
      <c r="BA45" s="203">
        <f>INDEX('Case 2 Assumptions'!$B$87:$H$170, MATCH(BA$8, 'Case 2 Assumptions'!$B$87:$B$170, 0), MATCH($A45, 'Case 2 Assumptions'!$B$87:$H$87, 0))</f>
        <v>21.410600000000009</v>
      </c>
      <c r="BB45" s="203">
        <f>INDEX('Case 2 Assumptions'!$B$87:$H$170, MATCH(BB$8, 'Case 2 Assumptions'!$B$87:$B$170, 0), MATCH($A45, 'Case 2 Assumptions'!$B$87:$H$87, 0))</f>
        <v>21.468000000000011</v>
      </c>
      <c r="BC45" s="203">
        <f>INDEX('Case 2 Assumptions'!$B$87:$H$170, MATCH(BC$8, 'Case 2 Assumptions'!$B$87:$B$170, 0), MATCH($A45, 'Case 2 Assumptions'!$B$87:$H$87, 0))</f>
        <v>21.472200000000011</v>
      </c>
      <c r="BD45" s="203">
        <f>INDEX('Case 2 Assumptions'!$B$87:$H$170, MATCH(BD$8, 'Case 2 Assumptions'!$B$87:$B$170, 0), MATCH($A45, 'Case 2 Assumptions'!$B$87:$H$87, 0))</f>
        <v>21.476400000000012</v>
      </c>
      <c r="BE45" s="203">
        <f>INDEX('Case 2 Assumptions'!$B$87:$H$170, MATCH(BE$8, 'Case 2 Assumptions'!$B$87:$B$170, 0), MATCH($A45, 'Case 2 Assumptions'!$B$87:$H$87, 0))</f>
        <v>21.480600000000013</v>
      </c>
      <c r="BF45" s="203">
        <f>INDEX('Case 2 Assumptions'!$B$87:$H$170, MATCH(BF$8, 'Case 2 Assumptions'!$B$87:$B$170, 0), MATCH($A45, 'Case 2 Assumptions'!$B$87:$H$87, 0))</f>
        <v>21.484800000000014</v>
      </c>
      <c r="BG45" s="203">
        <f>INDEX('Case 2 Assumptions'!$B$87:$H$170, MATCH(BG$8, 'Case 2 Assumptions'!$B$87:$B$170, 0), MATCH($A45, 'Case 2 Assumptions'!$B$87:$H$87, 0))</f>
        <v>21.489000000000015</v>
      </c>
      <c r="BH45" s="203">
        <f>INDEX('Case 2 Assumptions'!$B$87:$H$170, MATCH(BH$8, 'Case 2 Assumptions'!$B$87:$B$170, 0), MATCH($A45, 'Case 2 Assumptions'!$B$87:$H$87, 0))</f>
        <v>21.493200000000016</v>
      </c>
      <c r="BI45" s="203">
        <f>INDEX('Case 2 Assumptions'!$B$87:$H$170, MATCH(BI$8, 'Case 2 Assumptions'!$B$87:$B$170, 0), MATCH($A45, 'Case 2 Assumptions'!$B$87:$H$87, 0))</f>
        <v>21.497400000000017</v>
      </c>
      <c r="BJ45" s="203">
        <f>INDEX('Case 2 Assumptions'!$B$87:$H$170, MATCH(BJ$8, 'Case 2 Assumptions'!$B$87:$B$170, 0), MATCH($A45, 'Case 2 Assumptions'!$B$87:$H$87, 0))</f>
        <v>21.501600000000018</v>
      </c>
      <c r="BK45" s="203">
        <f>INDEX('Case 2 Assumptions'!$B$87:$H$170, MATCH(BK$8, 'Case 2 Assumptions'!$B$87:$B$170, 0), MATCH($A45, 'Case 2 Assumptions'!$B$87:$H$87, 0))</f>
        <v>21.505800000000018</v>
      </c>
      <c r="BL45" s="203">
        <f>INDEX('Case 2 Assumptions'!$B$87:$H$170, MATCH(BL$8, 'Case 2 Assumptions'!$B$87:$B$170, 0), MATCH($A45, 'Case 2 Assumptions'!$B$87:$H$87, 0))</f>
        <v>21.510000000000019</v>
      </c>
      <c r="BM45" s="203">
        <f>INDEX('Case 2 Assumptions'!$B$87:$H$170, MATCH(BM$8, 'Case 2 Assumptions'!$B$87:$B$170, 0), MATCH($A45, 'Case 2 Assumptions'!$B$87:$H$87, 0))</f>
        <v>21.475500000000018</v>
      </c>
      <c r="BN45" s="203">
        <f>INDEX('Case 2 Assumptions'!$B$87:$H$170, MATCH(BN$8, 'Case 2 Assumptions'!$B$87:$B$170, 0), MATCH($A45, 'Case 2 Assumptions'!$B$87:$H$87, 0))</f>
        <v>21.441000000000017</v>
      </c>
      <c r="BO45" s="203">
        <f>INDEX('Case 2 Assumptions'!$B$87:$H$170, MATCH(BO$8, 'Case 2 Assumptions'!$B$87:$B$170, 0), MATCH($A45, 'Case 2 Assumptions'!$B$87:$H$87, 0))</f>
        <v>21.406500000000015</v>
      </c>
      <c r="BP45" s="203">
        <f>INDEX('Case 2 Assumptions'!$B$87:$H$170, MATCH(BP$8, 'Case 2 Assumptions'!$B$87:$B$170, 0), MATCH($A45, 'Case 2 Assumptions'!$B$87:$H$87, 0))</f>
        <v>21.372000000000014</v>
      </c>
      <c r="BQ45" s="203">
        <f>INDEX('Case 2 Assumptions'!$B$87:$H$170, MATCH(BQ$8, 'Case 2 Assumptions'!$B$87:$B$170, 0), MATCH($A45, 'Case 2 Assumptions'!$B$87:$H$87, 0))</f>
        <v>21.337500000000013</v>
      </c>
      <c r="BR45" s="203">
        <f>INDEX('Case 2 Assumptions'!$B$87:$H$170, MATCH(BR$8, 'Case 2 Assumptions'!$B$87:$B$170, 0), MATCH($A45, 'Case 2 Assumptions'!$B$87:$H$87, 0))</f>
        <v>21.303000000000011</v>
      </c>
      <c r="BS45" s="203">
        <f>INDEX('Case 2 Assumptions'!$B$87:$H$170, MATCH(BS$8, 'Case 2 Assumptions'!$B$87:$B$170, 0), MATCH($A45, 'Case 2 Assumptions'!$B$87:$H$87, 0))</f>
        <v>21.26850000000001</v>
      </c>
      <c r="BT45" s="203">
        <f>INDEX('Case 2 Assumptions'!$B$87:$H$170, MATCH(BT$8, 'Case 2 Assumptions'!$B$87:$B$170, 0), MATCH($A45, 'Case 2 Assumptions'!$B$87:$H$87, 0))</f>
        <v>21.234000000000009</v>
      </c>
      <c r="BU45" s="203">
        <f>INDEX('Case 2 Assumptions'!$B$87:$H$170, MATCH(BU$8, 'Case 2 Assumptions'!$B$87:$B$170, 0), MATCH($A45, 'Case 2 Assumptions'!$B$87:$H$87, 0))</f>
        <v>21.199500000000008</v>
      </c>
      <c r="BV45" s="203">
        <f>INDEX('Case 2 Assumptions'!$B$87:$H$170, MATCH(BV$8, 'Case 2 Assumptions'!$B$87:$B$170, 0), MATCH($A45, 'Case 2 Assumptions'!$B$87:$H$87, 0))</f>
        <v>21.165000000000006</v>
      </c>
      <c r="BW45" s="203">
        <f>INDEX('Case 2 Assumptions'!$B$87:$H$170, MATCH(BW$8, 'Case 2 Assumptions'!$B$87:$B$170, 0), MATCH($A45, 'Case 2 Assumptions'!$B$87:$H$87, 0))</f>
        <v>21.109900000000007</v>
      </c>
      <c r="BX45" s="203">
        <f>INDEX('Case 2 Assumptions'!$B$87:$H$170, MATCH(BX$8, 'Case 2 Assumptions'!$B$87:$B$170, 0), MATCH($A45, 'Case 2 Assumptions'!$B$87:$H$87, 0))</f>
        <v>21.054800000000007</v>
      </c>
      <c r="BY45" s="203">
        <f>INDEX('Case 2 Assumptions'!$B$87:$H$170, MATCH(BY$8, 'Case 2 Assumptions'!$B$87:$B$170, 0), MATCH($A45, 'Case 2 Assumptions'!$B$87:$H$87, 0))</f>
        <v>20.999700000000008</v>
      </c>
      <c r="BZ45" s="203">
        <f>INDEX('Case 2 Assumptions'!$B$87:$H$170, MATCH(BZ$8, 'Case 2 Assumptions'!$B$87:$B$170, 0), MATCH($A45, 'Case 2 Assumptions'!$B$87:$H$87, 0))</f>
        <v>20.944600000000008</v>
      </c>
      <c r="CA45" s="203">
        <f>INDEX('Case 2 Assumptions'!$B$87:$H$170, MATCH(CA$8, 'Case 2 Assumptions'!$B$87:$B$170, 0), MATCH($A45, 'Case 2 Assumptions'!$B$87:$H$87, 0))</f>
        <v>20.889500000000009</v>
      </c>
      <c r="CB45" s="203">
        <f>INDEX('Case 2 Assumptions'!$B$87:$H$170, MATCH(CB$8, 'Case 2 Assumptions'!$B$87:$B$170, 0), MATCH($A45, 'Case 2 Assumptions'!$B$87:$H$87, 0))</f>
        <v>20.834400000000009</v>
      </c>
      <c r="CC45" s="203">
        <f>INDEX('Case 2 Assumptions'!$B$87:$H$170, MATCH(CC$8, 'Case 2 Assumptions'!$B$87:$B$170, 0), MATCH($A45, 'Case 2 Assumptions'!$B$87:$H$87, 0))</f>
        <v>20.77930000000001</v>
      </c>
      <c r="CD45" s="203">
        <f>INDEX('Case 2 Assumptions'!$B$87:$H$170, MATCH(CD$8, 'Case 2 Assumptions'!$B$87:$B$170, 0), MATCH($A45, 'Case 2 Assumptions'!$B$87:$H$87, 0))</f>
        <v>20.72420000000001</v>
      </c>
      <c r="CE45" s="203">
        <f>INDEX('Case 2 Assumptions'!$B$87:$H$170, MATCH(CE$8, 'Case 2 Assumptions'!$B$87:$B$170, 0), MATCH($A45, 'Case 2 Assumptions'!$B$87:$H$87, 0))</f>
        <v>20.669100000000011</v>
      </c>
      <c r="CF45" s="203">
        <f>INDEX('Case 2 Assumptions'!$B$87:$H$170, MATCH(CF$8, 'Case 2 Assumptions'!$B$87:$B$170, 0), MATCH($A45, 'Case 2 Assumptions'!$B$87:$H$87, 0))</f>
        <v>20.614000000000011</v>
      </c>
    </row>
    <row r="46" spans="1:84" s="126" customFormat="1" x14ac:dyDescent="0.2">
      <c r="A46" s="202" t="s">
        <v>145</v>
      </c>
      <c r="B46" s="118" t="s">
        <v>160</v>
      </c>
      <c r="D46" s="203">
        <f>INDEX('Case 2 Assumptions'!$B$87:$H$170, MATCH(D$8, 'Case 2 Assumptions'!$B$87:$B$170, 0), MATCH($A46, 'Case 2 Assumptions'!$B$87:$H$87, 0))</f>
        <v>7.5</v>
      </c>
      <c r="E46" s="203">
        <f>INDEX('Case 2 Assumptions'!$B$87:$H$170, MATCH(E$8, 'Case 2 Assumptions'!$B$87:$B$170, 0), MATCH($A46, 'Case 2 Assumptions'!$B$87:$H$87, 0))</f>
        <v>7.5926</v>
      </c>
      <c r="F46" s="203">
        <f>INDEX('Case 2 Assumptions'!$B$87:$H$170, MATCH(F$8, 'Case 2 Assumptions'!$B$87:$B$170, 0), MATCH($A46, 'Case 2 Assumptions'!$B$87:$H$87, 0))</f>
        <v>7.6852</v>
      </c>
      <c r="G46" s="203">
        <f>INDEX('Case 2 Assumptions'!$B$87:$H$170, MATCH(G$8, 'Case 2 Assumptions'!$B$87:$B$170, 0), MATCH($A46, 'Case 2 Assumptions'!$B$87:$H$87, 0))</f>
        <v>7.7778</v>
      </c>
      <c r="H46" s="203">
        <f>INDEX('Case 2 Assumptions'!$B$87:$H$170, MATCH(H$8, 'Case 2 Assumptions'!$B$87:$B$170, 0), MATCH($A46, 'Case 2 Assumptions'!$B$87:$H$87, 0))</f>
        <v>7.8704000000000001</v>
      </c>
      <c r="I46" s="203">
        <f>INDEX('Case 2 Assumptions'!$B$87:$H$170, MATCH(I$8, 'Case 2 Assumptions'!$B$87:$B$170, 0), MATCH($A46, 'Case 2 Assumptions'!$B$87:$H$87, 0))</f>
        <v>7.9630000000000001</v>
      </c>
      <c r="J46" s="203">
        <f>INDEX('Case 2 Assumptions'!$B$87:$H$170, MATCH(J$8, 'Case 2 Assumptions'!$B$87:$B$170, 0), MATCH($A46, 'Case 2 Assumptions'!$B$87:$H$87, 0))</f>
        <v>8.0556000000000001</v>
      </c>
      <c r="K46" s="203">
        <f>INDEX('Case 2 Assumptions'!$B$87:$H$170, MATCH(K$8, 'Case 2 Assumptions'!$B$87:$B$170, 0), MATCH($A46, 'Case 2 Assumptions'!$B$87:$H$87, 0))</f>
        <v>8.1481999999999992</v>
      </c>
      <c r="L46" s="203">
        <f>INDEX('Case 2 Assumptions'!$B$87:$H$170, MATCH(L$8, 'Case 2 Assumptions'!$B$87:$B$170, 0), MATCH($A46, 'Case 2 Assumptions'!$B$87:$H$87, 0))</f>
        <v>8.2408000000000001</v>
      </c>
      <c r="M46" s="203">
        <f>INDEX('Case 2 Assumptions'!$B$87:$H$170, MATCH(M$8, 'Case 2 Assumptions'!$B$87:$B$170, 0), MATCH($A46, 'Case 2 Assumptions'!$B$87:$H$87, 0))</f>
        <v>8.333400000000001</v>
      </c>
      <c r="N46" s="203">
        <f>INDEX('Case 2 Assumptions'!$B$87:$H$170, MATCH(N$8, 'Case 2 Assumptions'!$B$87:$B$170, 0), MATCH($A46, 'Case 2 Assumptions'!$B$87:$H$87, 0))</f>
        <v>8.4260000000000019</v>
      </c>
      <c r="O46" s="203">
        <f>INDEX('Case 2 Assumptions'!$B$87:$H$170, MATCH(O$8, 'Case 2 Assumptions'!$B$87:$B$170, 0), MATCH($A46, 'Case 2 Assumptions'!$B$87:$H$87, 0))</f>
        <v>8.519700000000002</v>
      </c>
      <c r="P46" s="203">
        <f>INDEX('Case 2 Assumptions'!$B$87:$H$170, MATCH(P$8, 'Case 2 Assumptions'!$B$87:$B$170, 0), MATCH($A46, 'Case 2 Assumptions'!$B$87:$H$87, 0))</f>
        <v>8.6134000000000022</v>
      </c>
      <c r="Q46" s="203">
        <f>INDEX('Case 2 Assumptions'!$B$87:$H$170, MATCH(Q$8, 'Case 2 Assumptions'!$B$87:$B$170, 0), MATCH($A46, 'Case 2 Assumptions'!$B$87:$H$87, 0))</f>
        <v>8.7071000000000023</v>
      </c>
      <c r="R46" s="203">
        <f>INDEX('Case 2 Assumptions'!$B$87:$H$170, MATCH(R$8, 'Case 2 Assumptions'!$B$87:$B$170, 0), MATCH($A46, 'Case 2 Assumptions'!$B$87:$H$87, 0))</f>
        <v>8.8008000000000024</v>
      </c>
      <c r="S46" s="203">
        <f>INDEX('Case 2 Assumptions'!$B$87:$H$170, MATCH(S$8, 'Case 2 Assumptions'!$B$87:$B$170, 0), MATCH($A46, 'Case 2 Assumptions'!$B$87:$H$87, 0))</f>
        <v>8.8945000000000025</v>
      </c>
      <c r="T46" s="203">
        <f>INDEX('Case 2 Assumptions'!$B$87:$H$170, MATCH(T$8, 'Case 2 Assumptions'!$B$87:$B$170, 0), MATCH($A46, 'Case 2 Assumptions'!$B$87:$H$87, 0))</f>
        <v>8.9882000000000026</v>
      </c>
      <c r="U46" s="203">
        <f>INDEX('Case 2 Assumptions'!$B$87:$H$170, MATCH(U$8, 'Case 2 Assumptions'!$B$87:$B$170, 0), MATCH($A46, 'Case 2 Assumptions'!$B$87:$H$87, 0))</f>
        <v>9.0819000000000027</v>
      </c>
      <c r="V46" s="203">
        <f>INDEX('Case 2 Assumptions'!$B$87:$H$170, MATCH(V$8, 'Case 2 Assumptions'!$B$87:$B$170, 0), MATCH($A46, 'Case 2 Assumptions'!$B$87:$H$87, 0))</f>
        <v>9.1756000000000029</v>
      </c>
      <c r="W46" s="203">
        <f>INDEX('Case 2 Assumptions'!$B$87:$H$170, MATCH(W$8, 'Case 2 Assumptions'!$B$87:$B$170, 0), MATCH($A46, 'Case 2 Assumptions'!$B$87:$H$87, 0))</f>
        <v>9.269300000000003</v>
      </c>
      <c r="X46" s="203">
        <f>INDEX('Case 2 Assumptions'!$B$87:$H$170, MATCH(X$8, 'Case 2 Assumptions'!$B$87:$B$170, 0), MATCH($A46, 'Case 2 Assumptions'!$B$87:$H$87, 0))</f>
        <v>9.3630000000000031</v>
      </c>
      <c r="Y46" s="203">
        <f>INDEX('Case 2 Assumptions'!$B$87:$H$170, MATCH(Y$8, 'Case 2 Assumptions'!$B$87:$B$170, 0), MATCH($A46, 'Case 2 Assumptions'!$B$87:$H$87, 0))</f>
        <v>9.4464000000000024</v>
      </c>
      <c r="Z46" s="203">
        <f>INDEX('Case 2 Assumptions'!$B$87:$H$170, MATCH(Z$8, 'Case 2 Assumptions'!$B$87:$B$170, 0), MATCH($A46, 'Case 2 Assumptions'!$B$87:$H$87, 0))</f>
        <v>9.5298000000000016</v>
      </c>
      <c r="AA46" s="203">
        <f>INDEX('Case 2 Assumptions'!$B$87:$H$170, MATCH(AA$8, 'Case 2 Assumptions'!$B$87:$B$170, 0), MATCH($A46, 'Case 2 Assumptions'!$B$87:$H$87, 0))</f>
        <v>9.6132000000000009</v>
      </c>
      <c r="AB46" s="203">
        <f>INDEX('Case 2 Assumptions'!$B$87:$H$170, MATCH(AB$8, 'Case 2 Assumptions'!$B$87:$B$170, 0), MATCH($A46, 'Case 2 Assumptions'!$B$87:$H$87, 0))</f>
        <v>9.6966000000000001</v>
      </c>
      <c r="AC46" s="203">
        <f>INDEX('Case 2 Assumptions'!$B$87:$H$170, MATCH(AC$8, 'Case 2 Assumptions'!$B$87:$B$170, 0), MATCH($A46, 'Case 2 Assumptions'!$B$87:$H$87, 0))</f>
        <v>9.7799999999999994</v>
      </c>
      <c r="AD46" s="203">
        <f>INDEX('Case 2 Assumptions'!$B$87:$H$170, MATCH(AD$8, 'Case 2 Assumptions'!$B$87:$B$170, 0), MATCH($A46, 'Case 2 Assumptions'!$B$87:$H$87, 0))</f>
        <v>9.8633999999999986</v>
      </c>
      <c r="AE46" s="203">
        <f>INDEX('Case 2 Assumptions'!$B$87:$H$170, MATCH(AE$8, 'Case 2 Assumptions'!$B$87:$B$170, 0), MATCH($A46, 'Case 2 Assumptions'!$B$87:$H$87, 0))</f>
        <v>9.9467999999999979</v>
      </c>
      <c r="AF46" s="203">
        <f>INDEX('Case 2 Assumptions'!$B$87:$H$170, MATCH(AF$8, 'Case 2 Assumptions'!$B$87:$B$170, 0), MATCH($A46, 'Case 2 Assumptions'!$B$87:$H$87, 0))</f>
        <v>10.030199999999997</v>
      </c>
      <c r="AG46" s="203">
        <f>INDEX('Case 2 Assumptions'!$B$87:$H$170, MATCH(AG$8, 'Case 2 Assumptions'!$B$87:$B$170, 0), MATCH($A46, 'Case 2 Assumptions'!$B$87:$H$87, 0))</f>
        <v>10.113599999999996</v>
      </c>
      <c r="AH46" s="203">
        <f>INDEX('Case 2 Assumptions'!$B$87:$H$170, MATCH(AH$8, 'Case 2 Assumptions'!$B$87:$B$170, 0), MATCH($A46, 'Case 2 Assumptions'!$B$87:$H$87, 0))</f>
        <v>10.196999999999996</v>
      </c>
      <c r="AI46" s="203">
        <f>INDEX('Case 2 Assumptions'!$B$87:$H$170, MATCH(AI$8, 'Case 2 Assumptions'!$B$87:$B$170, 0), MATCH($A46, 'Case 2 Assumptions'!$B$87:$H$87, 0))</f>
        <v>10.257999999999996</v>
      </c>
      <c r="AJ46" s="203">
        <f>INDEX('Case 2 Assumptions'!$B$87:$H$170, MATCH(AJ$8, 'Case 2 Assumptions'!$B$87:$B$170, 0), MATCH($A46, 'Case 2 Assumptions'!$B$87:$H$87, 0))</f>
        <v>10.318999999999996</v>
      </c>
      <c r="AK46" s="203">
        <f>INDEX('Case 2 Assumptions'!$B$87:$H$170, MATCH(AK$8, 'Case 2 Assumptions'!$B$87:$B$170, 0), MATCH($A46, 'Case 2 Assumptions'!$B$87:$H$87, 0))</f>
        <v>10.379999999999995</v>
      </c>
      <c r="AL46" s="203">
        <f>INDEX('Case 2 Assumptions'!$B$87:$H$170, MATCH(AL$8, 'Case 2 Assumptions'!$B$87:$B$170, 0), MATCH($A46, 'Case 2 Assumptions'!$B$87:$H$87, 0))</f>
        <v>10.440999999999995</v>
      </c>
      <c r="AM46" s="203">
        <f>INDEX('Case 2 Assumptions'!$B$87:$H$170, MATCH(AM$8, 'Case 2 Assumptions'!$B$87:$B$170, 0), MATCH($A46, 'Case 2 Assumptions'!$B$87:$H$87, 0))</f>
        <v>10.501999999999995</v>
      </c>
      <c r="AN46" s="203">
        <f>INDEX('Case 2 Assumptions'!$B$87:$H$170, MATCH(AN$8, 'Case 2 Assumptions'!$B$87:$B$170, 0), MATCH($A46, 'Case 2 Assumptions'!$B$87:$H$87, 0))</f>
        <v>10.562999999999995</v>
      </c>
      <c r="AO46" s="203">
        <f>INDEX('Case 2 Assumptions'!$B$87:$H$170, MATCH(AO$8, 'Case 2 Assumptions'!$B$87:$B$170, 0), MATCH($A46, 'Case 2 Assumptions'!$B$87:$H$87, 0))</f>
        <v>10.623999999999995</v>
      </c>
      <c r="AP46" s="203">
        <f>INDEX('Case 2 Assumptions'!$B$87:$H$170, MATCH(AP$8, 'Case 2 Assumptions'!$B$87:$B$170, 0), MATCH($A46, 'Case 2 Assumptions'!$B$87:$H$87, 0))</f>
        <v>10.684999999999995</v>
      </c>
      <c r="AQ46" s="203">
        <f>INDEX('Case 2 Assumptions'!$B$87:$H$170, MATCH(AQ$8, 'Case 2 Assumptions'!$B$87:$B$170, 0), MATCH($A46, 'Case 2 Assumptions'!$B$87:$H$87, 0))</f>
        <v>10.745999999999995</v>
      </c>
      <c r="AR46" s="203">
        <f>INDEX('Case 2 Assumptions'!$B$87:$H$170, MATCH(AR$8, 'Case 2 Assumptions'!$B$87:$B$170, 0), MATCH($A46, 'Case 2 Assumptions'!$B$87:$H$87, 0))</f>
        <v>10.806999999999995</v>
      </c>
      <c r="AS46" s="203">
        <f>INDEX('Case 2 Assumptions'!$B$87:$H$170, MATCH(AS$8, 'Case 2 Assumptions'!$B$87:$B$170, 0), MATCH($A46, 'Case 2 Assumptions'!$B$87:$H$87, 0))</f>
        <v>10.836699999999995</v>
      </c>
      <c r="AT46" s="203">
        <f>INDEX('Case 2 Assumptions'!$B$87:$H$170, MATCH(AT$8, 'Case 2 Assumptions'!$B$87:$B$170, 0), MATCH($A46, 'Case 2 Assumptions'!$B$87:$H$87, 0))</f>
        <v>10.866399999999995</v>
      </c>
      <c r="AU46" s="203">
        <f>INDEX('Case 2 Assumptions'!$B$87:$H$170, MATCH(AU$8, 'Case 2 Assumptions'!$B$87:$B$170, 0), MATCH($A46, 'Case 2 Assumptions'!$B$87:$H$87, 0))</f>
        <v>10.896099999999995</v>
      </c>
      <c r="AV46" s="203">
        <f>INDEX('Case 2 Assumptions'!$B$87:$H$170, MATCH(AV$8, 'Case 2 Assumptions'!$B$87:$B$170, 0), MATCH($A46, 'Case 2 Assumptions'!$B$87:$H$87, 0))</f>
        <v>10.925799999999995</v>
      </c>
      <c r="AW46" s="203">
        <f>INDEX('Case 2 Assumptions'!$B$87:$H$170, MATCH(AW$8, 'Case 2 Assumptions'!$B$87:$B$170, 0), MATCH($A46, 'Case 2 Assumptions'!$B$87:$H$87, 0))</f>
        <v>10.955499999999995</v>
      </c>
      <c r="AX46" s="203">
        <f>INDEX('Case 2 Assumptions'!$B$87:$H$170, MATCH(AX$8, 'Case 2 Assumptions'!$B$87:$B$170, 0), MATCH($A46, 'Case 2 Assumptions'!$B$87:$H$87, 0))</f>
        <v>10.985199999999995</v>
      </c>
      <c r="AY46" s="203">
        <f>INDEX('Case 2 Assumptions'!$B$87:$H$170, MATCH(AY$8, 'Case 2 Assumptions'!$B$87:$B$170, 0), MATCH($A46, 'Case 2 Assumptions'!$B$87:$H$87, 0))</f>
        <v>11.014899999999995</v>
      </c>
      <c r="AZ46" s="203">
        <f>INDEX('Case 2 Assumptions'!$B$87:$H$170, MATCH(AZ$8, 'Case 2 Assumptions'!$B$87:$B$170, 0), MATCH($A46, 'Case 2 Assumptions'!$B$87:$H$87, 0))</f>
        <v>11.044599999999996</v>
      </c>
      <c r="BA46" s="203">
        <f>INDEX('Case 2 Assumptions'!$B$87:$H$170, MATCH(BA$8, 'Case 2 Assumptions'!$B$87:$B$170, 0), MATCH($A46, 'Case 2 Assumptions'!$B$87:$H$87, 0))</f>
        <v>11.074299999999996</v>
      </c>
      <c r="BB46" s="203">
        <f>INDEX('Case 2 Assumptions'!$B$87:$H$170, MATCH(BB$8, 'Case 2 Assumptions'!$B$87:$B$170, 0), MATCH($A46, 'Case 2 Assumptions'!$B$87:$H$87, 0))</f>
        <v>11.103999999999996</v>
      </c>
      <c r="BC46" s="203">
        <f>INDEX('Case 2 Assumptions'!$B$87:$H$170, MATCH(BC$8, 'Case 2 Assumptions'!$B$87:$B$170, 0), MATCH($A46, 'Case 2 Assumptions'!$B$87:$H$87, 0))</f>
        <v>11.106199999999996</v>
      </c>
      <c r="BD46" s="203">
        <f>INDEX('Case 2 Assumptions'!$B$87:$H$170, MATCH(BD$8, 'Case 2 Assumptions'!$B$87:$B$170, 0), MATCH($A46, 'Case 2 Assumptions'!$B$87:$H$87, 0))</f>
        <v>11.108399999999996</v>
      </c>
      <c r="BE46" s="203">
        <f>INDEX('Case 2 Assumptions'!$B$87:$H$170, MATCH(BE$8, 'Case 2 Assumptions'!$B$87:$B$170, 0), MATCH($A46, 'Case 2 Assumptions'!$B$87:$H$87, 0))</f>
        <v>11.110599999999996</v>
      </c>
      <c r="BF46" s="203">
        <f>INDEX('Case 2 Assumptions'!$B$87:$H$170, MATCH(BF$8, 'Case 2 Assumptions'!$B$87:$B$170, 0), MATCH($A46, 'Case 2 Assumptions'!$B$87:$H$87, 0))</f>
        <v>11.112799999999996</v>
      </c>
      <c r="BG46" s="203">
        <f>INDEX('Case 2 Assumptions'!$B$87:$H$170, MATCH(BG$8, 'Case 2 Assumptions'!$B$87:$B$170, 0), MATCH($A46, 'Case 2 Assumptions'!$B$87:$H$87, 0))</f>
        <v>11.114999999999997</v>
      </c>
      <c r="BH46" s="203">
        <f>INDEX('Case 2 Assumptions'!$B$87:$H$170, MATCH(BH$8, 'Case 2 Assumptions'!$B$87:$B$170, 0), MATCH($A46, 'Case 2 Assumptions'!$B$87:$H$87, 0))</f>
        <v>11.117199999999997</v>
      </c>
      <c r="BI46" s="203">
        <f>INDEX('Case 2 Assumptions'!$B$87:$H$170, MATCH(BI$8, 'Case 2 Assumptions'!$B$87:$B$170, 0), MATCH($A46, 'Case 2 Assumptions'!$B$87:$H$87, 0))</f>
        <v>11.119399999999997</v>
      </c>
      <c r="BJ46" s="203">
        <f>INDEX('Case 2 Assumptions'!$B$87:$H$170, MATCH(BJ$8, 'Case 2 Assumptions'!$B$87:$B$170, 0), MATCH($A46, 'Case 2 Assumptions'!$B$87:$H$87, 0))</f>
        <v>11.121599999999997</v>
      </c>
      <c r="BK46" s="203">
        <f>INDEX('Case 2 Assumptions'!$B$87:$H$170, MATCH(BK$8, 'Case 2 Assumptions'!$B$87:$B$170, 0), MATCH($A46, 'Case 2 Assumptions'!$B$87:$H$87, 0))</f>
        <v>11.123799999999997</v>
      </c>
      <c r="BL46" s="203">
        <f>INDEX('Case 2 Assumptions'!$B$87:$H$170, MATCH(BL$8, 'Case 2 Assumptions'!$B$87:$B$170, 0), MATCH($A46, 'Case 2 Assumptions'!$B$87:$H$87, 0))</f>
        <v>11.125999999999998</v>
      </c>
      <c r="BM46" s="203">
        <f>INDEX('Case 2 Assumptions'!$B$87:$H$170, MATCH(BM$8, 'Case 2 Assumptions'!$B$87:$B$170, 0), MATCH($A46, 'Case 2 Assumptions'!$B$87:$H$87, 0))</f>
        <v>11.108099999999997</v>
      </c>
      <c r="BN46" s="203">
        <f>INDEX('Case 2 Assumptions'!$B$87:$H$170, MATCH(BN$8, 'Case 2 Assumptions'!$B$87:$B$170, 0), MATCH($A46, 'Case 2 Assumptions'!$B$87:$H$87, 0))</f>
        <v>11.090199999999996</v>
      </c>
      <c r="BO46" s="203">
        <f>INDEX('Case 2 Assumptions'!$B$87:$H$170, MATCH(BO$8, 'Case 2 Assumptions'!$B$87:$B$170, 0), MATCH($A46, 'Case 2 Assumptions'!$B$87:$H$87, 0))</f>
        <v>11.072299999999995</v>
      </c>
      <c r="BP46" s="203">
        <f>INDEX('Case 2 Assumptions'!$B$87:$H$170, MATCH(BP$8, 'Case 2 Assumptions'!$B$87:$B$170, 0), MATCH($A46, 'Case 2 Assumptions'!$B$87:$H$87, 0))</f>
        <v>11.054399999999994</v>
      </c>
      <c r="BQ46" s="203">
        <f>INDEX('Case 2 Assumptions'!$B$87:$H$170, MATCH(BQ$8, 'Case 2 Assumptions'!$B$87:$B$170, 0), MATCH($A46, 'Case 2 Assumptions'!$B$87:$H$87, 0))</f>
        <v>11.036499999999993</v>
      </c>
      <c r="BR46" s="203">
        <f>INDEX('Case 2 Assumptions'!$B$87:$H$170, MATCH(BR$8, 'Case 2 Assumptions'!$B$87:$B$170, 0), MATCH($A46, 'Case 2 Assumptions'!$B$87:$H$87, 0))</f>
        <v>11.018599999999992</v>
      </c>
      <c r="BS46" s="203">
        <f>INDEX('Case 2 Assumptions'!$B$87:$H$170, MATCH(BS$8, 'Case 2 Assumptions'!$B$87:$B$170, 0), MATCH($A46, 'Case 2 Assumptions'!$B$87:$H$87, 0))</f>
        <v>11.000699999999991</v>
      </c>
      <c r="BT46" s="203">
        <f>INDEX('Case 2 Assumptions'!$B$87:$H$170, MATCH(BT$8, 'Case 2 Assumptions'!$B$87:$B$170, 0), MATCH($A46, 'Case 2 Assumptions'!$B$87:$H$87, 0))</f>
        <v>10.98279999999999</v>
      </c>
      <c r="BU46" s="203">
        <f>INDEX('Case 2 Assumptions'!$B$87:$H$170, MATCH(BU$8, 'Case 2 Assumptions'!$B$87:$B$170, 0), MATCH($A46, 'Case 2 Assumptions'!$B$87:$H$87, 0))</f>
        <v>10.964899999999989</v>
      </c>
      <c r="BV46" s="203">
        <f>INDEX('Case 2 Assumptions'!$B$87:$H$170, MATCH(BV$8, 'Case 2 Assumptions'!$B$87:$B$170, 0), MATCH($A46, 'Case 2 Assumptions'!$B$87:$H$87, 0))</f>
        <v>10.946999999999989</v>
      </c>
      <c r="BW46" s="203">
        <f>INDEX('Case 2 Assumptions'!$B$87:$H$170, MATCH(BW$8, 'Case 2 Assumptions'!$B$87:$B$170, 0), MATCH($A46, 'Case 2 Assumptions'!$B$87:$H$87, 0))</f>
        <v>10.918499999999989</v>
      </c>
      <c r="BX46" s="203">
        <f>INDEX('Case 2 Assumptions'!$B$87:$H$170, MATCH(BX$8, 'Case 2 Assumptions'!$B$87:$B$170, 0), MATCH($A46, 'Case 2 Assumptions'!$B$87:$H$87, 0))</f>
        <v>10.88999999999999</v>
      </c>
      <c r="BY46" s="203">
        <f>INDEX('Case 2 Assumptions'!$B$87:$H$170, MATCH(BY$8, 'Case 2 Assumptions'!$B$87:$B$170, 0), MATCH($A46, 'Case 2 Assumptions'!$B$87:$H$87, 0))</f>
        <v>10.861499999999991</v>
      </c>
      <c r="BZ46" s="203">
        <f>INDEX('Case 2 Assumptions'!$B$87:$H$170, MATCH(BZ$8, 'Case 2 Assumptions'!$B$87:$B$170, 0), MATCH($A46, 'Case 2 Assumptions'!$B$87:$H$87, 0))</f>
        <v>10.832999999999991</v>
      </c>
      <c r="CA46" s="203">
        <f>INDEX('Case 2 Assumptions'!$B$87:$H$170, MATCH(CA$8, 'Case 2 Assumptions'!$B$87:$B$170, 0), MATCH($A46, 'Case 2 Assumptions'!$B$87:$H$87, 0))</f>
        <v>10.804499999999992</v>
      </c>
      <c r="CB46" s="203">
        <f>INDEX('Case 2 Assumptions'!$B$87:$H$170, MATCH(CB$8, 'Case 2 Assumptions'!$B$87:$B$170, 0), MATCH($A46, 'Case 2 Assumptions'!$B$87:$H$87, 0))</f>
        <v>10.775999999999993</v>
      </c>
      <c r="CC46" s="203">
        <f>INDEX('Case 2 Assumptions'!$B$87:$H$170, MATCH(CC$8, 'Case 2 Assumptions'!$B$87:$B$170, 0), MATCH($A46, 'Case 2 Assumptions'!$B$87:$H$87, 0))</f>
        <v>10.747499999999993</v>
      </c>
      <c r="CD46" s="203">
        <f>INDEX('Case 2 Assumptions'!$B$87:$H$170, MATCH(CD$8, 'Case 2 Assumptions'!$B$87:$B$170, 0), MATCH($A46, 'Case 2 Assumptions'!$B$87:$H$87, 0))</f>
        <v>10.718999999999994</v>
      </c>
      <c r="CE46" s="203">
        <f>INDEX('Case 2 Assumptions'!$B$87:$H$170, MATCH(CE$8, 'Case 2 Assumptions'!$B$87:$B$170, 0), MATCH($A46, 'Case 2 Assumptions'!$B$87:$H$87, 0))</f>
        <v>10.690499999999995</v>
      </c>
      <c r="CF46" s="203">
        <f>INDEX('Case 2 Assumptions'!$B$87:$H$170, MATCH(CF$8, 'Case 2 Assumptions'!$B$87:$B$170, 0), MATCH($A46, 'Case 2 Assumptions'!$B$87:$H$87, 0))</f>
        <v>10.661999999999995</v>
      </c>
    </row>
    <row r="47" spans="1:84" s="126" customFormat="1" x14ac:dyDescent="0.2">
      <c r="A47" s="120"/>
      <c r="B47" s="212" t="s">
        <v>161</v>
      </c>
      <c r="D47" s="204">
        <f ca="1">'Frequency &amp; Severity Prediction'!AF2</f>
        <v>2282722.4581785742</v>
      </c>
      <c r="E47" s="204">
        <f t="shared" ref="E47:AJ47" ca="1" si="73">D47*(E$44/D$44)*(E10/D10)</f>
        <v>2347402.7565746126</v>
      </c>
      <c r="F47" s="204">
        <f t="shared" ca="1" si="73"/>
        <v>2395585.2817209549</v>
      </c>
      <c r="G47" s="204">
        <f t="shared" ca="1" si="73"/>
        <v>2444401.8845530995</v>
      </c>
      <c r="H47" s="204">
        <f t="shared" ca="1" si="73"/>
        <v>2493859.7383629796</v>
      </c>
      <c r="I47" s="204">
        <f t="shared" ca="1" si="73"/>
        <v>2543966.0915662968</v>
      </c>
      <c r="J47" s="204">
        <f t="shared" ca="1" si="73"/>
        <v>2594728.2684531836</v>
      </c>
      <c r="K47" s="204">
        <f t="shared" ca="1" si="73"/>
        <v>2646153.6699461383</v>
      </c>
      <c r="L47" s="204">
        <f t="shared" ca="1" si="73"/>
        <v>2698249.7743652873</v>
      </c>
      <c r="M47" s="204">
        <f t="shared" ca="1" si="73"/>
        <v>2751024.1382010626</v>
      </c>
      <c r="N47" s="204">
        <f t="shared" ca="1" si="73"/>
        <v>2798945.0468535819</v>
      </c>
      <c r="O47" s="204">
        <f t="shared" ca="1" si="73"/>
        <v>2847712.2468060851</v>
      </c>
      <c r="P47" s="204">
        <f t="shared" ca="1" si="73"/>
        <v>2896978.9764514389</v>
      </c>
      <c r="Q47" s="204">
        <f t="shared" ca="1" si="73"/>
        <v>2946749.5704139876</v>
      </c>
      <c r="R47" s="204">
        <f t="shared" ca="1" si="73"/>
        <v>2997028.3979597786</v>
      </c>
      <c r="S47" s="204">
        <f t="shared" ca="1" si="73"/>
        <v>3047819.8632600871</v>
      </c>
      <c r="T47" s="204">
        <f t="shared" ca="1" si="73"/>
        <v>3099128.4056568816</v>
      </c>
      <c r="U47" s="204">
        <f t="shared" ca="1" si="73"/>
        <v>3150958.4999302397</v>
      </c>
      <c r="V47" s="204">
        <f t="shared" ca="1" si="73"/>
        <v>3203314.6565677351</v>
      </c>
      <c r="W47" s="204">
        <f t="shared" ca="1" si="73"/>
        <v>3256201.4220358017</v>
      </c>
      <c r="X47" s="204">
        <f t="shared" ca="1" si="73"/>
        <v>3303054.4959326619</v>
      </c>
      <c r="Y47" s="204">
        <f t="shared" ca="1" si="73"/>
        <v>3346617.601053555</v>
      </c>
      <c r="Z47" s="204">
        <f t="shared" ca="1" si="73"/>
        <v>3390490.8127913089</v>
      </c>
      <c r="AA47" s="204">
        <f t="shared" ca="1" si="73"/>
        <v>3434675.9779973957</v>
      </c>
      <c r="AB47" s="204">
        <f t="shared" ca="1" si="73"/>
        <v>3479174.9536109194</v>
      </c>
      <c r="AC47" s="204">
        <f t="shared" ca="1" si="73"/>
        <v>3523989.6067109639</v>
      </c>
      <c r="AD47" s="204">
        <f t="shared" ca="1" si="73"/>
        <v>3569121.8145691976</v>
      </c>
      <c r="AE47" s="204">
        <f t="shared" ca="1" si="73"/>
        <v>3614573.4647027534</v>
      </c>
      <c r="AF47" s="204">
        <f t="shared" ca="1" si="73"/>
        <v>3660346.4549273606</v>
      </c>
      <c r="AG47" s="204">
        <f t="shared" ca="1" si="73"/>
        <v>3706442.6934107547</v>
      </c>
      <c r="AH47" s="204">
        <f t="shared" ca="1" si="73"/>
        <v>3745485.6882423884</v>
      </c>
      <c r="AI47" s="204">
        <f t="shared" ca="1" si="73"/>
        <v>3776444.3896163981</v>
      </c>
      <c r="AJ47" s="204">
        <f t="shared" ca="1" si="73"/>
        <v>3807524.2002068739</v>
      </c>
      <c r="AK47" s="204">
        <f t="shared" ref="AK47:BP47" ca="1" si="74">AJ47*(AK$44/AJ$44)*(AK10/AJ10)</f>
        <v>3838725.5099982456</v>
      </c>
      <c r="AL47" s="204">
        <f t="shared" ca="1" si="74"/>
        <v>3870048.7101206719</v>
      </c>
      <c r="AM47" s="204">
        <f t="shared" ca="1" si="74"/>
        <v>3901494.1928532342</v>
      </c>
      <c r="AN47" s="204">
        <f t="shared" ca="1" si="74"/>
        <v>3933062.3516271333</v>
      </c>
      <c r="AO47" s="204">
        <f t="shared" ca="1" si="74"/>
        <v>3964753.5810289001</v>
      </c>
      <c r="AP47" s="204">
        <f t="shared" ca="1" si="74"/>
        <v>3996568.2768036067</v>
      </c>
      <c r="AQ47" s="204">
        <f t="shared" ca="1" si="74"/>
        <v>4028506.8358580959</v>
      </c>
      <c r="AR47" s="204">
        <f t="shared" ca="1" si="74"/>
        <v>4054828.0714749703</v>
      </c>
      <c r="AS47" s="204">
        <f t="shared" ca="1" si="74"/>
        <v>4069425.2732794569</v>
      </c>
      <c r="AT47" s="204">
        <f t="shared" ca="1" si="74"/>
        <v>4084044.3522995729</v>
      </c>
      <c r="AU47" s="204">
        <f t="shared" ca="1" si="74"/>
        <v>4098685.3351729587</v>
      </c>
      <c r="AV47" s="204">
        <f t="shared" ca="1" si="74"/>
        <v>4113348.2485667272</v>
      </c>
      <c r="AW47" s="204">
        <f t="shared" ca="1" si="74"/>
        <v>4128033.1191774928</v>
      </c>
      <c r="AX47" s="204">
        <f t="shared" ca="1" si="74"/>
        <v>4142739.9737314042</v>
      </c>
      <c r="AY47" s="204">
        <f t="shared" ca="1" si="74"/>
        <v>4157468.8389841747</v>
      </c>
      <c r="AZ47" s="204">
        <f t="shared" ca="1" si="74"/>
        <v>4172219.7417211123</v>
      </c>
      <c r="BA47" s="204">
        <f t="shared" ca="1" si="74"/>
        <v>4186992.7087571509</v>
      </c>
      <c r="BB47" s="204">
        <f t="shared" ca="1" si="74"/>
        <v>4195996.6349417213</v>
      </c>
      <c r="BC47" s="204">
        <f t="shared" ca="1" si="74"/>
        <v>4194606.454886077</v>
      </c>
      <c r="BD47" s="204">
        <f t="shared" ca="1" si="74"/>
        <v>4193216.5700948965</v>
      </c>
      <c r="BE47" s="204">
        <f t="shared" ca="1" si="74"/>
        <v>4191826.9806455295</v>
      </c>
      <c r="BF47" s="204">
        <f t="shared" ca="1" si="74"/>
        <v>4190437.6866151574</v>
      </c>
      <c r="BG47" s="204">
        <f t="shared" ca="1" si="74"/>
        <v>4189048.6880807956</v>
      </c>
      <c r="BH47" s="204">
        <f t="shared" ca="1" si="74"/>
        <v>4187659.9851192986</v>
      </c>
      <c r="BI47" s="204">
        <f t="shared" ca="1" si="74"/>
        <v>4186271.5778073552</v>
      </c>
      <c r="BJ47" s="204">
        <f t="shared" ca="1" si="74"/>
        <v>4184883.4662214885</v>
      </c>
      <c r="BK47" s="204">
        <f t="shared" ca="1" si="74"/>
        <v>4183495.6504380601</v>
      </c>
      <c r="BL47" s="204">
        <f t="shared" ca="1" si="74"/>
        <v>4177155.2789921872</v>
      </c>
      <c r="BM47" s="204">
        <f t="shared" ca="1" si="74"/>
        <v>4163301.8854441438</v>
      </c>
      <c r="BN47" s="204">
        <f t="shared" ca="1" si="74"/>
        <v>4149483.7026097644</v>
      </c>
      <c r="BO47" s="204">
        <f t="shared" ca="1" si="74"/>
        <v>4135700.6504973122</v>
      </c>
      <c r="BP47" s="204">
        <f t="shared" ca="1" si="74"/>
        <v>4121952.6492858003</v>
      </c>
      <c r="BQ47" s="204">
        <f t="shared" ref="BQ47:CF47" ca="1" si="75">BP47*(BQ$44/BP$44)*(BQ10/BP10)</f>
        <v>4108239.619324639</v>
      </c>
      <c r="BR47" s="204">
        <f t="shared" ca="1" si="75"/>
        <v>4094561.4811332882</v>
      </c>
      <c r="BS47" s="204">
        <f t="shared" ca="1" si="75"/>
        <v>4080918.1554009081</v>
      </c>
      <c r="BT47" s="204">
        <f t="shared" ca="1" si="75"/>
        <v>4067309.5629860112</v>
      </c>
      <c r="BU47" s="204">
        <f t="shared" ca="1" si="75"/>
        <v>4053735.6249161134</v>
      </c>
      <c r="BV47" s="204">
        <f t="shared" ca="1" si="75"/>
        <v>4037400.6942290454</v>
      </c>
      <c r="BW47" s="204">
        <f t="shared" ca="1" si="75"/>
        <v>4017208.3758257125</v>
      </c>
      <c r="BX47" s="204">
        <f t="shared" ca="1" si="75"/>
        <v>3997089.8137683775</v>
      </c>
      <c r="BY47" s="204">
        <f t="shared" ca="1" si="75"/>
        <v>3977044.7701210245</v>
      </c>
      <c r="BZ47" s="204">
        <f t="shared" ca="1" si="75"/>
        <v>3957073.0076654032</v>
      </c>
      <c r="CA47" s="204">
        <f t="shared" ca="1" si="75"/>
        <v>3937174.2898989599</v>
      </c>
      <c r="CB47" s="204">
        <f t="shared" ca="1" si="75"/>
        <v>3917348.381032763</v>
      </c>
      <c r="CC47" s="204">
        <f t="shared" ca="1" si="75"/>
        <v>3897595.0459894408</v>
      </c>
      <c r="CD47" s="204">
        <f t="shared" ca="1" si="75"/>
        <v>3877914.0504011214</v>
      </c>
      <c r="CE47" s="204">
        <f t="shared" ca="1" si="75"/>
        <v>3858305.1606073813</v>
      </c>
      <c r="CF47" s="204">
        <f t="shared" ca="1" si="75"/>
        <v>3838768.1436531972</v>
      </c>
    </row>
    <row r="48" spans="1:84" s="126" customFormat="1" x14ac:dyDescent="0.2">
      <c r="A48" s="120"/>
      <c r="B48" s="212" t="s">
        <v>162</v>
      </c>
      <c r="D48" s="204">
        <f ca="1">'Frequency &amp; Severity Prediction'!AF3</f>
        <v>2133616.2644987684</v>
      </c>
      <c r="E48" s="204">
        <f ca="1">D48*(E$44/D$44)*(E11/D11)</f>
        <v>2249487.80685098</v>
      </c>
      <c r="F48" s="303">
        <f ca="1">E48*(F$44/E$44)*(F11/E11)*(1-('Case 2 Assumptions'!$C$173*'Case 2 Assumptions'!$C$174^('Program Case 2 - Forecasts'!F7)))</f>
        <v>2182254.9100316223</v>
      </c>
      <c r="G48" s="303">
        <f ca="1">F48*(G$44/F$44)*(G11/F11)*(1-('Case 2 Assumptions'!$C$173*'Case 2 Assumptions'!$C$174^('Program Case 2 - Forecasts'!G7)))</f>
        <v>2184416.5608743411</v>
      </c>
      <c r="H48" s="303">
        <f ca="1">G48*(H$44/G$44)*(H11/G11)*(1-('Case 2 Assumptions'!$C$173*'Case 2 Assumptions'!$C$174^('Program Case 2 - Forecasts'!H7)))</f>
        <v>2188387.6183054843</v>
      </c>
      <c r="I48" s="303">
        <f ca="1">H48*(I$44/H$44)*(I11/H11)*(1-('Case 2 Assumptions'!$C$173*'Case 2 Assumptions'!$C$174^('Program Case 2 - Forecasts'!I7)))</f>
        <v>2194077.1271702745</v>
      </c>
      <c r="J48" s="303">
        <f ca="1">I48*(J$44/I$44)*(J11/I11)*(1-('Case 2 Assumptions'!$C$173*'Case 2 Assumptions'!$C$174^('Program Case 2 - Forecasts'!J7)))</f>
        <v>2201402.6558794836</v>
      </c>
      <c r="K48" s="303">
        <f ca="1">J48*(K$44/J$44)*(K11/J11)*(1-('Case 2 Assumptions'!$C$173*'Case 2 Assumptions'!$C$174^('Program Case 2 - Forecasts'!K7)))</f>
        <v>2210289.3944118195</v>
      </c>
      <c r="L48" s="303">
        <f ca="1">K48*(L$44/K$44)*(L11/K11)*(1-('Case 2 Assumptions'!$C$173*'Case 2 Assumptions'!$C$174^('Program Case 2 - Forecasts'!L7)))</f>
        <v>2220669.3613078436</v>
      </c>
      <c r="M48" s="303">
        <f ca="1">L48*(M$44/L$44)*(M11/L11)*(1-('Case 2 Assumptions'!$C$173*'Case 2 Assumptions'!$C$174^('Program Case 2 - Forecasts'!M7)))</f>
        <v>2232480.7050538948</v>
      </c>
      <c r="N48" s="303">
        <f ca="1">M48*(N$44/M$44)*(N11/M11)*(1-('Case 2 Assumptions'!$C$173*'Case 2 Assumptions'!$C$174^('Program Case 2 - Forecasts'!N7)))</f>
        <v>2241231.499849698</v>
      </c>
      <c r="O48" s="303">
        <f ca="1">N48*(O$44/N$44)*(O11/N11)*(1-('Case 2 Assumptions'!$C$173*'Case 2 Assumptions'!$C$174^('Program Case 2 - Forecasts'!O7)))</f>
        <v>2251538.5010700827</v>
      </c>
      <c r="P48" s="303">
        <f ca="1">O48*(P$44/O$44)*(P11/O11)*(1-('Case 2 Assumptions'!$C$173*'Case 2 Assumptions'!$C$174^('Program Case 2 - Forecasts'!P7)))</f>
        <v>2263063.1179054067</v>
      </c>
      <c r="Q48" s="303">
        <f ca="1">P48*(Q$44/P$44)*(Q11/P11)*(1-('Case 2 Assumptions'!$C$173*'Case 2 Assumptions'!$C$174^('Program Case 2 - Forecasts'!Q7)))</f>
        <v>2275756.0220608227</v>
      </c>
      <c r="R48" s="303">
        <f ca="1">Q48*(R$44/Q$44)*(R11/Q11)*(1-('Case 2 Assumptions'!$C$173*'Case 2 Assumptions'!$C$174^('Program Case 2 - Forecasts'!R7)))</f>
        <v>2289571.843667015</v>
      </c>
      <c r="S48" s="303">
        <f ca="1">R48*(S$44/R$44)*(S11/R11)*(1-('Case 2 Assumptions'!$C$173*'Case 2 Assumptions'!$C$174^('Program Case 2 - Forecasts'!S7)))</f>
        <v>2304468.802353208</v>
      </c>
      <c r="T48" s="303">
        <f ca="1">S48*(T$44/S$44)*(T11/S11)*(1-('Case 2 Assumptions'!$C$173*'Case 2 Assumptions'!$C$174^('Program Case 2 - Forecasts'!T7)))</f>
        <v>2320408.3781424081</v>
      </c>
      <c r="U48" s="303">
        <f ca="1">T48*(U$44/T$44)*(U11/T11)*(1-('Case 2 Assumptions'!$C$173*'Case 2 Assumptions'!$C$174^('Program Case 2 - Forecasts'!U7)))</f>
        <v>2337355.0173962479</v>
      </c>
      <c r="V48" s="303">
        <f ca="1">U48*(V$44/U$44)*(V11/U11)*(1-('Case 2 Assumptions'!$C$173*'Case 2 Assumptions'!$C$174^('Program Case 2 - Forecasts'!V7)))</f>
        <v>2355275.8696641079</v>
      </c>
      <c r="W48" s="303">
        <f ca="1">V48*(W$44/V$44)*(W11/V11)*(1-('Case 2 Assumptions'!$C$173*'Case 2 Assumptions'!$C$174^('Program Case 2 - Forecasts'!W7)))</f>
        <v>2374140.5518288771</v>
      </c>
      <c r="X48" s="303">
        <f ca="1">W48*(X$44/W$44)*(X11/W11)*(1-('Case 2 Assumptions'!$C$173*'Case 2 Assumptions'!$C$174^('Program Case 2 - Forecasts'!X7)))</f>
        <v>2389169.5236202851</v>
      </c>
      <c r="Y48" s="204">
        <f t="shared" ref="Y48:BD48" ca="1" si="76">X48*(Y$44/X$44)*(Y11/X11)</f>
        <v>2420679.6434918372</v>
      </c>
      <c r="Z48" s="204">
        <f t="shared" ca="1" si="76"/>
        <v>2452414.0700707072</v>
      </c>
      <c r="AA48" s="204">
        <f t="shared" ca="1" si="76"/>
        <v>2484374.1392238201</v>
      </c>
      <c r="AB48" s="204">
        <f t="shared" ca="1" si="76"/>
        <v>2516561.1941147009</v>
      </c>
      <c r="AC48" s="204">
        <f t="shared" ca="1" si="76"/>
        <v>2548976.5852413331</v>
      </c>
      <c r="AD48" s="204">
        <f t="shared" ca="1" si="76"/>
        <v>2581621.6704742187</v>
      </c>
      <c r="AE48" s="204">
        <f t="shared" ca="1" si="76"/>
        <v>2614497.8150946181</v>
      </c>
      <c r="AF48" s="204">
        <f t="shared" ca="1" si="76"/>
        <v>2647606.3918329864</v>
      </c>
      <c r="AG48" s="204">
        <f t="shared" ca="1" si="76"/>
        <v>2680948.7809076062</v>
      </c>
      <c r="AH48" s="204">
        <f t="shared" ca="1" si="76"/>
        <v>2709189.4089315967</v>
      </c>
      <c r="AI48" s="204">
        <f t="shared" ca="1" si="76"/>
        <v>2731582.495665323</v>
      </c>
      <c r="AJ48" s="204">
        <f t="shared" ca="1" si="76"/>
        <v>2754063.1832695068</v>
      </c>
      <c r="AK48" s="204">
        <f t="shared" ca="1" si="76"/>
        <v>2776631.7538281744</v>
      </c>
      <c r="AL48" s="204">
        <f t="shared" ca="1" si="76"/>
        <v>2799288.4902540836</v>
      </c>
      <c r="AM48" s="204">
        <f t="shared" ca="1" si="76"/>
        <v>2822033.6762910318</v>
      </c>
      <c r="AN48" s="204">
        <f t="shared" ca="1" si="76"/>
        <v>2844867.5965161682</v>
      </c>
      <c r="AO48" s="204">
        <f t="shared" ca="1" si="76"/>
        <v>2867790.5363423186</v>
      </c>
      <c r="AP48" s="204">
        <f t="shared" ca="1" si="76"/>
        <v>2890802.7820203048</v>
      </c>
      <c r="AQ48" s="204">
        <f t="shared" ca="1" si="76"/>
        <v>2913904.6206412828</v>
      </c>
      <c r="AR48" s="204">
        <f t="shared" ca="1" si="76"/>
        <v>2932943.3298231331</v>
      </c>
      <c r="AS48" s="204">
        <f t="shared" ca="1" si="76"/>
        <v>2943501.7961531193</v>
      </c>
      <c r="AT48" s="204">
        <f t="shared" ca="1" si="76"/>
        <v>2954076.0867381725</v>
      </c>
      <c r="AU48" s="204">
        <f t="shared" ca="1" si="76"/>
        <v>2964666.2208458646</v>
      </c>
      <c r="AV48" s="204">
        <f t="shared" ca="1" si="76"/>
        <v>2975272.2177650835</v>
      </c>
      <c r="AW48" s="204">
        <f t="shared" ca="1" si="76"/>
        <v>2985894.0968060596</v>
      </c>
      <c r="AX48" s="204">
        <f t="shared" ca="1" si="76"/>
        <v>2996531.8773003831</v>
      </c>
      <c r="AY48" s="204">
        <f t="shared" ca="1" si="76"/>
        <v>3007185.5786010311</v>
      </c>
      <c r="AZ48" s="204">
        <f t="shared" ca="1" si="76"/>
        <v>3017855.2200823859</v>
      </c>
      <c r="BA48" s="204">
        <f t="shared" ca="1" si="76"/>
        <v>3028540.821140259</v>
      </c>
      <c r="BB48" s="204">
        <f t="shared" ca="1" si="76"/>
        <v>3035053.5523287971</v>
      </c>
      <c r="BC48" s="204">
        <f t="shared" ca="1" si="76"/>
        <v>3034048.0055461503</v>
      </c>
      <c r="BD48" s="204">
        <f t="shared" ca="1" si="76"/>
        <v>3033042.6723345672</v>
      </c>
      <c r="BE48" s="204">
        <f t="shared" ref="BE48:CF48" ca="1" si="77">BD48*(BE$44/BD$44)*(BE11/BD11)</f>
        <v>3032037.5527499947</v>
      </c>
      <c r="BF48" s="204">
        <f t="shared" ca="1" si="77"/>
        <v>3031032.64684826</v>
      </c>
      <c r="BG48" s="204">
        <f t="shared" ca="1" si="77"/>
        <v>3030027.954685071</v>
      </c>
      <c r="BH48" s="204">
        <f t="shared" ca="1" si="77"/>
        <v>3029023.4763160176</v>
      </c>
      <c r="BI48" s="204">
        <f t="shared" ca="1" si="77"/>
        <v>3028019.2117965701</v>
      </c>
      <c r="BJ48" s="204">
        <f t="shared" ca="1" si="77"/>
        <v>3027015.1611820799</v>
      </c>
      <c r="BK48" s="204">
        <f t="shared" ca="1" si="77"/>
        <v>3026011.3245277801</v>
      </c>
      <c r="BL48" s="204">
        <f t="shared" ca="1" si="77"/>
        <v>3021425.1990958308</v>
      </c>
      <c r="BM48" s="204">
        <f t="shared" ca="1" si="77"/>
        <v>3011404.7450874392</v>
      </c>
      <c r="BN48" s="204">
        <f t="shared" ca="1" si="77"/>
        <v>3001409.7597366478</v>
      </c>
      <c r="BO48" s="204">
        <f t="shared" ca="1" si="77"/>
        <v>2991440.1851837332</v>
      </c>
      <c r="BP48" s="204">
        <f t="shared" ca="1" si="77"/>
        <v>2981495.9636924788</v>
      </c>
      <c r="BQ48" s="204">
        <f t="shared" ca="1" si="77"/>
        <v>2971577.0376499193</v>
      </c>
      <c r="BR48" s="204">
        <f t="shared" ca="1" si="77"/>
        <v>2961683.3495660918</v>
      </c>
      <c r="BS48" s="204">
        <f t="shared" ca="1" si="77"/>
        <v>2951814.84207378</v>
      </c>
      <c r="BT48" s="204">
        <f t="shared" ca="1" si="77"/>
        <v>2941971.4579282631</v>
      </c>
      <c r="BU48" s="204">
        <f t="shared" ca="1" si="77"/>
        <v>2932153.1400070656</v>
      </c>
      <c r="BV48" s="204">
        <f t="shared" ca="1" si="77"/>
        <v>2920337.7374407295</v>
      </c>
      <c r="BW48" s="204">
        <f t="shared" ca="1" si="77"/>
        <v>2905732.204350105</v>
      </c>
      <c r="BX48" s="204">
        <f t="shared" ca="1" si="77"/>
        <v>2891180.0207922389</v>
      </c>
      <c r="BY48" s="204">
        <f t="shared" ca="1" si="77"/>
        <v>2876681.0146629517</v>
      </c>
      <c r="BZ48" s="204">
        <f t="shared" ca="1" si="77"/>
        <v>2862235.0143772434</v>
      </c>
      <c r="CA48" s="204">
        <f t="shared" ca="1" si="77"/>
        <v>2847841.8488677884</v>
      </c>
      <c r="CB48" s="204">
        <f t="shared" ca="1" si="77"/>
        <v>2833501.3475834415</v>
      </c>
      <c r="CC48" s="204">
        <f t="shared" ca="1" si="77"/>
        <v>2819213.3404877423</v>
      </c>
      <c r="CD48" s="204">
        <f t="shared" ca="1" si="77"/>
        <v>2804977.6580574284</v>
      </c>
      <c r="CE48" s="204">
        <f t="shared" ca="1" si="77"/>
        <v>2790794.1312809489</v>
      </c>
      <c r="CF48" s="204">
        <f t="shared" ca="1" si="77"/>
        <v>2776662.5916569834</v>
      </c>
    </row>
    <row r="49" spans="1:84" s="126" customFormat="1" x14ac:dyDescent="0.2">
      <c r="A49" s="120"/>
      <c r="B49" s="212" t="s">
        <v>163</v>
      </c>
      <c r="D49" s="204">
        <f ca="1">'Frequency &amp; Severity Prediction'!AF4</f>
        <v>2253647.3827051888</v>
      </c>
      <c r="E49" s="204">
        <f ca="1">D49*(E$44/D$44)*(E12/D12)</f>
        <v>2293313.4363423926</v>
      </c>
      <c r="F49" s="204">
        <f t="shared" ref="F49:X49" ca="1" si="78">E49*(F$44/E$44)*(F12/E12)</f>
        <v>2340385.7301809895</v>
      </c>
      <c r="G49" s="204">
        <f t="shared" ca="1" si="78"/>
        <v>2388077.4911614996</v>
      </c>
      <c r="H49" s="204">
        <f t="shared" ca="1" si="78"/>
        <v>2436395.7272874401</v>
      </c>
      <c r="I49" s="204">
        <f t="shared" ca="1" si="78"/>
        <v>2485347.5199550791</v>
      </c>
      <c r="J49" s="204">
        <f t="shared" ca="1" si="78"/>
        <v>2534940.0246868026</v>
      </c>
      <c r="K49" s="204">
        <f t="shared" ca="1" si="78"/>
        <v>2585180.4718715833</v>
      </c>
      <c r="L49" s="204">
        <f t="shared" ca="1" si="78"/>
        <v>2636076.167512611</v>
      </c>
      <c r="M49" s="204">
        <f t="shared" ca="1" si="78"/>
        <v>2687634.4939821656</v>
      </c>
      <c r="N49" s="204">
        <f t="shared" ca="1" si="78"/>
        <v>2734451.1995461159</v>
      </c>
      <c r="O49" s="204">
        <f t="shared" ca="1" si="78"/>
        <v>2782094.6959979432</v>
      </c>
      <c r="P49" s="204">
        <f t="shared" ca="1" si="78"/>
        <v>2830226.2118802909</v>
      </c>
      <c r="Q49" s="204">
        <f t="shared" ca="1" si="78"/>
        <v>2878849.9819382289</v>
      </c>
      <c r="R49" s="204">
        <f t="shared" ca="1" si="78"/>
        <v>2927970.2747603091</v>
      </c>
      <c r="S49" s="204">
        <f t="shared" ca="1" si="78"/>
        <v>2977591.3930360191</v>
      </c>
      <c r="T49" s="204">
        <f t="shared" ca="1" si="78"/>
        <v>3027717.6738151275</v>
      </c>
      <c r="U49" s="204">
        <f t="shared" ca="1" si="78"/>
        <v>3078353.4887689417</v>
      </c>
      <c r="V49" s="204">
        <f t="shared" ca="1" si="78"/>
        <v>3129503.2444534847</v>
      </c>
      <c r="W49" s="204">
        <f t="shared" ca="1" si="78"/>
        <v>3181171.382574609</v>
      </c>
      <c r="X49" s="204">
        <f t="shared" ca="1" si="78"/>
        <v>3226944.8586432855</v>
      </c>
      <c r="Y49" s="204">
        <f t="shared" ref="Y49:BD49" ca="1" si="79">X49*(Y$44/X$44)*(Y12/X12)</f>
        <v>3269504.1740495274</v>
      </c>
      <c r="Z49" s="204">
        <f t="shared" ca="1" si="79"/>
        <v>3312366.450534414</v>
      </c>
      <c r="AA49" s="204">
        <f t="shared" ca="1" si="79"/>
        <v>3355533.4923938997</v>
      </c>
      <c r="AB49" s="204">
        <f t="shared" ca="1" si="79"/>
        <v>3399007.1137791285</v>
      </c>
      <c r="AC49" s="204">
        <f t="shared" ca="1" si="79"/>
        <v>3442789.1387475771</v>
      </c>
      <c r="AD49" s="204">
        <f t="shared" ca="1" si="79"/>
        <v>3486881.4013144486</v>
      </c>
      <c r="AE49" s="204">
        <f t="shared" ca="1" si="79"/>
        <v>3531285.7455043304</v>
      </c>
      <c r="AF49" s="204">
        <f t="shared" ca="1" si="79"/>
        <v>3576004.0254031061</v>
      </c>
      <c r="AG49" s="204">
        <f t="shared" ca="1" si="79"/>
        <v>3621038.105210131</v>
      </c>
      <c r="AH49" s="204">
        <f t="shared" ca="1" si="79"/>
        <v>3659181.4636055548</v>
      </c>
      <c r="AI49" s="204">
        <f t="shared" ca="1" si="79"/>
        <v>3689426.8084377856</v>
      </c>
      <c r="AJ49" s="204">
        <f t="shared" ca="1" si="79"/>
        <v>3719790.4718638794</v>
      </c>
      <c r="AK49" s="204">
        <f t="shared" ca="1" si="79"/>
        <v>3750272.8348821658</v>
      </c>
      <c r="AL49" s="204">
        <f t="shared" ca="1" si="79"/>
        <v>3780874.279610306</v>
      </c>
      <c r="AM49" s="204">
        <f t="shared" ca="1" si="79"/>
        <v>3811595.1892884094</v>
      </c>
      <c r="AN49" s="204">
        <f t="shared" ca="1" si="79"/>
        <v>3842435.9482821557</v>
      </c>
      <c r="AO49" s="204">
        <f t="shared" ca="1" si="79"/>
        <v>3873396.9420859348</v>
      </c>
      <c r="AP49" s="204">
        <f t="shared" ca="1" si="79"/>
        <v>3904478.5573259825</v>
      </c>
      <c r="AQ49" s="204">
        <f t="shared" ca="1" si="79"/>
        <v>3935681.1817635354</v>
      </c>
      <c r="AR49" s="204">
        <f t="shared" ca="1" si="79"/>
        <v>3961395.9182450566</v>
      </c>
      <c r="AS49" s="204">
        <f t="shared" ca="1" si="79"/>
        <v>3975656.7684282949</v>
      </c>
      <c r="AT49" s="204">
        <f t="shared" ca="1" si="79"/>
        <v>3989938.991728018</v>
      </c>
      <c r="AU49" s="204">
        <f t="shared" ca="1" si="79"/>
        <v>4004242.6141680758</v>
      </c>
      <c r="AV49" s="204">
        <f t="shared" ca="1" si="79"/>
        <v>4018567.6618011128</v>
      </c>
      <c r="AW49" s="204">
        <f t="shared" ca="1" si="79"/>
        <v>4032914.1607085951</v>
      </c>
      <c r="AX49" s="204">
        <f t="shared" ca="1" si="79"/>
        <v>4047282.137000842</v>
      </c>
      <c r="AY49" s="204">
        <f t="shared" ca="1" si="79"/>
        <v>4061671.6168170557</v>
      </c>
      <c r="AZ49" s="204">
        <f t="shared" ca="1" si="79"/>
        <v>4076082.6263253526</v>
      </c>
      <c r="BA49" s="204">
        <f t="shared" ca="1" si="79"/>
        <v>4090515.1917227907</v>
      </c>
      <c r="BB49" s="204">
        <f t="shared" ca="1" si="79"/>
        <v>4099311.6476531057</v>
      </c>
      <c r="BC49" s="204">
        <f t="shared" ca="1" si="79"/>
        <v>4097953.5004022284</v>
      </c>
      <c r="BD49" s="204">
        <f t="shared" ca="1" si="79"/>
        <v>4096595.6416122727</v>
      </c>
      <c r="BE49" s="204">
        <f t="shared" ref="BE49:CF49" ca="1" si="80">BD49*(BE$44/BD$44)*(BE12/BD12)</f>
        <v>4095238.0713588055</v>
      </c>
      <c r="BF49" s="204">
        <f t="shared" ca="1" si="80"/>
        <v>4093880.7897172291</v>
      </c>
      <c r="BG49" s="204">
        <f t="shared" ca="1" si="80"/>
        <v>4092523.7967627863</v>
      </c>
      <c r="BH49" s="204">
        <f t="shared" ca="1" si="80"/>
        <v>4091167.0925705596</v>
      </c>
      <c r="BI49" s="204">
        <f t="shared" ca="1" si="80"/>
        <v>4089810.6772154705</v>
      </c>
      <c r="BJ49" s="204">
        <f t="shared" ca="1" si="80"/>
        <v>4088454.5507722795</v>
      </c>
      <c r="BK49" s="204">
        <f t="shared" ca="1" si="80"/>
        <v>4087098.7133155884</v>
      </c>
      <c r="BL49" s="204">
        <f t="shared" ca="1" si="80"/>
        <v>4080904.4379670164</v>
      </c>
      <c r="BM49" s="204">
        <f t="shared" ca="1" si="80"/>
        <v>4067370.2570627443</v>
      </c>
      <c r="BN49" s="204">
        <f t="shared" ca="1" si="80"/>
        <v>4053870.4755398836</v>
      </c>
      <c r="BO49" s="204">
        <f t="shared" ca="1" si="80"/>
        <v>4040405.0152498828</v>
      </c>
      <c r="BP49" s="204">
        <f t="shared" ca="1" si="80"/>
        <v>4026973.7982110064</v>
      </c>
      <c r="BQ49" s="204">
        <f t="shared" ca="1" si="80"/>
        <v>4013576.7466079877</v>
      </c>
      <c r="BR49" s="204">
        <f t="shared" ca="1" si="80"/>
        <v>4000213.7827916946</v>
      </c>
      <c r="BS49" s="204">
        <f t="shared" ca="1" si="80"/>
        <v>3986884.8292787834</v>
      </c>
      <c r="BT49" s="204">
        <f t="shared" ca="1" si="80"/>
        <v>3973589.8087513596</v>
      </c>
      <c r="BU49" s="204">
        <f t="shared" ca="1" si="80"/>
        <v>3960328.6440566396</v>
      </c>
      <c r="BV49" s="204">
        <f t="shared" ca="1" si="80"/>
        <v>3944370.1060846387</v>
      </c>
      <c r="BW49" s="204">
        <f t="shared" ca="1" si="80"/>
        <v>3924643.0630897507</v>
      </c>
      <c r="BX49" s="204">
        <f t="shared" ca="1" si="80"/>
        <v>3904988.0769324969</v>
      </c>
      <c r="BY49" s="204">
        <f t="shared" ca="1" si="80"/>
        <v>3885404.915159429</v>
      </c>
      <c r="BZ49" s="204">
        <f t="shared" ca="1" si="80"/>
        <v>3865893.3460183288</v>
      </c>
      <c r="CA49" s="204">
        <f t="shared" ca="1" si="80"/>
        <v>3846453.1384561802</v>
      </c>
      <c r="CB49" s="204">
        <f t="shared" ca="1" si="80"/>
        <v>3827084.0621171477</v>
      </c>
      <c r="CC49" s="204">
        <f t="shared" ca="1" si="80"/>
        <v>3807785.8873405582</v>
      </c>
      <c r="CD49" s="204">
        <f t="shared" ca="1" si="80"/>
        <v>3788558.3851588918</v>
      </c>
      <c r="CE49" s="204">
        <f t="shared" ca="1" si="80"/>
        <v>3769401.3272957741</v>
      </c>
      <c r="CF49" s="204">
        <f t="shared" ca="1" si="80"/>
        <v>3750314.486163978</v>
      </c>
    </row>
    <row r="50" spans="1:84" s="126" customFormat="1" x14ac:dyDescent="0.2">
      <c r="A50" s="120"/>
      <c r="B50" s="212" t="s">
        <v>164</v>
      </c>
      <c r="D50" s="204">
        <f ca="1">'Frequency &amp; Severity Prediction'!AF5</f>
        <v>1517077.7129327022</v>
      </c>
      <c r="E50" s="204">
        <f ca="1">D50*(E$44/D$44)*(E13/D13)</f>
        <v>1512813.6036387905</v>
      </c>
      <c r="F50" s="204">
        <f t="shared" ref="F50:X50" ca="1" si="81">E50*(F$44/E$44)*(F13/E13)</f>
        <v>1806444.834549526</v>
      </c>
      <c r="G50" s="204">
        <f t="shared" ca="1" si="81"/>
        <v>1843256.0892768225</v>
      </c>
      <c r="H50" s="204">
        <f t="shared" ca="1" si="81"/>
        <v>1733073.5489494288</v>
      </c>
      <c r="I50" s="204">
        <f t="shared" ca="1" si="81"/>
        <v>1639491.3483586397</v>
      </c>
      <c r="J50" s="204">
        <f t="shared" ca="1" si="81"/>
        <v>1672205.6797743789</v>
      </c>
      <c r="K50" s="204">
        <f t="shared" ca="1" si="81"/>
        <v>1705347.4347345084</v>
      </c>
      <c r="L50" s="204">
        <f t="shared" ca="1" si="81"/>
        <v>1738921.4327376799</v>
      </c>
      <c r="M50" s="204">
        <f t="shared" ca="1" si="81"/>
        <v>1772932.5436603939</v>
      </c>
      <c r="N50" s="204">
        <f t="shared" ca="1" si="81"/>
        <v>1803815.7835753246</v>
      </c>
      <c r="O50" s="204">
        <f t="shared" ca="1" si="81"/>
        <v>1835244.4266971275</v>
      </c>
      <c r="P50" s="204">
        <f t="shared" ca="1" si="81"/>
        <v>1866994.9980916351</v>
      </c>
      <c r="Q50" s="204">
        <f t="shared" ca="1" si="81"/>
        <v>1899070.2912627126</v>
      </c>
      <c r="R50" s="204">
        <f t="shared" ca="1" si="81"/>
        <v>1931473.1220395125</v>
      </c>
      <c r="S50" s="204">
        <f t="shared" ca="1" si="81"/>
        <v>1964206.3287463065</v>
      </c>
      <c r="T50" s="204">
        <f t="shared" ca="1" si="81"/>
        <v>1997272.7723735662</v>
      </c>
      <c r="U50" s="204">
        <f t="shared" ca="1" si="81"/>
        <v>2030675.336750305</v>
      </c>
      <c r="V50" s="204">
        <f t="shared" ca="1" si="81"/>
        <v>2064416.9287176859</v>
      </c>
      <c r="W50" s="204">
        <f t="shared" ca="1" si="81"/>
        <v>2098500.4783039079</v>
      </c>
      <c r="X50" s="204">
        <f t="shared" ca="1" si="81"/>
        <v>2128695.5385103184</v>
      </c>
      <c r="Y50" s="204">
        <f t="shared" ref="Y50:BD50" ca="1" si="82">X50*(Y$44/X$44)*(Y13/X13)</f>
        <v>2156770.3364371136</v>
      </c>
      <c r="Z50" s="204">
        <f t="shared" ca="1" si="82"/>
        <v>2185044.9865227472</v>
      </c>
      <c r="AA50" s="204">
        <f t="shared" ca="1" si="82"/>
        <v>2213520.6789941727</v>
      </c>
      <c r="AB50" s="204">
        <f t="shared" ca="1" si="82"/>
        <v>2242198.6105794464</v>
      </c>
      <c r="AC50" s="204">
        <f t="shared" ca="1" si="82"/>
        <v>2271079.9845414632</v>
      </c>
      <c r="AD50" s="204">
        <f t="shared" ca="1" si="82"/>
        <v>2300166.0107118594</v>
      </c>
      <c r="AE50" s="204">
        <f t="shared" ca="1" si="82"/>
        <v>2329457.9055250911</v>
      </c>
      <c r="AF50" s="204">
        <f t="shared" ca="1" si="82"/>
        <v>2358956.8920526761</v>
      </c>
      <c r="AG50" s="204">
        <f t="shared" ca="1" si="82"/>
        <v>2388664.2000376154</v>
      </c>
      <c r="AH50" s="204">
        <f t="shared" ca="1" si="82"/>
        <v>2413825.955319135</v>
      </c>
      <c r="AI50" s="204">
        <f t="shared" ca="1" si="82"/>
        <v>2433777.6847181134</v>
      </c>
      <c r="AJ50" s="204">
        <f t="shared" ca="1" si="82"/>
        <v>2453807.4644941236</v>
      </c>
      <c r="AK50" s="204">
        <f t="shared" ca="1" si="82"/>
        <v>2473915.5459775981</v>
      </c>
      <c r="AL50" s="204">
        <f t="shared" ca="1" si="82"/>
        <v>2494102.1812373498</v>
      </c>
      <c r="AM50" s="204">
        <f t="shared" ca="1" si="82"/>
        <v>2514367.6230826285</v>
      </c>
      <c r="AN50" s="204">
        <f t="shared" ca="1" si="82"/>
        <v>2534712.1250651819</v>
      </c>
      <c r="AO50" s="204">
        <f t="shared" ca="1" si="82"/>
        <v>2555135.9414813258</v>
      </c>
      <c r="AP50" s="204">
        <f t="shared" ca="1" si="82"/>
        <v>2575639.3273740122</v>
      </c>
      <c r="AQ50" s="204">
        <f t="shared" ca="1" si="82"/>
        <v>2596222.5385349113</v>
      </c>
      <c r="AR50" s="204">
        <f t="shared" ca="1" si="82"/>
        <v>2613185.5940626706</v>
      </c>
      <c r="AS50" s="204">
        <f t="shared" ca="1" si="82"/>
        <v>2622592.9466795311</v>
      </c>
      <c r="AT50" s="204">
        <f t="shared" ca="1" si="82"/>
        <v>2632014.3983466383</v>
      </c>
      <c r="AU50" s="204">
        <f t="shared" ca="1" si="82"/>
        <v>2641449.9662309587</v>
      </c>
      <c r="AV50" s="204">
        <f t="shared" ca="1" si="82"/>
        <v>2650899.6675184527</v>
      </c>
      <c r="AW50" s="204">
        <f t="shared" ca="1" si="82"/>
        <v>2660363.5194140943</v>
      </c>
      <c r="AX50" s="204">
        <f t="shared" ca="1" si="82"/>
        <v>2669841.5391418892</v>
      </c>
      <c r="AY50" s="204">
        <f t="shared" ca="1" si="82"/>
        <v>2679333.7439448982</v>
      </c>
      <c r="AZ50" s="204">
        <f t="shared" ca="1" si="82"/>
        <v>2688840.1510852538</v>
      </c>
      <c r="BA50" s="204">
        <f t="shared" ca="1" si="82"/>
        <v>2698360.7778441822</v>
      </c>
      <c r="BB50" s="204">
        <f t="shared" ca="1" si="82"/>
        <v>2704163.4727502973</v>
      </c>
      <c r="BC50" s="204">
        <f t="shared" ca="1" si="82"/>
        <v>2703267.5535077234</v>
      </c>
      <c r="BD50" s="204">
        <f t="shared" ca="1" si="82"/>
        <v>2702371.8245520946</v>
      </c>
      <c r="BE50" s="204">
        <f t="shared" ref="BE50:CF50" ca="1" si="83">BD50*(BE$44/BD$44)*(BE13/BD13)</f>
        <v>2701476.285933258</v>
      </c>
      <c r="BF50" s="204">
        <f t="shared" ca="1" si="83"/>
        <v>2700580.9377009547</v>
      </c>
      <c r="BG50" s="204">
        <f t="shared" ca="1" si="83"/>
        <v>2699685.7799048196</v>
      </c>
      <c r="BH50" s="204">
        <f t="shared" ca="1" si="83"/>
        <v>2698790.8125943821</v>
      </c>
      <c r="BI50" s="204">
        <f t="shared" ca="1" si="83"/>
        <v>2697896.0358190644</v>
      </c>
      <c r="BJ50" s="204">
        <f t="shared" ca="1" si="83"/>
        <v>2697001.4496281836</v>
      </c>
      <c r="BK50" s="204">
        <f t="shared" ca="1" si="83"/>
        <v>2696107.054070951</v>
      </c>
      <c r="BL50" s="204">
        <f t="shared" ca="1" si="83"/>
        <v>2692020.9209399517</v>
      </c>
      <c r="BM50" s="204">
        <f t="shared" ca="1" si="83"/>
        <v>2683092.9250273011</v>
      </c>
      <c r="BN50" s="204">
        <f t="shared" ca="1" si="83"/>
        <v>2674187.6211075252</v>
      </c>
      <c r="BO50" s="204">
        <f t="shared" ca="1" si="83"/>
        <v>2665304.95762893</v>
      </c>
      <c r="BP50" s="204">
        <f t="shared" ca="1" si="83"/>
        <v>2656444.8831498632</v>
      </c>
      <c r="BQ50" s="204">
        <f t="shared" ca="1" si="83"/>
        <v>2647607.3463384886</v>
      </c>
      <c r="BR50" s="204">
        <f t="shared" ca="1" si="83"/>
        <v>2638792.2959725591</v>
      </c>
      <c r="BS50" s="204">
        <f t="shared" ca="1" si="83"/>
        <v>2629999.6809391938</v>
      </c>
      <c r="BT50" s="204">
        <f t="shared" ca="1" si="83"/>
        <v>2621229.4502346544</v>
      </c>
      <c r="BU50" s="204">
        <f t="shared" ca="1" si="83"/>
        <v>2612481.5529641164</v>
      </c>
      <c r="BV50" s="204">
        <f t="shared" ca="1" si="83"/>
        <v>2601954.2988366853</v>
      </c>
      <c r="BW50" s="204">
        <f t="shared" ca="1" si="83"/>
        <v>2588941.1020667609</v>
      </c>
      <c r="BX50" s="204">
        <f t="shared" ca="1" si="83"/>
        <v>2575975.4385133963</v>
      </c>
      <c r="BY50" s="204">
        <f t="shared" ca="1" si="83"/>
        <v>2563057.1548356945</v>
      </c>
      <c r="BZ50" s="204">
        <f t="shared" ca="1" si="83"/>
        <v>2550186.0981553337</v>
      </c>
      <c r="CA50" s="204">
        <f t="shared" ca="1" si="83"/>
        <v>2537362.1160552311</v>
      </c>
      <c r="CB50" s="204">
        <f t="shared" ca="1" si="83"/>
        <v>2524585.0565782064</v>
      </c>
      <c r="CC50" s="204">
        <f t="shared" ca="1" si="83"/>
        <v>2511854.7682256531</v>
      </c>
      <c r="CD50" s="204">
        <f t="shared" ca="1" si="83"/>
        <v>2499171.0999562116</v>
      </c>
      <c r="CE50" s="204">
        <f t="shared" ca="1" si="83"/>
        <v>2486533.9011844457</v>
      </c>
      <c r="CF50" s="204">
        <f t="shared" ca="1" si="83"/>
        <v>2473943.0217795237</v>
      </c>
    </row>
    <row r="51" spans="1:84" s="126" customFormat="1" x14ac:dyDescent="0.2">
      <c r="A51" s="120"/>
      <c r="B51" s="212" t="s">
        <v>165</v>
      </c>
      <c r="D51" s="204">
        <f ca="1">'Frequency &amp; Severity Prediction'!AF6</f>
        <v>1426136.8471234667</v>
      </c>
      <c r="E51" s="204">
        <f ca="1">D51*(E$44/D$44)*(E14/D14)</f>
        <v>1432829.6547084716</v>
      </c>
      <c r="F51" s="303">
        <f ca="1">E51*(F$44/E$44)*(F14/E14)*(1-('Case 2 Assumptions'!$C$173*'Case 2 Assumptions'!$C$174^('Program Case 2 - Forecasts'!F7)))</f>
        <v>1390005.1112540278</v>
      </c>
      <c r="G51" s="303">
        <f ca="1">F51*(G$44/F$44)*(G14/F14)*(1-('Case 2 Assumptions'!$C$173*'Case 2 Assumptions'!$C$174^('Program Case 2 - Forecasts'!G7)))</f>
        <v>1391381.9924361084</v>
      </c>
      <c r="H51" s="303">
        <f ca="1">G51*(H$44/G$44)*(H14/G14)*(1-('Case 2 Assumptions'!$C$173*'Case 2 Assumptions'!$C$174^('Program Case 2 - Forecasts'!H7)))</f>
        <v>1393911.3899418709</v>
      </c>
      <c r="I51" s="303">
        <f ca="1">H51*(I$44/H$44)*(I14/H14)*(1-('Case 2 Assumptions'!$C$173*'Case 2 Assumptions'!$C$174^('Program Case 2 - Forecasts'!I7)))</f>
        <v>1397535.3691416562</v>
      </c>
      <c r="J51" s="303">
        <f ca="1">I51*(J$44/I$44)*(J14/I14)*(1-('Case 2 Assumptions'!$C$173*'Case 2 Assumptions'!$C$174^('Program Case 2 - Forecasts'!J7)))</f>
        <v>1402201.4245605858</v>
      </c>
      <c r="K51" s="303">
        <f ca="1">J51*(K$44/J$44)*(K14/J14)*(1-('Case 2 Assumptions'!$C$173*'Case 2 Assumptions'!$C$174^('Program Case 2 - Forecasts'!K7)))</f>
        <v>1407861.9053438082</v>
      </c>
      <c r="L51" s="303">
        <f ca="1">K51*(L$44/K$44)*(L14/K14)*(1-('Case 2 Assumptions'!$C$173*'Case 2 Assumptions'!$C$174^('Program Case 2 - Forecasts'!L7)))</f>
        <v>1414473.5101447853</v>
      </c>
      <c r="M51" s="303">
        <f ca="1">L51*(M$44/L$44)*(M14/L14)*(1-('Case 2 Assumptions'!$C$173*'Case 2 Assumptions'!$C$174^('Program Case 2 - Forecasts'!M7)))</f>
        <v>1421996.8421360748</v>
      </c>
      <c r="N51" s="303">
        <f ca="1">M51*(N$44/M$44)*(N14/M14)*(1-('Case 2 Assumptions'!$C$173*'Case 2 Assumptions'!$C$174^('Program Case 2 - Forecasts'!N7)))</f>
        <v>1427570.7324445746</v>
      </c>
      <c r="O51" s="303">
        <f ca="1">N51*(O$44/N$44)*(O14/N14)*(1-('Case 2 Assumptions'!$C$173*'Case 2 Assumptions'!$C$174^('Program Case 2 - Forecasts'!O7)))</f>
        <v>1434135.8611617456</v>
      </c>
      <c r="P51" s="303">
        <f ca="1">O51*(P$44/O$44)*(P14/O14)*(1-('Case 2 Assumptions'!$C$173*'Case 2 Assumptions'!$C$174^('Program Case 2 - Forecasts'!P7)))</f>
        <v>1441476.5601024174</v>
      </c>
      <c r="Q51" s="303">
        <f ca="1">P51*(Q$44/P$44)*(Q14/P14)*(1-('Case 2 Assumptions'!$C$173*'Case 2 Assumptions'!$C$174^('Program Case 2 - Forecasts'!Q7)))</f>
        <v>1449561.4092057834</v>
      </c>
      <c r="R51" s="303">
        <f ca="1">Q51*(R$44/Q$44)*(R14/Q14)*(1-('Case 2 Assumptions'!$C$173*'Case 2 Assumptions'!$C$174^('Program Case 2 - Forecasts'!R7)))</f>
        <v>1458361.5097625523</v>
      </c>
      <c r="S51" s="303">
        <f ca="1">R51*(S$44/R$44)*(S14/R14)*(1-('Case 2 Assumptions'!$C$173*'Case 2 Assumptions'!$C$174^('Program Case 2 - Forecasts'!S7)))</f>
        <v>1467850.249423882</v>
      </c>
      <c r="T51" s="303">
        <f ca="1">S51*(T$44/S$44)*(T14/S14)*(1-('Case 2 Assumptions'!$C$173*'Case 2 Assumptions'!$C$174^('Program Case 2 - Forecasts'!T7)))</f>
        <v>1478003.0925754132</v>
      </c>
      <c r="U51" s="303">
        <f ca="1">T51*(U$44/T$44)*(U14/T14)*(1-('Case 2 Assumptions'!$C$173*'Case 2 Assumptions'!$C$174^('Program Case 2 - Forecasts'!U7)))</f>
        <v>1488797.3930364323</v>
      </c>
      <c r="V51" s="303">
        <f ca="1">U51*(V$44/U$44)*(V14/U14)*(1-('Case 2 Assumptions'!$C$173*'Case 2 Assumptions'!$C$174^('Program Case 2 - Forecasts'!V7)))</f>
        <v>1500212.2264437694</v>
      </c>
      <c r="W51" s="303">
        <f ca="1">V51*(W$44/V$44)*(W14/V14)*(1-('Case 2 Assumptions'!$C$173*'Case 2 Assumptions'!$C$174^('Program Case 2 - Forecasts'!W7)))</f>
        <v>1512228.2400225094</v>
      </c>
      <c r="X51" s="303">
        <f ca="1">W51*(X$44/W$44)*(X14/W14)*(1-('Case 2 Assumptions'!$C$173*'Case 2 Assumptions'!$C$174^('Program Case 2 - Forecasts'!X7)))</f>
        <v>1521801.0665107989</v>
      </c>
      <c r="Y51" s="204">
        <f t="shared" ref="Y51:BD51" ca="1" si="84">X51*(Y$44/X$44)*(Y14/X14)</f>
        <v>1541871.6950502708</v>
      </c>
      <c r="Z51" s="204">
        <f t="shared" ca="1" si="84"/>
        <v>1562085.1975813319</v>
      </c>
      <c r="AA51" s="204">
        <f t="shared" ca="1" si="84"/>
        <v>1582442.4249953448</v>
      </c>
      <c r="AB51" s="204">
        <f t="shared" ca="1" si="84"/>
        <v>1602944.2328313</v>
      </c>
      <c r="AC51" s="204">
        <f t="shared" ca="1" si="84"/>
        <v>1623591.4812999337</v>
      </c>
      <c r="AD51" s="204">
        <f t="shared" ca="1" si="84"/>
        <v>1644385.0353079652</v>
      </c>
      <c r="AE51" s="204">
        <f t="shared" ca="1" si="84"/>
        <v>1665325.7644824591</v>
      </c>
      <c r="AF51" s="204">
        <f t="shared" ca="1" si="84"/>
        <v>1686414.5431953052</v>
      </c>
      <c r="AG51" s="204">
        <f t="shared" ca="1" si="84"/>
        <v>1707652.2505878252</v>
      </c>
      <c r="AH51" s="204">
        <f t="shared" ca="1" si="84"/>
        <v>1725640.3495573455</v>
      </c>
      <c r="AI51" s="204">
        <f t="shared" ca="1" si="84"/>
        <v>1739903.8092812987</v>
      </c>
      <c r="AJ51" s="204">
        <f t="shared" ca="1" si="84"/>
        <v>1754223.0670960823</v>
      </c>
      <c r="AK51" s="204">
        <f t="shared" ca="1" si="84"/>
        <v>1768598.3026774244</v>
      </c>
      <c r="AL51" s="204">
        <f t="shared" ca="1" si="84"/>
        <v>1783029.6962289196</v>
      </c>
      <c r="AM51" s="204">
        <f t="shared" ca="1" si="84"/>
        <v>1797517.4284835001</v>
      </c>
      <c r="AN51" s="204">
        <f t="shared" ca="1" si="84"/>
        <v>1812061.6807049087</v>
      </c>
      <c r="AO51" s="204">
        <f t="shared" ca="1" si="84"/>
        <v>1826662.6346891781</v>
      </c>
      <c r="AP51" s="204">
        <f t="shared" ca="1" si="84"/>
        <v>1841320.4727661107</v>
      </c>
      <c r="AQ51" s="204">
        <f t="shared" ca="1" si="84"/>
        <v>1856035.3778007657</v>
      </c>
      <c r="AR51" s="204">
        <f t="shared" ca="1" si="84"/>
        <v>1868162.2393112148</v>
      </c>
      <c r="AS51" s="204">
        <f t="shared" ca="1" si="84"/>
        <v>1874887.5407864086</v>
      </c>
      <c r="AT51" s="204">
        <f t="shared" ca="1" si="84"/>
        <v>1881622.9216502768</v>
      </c>
      <c r="AU51" s="204">
        <f t="shared" ca="1" si="84"/>
        <v>1888368.3941754559</v>
      </c>
      <c r="AV51" s="204">
        <f t="shared" ca="1" si="84"/>
        <v>1895123.970648163</v>
      </c>
      <c r="AW51" s="204">
        <f t="shared" ca="1" si="84"/>
        <v>1901889.6633682058</v>
      </c>
      <c r="AX51" s="204">
        <f t="shared" ca="1" si="84"/>
        <v>1908665.4846489995</v>
      </c>
      <c r="AY51" s="204">
        <f t="shared" ca="1" si="84"/>
        <v>1915451.4468175804</v>
      </c>
      <c r="AZ51" s="204">
        <f t="shared" ca="1" si="84"/>
        <v>1922247.5622146199</v>
      </c>
      <c r="BA51" s="204">
        <f t="shared" ca="1" si="84"/>
        <v>1929053.8431944388</v>
      </c>
      <c r="BB51" s="204">
        <f t="shared" ca="1" si="84"/>
        <v>1933202.1805855825</v>
      </c>
      <c r="BC51" s="204">
        <f t="shared" ca="1" si="84"/>
        <v>1932561.6893390932</v>
      </c>
      <c r="BD51" s="204">
        <f t="shared" ca="1" si="84"/>
        <v>1931921.3341284392</v>
      </c>
      <c r="BE51" s="204">
        <f t="shared" ref="BE51:CF51" ca="1" si="85">BD51*(BE$44/BD$44)*(BE14/BD14)</f>
        <v>1931281.1149892567</v>
      </c>
      <c r="BF51" s="204">
        <f t="shared" ca="1" si="85"/>
        <v>1930641.031957105</v>
      </c>
      <c r="BG51" s="204">
        <f t="shared" ca="1" si="85"/>
        <v>1930001.0850674682</v>
      </c>
      <c r="BH51" s="204">
        <f t="shared" ca="1" si="85"/>
        <v>1929361.2743557543</v>
      </c>
      <c r="BI51" s="204">
        <f t="shared" ca="1" si="85"/>
        <v>1928721.5998572956</v>
      </c>
      <c r="BJ51" s="204">
        <f t="shared" ca="1" si="85"/>
        <v>1928082.0616073487</v>
      </c>
      <c r="BK51" s="204">
        <f t="shared" ca="1" si="85"/>
        <v>1927442.6596410952</v>
      </c>
      <c r="BL51" s="204">
        <f t="shared" ca="1" si="85"/>
        <v>1924521.4895422412</v>
      </c>
      <c r="BM51" s="204">
        <f t="shared" ca="1" si="85"/>
        <v>1918138.87941511</v>
      </c>
      <c r="BN51" s="204">
        <f t="shared" ca="1" si="85"/>
        <v>1911772.4917577179</v>
      </c>
      <c r="BO51" s="204">
        <f t="shared" ca="1" si="85"/>
        <v>1905422.2897158405</v>
      </c>
      <c r="BP51" s="204">
        <f t="shared" ca="1" si="85"/>
        <v>1899088.2365139227</v>
      </c>
      <c r="BQ51" s="204">
        <f t="shared" ca="1" si="85"/>
        <v>1892770.2954549161</v>
      </c>
      <c r="BR51" s="204">
        <f t="shared" ca="1" si="85"/>
        <v>1886468.4299201174</v>
      </c>
      <c r="BS51" s="204">
        <f t="shared" ca="1" si="85"/>
        <v>1880182.6033690094</v>
      </c>
      <c r="BT51" s="204">
        <f t="shared" ca="1" si="85"/>
        <v>1873912.7793390995</v>
      </c>
      <c r="BU51" s="204">
        <f t="shared" ca="1" si="85"/>
        <v>1867658.9214457595</v>
      </c>
      <c r="BV51" s="204">
        <f t="shared" ca="1" si="85"/>
        <v>1860133.0041556964</v>
      </c>
      <c r="BW51" s="204">
        <f t="shared" ca="1" si="85"/>
        <v>1850829.8904107199</v>
      </c>
      <c r="BX51" s="204">
        <f t="shared" ca="1" si="85"/>
        <v>1841560.7580869221</v>
      </c>
      <c r="BY51" s="204">
        <f t="shared" ca="1" si="85"/>
        <v>1832325.4975611386</v>
      </c>
      <c r="BZ51" s="204">
        <f t="shared" ca="1" si="85"/>
        <v>1823123.9995408999</v>
      </c>
      <c r="CA51" s="204">
        <f t="shared" ca="1" si="85"/>
        <v>1813956.1550634743</v>
      </c>
      <c r="CB51" s="204">
        <f t="shared" ca="1" si="85"/>
        <v>1804821.8554949153</v>
      </c>
      <c r="CC51" s="204">
        <f t="shared" ca="1" si="85"/>
        <v>1795720.9925291091</v>
      </c>
      <c r="CD51" s="204">
        <f t="shared" ca="1" si="85"/>
        <v>1786653.4581868269</v>
      </c>
      <c r="CE51" s="204">
        <f t="shared" ca="1" si="85"/>
        <v>1777619.1448147791</v>
      </c>
      <c r="CF51" s="204">
        <f t="shared" ca="1" si="85"/>
        <v>1768617.9450846722</v>
      </c>
    </row>
    <row r="52" spans="1:84" s="126" customFormat="1" x14ac:dyDescent="0.2">
      <c r="A52" s="120"/>
      <c r="B52" s="212" t="s">
        <v>166</v>
      </c>
      <c r="D52" s="204">
        <f ca="1">'Frequency &amp; Severity Prediction'!AF7</f>
        <v>750108.42469560937</v>
      </c>
      <c r="E52" s="204">
        <f ca="1">D52*(E$44/D$44)*(E15/D15)</f>
        <v>774049.56205563899</v>
      </c>
      <c r="F52" s="204">
        <f t="shared" ref="F52:X52" ca="1" si="86">E52*(F$44/E$44)*(F15/E15)</f>
        <v>789937.61636749643</v>
      </c>
      <c r="G52" s="204">
        <f t="shared" ca="1" si="86"/>
        <v>806034.75604130549</v>
      </c>
      <c r="H52" s="204">
        <f t="shared" ca="1" si="86"/>
        <v>1042574.0105302507</v>
      </c>
      <c r="I52" s="204">
        <f t="shared" ca="1" si="86"/>
        <v>838865.77773927839</v>
      </c>
      <c r="J52" s="204">
        <f t="shared" ca="1" si="86"/>
        <v>855604.46507285826</v>
      </c>
      <c r="K52" s="204">
        <f t="shared" ca="1" si="86"/>
        <v>872561.84888467693</v>
      </c>
      <c r="L52" s="204">
        <f t="shared" ca="1" si="86"/>
        <v>889740.39513009845</v>
      </c>
      <c r="M52" s="204">
        <f t="shared" ca="1" si="86"/>
        <v>907142.59554092865</v>
      </c>
      <c r="N52" s="204">
        <f t="shared" ca="1" si="86"/>
        <v>922944.38253802597</v>
      </c>
      <c r="O52" s="204">
        <f t="shared" ca="1" si="86"/>
        <v>939025.23174900596</v>
      </c>
      <c r="P52" s="204">
        <f t="shared" ca="1" si="86"/>
        <v>955270.79949365114</v>
      </c>
      <c r="Q52" s="204">
        <f t="shared" ca="1" si="86"/>
        <v>971682.51510234212</v>
      </c>
      <c r="R52" s="204">
        <f t="shared" ca="1" si="86"/>
        <v>988261.81932846503</v>
      </c>
      <c r="S52" s="204">
        <f t="shared" ca="1" si="86"/>
        <v>1005010.1644353089</v>
      </c>
      <c r="T52" s="204">
        <f t="shared" ca="1" si="86"/>
        <v>1021929.0142836006</v>
      </c>
      <c r="U52" s="204">
        <f t="shared" ca="1" si="86"/>
        <v>1039019.8444196861</v>
      </c>
      <c r="V52" s="204">
        <f t="shared" ca="1" si="86"/>
        <v>1056284.1421643589</v>
      </c>
      <c r="W52" s="204">
        <f t="shared" ca="1" si="86"/>
        <v>1073723.4067023422</v>
      </c>
      <c r="X52" s="204">
        <f t="shared" ca="1" si="86"/>
        <v>1089173.0781442155</v>
      </c>
      <c r="Y52" s="204">
        <f t="shared" ref="Y52:BD52" ca="1" si="87">X52*(Y$44/X$44)*(Y15/X15)</f>
        <v>1103537.891487886</v>
      </c>
      <c r="Z52" s="204">
        <f t="shared" ca="1" si="87"/>
        <v>1118004.9616301814</v>
      </c>
      <c r="AA52" s="204">
        <f t="shared" ca="1" si="87"/>
        <v>1132574.8975652638</v>
      </c>
      <c r="AB52" s="204">
        <f t="shared" ca="1" si="87"/>
        <v>1147248.3116136631</v>
      </c>
      <c r="AC52" s="204">
        <f t="shared" ca="1" si="87"/>
        <v>1162025.8194395392</v>
      </c>
      <c r="AD52" s="204">
        <f t="shared" ca="1" si="87"/>
        <v>1176908.0400680297</v>
      </c>
      <c r="AE52" s="204">
        <f t="shared" ca="1" si="87"/>
        <v>1191895.5959026846</v>
      </c>
      <c r="AF52" s="204">
        <f t="shared" ca="1" si="87"/>
        <v>1206989.1127429882</v>
      </c>
      <c r="AG52" s="204">
        <f t="shared" ca="1" si="87"/>
        <v>1222189.2198019703</v>
      </c>
      <c r="AH52" s="204">
        <f t="shared" ca="1" si="87"/>
        <v>1235063.5392881015</v>
      </c>
      <c r="AI52" s="204">
        <f t="shared" ca="1" si="87"/>
        <v>1245272.085381543</v>
      </c>
      <c r="AJ52" s="204">
        <f t="shared" ca="1" si="87"/>
        <v>1255520.5669039194</v>
      </c>
      <c r="AK52" s="204">
        <f t="shared" ca="1" si="87"/>
        <v>1265809.1124515168</v>
      </c>
      <c r="AL52" s="204">
        <f t="shared" ca="1" si="87"/>
        <v>1276137.8509984226</v>
      </c>
      <c r="AM52" s="204">
        <f t="shared" ca="1" si="87"/>
        <v>1286506.9118975785</v>
      </c>
      <c r="AN52" s="204">
        <f t="shared" ca="1" si="87"/>
        <v>1296916.4248818336</v>
      </c>
      <c r="AO52" s="204">
        <f t="shared" ca="1" si="87"/>
        <v>1307366.5200650042</v>
      </c>
      <c r="AP52" s="204">
        <f t="shared" ca="1" si="87"/>
        <v>1317857.3279429332</v>
      </c>
      <c r="AQ52" s="204">
        <f t="shared" ca="1" si="87"/>
        <v>1328388.979394553</v>
      </c>
      <c r="AR52" s="204">
        <f t="shared" ca="1" si="87"/>
        <v>1337068.3339897292</v>
      </c>
      <c r="AS52" s="204">
        <f t="shared" ca="1" si="87"/>
        <v>1341881.7208839699</v>
      </c>
      <c r="AT52" s="204">
        <f t="shared" ca="1" si="87"/>
        <v>1346702.3217295145</v>
      </c>
      <c r="AU52" s="204">
        <f t="shared" ca="1" si="87"/>
        <v>1351530.1453100513</v>
      </c>
      <c r="AV52" s="204">
        <f t="shared" ca="1" si="87"/>
        <v>1356365.2004189871</v>
      </c>
      <c r="AW52" s="204">
        <f t="shared" ca="1" si="87"/>
        <v>1361207.4958594567</v>
      </c>
      <c r="AX52" s="204">
        <f t="shared" ca="1" si="87"/>
        <v>1366057.0404443336</v>
      </c>
      <c r="AY52" s="204">
        <f t="shared" ca="1" si="87"/>
        <v>1370913.8429962399</v>
      </c>
      <c r="AZ52" s="204">
        <f t="shared" ca="1" si="87"/>
        <v>1375777.912347557</v>
      </c>
      <c r="BA52" s="204">
        <f t="shared" ca="1" si="87"/>
        <v>1380649.2573404352</v>
      </c>
      <c r="BB52" s="204">
        <f t="shared" ca="1" si="87"/>
        <v>1383618.2770795608</v>
      </c>
      <c r="BC52" s="204">
        <f t="shared" ca="1" si="87"/>
        <v>1383159.8690538243</v>
      </c>
      <c r="BD52" s="204">
        <f t="shared" ca="1" si="87"/>
        <v>1382701.5583907277</v>
      </c>
      <c r="BE52" s="204">
        <f t="shared" ref="BE52:CF52" ca="1" si="88">BD52*(BE$44/BD$44)*(BE15/BD15)</f>
        <v>1382243.3451157764</v>
      </c>
      <c r="BF52" s="204">
        <f t="shared" ca="1" si="88"/>
        <v>1381785.2292544211</v>
      </c>
      <c r="BG52" s="204">
        <f t="shared" ca="1" si="88"/>
        <v>1381327.2108320575</v>
      </c>
      <c r="BH52" s="204">
        <f t="shared" ca="1" si="88"/>
        <v>1380869.2898740279</v>
      </c>
      <c r="BI52" s="204">
        <f t="shared" ca="1" si="88"/>
        <v>1380411.4664056203</v>
      </c>
      <c r="BJ52" s="204">
        <f t="shared" ca="1" si="88"/>
        <v>1379953.7404520679</v>
      </c>
      <c r="BK52" s="204">
        <f t="shared" ca="1" si="88"/>
        <v>1379496.1120385509</v>
      </c>
      <c r="BL52" s="204">
        <f t="shared" ca="1" si="88"/>
        <v>1377405.3921025698</v>
      </c>
      <c r="BM52" s="204">
        <f t="shared" ca="1" si="88"/>
        <v>1372837.2739222473</v>
      </c>
      <c r="BN52" s="204">
        <f t="shared" ca="1" si="88"/>
        <v>1368280.7663773026</v>
      </c>
      <c r="BO52" s="204">
        <f t="shared" ca="1" si="88"/>
        <v>1363735.8430906818</v>
      </c>
      <c r="BP52" s="204">
        <f t="shared" ca="1" si="88"/>
        <v>1359202.4777416352</v>
      </c>
      <c r="BQ52" s="204">
        <f t="shared" ca="1" si="88"/>
        <v>1354680.6440656015</v>
      </c>
      <c r="BR52" s="204">
        <f t="shared" ca="1" si="88"/>
        <v>1350170.3158540931</v>
      </c>
      <c r="BS52" s="204">
        <f t="shared" ca="1" si="88"/>
        <v>1345671.4669545793</v>
      </c>
      <c r="BT52" s="204">
        <f t="shared" ca="1" si="88"/>
        <v>1341184.0712703741</v>
      </c>
      <c r="BU52" s="204">
        <f t="shared" ca="1" si="88"/>
        <v>1336708.1027605191</v>
      </c>
      <c r="BV52" s="204">
        <f t="shared" ca="1" si="88"/>
        <v>1331321.7045767729</v>
      </c>
      <c r="BW52" s="204">
        <f t="shared" ca="1" si="88"/>
        <v>1324663.3434697103</v>
      </c>
      <c r="BX52" s="204">
        <f t="shared" ca="1" si="88"/>
        <v>1318029.3033136048</v>
      </c>
      <c r="BY52" s="204">
        <f t="shared" ca="1" si="88"/>
        <v>1311419.5056497129</v>
      </c>
      <c r="BZ52" s="204">
        <f t="shared" ca="1" si="88"/>
        <v>1304833.8722559738</v>
      </c>
      <c r="CA52" s="204">
        <f t="shared" ca="1" si="88"/>
        <v>1298272.3251463249</v>
      </c>
      <c r="CB52" s="204">
        <f t="shared" ca="1" si="88"/>
        <v>1291734.7865700184</v>
      </c>
      <c r="CC52" s="204">
        <f t="shared" ca="1" si="88"/>
        <v>1285221.1790109414</v>
      </c>
      <c r="CD52" s="204">
        <f t="shared" ca="1" si="88"/>
        <v>1278731.4251869374</v>
      </c>
      <c r="CE52" s="204">
        <f t="shared" ca="1" si="88"/>
        <v>1272265.4480491281</v>
      </c>
      <c r="CF52" s="204">
        <f t="shared" ca="1" si="88"/>
        <v>1265823.1707812394</v>
      </c>
    </row>
    <row r="53" spans="1:84" s="126" customFormat="1" x14ac:dyDescent="0.2">
      <c r="A53" s="120"/>
      <c r="B53" s="118" t="s">
        <v>167</v>
      </c>
      <c r="D53" s="204">
        <f ca="1">'Frequency &amp; Severity Prediction'!AG2</f>
        <v>9776316.1558009125</v>
      </c>
      <c r="E53" s="204">
        <f t="shared" ref="E53:AJ53" ca="1" si="89">D53*(E$45/D$45)*(E10/D10)</f>
        <v>10053311.011734085</v>
      </c>
      <c r="F53" s="204">
        <f t="shared" ca="1" si="89"/>
        <v>10259649.890950896</v>
      </c>
      <c r="G53" s="204">
        <f t="shared" ca="1" si="89"/>
        <v>10468704.124180429</v>
      </c>
      <c r="H53" s="204">
        <f t="shared" ca="1" si="89"/>
        <v>10680504.429856705</v>
      </c>
      <c r="I53" s="204">
        <f t="shared" ca="1" si="89"/>
        <v>10895081.848117394</v>
      </c>
      <c r="J53" s="204">
        <f t="shared" ca="1" si="89"/>
        <v>11112467.744018365</v>
      </c>
      <c r="K53" s="204">
        <f t="shared" ca="1" si="89"/>
        <v>11332693.810779393</v>
      </c>
      <c r="L53" s="204">
        <f t="shared" ca="1" si="89"/>
        <v>11555792.073061254</v>
      </c>
      <c r="M53" s="204">
        <f t="shared" ca="1" si="89"/>
        <v>11781794.890274553</v>
      </c>
      <c r="N53" s="204">
        <f t="shared" ca="1" si="89"/>
        <v>11987011.645480463</v>
      </c>
      <c r="O53" s="204">
        <f t="shared" ca="1" si="89"/>
        <v>12195885.25409597</v>
      </c>
      <c r="P53" s="204">
        <f t="shared" ca="1" si="89"/>
        <v>12406898.428298345</v>
      </c>
      <c r="Q53" s="204">
        <f t="shared" ca="1" si="89"/>
        <v>12620069.734137051</v>
      </c>
      <c r="R53" s="204">
        <f t="shared" ca="1" si="89"/>
        <v>12835417.886039503</v>
      </c>
      <c r="S53" s="204">
        <f t="shared" ca="1" si="89"/>
        <v>13052961.747939806</v>
      </c>
      <c r="T53" s="204">
        <f t="shared" ca="1" si="89"/>
        <v>13272720.334415806</v>
      </c>
      <c r="U53" s="204">
        <f t="shared" ca="1" si="89"/>
        <v>13494712.811834486</v>
      </c>
      <c r="V53" s="204">
        <f t="shared" ca="1" si="89"/>
        <v>13718958.499505818</v>
      </c>
      <c r="W53" s="204">
        <f t="shared" ca="1" si="89"/>
        <v>13945476.870845091</v>
      </c>
      <c r="X53" s="204">
        <f t="shared" ca="1" si="89"/>
        <v>14146154.674273903</v>
      </c>
      <c r="Y53" s="204">
        <f t="shared" ca="1" si="89"/>
        <v>14332744.293740477</v>
      </c>
      <c r="Z53" s="204">
        <f t="shared" ca="1" si="89"/>
        <v>14520662.189723168</v>
      </c>
      <c r="AA53" s="204">
        <f t="shared" ca="1" si="89"/>
        <v>14709916.27289018</v>
      </c>
      <c r="AB53" s="204">
        <f t="shared" ca="1" si="89"/>
        <v>14900514.497118551</v>
      </c>
      <c r="AC53" s="204">
        <f t="shared" ca="1" si="89"/>
        <v>15092464.859718362</v>
      </c>
      <c r="AD53" s="204">
        <f t="shared" ca="1" si="89"/>
        <v>15285775.40165809</v>
      </c>
      <c r="AE53" s="204">
        <f t="shared" ca="1" si="89"/>
        <v>15480454.207791075</v>
      </c>
      <c r="AF53" s="204">
        <f t="shared" ca="1" si="89"/>
        <v>15676509.407083146</v>
      </c>
      <c r="AG53" s="204">
        <f t="shared" ca="1" si="89"/>
        <v>15873949.172841348</v>
      </c>
      <c r="AH53" s="204">
        <f t="shared" ca="1" si="89"/>
        <v>16041181.436322451</v>
      </c>
      <c r="AI53" s="204">
        <f t="shared" ca="1" si="89"/>
        <v>16173777.444832571</v>
      </c>
      <c r="AJ53" s="204">
        <f t="shared" ca="1" si="89"/>
        <v>16306892.167390918</v>
      </c>
      <c r="AK53" s="204">
        <f t="shared" ref="AK53:BP53" ca="1" si="90">AJ53*(AK$45/AJ$45)*(AK10/AJ10)</f>
        <v>16440527.274316203</v>
      </c>
      <c r="AL53" s="204">
        <f t="shared" ca="1" si="90"/>
        <v>16574684.440834356</v>
      </c>
      <c r="AM53" s="204">
        <f t="shared" ca="1" si="90"/>
        <v>16709365.347092198</v>
      </c>
      <c r="AN53" s="204">
        <f t="shared" ca="1" si="90"/>
        <v>16844571.678171128</v>
      </c>
      <c r="AO53" s="204">
        <f t="shared" ca="1" si="90"/>
        <v>16980305.124100871</v>
      </c>
      <c r="AP53" s="204">
        <f t="shared" ca="1" si="90"/>
        <v>17116567.379873253</v>
      </c>
      <c r="AQ53" s="204">
        <f t="shared" ca="1" si="90"/>
        <v>17253360.145456001</v>
      </c>
      <c r="AR53" s="204">
        <f t="shared" ca="1" si="90"/>
        <v>17366094.957026035</v>
      </c>
      <c r="AS53" s="204">
        <f t="shared" ca="1" si="90"/>
        <v>17428598.258671485</v>
      </c>
      <c r="AT53" s="204">
        <f t="shared" ca="1" si="90"/>
        <v>17491195.232900277</v>
      </c>
      <c r="AU53" s="204">
        <f t="shared" ca="1" si="90"/>
        <v>17553885.993766569</v>
      </c>
      <c r="AV53" s="204">
        <f t="shared" ca="1" si="90"/>
        <v>17616670.655450705</v>
      </c>
      <c r="AW53" s="204">
        <f t="shared" ca="1" si="90"/>
        <v>17679549.33225935</v>
      </c>
      <c r="AX53" s="204">
        <f t="shared" ca="1" si="90"/>
        <v>17742522.138625611</v>
      </c>
      <c r="AY53" s="204">
        <f t="shared" ca="1" si="90"/>
        <v>17805589.189109191</v>
      </c>
      <c r="AZ53" s="204">
        <f t="shared" ca="1" si="90"/>
        <v>17868750.598396499</v>
      </c>
      <c r="BA53" s="204">
        <f t="shared" ca="1" si="90"/>
        <v>17932006.481300808</v>
      </c>
      <c r="BB53" s="204">
        <f t="shared" ca="1" si="90"/>
        <v>17970554.774929024</v>
      </c>
      <c r="BC53" s="204">
        <f t="shared" ca="1" si="90"/>
        <v>17964547.826233502</v>
      </c>
      <c r="BD53" s="204">
        <f t="shared" ca="1" si="90"/>
        <v>17958542.198363092</v>
      </c>
      <c r="BE53" s="204">
        <f t="shared" ca="1" si="90"/>
        <v>17952537.891604327</v>
      </c>
      <c r="BF53" s="204">
        <f t="shared" ca="1" si="90"/>
        <v>17946534.906243086</v>
      </c>
      <c r="BG53" s="204">
        <f t="shared" ca="1" si="90"/>
        <v>17940533.242564552</v>
      </c>
      <c r="BH53" s="204">
        <f t="shared" ca="1" si="90"/>
        <v>17934532.90085325</v>
      </c>
      <c r="BI53" s="204">
        <f t="shared" ca="1" si="90"/>
        <v>17928533.881393023</v>
      </c>
      <c r="BJ53" s="204">
        <f t="shared" ca="1" si="90"/>
        <v>17922536.184467055</v>
      </c>
      <c r="BK53" s="204">
        <f t="shared" ca="1" si="90"/>
        <v>17916539.81035785</v>
      </c>
      <c r="BL53" s="204">
        <f t="shared" ca="1" si="90"/>
        <v>17889333.383064259</v>
      </c>
      <c r="BM53" s="204">
        <f t="shared" ca="1" si="90"/>
        <v>17830036.90750359</v>
      </c>
      <c r="BN53" s="204">
        <f t="shared" ca="1" si="90"/>
        <v>17770891.11472265</v>
      </c>
      <c r="BO53" s="204">
        <f t="shared" ca="1" si="90"/>
        <v>17711895.662433777</v>
      </c>
      <c r="BP53" s="204">
        <f t="shared" ca="1" si="90"/>
        <v>17653050.209079903</v>
      </c>
      <c r="BQ53" s="204">
        <f t="shared" ref="BQ53:CF53" ca="1" si="91">BP53*(BQ$45/BP$45)*(BQ10/BP10)</f>
        <v>17594354.413833059</v>
      </c>
      <c r="BR53" s="204">
        <f t="shared" ca="1" si="91"/>
        <v>17535807.936592884</v>
      </c>
      <c r="BS53" s="204">
        <f t="shared" ca="1" si="91"/>
        <v>17477410.437985122</v>
      </c>
      <c r="BT53" s="204">
        <f t="shared" ca="1" si="91"/>
        <v>17419161.579360139</v>
      </c>
      <c r="BU53" s="204">
        <f t="shared" ca="1" si="91"/>
        <v>17361061.022791434</v>
      </c>
      <c r="BV53" s="204">
        <f t="shared" ca="1" si="91"/>
        <v>17291135.740682703</v>
      </c>
      <c r="BW53" s="204">
        <f t="shared" ca="1" si="91"/>
        <v>17204657.25200716</v>
      </c>
      <c r="BX53" s="204">
        <f t="shared" ca="1" si="91"/>
        <v>17118494.642782077</v>
      </c>
      <c r="BY53" s="204">
        <f t="shared" ca="1" si="91"/>
        <v>17032646.893988628</v>
      </c>
      <c r="BZ53" s="204">
        <f t="shared" ca="1" si="91"/>
        <v>16947112.989682011</v>
      </c>
      <c r="CA53" s="204">
        <f t="shared" ca="1" si="91"/>
        <v>16861891.916982561</v>
      </c>
      <c r="CB53" s="204">
        <f t="shared" ca="1" si="91"/>
        <v>16776982.666066874</v>
      </c>
      <c r="CC53" s="204">
        <f t="shared" ca="1" si="91"/>
        <v>16692384.230158968</v>
      </c>
      <c r="CD53" s="204">
        <f t="shared" ca="1" si="91"/>
        <v>16608095.605521478</v>
      </c>
      <c r="CE53" s="204">
        <f t="shared" ca="1" si="91"/>
        <v>16524115.791446846</v>
      </c>
      <c r="CF53" s="204">
        <f t="shared" ca="1" si="91"/>
        <v>16440443.790248573</v>
      </c>
    </row>
    <row r="54" spans="1:84" s="126" customFormat="1" x14ac:dyDescent="0.2">
      <c r="A54" s="120"/>
      <c r="B54" s="118" t="s">
        <v>168</v>
      </c>
      <c r="D54" s="204">
        <f ca="1">'Frequency &amp; Severity Prediction'!AG3</f>
        <v>11193507.01482152</v>
      </c>
      <c r="E54" s="204">
        <f ca="1">D54*(E$45/D$45)*(E11/D11)</f>
        <v>11801382.526732925</v>
      </c>
      <c r="F54" s="303">
        <f ca="1">E54*(F$45/E$45)*(F11/E11)*(1-('Case 2 Assumptions'!$C$173*'Case 2 Assumptions'!$C$174^('Program Case 2 - Forecasts'!F7)))</f>
        <v>11448645.824567122</v>
      </c>
      <c r="G54" s="303">
        <f ca="1">F54*(G$45/F$45)*(G11/F11)*(1-('Case 2 Assumptions'!$C$173*'Case 2 Assumptions'!$C$174^('Program Case 2 - Forecasts'!G7)))</f>
        <v>11459970.835280718</v>
      </c>
      <c r="H54" s="303">
        <f ca="1">G54*(H$45/G$45)*(H11/G11)*(1-('Case 2 Assumptions'!$C$173*'Case 2 Assumptions'!$C$174^('Program Case 2 - Forecasts'!H7)))</f>
        <v>11480788.747698961</v>
      </c>
      <c r="I54" s="303">
        <f ca="1">H54*(I$45/H$45)*(I11/H11)*(1-('Case 2 Assumptions'!$C$173*'Case 2 Assumptions'!$C$174^('Program Case 2 - Forecasts'!I7)))</f>
        <v>11510622.342081958</v>
      </c>
      <c r="J54" s="303">
        <f ca="1">I54*(J$45/I$45)*(J11/I11)*(1-('Case 2 Assumptions'!$C$173*'Case 2 Assumptions'!$C$174^('Program Case 2 - Forecasts'!J7)))</f>
        <v>11549039.119819578</v>
      </c>
      <c r="K54" s="303">
        <f ca="1">J54*(K$45/J$45)*(K11/J11)*(1-('Case 2 Assumptions'!$C$173*'Case 2 Assumptions'!$C$174^('Program Case 2 - Forecasts'!K7)))</f>
        <v>11595646.570820879</v>
      </c>
      <c r="L54" s="303">
        <f ca="1">K54*(L$45/K$45)*(L11/K11)*(1-('Case 2 Assumptions'!$C$173*'Case 2 Assumptions'!$C$174^('Program Case 2 - Forecasts'!L7)))</f>
        <v>11650088.012766168</v>
      </c>
      <c r="M54" s="303">
        <f ca="1">L54*(M$45/L$45)*(M11/L11)*(1-('Case 2 Assumptions'!$C$173*'Case 2 Assumptions'!$C$174^('Program Case 2 - Forecasts'!M7)))</f>
        <v>11712038.925609002</v>
      </c>
      <c r="N54" s="303">
        <f ca="1">M54*(N$45/M$45)*(N11/M11)*(1-('Case 2 Assumptions'!$C$173*'Case 2 Assumptions'!$C$174^('Program Case 2 - Forecasts'!N7)))</f>
        <v>11757933.766110906</v>
      </c>
      <c r="O54" s="303">
        <f ca="1">N54*(O$45/N$45)*(O11/N11)*(1-('Case 2 Assumptions'!$C$173*'Case 2 Assumptions'!$C$174^('Program Case 2 - Forecasts'!O7)))</f>
        <v>11812024.543407097</v>
      </c>
      <c r="P54" s="303">
        <f ca="1">O54*(P$45/O$45)*(P11/O11)*(1-('Case 2 Assumptions'!$C$173*'Case 2 Assumptions'!$C$174^('Program Case 2 - Forecasts'!P7)))</f>
        <v>11872502.955457276</v>
      </c>
      <c r="Q54" s="303">
        <f ca="1">P54*(Q$45/P$45)*(Q11/P11)*(1-('Case 2 Assumptions'!$C$173*'Case 2 Assumptions'!$C$174^('Program Case 2 - Forecasts'!Q7)))</f>
        <v>11939110.251143731</v>
      </c>
      <c r="R54" s="303">
        <f ca="1">Q54*(R$45/Q$45)*(R11/Q11)*(1-('Case 2 Assumptions'!$C$173*'Case 2 Assumptions'!$C$174^('Program Case 2 - Forecasts'!R7)))</f>
        <v>12011608.443114676</v>
      </c>
      <c r="S54" s="303">
        <f ca="1">R54*(S$45/R$45)*(S11/R11)*(1-('Case 2 Assumptions'!$C$173*'Case 2 Assumptions'!$C$174^('Program Case 2 - Forecasts'!S7)))</f>
        <v>12089778.372613989</v>
      </c>
      <c r="T54" s="303">
        <f ca="1">S54*(T$45/S$45)*(T11/S11)*(1-('Case 2 Assumptions'!$C$173*'Case 2 Assumptions'!$C$174^('Program Case 2 - Forecasts'!T7)))</f>
        <v>12173417.983192666</v>
      </c>
      <c r="U54" s="303">
        <f ca="1">T54*(U$45/T$45)*(U11/T11)*(1-('Case 2 Assumptions'!$C$173*'Case 2 Assumptions'!$C$174^('Program Case 2 - Forecasts'!U7)))</f>
        <v>12262340.778268078</v>
      </c>
      <c r="V54" s="303">
        <f ca="1">U54*(V$45/U$45)*(V11/U11)*(1-('Case 2 Assumptions'!$C$173*'Case 2 Assumptions'!$C$174^('Program Case 2 - Forecasts'!V7)))</f>
        <v>12356374.440787606</v>
      </c>
      <c r="W54" s="303">
        <f ca="1">V54*(W$45/V$45)*(W11/V11)*(1-('Case 2 Assumptions'!$C$173*'Case 2 Assumptions'!$C$174^('Program Case 2 - Forecasts'!W7)))</f>
        <v>12455359.59607338</v>
      </c>
      <c r="X54" s="303">
        <f ca="1">W54*(X$45/W$45)*(X11/W11)*(1-('Case 2 Assumptions'!$C$173*'Case 2 Assumptions'!$C$174^('Program Case 2 - Forecasts'!X7)))</f>
        <v>12534221.520679481</v>
      </c>
      <c r="Y54" s="204">
        <f t="shared" ref="Y54:BD54" ca="1" si="92">X54*(Y$45/X$45)*(Y11/X11)</f>
        <v>12699549.532263197</v>
      </c>
      <c r="Z54" s="204">
        <f t="shared" ca="1" si="92"/>
        <v>12866054.46524195</v>
      </c>
      <c r="AA54" s="204">
        <f t="shared" ca="1" si="92"/>
        <v>13033743.328875145</v>
      </c>
      <c r="AB54" s="204">
        <f t="shared" ca="1" si="92"/>
        <v>13202623.170707442</v>
      </c>
      <c r="AC54" s="204">
        <f t="shared" ca="1" si="92"/>
        <v>13372701.076767394</v>
      </c>
      <c r="AD54" s="204">
        <f t="shared" ca="1" si="92"/>
        <v>13543984.171767168</v>
      </c>
      <c r="AE54" s="204">
        <f t="shared" ca="1" si="92"/>
        <v>13716479.619303163</v>
      </c>
      <c r="AF54" s="204">
        <f t="shared" ca="1" si="92"/>
        <v>13890194.62205771</v>
      </c>
      <c r="AG54" s="204">
        <f t="shared" ca="1" si="92"/>
        <v>14065136.422001757</v>
      </c>
      <c r="AH54" s="204">
        <f t="shared" ca="1" si="92"/>
        <v>14213312.81934377</v>
      </c>
      <c r="AI54" s="204">
        <f t="shared" ca="1" si="92"/>
        <v>14330799.711131137</v>
      </c>
      <c r="AJ54" s="204">
        <f t="shared" ca="1" si="92"/>
        <v>14448746.210277256</v>
      </c>
      <c r="AK54" s="204">
        <f t="shared" ca="1" si="92"/>
        <v>14567153.796770522</v>
      </c>
      <c r="AL54" s="204">
        <f t="shared" ca="1" si="92"/>
        <v>14686023.95494738</v>
      </c>
      <c r="AM54" s="204">
        <f t="shared" ca="1" si="92"/>
        <v>14805358.173504431</v>
      </c>
      <c r="AN54" s="204">
        <f t="shared" ca="1" si="92"/>
        <v>14925157.945510574</v>
      </c>
      <c r="AO54" s="204">
        <f t="shared" ca="1" si="92"/>
        <v>15045424.768419176</v>
      </c>
      <c r="AP54" s="204">
        <f t="shared" ca="1" si="92"/>
        <v>15166160.144080279</v>
      </c>
      <c r="AQ54" s="204">
        <f t="shared" ca="1" si="92"/>
        <v>15287365.578752832</v>
      </c>
      <c r="AR54" s="204">
        <f t="shared" ca="1" si="92"/>
        <v>15387254.427266601</v>
      </c>
      <c r="AS54" s="204">
        <f t="shared" ca="1" si="92"/>
        <v>15442635.571233779</v>
      </c>
      <c r="AT54" s="204">
        <f t="shared" ca="1" si="92"/>
        <v>15498099.713933621</v>
      </c>
      <c r="AU54" s="204">
        <f t="shared" ca="1" si="92"/>
        <v>15553646.956423989</v>
      </c>
      <c r="AV54" s="204">
        <f t="shared" ca="1" si="92"/>
        <v>15609277.399874534</v>
      </c>
      <c r="AW54" s="204">
        <f t="shared" ca="1" si="92"/>
        <v>15664991.145566855</v>
      </c>
      <c r="AX54" s="204">
        <f t="shared" ca="1" si="92"/>
        <v>15720788.294894576</v>
      </c>
      <c r="AY54" s="204">
        <f t="shared" ca="1" si="92"/>
        <v>15776668.949363502</v>
      </c>
      <c r="AZ54" s="204">
        <f t="shared" ca="1" si="92"/>
        <v>15832633.210591691</v>
      </c>
      <c r="BA54" s="204">
        <f t="shared" ca="1" si="92"/>
        <v>15888681.180309614</v>
      </c>
      <c r="BB54" s="204">
        <f t="shared" ca="1" si="92"/>
        <v>15922836.953571374</v>
      </c>
      <c r="BC54" s="204">
        <f t="shared" ca="1" si="92"/>
        <v>15917514.487689534</v>
      </c>
      <c r="BD54" s="204">
        <f t="shared" ca="1" si="92"/>
        <v>15912193.192126762</v>
      </c>
      <c r="BE54" s="204">
        <f t="shared" ref="BE54:CF54" ca="1" si="93">BD54*(BE$45/BD$45)*(BE11/BD11)</f>
        <v>15906873.067136945</v>
      </c>
      <c r="BF54" s="204">
        <f t="shared" ca="1" si="93"/>
        <v>15901554.112973375</v>
      </c>
      <c r="BG54" s="204">
        <f t="shared" ca="1" si="93"/>
        <v>15896236.329888748</v>
      </c>
      <c r="BH54" s="204">
        <f t="shared" ca="1" si="93"/>
        <v>15890919.718135169</v>
      </c>
      <c r="BI54" s="204">
        <f t="shared" ca="1" si="93"/>
        <v>15885604.277964132</v>
      </c>
      <c r="BJ54" s="204">
        <f t="shared" ca="1" si="93"/>
        <v>15880290.009626554</v>
      </c>
      <c r="BK54" s="204">
        <f t="shared" ca="1" si="93"/>
        <v>15874976.913372748</v>
      </c>
      <c r="BL54" s="204">
        <f t="shared" ca="1" si="93"/>
        <v>15850870.617751343</v>
      </c>
      <c r="BM54" s="204">
        <f t="shared" ca="1" si="93"/>
        <v>15798330.886836013</v>
      </c>
      <c r="BN54" s="204">
        <f t="shared" ca="1" si="93"/>
        <v>15745924.668623179</v>
      </c>
      <c r="BO54" s="204">
        <f t="shared" ca="1" si="93"/>
        <v>15693651.659828346</v>
      </c>
      <c r="BP54" s="204">
        <f t="shared" ca="1" si="93"/>
        <v>15641511.55781436</v>
      </c>
      <c r="BQ54" s="204">
        <f t="shared" ca="1" si="93"/>
        <v>15589504.060590092</v>
      </c>
      <c r="BR54" s="204">
        <f t="shared" ca="1" si="93"/>
        <v>15537628.866809102</v>
      </c>
      <c r="BS54" s="204">
        <f t="shared" ca="1" si="93"/>
        <v>15485885.675768331</v>
      </c>
      <c r="BT54" s="204">
        <f t="shared" ca="1" si="93"/>
        <v>15434274.18740676</v>
      </c>
      <c r="BU54" s="204">
        <f t="shared" ca="1" si="93"/>
        <v>15382794.102304107</v>
      </c>
      <c r="BV54" s="204">
        <f t="shared" ca="1" si="93"/>
        <v>15320836.701439492</v>
      </c>
      <c r="BW54" s="204">
        <f t="shared" ca="1" si="93"/>
        <v>15244212.307122352</v>
      </c>
      <c r="BX54" s="204">
        <f t="shared" ca="1" si="93"/>
        <v>15167867.798265046</v>
      </c>
      <c r="BY54" s="204">
        <f t="shared" ca="1" si="93"/>
        <v>15091802.271964418</v>
      </c>
      <c r="BZ54" s="204">
        <f t="shared" ca="1" si="93"/>
        <v>15016014.828041056</v>
      </c>
      <c r="CA54" s="204">
        <f t="shared" ca="1" si="93"/>
        <v>14940504.569031417</v>
      </c>
      <c r="CB54" s="204">
        <f t="shared" ca="1" si="93"/>
        <v>14865270.600179963</v>
      </c>
      <c r="CC54" s="204">
        <f t="shared" ca="1" si="93"/>
        <v>14790312.029431326</v>
      </c>
      <c r="CD54" s="204">
        <f t="shared" ca="1" si="93"/>
        <v>14715627.967422513</v>
      </c>
      <c r="CE54" s="204">
        <f t="shared" ca="1" si="93"/>
        <v>14641217.527475098</v>
      </c>
      <c r="CF54" s="204">
        <f t="shared" ca="1" si="93"/>
        <v>14567079.825587461</v>
      </c>
    </row>
    <row r="55" spans="1:84" s="126" customFormat="1" x14ac:dyDescent="0.2">
      <c r="A55" s="120"/>
      <c r="B55" s="118" t="s">
        <v>169</v>
      </c>
      <c r="D55" s="204">
        <f ca="1">'Frequency &amp; Severity Prediction'!AG4</f>
        <v>6554303.4882851522</v>
      </c>
      <c r="E55" s="204">
        <f ca="1">D55*(E$45/D$45)*(E12/D12)</f>
        <v>6669655.144027682</v>
      </c>
      <c r="F55" s="204">
        <f t="shared" ref="F55:X55" ca="1" si="94">E55*(F$45/E$45)*(F12/E12)</f>
        <v>6806546.2802488748</v>
      </c>
      <c r="G55" s="204">
        <f t="shared" ca="1" si="94"/>
        <v>6945238.8602767568</v>
      </c>
      <c r="H55" s="204">
        <f t="shared" ca="1" si="94"/>
        <v>7085753.263602349</v>
      </c>
      <c r="I55" s="204">
        <f t="shared" ca="1" si="94"/>
        <v>7228110.083144106</v>
      </c>
      <c r="J55" s="204">
        <f t="shared" ca="1" si="94"/>
        <v>7372330.1273805462</v>
      </c>
      <c r="K55" s="204">
        <f t="shared" ca="1" si="94"/>
        <v>7518434.4225035431</v>
      </c>
      <c r="L55" s="204">
        <f t="shared" ca="1" si="94"/>
        <v>7666444.2145924466</v>
      </c>
      <c r="M55" s="204">
        <f t="shared" ca="1" si="94"/>
        <v>7816380.971809254</v>
      </c>
      <c r="N55" s="204">
        <f t="shared" ca="1" si="94"/>
        <v>7952527.6587467436</v>
      </c>
      <c r="O55" s="204">
        <f t="shared" ca="1" si="94"/>
        <v>8091100.4072201569</v>
      </c>
      <c r="P55" s="204">
        <f t="shared" ca="1" si="94"/>
        <v>8231092.6049283342</v>
      </c>
      <c r="Q55" s="204">
        <f t="shared" ca="1" si="94"/>
        <v>8372516.5691214977</v>
      </c>
      <c r="R55" s="204">
        <f t="shared" ca="1" si="94"/>
        <v>8515384.715488065</v>
      </c>
      <c r="S55" s="204">
        <f t="shared" ca="1" si="94"/>
        <v>8659709.5589034818</v>
      </c>
      <c r="T55" s="204">
        <f t="shared" ca="1" si="94"/>
        <v>8805503.7141845766</v>
      </c>
      <c r="U55" s="204">
        <f t="shared" ca="1" si="94"/>
        <v>8952779.8968494516</v>
      </c>
      <c r="V55" s="204">
        <f t="shared" ca="1" si="94"/>
        <v>9101550.9238829762</v>
      </c>
      <c r="W55" s="204">
        <f t="shared" ca="1" si="94"/>
        <v>9251829.7145079114</v>
      </c>
      <c r="X55" s="204">
        <f t="shared" ca="1" si="94"/>
        <v>9384965.1305284575</v>
      </c>
      <c r="Y55" s="204">
        <f t="shared" ref="Y55:BD55" ca="1" si="95">X55*(Y$45/X$45)*(Y12/X12)</f>
        <v>9508754.0408531129</v>
      </c>
      <c r="Z55" s="204">
        <f t="shared" ca="1" si="95"/>
        <v>9633424.1679518279</v>
      </c>
      <c r="AA55" s="204">
        <f t="shared" ca="1" si="95"/>
        <v>9758980.7599890009</v>
      </c>
      <c r="AB55" s="204">
        <f t="shared" ca="1" si="95"/>
        <v>9885429.0937950015</v>
      </c>
      <c r="AC55" s="204">
        <f t="shared" ca="1" si="95"/>
        <v>10012774.475014931</v>
      </c>
      <c r="AD55" s="204">
        <f t="shared" ca="1" si="95"/>
        <v>10141022.238258127</v>
      </c>
      <c r="AE55" s="204">
        <f t="shared" ca="1" si="95"/>
        <v>10270177.7472484</v>
      </c>
      <c r="AF55" s="204">
        <f t="shared" ca="1" si="95"/>
        <v>10400246.394975053</v>
      </c>
      <c r="AG55" s="204">
        <f t="shared" ca="1" si="95"/>
        <v>10531233.60384463</v>
      </c>
      <c r="AH55" s="204">
        <f t="shared" ca="1" si="95"/>
        <v>10642180.28848139</v>
      </c>
      <c r="AI55" s="204">
        <f t="shared" ca="1" si="95"/>
        <v>10730148.287203884</v>
      </c>
      <c r="AJ55" s="204">
        <f t="shared" ca="1" si="95"/>
        <v>10818460.415717648</v>
      </c>
      <c r="AK55" s="204">
        <f t="shared" ca="1" si="95"/>
        <v>10907117.782160066</v>
      </c>
      <c r="AL55" s="204">
        <f t="shared" ca="1" si="95"/>
        <v>10996121.497924117</v>
      </c>
      <c r="AM55" s="204">
        <f t="shared" ca="1" si="95"/>
        <v>11085472.677667435</v>
      </c>
      <c r="AN55" s="204">
        <f t="shared" ca="1" si="95"/>
        <v>11175172.439321399</v>
      </c>
      <c r="AO55" s="204">
        <f t="shared" ca="1" si="95"/>
        <v>11265221.904100243</v>
      </c>
      <c r="AP55" s="204">
        <f t="shared" ca="1" si="95"/>
        <v>11355622.196510207</v>
      </c>
      <c r="AQ55" s="204">
        <f t="shared" ca="1" si="95"/>
        <v>11446374.444358686</v>
      </c>
      <c r="AR55" s="204">
        <f t="shared" ca="1" si="95"/>
        <v>11521165.95483931</v>
      </c>
      <c r="AS55" s="204">
        <f t="shared" ca="1" si="95"/>
        <v>11562632.439547852</v>
      </c>
      <c r="AT55" s="204">
        <f t="shared" ca="1" si="95"/>
        <v>11604161.069337415</v>
      </c>
      <c r="AU55" s="204">
        <f t="shared" ca="1" si="95"/>
        <v>11645751.9198748</v>
      </c>
      <c r="AV55" s="204">
        <f t="shared" ca="1" si="95"/>
        <v>11687405.066910528</v>
      </c>
      <c r="AW55" s="204">
        <f t="shared" ca="1" si="95"/>
        <v>11729120.586278914</v>
      </c>
      <c r="AX55" s="204">
        <f t="shared" ca="1" si="95"/>
        <v>11770898.553898174</v>
      </c>
      <c r="AY55" s="204">
        <f t="shared" ca="1" si="95"/>
        <v>11812739.045770504</v>
      </c>
      <c r="AZ55" s="204">
        <f t="shared" ca="1" si="95"/>
        <v>11854642.137982158</v>
      </c>
      <c r="BA55" s="204">
        <f t="shared" ca="1" si="95"/>
        <v>11896607.906703558</v>
      </c>
      <c r="BB55" s="204">
        <f t="shared" ca="1" si="95"/>
        <v>11922181.951373104</v>
      </c>
      <c r="BC55" s="204">
        <f t="shared" ca="1" si="95"/>
        <v>11918196.769156</v>
      </c>
      <c r="BD55" s="204">
        <f t="shared" ca="1" si="95"/>
        <v>11914212.463212192</v>
      </c>
      <c r="BE55" s="204">
        <f t="shared" ref="BE55:CF55" ca="1" si="96">BD55*(BE$45/BD$45)*(BE12/BD12)</f>
        <v>11910229.033731781</v>
      </c>
      <c r="BF55" s="204">
        <f t="shared" ca="1" si="96"/>
        <v>11906246.480904417</v>
      </c>
      <c r="BG55" s="204">
        <f t="shared" ca="1" si="96"/>
        <v>11902264.804919306</v>
      </c>
      <c r="BH55" s="204">
        <f t="shared" ca="1" si="96"/>
        <v>11898284.00596521</v>
      </c>
      <c r="BI55" s="204">
        <f t="shared" ca="1" si="96"/>
        <v>11894304.08423044</v>
      </c>
      <c r="BJ55" s="204">
        <f t="shared" ca="1" si="96"/>
        <v>11890325.039902862</v>
      </c>
      <c r="BK55" s="204">
        <f t="shared" ca="1" si="96"/>
        <v>11886346.873169903</v>
      </c>
      <c r="BL55" s="204">
        <f t="shared" ca="1" si="96"/>
        <v>11868297.348238511</v>
      </c>
      <c r="BM55" s="204">
        <f t="shared" ca="1" si="96"/>
        <v>11828958.364018852</v>
      </c>
      <c r="BN55" s="204">
        <f t="shared" ca="1" si="96"/>
        <v>11789719.347081192</v>
      </c>
      <c r="BO55" s="204">
        <f t="shared" ca="1" si="96"/>
        <v>11750580.070342069</v>
      </c>
      <c r="BP55" s="204">
        <f t="shared" ca="1" si="96"/>
        <v>11711540.307202723</v>
      </c>
      <c r="BQ55" s="204">
        <f t="shared" ca="1" si="96"/>
        <v>11672599.831548089</v>
      </c>
      <c r="BR55" s="204">
        <f t="shared" ca="1" si="96"/>
        <v>11633758.417745823</v>
      </c>
      <c r="BS55" s="204">
        <f t="shared" ca="1" si="96"/>
        <v>11595015.840645304</v>
      </c>
      <c r="BT55" s="204">
        <f t="shared" ca="1" si="96"/>
        <v>11556371.87557664</v>
      </c>
      <c r="BU55" s="204">
        <f t="shared" ca="1" si="96"/>
        <v>11517826.298349692</v>
      </c>
      <c r="BV55" s="204">
        <f t="shared" ca="1" si="96"/>
        <v>11471435.858725399</v>
      </c>
      <c r="BW55" s="204">
        <f t="shared" ca="1" si="96"/>
        <v>11414063.546641413</v>
      </c>
      <c r="BX55" s="204">
        <f t="shared" ca="1" si="96"/>
        <v>11356900.798053393</v>
      </c>
      <c r="BY55" s="204">
        <f t="shared" ca="1" si="96"/>
        <v>11299946.936914995</v>
      </c>
      <c r="BZ55" s="204">
        <f t="shared" ca="1" si="96"/>
        <v>11243201.289219273</v>
      </c>
      <c r="CA55" s="204">
        <f t="shared" ca="1" si="96"/>
        <v>11186663.182992773</v>
      </c>
      <c r="CB55" s="204">
        <f t="shared" ca="1" si="96"/>
        <v>11130331.948289663</v>
      </c>
      <c r="CC55" s="204">
        <f t="shared" ca="1" si="96"/>
        <v>11074206.917185852</v>
      </c>
      <c r="CD55" s="204">
        <f t="shared" ca="1" si="96"/>
        <v>11018287.423773155</v>
      </c>
      <c r="CE55" s="204">
        <f t="shared" ca="1" si="96"/>
        <v>10962572.80415345</v>
      </c>
      <c r="CF55" s="204">
        <f t="shared" ca="1" si="96"/>
        <v>10907062.396432869</v>
      </c>
    </row>
    <row r="56" spans="1:84" s="126" customFormat="1" x14ac:dyDescent="0.2">
      <c r="A56" s="120"/>
      <c r="B56" s="118" t="s">
        <v>170</v>
      </c>
      <c r="D56" s="204">
        <f ca="1">'Frequency &amp; Severity Prediction'!AG5</f>
        <v>5945350.276752308</v>
      </c>
      <c r="E56" s="204">
        <f ca="1">D56*(E$45/D$45)*(E13/D13)</f>
        <v>5928631.0102515519</v>
      </c>
      <c r="F56" s="204">
        <f t="shared" ref="F56:X56" ca="1" si="97">E56*(F$45/E$45)*(F13/E13)</f>
        <v>7079345.3739016801</v>
      </c>
      <c r="G56" s="204">
        <f t="shared" ca="1" si="97"/>
        <v>7223596.6041715881</v>
      </c>
      <c r="H56" s="204">
        <f t="shared" ca="1" si="97"/>
        <v>6791789.6476633176</v>
      </c>
      <c r="I56" s="204">
        <f t="shared" ca="1" si="97"/>
        <v>6425039.4749138476</v>
      </c>
      <c r="J56" s="204">
        <f t="shared" ca="1" si="97"/>
        <v>6553236.1219812213</v>
      </c>
      <c r="K56" s="204">
        <f t="shared" ca="1" si="97"/>
        <v>6683107.6724725207</v>
      </c>
      <c r="L56" s="204">
        <f t="shared" ca="1" si="97"/>
        <v>6814673.0119466176</v>
      </c>
      <c r="M56" s="204">
        <f t="shared" ca="1" si="97"/>
        <v>6947951.2233708017</v>
      </c>
      <c r="N56" s="204">
        <f t="shared" ca="1" si="97"/>
        <v>7068971.4939380707</v>
      </c>
      <c r="O56" s="204">
        <f t="shared" ca="1" si="97"/>
        <v>7192148.2813482741</v>
      </c>
      <c r="P56" s="204">
        <f t="shared" ca="1" si="97"/>
        <v>7316586.8117675204</v>
      </c>
      <c r="Q56" s="204">
        <f t="shared" ca="1" si="97"/>
        <v>7442298.0339525361</v>
      </c>
      <c r="R56" s="204">
        <f t="shared" ca="1" si="97"/>
        <v>7569292.9841613844</v>
      </c>
      <c r="S56" s="204">
        <f t="shared" ca="1" si="97"/>
        <v>7697582.7868191022</v>
      </c>
      <c r="T56" s="204">
        <f t="shared" ca="1" si="97"/>
        <v>7827178.6551882364</v>
      </c>
      <c r="U56" s="204">
        <f t="shared" ca="1" si="97"/>
        <v>7958091.8920443133</v>
      </c>
      <c r="V56" s="204">
        <f t="shared" ca="1" si="97"/>
        <v>8090333.8903562836</v>
      </c>
      <c r="W56" s="204">
        <f t="shared" ca="1" si="97"/>
        <v>8223916.1339719659</v>
      </c>
      <c r="X56" s="204">
        <f t="shared" ca="1" si="97"/>
        <v>8342259.6973103099</v>
      </c>
      <c r="Y56" s="204">
        <f t="shared" ref="Y56:BD56" ca="1" si="98">X56*(Y$45/X$45)*(Y13/X13)</f>
        <v>8452295.1873960551</v>
      </c>
      <c r="Z56" s="204">
        <f t="shared" ca="1" si="98"/>
        <v>8563113.9877100848</v>
      </c>
      <c r="AA56" s="204">
        <f t="shared" ca="1" si="98"/>
        <v>8674720.763325708</v>
      </c>
      <c r="AB56" s="204">
        <f t="shared" ca="1" si="98"/>
        <v>8787120.204797307</v>
      </c>
      <c r="AC56" s="204">
        <f t="shared" ca="1" si="98"/>
        <v>8900317.0282925721</v>
      </c>
      <c r="AD56" s="204">
        <f t="shared" ca="1" si="98"/>
        <v>9014315.9757253863</v>
      </c>
      <c r="AE56" s="204">
        <f t="shared" ca="1" si="98"/>
        <v>9129121.8148893826</v>
      </c>
      <c r="AF56" s="204">
        <f t="shared" ca="1" si="98"/>
        <v>9244739.3395921756</v>
      </c>
      <c r="AG56" s="204">
        <f t="shared" ca="1" si="98"/>
        <v>9361173.3697902504</v>
      </c>
      <c r="AH56" s="204">
        <f t="shared" ca="1" si="98"/>
        <v>9459793.4544600081</v>
      </c>
      <c r="AI56" s="204">
        <f t="shared" ca="1" si="98"/>
        <v>9537987.8728930149</v>
      </c>
      <c r="AJ56" s="204">
        <f t="shared" ca="1" si="98"/>
        <v>9616488.1869844925</v>
      </c>
      <c r="AK56" s="204">
        <f t="shared" ca="1" si="98"/>
        <v>9695295.3817535378</v>
      </c>
      <c r="AL56" s="204">
        <f t="shared" ca="1" si="98"/>
        <v>9774410.4451131281</v>
      </c>
      <c r="AM56" s="204">
        <f t="shared" ca="1" si="98"/>
        <v>9853834.36787818</v>
      </c>
      <c r="AN56" s="204">
        <f t="shared" ca="1" si="98"/>
        <v>9933568.143773634</v>
      </c>
      <c r="AO56" s="204">
        <f t="shared" ca="1" si="98"/>
        <v>10013612.769442543</v>
      </c>
      <c r="AP56" s="204">
        <f t="shared" ca="1" si="98"/>
        <v>10093969.244454214</v>
      </c>
      <c r="AQ56" s="204">
        <f t="shared" ca="1" si="98"/>
        <v>10174638.571312336</v>
      </c>
      <c r="AR56" s="204">
        <f t="shared" ca="1" si="98"/>
        <v>10241120.459620465</v>
      </c>
      <c r="AS56" s="204">
        <f t="shared" ca="1" si="98"/>
        <v>10277979.859667454</v>
      </c>
      <c r="AT56" s="204">
        <f t="shared" ca="1" si="98"/>
        <v>10314894.500239857</v>
      </c>
      <c r="AU56" s="204">
        <f t="shared" ca="1" si="98"/>
        <v>10351864.448597604</v>
      </c>
      <c r="AV56" s="204">
        <f t="shared" ca="1" si="98"/>
        <v>10388889.772075042</v>
      </c>
      <c r="AW56" s="204">
        <f t="shared" ca="1" si="98"/>
        <v>10425970.538081007</v>
      </c>
      <c r="AX56" s="204">
        <f t="shared" ca="1" si="98"/>
        <v>10463106.814098909</v>
      </c>
      <c r="AY56" s="204">
        <f t="shared" ca="1" si="98"/>
        <v>10500298.667686813</v>
      </c>
      <c r="AZ56" s="204">
        <f t="shared" ca="1" si="98"/>
        <v>10537546.166477498</v>
      </c>
      <c r="BA56" s="204">
        <f t="shared" ca="1" si="98"/>
        <v>10574849.378178559</v>
      </c>
      <c r="BB56" s="204">
        <f t="shared" ca="1" si="98"/>
        <v>10597582.048910597</v>
      </c>
      <c r="BC56" s="204">
        <f t="shared" ca="1" si="98"/>
        <v>10594039.6356428</v>
      </c>
      <c r="BD56" s="204">
        <f t="shared" ca="1" si="98"/>
        <v>10590498.001290994</v>
      </c>
      <c r="BE56" s="204">
        <f t="shared" ref="BE56:CF56" ca="1" si="99">BD56*(BE$45/BD$45)*(BE13/BD13)</f>
        <v>10586957.146024156</v>
      </c>
      <c r="BF56" s="204">
        <f t="shared" ca="1" si="99"/>
        <v>10583417.070010867</v>
      </c>
      <c r="BG56" s="204">
        <f t="shared" ca="1" si="99"/>
        <v>10579877.773419311</v>
      </c>
      <c r="BH56" s="204">
        <f t="shared" ca="1" si="99"/>
        <v>10576339.256417282</v>
      </c>
      <c r="BI56" s="204">
        <f t="shared" ca="1" si="99"/>
        <v>10572801.519172162</v>
      </c>
      <c r="BJ56" s="204">
        <f t="shared" ca="1" si="99"/>
        <v>10569264.561850948</v>
      </c>
      <c r="BK56" s="204">
        <f t="shared" ca="1" si="99"/>
        <v>10565728.384620242</v>
      </c>
      <c r="BL56" s="204">
        <f t="shared" ca="1" si="99"/>
        <v>10549684.23077454</v>
      </c>
      <c r="BM56" s="204">
        <f t="shared" ca="1" si="99"/>
        <v>10514715.957794894</v>
      </c>
      <c r="BN56" s="204">
        <f t="shared" ca="1" si="99"/>
        <v>10479836.545350803</v>
      </c>
      <c r="BO56" s="204">
        <f t="shared" ca="1" si="99"/>
        <v>10445045.791588645</v>
      </c>
      <c r="BP56" s="204">
        <f t="shared" ca="1" si="99"/>
        <v>10410343.495085644</v>
      </c>
      <c r="BQ56" s="204">
        <f t="shared" ca="1" si="99"/>
        <v>10375729.454848986</v>
      </c>
      <c r="BR56" s="204">
        <f t="shared" ca="1" si="99"/>
        <v>10341203.470314939</v>
      </c>
      <c r="BS56" s="204">
        <f t="shared" ca="1" si="99"/>
        <v>10306765.341347972</v>
      </c>
      <c r="BT56" s="204">
        <f t="shared" ca="1" si="99"/>
        <v>10272414.868239883</v>
      </c>
      <c r="BU56" s="204">
        <f t="shared" ca="1" si="99"/>
        <v>10238151.851708906</v>
      </c>
      <c r="BV56" s="204">
        <f t="shared" ca="1" si="99"/>
        <v>10196915.566924067</v>
      </c>
      <c r="BW56" s="204">
        <f t="shared" ca="1" si="99"/>
        <v>10145917.537609834</v>
      </c>
      <c r="BX56" s="204">
        <f t="shared" ca="1" si="99"/>
        <v>10095105.788487602</v>
      </c>
      <c r="BY56" s="204">
        <f t="shared" ca="1" si="99"/>
        <v>10044479.718622351</v>
      </c>
      <c r="BZ56" s="204">
        <f t="shared" ca="1" si="99"/>
        <v>9994038.728891883</v>
      </c>
      <c r="CA56" s="204">
        <f t="shared" ca="1" si="99"/>
        <v>9943782.2219815571</v>
      </c>
      <c r="CB56" s="204">
        <f t="shared" ca="1" si="99"/>
        <v>9893709.602379078</v>
      </c>
      <c r="CC56" s="204">
        <f t="shared" ca="1" si="99"/>
        <v>9843820.2763692718</v>
      </c>
      <c r="CD56" s="204">
        <f t="shared" ca="1" si="99"/>
        <v>9794113.6520288903</v>
      </c>
      <c r="CE56" s="204">
        <f t="shared" ca="1" si="99"/>
        <v>9744589.1392214298</v>
      </c>
      <c r="CF56" s="204">
        <f t="shared" ca="1" si="99"/>
        <v>9695246.1495919526</v>
      </c>
    </row>
    <row r="57" spans="1:84" s="126" customFormat="1" x14ac:dyDescent="0.2">
      <c r="A57" s="120"/>
      <c r="B57" s="118" t="s">
        <v>171</v>
      </c>
      <c r="D57" s="204">
        <f ca="1">'Frequency &amp; Severity Prediction'!AG6</f>
        <v>4777272.1020109216</v>
      </c>
      <c r="E57" s="204">
        <f ca="1">D57*(E$45/D$45)*(E14/D14)</f>
        <v>4799684.8313168967</v>
      </c>
      <c r="F57" s="303">
        <f ca="1">E57*(F$45/E$45)*(F14/E14)*(1-('Case 2 Assumptions'!$C$173*'Case 2 Assumptions'!$C$174^('Program Case 2 - Forecasts'!F7)))</f>
        <v>4656224.9447316723</v>
      </c>
      <c r="G57" s="303">
        <f ca="1">F57*(G$45/F$45)*(G14/F14)*(1-('Case 2 Assumptions'!$C$173*'Case 2 Assumptions'!$C$174^('Program Case 2 - Forecasts'!G7)))</f>
        <v>4660830.8866213979</v>
      </c>
      <c r="H57" s="303">
        <f ca="1">G57*(H$45/G$45)*(H14/G14)*(1-('Case 2 Assumptions'!$C$173*'Case 2 Assumptions'!$C$174^('Program Case 2 - Forecasts'!H7)))</f>
        <v>4669297.6419551205</v>
      </c>
      <c r="I57" s="303">
        <f ca="1">H57*(I$45/H$45)*(I14/H14)*(1-('Case 2 Assumptions'!$C$173*'Case 2 Assumptions'!$C$174^('Program Case 2 - Forecasts'!I7)))</f>
        <v>4681431.1229349431</v>
      </c>
      <c r="J57" s="303">
        <f ca="1">I57*(J$45/I$45)*(J14/I14)*(1-('Case 2 Assumptions'!$C$173*'Case 2 Assumptions'!$C$174^('Program Case 2 - Forecasts'!J7)))</f>
        <v>4697055.430083503</v>
      </c>
      <c r="K57" s="303">
        <f ca="1">J57*(K$45/J$45)*(K14/J14)*(1-('Case 2 Assumptions'!$C$173*'Case 2 Assumptions'!$C$174^('Program Case 2 - Forecasts'!K7)))</f>
        <v>4716010.9274661671</v>
      </c>
      <c r="L57" s="303">
        <f ca="1">K57*(L$45/K$45)*(L14/K14)*(1-('Case 2 Assumptions'!$C$173*'Case 2 Assumptions'!$C$174^('Program Case 2 - Forecasts'!L7)))</f>
        <v>4738152.5504927821</v>
      </c>
      <c r="M57" s="303">
        <f ca="1">L57*(M$45/L$45)*(M14/L14)*(1-('Case 2 Assumptions'!$C$173*'Case 2 Assumptions'!$C$174^('Program Case 2 - Forecasts'!M7)))</f>
        <v>4763348.3151402213</v>
      </c>
      <c r="N57" s="303">
        <f ca="1">M57*(N$45/M$45)*(N14/M14)*(1-('Case 2 Assumptions'!$C$173*'Case 2 Assumptions'!$C$174^('Program Case 2 - Forecasts'!N7)))</f>
        <v>4782013.990055318</v>
      </c>
      <c r="O57" s="303">
        <f ca="1">N57*(O$45/N$45)*(O14/N14)*(1-('Case 2 Assumptions'!$C$173*'Case 2 Assumptions'!$C$174^('Program Case 2 - Forecasts'!O7)))</f>
        <v>4804012.9959103158</v>
      </c>
      <c r="P57" s="303">
        <f ca="1">O57*(P$45/O$45)*(P14/O14)*(1-('Case 2 Assumptions'!$C$173*'Case 2 Assumptions'!$C$174^('Program Case 2 - Forecasts'!P7)))</f>
        <v>4828609.8866798356</v>
      </c>
      <c r="Q57" s="303">
        <f ca="1">P57*(Q$45/P$45)*(Q14/P14)*(1-('Case 2 Assumptions'!$C$173*'Case 2 Assumptions'!$C$174^('Program Case 2 - Forecasts'!Q7)))</f>
        <v>4855699.4269126961</v>
      </c>
      <c r="R57" s="303">
        <f ca="1">Q57*(R$45/Q$45)*(R14/Q14)*(1-('Case 2 Assumptions'!$C$173*'Case 2 Assumptions'!$C$174^('Program Case 2 - Forecasts'!R7)))</f>
        <v>4885184.8258913858</v>
      </c>
      <c r="S57" s="303">
        <f ca="1">R57*(S$45/R$45)*(S14/R14)*(1-('Case 2 Assumptions'!$C$173*'Case 2 Assumptions'!$C$174^('Program Case 2 - Forecasts'!S7)))</f>
        <v>4916976.9505880531</v>
      </c>
      <c r="T57" s="303">
        <f ca="1">S57*(T$45/S$45)*(T14/S14)*(1-('Case 2 Assumptions'!$C$173*'Case 2 Assumptions'!$C$174^('Program Case 2 - Forecasts'!T7)))</f>
        <v>4950993.6235738136</v>
      </c>
      <c r="U57" s="303">
        <f ca="1">T57*(U$45/T$45)*(U14/T14)*(1-('Case 2 Assumptions'!$C$173*'Case 2 Assumptions'!$C$174^('Program Case 2 - Forecasts'!U7)))</f>
        <v>4987158.9956999142</v>
      </c>
      <c r="V57" s="303">
        <f ca="1">U57*(V$45/U$45)*(V14/U14)*(1-('Case 2 Assumptions'!$C$173*'Case 2 Assumptions'!$C$174^('Program Case 2 - Forecasts'!V7)))</f>
        <v>5025402.9847076237</v>
      </c>
      <c r="W57" s="303">
        <f ca="1">V57*(W$45/V$45)*(W14/V14)*(1-('Case 2 Assumptions'!$C$173*'Case 2 Assumptions'!$C$174^('Program Case 2 - Forecasts'!W7)))</f>
        <v>5065660.7720706267</v>
      </c>
      <c r="X57" s="303">
        <f ca="1">W57*(X$45/W$45)*(X14/W14)*(1-('Case 2 Assumptions'!$C$173*'Case 2 Assumptions'!$C$174^('Program Case 2 - Forecasts'!X7)))</f>
        <v>5097734.3348454088</v>
      </c>
      <c r="Y57" s="204">
        <f t="shared" ref="Y57:BD57" ca="1" si="100">X57*(Y$45/X$45)*(Y14/X14)</f>
        <v>5164974.1135402033</v>
      </c>
      <c r="Z57" s="204">
        <f t="shared" ca="1" si="100"/>
        <v>5232692.552405077</v>
      </c>
      <c r="AA57" s="204">
        <f t="shared" ca="1" si="100"/>
        <v>5300892.5021429863</v>
      </c>
      <c r="AB57" s="204">
        <f t="shared" ca="1" si="100"/>
        <v>5369576.8290276984</v>
      </c>
      <c r="AC57" s="204">
        <f t="shared" ca="1" si="100"/>
        <v>5438748.4149845941</v>
      </c>
      <c r="AD57" s="204">
        <f t="shared" ca="1" si="100"/>
        <v>5508410.1576718735</v>
      </c>
      <c r="AE57" s="204">
        <f t="shared" ca="1" si="100"/>
        <v>5578564.9705621675</v>
      </c>
      <c r="AF57" s="204">
        <f t="shared" ca="1" si="100"/>
        <v>5649215.7830245625</v>
      </c>
      <c r="AG57" s="204">
        <f t="shared" ca="1" si="100"/>
        <v>5720365.540407029</v>
      </c>
      <c r="AH57" s="204">
        <f t="shared" ca="1" si="100"/>
        <v>5780629.666671101</v>
      </c>
      <c r="AI57" s="204">
        <f t="shared" ca="1" si="100"/>
        <v>5828412.2083447585</v>
      </c>
      <c r="AJ57" s="204">
        <f t="shared" ca="1" si="100"/>
        <v>5876381.6747675436</v>
      </c>
      <c r="AK57" s="204">
        <f t="shared" ca="1" si="100"/>
        <v>5924538.6678585811</v>
      </c>
      <c r="AL57" s="204">
        <f t="shared" ca="1" si="100"/>
        <v>5972883.7913053716</v>
      </c>
      <c r="AM57" s="204">
        <f t="shared" ca="1" si="100"/>
        <v>6021417.6505687153</v>
      </c>
      <c r="AN57" s="204">
        <f t="shared" ca="1" si="100"/>
        <v>6070140.8528876472</v>
      </c>
      <c r="AO57" s="204">
        <f t="shared" ca="1" si="100"/>
        <v>6119054.0072843889</v>
      </c>
      <c r="AP57" s="204">
        <f t="shared" ca="1" si="100"/>
        <v>6168157.7245693132</v>
      </c>
      <c r="AQ57" s="204">
        <f t="shared" ca="1" si="100"/>
        <v>6217452.6173459198</v>
      </c>
      <c r="AR57" s="204">
        <f t="shared" ca="1" si="100"/>
        <v>6258077.9415351162</v>
      </c>
      <c r="AS57" s="204">
        <f t="shared" ca="1" si="100"/>
        <v>6280601.7463552812</v>
      </c>
      <c r="AT57" s="204">
        <f t="shared" ca="1" si="100"/>
        <v>6303159.3071999876</v>
      </c>
      <c r="AU57" s="204">
        <f t="shared" ca="1" si="100"/>
        <v>6325750.6651699999</v>
      </c>
      <c r="AV57" s="204">
        <f t="shared" ca="1" si="100"/>
        <v>6348375.8614115585</v>
      </c>
      <c r="AW57" s="204">
        <f t="shared" ca="1" si="100"/>
        <v>6371034.9371164208</v>
      </c>
      <c r="AX57" s="204">
        <f t="shared" ca="1" si="100"/>
        <v>6393727.9335219152</v>
      </c>
      <c r="AY57" s="204">
        <f t="shared" ca="1" si="100"/>
        <v>6416454.8919109851</v>
      </c>
      <c r="AZ57" s="204">
        <f t="shared" ca="1" si="100"/>
        <v>6439215.8536122376</v>
      </c>
      <c r="BA57" s="204">
        <f t="shared" ca="1" si="100"/>
        <v>6462010.8599999929</v>
      </c>
      <c r="BB57" s="204">
        <f t="shared" ca="1" si="100"/>
        <v>6475902.1940411534</v>
      </c>
      <c r="BC57" s="204">
        <f t="shared" ca="1" si="100"/>
        <v>6473737.5189532647</v>
      </c>
      <c r="BD57" s="204">
        <f t="shared" ca="1" si="100"/>
        <v>6471573.3198403446</v>
      </c>
      <c r="BE57" s="204">
        <f t="shared" ref="BE57:CF57" ca="1" si="101">BD57*(BE$45/BD$45)*(BE14/BD14)</f>
        <v>6469409.5968056489</v>
      </c>
      <c r="BF57" s="204">
        <f t="shared" ca="1" si="101"/>
        <v>6467246.3499521958</v>
      </c>
      <c r="BG57" s="204">
        <f t="shared" ca="1" si="101"/>
        <v>6465083.5793827558</v>
      </c>
      <c r="BH57" s="204">
        <f t="shared" ca="1" si="101"/>
        <v>6462921.285199861</v>
      </c>
      <c r="BI57" s="204">
        <f t="shared" ca="1" si="101"/>
        <v>6460759.4675057977</v>
      </c>
      <c r="BJ57" s="204">
        <f t="shared" ca="1" si="101"/>
        <v>6458598.1264026137</v>
      </c>
      <c r="BK57" s="204">
        <f t="shared" ca="1" si="101"/>
        <v>6456437.2619921127</v>
      </c>
      <c r="BL57" s="204">
        <f t="shared" ca="1" si="101"/>
        <v>6446633.1037783446</v>
      </c>
      <c r="BM57" s="204">
        <f t="shared" ca="1" si="101"/>
        <v>6425264.9167083511</v>
      </c>
      <c r="BN57" s="204">
        <f t="shared" ca="1" si="101"/>
        <v>6403951.0299621979</v>
      </c>
      <c r="BO57" s="204">
        <f t="shared" ca="1" si="101"/>
        <v>6382691.3201924702</v>
      </c>
      <c r="BP57" s="204">
        <f t="shared" ca="1" si="101"/>
        <v>6361485.6643150365</v>
      </c>
      <c r="BQ57" s="204">
        <f t="shared" ca="1" si="101"/>
        <v>6340333.9395085052</v>
      </c>
      <c r="BR57" s="204">
        <f t="shared" ca="1" si="101"/>
        <v>6319236.023213678</v>
      </c>
      <c r="BS57" s="204">
        <f t="shared" ca="1" si="101"/>
        <v>6298191.7931330288</v>
      </c>
      <c r="BT57" s="204">
        <f t="shared" ca="1" si="101"/>
        <v>6277201.1272301497</v>
      </c>
      <c r="BU57" s="204">
        <f t="shared" ca="1" si="101"/>
        <v>6256263.9037292264</v>
      </c>
      <c r="BV57" s="204">
        <f t="shared" ca="1" si="101"/>
        <v>6231065.5003689341</v>
      </c>
      <c r="BW57" s="204">
        <f t="shared" ca="1" si="101"/>
        <v>6199901.9530235501</v>
      </c>
      <c r="BX57" s="204">
        <f t="shared" ca="1" si="101"/>
        <v>6168852.2365783202</v>
      </c>
      <c r="BY57" s="204">
        <f t="shared" ca="1" si="101"/>
        <v>6137915.9838177431</v>
      </c>
      <c r="BZ57" s="204">
        <f t="shared" ca="1" si="101"/>
        <v>6107092.8286340814</v>
      </c>
      <c r="CA57" s="204">
        <f t="shared" ca="1" si="101"/>
        <v>6076382.4060241543</v>
      </c>
      <c r="CB57" s="204">
        <f t="shared" ca="1" si="101"/>
        <v>6045784.3520861417</v>
      </c>
      <c r="CC57" s="204">
        <f t="shared" ca="1" si="101"/>
        <v>6015298.3040163973</v>
      </c>
      <c r="CD57" s="204">
        <f t="shared" ca="1" si="101"/>
        <v>5984923.9001062773</v>
      </c>
      <c r="CE57" s="204">
        <f t="shared" ca="1" si="101"/>
        <v>5954660.7797389627</v>
      </c>
      <c r="CF57" s="204">
        <f t="shared" ca="1" si="101"/>
        <v>5924508.5833863132</v>
      </c>
    </row>
    <row r="58" spans="1:84" s="126" customFormat="1" x14ac:dyDescent="0.2">
      <c r="A58" s="120"/>
      <c r="B58" s="118" t="s">
        <v>172</v>
      </c>
      <c r="D58" s="204">
        <f ca="1">'Frequency &amp; Severity Prediction'!AG7</f>
        <v>1951084.9008106119</v>
      </c>
      <c r="E58" s="204">
        <f ca="1">D58*(E$45/D$45)*(E15/D15)</f>
        <v>2013354.6211052171</v>
      </c>
      <c r="F58" s="204">
        <f t="shared" ref="F58:X58" ca="1" si="102">E58*(F$45/E$45)*(F15/E15)</f>
        <v>2054677.6574163339</v>
      </c>
      <c r="G58" s="204">
        <f t="shared" ca="1" si="102"/>
        <v>2096544.4917401718</v>
      </c>
      <c r="H58" s="204">
        <f t="shared" ca="1" si="102"/>
        <v>2711793.6145582371</v>
      </c>
      <c r="I58" s="204">
        <f t="shared" ca="1" si="102"/>
        <v>2181934.2265074383</v>
      </c>
      <c r="J58" s="204">
        <f t="shared" ca="1" si="102"/>
        <v>2225469.6247025672</v>
      </c>
      <c r="K58" s="204">
        <f t="shared" ca="1" si="102"/>
        <v>2269573.8177076001</v>
      </c>
      <c r="L58" s="204">
        <f t="shared" ca="1" si="102"/>
        <v>2314253.2190313484</v>
      </c>
      <c r="M58" s="204">
        <f t="shared" ca="1" si="102"/>
        <v>2359514.3092222414</v>
      </c>
      <c r="N58" s="204">
        <f t="shared" ca="1" si="102"/>
        <v>2400612.6202105107</v>
      </c>
      <c r="O58" s="204">
        <f t="shared" ca="1" si="102"/>
        <v>2442443.2812377191</v>
      </c>
      <c r="P58" s="204">
        <f t="shared" ca="1" si="102"/>
        <v>2484702.4283882012</v>
      </c>
      <c r="Q58" s="204">
        <f t="shared" ca="1" si="102"/>
        <v>2527393.7798440992</v>
      </c>
      <c r="R58" s="204">
        <f t="shared" ca="1" si="102"/>
        <v>2570521.083502885</v>
      </c>
      <c r="S58" s="204">
        <f t="shared" ca="1" si="102"/>
        <v>2614088.117203407</v>
      </c>
      <c r="T58" s="204">
        <f t="shared" ca="1" si="102"/>
        <v>2658098.6889536073</v>
      </c>
      <c r="U58" s="204">
        <f t="shared" ca="1" si="102"/>
        <v>2702556.6371599068</v>
      </c>
      <c r="V58" s="204">
        <f t="shared" ca="1" si="102"/>
        <v>2747465.8308582837</v>
      </c>
      <c r="W58" s="204">
        <f t="shared" ca="1" si="102"/>
        <v>2792830.1699470519</v>
      </c>
      <c r="X58" s="204">
        <f t="shared" ca="1" si="102"/>
        <v>2833019.4749844731</v>
      </c>
      <c r="Y58" s="204">
        <f t="shared" ref="Y58:BD58" ca="1" si="103">X58*(Y$45/X$45)*(Y15/X15)</f>
        <v>2870387.3702146928</v>
      </c>
      <c r="Z58" s="204">
        <f t="shared" ca="1" si="103"/>
        <v>2908021.2764793574</v>
      </c>
      <c r="AA58" s="204">
        <f t="shared" ca="1" si="103"/>
        <v>2945922.7780306973</v>
      </c>
      <c r="AB58" s="204">
        <f t="shared" ca="1" si="103"/>
        <v>2984093.4677742794</v>
      </c>
      <c r="AC58" s="204">
        <f t="shared" ca="1" si="103"/>
        <v>3022534.9473139131</v>
      </c>
      <c r="AD58" s="204">
        <f t="shared" ca="1" si="103"/>
        <v>3061248.8269967791</v>
      </c>
      <c r="AE58" s="204">
        <f t="shared" ca="1" si="103"/>
        <v>3100236.7259587836</v>
      </c>
      <c r="AF58" s="204">
        <f t="shared" ca="1" si="103"/>
        <v>3139500.2721701432</v>
      </c>
      <c r="AG58" s="204">
        <f t="shared" ca="1" si="103"/>
        <v>3179041.1024811952</v>
      </c>
      <c r="AH58" s="204">
        <f t="shared" ca="1" si="103"/>
        <v>3212532.3423408372</v>
      </c>
      <c r="AI58" s="204">
        <f t="shared" ca="1" si="103"/>
        <v>3239087.0551277352</v>
      </c>
      <c r="AJ58" s="204">
        <f t="shared" ca="1" si="103"/>
        <v>3265745.6496432307</v>
      </c>
      <c r="AK58" s="204">
        <f t="shared" ca="1" si="103"/>
        <v>3292508.4603984016</v>
      </c>
      <c r="AL58" s="204">
        <f t="shared" ca="1" si="103"/>
        <v>3319375.8228870826</v>
      </c>
      <c r="AM58" s="204">
        <f t="shared" ca="1" si="103"/>
        <v>3346348.0735886046</v>
      </c>
      <c r="AN58" s="204">
        <f t="shared" ca="1" si="103"/>
        <v>3373425.549970537</v>
      </c>
      <c r="AO58" s="204">
        <f t="shared" ca="1" si="103"/>
        <v>3400608.5904914378</v>
      </c>
      <c r="AP58" s="204">
        <f t="shared" ca="1" si="103"/>
        <v>3427897.5346036148</v>
      </c>
      <c r="AQ58" s="204">
        <f t="shared" ca="1" si="103"/>
        <v>3455292.7227558894</v>
      </c>
      <c r="AR58" s="204">
        <f t="shared" ca="1" si="103"/>
        <v>3477869.8770455592</v>
      </c>
      <c r="AS58" s="204">
        <f t="shared" ca="1" si="103"/>
        <v>3490387.2766421023</v>
      </c>
      <c r="AT58" s="204">
        <f t="shared" ca="1" si="103"/>
        <v>3502923.4358421555</v>
      </c>
      <c r="AU58" s="204">
        <f t="shared" ca="1" si="103"/>
        <v>3515478.3774870955</v>
      </c>
      <c r="AV58" s="204">
        <f t="shared" ca="1" si="103"/>
        <v>3528052.1244435702</v>
      </c>
      <c r="AW58" s="204">
        <f t="shared" ca="1" si="103"/>
        <v>3540644.699603525</v>
      </c>
      <c r="AX58" s="204">
        <f t="shared" ca="1" si="103"/>
        <v>3553256.1258842289</v>
      </c>
      <c r="AY58" s="204">
        <f t="shared" ca="1" si="103"/>
        <v>3565886.4262283035</v>
      </c>
      <c r="AZ58" s="204">
        <f t="shared" ca="1" si="103"/>
        <v>3578535.6236037449</v>
      </c>
      <c r="BA58" s="204">
        <f t="shared" ca="1" si="103"/>
        <v>3591203.7410039557</v>
      </c>
      <c r="BB58" s="204">
        <f t="shared" ca="1" si="103"/>
        <v>3598923.7235073829</v>
      </c>
      <c r="BC58" s="204">
        <f t="shared" ca="1" si="103"/>
        <v>3597720.7250225306</v>
      </c>
      <c r="BD58" s="204">
        <f t="shared" ca="1" si="103"/>
        <v>3596517.9910564353</v>
      </c>
      <c r="BE58" s="204">
        <f t="shared" ref="BE58:CF58" ca="1" si="104">BD58*(BE$45/BD$45)*(BE15/BD15)</f>
        <v>3595315.5216664826</v>
      </c>
      <c r="BF58" s="204">
        <f t="shared" ca="1" si="104"/>
        <v>3594113.3169099223</v>
      </c>
      <c r="BG58" s="204">
        <f t="shared" ca="1" si="104"/>
        <v>3592911.3768438688</v>
      </c>
      <c r="BH58" s="204">
        <f t="shared" ca="1" si="104"/>
        <v>3591709.701525304</v>
      </c>
      <c r="BI58" s="204">
        <f t="shared" ca="1" si="104"/>
        <v>3590508.2910110718</v>
      </c>
      <c r="BJ58" s="204">
        <f t="shared" ca="1" si="104"/>
        <v>3589307.1453578845</v>
      </c>
      <c r="BK58" s="204">
        <f t="shared" ca="1" si="104"/>
        <v>3588106.2646223186</v>
      </c>
      <c r="BL58" s="204">
        <f t="shared" ca="1" si="104"/>
        <v>3582657.6928979</v>
      </c>
      <c r="BM58" s="204">
        <f t="shared" ca="1" si="104"/>
        <v>3570782.5173516562</v>
      </c>
      <c r="BN58" s="204">
        <f t="shared" ca="1" si="104"/>
        <v>3558937.5187163362</v>
      </c>
      <c r="BO58" s="204">
        <f t="shared" ca="1" si="104"/>
        <v>3547122.6284427382</v>
      </c>
      <c r="BP58" s="204">
        <f t="shared" ca="1" si="104"/>
        <v>3535337.7781279739</v>
      </c>
      <c r="BQ58" s="204">
        <f t="shared" ca="1" si="104"/>
        <v>3523582.8995151725</v>
      </c>
      <c r="BR58" s="204">
        <f t="shared" ca="1" si="104"/>
        <v>3511857.9244931764</v>
      </c>
      <c r="BS58" s="204">
        <f t="shared" ca="1" si="104"/>
        <v>3500162.7850962458</v>
      </c>
      <c r="BT58" s="204">
        <f t="shared" ca="1" si="104"/>
        <v>3488497.41350376</v>
      </c>
      <c r="BU58" s="204">
        <f t="shared" ca="1" si="104"/>
        <v>3476861.7420399156</v>
      </c>
      <c r="BV58" s="204">
        <f t="shared" ca="1" si="104"/>
        <v>3462857.9586394634</v>
      </c>
      <c r="BW58" s="204">
        <f t="shared" ca="1" si="104"/>
        <v>3445539.1007430069</v>
      </c>
      <c r="BX58" s="204">
        <f t="shared" ca="1" si="104"/>
        <v>3428283.5033336235</v>
      </c>
      <c r="BY58" s="204">
        <f t="shared" ca="1" si="104"/>
        <v>3411090.9623346403</v>
      </c>
      <c r="BZ58" s="204">
        <f t="shared" ca="1" si="104"/>
        <v>3393961.2742850124</v>
      </c>
      <c r="CA58" s="204">
        <f t="shared" ca="1" si="104"/>
        <v>3376894.2363375425</v>
      </c>
      <c r="CB58" s="204">
        <f t="shared" ca="1" si="104"/>
        <v>3359889.6462571053</v>
      </c>
      <c r="CC58" s="204">
        <f t="shared" ca="1" si="104"/>
        <v>3342947.302418876</v>
      </c>
      <c r="CD58" s="204">
        <f t="shared" ca="1" si="104"/>
        <v>3326067.0038065659</v>
      </c>
      <c r="CE58" s="204">
        <f t="shared" ca="1" si="104"/>
        <v>3309248.5500106607</v>
      </c>
      <c r="CF58" s="204">
        <f t="shared" ca="1" si="104"/>
        <v>3292491.7412266652</v>
      </c>
    </row>
    <row r="59" spans="1:84" s="126" customFormat="1" x14ac:dyDescent="0.2">
      <c r="A59" s="120"/>
      <c r="B59" s="212" t="s">
        <v>173</v>
      </c>
      <c r="D59" s="204">
        <f ca="1">'Frequency &amp; Severity Prediction'!AH2</f>
        <v>36466192.134238563</v>
      </c>
      <c r="E59" s="204">
        <f t="shared" ref="E59:AJ59" ca="1" si="105">D59*(E$46/D$46)*(E10/D10)</f>
        <v>37499466.168336719</v>
      </c>
      <c r="F59" s="204">
        <f t="shared" ca="1" si="105"/>
        <v>38269190.67935802</v>
      </c>
      <c r="G59" s="204">
        <f t="shared" ca="1" si="105"/>
        <v>39049044.743980817</v>
      </c>
      <c r="H59" s="204">
        <f t="shared" ca="1" si="105"/>
        <v>39839142.957632273</v>
      </c>
      <c r="I59" s="204">
        <f t="shared" ca="1" si="105"/>
        <v>40639601.115865104</v>
      </c>
      <c r="J59" s="204">
        <f t="shared" ca="1" si="105"/>
        <v>41450536.226349674</v>
      </c>
      <c r="K59" s="204">
        <f t="shared" ca="1" si="105"/>
        <v>42272066.520982206</v>
      </c>
      <c r="L59" s="204">
        <f t="shared" ca="1" si="105"/>
        <v>43104311.468110196</v>
      </c>
      <c r="M59" s="204">
        <f t="shared" ca="1" si="105"/>
        <v>43947391.784876078</v>
      </c>
      <c r="N59" s="204">
        <f t="shared" ca="1" si="105"/>
        <v>44712938.745177522</v>
      </c>
      <c r="O59" s="204">
        <f t="shared" ca="1" si="105"/>
        <v>45492200.557038411</v>
      </c>
      <c r="P59" s="204">
        <f t="shared" ca="1" si="105"/>
        <v>46279444.931481659</v>
      </c>
      <c r="Q59" s="204">
        <f t="shared" ca="1" si="105"/>
        <v>47074741.138259158</v>
      </c>
      <c r="R59" s="204">
        <f t="shared" ca="1" si="105"/>
        <v>47878159.000724792</v>
      </c>
      <c r="S59" s="204">
        <f t="shared" ca="1" si="105"/>
        <v>48689768.900045864</v>
      </c>
      <c r="T59" s="204">
        <f t="shared" ca="1" si="105"/>
        <v>49509641.77944541</v>
      </c>
      <c r="U59" s="204">
        <f t="shared" ca="1" si="105"/>
        <v>50337849.148475796</v>
      </c>
      <c r="V59" s="204">
        <f t="shared" ca="1" si="105"/>
        <v>51174463.087323785</v>
      </c>
      <c r="W59" s="204">
        <f t="shared" ca="1" si="105"/>
        <v>52019556.251147181</v>
      </c>
      <c r="X59" s="204">
        <f t="shared" ca="1" si="105"/>
        <v>52768260.059760042</v>
      </c>
      <c r="Y59" s="204">
        <f t="shared" ca="1" si="105"/>
        <v>53464083.754719667</v>
      </c>
      <c r="Z59" s="204">
        <f t="shared" ca="1" si="105"/>
        <v>54164860.545517541</v>
      </c>
      <c r="AA59" s="204">
        <f t="shared" ca="1" si="105"/>
        <v>54870619.930076577</v>
      </c>
      <c r="AB59" s="204">
        <f t="shared" ca="1" si="105"/>
        <v>55581391.567438118</v>
      </c>
      <c r="AC59" s="204">
        <f t="shared" ca="1" si="105"/>
        <v>56297205.278598018</v>
      </c>
      <c r="AD59" s="204">
        <f t="shared" ca="1" si="105"/>
        <v>57018091.04734692</v>
      </c>
      <c r="AE59" s="204">
        <f t="shared" ca="1" si="105"/>
        <v>57744079.021114692</v>
      </c>
      <c r="AF59" s="204">
        <f t="shared" ca="1" si="105"/>
        <v>58475199.511819184</v>
      </c>
      <c r="AG59" s="204">
        <f t="shared" ca="1" si="105"/>
        <v>59211482.996719182</v>
      </c>
      <c r="AH59" s="204">
        <f t="shared" ca="1" si="105"/>
        <v>59835088.131943762</v>
      </c>
      <c r="AI59" s="204">
        <f t="shared" ca="1" si="105"/>
        <v>60329477.046619624</v>
      </c>
      <c r="AJ59" s="204">
        <f t="shared" ca="1" si="105"/>
        <v>60825799.876666531</v>
      </c>
      <c r="AK59" s="204">
        <f t="shared" ref="AK59:BP59" ca="1" si="106">AJ59*(AK$46/AJ$46)*(AK10/AJ10)</f>
        <v>61324062.849345177</v>
      </c>
      <c r="AL59" s="204">
        <f t="shared" ca="1" si="106"/>
        <v>61824272.210210986</v>
      </c>
      <c r="AM59" s="204">
        <f t="shared" ca="1" si="106"/>
        <v>62326434.223165117</v>
      </c>
      <c r="AN59" s="204">
        <f t="shared" ca="1" si="106"/>
        <v>62830555.170505486</v>
      </c>
      <c r="AO59" s="204">
        <f t="shared" ca="1" si="106"/>
        <v>63336641.352978043</v>
      </c>
      <c r="AP59" s="204">
        <f t="shared" ca="1" si="106"/>
        <v>63844699.089828067</v>
      </c>
      <c r="AQ59" s="204">
        <f t="shared" ca="1" si="106"/>
        <v>64354734.718851708</v>
      </c>
      <c r="AR59" s="204">
        <f t="shared" ca="1" si="106"/>
        <v>64775033.975193404</v>
      </c>
      <c r="AS59" s="204">
        <f t="shared" ca="1" si="106"/>
        <v>65008235.525496021</v>
      </c>
      <c r="AT59" s="204">
        <f t="shared" ca="1" si="106"/>
        <v>65241786.584046908</v>
      </c>
      <c r="AU59" s="204">
        <f t="shared" ca="1" si="106"/>
        <v>65475687.576407798</v>
      </c>
      <c r="AV59" s="204">
        <f t="shared" ca="1" si="106"/>
        <v>65709938.928611234</v>
      </c>
      <c r="AW59" s="204">
        <f t="shared" ca="1" si="106"/>
        <v>65944541.067161098</v>
      </c>
      <c r="AX59" s="204">
        <f t="shared" ca="1" si="106"/>
        <v>66179494.41903311</v>
      </c>
      <c r="AY59" s="204">
        <f t="shared" ca="1" si="106"/>
        <v>66414799.411675297</v>
      </c>
      <c r="AZ59" s="204">
        <f t="shared" ca="1" si="106"/>
        <v>66650456.473008499</v>
      </c>
      <c r="BA59" s="204">
        <f t="shared" ca="1" si="106"/>
        <v>66886466.031426854</v>
      </c>
      <c r="BB59" s="204">
        <f t="shared" ca="1" si="106"/>
        <v>67030316.18976362</v>
      </c>
      <c r="BC59" s="204">
        <f t="shared" ca="1" si="106"/>
        <v>67008076.82328885</v>
      </c>
      <c r="BD59" s="204">
        <f t="shared" ca="1" si="106"/>
        <v>66985842.206970982</v>
      </c>
      <c r="BE59" s="204">
        <f t="shared" ca="1" si="106"/>
        <v>66963612.342019118</v>
      </c>
      <c r="BF59" s="204">
        <f t="shared" ca="1" si="106"/>
        <v>66941387.229639739</v>
      </c>
      <c r="BG59" s="204">
        <f t="shared" ca="1" si="106"/>
        <v>66919166.871036693</v>
      </c>
      <c r="BH59" s="204">
        <f t="shared" ca="1" si="106"/>
        <v>66896951.267411254</v>
      </c>
      <c r="BI59" s="204">
        <f t="shared" ca="1" si="106"/>
        <v>66874740.419962071</v>
      </c>
      <c r="BJ59" s="204">
        <f t="shared" ca="1" si="106"/>
        <v>66852534.329885185</v>
      </c>
      <c r="BK59" s="204">
        <f t="shared" ca="1" si="106"/>
        <v>66830332.998374045</v>
      </c>
      <c r="BL59" s="204">
        <f t="shared" ca="1" si="106"/>
        <v>66729015.856053345</v>
      </c>
      <c r="BM59" s="204">
        <f t="shared" ca="1" si="106"/>
        <v>66507505.019012071</v>
      </c>
      <c r="BN59" s="204">
        <f t="shared" ca="1" si="106"/>
        <v>66286557.37141525</v>
      </c>
      <c r="BO59" s="204">
        <f t="shared" ca="1" si="106"/>
        <v>66066171.633597516</v>
      </c>
      <c r="BP59" s="204">
        <f t="shared" ca="1" si="106"/>
        <v>65846346.528625317</v>
      </c>
      <c r="BQ59" s="204">
        <f t="shared" ref="BQ59:CF59" ca="1" si="107">BP59*(BQ$46/BP$46)*(BQ10/BP10)</f>
        <v>65627080.782291338</v>
      </c>
      <c r="BR59" s="204">
        <f t="shared" ca="1" si="107"/>
        <v>65408373.123108879</v>
      </c>
      <c r="BS59" s="204">
        <f t="shared" ca="1" si="107"/>
        <v>65190222.282306284</v>
      </c>
      <c r="BT59" s="204">
        <f t="shared" ca="1" si="107"/>
        <v>64972626.99382136</v>
      </c>
      <c r="BU59" s="204">
        <f t="shared" ca="1" si="107"/>
        <v>64755585.99429585</v>
      </c>
      <c r="BV59" s="204">
        <f t="shared" ca="1" si="107"/>
        <v>64494440.923343956</v>
      </c>
      <c r="BW59" s="204">
        <f t="shared" ca="1" si="107"/>
        <v>64171877.308124453</v>
      </c>
      <c r="BX59" s="204">
        <f t="shared" ca="1" si="107"/>
        <v>63850491.926381052</v>
      </c>
      <c r="BY59" s="204">
        <f t="shared" ca="1" si="107"/>
        <v>63530280.977151893</v>
      </c>
      <c r="BZ59" s="204">
        <f t="shared" ca="1" si="107"/>
        <v>63211240.670941278</v>
      </c>
      <c r="CA59" s="204">
        <f t="shared" ca="1" si="107"/>
        <v>62893367.229686558</v>
      </c>
      <c r="CB59" s="204">
        <f t="shared" ca="1" si="107"/>
        <v>62576656.886725031</v>
      </c>
      <c r="CC59" s="204">
        <f t="shared" ca="1" si="107"/>
        <v>62261105.886760965</v>
      </c>
      <c r="CD59" s="204">
        <f t="shared" ca="1" si="107"/>
        <v>61946710.485832751</v>
      </c>
      <c r="CE59" s="204">
        <f t="shared" ca="1" si="107"/>
        <v>61633466.951280057</v>
      </c>
      <c r="CF59" s="204">
        <f t="shared" ca="1" si="107"/>
        <v>61321371.561711162</v>
      </c>
    </row>
    <row r="60" spans="1:84" s="126" customFormat="1" x14ac:dyDescent="0.2">
      <c r="A60" s="120"/>
      <c r="B60" s="212" t="s">
        <v>174</v>
      </c>
      <c r="D60" s="204">
        <f ca="1">'Frequency &amp; Severity Prediction'!AH3</f>
        <v>55004295.56823343</v>
      </c>
      <c r="E60" s="204">
        <f ca="1">D60*(E$46/D$46)*(E11/D11)</f>
        <v>57991468.714270867</v>
      </c>
      <c r="F60" s="303">
        <f ca="1">E60*(F$46/E$46)*(F11/E11)*(1-('Case 2 Assumptions'!$C$173*'Case 2 Assumptions'!$C$174^('Program Case 2 - Forecasts'!F7)))</f>
        <v>56258235.991318092</v>
      </c>
      <c r="G60" s="303">
        <f ca="1">F60*(G$46/F$46)*(G11/F11)*(1-('Case 2 Assumptions'!$C$173*'Case 2 Assumptions'!$C$174^('Program Case 2 - Forecasts'!G7)))</f>
        <v>56313984.149407126</v>
      </c>
      <c r="H60" s="303">
        <f ca="1">G60*(H$46/G$46)*(H11/G11)*(1-('Case 2 Assumptions'!$C$173*'Case 2 Assumptions'!$C$174^('Program Case 2 - Forecasts'!H7)))</f>
        <v>56416378.14373526</v>
      </c>
      <c r="I60" s="303">
        <f ca="1">H60*(I$46/H$46)*(I11/H11)*(1-('Case 2 Assumptions'!$C$173*'Case 2 Assumptions'!$C$174^('Program Case 2 - Forecasts'!I7)))</f>
        <v>56563073.226023503</v>
      </c>
      <c r="J60" s="303">
        <f ca="1">I60*(J$46/I$46)*(J11/I11)*(1-('Case 2 Assumptions'!$C$173*'Case 2 Assumptions'!$C$174^('Program Case 2 - Forecasts'!J7)))</f>
        <v>56751944.378374137</v>
      </c>
      <c r="K60" s="303">
        <f ca="1">J60*(K$46/J$46)*(K11/J11)*(1-('Case 2 Assumptions'!$C$173*'Case 2 Assumptions'!$C$174^('Program Case 2 - Forecasts'!K7)))</f>
        <v>56981063.060585745</v>
      </c>
      <c r="L60" s="303">
        <f ca="1">K60*(L$46/K$46)*(L11/K11)*(1-('Case 2 Assumptions'!$C$173*'Case 2 Assumptions'!$C$174^('Program Case 2 - Forecasts'!L7)))</f>
        <v>57248676.767165057</v>
      </c>
      <c r="M60" s="303">
        <f ca="1">L60*(M$46/L$46)*(M11/L11)*(1-('Case 2 Assumptions'!$C$173*'Case 2 Assumptions'!$C$174^('Program Case 2 - Forecasts'!M7)))</f>
        <v>57553191.017623365</v>
      </c>
      <c r="N60" s="303">
        <f ca="1">M60*(N$46/M$46)*(N11/M11)*(1-('Case 2 Assumptions'!$C$173*'Case 2 Assumptions'!$C$174^('Program Case 2 - Forecasts'!N7)))</f>
        <v>57778804.296439722</v>
      </c>
      <c r="O60" s="303">
        <f ca="1">N60*(O$46/N$46)*(O11/N11)*(1-('Case 2 Assumptions'!$C$173*'Case 2 Assumptions'!$C$174^('Program Case 2 - Forecasts'!O7)))</f>
        <v>58044785.335821144</v>
      </c>
      <c r="P60" s="303">
        <f ca="1">O60*(P$46/O$46)*(P11/O11)*(1-('Case 2 Assumptions'!$C$173*'Case 2 Assumptions'!$C$174^('Program Case 2 - Forecasts'!P7)))</f>
        <v>58342153.32211712</v>
      </c>
      <c r="Q60" s="303">
        <f ca="1">P60*(Q$46/P$46)*(Q11/P11)*(1-('Case 2 Assumptions'!$C$173*'Case 2 Assumptions'!$C$174^('Program Case 2 - Forecasts'!Q7)))</f>
        <v>58669637.082271941</v>
      </c>
      <c r="R60" s="303">
        <f ca="1">Q60*(R$46/Q$46)*(R11/Q11)*(1-('Case 2 Assumptions'!$C$173*'Case 2 Assumptions'!$C$174^('Program Case 2 - Forecasts'!R7)))</f>
        <v>59026067.448743738</v>
      </c>
      <c r="S60" s="303">
        <f ca="1">R60*(S$46/R$46)*(S11/R11)*(1-('Case 2 Assumptions'!$C$173*'Case 2 Assumptions'!$C$174^('Program Case 2 - Forecasts'!S7)))</f>
        <v>59410367.752865247</v>
      </c>
      <c r="T60" s="303">
        <f ca="1">S60*(T$46/S$46)*(T11/S11)*(1-('Case 2 Assumptions'!$C$173*'Case 2 Assumptions'!$C$174^('Program Case 2 - Forecasts'!T7)))</f>
        <v>59821545.344329789</v>
      </c>
      <c r="U60" s="303">
        <f ca="1">T60*(U$46/T$46)*(U11/T11)*(1-('Case 2 Assumptions'!$C$173*'Case 2 Assumptions'!$C$174^('Program Case 2 - Forecasts'!U7)))</f>
        <v>60258684.013826944</v>
      </c>
      <c r="V60" s="303">
        <f ca="1">U60*(V$46/U$46)*(V11/U11)*(1-('Case 2 Assumptions'!$C$173*'Case 2 Assumptions'!$C$174^('Program Case 2 - Forecasts'!V7)))</f>
        <v>60720937.212015666</v>
      </c>
      <c r="W60" s="303">
        <f ca="1">V60*(W$46/V$46)*(W11/V11)*(1-('Case 2 Assumptions'!$C$173*'Case 2 Assumptions'!$C$174^('Program Case 2 - Forecasts'!W7)))</f>
        <v>61207521.971876465</v>
      </c>
      <c r="X60" s="303">
        <f ca="1">W60*(X$46/W$46)*(X11/W11)*(1-('Case 2 Assumptions'!$C$173*'Case 2 Assumptions'!$C$174^('Program Case 2 - Forecasts'!X7)))</f>
        <v>61595217.205410145</v>
      </c>
      <c r="Y60" s="204">
        <f t="shared" ref="Y60:BD60" ca="1" si="108">X60*(Y$46/X$46)*(Y11/X11)</f>
        <v>62407436.7400162</v>
      </c>
      <c r="Z60" s="204">
        <f t="shared" ca="1" si="108"/>
        <v>63225437.91331283</v>
      </c>
      <c r="AA60" s="204">
        <f t="shared" ca="1" si="108"/>
        <v>64049255.157569863</v>
      </c>
      <c r="AB60" s="204">
        <f t="shared" ca="1" si="108"/>
        <v>64878923.093127124</v>
      </c>
      <c r="AC60" s="204">
        <f t="shared" ca="1" si="108"/>
        <v>65714476.529370256</v>
      </c>
      <c r="AD60" s="204">
        <f t="shared" ca="1" si="108"/>
        <v>66555950.465711743</v>
      </c>
      <c r="AE60" s="204">
        <f t="shared" ca="1" si="108"/>
        <v>67403380.092576444</v>
      </c>
      <c r="AF60" s="204">
        <f t="shared" ca="1" si="108"/>
        <v>68256800.792392358</v>
      </c>
      <c r="AG60" s="204">
        <f t="shared" ca="1" si="108"/>
        <v>69116248.140586346</v>
      </c>
      <c r="AH60" s="204">
        <f t="shared" ca="1" si="108"/>
        <v>69844168.555454418</v>
      </c>
      <c r="AI60" s="204">
        <f t="shared" ca="1" si="108"/>
        <v>70421257.747876525</v>
      </c>
      <c r="AJ60" s="204">
        <f t="shared" ca="1" si="108"/>
        <v>71000604.356730431</v>
      </c>
      <c r="AK60" s="204">
        <f t="shared" ca="1" si="108"/>
        <v>71582215.650959149</v>
      </c>
      <c r="AL60" s="204">
        <f t="shared" ca="1" si="108"/>
        <v>72166098.920860708</v>
      </c>
      <c r="AM60" s="204">
        <f t="shared" ca="1" si="108"/>
        <v>72752261.47814773</v>
      </c>
      <c r="AN60" s="204">
        <f t="shared" ca="1" si="108"/>
        <v>73340710.656006932</v>
      </c>
      <c r="AO60" s="204">
        <f t="shared" ca="1" si="108"/>
        <v>73931453.80915904</v>
      </c>
      <c r="AP60" s="204">
        <f t="shared" ca="1" si="108"/>
        <v>74524498.313918635</v>
      </c>
      <c r="AQ60" s="204">
        <f t="shared" ca="1" si="108"/>
        <v>75119851.568254307</v>
      </c>
      <c r="AR60" s="204">
        <f t="shared" ca="1" si="108"/>
        <v>75610457.549128428</v>
      </c>
      <c r="AS60" s="204">
        <f t="shared" ca="1" si="108"/>
        <v>75882668.535946265</v>
      </c>
      <c r="AT60" s="204">
        <f t="shared" ca="1" si="108"/>
        <v>76155287.495974571</v>
      </c>
      <c r="AU60" s="204">
        <f t="shared" ca="1" si="108"/>
        <v>76428314.92596212</v>
      </c>
      <c r="AV60" s="204">
        <f t="shared" ca="1" si="108"/>
        <v>76701751.323207185</v>
      </c>
      <c r="AW60" s="204">
        <f t="shared" ca="1" si="108"/>
        <v>76975597.185558289</v>
      </c>
      <c r="AX60" s="204">
        <f t="shared" ca="1" si="108"/>
        <v>77249853.011414692</v>
      </c>
      <c r="AY60" s="204">
        <f t="shared" ca="1" si="108"/>
        <v>77524519.299727008</v>
      </c>
      <c r="AZ60" s="204">
        <f t="shared" ca="1" si="108"/>
        <v>77799596.549997687</v>
      </c>
      <c r="BA60" s="204">
        <f t="shared" ca="1" si="108"/>
        <v>78075085.262281716</v>
      </c>
      <c r="BB60" s="204">
        <f t="shared" ca="1" si="108"/>
        <v>78242998.355071813</v>
      </c>
      <c r="BC60" s="204">
        <f t="shared" ca="1" si="108"/>
        <v>78217038.836850569</v>
      </c>
      <c r="BD60" s="204">
        <f t="shared" ca="1" si="108"/>
        <v>78191084.863381907</v>
      </c>
      <c r="BE60" s="204">
        <f t="shared" ref="BE60:CF60" ca="1" si="109">BD60*(BE$46/BD$46)*(BE11/BD11)</f>
        <v>78165136.436077192</v>
      </c>
      <c r="BF60" s="204">
        <f t="shared" ca="1" si="109"/>
        <v>78139193.556344688</v>
      </c>
      <c r="BG60" s="204">
        <f t="shared" ca="1" si="109"/>
        <v>78113256.225589663</v>
      </c>
      <c r="BH60" s="204">
        <f t="shared" ca="1" si="109"/>
        <v>78087324.445214346</v>
      </c>
      <c r="BI60" s="204">
        <f t="shared" ca="1" si="109"/>
        <v>78061398.216617838</v>
      </c>
      <c r="BJ60" s="204">
        <f t="shared" ca="1" si="109"/>
        <v>78035477.541196287</v>
      </c>
      <c r="BK60" s="204">
        <f t="shared" ca="1" si="109"/>
        <v>78009562.420342773</v>
      </c>
      <c r="BL60" s="204">
        <f t="shared" ca="1" si="109"/>
        <v>77891297.171861812</v>
      </c>
      <c r="BM60" s="204">
        <f t="shared" ca="1" si="109"/>
        <v>77632732.494810522</v>
      </c>
      <c r="BN60" s="204">
        <f t="shared" ca="1" si="109"/>
        <v>77374825.216280997</v>
      </c>
      <c r="BO60" s="204">
        <f t="shared" ca="1" si="109"/>
        <v>77117573.842548311</v>
      </c>
      <c r="BP60" s="204">
        <f t="shared" ca="1" si="109"/>
        <v>76860976.88307628</v>
      </c>
      <c r="BQ60" s="204">
        <f t="shared" ca="1" si="109"/>
        <v>76605032.850511014</v>
      </c>
      <c r="BR60" s="204">
        <f t="shared" ca="1" si="109"/>
        <v>76349740.260674343</v>
      </c>
      <c r="BS60" s="204">
        <f t="shared" ca="1" si="109"/>
        <v>76095097.632557347</v>
      </c>
      <c r="BT60" s="204">
        <f t="shared" ca="1" si="109"/>
        <v>75841103.488313749</v>
      </c>
      <c r="BU60" s="204">
        <f t="shared" ca="1" si="109"/>
        <v>75587756.353253528</v>
      </c>
      <c r="BV60" s="204">
        <f t="shared" ca="1" si="109"/>
        <v>75282927.515820071</v>
      </c>
      <c r="BW60" s="204">
        <f t="shared" ca="1" si="109"/>
        <v>74906406.176675916</v>
      </c>
      <c r="BX60" s="204">
        <f t="shared" ca="1" si="109"/>
        <v>74531260.163282469</v>
      </c>
      <c r="BY60" s="204">
        <f t="shared" ca="1" si="109"/>
        <v>74157485.038861379</v>
      </c>
      <c r="BZ60" s="204">
        <f t="shared" ca="1" si="109"/>
        <v>73785076.380018577</v>
      </c>
      <c r="CA60" s="204">
        <f t="shared" ca="1" si="109"/>
        <v>73414029.776705474</v>
      </c>
      <c r="CB60" s="204">
        <f t="shared" ca="1" si="109"/>
        <v>73044340.83218044</v>
      </c>
      <c r="CC60" s="204">
        <f t="shared" ca="1" si="109"/>
        <v>72676005.162970215</v>
      </c>
      <c r="CD60" s="204">
        <f t="shared" ca="1" si="109"/>
        <v>72309018.398831621</v>
      </c>
      <c r="CE60" s="204">
        <f t="shared" ca="1" si="109"/>
        <v>71943376.182713196</v>
      </c>
      <c r="CF60" s="204">
        <f t="shared" ca="1" si="109"/>
        <v>71579074.170717105</v>
      </c>
    </row>
    <row r="61" spans="1:84" s="126" customFormat="1" x14ac:dyDescent="0.2">
      <c r="A61" s="120"/>
      <c r="B61" s="212" t="s">
        <v>175</v>
      </c>
      <c r="D61" s="204">
        <f ca="1">'Frequency &amp; Severity Prediction'!AH4</f>
        <v>32018126.482620742</v>
      </c>
      <c r="E61" s="204">
        <f ca="1">D61*(E$46/D$46)*(E12/D12)</f>
        <v>32581684.739633847</v>
      </c>
      <c r="F61" s="204">
        <f t="shared" ref="F61:X61" ca="1" si="110">E61*(F$46/E$46)*(F12/E12)</f>
        <v>33250465.496188741</v>
      </c>
      <c r="G61" s="204">
        <f t="shared" ca="1" si="110"/>
        <v>33928047.389285579</v>
      </c>
      <c r="H61" s="204">
        <f t="shared" ca="1" si="110"/>
        <v>34614529.985997207</v>
      </c>
      <c r="I61" s="204">
        <f t="shared" ca="1" si="110"/>
        <v>35310013.896134339</v>
      </c>
      <c r="J61" s="204">
        <f t="shared" ca="1" si="110"/>
        <v>36014600.782664947</v>
      </c>
      <c r="K61" s="204">
        <f t="shared" ca="1" si="110"/>
        <v>36728393.372234568</v>
      </c>
      <c r="L61" s="204">
        <f t="shared" ca="1" si="110"/>
        <v>37451495.465788461</v>
      </c>
      <c r="M61" s="204">
        <f t="shared" ca="1" si="110"/>
        <v>38184011.949296445</v>
      </c>
      <c r="N61" s="204">
        <f t="shared" ca="1" si="110"/>
        <v>38849163.010433085</v>
      </c>
      <c r="O61" s="204">
        <f t="shared" ca="1" si="110"/>
        <v>39526230.320397228</v>
      </c>
      <c r="P61" s="204">
        <f t="shared" ca="1" si="110"/>
        <v>40210233.338093996</v>
      </c>
      <c r="Q61" s="204">
        <f t="shared" ca="1" si="110"/>
        <v>40901232.249052629</v>
      </c>
      <c r="R61" s="204">
        <f t="shared" ca="1" si="110"/>
        <v>41599287.719803534</v>
      </c>
      <c r="S61" s="204">
        <f t="shared" ca="1" si="110"/>
        <v>42304460.901537336</v>
      </c>
      <c r="T61" s="204">
        <f t="shared" ca="1" si="110"/>
        <v>43016813.433790907</v>
      </c>
      <c r="U61" s="204">
        <f t="shared" ca="1" si="110"/>
        <v>43736407.448160484</v>
      </c>
      <c r="V61" s="204">
        <f t="shared" ca="1" si="110"/>
        <v>44463305.572042167</v>
      </c>
      <c r="W61" s="204">
        <f t="shared" ca="1" si="110"/>
        <v>45197570.932399824</v>
      </c>
      <c r="X61" s="204">
        <f t="shared" ca="1" si="110"/>
        <v>45848087.698320746</v>
      </c>
      <c r="Y61" s="204">
        <f t="shared" ref="Y61:BD61" ca="1" si="111">X61*(Y$46/X$46)*(Y12/X12)</f>
        <v>46452659.191732682</v>
      </c>
      <c r="Z61" s="204">
        <f t="shared" ca="1" si="111"/>
        <v>47061534.218596607</v>
      </c>
      <c r="AA61" s="204">
        <f t="shared" ca="1" si="111"/>
        <v>47674738.408398025</v>
      </c>
      <c r="AB61" s="204">
        <f t="shared" ca="1" si="111"/>
        <v>48292297.530611373</v>
      </c>
      <c r="AC61" s="204">
        <f t="shared" ca="1" si="111"/>
        <v>48914237.495426439</v>
      </c>
      <c r="AD61" s="204">
        <f t="shared" ca="1" si="111"/>
        <v>49540584.354478456</v>
      </c>
      <c r="AE61" s="204">
        <f t="shared" ca="1" si="111"/>
        <v>50171364.301581807</v>
      </c>
      <c r="AF61" s="204">
        <f t="shared" ca="1" si="111"/>
        <v>50806603.67346742</v>
      </c>
      <c r="AG61" s="204">
        <f t="shared" ca="1" si="111"/>
        <v>51446328.950523943</v>
      </c>
      <c r="AH61" s="204">
        <f t="shared" ca="1" si="111"/>
        <v>51988152.821474411</v>
      </c>
      <c r="AI61" s="204">
        <f t="shared" ca="1" si="111"/>
        <v>52417706.236566484</v>
      </c>
      <c r="AJ61" s="204">
        <f t="shared" ca="1" si="111"/>
        <v>52848939.948136635</v>
      </c>
      <c r="AK61" s="204">
        <f t="shared" ca="1" si="111"/>
        <v>53281859.366785742</v>
      </c>
      <c r="AL61" s="204">
        <f t="shared" ca="1" si="111"/>
        <v>53716469.919010207</v>
      </c>
      <c r="AM61" s="204">
        <f t="shared" ca="1" si="111"/>
        <v>54152777.04724624</v>
      </c>
      <c r="AN61" s="204">
        <f t="shared" ca="1" si="111"/>
        <v>54590786.209914222</v>
      </c>
      <c r="AO61" s="204">
        <f t="shared" ca="1" si="111"/>
        <v>55030502.881463222</v>
      </c>
      <c r="AP61" s="204">
        <f t="shared" ca="1" si="111"/>
        <v>55471932.552415617</v>
      </c>
      <c r="AQ61" s="204">
        <f t="shared" ca="1" si="111"/>
        <v>55915080.729411818</v>
      </c>
      <c r="AR61" s="204">
        <f t="shared" ca="1" si="111"/>
        <v>56280260.804374866</v>
      </c>
      <c r="AS61" s="204">
        <f t="shared" ca="1" si="111"/>
        <v>56482879.672564767</v>
      </c>
      <c r="AT61" s="204">
        <f t="shared" ca="1" si="111"/>
        <v>56685802.213545837</v>
      </c>
      <c r="AU61" s="204">
        <f t="shared" ca="1" si="111"/>
        <v>56889028.797070511</v>
      </c>
      <c r="AV61" s="204">
        <f t="shared" ca="1" si="111"/>
        <v>57092559.793300256</v>
      </c>
      <c r="AW61" s="204">
        <f t="shared" ca="1" si="111"/>
        <v>57296395.57280609</v>
      </c>
      <c r="AX61" s="204">
        <f t="shared" ca="1" si="111"/>
        <v>57500536.506568983</v>
      </c>
      <c r="AY61" s="204">
        <f t="shared" ca="1" si="111"/>
        <v>57704982.965980269</v>
      </c>
      <c r="AZ61" s="204">
        <f t="shared" ca="1" si="111"/>
        <v>57909735.322842084</v>
      </c>
      <c r="BA61" s="204">
        <f t="shared" ca="1" si="111"/>
        <v>58114793.949367814</v>
      </c>
      <c r="BB61" s="204">
        <f t="shared" ca="1" si="111"/>
        <v>58239779.208828188</v>
      </c>
      <c r="BC61" s="204">
        <f t="shared" ca="1" si="111"/>
        <v>58220456.373030014</v>
      </c>
      <c r="BD61" s="204">
        <f t="shared" ca="1" si="111"/>
        <v>58201137.664440311</v>
      </c>
      <c r="BE61" s="204">
        <f t="shared" ref="BE61:CF61" ca="1" si="112">BD61*(BE$46/BD$46)*(BE12/BD12)</f>
        <v>58181823.084109627</v>
      </c>
      <c r="BF61" s="204">
        <f t="shared" ca="1" si="112"/>
        <v>58162512.633086205</v>
      </c>
      <c r="BG61" s="204">
        <f t="shared" ca="1" si="112"/>
        <v>58143206.312416039</v>
      </c>
      <c r="BH61" s="204">
        <f t="shared" ca="1" si="112"/>
        <v>58123904.123142853</v>
      </c>
      <c r="BI61" s="204">
        <f t="shared" ca="1" si="112"/>
        <v>58104606.066308096</v>
      </c>
      <c r="BJ61" s="204">
        <f t="shared" ca="1" si="112"/>
        <v>58085312.142950967</v>
      </c>
      <c r="BK61" s="204">
        <f t="shared" ca="1" si="112"/>
        <v>58066022.354108401</v>
      </c>
      <c r="BL61" s="204">
        <f t="shared" ca="1" si="112"/>
        <v>57977992.215892702</v>
      </c>
      <c r="BM61" s="204">
        <f t="shared" ca="1" si="112"/>
        <v>57785530.90920388</v>
      </c>
      <c r="BN61" s="204">
        <f t="shared" ca="1" si="112"/>
        <v>57593558.933772348</v>
      </c>
      <c r="BO61" s="204">
        <f t="shared" ca="1" si="112"/>
        <v>57402075.177751526</v>
      </c>
      <c r="BP61" s="204">
        <f t="shared" ca="1" si="112"/>
        <v>57211078.53166838</v>
      </c>
      <c r="BQ61" s="204">
        <f t="shared" ca="1" si="112"/>
        <v>57020567.888418578</v>
      </c>
      <c r="BR61" s="204">
        <f t="shared" ca="1" si="112"/>
        <v>56830542.143261619</v>
      </c>
      <c r="BS61" s="204">
        <f t="shared" ca="1" si="112"/>
        <v>56641000.193816006</v>
      </c>
      <c r="BT61" s="204">
        <f t="shared" ca="1" si="112"/>
        <v>56451940.940054372</v>
      </c>
      <c r="BU61" s="204">
        <f t="shared" ca="1" si="112"/>
        <v>56263363.284298666</v>
      </c>
      <c r="BV61" s="204">
        <f t="shared" ca="1" si="112"/>
        <v>56036465.484344162</v>
      </c>
      <c r="BW61" s="204">
        <f t="shared" ca="1" si="112"/>
        <v>55756203.734153375</v>
      </c>
      <c r="BX61" s="204">
        <f t="shared" ca="1" si="112"/>
        <v>55476965.70071353</v>
      </c>
      <c r="BY61" s="204">
        <f t="shared" ca="1" si="112"/>
        <v>55198748.081531189</v>
      </c>
      <c r="BZ61" s="204">
        <f t="shared" ca="1" si="112"/>
        <v>54921547.584075384</v>
      </c>
      <c r="CA61" s="204">
        <f t="shared" ca="1" si="112"/>
        <v>54645360.925748788</v>
      </c>
      <c r="CB61" s="204">
        <f t="shared" ca="1" si="112"/>
        <v>54370184.833859064</v>
      </c>
      <c r="CC61" s="204">
        <f t="shared" ca="1" si="112"/>
        <v>54096016.045590118</v>
      </c>
      <c r="CD61" s="204">
        <f t="shared" ca="1" si="112"/>
        <v>53822851.307973586</v>
      </c>
      <c r="CE61" s="204">
        <f t="shared" ca="1" si="112"/>
        <v>53550687.377860308</v>
      </c>
      <c r="CF61" s="204">
        <f t="shared" ca="1" si="112"/>
        <v>53279521.021891937</v>
      </c>
    </row>
    <row r="62" spans="1:84" s="126" customFormat="1" x14ac:dyDescent="0.2">
      <c r="A62" s="120"/>
      <c r="B62" s="212" t="s">
        <v>176</v>
      </c>
      <c r="D62" s="204">
        <f ca="1">'Frequency &amp; Severity Prediction'!AH5</f>
        <v>12428146.734109946</v>
      </c>
      <c r="E62" s="204">
        <f ca="1">D62*(E$46/D$46)*(E13/D13)</f>
        <v>12393219.331489839</v>
      </c>
      <c r="F62" s="204">
        <f t="shared" ref="F62:X62" ca="1" si="113">E62*(F$46/E$46)*(F13/E13)</f>
        <v>14798700.633507121</v>
      </c>
      <c r="G62" s="204">
        <f t="shared" ca="1" si="113"/>
        <v>15100270.293991286</v>
      </c>
      <c r="H62" s="204">
        <f t="shared" ca="1" si="113"/>
        <v>14197641.202392802</v>
      </c>
      <c r="I62" s="204">
        <f t="shared" ca="1" si="113"/>
        <v>13431004.268493963</v>
      </c>
      <c r="J62" s="204">
        <f t="shared" ca="1" si="113"/>
        <v>13699010.662044365</v>
      </c>
      <c r="K62" s="204">
        <f t="shared" ca="1" si="113"/>
        <v>13970518.663868703</v>
      </c>
      <c r="L62" s="204">
        <f t="shared" ca="1" si="113"/>
        <v>14245567.757127272</v>
      </c>
      <c r="M62" s="204">
        <f t="shared" ca="1" si="113"/>
        <v>14524197.837695293</v>
      </c>
      <c r="N62" s="204">
        <f t="shared" ca="1" si="113"/>
        <v>14777203.876367442</v>
      </c>
      <c r="O62" s="204">
        <f t="shared" ca="1" si="113"/>
        <v>15034742.543923212</v>
      </c>
      <c r="P62" s="204">
        <f t="shared" ca="1" si="113"/>
        <v>15294919.373005509</v>
      </c>
      <c r="Q62" s="204">
        <f t="shared" ca="1" si="113"/>
        <v>15557757.256612975</v>
      </c>
      <c r="R62" s="204">
        <f t="shared" ca="1" si="113"/>
        <v>15823279.270704487</v>
      </c>
      <c r="S62" s="204">
        <f t="shared" ca="1" si="113"/>
        <v>16091508.675590988</v>
      </c>
      <c r="T62" s="204">
        <f t="shared" ca="1" si="113"/>
        <v>16362468.917337526</v>
      </c>
      <c r="U62" s="204">
        <f t="shared" ca="1" si="113"/>
        <v>16636183.62917565</v>
      </c>
      <c r="V62" s="204">
        <f t="shared" ca="1" si="113"/>
        <v>16912676.632926181</v>
      </c>
      <c r="W62" s="204">
        <f t="shared" ca="1" si="113"/>
        <v>17191971.940432437</v>
      </c>
      <c r="X62" s="204">
        <f t="shared" ca="1" si="113"/>
        <v>17439411.47657964</v>
      </c>
      <c r="Y62" s="204">
        <f t="shared" ref="Y62:BD62" ca="1" si="114">X62*(Y$46/X$46)*(Y13/X13)</f>
        <v>17669374.634694241</v>
      </c>
      <c r="Z62" s="204">
        <f t="shared" ca="1" si="114"/>
        <v>17900974.744194169</v>
      </c>
      <c r="AA62" s="204">
        <f t="shared" ca="1" si="114"/>
        <v>18134221.553864293</v>
      </c>
      <c r="AB62" s="204">
        <f t="shared" ca="1" si="114"/>
        <v>18369124.865737613</v>
      </c>
      <c r="AC62" s="204">
        <f t="shared" ca="1" si="114"/>
        <v>18605694.535371549</v>
      </c>
      <c r="AD62" s="204">
        <f t="shared" ca="1" si="114"/>
        <v>18843940.472125668</v>
      </c>
      <c r="AE62" s="204">
        <f t="shared" ca="1" si="114"/>
        <v>19083872.63944076</v>
      </c>
      <c r="AF62" s="204">
        <f t="shared" ca="1" si="114"/>
        <v>19325501.055119324</v>
      </c>
      <c r="AG62" s="204">
        <f t="shared" ca="1" si="114"/>
        <v>19568835.791607499</v>
      </c>
      <c r="AH62" s="204">
        <f t="shared" ca="1" si="114"/>
        <v>19774931.397939283</v>
      </c>
      <c r="AI62" s="204">
        <f t="shared" ca="1" si="114"/>
        <v>19938322.264015362</v>
      </c>
      <c r="AJ62" s="204">
        <f t="shared" ca="1" si="114"/>
        <v>20102352.27085292</v>
      </c>
      <c r="AK62" s="204">
        <f t="shared" ca="1" si="114"/>
        <v>20267023.476502791</v>
      </c>
      <c r="AL62" s="204">
        <f t="shared" ca="1" si="114"/>
        <v>20432337.945062045</v>
      </c>
      <c r="AM62" s="204">
        <f t="shared" ca="1" si="114"/>
        <v>20598297.746690843</v>
      </c>
      <c r="AN62" s="204">
        <f t="shared" ca="1" si="114"/>
        <v>20764904.957629301</v>
      </c>
      <c r="AO62" s="204">
        <f t="shared" ca="1" si="114"/>
        <v>20932161.660214435</v>
      </c>
      <c r="AP62" s="204">
        <f t="shared" ca="1" si="114"/>
        <v>21100069.942897115</v>
      </c>
      <c r="AQ62" s="204">
        <f t="shared" ca="1" si="114"/>
        <v>21268631.9002591</v>
      </c>
      <c r="AR62" s="204">
        <f t="shared" ca="1" si="114"/>
        <v>21407536.834140606</v>
      </c>
      <c r="AS62" s="204">
        <f t="shared" ca="1" si="114"/>
        <v>21484607.743586887</v>
      </c>
      <c r="AT62" s="204">
        <f t="shared" ca="1" si="114"/>
        <v>21561794.162207607</v>
      </c>
      <c r="AU62" s="204">
        <f t="shared" ca="1" si="114"/>
        <v>21639096.230646897</v>
      </c>
      <c r="AV62" s="204">
        <f t="shared" ca="1" si="114"/>
        <v>21716514.089704491</v>
      </c>
      <c r="AW62" s="204">
        <f t="shared" ca="1" si="114"/>
        <v>21794047.88033589</v>
      </c>
      <c r="AX62" s="204">
        <f t="shared" ca="1" si="114"/>
        <v>21871697.743652537</v>
      </c>
      <c r="AY62" s="204">
        <f t="shared" ca="1" si="114"/>
        <v>21949463.820921969</v>
      </c>
      <c r="AZ62" s="204">
        <f t="shared" ca="1" si="114"/>
        <v>22027346.253567975</v>
      </c>
      <c r="BA62" s="204">
        <f t="shared" ca="1" si="114"/>
        <v>22105345.183170777</v>
      </c>
      <c r="BB62" s="204">
        <f t="shared" ca="1" si="114"/>
        <v>22152886.301626548</v>
      </c>
      <c r="BC62" s="204">
        <f t="shared" ca="1" si="114"/>
        <v>22145536.401089884</v>
      </c>
      <c r="BD62" s="204">
        <f t="shared" ca="1" si="114"/>
        <v>22138188.070435207</v>
      </c>
      <c r="BE62" s="204">
        <f t="shared" ref="BE62:CF62" ca="1" si="115">BD62*(BE$46/BD$46)*(BE13/BD13)</f>
        <v>22130841.310062107</v>
      </c>
      <c r="BF62" s="204">
        <f t="shared" ca="1" si="115"/>
        <v>22123496.120369315</v>
      </c>
      <c r="BG62" s="204">
        <f t="shared" ca="1" si="115"/>
        <v>22116152.501754697</v>
      </c>
      <c r="BH62" s="204">
        <f t="shared" ca="1" si="115"/>
        <v>22108810.454615265</v>
      </c>
      <c r="BI62" s="204">
        <f t="shared" ca="1" si="115"/>
        <v>22101469.979347154</v>
      </c>
      <c r="BJ62" s="204">
        <f t="shared" ca="1" si="115"/>
        <v>22094131.076345649</v>
      </c>
      <c r="BK62" s="204">
        <f t="shared" ca="1" si="115"/>
        <v>22086793.74600517</v>
      </c>
      <c r="BL62" s="204">
        <f t="shared" ca="1" si="115"/>
        <v>22053309.387556344</v>
      </c>
      <c r="BM62" s="204">
        <f t="shared" ca="1" si="115"/>
        <v>21980102.148407098</v>
      </c>
      <c r="BN62" s="204">
        <f t="shared" ca="1" si="115"/>
        <v>21907081.038049102</v>
      </c>
      <c r="BO62" s="204">
        <f t="shared" ca="1" si="115"/>
        <v>21834245.633565038</v>
      </c>
      <c r="BP62" s="204">
        <f t="shared" ca="1" si="115"/>
        <v>21761595.512940425</v>
      </c>
      <c r="BQ62" s="204">
        <f t="shared" ca="1" si="115"/>
        <v>21689130.255061787</v>
      </c>
      <c r="BR62" s="204">
        <f t="shared" ca="1" si="115"/>
        <v>21616849.439714778</v>
      </c>
      <c r="BS62" s="204">
        <f t="shared" ca="1" si="115"/>
        <v>21544752.647582348</v>
      </c>
      <c r="BT62" s="204">
        <f t="shared" ca="1" si="115"/>
        <v>21472839.460242916</v>
      </c>
      <c r="BU62" s="204">
        <f t="shared" ca="1" si="115"/>
        <v>21401109.460168496</v>
      </c>
      <c r="BV62" s="204">
        <f t="shared" ca="1" si="115"/>
        <v>21314803.481114931</v>
      </c>
      <c r="BW62" s="204">
        <f t="shared" ca="1" si="115"/>
        <v>21208199.253368642</v>
      </c>
      <c r="BX62" s="204">
        <f t="shared" ca="1" si="115"/>
        <v>21101984.42065607</v>
      </c>
      <c r="BY62" s="204">
        <f t="shared" ca="1" si="115"/>
        <v>20996157.72679523</v>
      </c>
      <c r="BZ62" s="204">
        <f t="shared" ca="1" si="115"/>
        <v>20890717.919393588</v>
      </c>
      <c r="CA62" s="204">
        <f t="shared" ca="1" si="115"/>
        <v>20785663.749837127</v>
      </c>
      <c r="CB62" s="204">
        <f t="shared" ca="1" si="115"/>
        <v>20680993.973279405</v>
      </c>
      <c r="CC62" s="204">
        <f t="shared" ca="1" si="115"/>
        <v>20576707.348630663</v>
      </c>
      <c r="CD62" s="204">
        <f t="shared" ca="1" si="115"/>
        <v>20472802.638546951</v>
      </c>
      <c r="CE62" s="204">
        <f t="shared" ca="1" si="115"/>
        <v>20369278.60941929</v>
      </c>
      <c r="CF62" s="204">
        <f t="shared" ca="1" si="115"/>
        <v>20266134.031362869</v>
      </c>
    </row>
    <row r="63" spans="1:84" s="126" customFormat="1" x14ac:dyDescent="0.2">
      <c r="A63" s="120"/>
      <c r="B63" s="212" t="s">
        <v>177</v>
      </c>
      <c r="D63" s="204">
        <f ca="1">'Frequency &amp; Severity Prediction'!AH6</f>
        <v>11760821.798307084</v>
      </c>
      <c r="E63" s="204">
        <f ca="1">D63*(E$46/D$46)*(E14/D14)</f>
        <v>11816019.546452435</v>
      </c>
      <c r="F63" s="303">
        <f ca="1">E63*(F$46/E$46)*(F14/E14)*(1-('Case 2 Assumptions'!$C$173*'Case 2 Assumptions'!$C$174^('Program Case 2 - Forecasts'!F7)))</f>
        <v>11462865.674218789</v>
      </c>
      <c r="G63" s="303">
        <f ca="1">F63*(G$46/F$46)*(G14/F14)*(1-('Case 2 Assumptions'!$C$173*'Case 2 Assumptions'!$C$174^('Program Case 2 - Forecasts'!G7)))</f>
        <v>11474224.609252913</v>
      </c>
      <c r="H63" s="303">
        <f ca="1">G63*(H$46/G$46)*(H14/G14)*(1-('Case 2 Assumptions'!$C$173*'Case 2 Assumptions'!$C$174^('Program Case 2 - Forecasts'!H7)))</f>
        <v>11495087.84078067</v>
      </c>
      <c r="I63" s="303">
        <f ca="1">H63*(I$46/H$46)*(I14/H14)*(1-('Case 2 Assumptions'!$C$173*'Case 2 Assumptions'!$C$174^('Program Case 2 - Forecasts'!I7)))</f>
        <v>11524977.615916848</v>
      </c>
      <c r="J63" s="303">
        <f ca="1">I63*(J$46/I$46)*(J14/I14)*(1-('Case 2 Assumptions'!$C$173*'Case 2 Assumptions'!$C$174^('Program Case 2 - Forecasts'!J7)))</f>
        <v>11563460.952818211</v>
      </c>
      <c r="K63" s="303">
        <f ca="1">J63*(K$46/J$46)*(K14/J14)*(1-('Case 2 Assumptions'!$C$173*'Case 2 Assumptions'!$C$174^('Program Case 2 - Forecasts'!K7)))</f>
        <v>11610144.902845569</v>
      </c>
      <c r="L63" s="303">
        <f ca="1">K63*(L$46/K$46)*(L14/K14)*(1-('Case 2 Assumptions'!$C$173*'Case 2 Assumptions'!$C$174^('Program Case 2 - Forecasts'!L7)))</f>
        <v>11664672.385214046</v>
      </c>
      <c r="M63" s="303">
        <f ca="1">L63*(M$46/L$46)*(M14/L14)*(1-('Case 2 Assumptions'!$C$173*'Case 2 Assumptions'!$C$174^('Program Case 2 - Forecasts'!M7)))</f>
        <v>11726718.517435959</v>
      </c>
      <c r="N63" s="303">
        <f ca="1">M63*(N$46/M$46)*(N14/M14)*(1-('Case 2 Assumptions'!$C$173*'Case 2 Assumptions'!$C$174^('Program Case 2 - Forecasts'!N7)))</f>
        <v>11772688.22593857</v>
      </c>
      <c r="O63" s="303">
        <f ca="1">N63*(O$46/N$46)*(O14/N14)*(1-('Case 2 Assumptions'!$C$173*'Case 2 Assumptions'!$C$174^('Program Case 2 - Forecasts'!O7)))</f>
        <v>11826883.045107605</v>
      </c>
      <c r="P63" s="303">
        <f ca="1">O63*(P$46/O$46)*(P14/O14)*(1-('Case 2 Assumptions'!$C$173*'Case 2 Assumptions'!$C$174^('Program Case 2 - Forecasts'!P7)))</f>
        <v>11887473.094238361</v>
      </c>
      <c r="Q63" s="303">
        <f ca="1">P63*(Q$46/P$46)*(Q14/P14)*(1-('Case 2 Assumptions'!$C$173*'Case 2 Assumptions'!$C$174^('Program Case 2 - Forecasts'!Q7)))</f>
        <v>11954199.366169851</v>
      </c>
      <c r="R63" s="303">
        <f ca="1">Q63*(R$46/Q$46)*(R14/Q14)*(1-('Case 2 Assumptions'!$C$173*'Case 2 Assumptions'!$C$174^('Program Case 2 - Forecasts'!R7)))</f>
        <v>12026823.637817994</v>
      </c>
      <c r="S63" s="303">
        <f ca="1">R63*(S$46/R$46)*(S14/R14)*(1-('Case 2 Assumptions'!$C$173*'Case 2 Assumptions'!$C$174^('Program Case 2 - Forecasts'!S7)))</f>
        <v>12105126.533155596</v>
      </c>
      <c r="T63" s="303">
        <f ca="1">S63*(T$46/S$46)*(T14/S14)*(1-('Case 2 Assumptions'!$C$173*'Case 2 Assumptions'!$C$174^('Program Case 2 - Forecasts'!T7)))</f>
        <v>12188905.795269936</v>
      </c>
      <c r="U63" s="303">
        <f ca="1">T63*(U$46/T$46)*(U14/T14)*(1-('Case 2 Assumptions'!$C$173*'Case 2 Assumptions'!$C$174^('Program Case 2 - Forecasts'!U7)))</f>
        <v>12277974.742441082</v>
      </c>
      <c r="V63" s="303">
        <f ca="1">U63*(V$46/U$46)*(V14/U14)*(1-('Case 2 Assumptions'!$C$173*'Case 2 Assumptions'!$C$174^('Program Case 2 - Forecasts'!V7)))</f>
        <v>12372160.886477541</v>
      </c>
      <c r="W63" s="303">
        <f ca="1">V63*(W$46/V$46)*(W14/V14)*(1-('Case 2 Assumptions'!$C$173*'Case 2 Assumptions'!$C$174^('Program Case 2 - Forecasts'!W7)))</f>
        <v>12471304.694368482</v>
      </c>
      <c r="X63" s="303">
        <f ca="1">W63*(X$46/W$46)*(X14/W14)*(1-('Case 2 Assumptions'!$C$173*'Case 2 Assumptions'!$C$174^('Program Case 2 - Forecasts'!X7)))</f>
        <v>12550299.321665676</v>
      </c>
      <c r="Y63" s="204">
        <f t="shared" ref="Y63:BD63" ca="1" si="116">X63*(Y$46/X$46)*(Y14/X14)</f>
        <v>12715792.662491407</v>
      </c>
      <c r="Z63" s="204">
        <f t="shared" ca="1" si="116"/>
        <v>12882464.037902106</v>
      </c>
      <c r="AA63" s="204">
        <f t="shared" ca="1" si="116"/>
        <v>13050320.463625815</v>
      </c>
      <c r="AB63" s="204">
        <f t="shared" ca="1" si="116"/>
        <v>13219368.993710669</v>
      </c>
      <c r="AC63" s="204">
        <f t="shared" ca="1" si="116"/>
        <v>13389616.720723744</v>
      </c>
      <c r="AD63" s="204">
        <f t="shared" ca="1" si="116"/>
        <v>13561070.775950914</v>
      </c>
      <c r="AE63" s="204">
        <f t="shared" ca="1" si="116"/>
        <v>13733738.32959768</v>
      </c>
      <c r="AF63" s="204">
        <f t="shared" ca="1" si="116"/>
        <v>13907626.590991041</v>
      </c>
      <c r="AG63" s="204">
        <f t="shared" ca="1" si="116"/>
        <v>14082742.808782363</v>
      </c>
      <c r="AH63" s="204">
        <f t="shared" ca="1" si="116"/>
        <v>14231059.829217238</v>
      </c>
      <c r="AI63" s="204">
        <f t="shared" ca="1" si="116"/>
        <v>14348644.317571955</v>
      </c>
      <c r="AJ63" s="204">
        <f t="shared" ca="1" si="116"/>
        <v>14466688.764559794</v>
      </c>
      <c r="AK63" s="204">
        <f t="shared" ca="1" si="116"/>
        <v>14585194.651260208</v>
      </c>
      <c r="AL63" s="204">
        <f t="shared" ca="1" si="116"/>
        <v>14704163.463103831</v>
      </c>
      <c r="AM63" s="204">
        <f t="shared" ca="1" si="116"/>
        <v>14823596.68988461</v>
      </c>
      <c r="AN63" s="204">
        <f t="shared" ca="1" si="116"/>
        <v>14943495.825771945</v>
      </c>
      <c r="AO63" s="204">
        <f t="shared" ca="1" si="116"/>
        <v>15063862.36932287</v>
      </c>
      <c r="AP63" s="204">
        <f t="shared" ca="1" si="116"/>
        <v>15184697.823494274</v>
      </c>
      <c r="AQ63" s="204">
        <f t="shared" ca="1" si="116"/>
        <v>15306003.695655143</v>
      </c>
      <c r="AR63" s="204">
        <f t="shared" ca="1" si="116"/>
        <v>15405966.845203526</v>
      </c>
      <c r="AS63" s="204">
        <f t="shared" ca="1" si="116"/>
        <v>15461431.043857411</v>
      </c>
      <c r="AT63" s="204">
        <f t="shared" ca="1" si="116"/>
        <v>15516978.368866535</v>
      </c>
      <c r="AU63" s="204">
        <f t="shared" ca="1" si="116"/>
        <v>15572608.921445664</v>
      </c>
      <c r="AV63" s="204">
        <f t="shared" ca="1" si="116"/>
        <v>15628322.802921547</v>
      </c>
      <c r="AW63" s="204">
        <f t="shared" ca="1" si="116"/>
        <v>15684120.114733025</v>
      </c>
      <c r="AX63" s="204">
        <f t="shared" ca="1" si="116"/>
        <v>15740000.958431168</v>
      </c>
      <c r="AY63" s="204">
        <f t="shared" ca="1" si="116"/>
        <v>15795965.435679372</v>
      </c>
      <c r="AZ63" s="204">
        <f t="shared" ca="1" si="116"/>
        <v>15852013.648253491</v>
      </c>
      <c r="BA63" s="204">
        <f t="shared" ca="1" si="116"/>
        <v>15908145.698041944</v>
      </c>
      <c r="BB63" s="204">
        <f t="shared" ca="1" si="116"/>
        <v>15942358.737140654</v>
      </c>
      <c r="BC63" s="204">
        <f t="shared" ca="1" si="116"/>
        <v>15937069.369902344</v>
      </c>
      <c r="BD63" s="204">
        <f t="shared" ca="1" si="116"/>
        <v>15931781.132432023</v>
      </c>
      <c r="BE63" s="204">
        <f t="shared" ref="BE63:CF63" ca="1" si="117">BD63*(BE$46/BD$46)*(BE14/BD14)</f>
        <v>15926494.02501726</v>
      </c>
      <c r="BF63" s="204">
        <f t="shared" ca="1" si="117"/>
        <v>15921208.047945</v>
      </c>
      <c r="BG63" s="204">
        <f t="shared" ca="1" si="117"/>
        <v>15915923.201501567</v>
      </c>
      <c r="BH63" s="204">
        <f t="shared" ca="1" si="117"/>
        <v>15910639.485972667</v>
      </c>
      <c r="BI63" s="204">
        <f t="shared" ca="1" si="117"/>
        <v>15905356.901643384</v>
      </c>
      <c r="BJ63" s="204">
        <f t="shared" ca="1" si="117"/>
        <v>15900075.448798185</v>
      </c>
      <c r="BK63" s="204">
        <f t="shared" ca="1" si="117"/>
        <v>15894795.127720917</v>
      </c>
      <c r="BL63" s="204">
        <f t="shared" ca="1" si="117"/>
        <v>15870698.057605274</v>
      </c>
      <c r="BM63" s="204">
        <f t="shared" ca="1" si="117"/>
        <v>15818014.355229786</v>
      </c>
      <c r="BN63" s="204">
        <f t="shared" ca="1" si="117"/>
        <v>15765464.600725515</v>
      </c>
      <c r="BO63" s="204">
        <f t="shared" ca="1" si="117"/>
        <v>15713048.489739358</v>
      </c>
      <c r="BP63" s="204">
        <f t="shared" ca="1" si="117"/>
        <v>15660765.718567951</v>
      </c>
      <c r="BQ63" s="204">
        <f t="shared" ca="1" si="117"/>
        <v>15608615.984156333</v>
      </c>
      <c r="BR63" s="204">
        <f t="shared" ca="1" si="117"/>
        <v>15556598.984096596</v>
      </c>
      <c r="BS63" s="204">
        <f t="shared" ca="1" si="117"/>
        <v>15504714.416626589</v>
      </c>
      <c r="BT63" s="204">
        <f t="shared" ca="1" si="117"/>
        <v>15452961.980628563</v>
      </c>
      <c r="BU63" s="204">
        <f t="shared" ca="1" si="117"/>
        <v>15401341.375627872</v>
      </c>
      <c r="BV63" s="204">
        <f t="shared" ca="1" si="117"/>
        <v>15339231.144911299</v>
      </c>
      <c r="BW63" s="204">
        <f t="shared" ca="1" si="117"/>
        <v>15262513.24826853</v>
      </c>
      <c r="BX63" s="204">
        <f t="shared" ca="1" si="117"/>
        <v>15186075.580361355</v>
      </c>
      <c r="BY63" s="204">
        <f t="shared" ca="1" si="117"/>
        <v>15109917.237176467</v>
      </c>
      <c r="BZ63" s="204">
        <f t="shared" ca="1" si="117"/>
        <v>15034037.317427656</v>
      </c>
      <c r="CA63" s="204">
        <f t="shared" ca="1" si="117"/>
        <v>14958434.922547916</v>
      </c>
      <c r="CB63" s="204">
        <f t="shared" ca="1" si="117"/>
        <v>14883109.156681595</v>
      </c>
      <c r="CC63" s="204">
        <f t="shared" ca="1" si="117"/>
        <v>14808059.126676533</v>
      </c>
      <c r="CD63" s="204">
        <f t="shared" ca="1" si="117"/>
        <v>14733283.942076255</v>
      </c>
      <c r="CE63" s="204">
        <f t="shared" ca="1" si="117"/>
        <v>14658782.715112153</v>
      </c>
      <c r="CF63" s="204">
        <f t="shared" ca="1" si="117"/>
        <v>14584554.560695739</v>
      </c>
    </row>
    <row r="64" spans="1:84" s="126" customFormat="1" x14ac:dyDescent="0.2">
      <c r="A64" s="120"/>
      <c r="B64" s="212" t="s">
        <v>178</v>
      </c>
      <c r="D64" s="204">
        <f ca="1">'Frequency &amp; Severity Prediction'!AH7</f>
        <v>12753302.63210329</v>
      </c>
      <c r="E64" s="204">
        <f ca="1">D64*(E$46/D$46)*(E15/D15)</f>
        <v>13160353.721212214</v>
      </c>
      <c r="F64" s="204">
        <f t="shared" ref="F64:X64" ca="1" si="118">E64*(F$46/E$46)*(F15/E15)</f>
        <v>13430486.815572921</v>
      </c>
      <c r="G64" s="204">
        <f t="shared" ca="1" si="118"/>
        <v>13704174.854098309</v>
      </c>
      <c r="H64" s="204">
        <f t="shared" ca="1" si="118"/>
        <v>17725813.504943248</v>
      </c>
      <c r="I64" s="204">
        <f t="shared" ca="1" si="118"/>
        <v>14262377.052859198</v>
      </c>
      <c r="J64" s="204">
        <f t="shared" ca="1" si="118"/>
        <v>14546972.91486479</v>
      </c>
      <c r="K64" s="204">
        <f t="shared" ca="1" si="118"/>
        <v>14835287.133033175</v>
      </c>
      <c r="L64" s="204">
        <f t="shared" ca="1" si="118"/>
        <v>15127361.634513518</v>
      </c>
      <c r="M64" s="204">
        <f t="shared" ca="1" si="118"/>
        <v>15423238.784716768</v>
      </c>
      <c r="N64" s="204">
        <f t="shared" ca="1" si="118"/>
        <v>15691905.777002454</v>
      </c>
      <c r="O64" s="204">
        <f t="shared" ca="1" si="118"/>
        <v>15965385.965746615</v>
      </c>
      <c r="P64" s="204">
        <f t="shared" ca="1" si="118"/>
        <v>16241667.616962643</v>
      </c>
      <c r="Q64" s="204">
        <f t="shared" ca="1" si="118"/>
        <v>16520775.04071492</v>
      </c>
      <c r="R64" s="204">
        <f t="shared" ca="1" si="118"/>
        <v>16802732.741353221</v>
      </c>
      <c r="S64" s="204">
        <f t="shared" ca="1" si="118"/>
        <v>17087565.418990683</v>
      </c>
      <c r="T64" s="204">
        <f t="shared" ca="1" si="118"/>
        <v>17375297.970992643</v>
      </c>
      <c r="U64" s="204">
        <f t="shared" ca="1" si="118"/>
        <v>17665955.493476458</v>
      </c>
      <c r="V64" s="204">
        <f t="shared" ca="1" si="118"/>
        <v>17959563.282822341</v>
      </c>
      <c r="W64" s="204">
        <f t="shared" ca="1" si="118"/>
        <v>18256146.837195307</v>
      </c>
      <c r="X64" s="204">
        <f t="shared" ca="1" si="118"/>
        <v>18518902.763093892</v>
      </c>
      <c r="Y64" s="204">
        <f t="shared" ref="Y64:BD64" ca="1" si="119">X64*(Y$46/X$46)*(Y15/X15)</f>
        <v>18763100.531461101</v>
      </c>
      <c r="Z64" s="204">
        <f t="shared" ca="1" si="119"/>
        <v>19009036.577726822</v>
      </c>
      <c r="AA64" s="204">
        <f t="shared" ca="1" si="119"/>
        <v>19256721.254121084</v>
      </c>
      <c r="AB64" s="204">
        <f t="shared" ca="1" si="119"/>
        <v>19506164.96941806</v>
      </c>
      <c r="AC64" s="204">
        <f t="shared" ca="1" si="119"/>
        <v>19757378.189229496</v>
      </c>
      <c r="AD64" s="204">
        <f t="shared" ca="1" si="119"/>
        <v>20010371.436299611</v>
      </c>
      <c r="AE64" s="204">
        <f t="shared" ca="1" si="119"/>
        <v>20265155.290801447</v>
      </c>
      <c r="AF64" s="204">
        <f t="shared" ca="1" si="119"/>
        <v>20521740.390634723</v>
      </c>
      <c r="AG64" s="204">
        <f t="shared" ca="1" si="119"/>
        <v>20780137.431725204</v>
      </c>
      <c r="AH64" s="204">
        <f t="shared" ca="1" si="119"/>
        <v>20998990.258191559</v>
      </c>
      <c r="AI64" s="204">
        <f t="shared" ca="1" si="119"/>
        <v>21172494.941265535</v>
      </c>
      <c r="AJ64" s="204">
        <f t="shared" ca="1" si="119"/>
        <v>21346678.32761053</v>
      </c>
      <c r="AK64" s="204">
        <f t="shared" ca="1" si="119"/>
        <v>21521542.602669742</v>
      </c>
      <c r="AL64" s="204">
        <f t="shared" ca="1" si="119"/>
        <v>21697089.958306871</v>
      </c>
      <c r="AM64" s="204">
        <f t="shared" ca="1" si="119"/>
        <v>21873322.592824008</v>
      </c>
      <c r="AN64" s="204">
        <f t="shared" ca="1" si="119"/>
        <v>22050242.710979551</v>
      </c>
      <c r="AO64" s="204">
        <f t="shared" ca="1" si="119"/>
        <v>22227852.524006184</v>
      </c>
      <c r="AP64" s="204">
        <f t="shared" ca="1" si="119"/>
        <v>22406154.249628894</v>
      </c>
      <c r="AQ64" s="204">
        <f t="shared" ca="1" si="119"/>
        <v>22585150.112083059</v>
      </c>
      <c r="AR64" s="204">
        <f t="shared" ca="1" si="119"/>
        <v>22732653.195390671</v>
      </c>
      <c r="AS64" s="204">
        <f t="shared" ca="1" si="119"/>
        <v>22814494.757522266</v>
      </c>
      <c r="AT64" s="204">
        <f t="shared" ca="1" si="119"/>
        <v>22896458.978791326</v>
      </c>
      <c r="AU64" s="204">
        <f t="shared" ca="1" si="119"/>
        <v>22978546.008547794</v>
      </c>
      <c r="AV64" s="204">
        <f t="shared" ca="1" si="119"/>
        <v>23060755.996306837</v>
      </c>
      <c r="AW64" s="204">
        <f t="shared" ca="1" si="119"/>
        <v>23143089.091749031</v>
      </c>
      <c r="AX64" s="204">
        <f t="shared" ca="1" si="119"/>
        <v>23225545.444720555</v>
      </c>
      <c r="AY64" s="204">
        <f t="shared" ca="1" si="119"/>
        <v>23308125.205233339</v>
      </c>
      <c r="AZ64" s="204">
        <f t="shared" ca="1" si="119"/>
        <v>23390828.523465242</v>
      </c>
      <c r="BA64" s="204">
        <f t="shared" ca="1" si="119"/>
        <v>23473655.549760226</v>
      </c>
      <c r="BB64" s="204">
        <f t="shared" ca="1" si="119"/>
        <v>23524139.44086593</v>
      </c>
      <c r="BC64" s="204">
        <f t="shared" ca="1" si="119"/>
        <v>23516334.584977321</v>
      </c>
      <c r="BD64" s="204">
        <f t="shared" ca="1" si="119"/>
        <v>23508531.396145646</v>
      </c>
      <c r="BE64" s="204">
        <f t="shared" ref="BE64:CF64" ca="1" si="120">BD64*(BE$46/BD$46)*(BE15/BD15)</f>
        <v>23500729.874795232</v>
      </c>
      <c r="BF64" s="204">
        <f t="shared" ca="1" si="120"/>
        <v>23492930.021349493</v>
      </c>
      <c r="BG64" s="204">
        <f t="shared" ca="1" si="120"/>
        <v>23485131.836230922</v>
      </c>
      <c r="BH64" s="204">
        <f t="shared" ca="1" si="120"/>
        <v>23477335.319861099</v>
      </c>
      <c r="BI64" s="204">
        <f t="shared" ca="1" si="120"/>
        <v>23469540.472660691</v>
      </c>
      <c r="BJ64" s="204">
        <f t="shared" ca="1" si="120"/>
        <v>23461747.295049436</v>
      </c>
      <c r="BK64" s="204">
        <f t="shared" ca="1" si="120"/>
        <v>23453955.787446186</v>
      </c>
      <c r="BL64" s="204">
        <f t="shared" ca="1" si="120"/>
        <v>23418398.763114765</v>
      </c>
      <c r="BM64" s="204">
        <f t="shared" ca="1" si="120"/>
        <v>23340660.030636311</v>
      </c>
      <c r="BN64" s="204">
        <f t="shared" ca="1" si="120"/>
        <v>23263118.948232871</v>
      </c>
      <c r="BO64" s="204">
        <f t="shared" ca="1" si="120"/>
        <v>23185775.066808749</v>
      </c>
      <c r="BP64" s="204">
        <f t="shared" ca="1" si="120"/>
        <v>23108627.938226968</v>
      </c>
      <c r="BQ64" s="204">
        <f t="shared" ca="1" si="120"/>
        <v>23031677.115307331</v>
      </c>
      <c r="BR64" s="204">
        <f t="shared" ca="1" si="120"/>
        <v>22954922.151824418</v>
      </c>
      <c r="BS64" s="204">
        <f t="shared" ca="1" si="120"/>
        <v>22878362.602505658</v>
      </c>
      <c r="BT64" s="204">
        <f t="shared" ca="1" si="120"/>
        <v>22801998.023029361</v>
      </c>
      <c r="BU64" s="204">
        <f t="shared" ca="1" si="120"/>
        <v>22725827.970022764</v>
      </c>
      <c r="BV64" s="204">
        <f t="shared" ca="1" si="120"/>
        <v>22634179.691861946</v>
      </c>
      <c r="BW64" s="204">
        <f t="shared" ca="1" si="120"/>
        <v>22520976.713056181</v>
      </c>
      <c r="BX64" s="204">
        <f t="shared" ca="1" si="120"/>
        <v>22408187.232651759</v>
      </c>
      <c r="BY64" s="204">
        <f t="shared" ca="1" si="120"/>
        <v>22295809.916709617</v>
      </c>
      <c r="BZ64" s="204">
        <f t="shared" ca="1" si="120"/>
        <v>22183843.435314722</v>
      </c>
      <c r="CA64" s="204">
        <f t="shared" ca="1" si="120"/>
        <v>22072286.462564442</v>
      </c>
      <c r="CB64" s="204">
        <f t="shared" ca="1" si="120"/>
        <v>21961137.676556934</v>
      </c>
      <c r="CC64" s="204">
        <f t="shared" ca="1" si="120"/>
        <v>21850395.759379573</v>
      </c>
      <c r="CD64" s="204">
        <f t="shared" ca="1" si="120"/>
        <v>21740059.397097401</v>
      </c>
      <c r="CE64" s="204">
        <f t="shared" ca="1" si="120"/>
        <v>21630127.279741634</v>
      </c>
      <c r="CF64" s="204">
        <f t="shared" ca="1" si="120"/>
        <v>21520598.101298176</v>
      </c>
    </row>
    <row r="65" spans="1:84" s="126" customFormat="1" x14ac:dyDescent="0.2">
      <c r="A65" s="120"/>
      <c r="B65" s="214" t="s">
        <v>179</v>
      </c>
      <c r="D65" s="204">
        <f>Control!$B$47*Control!$C35</f>
        <v>2017783833.7560976</v>
      </c>
      <c r="E65" s="204">
        <f t="shared" ref="E65:AJ65" ca="1" si="121">D65*(E$74/D$74)*(E10/D10)</f>
        <v>2074957986.5760088</v>
      </c>
      <c r="F65" s="204">
        <f t="shared" ca="1" si="121"/>
        <v>2117549153.4592202</v>
      </c>
      <c r="G65" s="204">
        <f t="shared" ca="1" si="121"/>
        <v>2160700818.9386392</v>
      </c>
      <c r="H65" s="204">
        <f t="shared" ca="1" si="121"/>
        <v>2204419323.9231129</v>
      </c>
      <c r="I65" s="204">
        <f t="shared" ca="1" si="121"/>
        <v>2248711075.7280374</v>
      </c>
      <c r="J65" s="204">
        <f t="shared" ca="1" si="121"/>
        <v>2293582548.7389154</v>
      </c>
      <c r="K65" s="204">
        <f t="shared" ca="1" si="121"/>
        <v>2339040285.0813398</v>
      </c>
      <c r="L65" s="204">
        <f t="shared" ca="1" si="121"/>
        <v>2385090895.2974625</v>
      </c>
      <c r="M65" s="204">
        <f t="shared" ca="1" si="121"/>
        <v>2431741059.0290065</v>
      </c>
      <c r="N65" s="204">
        <f t="shared" ca="1" si="121"/>
        <v>2474101069.4954414</v>
      </c>
      <c r="O65" s="204">
        <f t="shared" ca="1" si="121"/>
        <v>2517219963.8523889</v>
      </c>
      <c r="P65" s="204">
        <f t="shared" ca="1" si="121"/>
        <v>2560780557.3500457</v>
      </c>
      <c r="Q65" s="204">
        <f t="shared" ca="1" si="121"/>
        <v>2604786682.8916392</v>
      </c>
      <c r="R65" s="204">
        <f t="shared" ca="1" si="121"/>
        <v>2649242204.012857</v>
      </c>
      <c r="S65" s="204">
        <f t="shared" ca="1" si="121"/>
        <v>2694151015.1148763</v>
      </c>
      <c r="T65" s="204">
        <f t="shared" ca="1" si="121"/>
        <v>2739517041.6991053</v>
      </c>
      <c r="U65" s="204">
        <f t="shared" ca="1" si="121"/>
        <v>2785344240.6036525</v>
      </c>
      <c r="V65" s="204">
        <f t="shared" ca="1" si="121"/>
        <v>2831636600.24154</v>
      </c>
      <c r="W65" s="204">
        <f t="shared" ca="1" si="121"/>
        <v>2878398140.8406634</v>
      </c>
      <c r="X65" s="204">
        <f t="shared" ca="1" si="121"/>
        <v>2919826169.1834474</v>
      </c>
      <c r="Y65" s="204">
        <f t="shared" ca="1" si="121"/>
        <v>2958328182.1620851</v>
      </c>
      <c r="Z65" s="204">
        <f t="shared" ca="1" si="121"/>
        <v>2997104264.7960539</v>
      </c>
      <c r="AA65" s="204">
        <f t="shared" ca="1" si="121"/>
        <v>3036156049.293942</v>
      </c>
      <c r="AB65" s="204">
        <f t="shared" ca="1" si="121"/>
        <v>3075485176.7795038</v>
      </c>
      <c r="AC65" s="204">
        <f t="shared" ca="1" si="121"/>
        <v>3115093297.337923</v>
      </c>
      <c r="AD65" s="204">
        <f t="shared" ca="1" si="121"/>
        <v>3154982070.0623069</v>
      </c>
      <c r="AE65" s="204">
        <f t="shared" ca="1" si="121"/>
        <v>3195153163.1004133</v>
      </c>
      <c r="AF65" s="204">
        <f t="shared" ca="1" si="121"/>
        <v>3235608253.701612</v>
      </c>
      <c r="AG65" s="204">
        <f t="shared" ca="1" si="121"/>
        <v>3276349028.2640848</v>
      </c>
      <c r="AH65" s="204">
        <f t="shared" ca="1" si="121"/>
        <v>3310854971.6285963</v>
      </c>
      <c r="AI65" s="204">
        <f t="shared" ca="1" si="121"/>
        <v>3338210993.775053</v>
      </c>
      <c r="AJ65" s="204">
        <f t="shared" ca="1" si="121"/>
        <v>3365674025.2620292</v>
      </c>
      <c r="AK65" s="204">
        <f t="shared" ref="AK65:BP65" ca="1" si="122">AJ65*(AK$74/AJ$74)*(AK10/AJ10)</f>
        <v>3393244410.6625452</v>
      </c>
      <c r="AL65" s="204">
        <f t="shared" ca="1" si="122"/>
        <v>3420922495.5619235</v>
      </c>
      <c r="AM65" s="204">
        <f t="shared" ca="1" si="122"/>
        <v>3448708626.5606108</v>
      </c>
      <c r="AN65" s="204">
        <f t="shared" ca="1" si="122"/>
        <v>3476603151.2770028</v>
      </c>
      <c r="AO65" s="204">
        <f t="shared" ca="1" si="122"/>
        <v>3504606418.3502784</v>
      </c>
      <c r="AP65" s="204">
        <f t="shared" ca="1" si="122"/>
        <v>3532718777.4432411</v>
      </c>
      <c r="AQ65" s="204">
        <f t="shared" ca="1" si="122"/>
        <v>3560940579.2451701</v>
      </c>
      <c r="AR65" s="204">
        <f t="shared" ca="1" si="122"/>
        <v>3584196998.2774634</v>
      </c>
      <c r="AS65" s="204">
        <f t="shared" ca="1" si="122"/>
        <v>3597100739.8163471</v>
      </c>
      <c r="AT65" s="204">
        <f t="shared" ca="1" si="122"/>
        <v>3610023820.6953659</v>
      </c>
      <c r="AU65" s="204">
        <f t="shared" ca="1" si="122"/>
        <v>3622966264.4621277</v>
      </c>
      <c r="AV65" s="204">
        <f t="shared" ca="1" si="122"/>
        <v>3635928094.6902914</v>
      </c>
      <c r="AW65" s="204">
        <f t="shared" ca="1" si="122"/>
        <v>3648909334.9795966</v>
      </c>
      <c r="AX65" s="204">
        <f t="shared" ca="1" si="122"/>
        <v>3661910008.9558911</v>
      </c>
      <c r="AY65" s="204">
        <f t="shared" ca="1" si="122"/>
        <v>3674930140.2711577</v>
      </c>
      <c r="AZ65" s="204">
        <f t="shared" ca="1" si="122"/>
        <v>3687969752.603539</v>
      </c>
      <c r="BA65" s="204">
        <f t="shared" ca="1" si="122"/>
        <v>3701028869.6573691</v>
      </c>
      <c r="BB65" s="204">
        <f t="shared" ca="1" si="122"/>
        <v>3708988530.5648389</v>
      </c>
      <c r="BC65" s="204">
        <f t="shared" ca="1" si="122"/>
        <v>3707757959.6848145</v>
      </c>
      <c r="BD65" s="204">
        <f t="shared" ca="1" si="122"/>
        <v>3706527651.6452246</v>
      </c>
      <c r="BE65" s="204">
        <f t="shared" ca="1" si="122"/>
        <v>3705297606.5129733</v>
      </c>
      <c r="BF65" s="204">
        <f t="shared" ca="1" si="122"/>
        <v>3704067824.3548183</v>
      </c>
      <c r="BG65" s="204">
        <f t="shared" ca="1" si="122"/>
        <v>3702838305.2373729</v>
      </c>
      <c r="BH65" s="204">
        <f t="shared" ca="1" si="122"/>
        <v>3701609049.2271066</v>
      </c>
      <c r="BI65" s="204">
        <f t="shared" ca="1" si="122"/>
        <v>3700380056.3903441</v>
      </c>
      <c r="BJ65" s="204">
        <f t="shared" ca="1" si="122"/>
        <v>3699151326.7932658</v>
      </c>
      <c r="BK65" s="204">
        <f t="shared" ca="1" si="122"/>
        <v>3697922860.5019093</v>
      </c>
      <c r="BL65" s="204">
        <f t="shared" ca="1" si="122"/>
        <v>3692316678.9981065</v>
      </c>
      <c r="BM65" s="204">
        <f t="shared" ca="1" si="122"/>
        <v>3680059819.7039328</v>
      </c>
      <c r="BN65" s="204">
        <f t="shared" ca="1" si="122"/>
        <v>3667834123.371666</v>
      </c>
      <c r="BO65" s="204">
        <f t="shared" ca="1" si="122"/>
        <v>3655639519.1935811</v>
      </c>
      <c r="BP65" s="204">
        <f t="shared" ca="1" si="122"/>
        <v>3643475936.5131135</v>
      </c>
      <c r="BQ65" s="204">
        <f t="shared" ref="BQ65:CF65" ca="1" si="123">BP65*(BQ$74/BP$74)*(BQ10/BP10)</f>
        <v>3631343304.8245487</v>
      </c>
      <c r="BR65" s="204">
        <f t="shared" ca="1" si="123"/>
        <v>3619241553.7727118</v>
      </c>
      <c r="BS65" s="204">
        <f t="shared" ca="1" si="123"/>
        <v>3607170613.1526604</v>
      </c>
      <c r="BT65" s="204">
        <f t="shared" ca="1" si="123"/>
        <v>3595130412.9093747</v>
      </c>
      <c r="BU65" s="204">
        <f t="shared" ca="1" si="123"/>
        <v>3583120883.1374507</v>
      </c>
      <c r="BV65" s="204">
        <f t="shared" ca="1" si="123"/>
        <v>3568670942.7517896</v>
      </c>
      <c r="BW65" s="204">
        <f t="shared" ca="1" si="123"/>
        <v>3550822530.0150847</v>
      </c>
      <c r="BX65" s="204">
        <f t="shared" ca="1" si="123"/>
        <v>3533039312.4721022</v>
      </c>
      <c r="BY65" s="204">
        <f t="shared" ca="1" si="123"/>
        <v>3515321079.8042164</v>
      </c>
      <c r="BZ65" s="204">
        <f t="shared" ca="1" si="123"/>
        <v>3497667622.3272581</v>
      </c>
      <c r="CA65" s="204">
        <f t="shared" ca="1" si="123"/>
        <v>3480078730.9896846</v>
      </c>
      <c r="CB65" s="204">
        <f t="shared" ca="1" si="123"/>
        <v>3462554197.3707461</v>
      </c>
      <c r="CC65" s="204">
        <f t="shared" ca="1" si="123"/>
        <v>3445093813.6786623</v>
      </c>
      <c r="CD65" s="204">
        <f t="shared" ca="1" si="123"/>
        <v>3427697372.7488022</v>
      </c>
      <c r="CE65" s="204">
        <f t="shared" ca="1" si="123"/>
        <v>3410364668.0418692</v>
      </c>
      <c r="CF65" s="204">
        <f t="shared" ca="1" si="123"/>
        <v>3393095493.6420918</v>
      </c>
    </row>
    <row r="66" spans="1:84" s="126" customFormat="1" x14ac:dyDescent="0.2">
      <c r="A66" s="120"/>
      <c r="B66" s="214" t="s">
        <v>180</v>
      </c>
      <c r="D66" s="204">
        <f>Control!$B$47*Control!$C36</f>
        <v>4792236605.1707315</v>
      </c>
      <c r="E66" s="204">
        <f ca="1">D66*(E$74/D$74)*(E11/D11)</f>
        <v>5052493378.7288151</v>
      </c>
      <c r="F66" s="303">
        <f ca="1">E66*(F$74/E$74)*(F11/E11)*(1-('Case 2 Assumptions'!$C$173*'Case 2 Assumptions'!$C$174^('Program Case 2 - Forecasts'!F7)))</f>
        <v>4901485876.2345724</v>
      </c>
      <c r="G66" s="303">
        <f ca="1">F66*(G$74/F$74)*(G11/F11)*(1-('Case 2 Assumptions'!$C$173*'Case 2 Assumptions'!$C$174^('Program Case 2 - Forecasts'!G7)))</f>
        <v>4906342921.6908445</v>
      </c>
      <c r="H66" s="303">
        <f ca="1">G66*(H$74/G$74)*(H11/G11)*(1-('Case 2 Assumptions'!$C$173*'Case 2 Assumptions'!$C$174^('Program Case 2 - Forecasts'!H7)))</f>
        <v>4915263974.9049568</v>
      </c>
      <c r="I66" s="303">
        <f ca="1">H66*(I$74/H$74)*(I11/H11)*(1-('Case 2 Assumptions'!$C$173*'Case 2 Assumptions'!$C$174^('Program Case 2 - Forecasts'!I7)))</f>
        <v>4928044750.2221899</v>
      </c>
      <c r="J66" s="303">
        <f ca="1">I66*(J$74/I$74)*(J11/I11)*(1-('Case 2 Assumptions'!$C$173*'Case 2 Assumptions'!$C$174^('Program Case 2 - Forecasts'!J7)))</f>
        <v>4944500105.9467754</v>
      </c>
      <c r="K66" s="303">
        <f ca="1">J66*(K$74/J$74)*(K11/J11)*(1-('Case 2 Assumptions'!$C$173*'Case 2 Assumptions'!$C$174^('Program Case 2 - Forecasts'!K7)))</f>
        <v>4964462018.4570608</v>
      </c>
      <c r="L66" s="303">
        <f ca="1">K66*(L$74/K$74)*(L11/K11)*(1-('Case 2 Assumptions'!$C$173*'Case 2 Assumptions'!$C$174^('Program Case 2 - Forecasts'!L7)))</f>
        <v>4987777801.1148691</v>
      </c>
      <c r="M66" s="303">
        <f ca="1">L66*(M$74/L$74)*(M11/L11)*(1-('Case 2 Assumptions'!$C$173*'Case 2 Assumptions'!$C$174^('Program Case 2 - Forecasts'!M7)))</f>
        <v>5014308535.1742144</v>
      </c>
      <c r="N66" s="303">
        <f ca="1">M66*(N$74/M$74)*(N11/M11)*(1-('Case 2 Assumptions'!$C$173*'Case 2 Assumptions'!$C$174^('Program Case 2 - Forecasts'!N7)))</f>
        <v>5033965040.2196274</v>
      </c>
      <c r="O66" s="303">
        <f ca="1">N66*(O$74/N$74)*(O11/N11)*(1-('Case 2 Assumptions'!$C$173*'Case 2 Assumptions'!$C$174^('Program Case 2 - Forecasts'!O7)))</f>
        <v>5057138577.1231909</v>
      </c>
      <c r="P66" s="303">
        <f ca="1">O66*(P$74/O$74)*(P11/O11)*(1-('Case 2 Assumptions'!$C$173*'Case 2 Assumptions'!$C$174^('Program Case 2 - Forecasts'!P7)))</f>
        <v>5083046694.5604134</v>
      </c>
      <c r="Q66" s="303">
        <f ca="1">P66*(Q$74/P$74)*(Q11/P11)*(1-('Case 2 Assumptions'!$C$173*'Case 2 Assumptions'!$C$174^('Program Case 2 - Forecasts'!Q7)))</f>
        <v>5111578641.8710747</v>
      </c>
      <c r="R66" s="303">
        <f ca="1">Q66*(R$74/Q$74)*(R11/Q11)*(1-('Case 2 Assumptions'!$C$173*'Case 2 Assumptions'!$C$174^('Program Case 2 - Forecasts'!R7)))</f>
        <v>5142632555.6018963</v>
      </c>
      <c r="S66" s="303">
        <f ca="1">R66*(S$74/R$74)*(S11/R11)*(1-('Case 2 Assumptions'!$C$173*'Case 2 Assumptions'!$C$174^('Program Case 2 - Forecasts'!S7)))</f>
        <v>5176114631.2427835</v>
      </c>
      <c r="T66" s="303">
        <f ca="1">S66*(T$74/S$74)*(T11/S11)*(1-('Case 2 Assumptions'!$C$173*'Case 2 Assumptions'!$C$174^('Program Case 2 - Forecasts'!T7)))</f>
        <v>5211938384.3639917</v>
      </c>
      <c r="U66" s="303">
        <f ca="1">T66*(U$74/T$74)*(U11/T11)*(1-('Case 2 Assumptions'!$C$173*'Case 2 Assumptions'!$C$174^('Program Case 2 - Forecasts'!U7)))</f>
        <v>5250023990.4399967</v>
      </c>
      <c r="V66" s="303">
        <f ca="1">U66*(V$74/U$74)*(V11/U11)*(1-('Case 2 Assumptions'!$C$173*'Case 2 Assumptions'!$C$174^('Program Case 2 - Forecasts'!V7)))</f>
        <v>5290297694.0540943</v>
      </c>
      <c r="W66" s="303">
        <f ca="1">V66*(W$74/V$74)*(W11/V11)*(1-('Case 2 Assumptions'!$C$173*'Case 2 Assumptions'!$C$174^('Program Case 2 - Forecasts'!W7)))</f>
        <v>5332691279.3847256</v>
      </c>
      <c r="X66" s="303">
        <f ca="1">W66*(X$74/W$74)*(X11/W11)*(1-('Case 2 Assumptions'!$C$173*'Case 2 Assumptions'!$C$174^('Program Case 2 - Forecasts'!X7)))</f>
        <v>5366469137.4701099</v>
      </c>
      <c r="Y66" s="204">
        <f t="shared" ref="Y66:BD66" ca="1" si="124">X66*(Y$74/X$74)*(Y11/X11)</f>
        <v>5437233577.6826992</v>
      </c>
      <c r="Z66" s="204">
        <f t="shared" ca="1" si="124"/>
        <v>5508501741.8369303</v>
      </c>
      <c r="AA66" s="204">
        <f t="shared" ca="1" si="124"/>
        <v>5580276629.8363953</v>
      </c>
      <c r="AB66" s="204">
        <f t="shared" ca="1" si="124"/>
        <v>5652561257.9702425</v>
      </c>
      <c r="AC66" s="204">
        <f t="shared" ca="1" si="124"/>
        <v>5725358658.9981918</v>
      </c>
      <c r="AD66" s="204">
        <f t="shared" ca="1" si="124"/>
        <v>5798671882.2360086</v>
      </c>
      <c r="AE66" s="204">
        <f t="shared" ca="1" si="124"/>
        <v>5872503993.6413679</v>
      </c>
      <c r="AF66" s="204">
        <f t="shared" ca="1" si="124"/>
        <v>5946858075.900176</v>
      </c>
      <c r="AG66" s="204">
        <f t="shared" ca="1" si="124"/>
        <v>6021737228.513319</v>
      </c>
      <c r="AH66" s="204">
        <f t="shared" ca="1" si="124"/>
        <v>6085157127.3002148</v>
      </c>
      <c r="AI66" s="204">
        <f t="shared" ca="1" si="124"/>
        <v>6135435890.5095892</v>
      </c>
      <c r="AJ66" s="204">
        <f t="shared" ca="1" si="124"/>
        <v>6185911330.6065741</v>
      </c>
      <c r="AK66" s="204">
        <f t="shared" ca="1" si="124"/>
        <v>6236584080.8961573</v>
      </c>
      <c r="AL66" s="204">
        <f t="shared" ca="1" si="124"/>
        <v>6287454776.5438814</v>
      </c>
      <c r="AM66" s="204">
        <f t="shared" ca="1" si="124"/>
        <v>6338524054.5810251</v>
      </c>
      <c r="AN66" s="204">
        <f t="shared" ca="1" si="124"/>
        <v>6389792553.9097958</v>
      </c>
      <c r="AO66" s="204">
        <f t="shared" ca="1" si="124"/>
        <v>6441260915.308547</v>
      </c>
      <c r="AP66" s="204">
        <f t="shared" ca="1" si="124"/>
        <v>6492929781.4369888</v>
      </c>
      <c r="AQ66" s="204">
        <f t="shared" ca="1" si="124"/>
        <v>6544799796.8414345</v>
      </c>
      <c r="AR66" s="204">
        <f t="shared" ca="1" si="124"/>
        <v>6587543730.1283188</v>
      </c>
      <c r="AS66" s="204">
        <f t="shared" ca="1" si="124"/>
        <v>6611260049.7699347</v>
      </c>
      <c r="AT66" s="204">
        <f t="shared" ca="1" si="124"/>
        <v>6635011913.9837141</v>
      </c>
      <c r="AU66" s="204">
        <f t="shared" ca="1" si="124"/>
        <v>6658799366.0487795</v>
      </c>
      <c r="AV66" s="204">
        <f t="shared" ca="1" si="124"/>
        <v>6682622449.2921295</v>
      </c>
      <c r="AW66" s="204">
        <f t="shared" ca="1" si="124"/>
        <v>6706481207.0887012</v>
      </c>
      <c r="AX66" s="204">
        <f t="shared" ca="1" si="124"/>
        <v>6730375682.8614159</v>
      </c>
      <c r="AY66" s="204">
        <f t="shared" ca="1" si="124"/>
        <v>6754305920.0812311</v>
      </c>
      <c r="AZ66" s="204">
        <f t="shared" ca="1" si="124"/>
        <v>6778271962.2671843</v>
      </c>
      <c r="BA66" s="204">
        <f t="shared" ca="1" si="124"/>
        <v>6802273852.9864483</v>
      </c>
      <c r="BB66" s="204">
        <f t="shared" ca="1" si="124"/>
        <v>6816903242.5903549</v>
      </c>
      <c r="BC66" s="204">
        <f t="shared" ca="1" si="124"/>
        <v>6814641525.5337639</v>
      </c>
      <c r="BD66" s="204">
        <f t="shared" ca="1" si="124"/>
        <v>6812380291.5624666</v>
      </c>
      <c r="BE66" s="204">
        <f t="shared" ref="BE66:CF66" ca="1" si="125">BD66*(BE$74/BD$74)*(BE11/BD11)</f>
        <v>6810119540.799428</v>
      </c>
      <c r="BF66" s="204">
        <f t="shared" ca="1" si="125"/>
        <v>6807859273.3673439</v>
      </c>
      <c r="BG66" s="204">
        <f t="shared" ca="1" si="125"/>
        <v>6805599489.3886461</v>
      </c>
      <c r="BH66" s="204">
        <f t="shared" ca="1" si="125"/>
        <v>6803340188.9855032</v>
      </c>
      <c r="BI66" s="204">
        <f t="shared" ca="1" si="125"/>
        <v>6801081372.2798147</v>
      </c>
      <c r="BJ66" s="204">
        <f t="shared" ca="1" si="125"/>
        <v>6798823039.393218</v>
      </c>
      <c r="BK66" s="204">
        <f t="shared" ca="1" si="125"/>
        <v>6796565190.4470835</v>
      </c>
      <c r="BL66" s="204">
        <f t="shared" ca="1" si="125"/>
        <v>6786261357.8639174</v>
      </c>
      <c r="BM66" s="204">
        <f t="shared" ca="1" si="125"/>
        <v>6763733969.823247</v>
      </c>
      <c r="BN66" s="204">
        <f t="shared" ca="1" si="125"/>
        <v>6741263857.4776411</v>
      </c>
      <c r="BO66" s="204">
        <f t="shared" ca="1" si="125"/>
        <v>6718850890.6866579</v>
      </c>
      <c r="BP66" s="204">
        <f t="shared" ca="1" si="125"/>
        <v>6696494939.5876751</v>
      </c>
      <c r="BQ66" s="204">
        <f t="shared" ca="1" si="125"/>
        <v>6674195874.5953283</v>
      </c>
      <c r="BR66" s="204">
        <f t="shared" ca="1" si="125"/>
        <v>6651953566.4009361</v>
      </c>
      <c r="BS66" s="204">
        <f t="shared" ca="1" si="125"/>
        <v>6629767885.9719353</v>
      </c>
      <c r="BT66" s="204">
        <f t="shared" ca="1" si="125"/>
        <v>6607638704.5513096</v>
      </c>
      <c r="BU66" s="204">
        <f t="shared" ca="1" si="125"/>
        <v>6585565893.6570282</v>
      </c>
      <c r="BV66" s="204">
        <f t="shared" ca="1" si="125"/>
        <v>6559007751.2797995</v>
      </c>
      <c r="BW66" s="204">
        <f t="shared" ca="1" si="125"/>
        <v>6526203416.174077</v>
      </c>
      <c r="BX66" s="204">
        <f t="shared" ca="1" si="125"/>
        <v>6493518906.0081797</v>
      </c>
      <c r="BY66" s="204">
        <f t="shared" ca="1" si="125"/>
        <v>6460953834.2288151</v>
      </c>
      <c r="BZ66" s="204">
        <f t="shared" ca="1" si="125"/>
        <v>6428507815.4487886</v>
      </c>
      <c r="CA66" s="204">
        <f t="shared" ca="1" si="125"/>
        <v>6396180465.443634</v>
      </c>
      <c r="CB66" s="204">
        <f t="shared" ca="1" si="125"/>
        <v>6363971401.1482449</v>
      </c>
      <c r="CC66" s="204">
        <f t="shared" ca="1" si="125"/>
        <v>6331880240.6535225</v>
      </c>
      <c r="CD66" s="204">
        <f t="shared" ca="1" si="125"/>
        <v>6299906603.2030344</v>
      </c>
      <c r="CE66" s="204">
        <f t="shared" ca="1" si="125"/>
        <v>6268050109.1896763</v>
      </c>
      <c r="CF66" s="204">
        <f t="shared" ca="1" si="125"/>
        <v>6236310380.1523447</v>
      </c>
    </row>
    <row r="67" spans="1:84" s="126" customFormat="1" x14ac:dyDescent="0.2">
      <c r="A67" s="120"/>
      <c r="B67" s="214" t="s">
        <v>181</v>
      </c>
      <c r="D67" s="204">
        <f>Control!$B$47*Control!$C37</f>
        <v>1513337875.3170731</v>
      </c>
      <c r="E67" s="204">
        <f ca="1">D67*(E$74/D$74)*(E12/D12)</f>
        <v>1539974476.1734202</v>
      </c>
      <c r="F67" s="204">
        <f t="shared" ref="F67:X67" ca="1" si="126">E67*(F$74/E$74)*(F12/E12)</f>
        <v>1571584422.1746981</v>
      </c>
      <c r="G67" s="204">
        <f t="shared" ca="1" si="126"/>
        <v>1603610354.2044523</v>
      </c>
      <c r="H67" s="204">
        <f t="shared" ca="1" si="126"/>
        <v>1636056978.3038862</v>
      </c>
      <c r="I67" s="204">
        <f t="shared" ca="1" si="126"/>
        <v>1668929049.7992446</v>
      </c>
      <c r="J67" s="204">
        <f t="shared" ca="1" si="126"/>
        <v>1702231373.7942877</v>
      </c>
      <c r="K67" s="204">
        <f t="shared" ca="1" si="126"/>
        <v>1735968805.6675329</v>
      </c>
      <c r="L67" s="204">
        <f t="shared" ca="1" si="126"/>
        <v>1770146251.5743115</v>
      </c>
      <c r="M67" s="204">
        <f t="shared" ca="1" si="126"/>
        <v>1804768668.95368</v>
      </c>
      <c r="N67" s="204">
        <f t="shared" ca="1" si="126"/>
        <v>1836207057.2732403</v>
      </c>
      <c r="O67" s="204">
        <f t="shared" ca="1" si="126"/>
        <v>1868208667.5131135</v>
      </c>
      <c r="P67" s="204">
        <f t="shared" ca="1" si="126"/>
        <v>1900538094.2231228</v>
      </c>
      <c r="Q67" s="204">
        <f t="shared" ca="1" si="126"/>
        <v>1933198182.0744269</v>
      </c>
      <c r="R67" s="204">
        <f t="shared" ca="1" si="126"/>
        <v>1966191798.4727204</v>
      </c>
      <c r="S67" s="204">
        <f t="shared" ca="1" si="126"/>
        <v>1999521833.7311814</v>
      </c>
      <c r="T67" s="204">
        <f t="shared" ca="1" si="126"/>
        <v>2033191201.2446897</v>
      </c>
      <c r="U67" s="204">
        <f t="shared" ca="1" si="126"/>
        <v>2067202837.6653292</v>
      </c>
      <c r="V67" s="204">
        <f t="shared" ca="1" si="126"/>
        <v>2101559703.0791805</v>
      </c>
      <c r="W67" s="204">
        <f t="shared" ca="1" si="126"/>
        <v>2136264781.1844134</v>
      </c>
      <c r="X67" s="204">
        <f t="shared" ca="1" si="126"/>
        <v>2167011479.0254397</v>
      </c>
      <c r="Y67" s="204">
        <f t="shared" ref="Y67:BD67" ca="1" si="127">X67*(Y$74/X$74)*(Y12/X12)</f>
        <v>2195586571.943943</v>
      </c>
      <c r="Z67" s="204">
        <f t="shared" ca="1" si="127"/>
        <v>2224365071.5225496</v>
      </c>
      <c r="AA67" s="204">
        <f t="shared" ca="1" si="127"/>
        <v>2253348189.1397939</v>
      </c>
      <c r="AB67" s="204">
        <f t="shared" ca="1" si="127"/>
        <v>2282537142.7907925</v>
      </c>
      <c r="AC67" s="204">
        <f t="shared" ca="1" si="127"/>
        <v>2311933157.1215777</v>
      </c>
      <c r="AD67" s="204">
        <f t="shared" ca="1" si="127"/>
        <v>2341537463.4636059</v>
      </c>
      <c r="AE67" s="204">
        <f t="shared" ca="1" si="127"/>
        <v>2371351299.8684354</v>
      </c>
      <c r="AF67" s="204">
        <f t="shared" ca="1" si="127"/>
        <v>2401375911.142581</v>
      </c>
      <c r="AG67" s="204">
        <f t="shared" ca="1" si="127"/>
        <v>2431612548.8825445</v>
      </c>
      <c r="AH67" s="204">
        <f t="shared" ca="1" si="127"/>
        <v>2457221873.2165375</v>
      </c>
      <c r="AI67" s="204">
        <f t="shared" ca="1" si="127"/>
        <v>2477524730.5021906</v>
      </c>
      <c r="AJ67" s="204">
        <f t="shared" ca="1" si="127"/>
        <v>2497907007.0600305</v>
      </c>
      <c r="AK67" s="204">
        <f t="shared" ca="1" si="127"/>
        <v>2518368958.6222978</v>
      </c>
      <c r="AL67" s="204">
        <f t="shared" ca="1" si="127"/>
        <v>2538910841.6725364</v>
      </c>
      <c r="AM67" s="204">
        <f t="shared" ca="1" si="127"/>
        <v>2559532913.4476857</v>
      </c>
      <c r="AN67" s="204">
        <f t="shared" ca="1" si="127"/>
        <v>2580235431.940177</v>
      </c>
      <c r="AO67" s="204">
        <f t="shared" ca="1" si="127"/>
        <v>2601018655.9000382</v>
      </c>
      <c r="AP67" s="204">
        <f t="shared" ca="1" si="127"/>
        <v>2621882844.8370023</v>
      </c>
      <c r="AQ67" s="204">
        <f t="shared" ca="1" si="127"/>
        <v>2642828259.0226221</v>
      </c>
      <c r="AR67" s="204">
        <f t="shared" ca="1" si="127"/>
        <v>2660088508.1209784</v>
      </c>
      <c r="AS67" s="204">
        <f t="shared" ca="1" si="127"/>
        <v>2669665296.058651</v>
      </c>
      <c r="AT67" s="204">
        <f t="shared" ca="1" si="127"/>
        <v>2679256437.1014886</v>
      </c>
      <c r="AU67" s="204">
        <f t="shared" ca="1" si="127"/>
        <v>2688861948.725853</v>
      </c>
      <c r="AV67" s="204">
        <f t="shared" ca="1" si="127"/>
        <v>2698481848.4274387</v>
      </c>
      <c r="AW67" s="204">
        <f t="shared" ca="1" si="127"/>
        <v>2708116153.7212977</v>
      </c>
      <c r="AX67" s="204">
        <f t="shared" ca="1" si="127"/>
        <v>2717764882.1418586</v>
      </c>
      <c r="AY67" s="204">
        <f t="shared" ca="1" si="127"/>
        <v>2727428051.2429461</v>
      </c>
      <c r="AZ67" s="204">
        <f t="shared" ca="1" si="127"/>
        <v>2737105678.5978017</v>
      </c>
      <c r="BA67" s="204">
        <f t="shared" ca="1" si="127"/>
        <v>2746797781.7991033</v>
      </c>
      <c r="BB67" s="204">
        <f t="shared" ca="1" si="127"/>
        <v>2752705214.4872832</v>
      </c>
      <c r="BC67" s="204">
        <f t="shared" ca="1" si="127"/>
        <v>2751791919.9730721</v>
      </c>
      <c r="BD67" s="204">
        <f t="shared" ca="1" si="127"/>
        <v>2750878820.5315142</v>
      </c>
      <c r="BE67" s="204">
        <f t="shared" ref="BE67:CF67" ca="1" si="128">BD67*(BE$74/BD$74)*(BE12/BD12)</f>
        <v>2749965916.2122641</v>
      </c>
      <c r="BF67" s="204">
        <f t="shared" ca="1" si="128"/>
        <v>2749053207.064867</v>
      </c>
      <c r="BG67" s="204">
        <f t="shared" ca="1" si="128"/>
        <v>2748140693.138762</v>
      </c>
      <c r="BH67" s="204">
        <f t="shared" ca="1" si="128"/>
        <v>2747228374.4832807</v>
      </c>
      <c r="BI67" s="204">
        <f t="shared" ca="1" si="128"/>
        <v>2746316251.1476474</v>
      </c>
      <c r="BJ67" s="204">
        <f t="shared" ca="1" si="128"/>
        <v>2745404323.1809793</v>
      </c>
      <c r="BK67" s="204">
        <f t="shared" ca="1" si="128"/>
        <v>2744492590.632288</v>
      </c>
      <c r="BL67" s="204">
        <f t="shared" ca="1" si="128"/>
        <v>2740331843.0506477</v>
      </c>
      <c r="BM67" s="204">
        <f t="shared" ca="1" si="128"/>
        <v>2731235152.6148939</v>
      </c>
      <c r="BN67" s="204">
        <f t="shared" ca="1" si="128"/>
        <v>2722161590.438242</v>
      </c>
      <c r="BO67" s="204">
        <f t="shared" ca="1" si="128"/>
        <v>2713111103.969223</v>
      </c>
      <c r="BP67" s="204">
        <f t="shared" ca="1" si="128"/>
        <v>2704083640.7685561</v>
      </c>
      <c r="BQ67" s="204">
        <f t="shared" ca="1" si="128"/>
        <v>2695079148.5089159</v>
      </c>
      <c r="BR67" s="204">
        <f t="shared" ca="1" si="128"/>
        <v>2686097574.9747033</v>
      </c>
      <c r="BS67" s="204">
        <f t="shared" ca="1" si="128"/>
        <v>2677138868.0618186</v>
      </c>
      <c r="BT67" s="204">
        <f t="shared" ca="1" si="128"/>
        <v>2668202975.7774291</v>
      </c>
      <c r="BU67" s="204">
        <f t="shared" ca="1" si="128"/>
        <v>2659289846.2397428</v>
      </c>
      <c r="BV67" s="204">
        <f t="shared" ca="1" si="128"/>
        <v>2648565513.7375388</v>
      </c>
      <c r="BW67" s="204">
        <f t="shared" ca="1" si="128"/>
        <v>2635318932.2488747</v>
      </c>
      <c r="BX67" s="204">
        <f t="shared" ca="1" si="128"/>
        <v>2622120736.7684817</v>
      </c>
      <c r="BY67" s="204">
        <f t="shared" ca="1" si="128"/>
        <v>2608970771.2038913</v>
      </c>
      <c r="BZ67" s="204">
        <f t="shared" ca="1" si="128"/>
        <v>2595868879.9335098</v>
      </c>
      <c r="CA67" s="204">
        <f t="shared" ca="1" si="128"/>
        <v>2582814907.8052602</v>
      </c>
      <c r="CB67" s="204">
        <f t="shared" ca="1" si="128"/>
        <v>2569808700.1352239</v>
      </c>
      <c r="CC67" s="204">
        <f t="shared" ca="1" si="128"/>
        <v>2556850102.7062831</v>
      </c>
      <c r="CD67" s="204">
        <f t="shared" ca="1" si="128"/>
        <v>2543938961.7667737</v>
      </c>
      <c r="CE67" s="204">
        <f t="shared" ca="1" si="128"/>
        <v>2531075124.0291367</v>
      </c>
      <c r="CF67" s="204">
        <f t="shared" ca="1" si="128"/>
        <v>2518258436.6685753</v>
      </c>
    </row>
    <row r="68" spans="1:84" s="126" customFormat="1" x14ac:dyDescent="0.2">
      <c r="A68" s="120"/>
      <c r="B68" s="214" t="s">
        <v>182</v>
      </c>
      <c r="D68" s="204">
        <f>Control!$B$47*Control!$C38</f>
        <v>1008891916.8780488</v>
      </c>
      <c r="E68" s="204">
        <f ca="1">D68*(E$74/D$74)*(E13/D13)</f>
        <v>1006056580.6903726</v>
      </c>
      <c r="F68" s="204">
        <f t="shared" ref="F68:X68" ca="1" si="129">E68*(F$74/E$74)*(F13/E13)</f>
        <v>1201328707.2372696</v>
      </c>
      <c r="G68" s="204">
        <f t="shared" ca="1" si="129"/>
        <v>1225809524.7998023</v>
      </c>
      <c r="H68" s="204">
        <f t="shared" ca="1" si="129"/>
        <v>1152535913.3808665</v>
      </c>
      <c r="I68" s="204">
        <f t="shared" ca="1" si="129"/>
        <v>1090301871.3842504</v>
      </c>
      <c r="J68" s="204">
        <f t="shared" ca="1" si="129"/>
        <v>1112058090.5462382</v>
      </c>
      <c r="K68" s="204">
        <f t="shared" ca="1" si="129"/>
        <v>1134098563.2143381</v>
      </c>
      <c r="L68" s="204">
        <f t="shared" ca="1" si="129"/>
        <v>1156426494.5519688</v>
      </c>
      <c r="M68" s="204">
        <f t="shared" ca="1" si="129"/>
        <v>1179045123.2259157</v>
      </c>
      <c r="N68" s="204">
        <f t="shared" ca="1" si="129"/>
        <v>1199583643.7952857</v>
      </c>
      <c r="O68" s="204">
        <f t="shared" ca="1" si="129"/>
        <v>1220490114.0469961</v>
      </c>
      <c r="P68" s="204">
        <f t="shared" ca="1" si="129"/>
        <v>1241610744.9371729</v>
      </c>
      <c r="Q68" s="204">
        <f t="shared" ca="1" si="129"/>
        <v>1262947394.8733306</v>
      </c>
      <c r="R68" s="204">
        <f t="shared" ca="1" si="129"/>
        <v>1284501937.1153274</v>
      </c>
      <c r="S68" s="204">
        <f t="shared" ca="1" si="129"/>
        <v>1306276259.8883502</v>
      </c>
      <c r="T68" s="204">
        <f t="shared" ca="1" si="129"/>
        <v>1328272266.4967308</v>
      </c>
      <c r="U68" s="204">
        <f t="shared" ca="1" si="129"/>
        <v>1350491875.4385996</v>
      </c>
      <c r="V68" s="204">
        <f t="shared" ca="1" si="129"/>
        <v>1372937020.521385</v>
      </c>
      <c r="W68" s="204">
        <f t="shared" ca="1" si="129"/>
        <v>1395609650.9781582</v>
      </c>
      <c r="X68" s="204">
        <f t="shared" ca="1" si="129"/>
        <v>1415696294.0855985</v>
      </c>
      <c r="Y68" s="204">
        <f t="shared" ref="Y68:BD68" ca="1" si="130">X68*(Y$74/X$74)*(Y13/X13)</f>
        <v>1434364240.0283997</v>
      </c>
      <c r="Z68" s="204">
        <f t="shared" ca="1" si="130"/>
        <v>1453165070.3872216</v>
      </c>
      <c r="AA68" s="204">
        <f t="shared" ca="1" si="130"/>
        <v>1472099576.5487823</v>
      </c>
      <c r="AB68" s="204">
        <f t="shared" ca="1" si="130"/>
        <v>1491168554.2223749</v>
      </c>
      <c r="AC68" s="204">
        <f t="shared" ca="1" si="130"/>
        <v>1510372803.4622984</v>
      </c>
      <c r="AD68" s="204">
        <f t="shared" ca="1" si="130"/>
        <v>1529713128.6904011</v>
      </c>
      <c r="AE68" s="204">
        <f t="shared" ca="1" si="130"/>
        <v>1549190338.7187359</v>
      </c>
      <c r="AF68" s="204">
        <f t="shared" ca="1" si="130"/>
        <v>1568805246.772331</v>
      </c>
      <c r="AG68" s="204">
        <f t="shared" ca="1" si="130"/>
        <v>1588558670.5120733</v>
      </c>
      <c r="AH68" s="204">
        <f t="shared" ca="1" si="130"/>
        <v>1605289096.6794393</v>
      </c>
      <c r="AI68" s="204">
        <f t="shared" ca="1" si="130"/>
        <v>1618552838.0563765</v>
      </c>
      <c r="AJ68" s="204">
        <f t="shared" ca="1" si="130"/>
        <v>1631868463.592859</v>
      </c>
      <c r="AK68" s="204">
        <f t="shared" ca="1" si="130"/>
        <v>1645236140.3573074</v>
      </c>
      <c r="AL68" s="204">
        <f t="shared" ca="1" si="130"/>
        <v>1658656035.9089644</v>
      </c>
      <c r="AM68" s="204">
        <f t="shared" ca="1" si="130"/>
        <v>1672128318.2992613</v>
      </c>
      <c r="AN68" s="204">
        <f t="shared" ca="1" si="130"/>
        <v>1685653156.073189</v>
      </c>
      <c r="AO68" s="204">
        <f t="shared" ca="1" si="130"/>
        <v>1699230718.2706716</v>
      </c>
      <c r="AP68" s="204">
        <f t="shared" ca="1" si="130"/>
        <v>1712861174.4279437</v>
      </c>
      <c r="AQ68" s="204">
        <f t="shared" ca="1" si="130"/>
        <v>1726544694.5789335</v>
      </c>
      <c r="AR68" s="204">
        <f t="shared" ca="1" si="130"/>
        <v>1737820717.3042614</v>
      </c>
      <c r="AS68" s="204">
        <f t="shared" ca="1" si="130"/>
        <v>1744077178.483094</v>
      </c>
      <c r="AT68" s="204">
        <f t="shared" ca="1" si="130"/>
        <v>1750343016.4640281</v>
      </c>
      <c r="AU68" s="204">
        <f t="shared" ca="1" si="130"/>
        <v>1756618242.6642714</v>
      </c>
      <c r="AV68" s="204">
        <f t="shared" ca="1" si="130"/>
        <v>1762902868.5136621</v>
      </c>
      <c r="AW68" s="204">
        <f t="shared" ca="1" si="130"/>
        <v>1769196905.4546845</v>
      </c>
      <c r="AX68" s="204">
        <f t="shared" ca="1" si="130"/>
        <v>1775500364.9424808</v>
      </c>
      <c r="AY68" s="204">
        <f t="shared" ca="1" si="130"/>
        <v>1781813258.4448652</v>
      </c>
      <c r="AZ68" s="204">
        <f t="shared" ca="1" si="130"/>
        <v>1788135597.4423363</v>
      </c>
      <c r="BA68" s="204">
        <f t="shared" ca="1" si="130"/>
        <v>1794467393.428091</v>
      </c>
      <c r="BB68" s="204">
        <f t="shared" ca="1" si="130"/>
        <v>1798326685.6585028</v>
      </c>
      <c r="BC68" s="204">
        <f t="shared" ca="1" si="130"/>
        <v>1797730035.5384214</v>
      </c>
      <c r="BD68" s="204">
        <f t="shared" ca="1" si="130"/>
        <v>1797133512.8581972</v>
      </c>
      <c r="BE68" s="204">
        <f t="shared" ref="BE68:CF68" ca="1" si="131">BD68*(BE$74/BD$74)*(BE13/BD13)</f>
        <v>1796537117.6502686</v>
      </c>
      <c r="BF68" s="204">
        <f t="shared" ca="1" si="131"/>
        <v>1795940849.9470029</v>
      </c>
      <c r="BG68" s="204">
        <f t="shared" ca="1" si="131"/>
        <v>1795344709.780699</v>
      </c>
      <c r="BH68" s="204">
        <f t="shared" ca="1" si="131"/>
        <v>1794748697.1835849</v>
      </c>
      <c r="BI68" s="204">
        <f t="shared" ca="1" si="131"/>
        <v>1794152812.1878185</v>
      </c>
      <c r="BJ68" s="204">
        <f t="shared" ca="1" si="131"/>
        <v>1793557054.8254879</v>
      </c>
      <c r="BK68" s="204">
        <f t="shared" ca="1" si="131"/>
        <v>1792961425.1286116</v>
      </c>
      <c r="BL68" s="204">
        <f t="shared" ca="1" si="131"/>
        <v>1790243232.3599222</v>
      </c>
      <c r="BM68" s="204">
        <f t="shared" ca="1" si="131"/>
        <v>1784300416.1529067</v>
      </c>
      <c r="BN68" s="204">
        <f t="shared" ca="1" si="131"/>
        <v>1778372709.5062311</v>
      </c>
      <c r="BO68" s="204">
        <f t="shared" ca="1" si="131"/>
        <v>1772460078.0883193</v>
      </c>
      <c r="BP68" s="204">
        <f t="shared" ca="1" si="131"/>
        <v>1766562487.6408861</v>
      </c>
      <c r="BQ68" s="204">
        <f t="shared" ca="1" si="131"/>
        <v>1760679903.9787874</v>
      </c>
      <c r="BR68" s="204">
        <f t="shared" ca="1" si="131"/>
        <v>1754812292.9898691</v>
      </c>
      <c r="BS68" s="204">
        <f t="shared" ca="1" si="131"/>
        <v>1748959620.6348181</v>
      </c>
      <c r="BT68" s="204">
        <f t="shared" ca="1" si="131"/>
        <v>1743121852.9470127</v>
      </c>
      <c r="BU68" s="204">
        <f t="shared" ca="1" si="131"/>
        <v>1737298956.0323725</v>
      </c>
      <c r="BV68" s="204">
        <f t="shared" ca="1" si="131"/>
        <v>1730292810.5057504</v>
      </c>
      <c r="BW68" s="204">
        <f t="shared" ca="1" si="131"/>
        <v>1721638894.0386171</v>
      </c>
      <c r="BX68" s="204">
        <f t="shared" ca="1" si="131"/>
        <v>1713016587.8759325</v>
      </c>
      <c r="BY68" s="204">
        <f t="shared" ca="1" si="131"/>
        <v>1704425790.0433726</v>
      </c>
      <c r="BZ68" s="204">
        <f t="shared" ca="1" si="131"/>
        <v>1695866398.8742344</v>
      </c>
      <c r="CA68" s="204">
        <f t="shared" ca="1" si="131"/>
        <v>1687338313.0085471</v>
      </c>
      <c r="CB68" s="204">
        <f t="shared" ca="1" si="131"/>
        <v>1678841431.3921845</v>
      </c>
      <c r="CC68" s="204">
        <f t="shared" ca="1" si="131"/>
        <v>1670375653.2759793</v>
      </c>
      <c r="CD68" s="204">
        <f t="shared" ca="1" si="131"/>
        <v>1661940878.2148428</v>
      </c>
      <c r="CE68" s="204">
        <f t="shared" ca="1" si="131"/>
        <v>1653537006.0668831</v>
      </c>
      <c r="CF68" s="204">
        <f t="shared" ca="1" si="131"/>
        <v>1645163936.992528</v>
      </c>
    </row>
    <row r="69" spans="1:84" s="126" customFormat="1" x14ac:dyDescent="0.2">
      <c r="A69" s="120"/>
      <c r="B69" s="214" t="s">
        <v>183</v>
      </c>
      <c r="D69" s="204">
        <f>Control!$B$47*Control!$C39</f>
        <v>756668937.65853655</v>
      </c>
      <c r="E69" s="204">
        <f ca="1">D69*(E$74/D$74)*(E14/D14)</f>
        <v>760220255.93939829</v>
      </c>
      <c r="F69" s="303">
        <f ca="1">E69*(F$74/E$74)*(F14/E14)*(1-('Case 2 Assumptions'!$C$173*'Case 2 Assumptions'!$C$174^('Program Case 2 - Forecasts'!F7)))</f>
        <v>737499006.53049254</v>
      </c>
      <c r="G69" s="303">
        <f ca="1">F69*(G$74/F$74)*(G14/F14)*(1-('Case 2 Assumptions'!$C$173*'Case 2 Assumptions'!$C$174^('Program Case 2 - Forecasts'!G7)))</f>
        <v>738229818.83703053</v>
      </c>
      <c r="H69" s="303">
        <f ca="1">G69*(H$74/G$74)*(H14/G14)*(1-('Case 2 Assumptions'!$C$173*'Case 2 Assumptions'!$C$174^('Program Case 2 - Forecasts'!H7)))</f>
        <v>739572119.52884996</v>
      </c>
      <c r="I69" s="303">
        <f ca="1">H69*(I$74/H$74)*(I14/H14)*(1-('Case 2 Assumptions'!$C$173*'Case 2 Assumptions'!$C$174^('Program Case 2 - Forecasts'!I7)))</f>
        <v>741495170.89269245</v>
      </c>
      <c r="J69" s="303">
        <f ca="1">I69*(J$74/I$74)*(J14/I14)*(1-('Case 2 Assumptions'!$C$173*'Case 2 Assumptions'!$C$174^('Program Case 2 - Forecasts'!J7)))</f>
        <v>743971115.69910908</v>
      </c>
      <c r="K69" s="303">
        <f ca="1">J69*(K$74/J$74)*(K14/J14)*(1-('Case 2 Assumptions'!$C$173*'Case 2 Assumptions'!$C$174^('Program Case 2 - Forecasts'!K7)))</f>
        <v>746974672.3789655</v>
      </c>
      <c r="L69" s="303">
        <f ca="1">K69*(L$74/K$74)*(L14/K14)*(1-('Case 2 Assumptions'!$C$173*'Case 2 Assumptions'!$C$174^('Program Case 2 - Forecasts'!L7)))</f>
        <v>750482867.03275156</v>
      </c>
      <c r="M69" s="303">
        <f ca="1">L69*(M$74/L$74)*(M14/L14)*(1-('Case 2 Assumptions'!$C$173*'Case 2 Assumptions'!$C$174^('Program Case 2 - Forecasts'!M7)))</f>
        <v>754474797.33824563</v>
      </c>
      <c r="N69" s="303">
        <f ca="1">M69*(N$74/M$74)*(N14/M14)*(1-('Case 2 Assumptions'!$C$173*'Case 2 Assumptions'!$C$174^('Program Case 2 - Forecasts'!N7)))</f>
        <v>757432401.07492924</v>
      </c>
      <c r="O69" s="303">
        <f ca="1">N69*(O$74/N$74)*(O14/N14)*(1-('Case 2 Assumptions'!$C$173*'Case 2 Assumptions'!$C$174^('Program Case 2 - Forecasts'!O7)))</f>
        <v>760919192.81027651</v>
      </c>
      <c r="P69" s="303">
        <f ca="1">O69*(P$74/O$74)*(P14/O14)*(1-('Case 2 Assumptions'!$C$173*'Case 2 Assumptions'!$C$174^('Program Case 2 - Forecasts'!P7)))</f>
        <v>764817441.49516416</v>
      </c>
      <c r="Q69" s="303">
        <f ca="1">P69*(Q$74/P$74)*(Q14/P14)*(1-('Case 2 Assumptions'!$C$173*'Case 2 Assumptions'!$C$174^('Program Case 2 - Forecasts'!Q7)))</f>
        <v>769110483.10077584</v>
      </c>
      <c r="R69" s="303">
        <f ca="1">Q69*(R$74/Q$74)*(R14/Q14)*(1-('Case 2 Assumptions'!$C$173*'Case 2 Assumptions'!$C$174^('Program Case 2 - Forecasts'!R7)))</f>
        <v>773782990.80632877</v>
      </c>
      <c r="S69" s="303">
        <f ca="1">R69*(S$74/R$74)*(S14/R14)*(1-('Case 2 Assumptions'!$C$173*'Case 2 Assumptions'!$C$174^('Program Case 2 - Forecasts'!S7)))</f>
        <v>778820850.37488544</v>
      </c>
      <c r="T69" s="303">
        <f ca="1">S69*(T$74/S$74)*(T14/S14)*(1-('Case 2 Assumptions'!$C$173*'Case 2 Assumptions'!$C$174^('Program Case 2 - Forecasts'!T7)))</f>
        <v>784211048.98081946</v>
      </c>
      <c r="U69" s="303">
        <f ca="1">T69*(U$74/T$74)*(U14/T14)*(1-('Case 2 Assumptions'!$C$173*'Case 2 Assumptions'!$C$174^('Program Case 2 - Forecasts'!U7)))</f>
        <v>789941575.87682736</v>
      </c>
      <c r="V69" s="303">
        <f ca="1">U69*(V$74/U$74)*(V14/U14)*(1-('Case 2 Assumptions'!$C$173*'Case 2 Assumptions'!$C$174^('Program Case 2 - Forecasts'!V7)))</f>
        <v>796001333.50026822</v>
      </c>
      <c r="W69" s="303">
        <f ca="1">V69*(W$74/V$74)*(W14/V14)*(1-('Case 2 Assumptions'!$C$173*'Case 2 Assumptions'!$C$174^('Program Case 2 - Forecasts'!W7)))</f>
        <v>802380057.80021966</v>
      </c>
      <c r="X69" s="303">
        <f ca="1">W69*(X$74/W$74)*(X14/W14)*(1-('Case 2 Assumptions'!$C$173*'Case 2 Assumptions'!$C$174^('Program Case 2 - Forecasts'!X7)))</f>
        <v>807462422.08927846</v>
      </c>
      <c r="Y69" s="204">
        <f t="shared" ref="Y69:BD69" ca="1" si="132">X69*(Y$74/X$74)*(Y14/X14)</f>
        <v>818109949.32331848</v>
      </c>
      <c r="Z69" s="204">
        <f t="shared" ca="1" si="132"/>
        <v>828833269.06516278</v>
      </c>
      <c r="AA69" s="204">
        <f t="shared" ca="1" si="132"/>
        <v>839632832.69342899</v>
      </c>
      <c r="AB69" s="204">
        <f t="shared" ca="1" si="132"/>
        <v>850509094.05217659</v>
      </c>
      <c r="AC69" s="204">
        <f t="shared" ca="1" si="132"/>
        <v>861462509.46370065</v>
      </c>
      <c r="AD69" s="204">
        <f t="shared" ca="1" si="132"/>
        <v>872493537.74138999</v>
      </c>
      <c r="AE69" s="204">
        <f t="shared" ca="1" si="132"/>
        <v>883602640.20264864</v>
      </c>
      <c r="AF69" s="204">
        <f t="shared" ca="1" si="132"/>
        <v>894790280.68188322</v>
      </c>
      <c r="AG69" s="204">
        <f t="shared" ca="1" si="132"/>
        <v>906056925.54355562</v>
      </c>
      <c r="AH69" s="204">
        <f t="shared" ca="1" si="132"/>
        <v>915599360.94592631</v>
      </c>
      <c r="AI69" s="204">
        <f t="shared" ca="1" si="132"/>
        <v>923164523.60329211</v>
      </c>
      <c r="AJ69" s="204">
        <f t="shared" ca="1" si="132"/>
        <v>930759279.12553251</v>
      </c>
      <c r="AK69" s="204">
        <f t="shared" ca="1" si="132"/>
        <v>938383722.80248642</v>
      </c>
      <c r="AL69" s="204">
        <f t="shared" ca="1" si="132"/>
        <v>946037950.2039398</v>
      </c>
      <c r="AM69" s="204">
        <f t="shared" ca="1" si="132"/>
        <v>953722057.18040562</v>
      </c>
      <c r="AN69" s="204">
        <f t="shared" ca="1" si="132"/>
        <v>961436139.86390519</v>
      </c>
      <c r="AO69" s="204">
        <f t="shared" ca="1" si="132"/>
        <v>969180294.66875207</v>
      </c>
      <c r="AP69" s="204">
        <f t="shared" ca="1" si="132"/>
        <v>976954618.29233801</v>
      </c>
      <c r="AQ69" s="204">
        <f t="shared" ca="1" si="132"/>
        <v>984759207.71592069</v>
      </c>
      <c r="AR69" s="204">
        <f t="shared" ca="1" si="132"/>
        <v>991190646.90197003</v>
      </c>
      <c r="AS69" s="204">
        <f t="shared" ca="1" si="132"/>
        <v>994759108.10249233</v>
      </c>
      <c r="AT69" s="204">
        <f t="shared" ca="1" si="132"/>
        <v>998332917.4948324</v>
      </c>
      <c r="AU69" s="204">
        <f t="shared" ca="1" si="132"/>
        <v>1001912081.5909559</v>
      </c>
      <c r="AV69" s="204">
        <f t="shared" ca="1" si="132"/>
        <v>1005496606.9100333</v>
      </c>
      <c r="AW69" s="204">
        <f t="shared" ca="1" si="132"/>
        <v>1009086499.9784473</v>
      </c>
      <c r="AX69" s="204">
        <f t="shared" ca="1" si="132"/>
        <v>1012681767.3298006</v>
      </c>
      <c r="AY69" s="204">
        <f t="shared" ca="1" si="132"/>
        <v>1016282415.5049231</v>
      </c>
      <c r="AZ69" s="204">
        <f t="shared" ca="1" si="132"/>
        <v>1019888451.0518798</v>
      </c>
      <c r="BA69" s="204">
        <f t="shared" ca="1" si="132"/>
        <v>1023499880.5259782</v>
      </c>
      <c r="BB69" s="204">
        <f t="shared" ca="1" si="132"/>
        <v>1025701082.482173</v>
      </c>
      <c r="BC69" s="204">
        <f t="shared" ca="1" si="132"/>
        <v>1025360774.6399375</v>
      </c>
      <c r="BD69" s="204">
        <f t="shared" ca="1" si="132"/>
        <v>1025020539.4848287</v>
      </c>
      <c r="BE69" s="204">
        <f t="shared" ref="BE69:CF69" ca="1" si="133">BD69*(BE$74/BD$74)*(BE14/BD14)</f>
        <v>1024680377.0353482</v>
      </c>
      <c r="BF69" s="204">
        <f t="shared" ca="1" si="133"/>
        <v>1024340287.3099575</v>
      </c>
      <c r="BG69" s="204">
        <f t="shared" ca="1" si="133"/>
        <v>1024000270.3270782</v>
      </c>
      <c r="BH69" s="204">
        <f t="shared" ca="1" si="133"/>
        <v>1023660326.1050922</v>
      </c>
      <c r="BI69" s="204">
        <f t="shared" ca="1" si="133"/>
        <v>1023320454.662341</v>
      </c>
      <c r="BJ69" s="204">
        <f t="shared" ca="1" si="133"/>
        <v>1022980656.0171267</v>
      </c>
      <c r="BK69" s="204">
        <f t="shared" ca="1" si="133"/>
        <v>1022640930.1877116</v>
      </c>
      <c r="BL69" s="204">
        <f t="shared" ca="1" si="133"/>
        <v>1021090570.463044</v>
      </c>
      <c r="BM69" s="204">
        <f t="shared" ca="1" si="133"/>
        <v>1017701001.1121916</v>
      </c>
      <c r="BN69" s="204">
        <f t="shared" ca="1" si="133"/>
        <v>1014320049.7129716</v>
      </c>
      <c r="BO69" s="204">
        <f t="shared" ca="1" si="133"/>
        <v>1010947696.6838834</v>
      </c>
      <c r="BP69" s="204">
        <f t="shared" ca="1" si="133"/>
        <v>1007583922.4852295</v>
      </c>
      <c r="BQ69" s="204">
        <f t="shared" ca="1" si="133"/>
        <v>1004228707.619029</v>
      </c>
      <c r="BR69" s="204">
        <f t="shared" ca="1" si="133"/>
        <v>1000882032.6289316</v>
      </c>
      <c r="BS69" s="204">
        <f t="shared" ca="1" si="133"/>
        <v>997543878.10013378</v>
      </c>
      <c r="BT69" s="204">
        <f t="shared" ca="1" si="133"/>
        <v>994214224.65929127</v>
      </c>
      <c r="BU69" s="204">
        <f t="shared" ca="1" si="133"/>
        <v>990893052.97443628</v>
      </c>
      <c r="BV69" s="204">
        <f t="shared" ca="1" si="133"/>
        <v>986896998.69353557</v>
      </c>
      <c r="BW69" s="204">
        <f t="shared" ca="1" si="133"/>
        <v>981961114.93068159</v>
      </c>
      <c r="BX69" s="204">
        <f t="shared" ca="1" si="133"/>
        <v>977043260.55244899</v>
      </c>
      <c r="BY69" s="204">
        <f t="shared" ca="1" si="133"/>
        <v>972143377.39633834</v>
      </c>
      <c r="BZ69" s="204">
        <f t="shared" ca="1" si="133"/>
        <v>967261407.47530675</v>
      </c>
      <c r="CA69" s="204">
        <f t="shared" ca="1" si="133"/>
        <v>962397292.97725964</v>
      </c>
      <c r="CB69" s="204">
        <f t="shared" ca="1" si="133"/>
        <v>957550976.26454568</v>
      </c>
      <c r="CC69" s="204">
        <f t="shared" ca="1" si="133"/>
        <v>952722399.87345135</v>
      </c>
      <c r="CD69" s="204">
        <f t="shared" ca="1" si="133"/>
        <v>947911506.51369822</v>
      </c>
      <c r="CE69" s="204">
        <f t="shared" ca="1" si="133"/>
        <v>943118239.06794047</v>
      </c>
      <c r="CF69" s="204">
        <f t="shared" ca="1" si="133"/>
        <v>938342540.5912652</v>
      </c>
    </row>
    <row r="70" spans="1:84" s="126" customFormat="1" x14ac:dyDescent="0.2">
      <c r="A70" s="120"/>
      <c r="B70" s="214" t="s">
        <v>184</v>
      </c>
      <c r="D70" s="204">
        <f>Control!$B$47*Control!$C40</f>
        <v>252222979.21951219</v>
      </c>
      <c r="E70" s="204">
        <f ca="1">D70*(E$74/D$74)*(E15/D15)</f>
        <v>260273257.75137728</v>
      </c>
      <c r="F70" s="204">
        <f t="shared" ref="F70:X70" ca="1" si="134">E70*(F$74/E$74)*(F15/E15)</f>
        <v>265615699.29855213</v>
      </c>
      <c r="G70" s="204">
        <f t="shared" ca="1" si="134"/>
        <v>271028447.23098576</v>
      </c>
      <c r="H70" s="204">
        <f t="shared" ca="1" si="134"/>
        <v>350564682.75534904</v>
      </c>
      <c r="I70" s="204">
        <f t="shared" ca="1" si="134"/>
        <v>282068052.08000314</v>
      </c>
      <c r="J70" s="204">
        <f t="shared" ca="1" si="134"/>
        <v>287696524.81834328</v>
      </c>
      <c r="K70" s="204">
        <f t="shared" ca="1" si="134"/>
        <v>293398535.75272834</v>
      </c>
      <c r="L70" s="204">
        <f t="shared" ca="1" si="134"/>
        <v>299174914.07938904</v>
      </c>
      <c r="M70" s="204">
        <f t="shared" ca="1" si="134"/>
        <v>305026497.66209078</v>
      </c>
      <c r="N70" s="204">
        <f t="shared" ca="1" si="134"/>
        <v>310339944.00356328</v>
      </c>
      <c r="O70" s="204">
        <f t="shared" ca="1" si="134"/>
        <v>315748581.27599275</v>
      </c>
      <c r="P70" s="204">
        <f t="shared" ca="1" si="134"/>
        <v>321212623.2722972</v>
      </c>
      <c r="Q70" s="204">
        <f t="shared" ca="1" si="134"/>
        <v>326732550.77436042</v>
      </c>
      <c r="R70" s="204">
        <f t="shared" ca="1" si="134"/>
        <v>332308848.40646225</v>
      </c>
      <c r="S70" s="204">
        <f t="shared" ca="1" si="134"/>
        <v>337942004.66450858</v>
      </c>
      <c r="T70" s="204">
        <f t="shared" ca="1" si="134"/>
        <v>343632511.94547629</v>
      </c>
      <c r="U70" s="204">
        <f t="shared" ca="1" si="134"/>
        <v>349380866.577075</v>
      </c>
      <c r="V70" s="204">
        <f t="shared" ca="1" si="134"/>
        <v>355187568.84762722</v>
      </c>
      <c r="W70" s="204">
        <f t="shared" ca="1" si="134"/>
        <v>361053123.0361681</v>
      </c>
      <c r="X70" s="204">
        <f t="shared" ca="1" si="134"/>
        <v>366249665.79450399</v>
      </c>
      <c r="Y70" s="204">
        <f t="shared" ref="Y70:BD70" ca="1" si="135">X70*(Y$74/X$74)*(Y15/X15)</f>
        <v>371079182.54268259</v>
      </c>
      <c r="Z70" s="204">
        <f t="shared" ca="1" si="135"/>
        <v>375943077.33731103</v>
      </c>
      <c r="AA70" s="204">
        <f t="shared" ca="1" si="135"/>
        <v>380841554.91518354</v>
      </c>
      <c r="AB70" s="204">
        <f t="shared" ca="1" si="135"/>
        <v>385774821.13137233</v>
      </c>
      <c r="AC70" s="204">
        <f t="shared" ca="1" si="135"/>
        <v>390743082.96503013</v>
      </c>
      <c r="AD70" s="204">
        <f t="shared" ca="1" si="135"/>
        <v>395746548.52522272</v>
      </c>
      <c r="AE70" s="204">
        <f t="shared" ca="1" si="135"/>
        <v>400785427.05678988</v>
      </c>
      <c r="AF70" s="204">
        <f t="shared" ca="1" si="135"/>
        <v>405859928.9462359</v>
      </c>
      <c r="AG70" s="204">
        <f t="shared" ca="1" si="135"/>
        <v>410970265.7276504</v>
      </c>
      <c r="AH70" s="204">
        <f t="shared" ca="1" si="135"/>
        <v>415298533.74530125</v>
      </c>
      <c r="AI70" s="204">
        <f t="shared" ca="1" si="135"/>
        <v>418729948.28441018</v>
      </c>
      <c r="AJ70" s="204">
        <f t="shared" ca="1" si="135"/>
        <v>422174785.58670133</v>
      </c>
      <c r="AK70" s="204">
        <f t="shared" ca="1" si="135"/>
        <v>425633088.87384135</v>
      </c>
      <c r="AL70" s="204">
        <f t="shared" ca="1" si="135"/>
        <v>429104901.4944756</v>
      </c>
      <c r="AM70" s="204">
        <f t="shared" ca="1" si="135"/>
        <v>432590266.92458183</v>
      </c>
      <c r="AN70" s="204">
        <f t="shared" ca="1" si="135"/>
        <v>436089228.76782477</v>
      </c>
      <c r="AO70" s="204">
        <f t="shared" ca="1" si="135"/>
        <v>439601830.75591147</v>
      </c>
      <c r="AP70" s="204">
        <f t="shared" ca="1" si="135"/>
        <v>443128116.74894786</v>
      </c>
      <c r="AQ70" s="204">
        <f t="shared" ca="1" si="135"/>
        <v>446668130.73579615</v>
      </c>
      <c r="AR70" s="204">
        <f t="shared" ca="1" si="135"/>
        <v>449585309.7747581</v>
      </c>
      <c r="AS70" s="204">
        <f t="shared" ca="1" si="135"/>
        <v>451203896.20842803</v>
      </c>
      <c r="AT70" s="204">
        <f t="shared" ca="1" si="135"/>
        <v>452824908.48064131</v>
      </c>
      <c r="AU70" s="204">
        <f t="shared" ca="1" si="135"/>
        <v>454448349.54510242</v>
      </c>
      <c r="AV70" s="204">
        <f t="shared" ca="1" si="135"/>
        <v>456074222.35878354</v>
      </c>
      <c r="AW70" s="204">
        <f t="shared" ca="1" si="135"/>
        <v>457702529.88192827</v>
      </c>
      <c r="AX70" s="204">
        <f t="shared" ca="1" si="135"/>
        <v>459333275.07805508</v>
      </c>
      <c r="AY70" s="204">
        <f t="shared" ca="1" si="135"/>
        <v>460966460.91396064</v>
      </c>
      <c r="AZ70" s="204">
        <f t="shared" ca="1" si="135"/>
        <v>462602090.35972321</v>
      </c>
      <c r="BA70" s="204">
        <f t="shared" ca="1" si="135"/>
        <v>464240166.38870615</v>
      </c>
      <c r="BB70" s="204">
        <f t="shared" ca="1" si="135"/>
        <v>465238589.91746503</v>
      </c>
      <c r="BC70" s="204">
        <f t="shared" ca="1" si="135"/>
        <v>465084232.72377247</v>
      </c>
      <c r="BD70" s="204">
        <f t="shared" ca="1" si="135"/>
        <v>464929908.49958414</v>
      </c>
      <c r="BE70" s="204">
        <f t="shared" ref="BE70:CF70" ca="1" si="136">BD70*(BE$74/BD$74)*(BE15/BD15)</f>
        <v>464775617.2532922</v>
      </c>
      <c r="BF70" s="204">
        <f t="shared" ca="1" si="136"/>
        <v>464621358.99327046</v>
      </c>
      <c r="BG70" s="204">
        <f t="shared" ca="1" si="136"/>
        <v>464467133.72787446</v>
      </c>
      <c r="BH70" s="204">
        <f t="shared" ca="1" si="136"/>
        <v>464312941.46544194</v>
      </c>
      <c r="BI70" s="204">
        <f t="shared" ca="1" si="136"/>
        <v>464158782.21429241</v>
      </c>
      <c r="BJ70" s="204">
        <f t="shared" ca="1" si="136"/>
        <v>464004655.98272723</v>
      </c>
      <c r="BK70" s="204">
        <f t="shared" ca="1" si="136"/>
        <v>463850562.77902979</v>
      </c>
      <c r="BL70" s="204">
        <f t="shared" ca="1" si="136"/>
        <v>463147348.96314526</v>
      </c>
      <c r="BM70" s="204">
        <f t="shared" ca="1" si="136"/>
        <v>461609904.4852649</v>
      </c>
      <c r="BN70" s="204">
        <f t="shared" ca="1" si="136"/>
        <v>460076368.94706875</v>
      </c>
      <c r="BO70" s="204">
        <f t="shared" ca="1" si="136"/>
        <v>458546733.46675903</v>
      </c>
      <c r="BP70" s="204">
        <f t="shared" ca="1" si="136"/>
        <v>457020989.18149871</v>
      </c>
      <c r="BQ70" s="204">
        <f t="shared" ca="1" si="136"/>
        <v>455499127.24737293</v>
      </c>
      <c r="BR70" s="204">
        <f t="shared" ca="1" si="136"/>
        <v>453981138.83934963</v>
      </c>
      <c r="BS70" s="204">
        <f t="shared" ca="1" si="136"/>
        <v>452467015.15124136</v>
      </c>
      <c r="BT70" s="204">
        <f t="shared" ca="1" si="136"/>
        <v>450956747.3956663</v>
      </c>
      <c r="BU70" s="204">
        <f t="shared" ca="1" si="136"/>
        <v>449450326.80400944</v>
      </c>
      <c r="BV70" s="204">
        <f t="shared" ca="1" si="136"/>
        <v>447637792.24532413</v>
      </c>
      <c r="BW70" s="204">
        <f t="shared" ca="1" si="136"/>
        <v>445398968.82878882</v>
      </c>
      <c r="BX70" s="204">
        <f t="shared" ca="1" si="136"/>
        <v>443168323.19974107</v>
      </c>
      <c r="BY70" s="204">
        <f t="shared" ca="1" si="136"/>
        <v>440945828.97677261</v>
      </c>
      <c r="BZ70" s="204">
        <f t="shared" ca="1" si="136"/>
        <v>438731459.85805845</v>
      </c>
      <c r="CA70" s="204">
        <f t="shared" ca="1" si="136"/>
        <v>436525189.62112725</v>
      </c>
      <c r="CB70" s="204">
        <f t="shared" ca="1" si="136"/>
        <v>434326992.12263179</v>
      </c>
      <c r="CC70" s="204">
        <f t="shared" ca="1" si="136"/>
        <v>432136841.29811954</v>
      </c>
      <c r="CD70" s="204">
        <f t="shared" ca="1" si="136"/>
        <v>429954711.16180497</v>
      </c>
      <c r="CE70" s="204">
        <f t="shared" ca="1" si="136"/>
        <v>427780575.80634159</v>
      </c>
      <c r="CF70" s="204">
        <f t="shared" ca="1" si="136"/>
        <v>425614409.40259504</v>
      </c>
    </row>
    <row r="71" spans="1:84" s="126" customFormat="1" x14ac:dyDescent="0.2">
      <c r="A71" s="120"/>
      <c r="B71" s="127" t="s">
        <v>185</v>
      </c>
      <c r="D71" s="119">
        <f t="shared" ref="D71:AH71" ca="1" si="137">SUM(D47:D52)</f>
        <v>10363309.09013431</v>
      </c>
      <c r="E71" s="119">
        <f t="shared" ca="1" si="137"/>
        <v>10609896.820170887</v>
      </c>
      <c r="F71" s="204">
        <f t="shared" ca="1" si="137"/>
        <v>10904613.484104617</v>
      </c>
      <c r="G71" s="204">
        <f t="shared" ca="1" si="137"/>
        <v>11057568.774343176</v>
      </c>
      <c r="H71" s="204">
        <f t="shared" ca="1" si="137"/>
        <v>11288202.033377456</v>
      </c>
      <c r="I71" s="204">
        <f t="shared" ca="1" si="137"/>
        <v>11099283.233931227</v>
      </c>
      <c r="J71" s="204">
        <f t="shared" ca="1" si="137"/>
        <v>11261082.518427294</v>
      </c>
      <c r="K71" s="204">
        <f t="shared" ca="1" si="137"/>
        <v>11427394.725192536</v>
      </c>
      <c r="L71" s="204">
        <f t="shared" ca="1" si="137"/>
        <v>11598130.641198305</v>
      </c>
      <c r="M71" s="204">
        <f t="shared" ca="1" si="137"/>
        <v>11773211.318574522</v>
      </c>
      <c r="N71" s="204">
        <f t="shared" ca="1" si="137"/>
        <v>11928958.644807322</v>
      </c>
      <c r="O71" s="204">
        <f t="shared" ca="1" si="137"/>
        <v>12089750.963481989</v>
      </c>
      <c r="P71" s="204">
        <f t="shared" ca="1" si="137"/>
        <v>12254010.663924841</v>
      </c>
      <c r="Q71" s="204">
        <f t="shared" ca="1" si="137"/>
        <v>12421669.789983878</v>
      </c>
      <c r="R71" s="204">
        <f t="shared" ca="1" si="137"/>
        <v>12592666.967517631</v>
      </c>
      <c r="S71" s="204">
        <f t="shared" ca="1" si="137"/>
        <v>12766946.801254811</v>
      </c>
      <c r="T71" s="204">
        <f t="shared" ca="1" si="137"/>
        <v>12944459.336847</v>
      </c>
      <c r="U71" s="204">
        <f t="shared" ca="1" si="137"/>
        <v>13125159.580301851</v>
      </c>
      <c r="V71" s="204">
        <f t="shared" ca="1" si="137"/>
        <v>13309007.068011142</v>
      </c>
      <c r="W71" s="204">
        <f t="shared" ca="1" si="137"/>
        <v>13495965.481468046</v>
      </c>
      <c r="X71" s="204">
        <f t="shared" ca="1" si="137"/>
        <v>13658838.561361564</v>
      </c>
      <c r="Y71" s="204">
        <f t="shared" ca="1" si="137"/>
        <v>13838981.341570189</v>
      </c>
      <c r="Z71" s="204">
        <f t="shared" ca="1" si="137"/>
        <v>14020406.479130693</v>
      </c>
      <c r="AA71" s="204">
        <f t="shared" ca="1" si="137"/>
        <v>14203121.611169897</v>
      </c>
      <c r="AB71" s="204">
        <f t="shared" ca="1" si="137"/>
        <v>14387134.416529156</v>
      </c>
      <c r="AC71" s="204">
        <f t="shared" ca="1" si="137"/>
        <v>14572452.61598081</v>
      </c>
      <c r="AD71" s="204">
        <f t="shared" ca="1" si="137"/>
        <v>14759083.972445719</v>
      </c>
      <c r="AE71" s="204">
        <f t="shared" ca="1" si="137"/>
        <v>14947036.291211938</v>
      </c>
      <c r="AF71" s="204">
        <f t="shared" ca="1" si="137"/>
        <v>15136317.420154424</v>
      </c>
      <c r="AG71" s="204">
        <f t="shared" ca="1" si="137"/>
        <v>15326935.249955902</v>
      </c>
      <c r="AH71" s="204">
        <f t="shared" ca="1" si="137"/>
        <v>15488386.404944122</v>
      </c>
      <c r="AI71" s="204">
        <f t="shared" ref="AI71:CF71" ca="1" si="138">SUM(AI47:AI52)</f>
        <v>15616407.273100462</v>
      </c>
      <c r="AJ71" s="204">
        <f t="shared" ca="1" si="138"/>
        <v>15744928.953834385</v>
      </c>
      <c r="AK71" s="204">
        <f t="shared" ca="1" si="138"/>
        <v>15873953.059815126</v>
      </c>
      <c r="AL71" s="204">
        <f t="shared" ca="1" si="138"/>
        <v>16003481.208449753</v>
      </c>
      <c r="AM71" s="204">
        <f t="shared" ca="1" si="138"/>
        <v>16133515.021896383</v>
      </c>
      <c r="AN71" s="204">
        <f t="shared" ca="1" si="138"/>
        <v>16264056.127077382</v>
      </c>
      <c r="AO71" s="204">
        <f t="shared" ca="1" si="138"/>
        <v>16395106.155692661</v>
      </c>
      <c r="AP71" s="204">
        <f t="shared" ca="1" si="138"/>
        <v>16526666.744232951</v>
      </c>
      <c r="AQ71" s="204">
        <f t="shared" ca="1" si="138"/>
        <v>16658739.533993145</v>
      </c>
      <c r="AR71" s="204">
        <f t="shared" ca="1" si="138"/>
        <v>16767583.486906774</v>
      </c>
      <c r="AS71" s="204">
        <f t="shared" ca="1" si="138"/>
        <v>16827946.046210781</v>
      </c>
      <c r="AT71" s="204">
        <f t="shared" ca="1" si="138"/>
        <v>16888399.072492193</v>
      </c>
      <c r="AU71" s="204">
        <f t="shared" ca="1" si="138"/>
        <v>16948942.675903365</v>
      </c>
      <c r="AV71" s="204">
        <f t="shared" ca="1" si="138"/>
        <v>17009576.966718525</v>
      </c>
      <c r="AW71" s="204">
        <f t="shared" ca="1" si="138"/>
        <v>17070302.055333905</v>
      </c>
      <c r="AX71" s="204">
        <f t="shared" ca="1" si="138"/>
        <v>17131118.052267853</v>
      </c>
      <c r="AY71" s="204">
        <f t="shared" ca="1" si="138"/>
        <v>17192025.068160981</v>
      </c>
      <c r="AZ71" s="204">
        <f t="shared" ca="1" si="138"/>
        <v>17253023.213776283</v>
      </c>
      <c r="BA71" s="204">
        <f t="shared" ca="1" si="138"/>
        <v>17314112.59999926</v>
      </c>
      <c r="BB71" s="204">
        <f t="shared" ca="1" si="138"/>
        <v>17351345.765339065</v>
      </c>
      <c r="BC71" s="204">
        <f t="shared" ca="1" si="138"/>
        <v>17345597.072735097</v>
      </c>
      <c r="BD71" s="204">
        <f t="shared" ca="1" si="138"/>
        <v>17339849.601112999</v>
      </c>
      <c r="BE71" s="204">
        <f t="shared" ca="1" si="138"/>
        <v>17334103.35079262</v>
      </c>
      <c r="BF71" s="204">
        <f t="shared" ca="1" si="138"/>
        <v>17328358.322093129</v>
      </c>
      <c r="BG71" s="204">
        <f t="shared" ca="1" si="138"/>
        <v>17322614.515332997</v>
      </c>
      <c r="BH71" s="204">
        <f t="shared" ca="1" si="138"/>
        <v>17316871.930830039</v>
      </c>
      <c r="BI71" s="204">
        <f t="shared" ca="1" si="138"/>
        <v>17311130.568901375</v>
      </c>
      <c r="BJ71" s="204">
        <f t="shared" ca="1" si="138"/>
        <v>17305390.429863445</v>
      </c>
      <c r="BK71" s="204">
        <f t="shared" ca="1" si="138"/>
        <v>17299651.514032025</v>
      </c>
      <c r="BL71" s="204">
        <f t="shared" ca="1" si="138"/>
        <v>17273432.718639798</v>
      </c>
      <c r="BM71" s="204">
        <f t="shared" ca="1" si="138"/>
        <v>17216145.965958986</v>
      </c>
      <c r="BN71" s="204">
        <f t="shared" ca="1" si="138"/>
        <v>17159004.817128841</v>
      </c>
      <c r="BO71" s="204">
        <f t="shared" ca="1" si="138"/>
        <v>17102008.941366382</v>
      </c>
      <c r="BP71" s="204">
        <f t="shared" ca="1" si="138"/>
        <v>17045158.008594707</v>
      </c>
      <c r="BQ71" s="204">
        <f t="shared" ca="1" si="138"/>
        <v>16988451.689441551</v>
      </c>
      <c r="BR71" s="204">
        <f t="shared" ca="1" si="138"/>
        <v>16931889.655237846</v>
      </c>
      <c r="BS71" s="204">
        <f t="shared" ca="1" si="138"/>
        <v>16875471.578016251</v>
      </c>
      <c r="BT71" s="204">
        <f t="shared" ca="1" si="138"/>
        <v>16819197.130509764</v>
      </c>
      <c r="BU71" s="204">
        <f t="shared" ca="1" si="138"/>
        <v>16763065.986150214</v>
      </c>
      <c r="BV71" s="204">
        <f t="shared" ca="1" si="138"/>
        <v>16695517.545323571</v>
      </c>
      <c r="BW71" s="204">
        <f t="shared" ca="1" si="138"/>
        <v>16612017.979212759</v>
      </c>
      <c r="BX71" s="204">
        <f t="shared" ca="1" si="138"/>
        <v>16528823.411407037</v>
      </c>
      <c r="BY71" s="204">
        <f t="shared" ca="1" si="138"/>
        <v>16445932.857989948</v>
      </c>
      <c r="BZ71" s="204">
        <f t="shared" ca="1" si="138"/>
        <v>16363345.338013183</v>
      </c>
      <c r="CA71" s="204">
        <f t="shared" ca="1" si="138"/>
        <v>16281059.873487961</v>
      </c>
      <c r="CB71" s="204">
        <f t="shared" ca="1" si="138"/>
        <v>16199075.489376491</v>
      </c>
      <c r="CC71" s="204">
        <f t="shared" ca="1" si="138"/>
        <v>16117391.213583445</v>
      </c>
      <c r="CD71" s="204">
        <f t="shared" ca="1" si="138"/>
        <v>16036006.076947419</v>
      </c>
      <c r="CE71" s="204">
        <f t="shared" ca="1" si="138"/>
        <v>15954919.113232456</v>
      </c>
      <c r="CF71" s="204">
        <f t="shared" ca="1" si="138"/>
        <v>15874129.359119594</v>
      </c>
    </row>
    <row r="72" spans="1:84" s="126" customFormat="1" x14ac:dyDescent="0.2">
      <c r="A72" s="120"/>
      <c r="B72" s="127" t="s">
        <v>186</v>
      </c>
      <c r="D72" s="119">
        <f t="shared" ref="D72:AH72" ca="1" si="139">SUM(D53:D58)</f>
        <v>40197833.938481428</v>
      </c>
      <c r="E72" s="119">
        <f t="shared" ca="1" si="139"/>
        <v>41266019.145168357</v>
      </c>
      <c r="F72" s="204">
        <f t="shared" ca="1" si="139"/>
        <v>42305089.971816584</v>
      </c>
      <c r="G72" s="204">
        <f t="shared" ca="1" si="139"/>
        <v>42854885.802271068</v>
      </c>
      <c r="H72" s="204">
        <f t="shared" ca="1" si="139"/>
        <v>43419927.345334694</v>
      </c>
      <c r="I72" s="204">
        <f t="shared" ca="1" si="139"/>
        <v>42922219.097699694</v>
      </c>
      <c r="J72" s="204">
        <f t="shared" ca="1" si="139"/>
        <v>43509598.167985782</v>
      </c>
      <c r="K72" s="204">
        <f t="shared" ca="1" si="139"/>
        <v>44115467.221750103</v>
      </c>
      <c r="L72" s="204">
        <f t="shared" ca="1" si="139"/>
        <v>44739403.081890613</v>
      </c>
      <c r="M72" s="204">
        <f t="shared" ca="1" si="139"/>
        <v>45381028.635426067</v>
      </c>
      <c r="N72" s="204">
        <f t="shared" ca="1" si="139"/>
        <v>45949071.174542017</v>
      </c>
      <c r="O72" s="204">
        <f t="shared" ca="1" si="139"/>
        <v>46537614.763219535</v>
      </c>
      <c r="P72" s="204">
        <f t="shared" ca="1" si="139"/>
        <v>47140393.115519509</v>
      </c>
      <c r="Q72" s="204">
        <f t="shared" ca="1" si="139"/>
        <v>47757087.795111611</v>
      </c>
      <c r="R72" s="204">
        <f t="shared" ca="1" si="139"/>
        <v>48387409.938197896</v>
      </c>
      <c r="S72" s="204">
        <f t="shared" ca="1" si="139"/>
        <v>49031097.534067839</v>
      </c>
      <c r="T72" s="204">
        <f t="shared" ca="1" si="139"/>
        <v>49687912.999508709</v>
      </c>
      <c r="U72" s="204">
        <f t="shared" ca="1" si="139"/>
        <v>50357641.011856146</v>
      </c>
      <c r="V72" s="204">
        <f t="shared" ca="1" si="139"/>
        <v>51040086.570098586</v>
      </c>
      <c r="W72" s="204">
        <f t="shared" ca="1" si="139"/>
        <v>51735073.257416017</v>
      </c>
      <c r="X72" s="204">
        <f t="shared" ca="1" si="139"/>
        <v>52338354.832622029</v>
      </c>
      <c r="Y72" s="204">
        <f t="shared" ca="1" si="139"/>
        <v>53028704.538007736</v>
      </c>
      <c r="Z72" s="204">
        <f t="shared" ca="1" si="139"/>
        <v>53723968.639511459</v>
      </c>
      <c r="AA72" s="204">
        <f t="shared" ca="1" si="139"/>
        <v>54424176.405253723</v>
      </c>
      <c r="AB72" s="204">
        <f t="shared" ca="1" si="139"/>
        <v>55129357.26322028</v>
      </c>
      <c r="AC72" s="204">
        <f t="shared" ca="1" si="139"/>
        <v>55839540.802091762</v>
      </c>
      <c r="AD72" s="204">
        <f t="shared" ca="1" si="139"/>
        <v>56554756.772077426</v>
      </c>
      <c r="AE72" s="204">
        <f t="shared" ca="1" si="139"/>
        <v>57275035.085752979</v>
      </c>
      <c r="AF72" s="204">
        <f t="shared" ca="1" si="139"/>
        <v>58000405.818902791</v>
      </c>
      <c r="AG72" s="204">
        <f t="shared" ca="1" si="139"/>
        <v>58730899.211366206</v>
      </c>
      <c r="AH72" s="204">
        <f t="shared" ca="1" si="139"/>
        <v>59349630.007619552</v>
      </c>
      <c r="AI72" s="204">
        <f t="shared" ref="AI72:CF72" ca="1" si="140">SUM(AI53:AI58)</f>
        <v>59840212.579533093</v>
      </c>
      <c r="AJ72" s="204">
        <f t="shared" ca="1" si="140"/>
        <v>60332714.304781087</v>
      </c>
      <c r="AK72" s="204">
        <f t="shared" ca="1" si="140"/>
        <v>60827141.363257304</v>
      </c>
      <c r="AL72" s="204">
        <f t="shared" ca="1" si="140"/>
        <v>61323499.953011438</v>
      </c>
      <c r="AM72" s="204">
        <f t="shared" ca="1" si="140"/>
        <v>61821796.290299565</v>
      </c>
      <c r="AN72" s="204">
        <f t="shared" ca="1" si="140"/>
        <v>62322036.609634921</v>
      </c>
      <c r="AO72" s="204">
        <f t="shared" ca="1" si="140"/>
        <v>62824227.163838662</v>
      </c>
      <c r="AP72" s="204">
        <f t="shared" ca="1" si="140"/>
        <v>63328374.224090882</v>
      </c>
      <c r="AQ72" s="204">
        <f t="shared" ca="1" si="140"/>
        <v>63834484.079981662</v>
      </c>
      <c r="AR72" s="204">
        <f t="shared" ca="1" si="140"/>
        <v>64251583.617333084</v>
      </c>
      <c r="AS72" s="204">
        <f t="shared" ca="1" si="140"/>
        <v>64482835.152117953</v>
      </c>
      <c r="AT72" s="204">
        <f t="shared" ca="1" si="140"/>
        <v>64714433.259453312</v>
      </c>
      <c r="AU72" s="204">
        <f t="shared" ca="1" si="140"/>
        <v>64946378.361320056</v>
      </c>
      <c r="AV72" s="204">
        <f t="shared" ca="1" si="140"/>
        <v>65178670.880165935</v>
      </c>
      <c r="AW72" s="204">
        <f t="shared" ca="1" si="140"/>
        <v>65411311.238906071</v>
      </c>
      <c r="AX72" s="204">
        <f t="shared" ca="1" si="140"/>
        <v>65644299.860923417</v>
      </c>
      <c r="AY72" s="204">
        <f t="shared" ca="1" si="140"/>
        <v>65877637.170069292</v>
      </c>
      <c r="AZ72" s="204">
        <f t="shared" ca="1" si="140"/>
        <v>66111323.590663828</v>
      </c>
      <c r="BA72" s="204">
        <f t="shared" ca="1" si="140"/>
        <v>66345359.54749649</v>
      </c>
      <c r="BB72" s="204">
        <f t="shared" ca="1" si="140"/>
        <v>66487981.646332629</v>
      </c>
      <c r="BC72" s="204">
        <f t="shared" ca="1" si="140"/>
        <v>66465756.962697633</v>
      </c>
      <c r="BD72" s="204">
        <f t="shared" ca="1" si="140"/>
        <v>66443537.165889814</v>
      </c>
      <c r="BE72" s="204">
        <f t="shared" ca="1" si="140"/>
        <v>66421322.256969333</v>
      </c>
      <c r="BF72" s="204">
        <f t="shared" ca="1" si="140"/>
        <v>66399112.236993872</v>
      </c>
      <c r="BG72" s="204">
        <f t="shared" ca="1" si="140"/>
        <v>66376907.107018545</v>
      </c>
      <c r="BH72" s="204">
        <f t="shared" ca="1" si="140"/>
        <v>66354706.868096069</v>
      </c>
      <c r="BI72" s="204">
        <f t="shared" ca="1" si="140"/>
        <v>66332511.521276623</v>
      </c>
      <c r="BJ72" s="204">
        <f t="shared" ca="1" si="140"/>
        <v>66310321.067607917</v>
      </c>
      <c r="BK72" s="204">
        <f t="shared" ca="1" si="140"/>
        <v>66288135.508135162</v>
      </c>
      <c r="BL72" s="204">
        <f t="shared" ca="1" si="140"/>
        <v>66187476.376504898</v>
      </c>
      <c r="BM72" s="204">
        <f t="shared" ca="1" si="140"/>
        <v>65968089.550213352</v>
      </c>
      <c r="BN72" s="204">
        <f t="shared" ca="1" si="140"/>
        <v>65749260.224456355</v>
      </c>
      <c r="BO72" s="204">
        <f t="shared" ca="1" si="140"/>
        <v>65530987.132828042</v>
      </c>
      <c r="BP72" s="204">
        <f t="shared" ca="1" si="140"/>
        <v>65313269.01162564</v>
      </c>
      <c r="BQ72" s="204">
        <f t="shared" ca="1" si="140"/>
        <v>65096104.599843904</v>
      </c>
      <c r="BR72" s="204">
        <f t="shared" ca="1" si="140"/>
        <v>64879492.639169596</v>
      </c>
      <c r="BS72" s="204">
        <f t="shared" ca="1" si="140"/>
        <v>64663431.873976</v>
      </c>
      <c r="BT72" s="204">
        <f t="shared" ca="1" si="140"/>
        <v>64447921.051317327</v>
      </c>
      <c r="BU72" s="204">
        <f t="shared" ca="1" si="140"/>
        <v>64232958.920923278</v>
      </c>
      <c r="BV72" s="204">
        <f t="shared" ca="1" si="140"/>
        <v>63974247.326780058</v>
      </c>
      <c r="BW72" s="204">
        <f t="shared" ca="1" si="140"/>
        <v>63654291.697147325</v>
      </c>
      <c r="BX72" s="204">
        <f t="shared" ca="1" si="140"/>
        <v>63335504.767500058</v>
      </c>
      <c r="BY72" s="204">
        <f t="shared" ca="1" si="140"/>
        <v>63017882.767642774</v>
      </c>
      <c r="BZ72" s="204">
        <f t="shared" ca="1" si="140"/>
        <v>62701421.938753314</v>
      </c>
      <c r="CA72" s="204">
        <f t="shared" ca="1" si="140"/>
        <v>62386118.533350006</v>
      </c>
      <c r="CB72" s="204">
        <f t="shared" ca="1" si="140"/>
        <v>62071968.815258823</v>
      </c>
      <c r="CC72" s="204">
        <f t="shared" ca="1" si="140"/>
        <v>61758969.059580691</v>
      </c>
      <c r="CD72" s="204">
        <f t="shared" ca="1" si="140"/>
        <v>61447115.552658878</v>
      </c>
      <c r="CE72" s="204">
        <f t="shared" ca="1" si="140"/>
        <v>61136404.592046447</v>
      </c>
      <c r="CF72" s="204">
        <f t="shared" ca="1" si="140"/>
        <v>60826832.486473836</v>
      </c>
    </row>
    <row r="73" spans="1:84" s="126" customFormat="1" x14ac:dyDescent="0.2">
      <c r="A73" s="120"/>
      <c r="B73" s="127" t="s">
        <v>187</v>
      </c>
      <c r="D73" s="119">
        <f t="shared" ref="D73:AH73" ca="1" si="141">SUM(D59:D64)</f>
        <v>160430885.34961307</v>
      </c>
      <c r="E73" s="119">
        <f t="shared" ca="1" si="141"/>
        <v>165442212.22139591</v>
      </c>
      <c r="F73" s="204">
        <f t="shared" ca="1" si="141"/>
        <v>167469945.2901637</v>
      </c>
      <c r="G73" s="204">
        <f t="shared" ca="1" si="141"/>
        <v>169569746.04001603</v>
      </c>
      <c r="H73" s="204">
        <f t="shared" ca="1" si="141"/>
        <v>174288593.63548148</v>
      </c>
      <c r="I73" s="204">
        <f t="shared" ca="1" si="141"/>
        <v>171731047.17529294</v>
      </c>
      <c r="J73" s="204">
        <f t="shared" ca="1" si="141"/>
        <v>174026525.91711614</v>
      </c>
      <c r="K73" s="204">
        <f t="shared" ca="1" si="141"/>
        <v>176397473.65354997</v>
      </c>
      <c r="L73" s="204">
        <f t="shared" ca="1" si="141"/>
        <v>178842085.4779186</v>
      </c>
      <c r="M73" s="204">
        <f t="shared" ca="1" si="141"/>
        <v>181358749.89164391</v>
      </c>
      <c r="N73" s="204">
        <f t="shared" ca="1" si="141"/>
        <v>183582703.93135878</v>
      </c>
      <c r="O73" s="204">
        <f t="shared" ca="1" si="141"/>
        <v>185890227.76803419</v>
      </c>
      <c r="P73" s="204">
        <f t="shared" ca="1" si="141"/>
        <v>188255891.6758993</v>
      </c>
      <c r="Q73" s="204">
        <f t="shared" ca="1" si="141"/>
        <v>190678342.1330815</v>
      </c>
      <c r="R73" s="204">
        <f t="shared" ca="1" si="141"/>
        <v>193156349.81914777</v>
      </c>
      <c r="S73" s="204">
        <f t="shared" ca="1" si="141"/>
        <v>195688798.18218571</v>
      </c>
      <c r="T73" s="204">
        <f t="shared" ca="1" si="141"/>
        <v>198274673.24116623</v>
      </c>
      <c r="U73" s="204">
        <f t="shared" ca="1" si="141"/>
        <v>200913054.4755564</v>
      </c>
      <c r="V73" s="204">
        <f t="shared" ca="1" si="141"/>
        <v>203603106.67360768</v>
      </c>
      <c r="W73" s="204">
        <f t="shared" ca="1" si="141"/>
        <v>206344072.62741968</v>
      </c>
      <c r="X73" s="204">
        <f t="shared" ca="1" si="141"/>
        <v>208720178.52483013</v>
      </c>
      <c r="Y73" s="204">
        <f t="shared" ca="1" si="141"/>
        <v>211472447.51511529</v>
      </c>
      <c r="Z73" s="204">
        <f t="shared" ca="1" si="141"/>
        <v>214244308.0372501</v>
      </c>
      <c r="AA73" s="204">
        <f t="shared" ca="1" si="141"/>
        <v>217035876.76765567</v>
      </c>
      <c r="AB73" s="204">
        <f t="shared" ca="1" si="141"/>
        <v>219847271.02004296</v>
      </c>
      <c r="AC73" s="204">
        <f t="shared" ca="1" si="141"/>
        <v>222678608.74871948</v>
      </c>
      <c r="AD73" s="204">
        <f t="shared" ca="1" si="141"/>
        <v>225530008.55191332</v>
      </c>
      <c r="AE73" s="204">
        <f t="shared" ca="1" si="141"/>
        <v>228401589.67511284</v>
      </c>
      <c r="AF73" s="204">
        <f t="shared" ca="1" si="141"/>
        <v>231293472.01442406</v>
      </c>
      <c r="AG73" s="204">
        <f t="shared" ca="1" si="141"/>
        <v>234205776.11994454</v>
      </c>
      <c r="AH73" s="204">
        <f t="shared" ca="1" si="141"/>
        <v>236672390.99422067</v>
      </c>
      <c r="AI73" s="204">
        <f t="shared" ref="AI73:CF73" ca="1" si="142">SUM(AI59:AI64)</f>
        <v>238627902.55391547</v>
      </c>
      <c r="AJ73" s="204">
        <f t="shared" ca="1" si="142"/>
        <v>240591063.54455686</v>
      </c>
      <c r="AK73" s="204">
        <f t="shared" ca="1" si="142"/>
        <v>242561898.59752283</v>
      </c>
      <c r="AL73" s="204">
        <f t="shared" ca="1" si="142"/>
        <v>244540432.41655466</v>
      </c>
      <c r="AM73" s="204">
        <f t="shared" ca="1" si="142"/>
        <v>246526689.77795854</v>
      </c>
      <c r="AN73" s="204">
        <f t="shared" ca="1" si="142"/>
        <v>248520695.53080747</v>
      </c>
      <c r="AO73" s="204">
        <f t="shared" ca="1" si="142"/>
        <v>250522474.5971438</v>
      </c>
      <c r="AP73" s="204">
        <f t="shared" ca="1" si="142"/>
        <v>252532051.9721826</v>
      </c>
      <c r="AQ73" s="204">
        <f t="shared" ca="1" si="142"/>
        <v>254549452.72451511</v>
      </c>
      <c r="AR73" s="204">
        <f t="shared" ca="1" si="142"/>
        <v>256211909.20343149</v>
      </c>
      <c r="AS73" s="204">
        <f t="shared" ca="1" si="142"/>
        <v>257134317.27897361</v>
      </c>
      <c r="AT73" s="204">
        <f t="shared" ca="1" si="142"/>
        <v>258058107.80343276</v>
      </c>
      <c r="AU73" s="204">
        <f t="shared" ca="1" si="142"/>
        <v>258983282.46008077</v>
      </c>
      <c r="AV73" s="204">
        <f t="shared" ca="1" si="142"/>
        <v>259909842.93405154</v>
      </c>
      <c r="AW73" s="204">
        <f t="shared" ca="1" si="142"/>
        <v>260837790.91234347</v>
      </c>
      <c r="AX73" s="204">
        <f t="shared" ca="1" si="142"/>
        <v>261767128.08382103</v>
      </c>
      <c r="AY73" s="204">
        <f t="shared" ca="1" si="142"/>
        <v>262697856.13921723</v>
      </c>
      <c r="AZ73" s="204">
        <f t="shared" ca="1" si="142"/>
        <v>263629976.771135</v>
      </c>
      <c r="BA73" s="204">
        <f t="shared" ca="1" si="142"/>
        <v>264563491.67404932</v>
      </c>
      <c r="BB73" s="204">
        <f t="shared" ca="1" si="142"/>
        <v>265132478.23329675</v>
      </c>
      <c r="BC73" s="204">
        <f t="shared" ca="1" si="142"/>
        <v>265044512.38913897</v>
      </c>
      <c r="BD73" s="204">
        <f t="shared" ca="1" si="142"/>
        <v>264956565.33380604</v>
      </c>
      <c r="BE73" s="204">
        <f t="shared" ca="1" si="142"/>
        <v>264868637.07208055</v>
      </c>
      <c r="BF73" s="204">
        <f t="shared" ca="1" si="142"/>
        <v>264780727.60873443</v>
      </c>
      <c r="BG73" s="204">
        <f t="shared" ca="1" si="142"/>
        <v>264692836.9485296</v>
      </c>
      <c r="BH73" s="204">
        <f t="shared" ca="1" si="142"/>
        <v>264604965.09621751</v>
      </c>
      <c r="BI73" s="204">
        <f t="shared" ca="1" si="142"/>
        <v>264517112.05653927</v>
      </c>
      <c r="BJ73" s="204">
        <f t="shared" ca="1" si="142"/>
        <v>264429277.83422568</v>
      </c>
      <c r="BK73" s="204">
        <f t="shared" ca="1" si="142"/>
        <v>264341462.43399751</v>
      </c>
      <c r="BL73" s="204">
        <f t="shared" ca="1" si="142"/>
        <v>263940711.45208424</v>
      </c>
      <c r="BM73" s="204">
        <f t="shared" ca="1" si="142"/>
        <v>263064544.95729968</v>
      </c>
      <c r="BN73" s="204">
        <f t="shared" ca="1" si="142"/>
        <v>262190606.10847607</v>
      </c>
      <c r="BO73" s="204">
        <f t="shared" ca="1" si="142"/>
        <v>261318889.8440105</v>
      </c>
      <c r="BP73" s="204">
        <f t="shared" ca="1" si="142"/>
        <v>260449391.11310533</v>
      </c>
      <c r="BQ73" s="204">
        <f t="shared" ca="1" si="142"/>
        <v>259582104.8757464</v>
      </c>
      <c r="BR73" s="204">
        <f t="shared" ca="1" si="142"/>
        <v>258717026.10268062</v>
      </c>
      <c r="BS73" s="204">
        <f t="shared" ca="1" si="142"/>
        <v>257854149.77539426</v>
      </c>
      <c r="BT73" s="204">
        <f t="shared" ca="1" si="142"/>
        <v>256993470.88609031</v>
      </c>
      <c r="BU73" s="204">
        <f t="shared" ca="1" si="142"/>
        <v>256134984.43766716</v>
      </c>
      <c r="BV73" s="204">
        <f t="shared" ca="1" si="142"/>
        <v>255102048.24139637</v>
      </c>
      <c r="BW73" s="204">
        <f t="shared" ca="1" si="142"/>
        <v>253826176.43364707</v>
      </c>
      <c r="BX73" s="204">
        <f t="shared" ca="1" si="142"/>
        <v>252554965.02404624</v>
      </c>
      <c r="BY73" s="204">
        <f t="shared" ca="1" si="142"/>
        <v>251288398.97822577</v>
      </c>
      <c r="BZ73" s="204">
        <f t="shared" ca="1" si="142"/>
        <v>250026463.30717123</v>
      </c>
      <c r="CA73" s="204">
        <f t="shared" ca="1" si="142"/>
        <v>248769143.0670903</v>
      </c>
      <c r="CB73" s="204">
        <f t="shared" ca="1" si="142"/>
        <v>247516423.35928249</v>
      </c>
      <c r="CC73" s="204">
        <f t="shared" ca="1" si="142"/>
        <v>246268289.33000806</v>
      </c>
      <c r="CD73" s="204">
        <f t="shared" ca="1" si="142"/>
        <v>245024726.17035857</v>
      </c>
      <c r="CE73" s="204">
        <f t="shared" ca="1" si="142"/>
        <v>243785719.11612666</v>
      </c>
      <c r="CF73" s="204">
        <f t="shared" ca="1" si="142"/>
        <v>242551253.44767699</v>
      </c>
    </row>
    <row r="74" spans="1:84" s="126" customFormat="1" x14ac:dyDescent="0.2">
      <c r="A74" s="120"/>
      <c r="B74" s="127" t="s">
        <v>188</v>
      </c>
      <c r="D74" s="203">
        <v>1</v>
      </c>
      <c r="E74" s="203">
        <f t="shared" ref="E74:AH74" si="143">D74*(E46/D46)</f>
        <v>1.0123466666666667</v>
      </c>
      <c r="F74" s="203">
        <f t="shared" si="143"/>
        <v>1.0246933333333335</v>
      </c>
      <c r="G74" s="203">
        <f t="shared" si="143"/>
        <v>1.0370400000000002</v>
      </c>
      <c r="H74" s="203">
        <f t="shared" si="143"/>
        <v>1.0493866666666669</v>
      </c>
      <c r="I74" s="203">
        <f t="shared" si="143"/>
        <v>1.0617333333333336</v>
      </c>
      <c r="J74" s="203">
        <f t="shared" si="143"/>
        <v>1.0740800000000004</v>
      </c>
      <c r="K74" s="203">
        <f t="shared" si="143"/>
        <v>1.0864266666666669</v>
      </c>
      <c r="L74" s="203">
        <f t="shared" si="143"/>
        <v>1.0987733333333336</v>
      </c>
      <c r="M74" s="203">
        <f t="shared" si="143"/>
        <v>1.1111200000000003</v>
      </c>
      <c r="N74" s="203">
        <f t="shared" si="143"/>
        <v>1.1234666666666673</v>
      </c>
      <c r="O74" s="203">
        <f t="shared" si="143"/>
        <v>1.1359600000000005</v>
      </c>
      <c r="P74" s="203">
        <f t="shared" si="143"/>
        <v>1.1484533333333338</v>
      </c>
      <c r="Q74" s="203">
        <f t="shared" si="143"/>
        <v>1.1609466666666672</v>
      </c>
      <c r="R74" s="203">
        <f t="shared" si="143"/>
        <v>1.1734400000000005</v>
      </c>
      <c r="S74" s="203">
        <f t="shared" si="143"/>
        <v>1.1859333333333337</v>
      </c>
      <c r="T74" s="203">
        <f t="shared" si="143"/>
        <v>1.1984266666666672</v>
      </c>
      <c r="U74" s="203">
        <f t="shared" si="143"/>
        <v>1.2109200000000004</v>
      </c>
      <c r="V74" s="203">
        <f t="shared" si="143"/>
        <v>1.2234133333333339</v>
      </c>
      <c r="W74" s="203">
        <f t="shared" si="143"/>
        <v>1.2359066666666672</v>
      </c>
      <c r="X74" s="203">
        <f t="shared" si="143"/>
        <v>1.2484000000000004</v>
      </c>
      <c r="Y74" s="203">
        <f t="shared" si="143"/>
        <v>1.2595200000000004</v>
      </c>
      <c r="Z74" s="203">
        <f t="shared" si="143"/>
        <v>1.2706400000000004</v>
      </c>
      <c r="AA74" s="203">
        <f t="shared" si="143"/>
        <v>1.2817600000000005</v>
      </c>
      <c r="AB74" s="203">
        <f t="shared" si="143"/>
        <v>1.2928800000000003</v>
      </c>
      <c r="AC74" s="203">
        <f t="shared" si="143"/>
        <v>1.304</v>
      </c>
      <c r="AD74" s="203">
        <f t="shared" si="143"/>
        <v>1.3151199999999998</v>
      </c>
      <c r="AE74" s="203">
        <f t="shared" si="143"/>
        <v>1.3262399999999999</v>
      </c>
      <c r="AF74" s="203">
        <f t="shared" si="143"/>
        <v>1.3373599999999997</v>
      </c>
      <c r="AG74" s="203">
        <f t="shared" si="143"/>
        <v>1.3484799999999997</v>
      </c>
      <c r="AH74" s="203">
        <f t="shared" si="143"/>
        <v>1.3595999999999995</v>
      </c>
      <c r="AI74" s="203">
        <f t="shared" ref="AI74:CF74" si="144">AH74*(AI46/AH46)</f>
        <v>1.3677333333333326</v>
      </c>
      <c r="AJ74" s="203">
        <f t="shared" si="144"/>
        <v>1.3758666666666659</v>
      </c>
      <c r="AK74" s="203">
        <f t="shared" si="144"/>
        <v>1.3839999999999995</v>
      </c>
      <c r="AL74" s="203">
        <f t="shared" si="144"/>
        <v>1.3921333333333328</v>
      </c>
      <c r="AM74" s="203">
        <f t="shared" si="144"/>
        <v>1.4002666666666661</v>
      </c>
      <c r="AN74" s="203">
        <f t="shared" si="144"/>
        <v>1.4083999999999994</v>
      </c>
      <c r="AO74" s="203">
        <f t="shared" si="144"/>
        <v>1.4165333333333328</v>
      </c>
      <c r="AP74" s="203">
        <f t="shared" si="144"/>
        <v>1.4246666666666661</v>
      </c>
      <c r="AQ74" s="203">
        <f t="shared" si="144"/>
        <v>1.4327999999999996</v>
      </c>
      <c r="AR74" s="203">
        <f t="shared" si="144"/>
        <v>1.440933333333333</v>
      </c>
      <c r="AS74" s="203">
        <f t="shared" si="144"/>
        <v>1.4448933333333329</v>
      </c>
      <c r="AT74" s="203">
        <f t="shared" si="144"/>
        <v>1.4488533333333329</v>
      </c>
      <c r="AU74" s="203">
        <f t="shared" si="144"/>
        <v>1.4528133333333331</v>
      </c>
      <c r="AV74" s="203">
        <f t="shared" si="144"/>
        <v>1.4567733333333333</v>
      </c>
      <c r="AW74" s="203">
        <f t="shared" si="144"/>
        <v>1.4607333333333332</v>
      </c>
      <c r="AX74" s="203">
        <f t="shared" si="144"/>
        <v>1.4646933333333332</v>
      </c>
      <c r="AY74" s="203">
        <f t="shared" si="144"/>
        <v>1.4686533333333334</v>
      </c>
      <c r="AZ74" s="203">
        <f t="shared" si="144"/>
        <v>1.4726133333333333</v>
      </c>
      <c r="BA74" s="203">
        <f t="shared" si="144"/>
        <v>1.4765733333333333</v>
      </c>
      <c r="BB74" s="203">
        <f t="shared" si="144"/>
        <v>1.4805333333333335</v>
      </c>
      <c r="BC74" s="203">
        <f t="shared" si="144"/>
        <v>1.480826666666667</v>
      </c>
      <c r="BD74" s="203">
        <f t="shared" si="144"/>
        <v>1.4811200000000002</v>
      </c>
      <c r="BE74" s="203">
        <f t="shared" si="144"/>
        <v>1.4814133333333337</v>
      </c>
      <c r="BF74" s="203">
        <f t="shared" si="144"/>
        <v>1.4817066666666672</v>
      </c>
      <c r="BG74" s="203">
        <f t="shared" si="144"/>
        <v>1.4820000000000004</v>
      </c>
      <c r="BH74" s="203">
        <f t="shared" si="144"/>
        <v>1.4822933333333339</v>
      </c>
      <c r="BI74" s="203">
        <f t="shared" si="144"/>
        <v>1.4825866666666674</v>
      </c>
      <c r="BJ74" s="203">
        <f t="shared" si="144"/>
        <v>1.4828800000000006</v>
      </c>
      <c r="BK74" s="203">
        <f t="shared" si="144"/>
        <v>1.4831733333333341</v>
      </c>
      <c r="BL74" s="203">
        <f t="shared" si="144"/>
        <v>1.4834666666666674</v>
      </c>
      <c r="BM74" s="203">
        <f t="shared" si="144"/>
        <v>1.4810800000000006</v>
      </c>
      <c r="BN74" s="203">
        <f t="shared" si="144"/>
        <v>1.4786933333333339</v>
      </c>
      <c r="BO74" s="203">
        <f t="shared" si="144"/>
        <v>1.4763066666666671</v>
      </c>
      <c r="BP74" s="203">
        <f t="shared" si="144"/>
        <v>1.4739200000000003</v>
      </c>
      <c r="BQ74" s="203">
        <f t="shared" si="144"/>
        <v>1.4715333333333336</v>
      </c>
      <c r="BR74" s="203">
        <f t="shared" si="144"/>
        <v>1.4691466666666668</v>
      </c>
      <c r="BS74" s="203">
        <f t="shared" si="144"/>
        <v>1.4667600000000001</v>
      </c>
      <c r="BT74" s="203">
        <f t="shared" si="144"/>
        <v>1.4643733333333333</v>
      </c>
      <c r="BU74" s="203">
        <f t="shared" si="144"/>
        <v>1.4619866666666665</v>
      </c>
      <c r="BV74" s="203">
        <f t="shared" si="144"/>
        <v>1.4595999999999998</v>
      </c>
      <c r="BW74" s="203">
        <f t="shared" si="144"/>
        <v>1.4557999999999998</v>
      </c>
      <c r="BX74" s="203">
        <f t="shared" si="144"/>
        <v>1.4519999999999997</v>
      </c>
      <c r="BY74" s="203">
        <f t="shared" si="144"/>
        <v>1.4481999999999999</v>
      </c>
      <c r="BZ74" s="203">
        <f t="shared" si="144"/>
        <v>1.4444000000000001</v>
      </c>
      <c r="CA74" s="203">
        <f t="shared" si="144"/>
        <v>1.4406000000000001</v>
      </c>
      <c r="CB74" s="203">
        <f t="shared" si="144"/>
        <v>1.4368000000000001</v>
      </c>
      <c r="CC74" s="203">
        <f t="shared" si="144"/>
        <v>1.4330000000000001</v>
      </c>
      <c r="CD74" s="203">
        <f t="shared" si="144"/>
        <v>1.4292000000000002</v>
      </c>
      <c r="CE74" s="203">
        <f t="shared" si="144"/>
        <v>1.4254000000000004</v>
      </c>
      <c r="CF74" s="203">
        <f t="shared" si="144"/>
        <v>1.4216000000000004</v>
      </c>
    </row>
    <row r="75" spans="1:84" s="126" customFormat="1" x14ac:dyDescent="0.2">
      <c r="A75" s="120"/>
      <c r="B75" s="213" t="s">
        <v>189</v>
      </c>
      <c r="D75" s="204">
        <f t="shared" ref="D75:AI75" ca="1" si="145">SUM(D47,D53,D59, D65)</f>
        <v>2066309064.5043156</v>
      </c>
      <c r="E75" s="204">
        <f t="shared" ca="1" si="145"/>
        <v>2124858166.5126543</v>
      </c>
      <c r="F75" s="204">
        <f t="shared" ca="1" si="145"/>
        <v>2168473579.3112502</v>
      </c>
      <c r="G75" s="204">
        <f t="shared" ca="1" si="145"/>
        <v>2212662969.6913533</v>
      </c>
      <c r="H75" s="204">
        <f t="shared" ca="1" si="145"/>
        <v>2257432831.048965</v>
      </c>
      <c r="I75" s="204">
        <f t="shared" ca="1" si="145"/>
        <v>2302789724.783586</v>
      </c>
      <c r="J75" s="204">
        <f t="shared" ca="1" si="145"/>
        <v>2348740280.9777365</v>
      </c>
      <c r="K75" s="204">
        <f t="shared" ca="1" si="145"/>
        <v>2395291199.0830474</v>
      </c>
      <c r="L75" s="204">
        <f t="shared" ca="1" si="145"/>
        <v>2442449248.612999</v>
      </c>
      <c r="M75" s="204">
        <f t="shared" ca="1" si="145"/>
        <v>2490221269.8423581</v>
      </c>
      <c r="N75" s="204">
        <f t="shared" ca="1" si="145"/>
        <v>2533599964.9329529</v>
      </c>
      <c r="O75" s="204">
        <f t="shared" ca="1" si="145"/>
        <v>2577755761.9103293</v>
      </c>
      <c r="P75" s="204">
        <f t="shared" ca="1" si="145"/>
        <v>2622363879.6862769</v>
      </c>
      <c r="Q75" s="204">
        <f t="shared" ca="1" si="145"/>
        <v>2667428243.3344493</v>
      </c>
      <c r="R75" s="204">
        <f t="shared" ca="1" si="145"/>
        <v>2712952809.2975812</v>
      </c>
      <c r="S75" s="204">
        <f t="shared" ca="1" si="145"/>
        <v>2758941565.626122</v>
      </c>
      <c r="T75" s="204">
        <f t="shared" ca="1" si="145"/>
        <v>2805398532.2186232</v>
      </c>
      <c r="U75" s="204">
        <f t="shared" ca="1" si="145"/>
        <v>2852327761.0638928</v>
      </c>
      <c r="V75" s="204">
        <f t="shared" ca="1" si="145"/>
        <v>2899733336.4849372</v>
      </c>
      <c r="W75" s="204">
        <f t="shared" ca="1" si="145"/>
        <v>2947619375.3846917</v>
      </c>
      <c r="X75" s="204">
        <f t="shared" ca="1" si="145"/>
        <v>2990043638.413414</v>
      </c>
      <c r="Y75" s="204">
        <f t="shared" ca="1" si="145"/>
        <v>3029471627.8115988</v>
      </c>
      <c r="Z75" s="204">
        <f t="shared" ca="1" si="145"/>
        <v>3069180278.3440857</v>
      </c>
      <c r="AA75" s="204">
        <f t="shared" ca="1" si="145"/>
        <v>3109171261.474906</v>
      </c>
      <c r="AB75" s="204">
        <f t="shared" ca="1" si="145"/>
        <v>3149446257.7976713</v>
      </c>
      <c r="AC75" s="204">
        <f t="shared" ca="1" si="145"/>
        <v>3190006957.0829506</v>
      </c>
      <c r="AD75" s="204">
        <f t="shared" ca="1" si="145"/>
        <v>3230855058.325881</v>
      </c>
      <c r="AE75" s="204">
        <f t="shared" ca="1" si="145"/>
        <v>3271992269.7940216</v>
      </c>
      <c r="AF75" s="204">
        <f t="shared" ca="1" si="145"/>
        <v>3313420309.0754418</v>
      </c>
      <c r="AG75" s="204">
        <f t="shared" ca="1" si="145"/>
        <v>3355140903.1270561</v>
      </c>
      <c r="AH75" s="204">
        <f t="shared" ca="1" si="145"/>
        <v>3390476726.8851051</v>
      </c>
      <c r="AI75" s="204">
        <f t="shared" ca="1" si="145"/>
        <v>3418490692.6561217</v>
      </c>
      <c r="AJ75" s="204">
        <f t="shared" ref="AJ75:BO75" ca="1" si="146">SUM(AJ47,AJ53,AJ59, AJ65)</f>
        <v>3446614241.5062933</v>
      </c>
      <c r="AK75" s="204">
        <f t="shared" ca="1" si="146"/>
        <v>3474847726.296205</v>
      </c>
      <c r="AL75" s="204">
        <f t="shared" ca="1" si="146"/>
        <v>3503191500.9230895</v>
      </c>
      <c r="AM75" s="204">
        <f t="shared" ca="1" si="146"/>
        <v>3531645920.3237214</v>
      </c>
      <c r="AN75" s="204">
        <f t="shared" ca="1" si="146"/>
        <v>3560211340.4773064</v>
      </c>
      <c r="AO75" s="204">
        <f t="shared" ca="1" si="146"/>
        <v>3588888118.4083862</v>
      </c>
      <c r="AP75" s="204">
        <f t="shared" ca="1" si="146"/>
        <v>3617676612.1897459</v>
      </c>
      <c r="AQ75" s="204">
        <f t="shared" ca="1" si="146"/>
        <v>3646577180.9453359</v>
      </c>
      <c r="AR75" s="204">
        <f t="shared" ca="1" si="146"/>
        <v>3670392955.281158</v>
      </c>
      <c r="AS75" s="204">
        <f t="shared" ca="1" si="146"/>
        <v>3683606998.8737941</v>
      </c>
      <c r="AT75" s="204">
        <f t="shared" ca="1" si="146"/>
        <v>3696840846.8646126</v>
      </c>
      <c r="AU75" s="204">
        <f t="shared" ca="1" si="146"/>
        <v>3710094523.367475</v>
      </c>
      <c r="AV75" s="204">
        <f t="shared" ca="1" si="146"/>
        <v>3723368052.5229201</v>
      </c>
      <c r="AW75" s="204">
        <f t="shared" ca="1" si="146"/>
        <v>3736661458.4981947</v>
      </c>
      <c r="AX75" s="204">
        <f t="shared" ca="1" si="146"/>
        <v>3749974765.4872813</v>
      </c>
      <c r="AY75" s="204">
        <f t="shared" ca="1" si="146"/>
        <v>3763307997.7109265</v>
      </c>
      <c r="AZ75" s="204">
        <f t="shared" ca="1" si="146"/>
        <v>3776661179.4166651</v>
      </c>
      <c r="BA75" s="204">
        <f t="shared" ca="1" si="146"/>
        <v>3790034334.8788538</v>
      </c>
      <c r="BB75" s="204">
        <f t="shared" ca="1" si="146"/>
        <v>3798185398.1644731</v>
      </c>
      <c r="BC75" s="204">
        <f t="shared" ca="1" si="146"/>
        <v>3796925190.7892227</v>
      </c>
      <c r="BD75" s="204">
        <f t="shared" ca="1" si="146"/>
        <v>3795665252.6206536</v>
      </c>
      <c r="BE75" s="204">
        <f t="shared" ca="1" si="146"/>
        <v>3794405583.7272425</v>
      </c>
      <c r="BF75" s="204">
        <f t="shared" ca="1" si="146"/>
        <v>3793146184.1773162</v>
      </c>
      <c r="BG75" s="204">
        <f t="shared" ca="1" si="146"/>
        <v>3791887054.0390549</v>
      </c>
      <c r="BH75" s="204">
        <f t="shared" ca="1" si="146"/>
        <v>3790628193.3804903</v>
      </c>
      <c r="BI75" s="204">
        <f t="shared" ca="1" si="146"/>
        <v>3789369602.2695065</v>
      </c>
      <c r="BJ75" s="204">
        <f t="shared" ca="1" si="146"/>
        <v>3788111280.7738395</v>
      </c>
      <c r="BK75" s="204">
        <f t="shared" ca="1" si="146"/>
        <v>3786853228.9610791</v>
      </c>
      <c r="BL75" s="204">
        <f t="shared" ca="1" si="146"/>
        <v>3781112183.5162163</v>
      </c>
      <c r="BM75" s="204">
        <f t="shared" ca="1" si="146"/>
        <v>3768560663.5158925</v>
      </c>
      <c r="BN75" s="204">
        <f t="shared" ca="1" si="146"/>
        <v>3756041055.5604138</v>
      </c>
      <c r="BO75" s="204">
        <f t="shared" ca="1" si="146"/>
        <v>3743553287.1401095</v>
      </c>
      <c r="BP75" s="204">
        <f t="shared" ref="BP75:CF75" ca="1" si="147">SUM(BP47,BP53,BP59, BP65)</f>
        <v>3731097285.9001045</v>
      </c>
      <c r="BQ75" s="204">
        <f t="shared" ca="1" si="147"/>
        <v>3718672979.639998</v>
      </c>
      <c r="BR75" s="204">
        <f t="shared" ca="1" si="147"/>
        <v>3706280296.3135467</v>
      </c>
      <c r="BS75" s="204">
        <f t="shared" ca="1" si="147"/>
        <v>3693919164.0283527</v>
      </c>
      <c r="BT75" s="204">
        <f t="shared" ca="1" si="147"/>
        <v>3681589511.0455422</v>
      </c>
      <c r="BU75" s="204">
        <f t="shared" ca="1" si="147"/>
        <v>3669291265.7794542</v>
      </c>
      <c r="BV75" s="204">
        <f t="shared" ca="1" si="147"/>
        <v>3654493920.1100454</v>
      </c>
      <c r="BW75" s="204">
        <f t="shared" ca="1" si="147"/>
        <v>3636216272.9510422</v>
      </c>
      <c r="BX75" s="204">
        <f t="shared" ca="1" si="147"/>
        <v>3618005388.8550339</v>
      </c>
      <c r="BY75" s="204">
        <f t="shared" ca="1" si="147"/>
        <v>3599861052.445478</v>
      </c>
      <c r="BZ75" s="204">
        <f t="shared" ca="1" si="147"/>
        <v>3581783048.9955468</v>
      </c>
      <c r="CA75" s="204">
        <f t="shared" ca="1" si="147"/>
        <v>3563771164.4262528</v>
      </c>
      <c r="CB75" s="204">
        <f t="shared" ca="1" si="147"/>
        <v>3545825185.3045707</v>
      </c>
      <c r="CC75" s="204">
        <f t="shared" ca="1" si="147"/>
        <v>3527944898.8415718</v>
      </c>
      <c r="CD75" s="204">
        <f t="shared" ca="1" si="147"/>
        <v>3510130092.8905573</v>
      </c>
      <c r="CE75" s="204">
        <f t="shared" ca="1" si="147"/>
        <v>3492380555.9452033</v>
      </c>
      <c r="CF75" s="204">
        <f t="shared" ca="1" si="147"/>
        <v>3474696077.1377048</v>
      </c>
    </row>
    <row r="76" spans="1:84" s="126" customFormat="1" x14ac:dyDescent="0.2">
      <c r="A76" s="120"/>
      <c r="B76" s="213" t="s">
        <v>190</v>
      </c>
      <c r="D76" s="204">
        <f t="shared" ref="D76:AI76" ca="1" si="148">SUM(D48,D54,D60, D66)</f>
        <v>4860568024.0182848</v>
      </c>
      <c r="E76" s="204">
        <f t="shared" ca="1" si="148"/>
        <v>5124535717.7766695</v>
      </c>
      <c r="F76" s="204">
        <f t="shared" ca="1" si="148"/>
        <v>4971375012.9604893</v>
      </c>
      <c r="G76" s="204">
        <f t="shared" ca="1" si="148"/>
        <v>4976301293.2364063</v>
      </c>
      <c r="H76" s="204">
        <f t="shared" ca="1" si="148"/>
        <v>4985349529.4146967</v>
      </c>
      <c r="I76" s="204">
        <f t="shared" ca="1" si="148"/>
        <v>4998312522.9174652</v>
      </c>
      <c r="J76" s="204">
        <f t="shared" ca="1" si="148"/>
        <v>5015002492.1008482</v>
      </c>
      <c r="K76" s="204">
        <f t="shared" ca="1" si="148"/>
        <v>5035249017.4828796</v>
      </c>
      <c r="L76" s="204">
        <f t="shared" ca="1" si="148"/>
        <v>5058897235.2561083</v>
      </c>
      <c r="M76" s="204">
        <f t="shared" ca="1" si="148"/>
        <v>5085806245.8225002</v>
      </c>
      <c r="N76" s="204">
        <f t="shared" ca="1" si="148"/>
        <v>5105743009.7820272</v>
      </c>
      <c r="O76" s="204">
        <f t="shared" ca="1" si="148"/>
        <v>5129246925.5034895</v>
      </c>
      <c r="P76" s="204">
        <f t="shared" ca="1" si="148"/>
        <v>5155524413.9558935</v>
      </c>
      <c r="Q76" s="204">
        <f t="shared" ca="1" si="148"/>
        <v>5184463145.2265511</v>
      </c>
      <c r="R76" s="204">
        <f t="shared" ca="1" si="148"/>
        <v>5215959803.3374214</v>
      </c>
      <c r="S76" s="204">
        <f t="shared" ca="1" si="148"/>
        <v>5249919246.1706161</v>
      </c>
      <c r="T76" s="204">
        <f t="shared" ca="1" si="148"/>
        <v>5286253756.0696564</v>
      </c>
      <c r="U76" s="204">
        <f t="shared" ca="1" si="148"/>
        <v>5324882370.2494879</v>
      </c>
      <c r="V76" s="204">
        <f t="shared" ca="1" si="148"/>
        <v>5365730281.5765619</v>
      </c>
      <c r="W76" s="204">
        <f t="shared" ca="1" si="148"/>
        <v>5408728301.5045042</v>
      </c>
      <c r="X76" s="204">
        <f t="shared" ca="1" si="148"/>
        <v>5442987745.71982</v>
      </c>
      <c r="Y76" s="204">
        <f t="shared" ca="1" si="148"/>
        <v>5514761243.5984707</v>
      </c>
      <c r="Z76" s="204">
        <f t="shared" ca="1" si="148"/>
        <v>5587045648.2855558</v>
      </c>
      <c r="AA76" s="204">
        <f t="shared" ca="1" si="148"/>
        <v>5659844002.4620638</v>
      </c>
      <c r="AB76" s="204">
        <f t="shared" ca="1" si="148"/>
        <v>5733159365.4281921</v>
      </c>
      <c r="AC76" s="204">
        <f t="shared" ca="1" si="148"/>
        <v>5806994813.1895704</v>
      </c>
      <c r="AD76" s="204">
        <f t="shared" ca="1" si="148"/>
        <v>5881353438.5439615</v>
      </c>
      <c r="AE76" s="204">
        <f t="shared" ca="1" si="148"/>
        <v>5956238351.1683426</v>
      </c>
      <c r="AF76" s="204">
        <f t="shared" ca="1" si="148"/>
        <v>6031652677.706459</v>
      </c>
      <c r="AG76" s="204">
        <f t="shared" ca="1" si="148"/>
        <v>6107599561.8568144</v>
      </c>
      <c r="AH76" s="204">
        <f t="shared" ca="1" si="148"/>
        <v>6171923798.0839443</v>
      </c>
      <c r="AI76" s="204">
        <f t="shared" ca="1" si="148"/>
        <v>6222919530.464262</v>
      </c>
      <c r="AJ76" s="204">
        <f t="shared" ref="AJ76:BO76" ca="1" si="149">SUM(AJ48,AJ54,AJ60, AJ66)</f>
        <v>6274114744.3568516</v>
      </c>
      <c r="AK76" s="204">
        <f t="shared" ca="1" si="149"/>
        <v>6325510082.0977154</v>
      </c>
      <c r="AL76" s="204">
        <f t="shared" ca="1" si="149"/>
        <v>6377106187.9099436</v>
      </c>
      <c r="AM76" s="204">
        <f t="shared" ca="1" si="149"/>
        <v>6428903707.908968</v>
      </c>
      <c r="AN76" s="204">
        <f t="shared" ca="1" si="149"/>
        <v>6480903290.1078291</v>
      </c>
      <c r="AO76" s="204">
        <f t="shared" ca="1" si="149"/>
        <v>6533105584.4224672</v>
      </c>
      <c r="AP76" s="204">
        <f t="shared" ca="1" si="149"/>
        <v>6585511242.6770077</v>
      </c>
      <c r="AQ76" s="204">
        <f t="shared" ca="1" si="149"/>
        <v>6638120918.6090832</v>
      </c>
      <c r="AR76" s="204">
        <f t="shared" ca="1" si="149"/>
        <v>6681474385.4345369</v>
      </c>
      <c r="AS76" s="204">
        <f t="shared" ca="1" si="149"/>
        <v>6705528855.6732674</v>
      </c>
      <c r="AT76" s="204">
        <f t="shared" ca="1" si="149"/>
        <v>6729619377.2803602</v>
      </c>
      <c r="AU76" s="204">
        <f t="shared" ca="1" si="149"/>
        <v>6753745994.1520119</v>
      </c>
      <c r="AV76" s="204">
        <f t="shared" ca="1" si="149"/>
        <v>6777908750.232976</v>
      </c>
      <c r="AW76" s="204">
        <f t="shared" ca="1" si="149"/>
        <v>6802107689.5166321</v>
      </c>
      <c r="AX76" s="204">
        <f t="shared" ca="1" si="149"/>
        <v>6826342856.0450258</v>
      </c>
      <c r="AY76" s="204">
        <f t="shared" ca="1" si="149"/>
        <v>6850614293.9089222</v>
      </c>
      <c r="AZ76" s="204">
        <f t="shared" ca="1" si="149"/>
        <v>6874922047.2478561</v>
      </c>
      <c r="BA76" s="204">
        <f t="shared" ca="1" si="149"/>
        <v>6899266160.2501802</v>
      </c>
      <c r="BB76" s="204">
        <f t="shared" ca="1" si="149"/>
        <v>6914104131.4513273</v>
      </c>
      <c r="BC76" s="204">
        <f t="shared" ca="1" si="149"/>
        <v>6911810126.8638506</v>
      </c>
      <c r="BD76" s="204">
        <f t="shared" ca="1" si="149"/>
        <v>6909516612.2903099</v>
      </c>
      <c r="BE76" s="204">
        <f t="shared" ca="1" si="149"/>
        <v>6907223587.8553925</v>
      </c>
      <c r="BF76" s="204">
        <f t="shared" ca="1" si="149"/>
        <v>6904931053.6835098</v>
      </c>
      <c r="BG76" s="204">
        <f t="shared" ca="1" si="149"/>
        <v>6902639009.8988094</v>
      </c>
      <c r="BH76" s="204">
        <f t="shared" ca="1" si="149"/>
        <v>6900347456.6251688</v>
      </c>
      <c r="BI76" s="204">
        <f t="shared" ca="1" si="149"/>
        <v>6898056393.9861937</v>
      </c>
      <c r="BJ76" s="204">
        <f t="shared" ca="1" si="149"/>
        <v>6895765822.1052227</v>
      </c>
      <c r="BK76" s="204">
        <f t="shared" ca="1" si="149"/>
        <v>6893475741.1053267</v>
      </c>
      <c r="BL76" s="204">
        <f t="shared" ca="1" si="149"/>
        <v>6883024950.8526268</v>
      </c>
      <c r="BM76" s="204">
        <f t="shared" ca="1" si="149"/>
        <v>6860176437.9499807</v>
      </c>
      <c r="BN76" s="204">
        <f t="shared" ca="1" si="149"/>
        <v>6837386017.122282</v>
      </c>
      <c r="BO76" s="204">
        <f t="shared" ca="1" si="149"/>
        <v>6814653556.374218</v>
      </c>
      <c r="BP76" s="204">
        <f t="shared" ref="BP76:CF76" ca="1" si="150">SUM(BP48,BP54,BP60, BP66)</f>
        <v>6791978923.9922581</v>
      </c>
      <c r="BQ76" s="204">
        <f t="shared" ca="1" si="150"/>
        <v>6769361988.5440798</v>
      </c>
      <c r="BR76" s="204">
        <f t="shared" ca="1" si="150"/>
        <v>6746802618.877986</v>
      </c>
      <c r="BS76" s="204">
        <f t="shared" ca="1" si="150"/>
        <v>6724300684.1223345</v>
      </c>
      <c r="BT76" s="204">
        <f t="shared" ca="1" si="150"/>
        <v>6701856053.6849585</v>
      </c>
      <c r="BU76" s="204">
        <f t="shared" ca="1" si="150"/>
        <v>6679468597.252593</v>
      </c>
      <c r="BV76" s="204">
        <f t="shared" ca="1" si="150"/>
        <v>6652531853.2344999</v>
      </c>
      <c r="BW76" s="204">
        <f t="shared" ca="1" si="150"/>
        <v>6619259766.8622255</v>
      </c>
      <c r="BX76" s="204">
        <f t="shared" ca="1" si="150"/>
        <v>6586109213.9905195</v>
      </c>
      <c r="BY76" s="204">
        <f t="shared" ca="1" si="150"/>
        <v>6553079802.5543041</v>
      </c>
      <c r="BZ76" s="204">
        <f t="shared" ca="1" si="150"/>
        <v>6520171141.6712255</v>
      </c>
      <c r="CA76" s="204">
        <f t="shared" ca="1" si="150"/>
        <v>6487382841.6382389</v>
      </c>
      <c r="CB76" s="204">
        <f t="shared" ca="1" si="150"/>
        <v>6454714513.9281883</v>
      </c>
      <c r="CC76" s="204">
        <f t="shared" ca="1" si="150"/>
        <v>6422165771.1864119</v>
      </c>
      <c r="CD76" s="204">
        <f t="shared" ca="1" si="150"/>
        <v>6389736227.2273464</v>
      </c>
      <c r="CE76" s="204">
        <f t="shared" ca="1" si="150"/>
        <v>6357425497.0311451</v>
      </c>
      <c r="CF76" s="204">
        <f t="shared" ca="1" si="150"/>
        <v>6325233196.7403059</v>
      </c>
    </row>
    <row r="77" spans="1:84" s="126" customFormat="1" x14ac:dyDescent="0.2">
      <c r="A77" s="120"/>
      <c r="B77" s="213" t="s">
        <v>191</v>
      </c>
      <c r="D77" s="204">
        <f t="shared" ref="D77:AI77" ca="1" si="151">SUM(D49,D55,D61, D67)</f>
        <v>1554163952.6706841</v>
      </c>
      <c r="E77" s="204">
        <f t="shared" ca="1" si="151"/>
        <v>1581519129.4934242</v>
      </c>
      <c r="F77" s="204">
        <f t="shared" ca="1" si="151"/>
        <v>1613981819.6813166</v>
      </c>
      <c r="G77" s="204">
        <f t="shared" ca="1" si="151"/>
        <v>1646871717.9451761</v>
      </c>
      <c r="H77" s="204">
        <f t="shared" ca="1" si="151"/>
        <v>1680193657.2807732</v>
      </c>
      <c r="I77" s="204">
        <f t="shared" ca="1" si="151"/>
        <v>1713952521.2984781</v>
      </c>
      <c r="J77" s="204">
        <f t="shared" ca="1" si="151"/>
        <v>1748153244.7290199</v>
      </c>
      <c r="K77" s="204">
        <f t="shared" ca="1" si="151"/>
        <v>1782800813.9341426</v>
      </c>
      <c r="L77" s="204">
        <f t="shared" ca="1" si="151"/>
        <v>1817900267.422205</v>
      </c>
      <c r="M77" s="204">
        <f t="shared" ca="1" si="151"/>
        <v>1853456696.368768</v>
      </c>
      <c r="N77" s="204">
        <f t="shared" ca="1" si="151"/>
        <v>1885743199.1419663</v>
      </c>
      <c r="O77" s="204">
        <f t="shared" ca="1" si="151"/>
        <v>1918608092.9367287</v>
      </c>
      <c r="P77" s="204">
        <f t="shared" ca="1" si="151"/>
        <v>1951809646.3780255</v>
      </c>
      <c r="Q77" s="204">
        <f t="shared" ca="1" si="151"/>
        <v>1985350780.8745391</v>
      </c>
      <c r="R77" s="204">
        <f t="shared" ca="1" si="151"/>
        <v>2019234441.1827724</v>
      </c>
      <c r="S77" s="204">
        <f t="shared" ca="1" si="151"/>
        <v>2053463595.5846581</v>
      </c>
      <c r="T77" s="204">
        <f t="shared" ca="1" si="151"/>
        <v>2088041236.0664804</v>
      </c>
      <c r="U77" s="204">
        <f t="shared" ca="1" si="151"/>
        <v>2122970378.4991081</v>
      </c>
      <c r="V77" s="204">
        <f t="shared" ca="1" si="151"/>
        <v>2158254062.8195591</v>
      </c>
      <c r="W77" s="204">
        <f t="shared" ca="1" si="151"/>
        <v>2193895353.2138958</v>
      </c>
      <c r="X77" s="204">
        <f t="shared" ca="1" si="151"/>
        <v>2225471476.7129321</v>
      </c>
      <c r="Y77" s="204">
        <f t="shared" ca="1" si="151"/>
        <v>2254817489.3505783</v>
      </c>
      <c r="Z77" s="204">
        <f t="shared" ca="1" si="151"/>
        <v>2284372396.3596325</v>
      </c>
      <c r="AA77" s="204">
        <f t="shared" ca="1" si="151"/>
        <v>2314137441.8005748</v>
      </c>
      <c r="AB77" s="204">
        <f t="shared" ca="1" si="151"/>
        <v>2344113876.5289779</v>
      </c>
      <c r="AC77" s="204">
        <f t="shared" ca="1" si="151"/>
        <v>2374302958.2307668</v>
      </c>
      <c r="AD77" s="204">
        <f t="shared" ca="1" si="151"/>
        <v>2404705951.4576569</v>
      </c>
      <c r="AE77" s="204">
        <f t="shared" ca="1" si="151"/>
        <v>2435324127.6627698</v>
      </c>
      <c r="AF77" s="204">
        <f t="shared" ca="1" si="151"/>
        <v>2466158765.2364264</v>
      </c>
      <c r="AG77" s="204">
        <f t="shared" ca="1" si="151"/>
        <v>2497211149.5421233</v>
      </c>
      <c r="AH77" s="204">
        <f t="shared" ca="1" si="151"/>
        <v>2523511387.7900987</v>
      </c>
      <c r="AI77" s="204">
        <f t="shared" ca="1" si="151"/>
        <v>2544362011.8343987</v>
      </c>
      <c r="AJ77" s="204">
        <f t="shared" ref="AJ77:BO77" ca="1" si="152">SUM(AJ49,AJ55,AJ61, AJ67)</f>
        <v>2565294197.8957486</v>
      </c>
      <c r="AK77" s="204">
        <f t="shared" ca="1" si="152"/>
        <v>2586308208.6061258</v>
      </c>
      <c r="AL77" s="204">
        <f t="shared" ca="1" si="152"/>
        <v>2607404307.369081</v>
      </c>
      <c r="AM77" s="204">
        <f t="shared" ca="1" si="152"/>
        <v>2628582758.3618879</v>
      </c>
      <c r="AN77" s="204">
        <f t="shared" ca="1" si="152"/>
        <v>2649843826.5376949</v>
      </c>
      <c r="AO77" s="204">
        <f t="shared" ca="1" si="152"/>
        <v>2671187777.6276875</v>
      </c>
      <c r="AP77" s="204">
        <f t="shared" ca="1" si="152"/>
        <v>2692614878.1432543</v>
      </c>
      <c r="AQ77" s="204">
        <f t="shared" ca="1" si="152"/>
        <v>2714125395.3781562</v>
      </c>
      <c r="AR77" s="204">
        <f t="shared" ca="1" si="152"/>
        <v>2731851330.7984376</v>
      </c>
      <c r="AS77" s="204">
        <f t="shared" ca="1" si="152"/>
        <v>2741686464.9391918</v>
      </c>
      <c r="AT77" s="204">
        <f t="shared" ca="1" si="152"/>
        <v>2751536339.3761001</v>
      </c>
      <c r="AU77" s="204">
        <f t="shared" ca="1" si="152"/>
        <v>2761400972.0569663</v>
      </c>
      <c r="AV77" s="204">
        <f t="shared" ca="1" si="152"/>
        <v>2771280380.9494505</v>
      </c>
      <c r="AW77" s="204">
        <f t="shared" ca="1" si="152"/>
        <v>2781174584.0410914</v>
      </c>
      <c r="AX77" s="204">
        <f t="shared" ca="1" si="152"/>
        <v>2791083599.3393264</v>
      </c>
      <c r="AY77" s="204">
        <f t="shared" ca="1" si="152"/>
        <v>2801007444.8715138</v>
      </c>
      <c r="AZ77" s="204">
        <f t="shared" ca="1" si="152"/>
        <v>2810946138.6849513</v>
      </c>
      <c r="BA77" s="204">
        <f t="shared" ca="1" si="152"/>
        <v>2820899698.8468976</v>
      </c>
      <c r="BB77" s="204">
        <f t="shared" ca="1" si="152"/>
        <v>2826966487.2951374</v>
      </c>
      <c r="BC77" s="204">
        <f t="shared" ca="1" si="152"/>
        <v>2826028526.6156602</v>
      </c>
      <c r="BD77" s="204">
        <f t="shared" ca="1" si="152"/>
        <v>2825090766.3007789</v>
      </c>
      <c r="BE77" s="204">
        <f t="shared" ca="1" si="152"/>
        <v>2824153206.4014645</v>
      </c>
      <c r="BF77" s="204">
        <f t="shared" ca="1" si="152"/>
        <v>2823215846.968575</v>
      </c>
      <c r="BG77" s="204">
        <f t="shared" ca="1" si="152"/>
        <v>2822278688.0528603</v>
      </c>
      <c r="BH77" s="204">
        <f t="shared" ca="1" si="152"/>
        <v>2821341729.7049594</v>
      </c>
      <c r="BI77" s="204">
        <f t="shared" ca="1" si="152"/>
        <v>2820404971.9754014</v>
      </c>
      <c r="BJ77" s="204">
        <f t="shared" ca="1" si="152"/>
        <v>2819468414.9146051</v>
      </c>
      <c r="BK77" s="204">
        <f t="shared" ca="1" si="152"/>
        <v>2818532058.5728817</v>
      </c>
      <c r="BL77" s="204">
        <f t="shared" ca="1" si="152"/>
        <v>2814259037.0527458</v>
      </c>
      <c r="BM77" s="204">
        <f t="shared" ca="1" si="152"/>
        <v>2804917012.1451793</v>
      </c>
      <c r="BN77" s="204">
        <f t="shared" ca="1" si="152"/>
        <v>2795598739.1946354</v>
      </c>
      <c r="BO77" s="204">
        <f t="shared" ca="1" si="152"/>
        <v>2786304164.2325664</v>
      </c>
      <c r="BP77" s="204">
        <f t="shared" ref="BP77:CF77" ca="1" si="153">SUM(BP49,BP55,BP61, BP67)</f>
        <v>2777033233.4056382</v>
      </c>
      <c r="BQ77" s="204">
        <f t="shared" ca="1" si="153"/>
        <v>2767785892.9754906</v>
      </c>
      <c r="BR77" s="204">
        <f t="shared" ca="1" si="153"/>
        <v>2758562089.3185024</v>
      </c>
      <c r="BS77" s="204">
        <f t="shared" ca="1" si="153"/>
        <v>2749361768.9255586</v>
      </c>
      <c r="BT77" s="204">
        <f t="shared" ca="1" si="153"/>
        <v>2740184878.4018116</v>
      </c>
      <c r="BU77" s="204">
        <f t="shared" ca="1" si="153"/>
        <v>2731031364.4664478</v>
      </c>
      <c r="BV77" s="204">
        <f t="shared" ca="1" si="153"/>
        <v>2720017785.1866932</v>
      </c>
      <c r="BW77" s="204">
        <f t="shared" ca="1" si="153"/>
        <v>2706413842.5927591</v>
      </c>
      <c r="BX77" s="204">
        <f t="shared" ca="1" si="153"/>
        <v>2692859591.3441811</v>
      </c>
      <c r="BY77" s="204">
        <f t="shared" ca="1" si="153"/>
        <v>2679354871.1374969</v>
      </c>
      <c r="BZ77" s="204">
        <f t="shared" ca="1" si="153"/>
        <v>2665899522.152823</v>
      </c>
      <c r="CA77" s="204">
        <f t="shared" ca="1" si="153"/>
        <v>2652493385.0524578</v>
      </c>
      <c r="CB77" s="204">
        <f t="shared" ca="1" si="153"/>
        <v>2639136300.9794898</v>
      </c>
      <c r="CC77" s="204">
        <f t="shared" ca="1" si="153"/>
        <v>2625828111.5563998</v>
      </c>
      <c r="CD77" s="204">
        <f t="shared" ca="1" si="153"/>
        <v>2612568658.8836794</v>
      </c>
      <c r="CE77" s="204">
        <f t="shared" ca="1" si="153"/>
        <v>2599357785.5384464</v>
      </c>
      <c r="CF77" s="204">
        <f t="shared" ca="1" si="153"/>
        <v>2586195334.5730639</v>
      </c>
    </row>
    <row r="78" spans="1:84" s="126" customFormat="1" x14ac:dyDescent="0.2">
      <c r="A78" s="120"/>
      <c r="B78" s="213" t="s">
        <v>192</v>
      </c>
      <c r="D78" s="204">
        <f t="shared" ref="D78:AI78" ca="1" si="154">SUM(D50,D56,D62, D68)</f>
        <v>1028782491.6018437</v>
      </c>
      <c r="E78" s="204">
        <f t="shared" ca="1" si="154"/>
        <v>1025891244.6357528</v>
      </c>
      <c r="F78" s="204">
        <f t="shared" ca="1" si="154"/>
        <v>1225013198.0792279</v>
      </c>
      <c r="G78" s="204">
        <f t="shared" ca="1" si="154"/>
        <v>1249976647.7872419</v>
      </c>
      <c r="H78" s="204">
        <f t="shared" ca="1" si="154"/>
        <v>1175258417.7798722</v>
      </c>
      <c r="I78" s="204">
        <f t="shared" ca="1" si="154"/>
        <v>1111797406.4760168</v>
      </c>
      <c r="J78" s="204">
        <f t="shared" ca="1" si="154"/>
        <v>1133982543.0100381</v>
      </c>
      <c r="K78" s="204">
        <f t="shared" ca="1" si="154"/>
        <v>1156457536.9854138</v>
      </c>
      <c r="L78" s="204">
        <f t="shared" ca="1" si="154"/>
        <v>1179225656.7537804</v>
      </c>
      <c r="M78" s="204">
        <f t="shared" ca="1" si="154"/>
        <v>1202290204.8306422</v>
      </c>
      <c r="N78" s="204">
        <f t="shared" ca="1" si="154"/>
        <v>1223233634.9491665</v>
      </c>
      <c r="O78" s="204">
        <f t="shared" ca="1" si="154"/>
        <v>1244552249.2989647</v>
      </c>
      <c r="P78" s="204">
        <f t="shared" ca="1" si="154"/>
        <v>1266089246.1200376</v>
      </c>
      <c r="Q78" s="204">
        <f t="shared" ca="1" si="154"/>
        <v>1287846520.4551587</v>
      </c>
      <c r="R78" s="204">
        <f t="shared" ca="1" si="154"/>
        <v>1309825982.4922328</v>
      </c>
      <c r="S78" s="204">
        <f t="shared" ca="1" si="154"/>
        <v>1332029557.6795065</v>
      </c>
      <c r="T78" s="204">
        <f t="shared" ca="1" si="154"/>
        <v>1354459186.8416302</v>
      </c>
      <c r="U78" s="204">
        <f t="shared" ca="1" si="154"/>
        <v>1377116826.2965698</v>
      </c>
      <c r="V78" s="204">
        <f t="shared" ca="1" si="154"/>
        <v>1400004447.9733851</v>
      </c>
      <c r="W78" s="204">
        <f t="shared" ca="1" si="154"/>
        <v>1423124039.5308666</v>
      </c>
      <c r="X78" s="204">
        <f t="shared" ca="1" si="154"/>
        <v>1443606660.7979987</v>
      </c>
      <c r="Y78" s="204">
        <f t="shared" ca="1" si="154"/>
        <v>1462642680.1869271</v>
      </c>
      <c r="Z78" s="204">
        <f t="shared" ca="1" si="154"/>
        <v>1481814204.1056485</v>
      </c>
      <c r="AA78" s="204">
        <f t="shared" ca="1" si="154"/>
        <v>1501122039.5449665</v>
      </c>
      <c r="AB78" s="204">
        <f t="shared" ca="1" si="154"/>
        <v>1520566997.9034894</v>
      </c>
      <c r="AC78" s="204">
        <f t="shared" ca="1" si="154"/>
        <v>1540149895.010504</v>
      </c>
      <c r="AD78" s="204">
        <f t="shared" ca="1" si="154"/>
        <v>1559871551.1489639</v>
      </c>
      <c r="AE78" s="204">
        <f t="shared" ca="1" si="154"/>
        <v>1579732791.0785911</v>
      </c>
      <c r="AF78" s="204">
        <f t="shared" ca="1" si="154"/>
        <v>1599734444.0590951</v>
      </c>
      <c r="AG78" s="204">
        <f t="shared" ca="1" si="154"/>
        <v>1619877343.8735087</v>
      </c>
      <c r="AH78" s="204">
        <f t="shared" ca="1" si="154"/>
        <v>1636937647.4871578</v>
      </c>
      <c r="AI78" s="204">
        <f t="shared" ca="1" si="154"/>
        <v>1650462925.8780029</v>
      </c>
      <c r="AJ78" s="204">
        <f t="shared" ref="AJ78:BO78" ca="1" si="155">SUM(AJ50,AJ56,AJ62, AJ68)</f>
        <v>1664041111.5151906</v>
      </c>
      <c r="AK78" s="204">
        <f t="shared" ca="1" si="155"/>
        <v>1677672374.7615414</v>
      </c>
      <c r="AL78" s="204">
        <f t="shared" ca="1" si="155"/>
        <v>1691356886.480377</v>
      </c>
      <c r="AM78" s="204">
        <f t="shared" ca="1" si="155"/>
        <v>1705094818.0369129</v>
      </c>
      <c r="AN78" s="204">
        <f t="shared" ca="1" si="155"/>
        <v>1718886341.2996571</v>
      </c>
      <c r="AO78" s="204">
        <f t="shared" ca="1" si="155"/>
        <v>1732731628.6418099</v>
      </c>
      <c r="AP78" s="204">
        <f t="shared" ca="1" si="155"/>
        <v>1746630852.9426692</v>
      </c>
      <c r="AQ78" s="204">
        <f t="shared" ca="1" si="155"/>
        <v>1760584187.5890398</v>
      </c>
      <c r="AR78" s="204">
        <f t="shared" ca="1" si="155"/>
        <v>1772082560.1920853</v>
      </c>
      <c r="AS78" s="204">
        <f t="shared" ca="1" si="155"/>
        <v>1778462359.0330279</v>
      </c>
      <c r="AT78" s="204">
        <f t="shared" ca="1" si="155"/>
        <v>1784851719.5248222</v>
      </c>
      <c r="AU78" s="204">
        <f t="shared" ca="1" si="155"/>
        <v>1791250653.3097467</v>
      </c>
      <c r="AV78" s="204">
        <f t="shared" ca="1" si="155"/>
        <v>1797659172.0429602</v>
      </c>
      <c r="AW78" s="204">
        <f t="shared" ca="1" si="155"/>
        <v>1804077287.3925154</v>
      </c>
      <c r="AX78" s="204">
        <f t="shared" ca="1" si="155"/>
        <v>1810505011.0393741</v>
      </c>
      <c r="AY78" s="204">
        <f t="shared" ca="1" si="155"/>
        <v>1816942354.6774189</v>
      </c>
      <c r="AZ78" s="204">
        <f t="shared" ca="1" si="155"/>
        <v>1823389330.0134671</v>
      </c>
      <c r="BA78" s="204">
        <f t="shared" ca="1" si="155"/>
        <v>1829845948.7672846</v>
      </c>
      <c r="BB78" s="204">
        <f t="shared" ca="1" si="155"/>
        <v>1833781317.4817903</v>
      </c>
      <c r="BC78" s="204">
        <f t="shared" ca="1" si="155"/>
        <v>1833172879.1286619</v>
      </c>
      <c r="BD78" s="204">
        <f t="shared" ca="1" si="155"/>
        <v>1832564570.7544756</v>
      </c>
      <c r="BE78" s="204">
        <f t="shared" ca="1" si="155"/>
        <v>1831956392.392288</v>
      </c>
      <c r="BF78" s="204">
        <f t="shared" ca="1" si="155"/>
        <v>1831348344.075084</v>
      </c>
      <c r="BG78" s="204">
        <f t="shared" ca="1" si="155"/>
        <v>1830740425.8357778</v>
      </c>
      <c r="BH78" s="204">
        <f t="shared" ca="1" si="155"/>
        <v>1830132637.707212</v>
      </c>
      <c r="BI78" s="204">
        <f t="shared" ca="1" si="155"/>
        <v>1829524979.722157</v>
      </c>
      <c r="BJ78" s="204">
        <f t="shared" ca="1" si="155"/>
        <v>1828917451.9133127</v>
      </c>
      <c r="BK78" s="204">
        <f t="shared" ca="1" si="155"/>
        <v>1828310054.313308</v>
      </c>
      <c r="BL78" s="204">
        <f t="shared" ca="1" si="155"/>
        <v>1825538246.899193</v>
      </c>
      <c r="BM78" s="204">
        <f t="shared" ca="1" si="155"/>
        <v>1819478327.1841359</v>
      </c>
      <c r="BN78" s="204">
        <f t="shared" ca="1" si="155"/>
        <v>1813433814.7107384</v>
      </c>
      <c r="BO78" s="204">
        <f t="shared" ca="1" si="155"/>
        <v>1807404674.471102</v>
      </c>
      <c r="BP78" s="204">
        <f t="shared" ref="BP78:CF78" ca="1" si="156">SUM(BP50,BP56,BP62, BP68)</f>
        <v>1801390871.5320621</v>
      </c>
      <c r="BQ78" s="204">
        <f t="shared" ca="1" si="156"/>
        <v>1795392371.0350366</v>
      </c>
      <c r="BR78" s="204">
        <f t="shared" ca="1" si="156"/>
        <v>1789409138.1958714</v>
      </c>
      <c r="BS78" s="204">
        <f t="shared" ca="1" si="156"/>
        <v>1783441138.3046875</v>
      </c>
      <c r="BT78" s="204">
        <f t="shared" ca="1" si="156"/>
        <v>1777488336.7257302</v>
      </c>
      <c r="BU78" s="204">
        <f t="shared" ca="1" si="156"/>
        <v>1771550698.8972139</v>
      </c>
      <c r="BV78" s="204">
        <f t="shared" ca="1" si="156"/>
        <v>1764406483.8526261</v>
      </c>
      <c r="BW78" s="204">
        <f t="shared" ca="1" si="156"/>
        <v>1755581951.9316623</v>
      </c>
      <c r="BX78" s="204">
        <f t="shared" ca="1" si="156"/>
        <v>1746789653.5235896</v>
      </c>
      <c r="BY78" s="204">
        <f t="shared" ca="1" si="156"/>
        <v>1738029484.643626</v>
      </c>
      <c r="BZ78" s="204">
        <f t="shared" ca="1" si="156"/>
        <v>1729301341.6206753</v>
      </c>
      <c r="CA78" s="204">
        <f t="shared" ca="1" si="156"/>
        <v>1720605121.096421</v>
      </c>
      <c r="CB78" s="204">
        <f t="shared" ca="1" si="156"/>
        <v>1711940720.0244212</v>
      </c>
      <c r="CC78" s="204">
        <f t="shared" ca="1" si="156"/>
        <v>1703308035.669205</v>
      </c>
      <c r="CD78" s="204">
        <f t="shared" ca="1" si="156"/>
        <v>1694706965.6053748</v>
      </c>
      <c r="CE78" s="204">
        <f t="shared" ca="1" si="156"/>
        <v>1686137407.7167082</v>
      </c>
      <c r="CF78" s="204">
        <f t="shared" ca="1" si="156"/>
        <v>1677599260.1952622</v>
      </c>
    </row>
    <row r="79" spans="1:84" s="126" customFormat="1" x14ac:dyDescent="0.2">
      <c r="A79" s="120"/>
      <c r="B79" s="213" t="s">
        <v>193</v>
      </c>
      <c r="D79" s="204">
        <f t="shared" ref="D79:AI79" ca="1" si="157">SUM(D51,D57,D63, D69)</f>
        <v>774633168.40597796</v>
      </c>
      <c r="E79" s="204">
        <f t="shared" ca="1" si="157"/>
        <v>778268789.97187614</v>
      </c>
      <c r="F79" s="204">
        <f t="shared" ca="1" si="157"/>
        <v>755008102.26069701</v>
      </c>
      <c r="G79" s="204">
        <f t="shared" ca="1" si="157"/>
        <v>755756256.32534099</v>
      </c>
      <c r="H79" s="204">
        <f t="shared" ca="1" si="157"/>
        <v>757130416.40152764</v>
      </c>
      <c r="I79" s="204">
        <f t="shared" ca="1" si="157"/>
        <v>759099115.00068593</v>
      </c>
      <c r="J79" s="204">
        <f t="shared" ca="1" si="157"/>
        <v>761633833.50657141</v>
      </c>
      <c r="K79" s="204">
        <f t="shared" ca="1" si="157"/>
        <v>764708690.11462104</v>
      </c>
      <c r="L79" s="204">
        <f t="shared" ca="1" si="157"/>
        <v>768300165.47860312</v>
      </c>
      <c r="M79" s="204">
        <f t="shared" ca="1" si="157"/>
        <v>772386861.01295793</v>
      </c>
      <c r="N79" s="204">
        <f t="shared" ca="1" si="157"/>
        <v>775414674.02336764</v>
      </c>
      <c r="O79" s="204">
        <f t="shared" ca="1" si="157"/>
        <v>778984224.71245623</v>
      </c>
      <c r="P79" s="204">
        <f t="shared" ca="1" si="157"/>
        <v>782975001.03618479</v>
      </c>
      <c r="Q79" s="204">
        <f t="shared" ca="1" si="157"/>
        <v>787369943.30306411</v>
      </c>
      <c r="R79" s="204">
        <f t="shared" ca="1" si="157"/>
        <v>792153360.77980065</v>
      </c>
      <c r="S79" s="204">
        <f t="shared" ca="1" si="157"/>
        <v>797310804.10805297</v>
      </c>
      <c r="T79" s="204">
        <f t="shared" ca="1" si="157"/>
        <v>802828951.49223864</v>
      </c>
      <c r="U79" s="204">
        <f t="shared" ca="1" si="157"/>
        <v>808695507.00800478</v>
      </c>
      <c r="V79" s="204">
        <f t="shared" ca="1" si="157"/>
        <v>814899109.59789717</v>
      </c>
      <c r="W79" s="204">
        <f t="shared" ca="1" si="157"/>
        <v>821429251.50668132</v>
      </c>
      <c r="X79" s="204">
        <f t="shared" ca="1" si="157"/>
        <v>826632256.81230032</v>
      </c>
      <c r="Y79" s="204">
        <f t="shared" ca="1" si="157"/>
        <v>837532587.79440033</v>
      </c>
      <c r="Z79" s="204">
        <f t="shared" ca="1" si="157"/>
        <v>848510510.8530513</v>
      </c>
      <c r="AA79" s="204">
        <f t="shared" ca="1" si="157"/>
        <v>859566488.08419311</v>
      </c>
      <c r="AB79" s="204">
        <f t="shared" ca="1" si="157"/>
        <v>870700984.10774624</v>
      </c>
      <c r="AC79" s="204">
        <f t="shared" ca="1" si="157"/>
        <v>881914466.08070898</v>
      </c>
      <c r="AD79" s="204">
        <f t="shared" ca="1" si="157"/>
        <v>893207403.71032071</v>
      </c>
      <c r="AE79" s="204">
        <f t="shared" ca="1" si="157"/>
        <v>904580269.26729095</v>
      </c>
      <c r="AF79" s="204">
        <f t="shared" ca="1" si="157"/>
        <v>916033537.59909415</v>
      </c>
      <c r="AG79" s="204">
        <f t="shared" ca="1" si="157"/>
        <v>927567686.14333284</v>
      </c>
      <c r="AH79" s="204">
        <f t="shared" ca="1" si="157"/>
        <v>937336690.79137194</v>
      </c>
      <c r="AI79" s="204">
        <f t="shared" ca="1" si="157"/>
        <v>945081483.93849015</v>
      </c>
      <c r="AJ79" s="204">
        <f t="shared" ref="AJ79:BO79" ca="1" si="158">SUM(AJ51,AJ57,AJ63, AJ69)</f>
        <v>952856572.63195598</v>
      </c>
      <c r="AK79" s="204">
        <f t="shared" ca="1" si="158"/>
        <v>960662054.42428267</v>
      </c>
      <c r="AL79" s="204">
        <f t="shared" ca="1" si="158"/>
        <v>968498027.15457797</v>
      </c>
      <c r="AM79" s="204">
        <f t="shared" ca="1" si="158"/>
        <v>976364588.94934249</v>
      </c>
      <c r="AN79" s="204">
        <f t="shared" ca="1" si="158"/>
        <v>984261838.2232697</v>
      </c>
      <c r="AO79" s="204">
        <f t="shared" ca="1" si="158"/>
        <v>992189873.68004847</v>
      </c>
      <c r="AP79" s="204">
        <f t="shared" ca="1" si="158"/>
        <v>1000148794.3131677</v>
      </c>
      <c r="AQ79" s="204">
        <f t="shared" ca="1" si="158"/>
        <v>1008138699.4067225</v>
      </c>
      <c r="AR79" s="204">
        <f t="shared" ca="1" si="158"/>
        <v>1014722853.9280199</v>
      </c>
      <c r="AS79" s="204">
        <f t="shared" ca="1" si="158"/>
        <v>1018376028.4334915</v>
      </c>
      <c r="AT79" s="204">
        <f t="shared" ca="1" si="158"/>
        <v>1022034678.0925492</v>
      </c>
      <c r="AU79" s="204">
        <f t="shared" ca="1" si="158"/>
        <v>1025698809.5717469</v>
      </c>
      <c r="AV79" s="204">
        <f t="shared" ca="1" si="158"/>
        <v>1029368429.5450146</v>
      </c>
      <c r="AW79" s="204">
        <f t="shared" ca="1" si="158"/>
        <v>1033043544.693665</v>
      </c>
      <c r="AX79" s="204">
        <f t="shared" ca="1" si="158"/>
        <v>1036724161.7064027</v>
      </c>
      <c r="AY79" s="204">
        <f t="shared" ca="1" si="158"/>
        <v>1040410287.2793311</v>
      </c>
      <c r="AZ79" s="204">
        <f t="shared" ca="1" si="158"/>
        <v>1044101928.1159601</v>
      </c>
      <c r="BA79" s="204">
        <f t="shared" ca="1" si="158"/>
        <v>1047799090.9272146</v>
      </c>
      <c r="BB79" s="204">
        <f t="shared" ca="1" si="158"/>
        <v>1050052545.5939404</v>
      </c>
      <c r="BC79" s="204">
        <f t="shared" ca="1" si="158"/>
        <v>1049704143.2181323</v>
      </c>
      <c r="BD79" s="204">
        <f t="shared" ca="1" si="158"/>
        <v>1049355815.2712295</v>
      </c>
      <c r="BE79" s="204">
        <f t="shared" ca="1" si="158"/>
        <v>1049007561.7721603</v>
      </c>
      <c r="BF79" s="204">
        <f t="shared" ca="1" si="158"/>
        <v>1048659382.7398118</v>
      </c>
      <c r="BG79" s="204">
        <f t="shared" ca="1" si="158"/>
        <v>1048311278.19303</v>
      </c>
      <c r="BH79" s="204">
        <f t="shared" ca="1" si="158"/>
        <v>1047963248.1506205</v>
      </c>
      <c r="BI79" s="204">
        <f t="shared" ca="1" si="158"/>
        <v>1047615292.6313474</v>
      </c>
      <c r="BJ79" s="204">
        <f t="shared" ca="1" si="158"/>
        <v>1047267411.6539348</v>
      </c>
      <c r="BK79" s="204">
        <f t="shared" ca="1" si="158"/>
        <v>1046919605.2370657</v>
      </c>
      <c r="BL79" s="204">
        <f t="shared" ca="1" si="158"/>
        <v>1045332423.1139699</v>
      </c>
      <c r="BM79" s="204">
        <f t="shared" ca="1" si="158"/>
        <v>1041862419.2635448</v>
      </c>
      <c r="BN79" s="204">
        <f t="shared" ca="1" si="158"/>
        <v>1038401237.835417</v>
      </c>
      <c r="BO79" s="204">
        <f t="shared" ca="1" si="158"/>
        <v>1034948858.7835311</v>
      </c>
      <c r="BP79" s="204">
        <f t="shared" ref="BP79:CF79" ca="1" si="159">SUM(BP51,BP57,BP63, BP69)</f>
        <v>1031505262.1046264</v>
      </c>
      <c r="BQ79" s="204">
        <f t="shared" ca="1" si="159"/>
        <v>1028070427.8381488</v>
      </c>
      <c r="BR79" s="204">
        <f t="shared" ca="1" si="159"/>
        <v>1024644336.066162</v>
      </c>
      <c r="BS79" s="204">
        <f t="shared" ca="1" si="159"/>
        <v>1021226966.9132624</v>
      </c>
      <c r="BT79" s="204">
        <f t="shared" ca="1" si="159"/>
        <v>1017818300.5464891</v>
      </c>
      <c r="BU79" s="204">
        <f t="shared" ca="1" si="159"/>
        <v>1014418317.1752391</v>
      </c>
      <c r="BV79" s="204">
        <f t="shared" ca="1" si="159"/>
        <v>1010327428.3429714</v>
      </c>
      <c r="BW79" s="204">
        <f t="shared" ca="1" si="159"/>
        <v>1005274360.0223844</v>
      </c>
      <c r="BX79" s="204">
        <f t="shared" ca="1" si="159"/>
        <v>1000239749.1274756</v>
      </c>
      <c r="BY79" s="204">
        <f t="shared" ca="1" si="159"/>
        <v>995223536.11489367</v>
      </c>
      <c r="BZ79" s="204">
        <f t="shared" ca="1" si="159"/>
        <v>990225661.62090933</v>
      </c>
      <c r="CA79" s="204">
        <f t="shared" ca="1" si="159"/>
        <v>985246066.46089518</v>
      </c>
      <c r="CB79" s="204">
        <f t="shared" ca="1" si="159"/>
        <v>980284691.62880838</v>
      </c>
      <c r="CC79" s="204">
        <f t="shared" ca="1" si="159"/>
        <v>975341478.29667342</v>
      </c>
      <c r="CD79" s="204">
        <f t="shared" ca="1" si="159"/>
        <v>970416367.8140676</v>
      </c>
      <c r="CE79" s="204">
        <f t="shared" ca="1" si="159"/>
        <v>965509301.70760632</v>
      </c>
      <c r="CF79" s="204">
        <f t="shared" ca="1" si="159"/>
        <v>960620221.68043196</v>
      </c>
    </row>
    <row r="80" spans="1:84" s="126" customFormat="1" x14ac:dyDescent="0.2">
      <c r="A80" s="120"/>
      <c r="B80" s="213" t="s">
        <v>194</v>
      </c>
      <c r="D80" s="204">
        <f t="shared" ref="D80:AI80" ca="1" si="160">SUM(D52,D58,D64, D70)</f>
        <v>267677475.1771217</v>
      </c>
      <c r="E80" s="204">
        <f t="shared" ca="1" si="160"/>
        <v>276221015.65575033</v>
      </c>
      <c r="F80" s="204">
        <f t="shared" ca="1" si="160"/>
        <v>281890801.38790888</v>
      </c>
      <c r="G80" s="204">
        <f t="shared" ca="1" si="160"/>
        <v>287635201.33286554</v>
      </c>
      <c r="H80" s="204">
        <f t="shared" ca="1" si="160"/>
        <v>372044863.88538074</v>
      </c>
      <c r="I80" s="204">
        <f t="shared" ca="1" si="160"/>
        <v>299351229.13710904</v>
      </c>
      <c r="J80" s="204">
        <f t="shared" ca="1" si="160"/>
        <v>305324571.8229835</v>
      </c>
      <c r="K80" s="204">
        <f t="shared" ca="1" si="160"/>
        <v>311375958.5523538</v>
      </c>
      <c r="L80" s="204">
        <f t="shared" ca="1" si="160"/>
        <v>317506269.32806402</v>
      </c>
      <c r="M80" s="204">
        <f t="shared" ca="1" si="160"/>
        <v>323716393.35157073</v>
      </c>
      <c r="N80" s="204">
        <f t="shared" ca="1" si="160"/>
        <v>329355406.78331429</v>
      </c>
      <c r="O80" s="204">
        <f t="shared" ca="1" si="160"/>
        <v>335095435.75472611</v>
      </c>
      <c r="P80" s="204">
        <f t="shared" ca="1" si="160"/>
        <v>340894264.11714172</v>
      </c>
      <c r="Q80" s="204">
        <f t="shared" ca="1" si="160"/>
        <v>346752402.11002177</v>
      </c>
      <c r="R80" s="204">
        <f t="shared" ca="1" si="160"/>
        <v>352670364.05064684</v>
      </c>
      <c r="S80" s="204">
        <f t="shared" ca="1" si="160"/>
        <v>358648668.36513799</v>
      </c>
      <c r="T80" s="204">
        <f t="shared" ca="1" si="160"/>
        <v>364687837.61970615</v>
      </c>
      <c r="U80" s="204">
        <f t="shared" ca="1" si="160"/>
        <v>370788398.55213106</v>
      </c>
      <c r="V80" s="204">
        <f t="shared" ca="1" si="160"/>
        <v>376950882.10347223</v>
      </c>
      <c r="W80" s="204">
        <f t="shared" ca="1" si="160"/>
        <v>383175823.4500128</v>
      </c>
      <c r="X80" s="204">
        <f t="shared" ca="1" si="160"/>
        <v>388690761.11072659</v>
      </c>
      <c r="Y80" s="204">
        <f t="shared" ca="1" si="160"/>
        <v>393816208.33584625</v>
      </c>
      <c r="Z80" s="204">
        <f t="shared" ca="1" si="160"/>
        <v>398978140.1531474</v>
      </c>
      <c r="AA80" s="204">
        <f t="shared" ca="1" si="160"/>
        <v>404176773.84490061</v>
      </c>
      <c r="AB80" s="204">
        <f t="shared" ca="1" si="160"/>
        <v>409412327.88017833</v>
      </c>
      <c r="AC80" s="204">
        <f t="shared" ca="1" si="160"/>
        <v>414685021.92101306</v>
      </c>
      <c r="AD80" s="204">
        <f t="shared" ca="1" si="160"/>
        <v>419995076.82858711</v>
      </c>
      <c r="AE80" s="204">
        <f t="shared" ca="1" si="160"/>
        <v>425342714.66945279</v>
      </c>
      <c r="AF80" s="204">
        <f t="shared" ca="1" si="160"/>
        <v>430728158.72178376</v>
      </c>
      <c r="AG80" s="204">
        <f t="shared" ca="1" si="160"/>
        <v>436151633.48165876</v>
      </c>
      <c r="AH80" s="204">
        <f t="shared" ca="1" si="160"/>
        <v>440745119.88512176</v>
      </c>
      <c r="AI80" s="204">
        <f t="shared" ca="1" si="160"/>
        <v>444386802.36618501</v>
      </c>
      <c r="AJ80" s="204">
        <f t="shared" ref="AJ80:BO80" ca="1" si="161">SUM(AJ52,AJ58,AJ64, AJ70)</f>
        <v>448042730.13085902</v>
      </c>
      <c r="AK80" s="204">
        <f t="shared" ca="1" si="161"/>
        <v>451712949.04936099</v>
      </c>
      <c r="AL80" s="204">
        <f t="shared" ca="1" si="161"/>
        <v>455397505.12666798</v>
      </c>
      <c r="AM80" s="204">
        <f t="shared" ca="1" si="161"/>
        <v>459096444.50289202</v>
      </c>
      <c r="AN80" s="204">
        <f t="shared" ca="1" si="161"/>
        <v>462809813.45365667</v>
      </c>
      <c r="AO80" s="204">
        <f t="shared" ca="1" si="161"/>
        <v>466537658.39047408</v>
      </c>
      <c r="AP80" s="204">
        <f t="shared" ca="1" si="161"/>
        <v>470280025.86112332</v>
      </c>
      <c r="AQ80" s="204">
        <f t="shared" ca="1" si="161"/>
        <v>474036962.55002964</v>
      </c>
      <c r="AR80" s="204">
        <f t="shared" ca="1" si="161"/>
        <v>477132901.18118405</v>
      </c>
      <c r="AS80" s="204">
        <f t="shared" ca="1" si="161"/>
        <v>478850659.96347636</v>
      </c>
      <c r="AT80" s="204">
        <f t="shared" ca="1" si="161"/>
        <v>480570993.2170043</v>
      </c>
      <c r="AU80" s="204">
        <f t="shared" ca="1" si="161"/>
        <v>482293904.07644737</v>
      </c>
      <c r="AV80" s="204">
        <f t="shared" ca="1" si="161"/>
        <v>484019395.67995292</v>
      </c>
      <c r="AW80" s="204">
        <f t="shared" ca="1" si="161"/>
        <v>485747471.16914028</v>
      </c>
      <c r="AX80" s="204">
        <f t="shared" ca="1" si="161"/>
        <v>487478133.6891042</v>
      </c>
      <c r="AY80" s="204">
        <f t="shared" ca="1" si="161"/>
        <v>489211386.3884185</v>
      </c>
      <c r="AZ80" s="204">
        <f t="shared" ca="1" si="161"/>
        <v>490947232.41913974</v>
      </c>
      <c r="BA80" s="204">
        <f t="shared" ca="1" si="161"/>
        <v>492685674.93681079</v>
      </c>
      <c r="BB80" s="204">
        <f t="shared" ca="1" si="161"/>
        <v>493745271.35891789</v>
      </c>
      <c r="BC80" s="204">
        <f t="shared" ca="1" si="161"/>
        <v>493581447.90282613</v>
      </c>
      <c r="BD80" s="204">
        <f t="shared" ca="1" si="161"/>
        <v>493417659.44517696</v>
      </c>
      <c r="BE80" s="204">
        <f t="shared" ca="1" si="161"/>
        <v>493253905.99486971</v>
      </c>
      <c r="BF80" s="204">
        <f t="shared" ca="1" si="161"/>
        <v>493090187.56078428</v>
      </c>
      <c r="BG80" s="204">
        <f t="shared" ca="1" si="161"/>
        <v>492926504.15178132</v>
      </c>
      <c r="BH80" s="204">
        <f t="shared" ca="1" si="161"/>
        <v>492762855.7767024</v>
      </c>
      <c r="BI80" s="204">
        <f t="shared" ca="1" si="161"/>
        <v>492599242.44436979</v>
      </c>
      <c r="BJ80" s="204">
        <f t="shared" ca="1" si="161"/>
        <v>492435664.16358662</v>
      </c>
      <c r="BK80" s="204">
        <f t="shared" ca="1" si="161"/>
        <v>492272120.94313681</v>
      </c>
      <c r="BL80" s="204">
        <f t="shared" ca="1" si="161"/>
        <v>491525810.81126046</v>
      </c>
      <c r="BM80" s="204">
        <f t="shared" ca="1" si="161"/>
        <v>489894184.3071751</v>
      </c>
      <c r="BN80" s="204">
        <f t="shared" ca="1" si="161"/>
        <v>488266706.18039525</v>
      </c>
      <c r="BO80" s="204">
        <f t="shared" ca="1" si="161"/>
        <v>486643367.0051012</v>
      </c>
      <c r="BP80" s="204">
        <f t="shared" ref="BP80:CF80" ca="1" si="162">SUM(BP52,BP58,BP64, BP70)</f>
        <v>485024157.37559527</v>
      </c>
      <c r="BQ80" s="204">
        <f t="shared" ca="1" si="162"/>
        <v>483409067.90626103</v>
      </c>
      <c r="BR80" s="204">
        <f t="shared" ca="1" si="162"/>
        <v>481798089.23152131</v>
      </c>
      <c r="BS80" s="204">
        <f t="shared" ca="1" si="162"/>
        <v>480191212.00579786</v>
      </c>
      <c r="BT80" s="204">
        <f t="shared" ca="1" si="162"/>
        <v>478588426.9034698</v>
      </c>
      <c r="BU80" s="204">
        <f t="shared" ca="1" si="162"/>
        <v>476989724.61883265</v>
      </c>
      <c r="BV80" s="204">
        <f t="shared" ca="1" si="162"/>
        <v>475066151.6004023</v>
      </c>
      <c r="BW80" s="204">
        <f t="shared" ca="1" si="162"/>
        <v>472690147.9860577</v>
      </c>
      <c r="BX80" s="204">
        <f t="shared" ca="1" si="162"/>
        <v>470322823.23904008</v>
      </c>
      <c r="BY80" s="204">
        <f t="shared" ca="1" si="162"/>
        <v>467964149.36146659</v>
      </c>
      <c r="BZ80" s="204">
        <f t="shared" ca="1" si="162"/>
        <v>465614098.43991417</v>
      </c>
      <c r="CA80" s="204">
        <f t="shared" ca="1" si="162"/>
        <v>463272642.64517558</v>
      </c>
      <c r="CB80" s="204">
        <f t="shared" ca="1" si="162"/>
        <v>460939754.23201585</v>
      </c>
      <c r="CC80" s="204">
        <f t="shared" ca="1" si="162"/>
        <v>458615405.53892893</v>
      </c>
      <c r="CD80" s="204">
        <f t="shared" ca="1" si="162"/>
        <v>456299568.98789591</v>
      </c>
      <c r="CE80" s="204">
        <f t="shared" ca="1" si="162"/>
        <v>453992217.08414304</v>
      </c>
      <c r="CF80" s="204">
        <f t="shared" ca="1" si="162"/>
        <v>451693322.41590112</v>
      </c>
    </row>
    <row r="81" spans="1:84" s="126" customFormat="1" x14ac:dyDescent="0.2">
      <c r="A81" s="120"/>
      <c r="B81" s="127" t="s">
        <v>195</v>
      </c>
      <c r="D81" s="205">
        <f t="shared" ref="D81" ca="1" si="163">SUM(D65:D73)</f>
        <v>10552134176.378229</v>
      </c>
      <c r="E81" s="205">
        <f t="shared" ref="E81:AJ81" ca="1" si="164">SUM(E65:E73)</f>
        <v>10911294064.046127</v>
      </c>
      <c r="F81" s="205">
        <f t="shared" ca="1" si="164"/>
        <v>11015742513.680889</v>
      </c>
      <c r="G81" s="205">
        <f t="shared" ca="1" si="164"/>
        <v>11129204086.318386</v>
      </c>
      <c r="H81" s="205">
        <f t="shared" ca="1" si="164"/>
        <v>11227409715.811214</v>
      </c>
      <c r="I81" s="205">
        <f t="shared" ca="1" si="164"/>
        <v>11185302519.613342</v>
      </c>
      <c r="J81" s="205">
        <f t="shared" ca="1" si="164"/>
        <v>11312836966.1472</v>
      </c>
      <c r="K81" s="205">
        <f t="shared" ca="1" si="164"/>
        <v>11445883216.152456</v>
      </c>
      <c r="L81" s="205">
        <f t="shared" ca="1" si="164"/>
        <v>11584278842.851761</v>
      </c>
      <c r="M81" s="205">
        <f t="shared" ca="1" si="164"/>
        <v>11727877671.228796</v>
      </c>
      <c r="N81" s="205">
        <f t="shared" ca="1" si="164"/>
        <v>11853089889.612795</v>
      </c>
      <c r="O81" s="205">
        <f t="shared" ca="1" si="164"/>
        <v>11984242690.116695</v>
      </c>
      <c r="P81" s="205">
        <f t="shared" ca="1" si="164"/>
        <v>12119656451.29356</v>
      </c>
      <c r="Q81" s="205">
        <f t="shared" ca="1" si="164"/>
        <v>12259211035.303785</v>
      </c>
      <c r="R81" s="205">
        <f t="shared" ca="1" si="164"/>
        <v>12402796761.140457</v>
      </c>
      <c r="S81" s="205">
        <f t="shared" ca="1" si="164"/>
        <v>12550313437.534094</v>
      </c>
      <c r="T81" s="205">
        <f t="shared" ca="1" si="164"/>
        <v>12701669500.308336</v>
      </c>
      <c r="U81" s="205">
        <f t="shared" ca="1" si="164"/>
        <v>12856781241.669197</v>
      </c>
      <c r="V81" s="205">
        <f t="shared" ca="1" si="164"/>
        <v>13015572120.555813</v>
      </c>
      <c r="W81" s="205">
        <f t="shared" ca="1" si="164"/>
        <v>13177972144.590654</v>
      </c>
      <c r="X81" s="205">
        <f t="shared" ca="1" si="164"/>
        <v>13317432539.567192</v>
      </c>
      <c r="Y81" s="205">
        <f t="shared" ca="1" si="164"/>
        <v>13493041837.077822</v>
      </c>
      <c r="Z81" s="205">
        <f t="shared" ca="1" si="164"/>
        <v>13669901178.10112</v>
      </c>
      <c r="AA81" s="205">
        <f t="shared" ca="1" si="164"/>
        <v>13848018007.211605</v>
      </c>
      <c r="AB81" s="205">
        <f t="shared" ca="1" si="164"/>
        <v>14027399809.646254</v>
      </c>
      <c r="AC81" s="205">
        <f t="shared" ca="1" si="164"/>
        <v>14208054111.515514</v>
      </c>
      <c r="AD81" s="205">
        <f t="shared" ca="1" si="164"/>
        <v>14389988480.015373</v>
      </c>
      <c r="AE81" s="205">
        <f t="shared" ca="1" si="164"/>
        <v>14573210523.640469</v>
      </c>
      <c r="AF81" s="205">
        <f t="shared" ca="1" si="164"/>
        <v>14757727892.3983</v>
      </c>
      <c r="AG81" s="205">
        <f t="shared" ca="1" si="164"/>
        <v>14943548278.024496</v>
      </c>
      <c r="AH81" s="205">
        <f t="shared" ca="1" si="164"/>
        <v>15100931370.922798</v>
      </c>
      <c r="AI81" s="205">
        <f t="shared" ca="1" si="164"/>
        <v>15225703447.137459</v>
      </c>
      <c r="AJ81" s="205">
        <f t="shared" ca="1" si="164"/>
        <v>15350963598.036898</v>
      </c>
      <c r="AK81" s="205">
        <f t="shared" ref="AK81:BP81" ca="1" si="165">SUM(AK65:AK73)</f>
        <v>15476713395.235229</v>
      </c>
      <c r="AL81" s="205">
        <f t="shared" ca="1" si="165"/>
        <v>15602954414.963737</v>
      </c>
      <c r="AM81" s="205">
        <f t="shared" ca="1" si="165"/>
        <v>15729688238.083725</v>
      </c>
      <c r="AN81" s="205">
        <f t="shared" ca="1" si="165"/>
        <v>15856916450.099413</v>
      </c>
      <c r="AO81" s="205">
        <f t="shared" ca="1" si="165"/>
        <v>15984640641.170874</v>
      </c>
      <c r="AP81" s="205">
        <f t="shared" ca="1" si="165"/>
        <v>16112862406.126966</v>
      </c>
      <c r="AQ81" s="205">
        <f t="shared" ca="1" si="165"/>
        <v>16241583344.478367</v>
      </c>
      <c r="AR81" s="205">
        <f t="shared" ca="1" si="165"/>
        <v>16347656986.81542</v>
      </c>
      <c r="AS81" s="205">
        <f t="shared" ca="1" si="165"/>
        <v>16406511366.91625</v>
      </c>
      <c r="AT81" s="205">
        <f t="shared" ca="1" si="165"/>
        <v>16465453954.355448</v>
      </c>
      <c r="AU81" s="205">
        <f t="shared" ca="1" si="165"/>
        <v>16524484856.534395</v>
      </c>
      <c r="AV81" s="205">
        <f t="shared" ca="1" si="165"/>
        <v>16583604180.973276</v>
      </c>
      <c r="AW81" s="205">
        <f t="shared" ca="1" si="165"/>
        <v>16642812035.311241</v>
      </c>
      <c r="AX81" s="205">
        <f t="shared" ca="1" si="165"/>
        <v>16702108527.306511</v>
      </c>
      <c r="AY81" s="205">
        <f t="shared" ca="1" si="165"/>
        <v>16761493764.836531</v>
      </c>
      <c r="AZ81" s="205">
        <f t="shared" ca="1" si="165"/>
        <v>16820967855.898041</v>
      </c>
      <c r="BA81" s="205">
        <f t="shared" ca="1" si="165"/>
        <v>16880530908.607241</v>
      </c>
      <c r="BB81" s="205">
        <f t="shared" ca="1" si="165"/>
        <v>16916835151.345587</v>
      </c>
      <c r="BC81" s="205">
        <f t="shared" ca="1" si="165"/>
        <v>16911222314.518354</v>
      </c>
      <c r="BD81" s="205">
        <f t="shared" ca="1" si="165"/>
        <v>16905610676.682621</v>
      </c>
      <c r="BE81" s="205">
        <f t="shared" ca="1" si="165"/>
        <v>16900000238.143417</v>
      </c>
      <c r="BF81" s="205">
        <f t="shared" ca="1" si="165"/>
        <v>16894390999.205082</v>
      </c>
      <c r="BG81" s="205">
        <f t="shared" ca="1" si="165"/>
        <v>16888782960.171314</v>
      </c>
      <c r="BH81" s="205">
        <f t="shared" ca="1" si="165"/>
        <v>16883176121.345154</v>
      </c>
      <c r="BI81" s="205">
        <f t="shared" ca="1" si="165"/>
        <v>16877570483.028975</v>
      </c>
      <c r="BJ81" s="205">
        <f t="shared" ca="1" si="165"/>
        <v>16871966045.5245</v>
      </c>
      <c r="BK81" s="205">
        <f t="shared" ca="1" si="165"/>
        <v>16866362809.132799</v>
      </c>
      <c r="BL81" s="205">
        <f t="shared" ca="1" si="165"/>
        <v>16840792652.246012</v>
      </c>
      <c r="BM81" s="205">
        <f t="shared" ca="1" si="165"/>
        <v>16784889044.365911</v>
      </c>
      <c r="BN81" s="205">
        <f t="shared" ca="1" si="165"/>
        <v>16729127570.603884</v>
      </c>
      <c r="BO81" s="205">
        <f t="shared" ca="1" si="165"/>
        <v>16673507908.00663</v>
      </c>
      <c r="BP81" s="205">
        <f t="shared" ca="1" si="165"/>
        <v>16618029734.310286</v>
      </c>
      <c r="BQ81" s="205">
        <f t="shared" ref="BQ81:CF81" ca="1" si="166">SUM(BQ65:BQ73)</f>
        <v>16562692727.939013</v>
      </c>
      <c r="BR81" s="205">
        <f t="shared" ca="1" si="166"/>
        <v>16507496568.00359</v>
      </c>
      <c r="BS81" s="205">
        <f t="shared" ca="1" si="166"/>
        <v>16452440934.299994</v>
      </c>
      <c r="BT81" s="205">
        <f t="shared" ca="1" si="166"/>
        <v>16397525507.308002</v>
      </c>
      <c r="BU81" s="205">
        <f t="shared" ca="1" si="166"/>
        <v>16342749968.189781</v>
      </c>
      <c r="BV81" s="205">
        <f t="shared" ca="1" si="166"/>
        <v>16276843622.327238</v>
      </c>
      <c r="BW81" s="205">
        <f t="shared" ca="1" si="166"/>
        <v>16195436342.34613</v>
      </c>
      <c r="BX81" s="205">
        <f t="shared" ca="1" si="166"/>
        <v>16114326420.07984</v>
      </c>
      <c r="BY81" s="205">
        <f t="shared" ca="1" si="166"/>
        <v>16033512896.257265</v>
      </c>
      <c r="BZ81" s="205">
        <f t="shared" ca="1" si="166"/>
        <v>15952994814.501095</v>
      </c>
      <c r="CA81" s="205">
        <f t="shared" ca="1" si="166"/>
        <v>15872771221.319441</v>
      </c>
      <c r="CB81" s="205">
        <f t="shared" ca="1" si="166"/>
        <v>15792841166.097492</v>
      </c>
      <c r="CC81" s="205">
        <f t="shared" ca="1" si="166"/>
        <v>15713203701.08919</v>
      </c>
      <c r="CD81" s="205">
        <f t="shared" ca="1" si="166"/>
        <v>15633857881.40892</v>
      </c>
      <c r="CE81" s="205">
        <f t="shared" ca="1" si="166"/>
        <v>15554802765.023251</v>
      </c>
      <c r="CF81" s="205">
        <f t="shared" ca="1" si="166"/>
        <v>15476037412.74267</v>
      </c>
    </row>
    <row r="82" spans="1:84" s="126" customFormat="1" x14ac:dyDescent="0.2">
      <c r="A82" s="120"/>
      <c r="B82" s="127" t="s">
        <v>196</v>
      </c>
      <c r="D82" s="222">
        <f ca="1">SUMPRODUCT(D75:D80,_xlfn.ANCHORARRAY(Control!$Y$11))</f>
        <v>2974914622.4734788</v>
      </c>
      <c r="E82" s="222">
        <f ca="1">SUMPRODUCT(E75:E80,_xlfn.ANCHORARRAY(Control!$Y$11))</f>
        <v>3069045336.6787138</v>
      </c>
      <c r="F82" s="222">
        <f ca="1">SUMPRODUCT(F75:F80,_xlfn.ANCHORARRAY(Control!$Y$11))</f>
        <v>3116523367.7092357</v>
      </c>
      <c r="G82" s="222">
        <f ca="1">SUMPRODUCT(G75:G80,_xlfn.ANCHORARRAY(Control!$Y$11))</f>
        <v>3149034676.239502</v>
      </c>
      <c r="H82" s="222">
        <f ca="1">SUMPRODUCT(H75:H80,_xlfn.ANCHORARRAY(Control!$Y$11))</f>
        <v>3170248592.8619685</v>
      </c>
      <c r="I82" s="222">
        <f ca="1">SUMPRODUCT(I75:I80,_xlfn.ANCHORARRAY(Control!$Y$11))</f>
        <v>3147435079.1418443</v>
      </c>
      <c r="J82" s="222">
        <f ca="1">SUMPRODUCT(J75:J80,_xlfn.ANCHORARRAY(Control!$Y$11))</f>
        <v>3183530516.2107663</v>
      </c>
      <c r="K82" s="222">
        <f ca="1">SUMPRODUCT(K75:K80,_xlfn.ANCHORARRAY(Control!$Y$11))</f>
        <v>3221171263.8751984</v>
      </c>
      <c r="L82" s="222">
        <f ca="1">SUMPRODUCT(L75:L80,_xlfn.ANCHORARRAY(Control!$Y$11))</f>
        <v>3260312042.4884543</v>
      </c>
      <c r="M82" s="222">
        <f ca="1">SUMPRODUCT(M75:M80,_xlfn.ANCHORARRAY(Control!$Y$11))</f>
        <v>3300912110.8201289</v>
      </c>
      <c r="N82" s="222">
        <f ca="1">SUMPRODUCT(N75:N80,_xlfn.ANCHORARRAY(Control!$Y$11))</f>
        <v>3336331930.3784456</v>
      </c>
      <c r="O82" s="222">
        <f ca="1">SUMPRODUCT(O75:O80,_xlfn.ANCHORARRAY(Control!$Y$11))</f>
        <v>3373418649.6490793</v>
      </c>
      <c r="P82" s="222">
        <f ca="1">SUMPRODUCT(P75:P80,_xlfn.ANCHORARRAY(Control!$Y$11))</f>
        <v>3411699863.5086427</v>
      </c>
      <c r="Q82" s="222">
        <f ca="1">SUMPRODUCT(Q75:Q80,_xlfn.ANCHORARRAY(Control!$Y$11))</f>
        <v>3451142069.7248588</v>
      </c>
      <c r="R82" s="222">
        <f ca="1">SUMPRODUCT(R75:R80,_xlfn.ANCHORARRAY(Control!$Y$11))</f>
        <v>3491714686.0582886</v>
      </c>
      <c r="S82" s="222">
        <f ca="1">SUMPRODUCT(S75:S80,_xlfn.ANCHORARRAY(Control!$Y$11))</f>
        <v>3533389780.2414045</v>
      </c>
      <c r="T82" s="222">
        <f ca="1">SUMPRODUCT(T75:T80,_xlfn.ANCHORARRAY(Control!$Y$11))</f>
        <v>3576141829.1215115</v>
      </c>
      <c r="U82" s="222">
        <f ca="1">SUMPRODUCT(U75:U80,_xlfn.ANCHORARRAY(Control!$Y$11))</f>
        <v>3619947503.4725332</v>
      </c>
      <c r="V82" s="222">
        <f ca="1">SUMPRODUCT(V75:V80,_xlfn.ANCHORARRAY(Control!$Y$11))</f>
        <v>3664785475.440073</v>
      </c>
      <c r="W82" s="222">
        <f ca="1">SUMPRODUCT(W75:W80,_xlfn.ANCHORARRAY(Control!$Y$11))</f>
        <v>3710636245.9778204</v>
      </c>
      <c r="X82" s="222">
        <f ca="1">SUMPRODUCT(X75:X80,_xlfn.ANCHORARRAY(Control!$Y$11))</f>
        <v>3750024204.8424902</v>
      </c>
      <c r="Y82" s="222">
        <f ca="1">SUMPRODUCT(Y75:Y80,_xlfn.ANCHORARRAY(Control!$Y$11))</f>
        <v>3799473612.3862257</v>
      </c>
      <c r="Z82" s="222">
        <f ca="1">SUMPRODUCT(Z75:Z80,_xlfn.ANCHORARRAY(Control!$Y$11))</f>
        <v>3849275016.7352099</v>
      </c>
      <c r="AA82" s="222">
        <f ca="1">SUMPRODUCT(AA75:AA80,_xlfn.ANCHORARRAY(Control!$Y$11))</f>
        <v>3899430514.1896372</v>
      </c>
      <c r="AB82" s="222">
        <f ca="1">SUMPRODUCT(AB75:AB80,_xlfn.ANCHORARRAY(Control!$Y$11))</f>
        <v>3949942212.4997463</v>
      </c>
      <c r="AC82" s="222">
        <f ca="1">SUMPRODUCT(AC75:AC80,_xlfn.ANCHORARRAY(Control!$Y$11))</f>
        <v>4000812230.9252405</v>
      </c>
      <c r="AD82" s="222">
        <f ca="1">SUMPRODUCT(AD75:AD80,_xlfn.ANCHORARRAY(Control!$Y$11))</f>
        <v>4052042700.2950048</v>
      </c>
      <c r="AE82" s="222">
        <f ca="1">SUMPRODUCT(AE75:AE80,_xlfn.ANCHORARRAY(Control!$Y$11))</f>
        <v>4103635763.0671148</v>
      </c>
      <c r="AF82" s="222">
        <f ca="1">SUMPRODUCT(AF75:AF80,_xlfn.ANCHORARRAY(Control!$Y$11))</f>
        <v>4155593573.3891501</v>
      </c>
      <c r="AG82" s="222">
        <f ca="1">SUMPRODUCT(AG75:AG80,_xlfn.ANCHORARRAY(Control!$Y$11))</f>
        <v>4207918297.1588197</v>
      </c>
      <c r="AH82" s="222">
        <f ca="1">SUMPRODUCT(AH75:AH80,_xlfn.ANCHORARRAY(Control!$Y$11))</f>
        <v>4252235431.1689415</v>
      </c>
      <c r="AI82" s="222">
        <f ca="1">SUMPRODUCT(AI75:AI80,_xlfn.ANCHORARRAY(Control!$Y$11))</f>
        <v>4287369706.830421</v>
      </c>
      <c r="AJ82" s="222">
        <f ca="1">SUMPRODUCT(AJ75:AJ80,_xlfn.ANCHORARRAY(Control!$Y$11))</f>
        <v>4322641418.296895</v>
      </c>
      <c r="AK82" s="222">
        <f ca="1">SUMPRODUCT(AK75:AK80,_xlfn.ANCHORARRAY(Control!$Y$11))</f>
        <v>4358051008.1154957</v>
      </c>
      <c r="AL82" s="222">
        <f ca="1">SUMPRODUCT(AL75:AL80,_xlfn.ANCHORARRAY(Control!$Y$11))</f>
        <v>4393598920.1334925</v>
      </c>
      <c r="AM82" s="222">
        <f ca="1">SUMPRODUCT(AM75:AM80,_xlfn.ANCHORARRAY(Control!$Y$11))</f>
        <v>4429285599.501914</v>
      </c>
      <c r="AN82" s="222">
        <f ca="1">SUMPRODUCT(AN75:AN80,_xlfn.ANCHORARRAY(Control!$Y$11))</f>
        <v>4465111492.6791725</v>
      </c>
      <c r="AO82" s="222">
        <f ca="1">SUMPRODUCT(AO75:AO80,_xlfn.ANCHORARRAY(Control!$Y$11))</f>
        <v>4501077047.4347143</v>
      </c>
      <c r="AP82" s="222">
        <f ca="1">SUMPRODUCT(AP75:AP80,_xlfn.ANCHORARRAY(Control!$Y$11))</f>
        <v>4537182712.8526583</v>
      </c>
      <c r="AQ82" s="222">
        <f ca="1">SUMPRODUCT(AQ75:AQ80,_xlfn.ANCHORARRAY(Control!$Y$11))</f>
        <v>4573428939.3354607</v>
      </c>
      <c r="AR82" s="222">
        <f ca="1">SUMPRODUCT(AR75:AR80,_xlfn.ANCHORARRAY(Control!$Y$11))</f>
        <v>4603297967.4468765</v>
      </c>
      <c r="AS82" s="222">
        <f ca="1">SUMPRODUCT(AS75:AS80,_xlfn.ANCHORARRAY(Control!$Y$11))</f>
        <v>4619870632.0572395</v>
      </c>
      <c r="AT82" s="222">
        <f ca="1">SUMPRODUCT(AT75:AT80,_xlfn.ANCHORARRAY(Control!$Y$11))</f>
        <v>4636468134.7616215</v>
      </c>
      <c r="AU82" s="222">
        <f ca="1">SUMPRODUCT(AU75:AU80,_xlfn.ANCHORARRAY(Control!$Y$11))</f>
        <v>4653090505.8029203</v>
      </c>
      <c r="AV82" s="222">
        <f ca="1">SUMPRODUCT(AV75:AV80,_xlfn.ANCHORARRAY(Control!$Y$11))</f>
        <v>4669737775.4574919</v>
      </c>
      <c r="AW82" s="222">
        <f ca="1">SUMPRODUCT(AW75:AW80,_xlfn.ANCHORARRAY(Control!$Y$11))</f>
        <v>4686409974.035182</v>
      </c>
      <c r="AX82" s="222">
        <f ca="1">SUMPRODUCT(AX75:AX80,_xlfn.ANCHORARRAY(Control!$Y$11))</f>
        <v>4703107131.8793764</v>
      </c>
      <c r="AY82" s="222">
        <f ca="1">SUMPRODUCT(AY75:AY80,_xlfn.ANCHORARRAY(Control!$Y$11))</f>
        <v>4719829279.3670225</v>
      </c>
      <c r="AZ82" s="222">
        <f ca="1">SUMPRODUCT(AZ75:AZ80,_xlfn.ANCHORARRAY(Control!$Y$11))</f>
        <v>4736576446.9086666</v>
      </c>
      <c r="BA82" s="222">
        <f ca="1">SUMPRODUCT(BA75:BA80,_xlfn.ANCHORARRAY(Control!$Y$11))</f>
        <v>4753348664.948493</v>
      </c>
      <c r="BB82" s="222">
        <f ca="1">SUMPRODUCT(BB75:BB80,_xlfn.ANCHORARRAY(Control!$Y$11))</f>
        <v>4763571489.8486319</v>
      </c>
      <c r="BC82" s="222">
        <f ca="1">SUMPRODUCT(BC75:BC80,_xlfn.ANCHORARRAY(Control!$Y$11))</f>
        <v>4761990982.8571692</v>
      </c>
      <c r="BD82" s="222">
        <f ca="1">SUMPRODUCT(BD75:BD80,_xlfn.ANCHORARRAY(Control!$Y$11))</f>
        <v>4760410813.4885559</v>
      </c>
      <c r="BE82" s="222">
        <f ca="1">SUMPRODUCT(BE75:BE80,_xlfn.ANCHORARRAY(Control!$Y$11))</f>
        <v>4758830981.8286781</v>
      </c>
      <c r="BF82" s="222">
        <f ca="1">SUMPRODUCT(BF75:BF80,_xlfn.ANCHORARRAY(Control!$Y$11))</f>
        <v>4757251487.9632378</v>
      </c>
      <c r="BG82" s="222">
        <f ca="1">SUMPRODUCT(BG75:BG80,_xlfn.ANCHORARRAY(Control!$Y$11))</f>
        <v>4755672331.9777498</v>
      </c>
      <c r="BH82" s="222">
        <f ca="1">SUMPRODUCT(BH75:BH80,_xlfn.ANCHORARRAY(Control!$Y$11))</f>
        <v>4754093513.9575462</v>
      </c>
      <c r="BI82" s="222">
        <f ca="1">SUMPRODUCT(BI75:BI80,_xlfn.ANCHORARRAY(Control!$Y$11))</f>
        <v>4752515033.9877691</v>
      </c>
      <c r="BJ82" s="222">
        <f ca="1">SUMPRODUCT(BJ75:BJ80,_xlfn.ANCHORARRAY(Control!$Y$11))</f>
        <v>4750936892.1533794</v>
      </c>
      <c r="BK82" s="222">
        <f ca="1">SUMPRODUCT(BK75:BK80,_xlfn.ANCHORARRAY(Control!$Y$11))</f>
        <v>4749359088.5391512</v>
      </c>
      <c r="BL82" s="222">
        <f ca="1">SUMPRODUCT(BL75:BL80,_xlfn.ANCHORARRAY(Control!$Y$11))</f>
        <v>4742158847.157093</v>
      </c>
      <c r="BM82" s="222">
        <f ca="1">SUMPRODUCT(BM75:BM80,_xlfn.ANCHORARRAY(Control!$Y$11))</f>
        <v>4726417086.9781771</v>
      </c>
      <c r="BN82" s="222">
        <f ca="1">SUMPRODUCT(BN75:BN80,_xlfn.ANCHORARRAY(Control!$Y$11))</f>
        <v>4710715349.9941969</v>
      </c>
      <c r="BO82" s="222">
        <f ca="1">SUMPRODUCT(BO75:BO80,_xlfn.ANCHORARRAY(Control!$Y$11))</f>
        <v>4695053545.2655373</v>
      </c>
      <c r="BP82" s="222">
        <f ca="1">SUMPRODUCT(BP75:BP80,_xlfn.ANCHORARRAY(Control!$Y$11))</f>
        <v>4679431582.0467129</v>
      </c>
      <c r="BQ82" s="222">
        <f ca="1">SUMPRODUCT(BQ75:BQ80,_xlfn.ANCHORARRAY(Control!$Y$11))</f>
        <v>4663849369.7859859</v>
      </c>
      <c r="BR82" s="222">
        <f ca="1">SUMPRODUCT(BR75:BR80,_xlfn.ANCHORARRAY(Control!$Y$11))</f>
        <v>4648306818.1249571</v>
      </c>
      <c r="BS82" s="222">
        <f ca="1">SUMPRODUCT(BS75:BS80,_xlfn.ANCHORARRAY(Control!$Y$11))</f>
        <v>4632803836.8981714</v>
      </c>
      <c r="BT82" s="222">
        <f ca="1">SUMPRODUCT(BT75:BT80,_xlfn.ANCHORARRAY(Control!$Y$11))</f>
        <v>4617340336.1327229</v>
      </c>
      <c r="BU82" s="222">
        <f ca="1">SUMPRODUCT(BU75:BU80,_xlfn.ANCHORARRAY(Control!$Y$11))</f>
        <v>4601916226.0478601</v>
      </c>
      <c r="BV82" s="222">
        <f ca="1">SUMPRODUCT(BV75:BV80,_xlfn.ANCHORARRAY(Control!$Y$11))</f>
        <v>4583357818.4583702</v>
      </c>
      <c r="BW82" s="222">
        <f ca="1">SUMPRODUCT(BW75:BW80,_xlfn.ANCHORARRAY(Control!$Y$11))</f>
        <v>4560434535.5179062</v>
      </c>
      <c r="BX82" s="222">
        <f ca="1">SUMPRODUCT(BX75:BX80,_xlfn.ANCHORARRAY(Control!$Y$11))</f>
        <v>4537594984.8311729</v>
      </c>
      <c r="BY82" s="222">
        <f ca="1">SUMPRODUCT(BY75:BY80,_xlfn.ANCHORARRAY(Control!$Y$11))</f>
        <v>4514838896.279295</v>
      </c>
      <c r="BZ82" s="222">
        <f ca="1">SUMPRODUCT(BZ75:BZ80,_xlfn.ANCHORARRAY(Control!$Y$11))</f>
        <v>4492166000.5582552</v>
      </c>
      <c r="CA82" s="222">
        <f ca="1">SUMPRODUCT(CA75:CA80,_xlfn.ANCHORARRAY(Control!$Y$11))</f>
        <v>4469576029.1765337</v>
      </c>
      <c r="CB82" s="222">
        <f ca="1">SUMPRODUCT(CB75:CB80,_xlfn.ANCHORARRAY(Control!$Y$11))</f>
        <v>4447068714.4527617</v>
      </c>
      <c r="CC82" s="222">
        <f ca="1">SUMPRODUCT(CC75:CC80,_xlfn.ANCHORARRAY(Control!$Y$11))</f>
        <v>4424643789.5133705</v>
      </c>
      <c r="CD82" s="222">
        <f ca="1">SUMPRODUCT(CD75:CD80,_xlfn.ANCHORARRAY(Control!$Y$11))</f>
        <v>4402300988.2902632</v>
      </c>
      <c r="CE82" s="222">
        <f ca="1">SUMPRODUCT(CE75:CE80,_xlfn.ANCHORARRAY(Control!$Y$11))</f>
        <v>4380040045.5184822</v>
      </c>
      <c r="CF82" s="222">
        <f ca="1">SUMPRODUCT(CF75:CF80,_xlfn.ANCHORARRAY(Control!$Y$11))</f>
        <v>4357860696.7338753</v>
      </c>
    </row>
    <row r="83" spans="1:84" s="126" customFormat="1" x14ac:dyDescent="0.2">
      <c r="A83" s="120"/>
      <c r="B83" s="127" t="s">
        <v>197</v>
      </c>
      <c r="D83" s="222">
        <f ca="1">D82*0.25</f>
        <v>743728655.6183697</v>
      </c>
      <c r="E83" s="222">
        <f t="shared" ref="E83:BP83" ca="1" si="167">E82*0.25</f>
        <v>767261334.16967845</v>
      </c>
      <c r="F83" s="222">
        <f t="shared" ca="1" si="167"/>
        <v>779130841.92730892</v>
      </c>
      <c r="G83" s="222">
        <f t="shared" ca="1" si="167"/>
        <v>787258669.05987549</v>
      </c>
      <c r="H83" s="222">
        <f t="shared" ca="1" si="167"/>
        <v>792562148.21549213</v>
      </c>
      <c r="I83" s="222">
        <f t="shared" ca="1" si="167"/>
        <v>786858769.78546107</v>
      </c>
      <c r="J83" s="222">
        <f t="shared" ca="1" si="167"/>
        <v>795882629.05269158</v>
      </c>
      <c r="K83" s="222">
        <f t="shared" ca="1" si="167"/>
        <v>805292815.96879959</v>
      </c>
      <c r="L83" s="222">
        <f t="shared" ca="1" si="167"/>
        <v>815078010.62211359</v>
      </c>
      <c r="M83" s="222">
        <f t="shared" ca="1" si="167"/>
        <v>825228027.70503223</v>
      </c>
      <c r="N83" s="222">
        <f t="shared" ca="1" si="167"/>
        <v>834082982.59461141</v>
      </c>
      <c r="O83" s="222">
        <f t="shared" ca="1" si="167"/>
        <v>843354662.41226983</v>
      </c>
      <c r="P83" s="222">
        <f t="shared" ca="1" si="167"/>
        <v>852924965.87716067</v>
      </c>
      <c r="Q83" s="222">
        <f t="shared" ca="1" si="167"/>
        <v>862785517.43121469</v>
      </c>
      <c r="R83" s="222">
        <f t="shared" ca="1" si="167"/>
        <v>872928671.51457214</v>
      </c>
      <c r="S83" s="222">
        <f t="shared" ca="1" si="167"/>
        <v>883347445.06035113</v>
      </c>
      <c r="T83" s="222">
        <f t="shared" ca="1" si="167"/>
        <v>894035457.28037786</v>
      </c>
      <c r="U83" s="222">
        <f t="shared" ca="1" si="167"/>
        <v>904986875.86813331</v>
      </c>
      <c r="V83" s="222">
        <f t="shared" ca="1" si="167"/>
        <v>916196368.86001825</v>
      </c>
      <c r="W83" s="222">
        <f t="shared" ca="1" si="167"/>
        <v>927659061.4944551</v>
      </c>
      <c r="X83" s="222">
        <f t="shared" ca="1" si="167"/>
        <v>937506051.21062255</v>
      </c>
      <c r="Y83" s="222">
        <f t="shared" ca="1" si="167"/>
        <v>949868403.09655643</v>
      </c>
      <c r="Z83" s="222">
        <f t="shared" ca="1" si="167"/>
        <v>962318754.18380249</v>
      </c>
      <c r="AA83" s="222">
        <f t="shared" ca="1" si="167"/>
        <v>974857628.5474093</v>
      </c>
      <c r="AB83" s="222">
        <f t="shared" ca="1" si="167"/>
        <v>987485553.12493658</v>
      </c>
      <c r="AC83" s="222">
        <f t="shared" ca="1" si="167"/>
        <v>1000203057.7313101</v>
      </c>
      <c r="AD83" s="222">
        <f t="shared" ca="1" si="167"/>
        <v>1013010675.0737512</v>
      </c>
      <c r="AE83" s="222">
        <f t="shared" ca="1" si="167"/>
        <v>1025908940.7667787</v>
      </c>
      <c r="AF83" s="222">
        <f t="shared" ca="1" si="167"/>
        <v>1038898393.3472875</v>
      </c>
      <c r="AG83" s="222">
        <f t="shared" ca="1" si="167"/>
        <v>1051979574.2897049</v>
      </c>
      <c r="AH83" s="222">
        <f t="shared" ca="1" si="167"/>
        <v>1063058857.7922354</v>
      </c>
      <c r="AI83" s="222">
        <f t="shared" ca="1" si="167"/>
        <v>1071842426.7076052</v>
      </c>
      <c r="AJ83" s="222">
        <f t="shared" ca="1" si="167"/>
        <v>1080660354.5742238</v>
      </c>
      <c r="AK83" s="222">
        <f t="shared" ca="1" si="167"/>
        <v>1089512752.0288739</v>
      </c>
      <c r="AL83" s="222">
        <f t="shared" ca="1" si="167"/>
        <v>1098399730.0333731</v>
      </c>
      <c r="AM83" s="222">
        <f t="shared" ca="1" si="167"/>
        <v>1107321399.8754785</v>
      </c>
      <c r="AN83" s="222">
        <f t="shared" ca="1" si="167"/>
        <v>1116277873.1697931</v>
      </c>
      <c r="AO83" s="222">
        <f t="shared" ca="1" si="167"/>
        <v>1125269261.8586786</v>
      </c>
      <c r="AP83" s="222">
        <f t="shared" ca="1" si="167"/>
        <v>1134295678.2131646</v>
      </c>
      <c r="AQ83" s="222">
        <f t="shared" ca="1" si="167"/>
        <v>1143357234.8338652</v>
      </c>
      <c r="AR83" s="222">
        <f t="shared" ca="1" si="167"/>
        <v>1150824491.8617191</v>
      </c>
      <c r="AS83" s="222">
        <f t="shared" ca="1" si="167"/>
        <v>1154967658.0143099</v>
      </c>
      <c r="AT83" s="222">
        <f t="shared" ca="1" si="167"/>
        <v>1159117033.6904054</v>
      </c>
      <c r="AU83" s="222">
        <f t="shared" ca="1" si="167"/>
        <v>1163272626.4507301</v>
      </c>
      <c r="AV83" s="222">
        <f t="shared" ca="1" si="167"/>
        <v>1167434443.864373</v>
      </c>
      <c r="AW83" s="222">
        <f t="shared" ca="1" si="167"/>
        <v>1171602493.5087955</v>
      </c>
      <c r="AX83" s="222">
        <f t="shared" ca="1" si="167"/>
        <v>1175776782.9698441</v>
      </c>
      <c r="AY83" s="222">
        <f t="shared" ca="1" si="167"/>
        <v>1179957319.8417556</v>
      </c>
      <c r="AZ83" s="222">
        <f t="shared" ca="1" si="167"/>
        <v>1184144111.7271667</v>
      </c>
      <c r="BA83" s="222">
        <f t="shared" ca="1" si="167"/>
        <v>1188337166.2371233</v>
      </c>
      <c r="BB83" s="222">
        <f t="shared" ca="1" si="167"/>
        <v>1190892872.462158</v>
      </c>
      <c r="BC83" s="222">
        <f t="shared" ca="1" si="167"/>
        <v>1190497745.7142923</v>
      </c>
      <c r="BD83" s="222">
        <f t="shared" ca="1" si="167"/>
        <v>1190102703.372139</v>
      </c>
      <c r="BE83" s="222">
        <f t="shared" ca="1" si="167"/>
        <v>1189707745.4571695</v>
      </c>
      <c r="BF83" s="222">
        <f t="shared" ca="1" si="167"/>
        <v>1189312871.9908094</v>
      </c>
      <c r="BG83" s="222">
        <f t="shared" ca="1" si="167"/>
        <v>1188918082.9944375</v>
      </c>
      <c r="BH83" s="222">
        <f t="shared" ca="1" si="167"/>
        <v>1188523378.4893866</v>
      </c>
      <c r="BI83" s="222">
        <f t="shared" ca="1" si="167"/>
        <v>1188128758.4969423</v>
      </c>
      <c r="BJ83" s="222">
        <f t="shared" ca="1" si="167"/>
        <v>1187734223.0383449</v>
      </c>
      <c r="BK83" s="222">
        <f t="shared" ca="1" si="167"/>
        <v>1187339772.1347878</v>
      </c>
      <c r="BL83" s="222">
        <f t="shared" ca="1" si="167"/>
        <v>1185539711.7892733</v>
      </c>
      <c r="BM83" s="222">
        <f t="shared" ca="1" si="167"/>
        <v>1181604271.7445443</v>
      </c>
      <c r="BN83" s="222">
        <f t="shared" ca="1" si="167"/>
        <v>1177678837.4985492</v>
      </c>
      <c r="BO83" s="222">
        <f t="shared" ca="1" si="167"/>
        <v>1173763386.3163843</v>
      </c>
      <c r="BP83" s="222">
        <f t="shared" ca="1" si="167"/>
        <v>1169857895.5116782</v>
      </c>
      <c r="BQ83" s="222">
        <f t="shared" ref="BQ83:CF83" ca="1" si="168">BQ82*0.25</f>
        <v>1165962342.4464965</v>
      </c>
      <c r="BR83" s="222">
        <f t="shared" ca="1" si="168"/>
        <v>1162076704.5312393</v>
      </c>
      <c r="BS83" s="222">
        <f t="shared" ca="1" si="168"/>
        <v>1158200959.2245429</v>
      </c>
      <c r="BT83" s="222">
        <f t="shared" ca="1" si="168"/>
        <v>1154335084.0331807</v>
      </c>
      <c r="BU83" s="222">
        <f t="shared" ca="1" si="168"/>
        <v>1150479056.511965</v>
      </c>
      <c r="BV83" s="222">
        <f t="shared" ca="1" si="168"/>
        <v>1145839454.6145926</v>
      </c>
      <c r="BW83" s="222">
        <f t="shared" ca="1" si="168"/>
        <v>1140108633.8794765</v>
      </c>
      <c r="BX83" s="222">
        <f t="shared" ca="1" si="168"/>
        <v>1134398746.2077932</v>
      </c>
      <c r="BY83" s="222">
        <f t="shared" ca="1" si="168"/>
        <v>1128709724.0698237</v>
      </c>
      <c r="BZ83" s="222">
        <f t="shared" ca="1" si="168"/>
        <v>1123041500.1395638</v>
      </c>
      <c r="CA83" s="222">
        <f t="shared" ca="1" si="168"/>
        <v>1117394007.2941334</v>
      </c>
      <c r="CB83" s="222">
        <f t="shared" ca="1" si="168"/>
        <v>1111767178.6131904</v>
      </c>
      <c r="CC83" s="222">
        <f t="shared" ca="1" si="168"/>
        <v>1106160947.3783426</v>
      </c>
      <c r="CD83" s="222">
        <f t="shared" ca="1" si="168"/>
        <v>1100575247.0725658</v>
      </c>
      <c r="CE83" s="222">
        <f t="shared" ca="1" si="168"/>
        <v>1095010011.3796206</v>
      </c>
      <c r="CF83" s="222">
        <f t="shared" ca="1" si="168"/>
        <v>1089465174.1834688</v>
      </c>
    </row>
    <row r="84" spans="1:84" s="126" customFormat="1" x14ac:dyDescent="0.2">
      <c r="A84" s="120"/>
      <c r="B84" s="127" t="s">
        <v>198</v>
      </c>
      <c r="D84" s="222">
        <f ca="1">(D83+D82)*0.575</f>
        <v>2138219884.9028127</v>
      </c>
      <c r="E84" s="222">
        <f t="shared" ref="E84:BP84" ca="1" si="169">(E83+E82)*0.575</f>
        <v>2205876335.7378254</v>
      </c>
      <c r="F84" s="222">
        <f t="shared" ca="1" si="169"/>
        <v>2240001170.5410132</v>
      </c>
      <c r="G84" s="222">
        <f t="shared" ca="1" si="169"/>
        <v>2263368673.547142</v>
      </c>
      <c r="H84" s="222">
        <f t="shared" ca="1" si="169"/>
        <v>2278616176.1195397</v>
      </c>
      <c r="I84" s="222">
        <f t="shared" ca="1" si="169"/>
        <v>2262218963.1332002</v>
      </c>
      <c r="J84" s="222">
        <f t="shared" ca="1" si="169"/>
        <v>2288162558.5264878</v>
      </c>
      <c r="K84" s="222">
        <f t="shared" ca="1" si="169"/>
        <v>2315216845.9102988</v>
      </c>
      <c r="L84" s="222">
        <f t="shared" ca="1" si="169"/>
        <v>2343349280.5385766</v>
      </c>
      <c r="M84" s="222">
        <f t="shared" ca="1" si="169"/>
        <v>2372530579.6519675</v>
      </c>
      <c r="N84" s="222">
        <f t="shared" ca="1" si="169"/>
        <v>2397988574.9595075</v>
      </c>
      <c r="O84" s="222">
        <f t="shared" ca="1" si="169"/>
        <v>2424644654.4352756</v>
      </c>
      <c r="P84" s="222">
        <f t="shared" ca="1" si="169"/>
        <v>2452159276.8968368</v>
      </c>
      <c r="Q84" s="222">
        <f t="shared" ca="1" si="169"/>
        <v>2480508362.6147423</v>
      </c>
      <c r="R84" s="222">
        <f t="shared" ca="1" si="169"/>
        <v>2509669930.6043949</v>
      </c>
      <c r="S84" s="222">
        <f t="shared" ca="1" si="169"/>
        <v>2539623904.5485096</v>
      </c>
      <c r="T84" s="222">
        <f t="shared" ca="1" si="169"/>
        <v>2570351939.6810865</v>
      </c>
      <c r="U84" s="222">
        <f t="shared" ca="1" si="169"/>
        <v>2601837268.120883</v>
      </c>
      <c r="V84" s="222">
        <f t="shared" ca="1" si="169"/>
        <v>2634064560.4725518</v>
      </c>
      <c r="W84" s="222">
        <f t="shared" ca="1" si="169"/>
        <v>2667019801.7965584</v>
      </c>
      <c r="X84" s="222">
        <f t="shared" ca="1" si="169"/>
        <v>2695329897.2305398</v>
      </c>
      <c r="Y84" s="222">
        <f t="shared" ca="1" si="169"/>
        <v>2730871658.9025998</v>
      </c>
      <c r="Z84" s="222">
        <f t="shared" ca="1" si="169"/>
        <v>2766666418.2784319</v>
      </c>
      <c r="AA84" s="222">
        <f t="shared" ca="1" si="169"/>
        <v>2802715682.0738015</v>
      </c>
      <c r="AB84" s="222">
        <f t="shared" ca="1" si="169"/>
        <v>2839020965.2341928</v>
      </c>
      <c r="AC84" s="222">
        <f t="shared" ca="1" si="169"/>
        <v>2875583790.9775162</v>
      </c>
      <c r="AD84" s="222">
        <f t="shared" ca="1" si="169"/>
        <v>2912405690.8370347</v>
      </c>
      <c r="AE84" s="222">
        <f t="shared" ca="1" si="169"/>
        <v>2949488204.7044888</v>
      </c>
      <c r="AF84" s="222">
        <f t="shared" ca="1" si="169"/>
        <v>2986832880.8734517</v>
      </c>
      <c r="AG84" s="222">
        <f t="shared" ca="1" si="169"/>
        <v>3024441276.0829015</v>
      </c>
      <c r="AH84" s="222">
        <f t="shared" ca="1" si="169"/>
        <v>3056294216.1526766</v>
      </c>
      <c r="AI84" s="222">
        <f t="shared" ca="1" si="169"/>
        <v>3081546976.7843647</v>
      </c>
      <c r="AJ84" s="222">
        <f t="shared" ca="1" si="169"/>
        <v>3106898519.4008927</v>
      </c>
      <c r="AK84" s="222">
        <f t="shared" ca="1" si="169"/>
        <v>3132349162.0830121</v>
      </c>
      <c r="AL84" s="222">
        <f t="shared" ca="1" si="169"/>
        <v>3157899223.8459473</v>
      </c>
      <c r="AM84" s="222">
        <f t="shared" ca="1" si="169"/>
        <v>3183549024.6420007</v>
      </c>
      <c r="AN84" s="222">
        <f t="shared" ca="1" si="169"/>
        <v>3209298885.3631549</v>
      </c>
      <c r="AO84" s="222">
        <f t="shared" ca="1" si="169"/>
        <v>3235149127.8437009</v>
      </c>
      <c r="AP84" s="222">
        <f t="shared" ca="1" si="169"/>
        <v>3261100074.8628478</v>
      </c>
      <c r="AQ84" s="222">
        <f t="shared" ca="1" si="169"/>
        <v>3287152050.1473622</v>
      </c>
      <c r="AR84" s="222">
        <f t="shared" ca="1" si="169"/>
        <v>3308620414.1024423</v>
      </c>
      <c r="AS84" s="222">
        <f t="shared" ca="1" si="169"/>
        <v>3320532016.7911406</v>
      </c>
      <c r="AT84" s="222">
        <f t="shared" ca="1" si="169"/>
        <v>3332461471.8599148</v>
      </c>
      <c r="AU84" s="222">
        <f t="shared" ca="1" si="169"/>
        <v>3344408801.0458488</v>
      </c>
      <c r="AV84" s="222">
        <f t="shared" ca="1" si="169"/>
        <v>3356374026.1100721</v>
      </c>
      <c r="AW84" s="222">
        <f t="shared" ca="1" si="169"/>
        <v>3368357168.8377872</v>
      </c>
      <c r="AX84" s="222">
        <f t="shared" ca="1" si="169"/>
        <v>3380358251.0383015</v>
      </c>
      <c r="AY84" s="222">
        <f t="shared" ca="1" si="169"/>
        <v>3392377294.5450473</v>
      </c>
      <c r="AZ84" s="222">
        <f t="shared" ca="1" si="169"/>
        <v>3404414321.2156043</v>
      </c>
      <c r="BA84" s="222">
        <f t="shared" ca="1" si="169"/>
        <v>3416469352.9317293</v>
      </c>
      <c r="BB84" s="222">
        <f t="shared" ca="1" si="169"/>
        <v>3423817008.3287039</v>
      </c>
      <c r="BC84" s="222">
        <f t="shared" ca="1" si="169"/>
        <v>3422681018.9285903</v>
      </c>
      <c r="BD84" s="222">
        <f t="shared" ca="1" si="169"/>
        <v>3421545272.1948991</v>
      </c>
      <c r="BE84" s="222">
        <f t="shared" ca="1" si="169"/>
        <v>3420409768.189362</v>
      </c>
      <c r="BF84" s="222">
        <f t="shared" ca="1" si="169"/>
        <v>3419274506.973577</v>
      </c>
      <c r="BG84" s="222">
        <f t="shared" ca="1" si="169"/>
        <v>3418139488.6090074</v>
      </c>
      <c r="BH84" s="222">
        <f t="shared" ca="1" si="169"/>
        <v>3417004713.1569862</v>
      </c>
      <c r="BI84" s="222">
        <f t="shared" ca="1" si="169"/>
        <v>3415870180.678709</v>
      </c>
      <c r="BJ84" s="222">
        <f t="shared" ca="1" si="169"/>
        <v>3414735891.2352414</v>
      </c>
      <c r="BK84" s="222">
        <f t="shared" ca="1" si="169"/>
        <v>3413601844.8875146</v>
      </c>
      <c r="BL84" s="222">
        <f t="shared" ca="1" si="169"/>
        <v>3408426671.3941603</v>
      </c>
      <c r="BM84" s="222">
        <f t="shared" ca="1" si="169"/>
        <v>3397112281.2655644</v>
      </c>
      <c r="BN84" s="222">
        <f t="shared" ca="1" si="169"/>
        <v>3385826657.8083291</v>
      </c>
      <c r="BO84" s="222">
        <f t="shared" ca="1" si="169"/>
        <v>3374569735.6596045</v>
      </c>
      <c r="BP84" s="222">
        <f t="shared" ca="1" si="169"/>
        <v>3363341449.5960751</v>
      </c>
      <c r="BQ84" s="222">
        <f t="shared" ref="BQ84:CF84" ca="1" si="170">(BQ83+BQ82)*0.575</f>
        <v>3352141734.5336776</v>
      </c>
      <c r="BR84" s="222">
        <f t="shared" ca="1" si="170"/>
        <v>3340970525.5273128</v>
      </c>
      <c r="BS84" s="222">
        <f t="shared" ca="1" si="170"/>
        <v>3329827757.7705603</v>
      </c>
      <c r="BT84" s="222">
        <f t="shared" ca="1" si="170"/>
        <v>3318713366.5953941</v>
      </c>
      <c r="BU84" s="222">
        <f t="shared" ca="1" si="170"/>
        <v>3307627287.471899</v>
      </c>
      <c r="BV84" s="222">
        <f t="shared" ca="1" si="170"/>
        <v>3294288432.0169535</v>
      </c>
      <c r="BW84" s="222">
        <f t="shared" ca="1" si="170"/>
        <v>3277812322.4034948</v>
      </c>
      <c r="BX84" s="222">
        <f t="shared" ca="1" si="170"/>
        <v>3261396395.3474054</v>
      </c>
      <c r="BY84" s="222">
        <f t="shared" ca="1" si="170"/>
        <v>3245040456.7007432</v>
      </c>
      <c r="BZ84" s="222">
        <f t="shared" ca="1" si="170"/>
        <v>3228744312.9012456</v>
      </c>
      <c r="CA84" s="222">
        <f t="shared" ca="1" si="170"/>
        <v>3212507770.970633</v>
      </c>
      <c r="CB84" s="222">
        <f t="shared" ca="1" si="170"/>
        <v>3196330638.5129223</v>
      </c>
      <c r="CC84" s="222">
        <f t="shared" ca="1" si="170"/>
        <v>3180212723.7127347</v>
      </c>
      <c r="CD84" s="222">
        <f t="shared" ca="1" si="170"/>
        <v>3164153835.3336267</v>
      </c>
      <c r="CE84" s="222">
        <f t="shared" ca="1" si="170"/>
        <v>3148153782.7164087</v>
      </c>
      <c r="CF84" s="222">
        <f t="shared" ca="1" si="170"/>
        <v>3132212375.7774725</v>
      </c>
    </row>
    <row r="85" spans="1:84" s="126" customFormat="1" x14ac:dyDescent="0.2">
      <c r="A85" s="120"/>
      <c r="B85" s="213" t="s">
        <v>199</v>
      </c>
      <c r="D85" s="223">
        <f ca="1">(D75*Control!$Y11)/Control!$K26</f>
        <v>3305.0543880936225</v>
      </c>
      <c r="E85" s="223">
        <f ca="1">(E75*Control!$Y11)/Control!$K26</f>
        <v>3398.7034795271061</v>
      </c>
      <c r="F85" s="223">
        <f ca="1">(F75*Control!$Y11)/Control!$K26</f>
        <v>3468.4661853753205</v>
      </c>
      <c r="G85" s="223">
        <f ca="1">(G75*Control!$Y11)/Control!$K26</f>
        <v>3539.1469664316519</v>
      </c>
      <c r="H85" s="223">
        <f ca="1">(H75*Control!$Y11)/Control!$K26</f>
        <v>3610.7562088611298</v>
      </c>
      <c r="I85" s="223">
        <f ca="1">(I75*Control!$Y11)/Control!$K26</f>
        <v>3683.3044076001534</v>
      </c>
      <c r="J85" s="223">
        <f ca="1">(J75*Control!$Y11)/Control!$K26</f>
        <v>3756.8021674433799</v>
      </c>
      <c r="K85" s="223">
        <f ca="1">(K75*Control!$Y11)/Control!$K26</f>
        <v>3831.2602041411246</v>
      </c>
      <c r="L85" s="223">
        <f ca="1">(L75*Control!$Y11)/Control!$K26</f>
        <v>3906.6893455073955</v>
      </c>
      <c r="M85" s="223">
        <f ca="1">(M75*Control!$Y11)/Control!$K26</f>
        <v>3983.1005325386395</v>
      </c>
      <c r="N85" s="223">
        <f ca="1">(N75*Control!$Y11)/Control!$K26</f>
        <v>4052.4846092103148</v>
      </c>
      <c r="O85" s="223">
        <f ca="1">(O75*Control!$Y11)/Control!$K26</f>
        <v>4123.1116577321482</v>
      </c>
      <c r="P85" s="223">
        <f ca="1">(P75*Control!$Y11)/Control!$K26</f>
        <v>4194.462191847605</v>
      </c>
      <c r="Q85" s="223">
        <f ca="1">(Q75*Control!$Y11)/Control!$K26</f>
        <v>4266.5424896987724</v>
      </c>
      <c r="R85" s="223">
        <f ca="1">(R75*Control!$Y11)/Control!$K26</f>
        <v>4339.3588796024778</v>
      </c>
      <c r="S85" s="223">
        <f ca="1">(S75*Control!$Y11)/Control!$K26</f>
        <v>4412.9177404319798</v>
      </c>
      <c r="T85" s="223">
        <f ca="1">(T75*Control!$Y11)/Control!$K26</f>
        <v>4487.2255020014709</v>
      </c>
      <c r="U85" s="223">
        <f ca="1">(U75*Control!$Y11)/Control!$K26</f>
        <v>4562.2886454534</v>
      </c>
      <c r="V85" s="223">
        <f ca="1">(V75*Control!$Y11)/Control!$K26</f>
        <v>4638.1137036486562</v>
      </c>
      <c r="W85" s="223">
        <f ca="1">(W75*Control!$Y11)/Control!$K26</f>
        <v>4714.7072615596171</v>
      </c>
      <c r="X85" s="223">
        <f ca="1">(X75*Control!$Y11)/Control!$K26</f>
        <v>4782.5647273634331</v>
      </c>
      <c r="Y85" s="223">
        <f ca="1">(Y75*Control!$Y11)/Control!$K26</f>
        <v>4845.6296635884701</v>
      </c>
      <c r="Z85" s="223">
        <f ca="1">(Z75*Control!$Y11)/Control!$K26</f>
        <v>4909.1435163523865</v>
      </c>
      <c r="AA85" s="223">
        <f ca="1">(AA75*Control!$Y11)/Control!$K26</f>
        <v>4973.1089591562695</v>
      </c>
      <c r="AB85" s="223">
        <f ca="1">(AB75*Control!$Y11)/Control!$K26</f>
        <v>5037.5286801039392</v>
      </c>
      <c r="AC85" s="223">
        <f ca="1">(AC75*Control!$Y11)/Control!$K26</f>
        <v>5102.40538197773</v>
      </c>
      <c r="AD85" s="223">
        <f ca="1">(AD75*Control!$Y11)/Control!$K26</f>
        <v>5167.7417823146397</v>
      </c>
      <c r="AE85" s="223">
        <f ca="1">(AE75*Control!$Y11)/Control!$K26</f>
        <v>5233.5406134828754</v>
      </c>
      <c r="AF85" s="223">
        <f ca="1">(AF75*Control!$Y11)/Control!$K26</f>
        <v>5299.8046227587674</v>
      </c>
      <c r="AG85" s="223">
        <f ca="1">(AG75*Control!$Y11)/Control!$K26</f>
        <v>5366.5365724040821</v>
      </c>
      <c r="AH85" s="223">
        <f ca="1">(AH75*Control!$Y11)/Control!$K26</f>
        <v>5423.0561034726152</v>
      </c>
      <c r="AI85" s="223">
        <f ca="1">(AI75*Control!$Y11)/Control!$K26</f>
        <v>5467.8643473553439</v>
      </c>
      <c r="AJ85" s="223">
        <f ca="1">(AJ75*Control!$Y11)/Control!$K26</f>
        <v>5512.8478690040383</v>
      </c>
      <c r="AK85" s="223">
        <f ca="1">(AK75*Control!$Y11)/Control!$K26</f>
        <v>5558.0072328180177</v>
      </c>
      <c r="AL85" s="223">
        <f ca="1">(AL75*Control!$Y11)/Control!$K26</f>
        <v>5603.3430048547116</v>
      </c>
      <c r="AM85" s="223">
        <f ca="1">(AM75*Control!$Y11)/Control!$K26</f>
        <v>5648.8557528342953</v>
      </c>
      <c r="AN85" s="223">
        <f ca="1">(AN75*Control!$Y11)/Control!$K26</f>
        <v>5694.5460461443099</v>
      </c>
      <c r="AO85" s="223">
        <f ca="1">(AO75*Control!$Y11)/Control!$K26</f>
        <v>5740.4144558443068</v>
      </c>
      <c r="AP85" s="223">
        <f ca="1">(AP75*Control!$Y11)/Control!$K26</f>
        <v>5786.4615546704999</v>
      </c>
      <c r="AQ85" s="223">
        <f ca="1">(AQ75*Control!$Y11)/Control!$K26</f>
        <v>5832.6879170404382</v>
      </c>
      <c r="AR85" s="223">
        <f ca="1">(AR75*Control!$Y11)/Control!$K26</f>
        <v>5870.7811678646258</v>
      </c>
      <c r="AS85" s="223">
        <f ca="1">(AS75*Control!$Y11)/Control!$K26</f>
        <v>5891.9169860781412</v>
      </c>
      <c r="AT85" s="223">
        <f ca="1">(AT75*Control!$Y11)/Control!$K26</f>
        <v>5913.0844813598369</v>
      </c>
      <c r="AU85" s="223">
        <f ca="1">(AU75*Control!$Y11)/Control!$K26</f>
        <v>5934.2836922797514</v>
      </c>
      <c r="AV85" s="223">
        <f ca="1">(AV75*Control!$Y11)/Control!$K26</f>
        <v>5955.5146574505961</v>
      </c>
      <c r="AW85" s="223">
        <f ca="1">(AW75*Control!$Y11)/Control!$K26</f>
        <v>5976.7774155278021</v>
      </c>
      <c r="AX85" s="223">
        <f ca="1">(AX75*Control!$Y11)/Control!$K26</f>
        <v>5998.0720052095603</v>
      </c>
      <c r="AY85" s="223">
        <f ca="1">(AY75*Control!$Y11)/Control!$K26</f>
        <v>6019.3984652368754</v>
      </c>
      <c r="AZ85" s="223">
        <f ca="1">(AZ75*Control!$Y11)/Control!$K26</f>
        <v>6040.7568343935964</v>
      </c>
      <c r="BA85" s="223">
        <f ca="1">(BA75*Control!$Y11)/Control!$K26</f>
        <v>6062.1471515064759</v>
      </c>
      <c r="BB85" s="223">
        <f ca="1">(BB75*Control!$Y11)/Control!$K26</f>
        <v>6075.1847497741037</v>
      </c>
      <c r="BC85" s="223">
        <f ca="1">(BC75*Control!$Y11)/Control!$K26</f>
        <v>6073.1690523225325</v>
      </c>
      <c r="BD85" s="223">
        <f ca="1">(BD75*Control!$Y11)/Control!$K26</f>
        <v>6071.1537854661419</v>
      </c>
      <c r="BE85" s="223">
        <f ca="1">(BE75*Control!$Y11)/Control!$K26</f>
        <v>6069.1389493144588</v>
      </c>
      <c r="BF85" s="223">
        <f ca="1">(BF75*Control!$Y11)/Control!$K26</f>
        <v>6067.1245439767727</v>
      </c>
      <c r="BG85" s="223">
        <f ca="1">(BG75*Control!$Y11)/Control!$K26</f>
        <v>6065.1105695621372</v>
      </c>
      <c r="BH85" s="223">
        <f ca="1">(BH75*Control!$Y11)/Control!$K26</f>
        <v>6063.0970261793691</v>
      </c>
      <c r="BI85" s="223">
        <f ca="1">(BI75*Control!$Y11)/Control!$K26</f>
        <v>6061.0839139370473</v>
      </c>
      <c r="BJ85" s="223">
        <f ca="1">(BJ75*Control!$Y11)/Control!$K26</f>
        <v>6059.0712329435173</v>
      </c>
      <c r="BK85" s="223">
        <f ca="1">(BK75*Control!$Y11)/Control!$K26</f>
        <v>6057.058983306888</v>
      </c>
      <c r="BL85" s="223">
        <f ca="1">(BL75*Control!$Y11)/Control!$K26</f>
        <v>6047.8762004571499</v>
      </c>
      <c r="BM85" s="223">
        <f ca="1">(BM75*Control!$Y11)/Control!$K26</f>
        <v>6027.8000864977566</v>
      </c>
      <c r="BN85" s="223">
        <f ca="1">(BN75*Control!$Y11)/Control!$K26</f>
        <v>6007.7750157465953</v>
      </c>
      <c r="BO85" s="223">
        <f ca="1">(BO75*Control!$Y11)/Control!$K26</f>
        <v>5987.8008722246886</v>
      </c>
      <c r="BP85" s="223">
        <f ca="1">(BP75*Control!$Y11)/Control!$K26</f>
        <v>5967.8775402006613</v>
      </c>
      <c r="BQ85" s="223">
        <f ca="1">(BQ75*Control!$Y11)/Control!$K26</f>
        <v>5948.004904190213</v>
      </c>
      <c r="BR85" s="223">
        <f ca="1">(BR75*Control!$Y11)/Control!$K26</f>
        <v>5928.182848955621</v>
      </c>
      <c r="BS85" s="223">
        <f ca="1">(BS75*Control!$Y11)/Control!$K26</f>
        <v>5908.4112595052375</v>
      </c>
      <c r="BT85" s="223">
        <f ca="1">(BT75*Control!$Y11)/Control!$K26</f>
        <v>5888.6900210929743</v>
      </c>
      <c r="BU85" s="223">
        <f ca="1">(BU75*Control!$Y11)/Control!$K26</f>
        <v>5869.0190192178088</v>
      </c>
      <c r="BV85" s="223">
        <f ca="1">(BV75*Control!$Y11)/Control!$K26</f>
        <v>5845.3507146660158</v>
      </c>
      <c r="BW85" s="223">
        <f ca="1">(BW75*Control!$Y11)/Control!$K26</f>
        <v>5816.115679605382</v>
      </c>
      <c r="BX85" s="223">
        <f ca="1">(BX75*Control!$Y11)/Control!$K26</f>
        <v>5786.9874318391094</v>
      </c>
      <c r="BY85" s="223">
        <f ca="1">(BY75*Control!$Y11)/Control!$K26</f>
        <v>5757.9656268731442</v>
      </c>
      <c r="BZ85" s="223">
        <f ca="1">(BZ75*Control!$Y11)/Control!$K26</f>
        <v>5729.0499212526493</v>
      </c>
      <c r="CA85" s="223">
        <f ca="1">(CA75*Control!$Y11)/Control!$K26</f>
        <v>5700.2399725590058</v>
      </c>
      <c r="CB85" s="223">
        <f ca="1">(CB75*Control!$Y11)/Control!$K26</f>
        <v>5671.5354394068072</v>
      </c>
      <c r="CC85" s="223">
        <f ca="1">(CC75*Control!$Y11)/Control!$K26</f>
        <v>5642.9359814408799</v>
      </c>
      <c r="CD85" s="223">
        <f ca="1">(CD75*Control!$Y11)/Control!$K26</f>
        <v>5614.4412593332936</v>
      </c>
      <c r="CE85" s="223">
        <f ca="1">(CE75*Control!$Y11)/Control!$K26</f>
        <v>5586.0509347803963</v>
      </c>
      <c r="CF85" s="223">
        <f ca="1">(CF75*Control!$Y11)/Control!$K26</f>
        <v>5557.7646704998433</v>
      </c>
    </row>
    <row r="86" spans="1:84" s="126" customFormat="1" x14ac:dyDescent="0.2">
      <c r="A86" s="120"/>
      <c r="B86" s="213" t="s">
        <v>200</v>
      </c>
      <c r="D86" s="223">
        <f ca="1">(D76*Control!$Y12)/Control!$K27</f>
        <v>8692.2535751908472</v>
      </c>
      <c r="E86" s="223">
        <f ca="1">(E76*Control!$Y12)/Control!$K27</f>
        <v>9164.3124206731354</v>
      </c>
      <c r="F86" s="223">
        <f ca="1">(F76*Control!$Y12)/Control!$K27</f>
        <v>8890.4119881643073</v>
      </c>
      <c r="G86" s="223">
        <f ca="1">(G76*Control!$Y12)/Control!$K27</f>
        <v>8899.2217563085105</v>
      </c>
      <c r="H86" s="223">
        <f ca="1">(H76*Control!$Y12)/Control!$K27</f>
        <v>8915.4029028085242</v>
      </c>
      <c r="I86" s="223">
        <f ca="1">(I76*Control!$Y12)/Control!$K27</f>
        <v>8938.5848901941172</v>
      </c>
      <c r="J86" s="223">
        <f ca="1">(J76*Control!$Y12)/Control!$K27</f>
        <v>8968.4319046967867</v>
      </c>
      <c r="K86" s="223">
        <f ca="1">(K76*Control!$Y12)/Control!$K27</f>
        <v>9004.6391816585583</v>
      </c>
      <c r="L86" s="223">
        <f ca="1">(L76*Control!$Y12)/Control!$K27</f>
        <v>9046.9297749535162</v>
      </c>
      <c r="M86" s="223">
        <f ca="1">(M76*Control!$Y12)/Control!$K27</f>
        <v>9095.051710938109</v>
      </c>
      <c r="N86" s="223">
        <f ca="1">(N76*Control!$Y12)/Control!$K27</f>
        <v>9130.7050351892249</v>
      </c>
      <c r="O86" s="223">
        <f ca="1">(O76*Control!$Y12)/Control!$K27</f>
        <v>9172.7375701627752</v>
      </c>
      <c r="P86" s="223">
        <f ca="1">(P76*Control!$Y12)/Control!$K27</f>
        <v>9219.7301421870252</v>
      </c>
      <c r="Q86" s="223">
        <f ca="1">(Q76*Control!$Y12)/Control!$K27</f>
        <v>9271.481869373205</v>
      </c>
      <c r="R86" s="223">
        <f ca="1">(R76*Control!$Y12)/Control!$K27</f>
        <v>9327.807989636909</v>
      </c>
      <c r="S86" s="223">
        <f ca="1">(S76*Control!$Y12)/Control!$K27</f>
        <v>9388.5383583756429</v>
      </c>
      <c r="T86" s="223">
        <f ca="1">(T76*Control!$Y12)/Control!$K27</f>
        <v>9453.5161083036528</v>
      </c>
      <c r="U86" s="223">
        <f ca="1">(U76*Control!$Y12)/Control!$K27</f>
        <v>9522.5964520104208</v>
      </c>
      <c r="V86" s="223">
        <f ca="1">(V76*Control!$Y12)/Control!$K27</f>
        <v>9595.6456103633791</v>
      </c>
      <c r="W86" s="223">
        <f ca="1">(W76*Control!$Y12)/Control!$K27</f>
        <v>9672.5398520647432</v>
      </c>
      <c r="X86" s="223">
        <f ca="1">(X76*Control!$Y12)/Control!$K27</f>
        <v>9733.8067194335581</v>
      </c>
      <c r="Y86" s="223">
        <f ca="1">(Y76*Control!$Y12)/Control!$K27</f>
        <v>9862.1607390577683</v>
      </c>
      <c r="Z86" s="223">
        <f ca="1">(Z76*Control!$Y12)/Control!$K27</f>
        <v>9991.4284238154087</v>
      </c>
      <c r="AA86" s="223">
        <f ca="1">(AA76*Control!$Y12)/Control!$K27</f>
        <v>10121.615214995349</v>
      </c>
      <c r="AB86" s="223">
        <f ca="1">(AB76*Control!$Y12)/Control!$K27</f>
        <v>10252.726583606933</v>
      </c>
      <c r="AC86" s="223">
        <f ca="1">(AC76*Control!$Y12)/Control!$K27</f>
        <v>10384.768030534173</v>
      </c>
      <c r="AD86" s="223">
        <f ca="1">(AD76*Control!$Y12)/Control!$K27</f>
        <v>10517.7450866908</v>
      </c>
      <c r="AE86" s="223">
        <f ca="1">(AE76*Control!$Y12)/Control!$K27</f>
        <v>10651.663313175986</v>
      </c>
      <c r="AF86" s="223">
        <f ca="1">(AF76*Control!$Y12)/Control!$K27</f>
        <v>10786.528301430924</v>
      </c>
      <c r="AG86" s="223">
        <f ca="1">(AG76*Control!$Y12)/Control!$K27</f>
        <v>10922.345673396183</v>
      </c>
      <c r="AH86" s="223">
        <f ca="1">(AH76*Control!$Y12)/Control!$K27</f>
        <v>11037.378025490385</v>
      </c>
      <c r="AI86" s="223">
        <f ca="1">(AI76*Control!$Y12)/Control!$K27</f>
        <v>11128.574740547534</v>
      </c>
      <c r="AJ86" s="223">
        <f ca="1">(AJ76*Control!$Y12)/Control!$K27</f>
        <v>11220.128192488042</v>
      </c>
      <c r="AK86" s="223">
        <f ca="1">(AK76*Control!$Y12)/Control!$K27</f>
        <v>11312.039530014563</v>
      </c>
      <c r="AL86" s="223">
        <f ca="1">(AL76*Control!$Y12)/Control!$K27</f>
        <v>11404.309905204476</v>
      </c>
      <c r="AM86" s="223">
        <f ca="1">(AM76*Control!$Y12)/Control!$K27</f>
        <v>11496.940473519273</v>
      </c>
      <c r="AN86" s="223">
        <f ca="1">(AN76*Control!$Y12)/Control!$K27</f>
        <v>11589.932393813973</v>
      </c>
      <c r="AO86" s="223">
        <f ca="1">(AO76*Control!$Y12)/Control!$K27</f>
        <v>11683.286828346598</v>
      </c>
      <c r="AP86" s="223">
        <f ca="1">(AP76*Control!$Y12)/Control!$K27</f>
        <v>11777.004942787607</v>
      </c>
      <c r="AQ86" s="223">
        <f ca="1">(AQ76*Control!$Y12)/Control!$K27</f>
        <v>11871.087906229432</v>
      </c>
      <c r="AR86" s="223">
        <f ca="1">(AR76*Control!$Y12)/Control!$K27</f>
        <v>11948.617800914239</v>
      </c>
      <c r="AS86" s="223">
        <f ca="1">(AS76*Control!$Y12)/Control!$K27</f>
        <v>11991.634903832812</v>
      </c>
      <c r="AT86" s="223">
        <f ca="1">(AT76*Control!$Y12)/Control!$K27</f>
        <v>12034.716478153492</v>
      </c>
      <c r="AU86" s="223">
        <f ca="1">(AU76*Control!$Y12)/Control!$K27</f>
        <v>12077.862602376747</v>
      </c>
      <c r="AV86" s="223">
        <f ca="1">(AV76*Control!$Y12)/Control!$K27</f>
        <v>12121.073355089882</v>
      </c>
      <c r="AW86" s="223">
        <f ca="1">(AW76*Control!$Y12)/Control!$K27</f>
        <v>12164.348814967159</v>
      </c>
      <c r="AX86" s="223">
        <f ca="1">(AX76*Control!$Y12)/Control!$K27</f>
        <v>12207.689060769877</v>
      </c>
      <c r="AY86" s="223">
        <f ca="1">(AY76*Control!$Y12)/Control!$K27</f>
        <v>12251.094171346451</v>
      </c>
      <c r="AZ86" s="223">
        <f ca="1">(AZ76*Control!$Y12)/Control!$K27</f>
        <v>12294.564225632521</v>
      </c>
      <c r="BA86" s="223">
        <f ca="1">(BA76*Control!$Y12)/Control!$K27</f>
        <v>12338.09930265102</v>
      </c>
      <c r="BB86" s="223">
        <f ca="1">(BB76*Control!$Y12)/Control!$K27</f>
        <v>12364.634351144206</v>
      </c>
      <c r="BC86" s="223">
        <f ca="1">(BC76*Control!$Y12)/Control!$K27</f>
        <v>12360.531935649049</v>
      </c>
      <c r="BD86" s="223">
        <f ca="1">(BD76*Control!$Y12)/Control!$K27</f>
        <v>12356.430396455871</v>
      </c>
      <c r="BE86" s="223">
        <f ca="1">(BE76*Control!$Y12)/Control!$K27</f>
        <v>12352.329733787657</v>
      </c>
      <c r="BF86" s="223">
        <f ca="1">(BF76*Control!$Y12)/Control!$K27</f>
        <v>12348.229947866892</v>
      </c>
      <c r="BG86" s="223">
        <f ca="1">(BG76*Control!$Y12)/Control!$K27</f>
        <v>12344.13103891559</v>
      </c>
      <c r="BH86" s="223">
        <f ca="1">(BH76*Control!$Y12)/Control!$K27</f>
        <v>12340.033007155287</v>
      </c>
      <c r="BI86" s="223">
        <f ca="1">(BI76*Control!$Y12)/Control!$K27</f>
        <v>12335.935852807028</v>
      </c>
      <c r="BJ86" s="223">
        <f ca="1">(BJ76*Control!$Y12)/Control!$K27</f>
        <v>12331.839576091383</v>
      </c>
      <c r="BK86" s="223">
        <f ca="1">(BK76*Control!$Y12)/Control!$K27</f>
        <v>12327.744177228438</v>
      </c>
      <c r="BL86" s="223">
        <f ca="1">(BL76*Control!$Y12)/Control!$K27</f>
        <v>12309.0548144855</v>
      </c>
      <c r="BM86" s="223">
        <f ca="1">(BM76*Control!$Y12)/Control!$K27</f>
        <v>12268.194349826963</v>
      </c>
      <c r="BN86" s="223">
        <f ca="1">(BN76*Control!$Y12)/Control!$K27</f>
        <v>12227.437772418569</v>
      </c>
      <c r="BO86" s="223">
        <f ca="1">(BO76*Control!$Y12)/Control!$K27</f>
        <v>12186.78484621039</v>
      </c>
      <c r="BP86" s="223">
        <f ca="1">(BP76*Control!$Y12)/Control!$K27</f>
        <v>12146.235335656418</v>
      </c>
      <c r="BQ86" s="223">
        <f ca="1">(BQ76*Control!$Y12)/Control!$K27</f>
        <v>12105.789005713532</v>
      </c>
      <c r="BR86" s="223">
        <f ca="1">(BR76*Control!$Y12)/Control!$K27</f>
        <v>12065.445621840458</v>
      </c>
      <c r="BS86" s="223">
        <f ca="1">(BS76*Control!$Y12)/Control!$K27</f>
        <v>12025.204949996754</v>
      </c>
      <c r="BT86" s="223">
        <f ca="1">(BT76*Control!$Y12)/Control!$K27</f>
        <v>11985.066756641765</v>
      </c>
      <c r="BU86" s="223">
        <f ca="1">(BU76*Control!$Y12)/Control!$K27</f>
        <v>11945.030808733607</v>
      </c>
      <c r="BV86" s="223">
        <f ca="1">(BV76*Control!$Y12)/Control!$K27</f>
        <v>11896.859276448024</v>
      </c>
      <c r="BW86" s="223">
        <f ca="1">(BW76*Control!$Y12)/Control!$K27</f>
        <v>11837.358121378422</v>
      </c>
      <c r="BX86" s="223">
        <f ca="1">(BX76*Control!$Y12)/Control!$K27</f>
        <v>11778.074307162728</v>
      </c>
      <c r="BY86" s="223">
        <f ca="1">(BY76*Control!$Y12)/Control!$K27</f>
        <v>11719.007132662915</v>
      </c>
      <c r="BZ86" s="223">
        <f ca="1">(BZ76*Control!$Y12)/Control!$K27</f>
        <v>11660.155898856048</v>
      </c>
      <c r="CA86" s="223">
        <f ca="1">(CA76*Control!$Y12)/Control!$K27</f>
        <v>11601.519908828172</v>
      </c>
      <c r="CB86" s="223">
        <f ca="1">(CB76*Control!$Y12)/Control!$K27</f>
        <v>11543.098467768194</v>
      </c>
      <c r="CC86" s="223">
        <f ca="1">(CC76*Control!$Y12)/Control!$K27</f>
        <v>11484.890882961825</v>
      </c>
      <c r="CD86" s="223">
        <f ca="1">(CD76*Control!$Y12)/Control!$K27</f>
        <v>11426.896463785492</v>
      </c>
      <c r="CE86" s="223">
        <f ca="1">(CE76*Control!$Y12)/Control!$K27</f>
        <v>11369.1145217003</v>
      </c>
      <c r="CF86" s="223">
        <f ca="1">(CF76*Control!$Y12)/Control!$K27</f>
        <v>11311.544370246</v>
      </c>
    </row>
    <row r="87" spans="1:84" s="126" customFormat="1" x14ac:dyDescent="0.2">
      <c r="A87" s="120"/>
      <c r="B87" s="213" t="s">
        <v>201</v>
      </c>
      <c r="D87" s="223">
        <f ca="1">(D77*Control!$Y13)/Control!$K28</f>
        <v>2897.4021406408219</v>
      </c>
      <c r="E87" s="223">
        <f ca="1">(E77*Control!$Y13)/Control!$K28</f>
        <v>2948.3999441528749</v>
      </c>
      <c r="F87" s="223">
        <f ca="1">(F77*Control!$Y13)/Control!$K28</f>
        <v>3008.9196003189636</v>
      </c>
      <c r="G87" s="223">
        <f ca="1">(G77*Control!$Y13)/Control!$K28</f>
        <v>3070.2356934321838</v>
      </c>
      <c r="H87" s="223">
        <f ca="1">(H77*Control!$Y13)/Control!$K28</f>
        <v>3132.357233566579</v>
      </c>
      <c r="I87" s="223">
        <f ca="1">(I77*Control!$Y13)/Control!$K28</f>
        <v>3195.2933251561558</v>
      </c>
      <c r="J87" s="223">
        <f ca="1">(J77*Control!$Y13)/Control!$K28</f>
        <v>3259.0531679377582</v>
      </c>
      <c r="K87" s="223">
        <f ca="1">(K77*Control!$Y13)/Control!$K28</f>
        <v>3323.6460579030777</v>
      </c>
      <c r="L87" s="223">
        <f ca="1">(L77*Control!$Y13)/Control!$K28</f>
        <v>3389.0813882598763</v>
      </c>
      <c r="M87" s="223">
        <f ca="1">(M77*Control!$Y13)/Control!$K28</f>
        <v>3455.3686504025113</v>
      </c>
      <c r="N87" s="223">
        <f ca="1">(N77*Control!$Y13)/Control!$K28</f>
        <v>3515.5598432867105</v>
      </c>
      <c r="O87" s="223">
        <f ca="1">(O77*Control!$Y13)/Control!$K28</f>
        <v>3576.8293209819349</v>
      </c>
      <c r="P87" s="223">
        <f ca="1">(P77*Control!$Y13)/Control!$K28</f>
        <v>3638.726427685579</v>
      </c>
      <c r="Q87" s="223">
        <f ca="1">(Q77*Control!$Y13)/Control!$K28</f>
        <v>3701.2566097315084</v>
      </c>
      <c r="R87" s="223">
        <f ca="1">(R77*Control!$Y13)/Control!$K28</f>
        <v>3764.4253569805478</v>
      </c>
      <c r="S87" s="223">
        <f ca="1">(S77*Control!$Y13)/Control!$K28</f>
        <v>3828.2382031515867</v>
      </c>
      <c r="T87" s="223">
        <f ca="1">(T77*Control!$Y13)/Control!$K28</f>
        <v>3892.7007261551489</v>
      </c>
      <c r="U87" s="223">
        <f ca="1">(U77*Control!$Y13)/Control!$K28</f>
        <v>3957.8185484293913</v>
      </c>
      <c r="V87" s="223">
        <f ca="1">(V77*Control!$Y13)/Control!$K28</f>
        <v>4023.5973372785957</v>
      </c>
      <c r="W87" s="223">
        <f ca="1">(W77*Control!$Y13)/Control!$K28</f>
        <v>4090.042805214136</v>
      </c>
      <c r="X87" s="223">
        <f ca="1">(X77*Control!$Y13)/Control!$K28</f>
        <v>4148.9096497719647</v>
      </c>
      <c r="Y87" s="223">
        <f ca="1">(Y77*Control!$Y13)/Control!$K28</f>
        <v>4203.6189355519346</v>
      </c>
      <c r="Z87" s="223">
        <f ca="1">(Z77*Control!$Y13)/Control!$K28</f>
        <v>4258.7176596520039</v>
      </c>
      <c r="AA87" s="223">
        <f ca="1">(AA77*Control!$Y13)/Control!$K28</f>
        <v>4314.2081413535379</v>
      </c>
      <c r="AB87" s="223">
        <f ca="1">(AB77*Control!$Y13)/Control!$K28</f>
        <v>4370.0927126058859</v>
      </c>
      <c r="AC87" s="223">
        <f ca="1">(AC77*Control!$Y13)/Control!$K28</f>
        <v>4426.3737180921053</v>
      </c>
      <c r="AD87" s="223">
        <f ca="1">(AD77*Control!$Y13)/Control!$K28</f>
        <v>4483.053515295037</v>
      </c>
      <c r="AE87" s="223">
        <f ca="1">(AE77*Control!$Y13)/Control!$K28</f>
        <v>4540.1344745636943</v>
      </c>
      <c r="AF87" s="223">
        <f ca="1">(AF77*Control!$Y13)/Control!$K28</f>
        <v>4597.6189791800025</v>
      </c>
      <c r="AG87" s="223">
        <f ca="1">(AG77*Control!$Y13)/Control!$K28</f>
        <v>4655.5094254258574</v>
      </c>
      <c r="AH87" s="223">
        <f ca="1">(AH77*Control!$Y13)/Control!$K28</f>
        <v>4704.5405244087551</v>
      </c>
      <c r="AI87" s="223">
        <f ca="1">(AI77*Control!$Y13)/Control!$K28</f>
        <v>4743.4119978050057</v>
      </c>
      <c r="AJ87" s="223">
        <f ca="1">(AJ77*Control!$Y13)/Control!$K28</f>
        <v>4782.4355259200602</v>
      </c>
      <c r="AK87" s="223">
        <f ca="1">(AK77*Control!$Y13)/Control!$K28</f>
        <v>4821.6115983743657</v>
      </c>
      <c r="AL87" s="223">
        <f ca="1">(AL77*Control!$Y13)/Control!$K28</f>
        <v>4860.9407062268037</v>
      </c>
      <c r="AM87" s="223">
        <f ca="1">(AM77*Control!$Y13)/Control!$K28</f>
        <v>4900.4233419786942</v>
      </c>
      <c r="AN87" s="223">
        <f ca="1">(AN77*Control!$Y13)/Control!$K28</f>
        <v>4940.0599995778075</v>
      </c>
      <c r="AO87" s="223">
        <f ca="1">(AO77*Control!$Y13)/Control!$K28</f>
        <v>4979.8511744223979</v>
      </c>
      <c r="AP87" s="223">
        <f ca="1">(AP77*Control!$Y13)/Control!$K28</f>
        <v>5019.7973633652346</v>
      </c>
      <c r="AQ87" s="223">
        <f ca="1">(AQ77*Control!$Y13)/Control!$K28</f>
        <v>5059.8990647176533</v>
      </c>
      <c r="AR87" s="223">
        <f ca="1">(AR77*Control!$Y13)/Control!$K28</f>
        <v>5092.9452328155112</v>
      </c>
      <c r="AS87" s="223">
        <f ca="1">(AS77*Control!$Y13)/Control!$K28</f>
        <v>5111.2807106548607</v>
      </c>
      <c r="AT87" s="223">
        <f ca="1">(AT77*Control!$Y13)/Control!$K28</f>
        <v>5129.6436685844283</v>
      </c>
      <c r="AU87" s="223">
        <f ca="1">(AU77*Control!$Y13)/Control!$K28</f>
        <v>5148.0341400640054</v>
      </c>
      <c r="AV87" s="223">
        <f ca="1">(AV77*Control!$Y13)/Control!$K28</f>
        <v>5166.452158590404</v>
      </c>
      <c r="AW87" s="223">
        <f ca="1">(AW77*Control!$Y13)/Control!$K28</f>
        <v>5184.8977576974949</v>
      </c>
      <c r="AX87" s="223">
        <f ca="1">(AX77*Control!$Y13)/Control!$K28</f>
        <v>5203.3709709562454</v>
      </c>
      <c r="AY87" s="223">
        <f ca="1">(AY77*Control!$Y13)/Control!$K28</f>
        <v>5221.8718319747622</v>
      </c>
      <c r="AZ87" s="223">
        <f ca="1">(AZ77*Control!$Y13)/Control!$K28</f>
        <v>5240.400374398323</v>
      </c>
      <c r="BA87" s="223">
        <f ca="1">(BA77*Control!$Y13)/Control!$K28</f>
        <v>5258.9566319094192</v>
      </c>
      <c r="BB87" s="223">
        <f ca="1">(BB77*Control!$Y13)/Control!$K28</f>
        <v>5270.2668452279941</v>
      </c>
      <c r="BC87" s="223">
        <f ca="1">(BC77*Control!$Y13)/Control!$K28</f>
        <v>5268.5182206534218</v>
      </c>
      <c r="BD87" s="223">
        <f ca="1">(BD77*Control!$Y13)/Control!$K28</f>
        <v>5266.7699696152504</v>
      </c>
      <c r="BE87" s="223">
        <f ca="1">(BE77*Control!$Y13)/Control!$K28</f>
        <v>5265.0220922085045</v>
      </c>
      <c r="BF87" s="223">
        <f ca="1">(BF77*Control!$Y13)/Control!$K28</f>
        <v>5263.2745885279965</v>
      </c>
      <c r="BG87" s="223">
        <f ca="1">(BG77*Control!$Y13)/Control!$K28</f>
        <v>5261.5274586683408</v>
      </c>
      <c r="BH87" s="223">
        <f ca="1">(BH77*Control!$Y13)/Control!$K28</f>
        <v>5259.7807027239405</v>
      </c>
      <c r="BI87" s="223">
        <f ca="1">(BI77*Control!$Y13)/Control!$K28</f>
        <v>5258.0343207889982</v>
      </c>
      <c r="BJ87" s="223">
        <f ca="1">(BJ77*Control!$Y13)/Control!$K28</f>
        <v>5256.2883129575084</v>
      </c>
      <c r="BK87" s="223">
        <f ca="1">(BK77*Control!$Y13)/Control!$K28</f>
        <v>5254.5426793232637</v>
      </c>
      <c r="BL87" s="223">
        <f ca="1">(BL77*Control!$Y13)/Control!$K28</f>
        <v>5246.5765560077853</v>
      </c>
      <c r="BM87" s="223">
        <f ca="1">(BM77*Control!$Y13)/Control!$K28</f>
        <v>5229.1603735525232</v>
      </c>
      <c r="BN87" s="223">
        <f ca="1">(BN77*Control!$Y13)/Control!$K28</f>
        <v>5211.7884714777219</v>
      </c>
      <c r="BO87" s="223">
        <f ca="1">(BO77*Control!$Y13)/Control!$K28</f>
        <v>5194.4607491707102</v>
      </c>
      <c r="BP87" s="223">
        <f ca="1">(BP77*Control!$Y13)/Control!$K28</f>
        <v>5177.1771062336093</v>
      </c>
      <c r="BQ87" s="223">
        <f ca="1">(BQ77*Control!$Y13)/Control!$K28</f>
        <v>5159.9374424828811</v>
      </c>
      <c r="BR87" s="223">
        <f ca="1">(BR77*Control!$Y13)/Control!$K28</f>
        <v>5142.7416579488981</v>
      </c>
      <c r="BS87" s="223">
        <f ca="1">(BS77*Control!$Y13)/Control!$K28</f>
        <v>5125.589652875502</v>
      </c>
      <c r="BT87" s="223">
        <f ca="1">(BT77*Control!$Y13)/Control!$K28</f>
        <v>5108.4813277195617</v>
      </c>
      <c r="BU87" s="223">
        <f ca="1">(BU77*Control!$Y13)/Control!$K28</f>
        <v>5091.4165831505388</v>
      </c>
      <c r="BV87" s="223">
        <f ca="1">(BV77*Control!$Y13)/Control!$K28</f>
        <v>5070.8841495379575</v>
      </c>
      <c r="BW87" s="223">
        <f ca="1">(BW77*Control!$Y13)/Control!$K28</f>
        <v>5045.5225444607804</v>
      </c>
      <c r="BX87" s="223">
        <f ca="1">(BX77*Control!$Y13)/Control!$K28</f>
        <v>5020.2535781365195</v>
      </c>
      <c r="BY87" s="223">
        <f ca="1">(BY77*Control!$Y13)/Control!$K28</f>
        <v>4995.076951714087</v>
      </c>
      <c r="BZ87" s="223">
        <f ca="1">(BZ77*Control!$Y13)/Control!$K28</f>
        <v>4969.9923672439154</v>
      </c>
      <c r="CA87" s="223">
        <f ca="1">(CA77*Control!$Y13)/Control!$K28</f>
        <v>4944.9995276753643</v>
      </c>
      <c r="CB87" s="223">
        <f ca="1">(CB77*Control!$Y13)/Control!$K28</f>
        <v>4920.0981368541243</v>
      </c>
      <c r="CC87" s="223">
        <f ca="1">(CC77*Control!$Y13)/Control!$K28</f>
        <v>4895.2878995196052</v>
      </c>
      <c r="CD87" s="223">
        <f ca="1">(CD77*Control!$Y13)/Control!$K28</f>
        <v>4870.5685213023662</v>
      </c>
      <c r="CE87" s="223">
        <f ca="1">(CE77*Control!$Y13)/Control!$K28</f>
        <v>4845.939708721533</v>
      </c>
      <c r="CF87" s="223">
        <f ca="1">(CF77*Control!$Y13)/Control!$K28</f>
        <v>4821.4011691822234</v>
      </c>
    </row>
    <row r="88" spans="1:84" s="126" customFormat="1" x14ac:dyDescent="0.2">
      <c r="A88" s="120"/>
      <c r="B88" s="213" t="s">
        <v>202</v>
      </c>
      <c r="D88" s="223">
        <f ca="1">(D78*Control!$Y14)/Control!$K29</f>
        <v>3108.2075319029959</v>
      </c>
      <c r="E88" s="223">
        <f ca="1">(E78*Control!$Y14)/Control!$K29</f>
        <v>3099.4723564213418</v>
      </c>
      <c r="F88" s="223">
        <f ca="1">(F78*Control!$Y14)/Control!$K29</f>
        <v>3701.0692542229194</v>
      </c>
      <c r="G88" s="223">
        <f ca="1">(G78*Control!$Y14)/Control!$K29</f>
        <v>3776.490038536539</v>
      </c>
      <c r="H88" s="223">
        <f ca="1">(H78*Control!$Y14)/Control!$K29</f>
        <v>3550.7477002141172</v>
      </c>
      <c r="I88" s="223">
        <f ca="1">(I78*Control!$Y14)/Control!$K29</f>
        <v>3359.0162167110293</v>
      </c>
      <c r="J88" s="223">
        <f ca="1">(J78*Control!$Y14)/Control!$K29</f>
        <v>3426.0430265899331</v>
      </c>
      <c r="K88" s="223">
        <f ca="1">(K78*Control!$Y14)/Control!$K29</f>
        <v>3493.9455678209447</v>
      </c>
      <c r="L88" s="223">
        <f ca="1">(L78*Control!$Y14)/Control!$K29</f>
        <v>3562.7337149064565</v>
      </c>
      <c r="M88" s="223">
        <f ca="1">(M78*Control!$Y14)/Control!$K29</f>
        <v>3632.4174455663924</v>
      </c>
      <c r="N88" s="223">
        <f ca="1">(N78*Control!$Y14)/Control!$K29</f>
        <v>3695.6927518334383</v>
      </c>
      <c r="O88" s="223">
        <f ca="1">(O78*Control!$Y14)/Control!$K29</f>
        <v>3760.101582886351</v>
      </c>
      <c r="P88" s="223">
        <f ca="1">(P78*Control!$Y14)/Control!$K29</f>
        <v>3825.170201647154</v>
      </c>
      <c r="Q88" s="223">
        <f ca="1">(Q78*Control!$Y14)/Control!$K29</f>
        <v>3890.9043335109341</v>
      </c>
      <c r="R88" s="223">
        <f ca="1">(R78*Control!$Y14)/Control!$K29</f>
        <v>3957.3097496299802</v>
      </c>
      <c r="S88" s="223">
        <f ca="1">(S78*Control!$Y14)/Control!$K29</f>
        <v>4024.3922672618683</v>
      </c>
      <c r="T88" s="223">
        <f ca="1">(T78*Control!$Y14)/Control!$K29</f>
        <v>4092.1577501201104</v>
      </c>
      <c r="U88" s="223">
        <f ca="1">(U78*Control!$Y14)/Control!$K29</f>
        <v>4160.6121087273732</v>
      </c>
      <c r="V88" s="223">
        <f ca="1">(V78*Control!$Y14)/Control!$K29</f>
        <v>4229.7613007713171</v>
      </c>
      <c r="W88" s="223">
        <f ca="1">(W78*Control!$Y14)/Control!$K29</f>
        <v>4299.6113314630293</v>
      </c>
      <c r="X88" s="223">
        <f ca="1">(X78*Control!$Y14)/Control!$K29</f>
        <v>4361.4944196914157</v>
      </c>
      <c r="Y88" s="223">
        <f ca="1">(Y78*Control!$Y14)/Control!$K29</f>
        <v>4419.006964204098</v>
      </c>
      <c r="Z88" s="223">
        <f ca="1">(Z78*Control!$Y14)/Control!$K29</f>
        <v>4476.9289015705144</v>
      </c>
      <c r="AA88" s="223">
        <f ca="1">(AA78*Control!$Y14)/Control!$K29</f>
        <v>4535.2626699104003</v>
      </c>
      <c r="AB88" s="223">
        <f ca="1">(AB78*Control!$Y14)/Control!$K29</f>
        <v>4594.0107206605599</v>
      </c>
      <c r="AC88" s="223">
        <f ca="1">(AC78*Control!$Y14)/Control!$K29</f>
        <v>4653.1755186439814</v>
      </c>
      <c r="AD88" s="223">
        <f ca="1">(AD78*Control!$Y14)/Control!$K29</f>
        <v>4712.7595421392853</v>
      </c>
      <c r="AE88" s="223">
        <f ca="1">(AE78*Control!$Y14)/Control!$K29</f>
        <v>4772.7652829505241</v>
      </c>
      <c r="AF88" s="223">
        <f ca="1">(AF78*Control!$Y14)/Control!$K29</f>
        <v>4833.1952464773258</v>
      </c>
      <c r="AG88" s="223">
        <f ca="1">(AG78*Control!$Y14)/Control!$K29</f>
        <v>4894.0519517854091</v>
      </c>
      <c r="AH88" s="223">
        <f ca="1">(AH78*Control!$Y14)/Control!$K29</f>
        <v>4945.5953680287503</v>
      </c>
      <c r="AI88" s="223">
        <f ca="1">(AI78*Control!$Y14)/Control!$K29</f>
        <v>4986.4585947153282</v>
      </c>
      <c r="AJ88" s="223">
        <f ca="1">(AJ78*Control!$Y14)/Control!$K29</f>
        <v>5027.4816673391369</v>
      </c>
      <c r="AK88" s="223">
        <f ca="1">(AK78*Control!$Y14)/Control!$K29</f>
        <v>5068.6651006085831</v>
      </c>
      <c r="AL88" s="223">
        <f ca="1">(AL78*Control!$Y14)/Control!$K29</f>
        <v>5110.0094107442201</v>
      </c>
      <c r="AM88" s="223">
        <f ca="1">(AM78*Control!$Y14)/Control!$K29</f>
        <v>5151.5151154829418</v>
      </c>
      <c r="AN88" s="223">
        <f ca="1">(AN78*Control!$Y14)/Control!$K29</f>
        <v>5193.1827340822156</v>
      </c>
      <c r="AO88" s="223">
        <f ca="1">(AO78*Control!$Y14)/Control!$K29</f>
        <v>5235.0127873243118</v>
      </c>
      <c r="AP88" s="223">
        <f ca="1">(AP78*Control!$Y14)/Control!$K29</f>
        <v>5277.0057975205418</v>
      </c>
      <c r="AQ88" s="223">
        <f ca="1">(AQ78*Control!$Y14)/Control!$K29</f>
        <v>5319.1622885155275</v>
      </c>
      <c r="AR88" s="223">
        <f ca="1">(AR78*Control!$Y14)/Control!$K29</f>
        <v>5353.9017291856017</v>
      </c>
      <c r="AS88" s="223">
        <f ca="1">(AS78*Control!$Y14)/Control!$K29</f>
        <v>5373.1766866924781</v>
      </c>
      <c r="AT88" s="223">
        <f ca="1">(AT78*Control!$Y14)/Control!$K29</f>
        <v>5392.48053232239</v>
      </c>
      <c r="AU88" s="223">
        <f ca="1">(AU78*Control!$Y14)/Control!$K29</f>
        <v>5411.8133012495555</v>
      </c>
      <c r="AV88" s="223">
        <f ca="1">(AV78*Control!$Y14)/Control!$K29</f>
        <v>5431.175028687102</v>
      </c>
      <c r="AW88" s="223">
        <f ca="1">(AW78*Control!$Y14)/Control!$K29</f>
        <v>5450.5657498871187</v>
      </c>
      <c r="AX88" s="223">
        <f ca="1">(AX78*Control!$Y14)/Control!$K29</f>
        <v>5469.9855001406922</v>
      </c>
      <c r="AY88" s="223">
        <f ca="1">(AY78*Control!$Y14)/Control!$K29</f>
        <v>5489.4343147779491</v>
      </c>
      <c r="AZ88" s="223">
        <f ca="1">(AZ78*Control!$Y14)/Control!$K29</f>
        <v>5508.9122291680915</v>
      </c>
      <c r="BA88" s="223">
        <f ca="1">(BA78*Control!$Y14)/Control!$K29</f>
        <v>5528.4192787194443</v>
      </c>
      <c r="BB88" s="223">
        <f ca="1">(BB78*Control!$Y14)/Control!$K29</f>
        <v>5540.3090054392251</v>
      </c>
      <c r="BC88" s="223">
        <f ca="1">(BC78*Control!$Y14)/Control!$K29</f>
        <v>5538.4707619938617</v>
      </c>
      <c r="BD88" s="223">
        <f ca="1">(BD78*Control!$Y14)/Control!$K29</f>
        <v>5536.6329112471776</v>
      </c>
      <c r="BE88" s="223">
        <f ca="1">(BE78*Control!$Y14)/Control!$K29</f>
        <v>5534.795453299047</v>
      </c>
      <c r="BF88" s="223">
        <f ca="1">(BF78*Control!$Y14)/Control!$K29</f>
        <v>5532.9583882491233</v>
      </c>
      <c r="BG88" s="223">
        <f ca="1">(BG78*Control!$Y14)/Control!$K29</f>
        <v>5531.1217161968507</v>
      </c>
      <c r="BH88" s="223">
        <f ca="1">(BH78*Control!$Y14)/Control!$K29</f>
        <v>5529.285437241454</v>
      </c>
      <c r="BI88" s="223">
        <f ca="1">(BI78*Control!$Y14)/Control!$K29</f>
        <v>5527.44955148194</v>
      </c>
      <c r="BJ88" s="223">
        <f ca="1">(BJ78*Control!$Y14)/Control!$K29</f>
        <v>5525.6140590171035</v>
      </c>
      <c r="BK88" s="223">
        <f ca="1">(BK78*Control!$Y14)/Control!$K29</f>
        <v>5523.7789599455264</v>
      </c>
      <c r="BL88" s="223">
        <f ca="1">(BL78*Control!$Y14)/Control!$K29</f>
        <v>5515.404641027907</v>
      </c>
      <c r="BM88" s="223">
        <f ca="1">(BM78*Control!$Y14)/Control!$K29</f>
        <v>5497.0961178416883</v>
      </c>
      <c r="BN88" s="223">
        <f ca="1">(BN78*Control!$Y14)/Control!$K29</f>
        <v>5478.8341437608087</v>
      </c>
      <c r="BO88" s="223">
        <f ca="1">(BO78*Control!$Y14)/Control!$K29</f>
        <v>5460.6186130177084</v>
      </c>
      <c r="BP88" s="223">
        <f ca="1">(BP78*Control!$Y14)/Control!$K29</f>
        <v>5442.4494200706158</v>
      </c>
      <c r="BQ88" s="223">
        <f ca="1">(BQ78*Control!$Y14)/Control!$K29</f>
        <v>5424.326459603094</v>
      </c>
      <c r="BR88" s="223">
        <f ca="1">(BR78*Control!$Y14)/Control!$K29</f>
        <v>5406.2496265235704</v>
      </c>
      <c r="BS88" s="223">
        <f ca="1">(BS78*Control!$Y14)/Control!$K29</f>
        <v>5388.2188159648767</v>
      </c>
      <c r="BT88" s="223">
        <f ca="1">(BT78*Control!$Y14)/Control!$K29</f>
        <v>5370.2339232837903</v>
      </c>
      <c r="BU88" s="223">
        <f ca="1">(BU78*Control!$Y14)/Control!$K29</f>
        <v>5352.2948440605714</v>
      </c>
      <c r="BV88" s="223">
        <f ca="1">(BV78*Control!$Y14)/Control!$K29</f>
        <v>5330.7103952656198</v>
      </c>
      <c r="BW88" s="223">
        <f ca="1">(BW78*Control!$Y14)/Control!$K29</f>
        <v>5304.0492916735948</v>
      </c>
      <c r="BX88" s="223">
        <f ca="1">(BX78*Control!$Y14)/Control!$K29</f>
        <v>5277.4855735331757</v>
      </c>
      <c r="BY88" s="223">
        <f ca="1">(BY78*Control!$Y14)/Control!$K29</f>
        <v>5251.0189266804964</v>
      </c>
      <c r="BZ88" s="223">
        <f ca="1">(BZ78*Control!$Y14)/Control!$K29</f>
        <v>5224.6490378994176</v>
      </c>
      <c r="CA88" s="223">
        <f ca="1">(CA78*Control!$Y14)/Control!$K29</f>
        <v>5198.3755949187826</v>
      </c>
      <c r="CB88" s="223">
        <f ca="1">(CB78*Control!$Y14)/Control!$K29</f>
        <v>5172.1982864096863</v>
      </c>
      <c r="CC88" s="223">
        <f ca="1">(CC78*Control!$Y14)/Control!$K29</f>
        <v>5146.1168019827437</v>
      </c>
      <c r="CD88" s="223">
        <f ca="1">(CD78*Control!$Y14)/Control!$K29</f>
        <v>5120.1308321853803</v>
      </c>
      <c r="CE88" s="223">
        <f ca="1">(CE78*Control!$Y14)/Control!$K29</f>
        <v>5094.2400684991126</v>
      </c>
      <c r="CF88" s="223">
        <f ca="1">(CF78*Control!$Y14)/Control!$K29</f>
        <v>5068.4442033368505</v>
      </c>
    </row>
    <row r="89" spans="1:84" s="126" customFormat="1" x14ac:dyDescent="0.2">
      <c r="A89" s="120"/>
      <c r="B89" s="213" t="s">
        <v>203</v>
      </c>
      <c r="D89" s="223">
        <f ca="1">(D79*Control!$Y15)/Control!$K30</f>
        <v>2106.6253375228225</v>
      </c>
      <c r="E89" s="223">
        <f ca="1">(E79*Control!$Y15)/Control!$K30</f>
        <v>2116.5124593512433</v>
      </c>
      <c r="F89" s="223">
        <f ca="1">(F79*Control!$Y15)/Control!$K30</f>
        <v>2053.2547057471602</v>
      </c>
      <c r="G89" s="223">
        <f ca="1">(G79*Control!$Y15)/Control!$K30</f>
        <v>2055.2893208052692</v>
      </c>
      <c r="H89" s="223">
        <f ca="1">(H79*Control!$Y15)/Control!$K30</f>
        <v>2059.0263676454711</v>
      </c>
      <c r="I89" s="223">
        <f ca="1">(I79*Control!$Y15)/Control!$K30</f>
        <v>2064.380270008659</v>
      </c>
      <c r="J89" s="223">
        <f ca="1">(J79*Control!$Y15)/Control!$K30</f>
        <v>2071.2734711337466</v>
      </c>
      <c r="K89" s="223">
        <f ca="1">(K79*Control!$Y15)/Control!$K30</f>
        <v>2079.6355851045391</v>
      </c>
      <c r="L89" s="223">
        <f ca="1">(L79*Control!$Y15)/Control!$K30</f>
        <v>2089.4026507421008</v>
      </c>
      <c r="M89" s="223">
        <f ca="1">(M79*Control!$Y15)/Control!$K30</f>
        <v>2100.5164743047158</v>
      </c>
      <c r="N89" s="223">
        <f ca="1">(N79*Control!$Y15)/Control!$K30</f>
        <v>2108.750652577944</v>
      </c>
      <c r="O89" s="223">
        <f ca="1">(O79*Control!$Y15)/Control!$K30</f>
        <v>2118.4580937667583</v>
      </c>
      <c r="P89" s="223">
        <f ca="1">(P79*Control!$Y15)/Control!$K30</f>
        <v>2129.3110637438285</v>
      </c>
      <c r="Q89" s="223">
        <f ca="1">(Q79*Control!$Y15)/Control!$K30</f>
        <v>2141.2631684483167</v>
      </c>
      <c r="R89" s="223">
        <f ca="1">(R79*Control!$Y15)/Control!$K30</f>
        <v>2154.2717367196428</v>
      </c>
      <c r="S89" s="223">
        <f ca="1">(S79*Control!$Y15)/Control!$K30</f>
        <v>2168.2974733331312</v>
      </c>
      <c r="T89" s="223">
        <f ca="1">(T79*Control!$Y15)/Control!$K30</f>
        <v>2183.3041494862218</v>
      </c>
      <c r="U89" s="223">
        <f ca="1">(U79*Control!$Y15)/Control!$K30</f>
        <v>2199.2583262469825</v>
      </c>
      <c r="V89" s="223">
        <f ca="1">(V79*Control!$Y15)/Control!$K30</f>
        <v>2216.1291070666084</v>
      </c>
      <c r="W89" s="223">
        <f ca="1">(W79*Control!$Y15)/Control!$K30</f>
        <v>2233.8879159631761</v>
      </c>
      <c r="X89" s="223">
        <f ca="1">(X79*Control!$Y15)/Control!$K30</f>
        <v>2248.037558987935</v>
      </c>
      <c r="Y89" s="223">
        <f ca="1">(Y79*Control!$Y15)/Control!$K30</f>
        <v>2277.6811559456141</v>
      </c>
      <c r="Z89" s="223">
        <f ca="1">(Z79*Control!$Y15)/Control!$K30</f>
        <v>2307.5357656008127</v>
      </c>
      <c r="AA89" s="223">
        <f ca="1">(AA79*Control!$Y15)/Control!$K30</f>
        <v>2337.6026446296646</v>
      </c>
      <c r="AB89" s="223">
        <f ca="1">(AB79*Control!$Y15)/Control!$K30</f>
        <v>2367.8830565723028</v>
      </c>
      <c r="AC89" s="223">
        <f ca="1">(AC79*Control!$Y15)/Control!$K30</f>
        <v>2398.3782718684784</v>
      </c>
      <c r="AD89" s="223">
        <f ca="1">(AD79*Control!$Y15)/Control!$K30</f>
        <v>2429.0895678933562</v>
      </c>
      <c r="AE89" s="223">
        <f ca="1">(AE79*Control!$Y15)/Control!$K30</f>
        <v>2460.0182289934933</v>
      </c>
      <c r="AF89" s="223">
        <f ca="1">(AF79*Control!$Y15)/Control!$K30</f>
        <v>2491.1655465229942</v>
      </c>
      <c r="AG89" s="223">
        <f ca="1">(AG79*Control!$Y15)/Control!$K30</f>
        <v>2522.5328188798512</v>
      </c>
      <c r="AH89" s="223">
        <f ca="1">(AH79*Control!$Y15)/Control!$K30</f>
        <v>2549.0997586305534</v>
      </c>
      <c r="AI89" s="223">
        <f ca="1">(AI79*Control!$Y15)/Control!$K30</f>
        <v>2570.1618279338418</v>
      </c>
      <c r="AJ89" s="223">
        <f ca="1">(AJ79*Control!$Y15)/Control!$K30</f>
        <v>2591.3062863835708</v>
      </c>
      <c r="AK89" s="223">
        <f ca="1">(AK79*Control!$Y15)/Control!$K30</f>
        <v>2612.5333992751152</v>
      </c>
      <c r="AL89" s="223">
        <f ca="1">(AL79*Control!$Y15)/Control!$K30</f>
        <v>2633.8434326832466</v>
      </c>
      <c r="AM89" s="223">
        <f ca="1">(AM79*Control!$Y15)/Control!$K30</f>
        <v>2655.2366534643047</v>
      </c>
      <c r="AN89" s="223">
        <f ca="1">(AN79*Control!$Y15)/Control!$K30</f>
        <v>2676.7133292583758</v>
      </c>
      <c r="AO89" s="223">
        <f ca="1">(AO79*Control!$Y15)/Control!$K30</f>
        <v>2698.2737284914697</v>
      </c>
      <c r="AP89" s="223">
        <f ca="1">(AP79*Control!$Y15)/Control!$K30</f>
        <v>2719.9181203777143</v>
      </c>
      <c r="AQ89" s="223">
        <f ca="1">(AQ79*Control!$Y15)/Control!$K30</f>
        <v>2741.6467749215431</v>
      </c>
      <c r="AR89" s="223">
        <f ca="1">(AR79*Control!$Y15)/Control!$K30</f>
        <v>2759.5524718455108</v>
      </c>
      <c r="AS89" s="223">
        <f ca="1">(AS79*Control!$Y15)/Control!$K30</f>
        <v>2769.4873291295789</v>
      </c>
      <c r="AT89" s="223">
        <f ca="1">(AT79*Control!$Y15)/Control!$K30</f>
        <v>2779.4370761675868</v>
      </c>
      <c r="AU89" s="223">
        <f ca="1">(AU79*Control!$Y15)/Control!$K30</f>
        <v>2789.4017310893187</v>
      </c>
      <c r="AV89" s="223">
        <f ca="1">(AV79*Control!$Y15)/Control!$K30</f>
        <v>2799.3813120446152</v>
      </c>
      <c r="AW89" s="223">
        <f ca="1">(AW79*Control!$Y15)/Control!$K30</f>
        <v>2809.3758372033976</v>
      </c>
      <c r="AX89" s="223">
        <f ca="1">(AX79*Control!$Y15)/Control!$K30</f>
        <v>2819.3853247556876</v>
      </c>
      <c r="AY89" s="223">
        <f ca="1">(AY79*Control!$Y15)/Control!$K30</f>
        <v>2829.4097929116292</v>
      </c>
      <c r="AZ89" s="223">
        <f ca="1">(AZ79*Control!$Y15)/Control!$K30</f>
        <v>2839.4492599015075</v>
      </c>
      <c r="BA89" s="223">
        <f ca="1">(BA79*Control!$Y15)/Control!$K30</f>
        <v>2849.5037439757734</v>
      </c>
      <c r="BB89" s="223">
        <f ca="1">(BB79*Control!$Y15)/Control!$K30</f>
        <v>2855.6320443010127</v>
      </c>
      <c r="BC89" s="223">
        <f ca="1">(BC79*Control!$Y15)/Control!$K30</f>
        <v>2854.6845593462426</v>
      </c>
      <c r="BD89" s="223">
        <f ca="1">(BD79*Control!$Y15)/Control!$K30</f>
        <v>2853.7372768018831</v>
      </c>
      <c r="BE89" s="223">
        <f ca="1">(BE79*Control!$Y15)/Control!$K30</f>
        <v>2852.7901967194102</v>
      </c>
      <c r="BF89" s="223">
        <f ca="1">(BF79*Control!$Y15)/Control!$K30</f>
        <v>2851.8433191501881</v>
      </c>
      <c r="BG89" s="223">
        <f ca="1">(BG79*Control!$Y15)/Control!$K30</f>
        <v>2850.8966441454672</v>
      </c>
      <c r="BH89" s="223">
        <f ca="1">(BH79*Control!$Y15)/Control!$K30</f>
        <v>2849.9501717563908</v>
      </c>
      <c r="BI89" s="223">
        <f ca="1">(BI79*Control!$Y15)/Control!$K30</f>
        <v>2849.0039020339877</v>
      </c>
      <c r="BJ89" s="223">
        <f ca="1">(BJ79*Control!$Y15)/Control!$K30</f>
        <v>2848.0578350291789</v>
      </c>
      <c r="BK89" s="223">
        <f ca="1">(BK79*Control!$Y15)/Control!$K30</f>
        <v>2847.1119707927724</v>
      </c>
      <c r="BL89" s="223">
        <f ca="1">(BL79*Control!$Y15)/Control!$K30</f>
        <v>2842.7956076261175</v>
      </c>
      <c r="BM89" s="223">
        <f ca="1">(BM79*Control!$Y15)/Control!$K30</f>
        <v>2833.3588854061668</v>
      </c>
      <c r="BN89" s="223">
        <f ca="1">(BN79*Control!$Y15)/Control!$K30</f>
        <v>2823.9461558825119</v>
      </c>
      <c r="BO89" s="223">
        <f ca="1">(BO79*Control!$Y15)/Control!$K30</f>
        <v>2814.5573645396339</v>
      </c>
      <c r="BP89" s="223">
        <f ca="1">(BP79*Control!$Y15)/Control!$K30</f>
        <v>2805.1924569783978</v>
      </c>
      <c r="BQ89" s="223">
        <f ca="1">(BQ79*Control!$Y15)/Control!$K30</f>
        <v>2795.8513789158051</v>
      </c>
      <c r="BR89" s="223">
        <f ca="1">(BR79*Control!$Y15)/Control!$K30</f>
        <v>2786.5340761847619</v>
      </c>
      <c r="BS89" s="223">
        <f ca="1">(BS79*Control!$Y15)/Control!$K30</f>
        <v>2777.2404947338391</v>
      </c>
      <c r="BT89" s="223">
        <f ca="1">(BT79*Control!$Y15)/Control!$K30</f>
        <v>2767.9705806270331</v>
      </c>
      <c r="BU89" s="223">
        <f ca="1">(BU79*Control!$Y15)/Control!$K30</f>
        <v>2758.724280043532</v>
      </c>
      <c r="BV89" s="223">
        <f ca="1">(BV79*Control!$Y15)/Control!$K30</f>
        <v>2747.5990527507502</v>
      </c>
      <c r="BW89" s="223">
        <f ca="1">(BW79*Control!$Y15)/Control!$K30</f>
        <v>2733.8571653767726</v>
      </c>
      <c r="BX89" s="223">
        <f ca="1">(BX79*Control!$Y15)/Control!$K30</f>
        <v>2720.1654732205893</v>
      </c>
      <c r="BY89" s="223">
        <f ca="1">(BY79*Control!$Y15)/Control!$K30</f>
        <v>2706.5238143532551</v>
      </c>
      <c r="BZ89" s="223">
        <f ca="1">(BZ79*Control!$Y15)/Control!$K30</f>
        <v>2692.9320273343078</v>
      </c>
      <c r="CA89" s="223">
        <f ca="1">(CA79*Control!$Y15)/Control!$K30</f>
        <v>2679.3899512103558</v>
      </c>
      <c r="CB89" s="223">
        <f ca="1">(CB79*Control!$Y15)/Control!$K30</f>
        <v>2665.8974255136704</v>
      </c>
      <c r="CC89" s="223">
        <f ca="1">(CC79*Control!$Y15)/Control!$K30</f>
        <v>2652.4542902607805</v>
      </c>
      <c r="CD89" s="223">
        <f ca="1">(CD79*Control!$Y15)/Control!$K30</f>
        <v>2639.0603859510711</v>
      </c>
      <c r="CE89" s="223">
        <f ca="1">(CE79*Control!$Y15)/Control!$K30</f>
        <v>2625.7155535653856</v>
      </c>
      <c r="CF89" s="223">
        <f ca="1">(CF79*Control!$Y15)/Control!$K30</f>
        <v>2612.4196345646328</v>
      </c>
    </row>
    <row r="90" spans="1:84" s="126" customFormat="1" x14ac:dyDescent="0.2">
      <c r="A90" s="120"/>
      <c r="B90" s="213" t="s">
        <v>204</v>
      </c>
      <c r="D90" s="223">
        <f ca="1">(D80*Control!$Y16)/Control!$K31</f>
        <v>606.0529353669325</v>
      </c>
      <c r="E90" s="223">
        <f ca="1">(E80*Control!$Y16)/Control!$K31</f>
        <v>625.39650464586759</v>
      </c>
      <c r="F90" s="223">
        <f ca="1">(F80*Control!$Y16)/Control!$K31</f>
        <v>638.23355895386464</v>
      </c>
      <c r="G90" s="223">
        <f ca="1">(G80*Control!$Y16)/Control!$K31</f>
        <v>651.23954851745793</v>
      </c>
      <c r="H90" s="223">
        <f ca="1">(H80*Control!$Y16)/Control!$K31</f>
        <v>842.35284159314074</v>
      </c>
      <c r="I90" s="223">
        <f ca="1">(I80*Control!$Y16)/Control!$K31</f>
        <v>677.76599806986781</v>
      </c>
      <c r="J90" s="223">
        <f ca="1">(J80*Control!$Y16)/Control!$K31</f>
        <v>691.2903406255175</v>
      </c>
      <c r="K90" s="223">
        <f ca="1">(K80*Control!$Y16)/Control!$K31</f>
        <v>704.99138397236106</v>
      </c>
      <c r="L90" s="223">
        <f ca="1">(L80*Control!$Y16)/Control!$K31</f>
        <v>718.87112053918395</v>
      </c>
      <c r="M90" s="223">
        <f ca="1">(M80*Control!$Y16)/Control!$K31</f>
        <v>732.93156358150009</v>
      </c>
      <c r="N90" s="223">
        <f ca="1">(N80*Control!$Y16)/Control!$K31</f>
        <v>745.69894582246138</v>
      </c>
      <c r="O90" s="223">
        <f ca="1">(O80*Control!$Y16)/Control!$K31</f>
        <v>758.69503899359381</v>
      </c>
      <c r="P90" s="223">
        <f ca="1">(P80*Control!$Y16)/Control!$K31</f>
        <v>771.8242608244766</v>
      </c>
      <c r="Q90" s="223">
        <f ca="1">(Q80*Control!$Y16)/Control!$K31</f>
        <v>785.0877665565904</v>
      </c>
      <c r="R90" s="223">
        <f ca="1">(R80*Control!$Y16)/Control!$K31</f>
        <v>798.48672066407494</v>
      </c>
      <c r="S90" s="223">
        <f ca="1">(S80*Control!$Y16)/Control!$K31</f>
        <v>812.0222969239627</v>
      </c>
      <c r="T90" s="223">
        <f ca="1">(T80*Control!$Y16)/Control!$K31</f>
        <v>825.69567848693112</v>
      </c>
      <c r="U90" s="223">
        <f ca="1">(U80*Control!$Y16)/Control!$K31</f>
        <v>839.50805794857411</v>
      </c>
      <c r="V90" s="223">
        <f ca="1">(V80*Control!$Y16)/Control!$K31</f>
        <v>853.46063742120043</v>
      </c>
      <c r="W90" s="223">
        <f ca="1">(W80*Control!$Y16)/Control!$K31</f>
        <v>867.55462860615751</v>
      </c>
      <c r="X90" s="223">
        <f ca="1">(X80*Control!$Y16)/Control!$K31</f>
        <v>880.04108887118207</v>
      </c>
      <c r="Y90" s="223">
        <f ca="1">(Y80*Control!$Y16)/Control!$K31</f>
        <v>891.64569749130089</v>
      </c>
      <c r="Z90" s="223">
        <f ca="1">(Z80*Control!$Y16)/Control!$K31</f>
        <v>903.33291147136879</v>
      </c>
      <c r="AA90" s="223">
        <f ca="1">(AA80*Control!$Y16)/Control!$K31</f>
        <v>915.10322276371676</v>
      </c>
      <c r="AB90" s="223">
        <f ca="1">(AB80*Control!$Y16)/Control!$K31</f>
        <v>926.95712600773334</v>
      </c>
      <c r="AC90" s="223">
        <f ca="1">(AC80*Control!$Y16)/Control!$K31</f>
        <v>938.89511854380737</v>
      </c>
      <c r="AD90" s="223">
        <f ca="1">(AD80*Control!$Y16)/Control!$K31</f>
        <v>950.91770042734231</v>
      </c>
      <c r="AE90" s="223">
        <f ca="1">(AE80*Control!$Y16)/Control!$K31</f>
        <v>963.02537444283939</v>
      </c>
      <c r="AF90" s="223">
        <f ca="1">(AF80*Control!$Y16)/Control!$K31</f>
        <v>975.21864611805177</v>
      </c>
      <c r="AG90" s="223">
        <f ca="1">(AG80*Control!$Y16)/Control!$K31</f>
        <v>987.49802373821126</v>
      </c>
      <c r="AH90" s="223">
        <f ca="1">(AH80*Control!$Y16)/Control!$K31</f>
        <v>997.89821118971338</v>
      </c>
      <c r="AI90" s="223">
        <f ca="1">(AI80*Control!$Y16)/Control!$K31</f>
        <v>1006.143403863704</v>
      </c>
      <c r="AJ90" s="223">
        <f ca="1">(AJ80*Control!$Y16)/Control!$K31</f>
        <v>1014.4208495165518</v>
      </c>
      <c r="AK90" s="223">
        <f ca="1">(AK80*Control!$Y16)/Control!$K31</f>
        <v>1022.7306520037635</v>
      </c>
      <c r="AL90" s="223">
        <f ca="1">(AL80*Control!$Y16)/Control!$K31</f>
        <v>1031.0729154859573</v>
      </c>
      <c r="AM90" s="223">
        <f ca="1">(AM80*Control!$Y16)/Control!$K31</f>
        <v>1039.4477444297133</v>
      </c>
      <c r="AN90" s="223">
        <f ca="1">(AN80*Control!$Y16)/Control!$K31</f>
        <v>1047.8552436084253</v>
      </c>
      <c r="AO90" s="223">
        <f ca="1">(AO80*Control!$Y16)/Control!$K31</f>
        <v>1056.2955181031543</v>
      </c>
      <c r="AP90" s="223">
        <f ca="1">(AP80*Control!$Y16)/Control!$K31</f>
        <v>1064.7686733034861</v>
      </c>
      <c r="AQ90" s="223">
        <f ca="1">(AQ80*Control!$Y16)/Control!$K31</f>
        <v>1073.2748149083886</v>
      </c>
      <c r="AR90" s="223">
        <f ca="1">(AR80*Control!$Y16)/Control!$K31</f>
        <v>1080.2843800347987</v>
      </c>
      <c r="AS90" s="223">
        <f ca="1">(AS80*Control!$Y16)/Control!$K31</f>
        <v>1084.1735856975902</v>
      </c>
      <c r="AT90" s="223">
        <f ca="1">(AT80*Control!$Y16)/Control!$K31</f>
        <v>1088.0686202626764</v>
      </c>
      <c r="AU90" s="223">
        <f ca="1">(AU80*Control!$Y16)/Control!$K31</f>
        <v>1091.969490827337</v>
      </c>
      <c r="AV90" s="223">
        <f ca="1">(AV80*Control!$Y16)/Control!$K31</f>
        <v>1095.8762044967018</v>
      </c>
      <c r="AW90" s="223">
        <f ca="1">(AW80*Control!$Y16)/Control!$K31</f>
        <v>1099.7887683837628</v>
      </c>
      <c r="AX90" s="223">
        <f ca="1">(AX80*Control!$Y16)/Control!$K31</f>
        <v>1103.7071896093801</v>
      </c>
      <c r="AY90" s="223">
        <f ca="1">(AY80*Control!$Y16)/Control!$K31</f>
        <v>1107.6314753022909</v>
      </c>
      <c r="AZ90" s="223">
        <f ca="1">(AZ80*Control!$Y16)/Control!$K31</f>
        <v>1111.5616325991182</v>
      </c>
      <c r="BA90" s="223">
        <f ca="1">(BA80*Control!$Y16)/Control!$K31</f>
        <v>1115.4976686443777</v>
      </c>
      <c r="BB90" s="223">
        <f ca="1">(BB80*Control!$Y16)/Control!$K31</f>
        <v>1117.8967181777662</v>
      </c>
      <c r="BC90" s="223">
        <f ca="1">(BC80*Control!$Y16)/Control!$K31</f>
        <v>1117.5258028200931</v>
      </c>
      <c r="BD90" s="223">
        <f ca="1">(BD80*Control!$Y16)/Control!$K31</f>
        <v>1117.1549667029642</v>
      </c>
      <c r="BE90" s="223">
        <f ca="1">(BE80*Control!$Y16)/Control!$K31</f>
        <v>1116.7842098465292</v>
      </c>
      <c r="BF90" s="223">
        <f ca="1">(BF80*Control!$Y16)/Control!$K31</f>
        <v>1116.4135322708928</v>
      </c>
      <c r="BG90" s="223">
        <f ca="1">(BG80*Control!$Y16)/Control!$K31</f>
        <v>1116.0429339961163</v>
      </c>
      <c r="BH90" s="223">
        <f ca="1">(BH80*Control!$Y16)/Control!$K31</f>
        <v>1115.6724150422187</v>
      </c>
      <c r="BI90" s="223">
        <f ca="1">(BI80*Control!$Y16)/Control!$K31</f>
        <v>1115.301975429174</v>
      </c>
      <c r="BJ90" s="223">
        <f ca="1">(BJ80*Control!$Y16)/Control!$K31</f>
        <v>1114.931615176914</v>
      </c>
      <c r="BK90" s="223">
        <f ca="1">(BK80*Control!$Y16)/Control!$K31</f>
        <v>1114.5613343053267</v>
      </c>
      <c r="BL90" s="223">
        <f ca="1">(BL80*Control!$Y16)/Control!$K31</f>
        <v>1112.8716013690066</v>
      </c>
      <c r="BM90" s="223">
        <f ca="1">(BM80*Control!$Y16)/Control!$K31</f>
        <v>1109.1774092014768</v>
      </c>
      <c r="BN90" s="223">
        <f ca="1">(BN80*Control!$Y16)/Control!$K31</f>
        <v>1105.4926094426337</v>
      </c>
      <c r="BO90" s="223">
        <f ca="1">(BO80*Control!$Y16)/Control!$K31</f>
        <v>1101.8171807513249</v>
      </c>
      <c r="BP90" s="223">
        <f ca="1">(BP80*Control!$Y16)/Control!$K31</f>
        <v>1098.1511018319572</v>
      </c>
      <c r="BQ90" s="223">
        <f ca="1">(BQ80*Control!$Y16)/Control!$K31</f>
        <v>1094.4943514344029</v>
      </c>
      <c r="BR90" s="223">
        <f ca="1">(BR80*Control!$Y16)/Control!$K31</f>
        <v>1090.8469083539064</v>
      </c>
      <c r="BS90" s="223">
        <f ca="1">(BS80*Control!$Y16)/Control!$K31</f>
        <v>1087.2087514309919</v>
      </c>
      <c r="BT90" s="223">
        <f ca="1">(BT80*Control!$Y16)/Control!$K31</f>
        <v>1083.5798595513686</v>
      </c>
      <c r="BU90" s="223">
        <f ca="1">(BU80*Control!$Y16)/Control!$K31</f>
        <v>1079.9602116458395</v>
      </c>
      <c r="BV90" s="223">
        <f ca="1">(BV80*Control!$Y16)/Control!$K31</f>
        <v>1075.6050186157165</v>
      </c>
      <c r="BW90" s="223">
        <f ca="1">(BW80*Control!$Y16)/Control!$K31</f>
        <v>1070.2254700976234</v>
      </c>
      <c r="BX90" s="223">
        <f ca="1">(BX80*Control!$Y16)/Control!$K31</f>
        <v>1064.8655715445327</v>
      </c>
      <c r="BY90" s="223">
        <f ca="1">(BY80*Control!$Y16)/Control!$K31</f>
        <v>1059.5252595659817</v>
      </c>
      <c r="BZ90" s="223">
        <f ca="1">(BZ80*Control!$Y16)/Control!$K31</f>
        <v>1054.2044709627337</v>
      </c>
      <c r="CA90" s="223">
        <f ca="1">(CA80*Control!$Y16)/Control!$K31</f>
        <v>1048.9031427262273</v>
      </c>
      <c r="CB90" s="223">
        <f ca="1">(CB80*Control!$Y16)/Control!$K31</f>
        <v>1043.6212120380233</v>
      </c>
      <c r="CC90" s="223">
        <f ca="1">(CC80*Control!$Y16)/Control!$K31</f>
        <v>1038.3586162692552</v>
      </c>
      <c r="CD90" s="223">
        <f ca="1">(CD80*Control!$Y16)/Control!$K31</f>
        <v>1033.115292980081</v>
      </c>
      <c r="CE90" s="223">
        <f ca="1">(CE80*Control!$Y16)/Control!$K31</f>
        <v>1027.8911799191349</v>
      </c>
      <c r="CF90" s="223">
        <f ca="1">(CF80*Control!$Y16)/Control!$K31</f>
        <v>1022.6862150229833</v>
      </c>
    </row>
    <row r="91" spans="1:84" s="126" customFormat="1" x14ac:dyDescent="0.2">
      <c r="A91" s="120"/>
      <c r="B91" s="218" t="s">
        <v>233</v>
      </c>
      <c r="D91" s="224">
        <f ca="1">D85*Control!$K34*Control!$L42*Control!$B$43</f>
        <v>388357110.81855303</v>
      </c>
      <c r="E91" s="224">
        <f ca="1">E85*Control!$K34*Control!$L42*Control!$B$43</f>
        <v>399361253.65835303</v>
      </c>
      <c r="F91" s="224">
        <f ca="1">F85*Control!$K34*Control!$L42*Control!$B$43</f>
        <v>407558650.64634156</v>
      </c>
      <c r="G91" s="224">
        <f ca="1">G85*Control!$K34*Control!$L42*Control!$B$43</f>
        <v>415863925.14358473</v>
      </c>
      <c r="H91" s="224">
        <f ca="1">H85*Control!$K34*Control!$L42*Control!$B$43</f>
        <v>424278297.56601816</v>
      </c>
      <c r="I91" s="224">
        <f ca="1">I85*Control!$K34*Control!$L42*Control!$B$43</f>
        <v>432803001.11064845</v>
      </c>
      <c r="J91" s="224">
        <f ca="1">J85*Control!$K34*Control!$L42*Control!$B$43</f>
        <v>441439281.88326693</v>
      </c>
      <c r="K91" s="224">
        <f ca="1">K85*Control!$K34*Control!$L42*Control!$B$43</f>
        <v>450188399.02739871</v>
      </c>
      <c r="L91" s="224">
        <f ca="1">L85*Control!$K34*Control!$L42*Control!$B$43</f>
        <v>459051624.85450101</v>
      </c>
      <c r="M91" s="224">
        <f ca="1">M85*Control!$K34*Control!$L42*Control!$B$43</f>
        <v>468030244.9754203</v>
      </c>
      <c r="N91" s="224">
        <f ca="1">N85*Control!$K34*Control!$L42*Control!$B$43</f>
        <v>476183151.52064878</v>
      </c>
      <c r="O91" s="224">
        <f ca="1">O85*Control!$K34*Control!$L42*Control!$B$43</f>
        <v>484482112.23015821</v>
      </c>
      <c r="P91" s="224">
        <f ca="1">P85*Control!$K34*Control!$L42*Control!$B$43</f>
        <v>492866085.39086097</v>
      </c>
      <c r="Q91" s="224">
        <f ca="1">Q85*Control!$K34*Control!$L42*Control!$B$43</f>
        <v>501335808.70956457</v>
      </c>
      <c r="R91" s="224">
        <f ca="1">R85*Control!$K34*Control!$L42*Control!$B$43</f>
        <v>509892025.78880954</v>
      </c>
      <c r="S91" s="224">
        <f ca="1">S85*Control!$K34*Control!$L42*Control!$B$43</f>
        <v>518535486.17171931</v>
      </c>
      <c r="T91" s="224">
        <f ca="1">T85*Control!$K34*Control!$L42*Control!$B$43</f>
        <v>527266945.38718081</v>
      </c>
      <c r="U91" s="224">
        <f ca="1">U85*Control!$K34*Control!$L42*Control!$B$43</f>
        <v>536087164.99535626</v>
      </c>
      <c r="V91" s="224">
        <f ca="1">V85*Control!$K34*Control!$L42*Control!$B$43</f>
        <v>544996912.63353169</v>
      </c>
      <c r="W91" s="224">
        <f ca="1">W85*Control!$K34*Control!$L42*Control!$B$43</f>
        <v>553996962.06230128</v>
      </c>
      <c r="X91" s="224">
        <f ca="1">X85*Control!$K34*Control!$L42*Control!$B$43</f>
        <v>561970485.72411275</v>
      </c>
      <c r="Y91" s="224">
        <f ca="1">Y85*Control!$K34*Control!$L42*Control!$B$43</f>
        <v>569380867.99029958</v>
      </c>
      <c r="Z91" s="224">
        <f ca="1">Z85*Control!$K34*Control!$L42*Control!$B$43</f>
        <v>576843999.74547076</v>
      </c>
      <c r="AA91" s="224">
        <f ca="1">AA85*Control!$K34*Control!$L42*Control!$B$43</f>
        <v>584360195.13669825</v>
      </c>
      <c r="AB91" s="224">
        <f ca="1">AB85*Control!$K34*Control!$L42*Control!$B$43</f>
        <v>591929770.02693319</v>
      </c>
      <c r="AC91" s="224">
        <f ca="1">AC85*Control!$K34*Control!$L42*Control!$B$43</f>
        <v>599553042.00391126</v>
      </c>
      <c r="AD91" s="224">
        <f ca="1">AD85*Control!$K34*Control!$L42*Control!$B$43</f>
        <v>607230330.38909936</v>
      </c>
      <c r="AE91" s="224">
        <f ca="1">AE85*Control!$K34*Control!$L42*Control!$B$43</f>
        <v>614961956.2466917</v>
      </c>
      <c r="AF91" s="224">
        <f ca="1">AF85*Control!$K34*Control!$L42*Control!$B$43</f>
        <v>622748242.39264619</v>
      </c>
      <c r="AG91" s="224">
        <f ca="1">AG85*Control!$K34*Control!$L42*Control!$B$43</f>
        <v>630589513.40376925</v>
      </c>
      <c r="AH91" s="224">
        <f ca="1">AH85*Control!$K34*Control!$L42*Control!$B$43</f>
        <v>637230784.38244605</v>
      </c>
      <c r="AI91" s="224">
        <f ca="1">AI85*Control!$K34*Control!$L42*Control!$B$43</f>
        <v>642495932.27164233</v>
      </c>
      <c r="AJ91" s="224">
        <f ca="1">AJ85*Control!$K34*Control!$L42*Control!$B$43</f>
        <v>647781675.99945045</v>
      </c>
      <c r="AK91" s="224">
        <f ca="1">AK85*Control!$K34*Control!$L42*Control!$B$43</f>
        <v>653088081.88504827</v>
      </c>
      <c r="AL91" s="224">
        <f ca="1">AL85*Control!$K34*Control!$L42*Control!$B$43</f>
        <v>658415216.4424479</v>
      </c>
      <c r="AM91" s="224">
        <f ca="1">AM85*Control!$K34*Control!$L42*Control!$B$43</f>
        <v>663763146.38104093</v>
      </c>
      <c r="AN91" s="224">
        <f ca="1">AN85*Control!$K34*Control!$L42*Control!$B$43</f>
        <v>669131938.60614085</v>
      </c>
      <c r="AO91" s="224">
        <f ca="1">AO85*Control!$K34*Control!$L42*Control!$B$43</f>
        <v>674521660.21952939</v>
      </c>
      <c r="AP91" s="224">
        <f ca="1">AP85*Control!$K34*Control!$L42*Control!$B$43</f>
        <v>679932378.52000237</v>
      </c>
      <c r="AQ91" s="224">
        <f ca="1">AQ85*Control!$K34*Control!$L42*Control!$B$43</f>
        <v>685364161.0039196</v>
      </c>
      <c r="AR91" s="224">
        <f ca="1">AR85*Control!$K34*Control!$L42*Control!$B$43</f>
        <v>689840270.3487649</v>
      </c>
      <c r="AS91" s="224">
        <f ca="1">AS85*Control!$K34*Control!$L42*Control!$B$43</f>
        <v>692323813.53212595</v>
      </c>
      <c r="AT91" s="224">
        <f ca="1">AT85*Control!$K34*Control!$L42*Control!$B$43</f>
        <v>694811078.89770615</v>
      </c>
      <c r="AU91" s="224">
        <f ca="1">AU85*Control!$K34*Control!$L42*Control!$B$43</f>
        <v>697302070.97763991</v>
      </c>
      <c r="AV91" s="224">
        <f ca="1">AV85*Control!$K34*Control!$L42*Control!$B$43</f>
        <v>699796794.30907476</v>
      </c>
      <c r="AW91" s="224">
        <f ca="1">AW85*Control!$K34*Control!$L42*Control!$B$43</f>
        <v>702295253.43417883</v>
      </c>
      <c r="AX91" s="224">
        <f ca="1">AX85*Control!$K34*Control!$L42*Control!$B$43</f>
        <v>704797452.9001441</v>
      </c>
      <c r="AY91" s="224">
        <f ca="1">AY85*Control!$K34*Control!$L42*Control!$B$43</f>
        <v>707303397.25919378</v>
      </c>
      <c r="AZ91" s="224">
        <f ca="1">AZ85*Control!$K34*Control!$L42*Control!$B$43</f>
        <v>709813091.06858516</v>
      </c>
      <c r="BA91" s="224">
        <f ca="1">BA85*Control!$K34*Control!$L42*Control!$B$43</f>
        <v>712326538.89061689</v>
      </c>
      <c r="BB91" s="224">
        <f ca="1">BB85*Control!$K34*Control!$L42*Control!$B$43</f>
        <v>713858508.83745623</v>
      </c>
      <c r="BC91" s="224">
        <f ca="1">BC85*Control!$K34*Control!$L42*Control!$B$43</f>
        <v>713621656.32410681</v>
      </c>
      <c r="BD91" s="224">
        <f ca="1">BD85*Control!$K34*Control!$L42*Control!$B$43</f>
        <v>713384854.40741348</v>
      </c>
      <c r="BE91" s="224">
        <f ca="1">BE85*Control!$K34*Control!$L42*Control!$B$43</f>
        <v>713148103.10024619</v>
      </c>
      <c r="BF91" s="224">
        <f ca="1">BF85*Control!$K34*Control!$L42*Control!$B$43</f>
        <v>712911402.41544664</v>
      </c>
      <c r="BG91" s="224">
        <f ca="1">BG85*Control!$K34*Control!$L42*Control!$B$43</f>
        <v>712674752.36582935</v>
      </c>
      <c r="BH91" s="224">
        <f ca="1">BH85*Control!$K34*Control!$L42*Control!$B$43</f>
        <v>712438152.96418059</v>
      </c>
      <c r="BI91" s="224">
        <f ca="1">BI85*Control!$K34*Control!$L42*Control!$B$43</f>
        <v>712201604.22325885</v>
      </c>
      <c r="BJ91" s="224">
        <f ca="1">BJ85*Control!$K34*Control!$L42*Control!$B$43</f>
        <v>711965106.15579498</v>
      </c>
      <c r="BK91" s="224">
        <f ca="1">BK85*Control!$K34*Control!$L42*Control!$B$43</f>
        <v>711728658.7744925</v>
      </c>
      <c r="BL91" s="224">
        <f ca="1">BL85*Control!$K34*Control!$L42*Control!$B$43</f>
        <v>710649645.05851686</v>
      </c>
      <c r="BM91" s="224">
        <f ca="1">BM85*Control!$K34*Control!$L42*Control!$B$43</f>
        <v>708290621.36383235</v>
      </c>
      <c r="BN91" s="224">
        <f ca="1">BN85*Control!$K34*Control!$L42*Control!$B$43</f>
        <v>705937595.45028782</v>
      </c>
      <c r="BO91" s="224">
        <f ca="1">BO85*Control!$K34*Control!$L42*Control!$B$43</f>
        <v>703590553.68988979</v>
      </c>
      <c r="BP91" s="224">
        <f ca="1">BP85*Control!$K34*Control!$L42*Control!$B$43</f>
        <v>701249482.48373842</v>
      </c>
      <c r="BQ91" s="224">
        <f ca="1">BQ85*Control!$K34*Control!$L42*Control!$B$43</f>
        <v>698914368.26196682</v>
      </c>
      <c r="BR91" s="224">
        <f ca="1">BR85*Control!$K34*Control!$L42*Control!$B$43</f>
        <v>696585197.4836812</v>
      </c>
      <c r="BS91" s="224">
        <f ca="1">BS85*Control!$K34*Control!$L42*Control!$B$43</f>
        <v>694261956.63690341</v>
      </c>
      <c r="BT91" s="224">
        <f ca="1">BT85*Control!$K34*Control!$L42*Control!$B$43</f>
        <v>691944632.23850882</v>
      </c>
      <c r="BU91" s="224">
        <f ca="1">BU85*Control!$K34*Control!$L42*Control!$B$43</f>
        <v>689633210.83416927</v>
      </c>
      <c r="BV91" s="224">
        <f ca="1">BV85*Control!$K34*Control!$L42*Control!$B$43</f>
        <v>686852090.37611544</v>
      </c>
      <c r="BW91" s="224">
        <f ca="1">BW85*Control!$K34*Control!$L42*Control!$B$43</f>
        <v>683416856.8163507</v>
      </c>
      <c r="BX91" s="224">
        <f ca="1">BX85*Control!$K34*Control!$L42*Control!$B$43</f>
        <v>679994171.19082272</v>
      </c>
      <c r="BY91" s="224">
        <f ca="1">BY85*Control!$K34*Control!$L42*Control!$B$43</f>
        <v>676583993.0201019</v>
      </c>
      <c r="BZ91" s="224">
        <f ca="1">BZ85*Control!$K34*Control!$L42*Control!$B$43</f>
        <v>673186281.94687116</v>
      </c>
      <c r="CA91" s="224">
        <f ca="1">CA85*Control!$K34*Control!$L42*Control!$B$43</f>
        <v>669800997.73557341</v>
      </c>
      <c r="CB91" s="224">
        <f ca="1">CB85*Control!$K34*Control!$L42*Control!$B$43</f>
        <v>666428100.27205741</v>
      </c>
      <c r="CC91" s="224">
        <f ca="1">CC85*Control!$K34*Control!$L42*Control!$B$43</f>
        <v>663067549.56322908</v>
      </c>
      <c r="CD91" s="224">
        <f ca="1">CD85*Control!$K34*Control!$L42*Control!$B$43</f>
        <v>659719305.73669934</v>
      </c>
      <c r="CE91" s="224">
        <f ca="1">CE85*Control!$K34*Control!$L42*Control!$B$43</f>
        <v>656383329.04043567</v>
      </c>
      <c r="CF91" s="224">
        <f ca="1">CF85*Control!$K34*Control!$L42*Control!$B$43</f>
        <v>653059579.84241354</v>
      </c>
    </row>
    <row r="92" spans="1:84" s="126" customFormat="1" x14ac:dyDescent="0.2">
      <c r="A92" s="120"/>
      <c r="B92" s="218" t="s">
        <v>234</v>
      </c>
      <c r="D92" s="224">
        <f ca="1">D86*Control!$K35*Control!$L43*Control!$B$43</f>
        <v>950072355.71207786</v>
      </c>
      <c r="E92" s="224">
        <f ca="1">E86*Control!$K35*Control!$L43*Control!$B$43</f>
        <v>1001668878.4644914</v>
      </c>
      <c r="F92" s="224">
        <f ca="1">F86*Control!$K35*Control!$L43*Control!$B$43</f>
        <v>971731276.33482647</v>
      </c>
      <c r="G92" s="224">
        <f ca="1">G86*Control!$K35*Control!$L43*Control!$B$43</f>
        <v>972694193.15514684</v>
      </c>
      <c r="H92" s="224">
        <f ca="1">H86*Control!$K35*Control!$L43*Control!$B$43</f>
        <v>974462809.29599071</v>
      </c>
      <c r="I92" s="224">
        <f ca="1">I86*Control!$K35*Control!$L43*Control!$B$43</f>
        <v>976996624.62650299</v>
      </c>
      <c r="J92" s="224">
        <f ca="1">J86*Control!$K35*Control!$L43*Control!$B$43</f>
        <v>980258934.35253978</v>
      </c>
      <c r="K92" s="224">
        <f ca="1">K86*Control!$K35*Control!$L43*Control!$B$43</f>
        <v>984216427.38002944</v>
      </c>
      <c r="L92" s="224">
        <f ca="1">L86*Control!$K35*Control!$L43*Control!$B$43</f>
        <v>988838833.20938551</v>
      </c>
      <c r="M92" s="224">
        <f ca="1">M86*Control!$K35*Control!$L43*Control!$B$43</f>
        <v>994098610.8593148</v>
      </c>
      <c r="N92" s="224">
        <f ca="1">N86*Control!$K35*Control!$L43*Control!$B$43</f>
        <v>997995556.27941895</v>
      </c>
      <c r="O92" s="224">
        <f ca="1">O86*Control!$K35*Control!$L43*Control!$B$43</f>
        <v>1002589756.0658644</v>
      </c>
      <c r="P92" s="224">
        <f ca="1">P86*Control!$K35*Control!$L43*Control!$B$43</f>
        <v>1007726093.0603898</v>
      </c>
      <c r="Q92" s="224">
        <f ca="1">Q86*Control!$K35*Control!$L43*Control!$B$43</f>
        <v>1013382610.6636357</v>
      </c>
      <c r="R92" s="224">
        <f ca="1">R86*Control!$K35*Control!$L43*Control!$B$43</f>
        <v>1019539114.1876233</v>
      </c>
      <c r="S92" s="224">
        <f ca="1">S86*Control!$K35*Control!$L43*Control!$B$43</f>
        <v>1026177006.6503506</v>
      </c>
      <c r="T92" s="224">
        <f ca="1">T86*Control!$K35*Control!$L43*Control!$B$43</f>
        <v>1033279142.2943419</v>
      </c>
      <c r="U92" s="224">
        <f ca="1">U86*Control!$K35*Control!$L43*Control!$B$43</f>
        <v>1040829695.705049</v>
      </c>
      <c r="V92" s="224">
        <f ca="1">V86*Control!$K35*Control!$L43*Control!$B$43</f>
        <v>1048814044.6841521</v>
      </c>
      <c r="W92" s="224">
        <f ca="1">W86*Control!$K35*Control!$L43*Control!$B$43</f>
        <v>1057218665.2721226</v>
      </c>
      <c r="X92" s="224">
        <f ca="1">X86*Control!$K35*Control!$L43*Control!$B$43</f>
        <v>1063915197.5930762</v>
      </c>
      <c r="Y92" s="224">
        <f ca="1">Y86*Control!$K35*Control!$L43*Control!$B$43</f>
        <v>1077944425.4261827</v>
      </c>
      <c r="Z92" s="224">
        <f ca="1">Z86*Control!$K35*Control!$L43*Control!$B$43</f>
        <v>1092073517.8085852</v>
      </c>
      <c r="AA92" s="224">
        <f ca="1">AA86*Control!$K35*Control!$L43*Control!$B$43</f>
        <v>1106303069.4788153</v>
      </c>
      <c r="AB92" s="224">
        <f ca="1">AB86*Control!$K35*Control!$L43*Control!$B$43</f>
        <v>1120633678.4238849</v>
      </c>
      <c r="AC92" s="224">
        <f ca="1">AC86*Control!$K35*Control!$L43*Control!$B$43</f>
        <v>1135065945.896137</v>
      </c>
      <c r="AD92" s="224">
        <f ca="1">AD86*Control!$K35*Control!$L43*Control!$B$43</f>
        <v>1149600476.4301949</v>
      </c>
      <c r="AE92" s="224">
        <f ca="1">AE86*Control!$K35*Control!$L43*Control!$B$43</f>
        <v>1164237877.8599811</v>
      </c>
      <c r="AF92" s="224">
        <f ca="1">AF86*Control!$K35*Control!$L43*Control!$B$43</f>
        <v>1178978761.3358335</v>
      </c>
      <c r="AG92" s="224">
        <f ca="1">AG86*Control!$K35*Control!$L43*Control!$B$43</f>
        <v>1193823741.3417032</v>
      </c>
      <c r="AH92" s="224">
        <f ca="1">AH86*Control!$K35*Control!$L43*Control!$B$43</f>
        <v>1206396897.0592456</v>
      </c>
      <c r="AI92" s="224">
        <f ca="1">AI86*Control!$K35*Control!$L43*Control!$B$43</f>
        <v>1216364792.8595757</v>
      </c>
      <c r="AJ92" s="224">
        <f ca="1">AJ86*Control!$K35*Control!$L43*Control!$B$43</f>
        <v>1226371680.3722632</v>
      </c>
      <c r="AK92" s="224">
        <f ca="1">AK86*Control!$K35*Control!$L43*Control!$B$43</f>
        <v>1236417685.1517029</v>
      </c>
      <c r="AL92" s="224">
        <f ca="1">AL86*Control!$K35*Control!$L43*Control!$B$43</f>
        <v>1246502933.1211507</v>
      </c>
      <c r="AM92" s="224">
        <f ca="1">AM86*Control!$K35*Control!$L43*Control!$B$43</f>
        <v>1256627550.5737491</v>
      </c>
      <c r="AN92" s="224">
        <f ca="1">AN86*Control!$K35*Control!$L43*Control!$B$43</f>
        <v>1266791664.1735568</v>
      </c>
      <c r="AO92" s="224">
        <f ca="1">AO86*Control!$K35*Control!$L43*Control!$B$43</f>
        <v>1276995400.9565847</v>
      </c>
      <c r="AP92" s="224">
        <f ca="1">AP86*Control!$K35*Control!$L43*Control!$B$43</f>
        <v>1287238888.3318262</v>
      </c>
      <c r="AQ92" s="224">
        <f ca="1">AQ86*Control!$K35*Control!$L43*Control!$B$43</f>
        <v>1297522254.0822995</v>
      </c>
      <c r="AR92" s="224">
        <f ca="1">AR86*Control!$K35*Control!$L43*Control!$B$43</f>
        <v>1305996352.2024393</v>
      </c>
      <c r="AS92" s="224">
        <f ca="1">AS86*Control!$K35*Control!$L43*Control!$B$43</f>
        <v>1310698166.2892265</v>
      </c>
      <c r="AT92" s="224">
        <f ca="1">AT86*Control!$K35*Control!$L43*Control!$B$43</f>
        <v>1315407027.1673141</v>
      </c>
      <c r="AU92" s="224">
        <f ca="1">AU86*Control!$K35*Control!$L43*Control!$B$43</f>
        <v>1320122943.4168849</v>
      </c>
      <c r="AV92" s="224">
        <f ca="1">AV86*Control!$K35*Control!$L43*Control!$B$43</f>
        <v>1324845923.6276135</v>
      </c>
      <c r="AW92" s="224">
        <f ca="1">AW86*Control!$K35*Control!$L43*Control!$B$43</f>
        <v>1329575976.3986783</v>
      </c>
      <c r="AX92" s="224">
        <f ca="1">AX86*Control!$K35*Control!$L43*Control!$B$43</f>
        <v>1334313110.3387709</v>
      </c>
      <c r="AY92" s="224">
        <f ca="1">AY86*Control!$K35*Control!$L43*Control!$B$43</f>
        <v>1339057334.0661054</v>
      </c>
      <c r="AZ92" s="224">
        <f ca="1">AZ86*Control!$K35*Control!$L43*Control!$B$43</f>
        <v>1343808656.2084293</v>
      </c>
      <c r="BA92" s="224">
        <f ca="1">BA86*Control!$K35*Control!$L43*Control!$B$43</f>
        <v>1348567085.4030313</v>
      </c>
      <c r="BB92" s="224">
        <f ca="1">BB86*Control!$K35*Control!$L43*Control!$B$43</f>
        <v>1351467393.799787</v>
      </c>
      <c r="BC92" s="224">
        <f ca="1">BC86*Control!$K35*Control!$L43*Control!$B$43</f>
        <v>1351018995.5196543</v>
      </c>
      <c r="BD92" s="224">
        <f ca="1">BD86*Control!$K35*Control!$L43*Control!$B$43</f>
        <v>1350570693.0202394</v>
      </c>
      <c r="BE92" s="224">
        <f ca="1">BE86*Control!$K35*Control!$L43*Control!$B$43</f>
        <v>1350122486.3259141</v>
      </c>
      <c r="BF92" s="224">
        <f ca="1">BF86*Control!$K35*Control!$L43*Control!$B$43</f>
        <v>1349674375.4609973</v>
      </c>
      <c r="BG92" s="224">
        <f ca="1">BG86*Control!$K35*Control!$L43*Control!$B$43</f>
        <v>1349226360.4497547</v>
      </c>
      <c r="BH92" s="224">
        <f ca="1">BH86*Control!$K35*Control!$L43*Control!$B$43</f>
        <v>1348778441.3164005</v>
      </c>
      <c r="BI92" s="224">
        <f ca="1">BI86*Control!$K35*Control!$L43*Control!$B$43</f>
        <v>1348330618.0850952</v>
      </c>
      <c r="BJ92" s="224">
        <f ca="1">BJ86*Control!$K35*Control!$L43*Control!$B$43</f>
        <v>1347882890.7799475</v>
      </c>
      <c r="BK92" s="224">
        <f ca="1">BK86*Control!$K35*Control!$L43*Control!$B$43</f>
        <v>1347435259.4250128</v>
      </c>
      <c r="BL92" s="224">
        <f ca="1">BL86*Control!$K35*Control!$L43*Control!$B$43</f>
        <v>1345392492.6402724</v>
      </c>
      <c r="BM92" s="224">
        <f ca="1">BM86*Control!$K35*Control!$L43*Control!$B$43</f>
        <v>1340926401.358211</v>
      </c>
      <c r="BN92" s="224">
        <f ca="1">BN86*Control!$K35*Control!$L43*Control!$B$43</f>
        <v>1336471665.0606329</v>
      </c>
      <c r="BO92" s="224">
        <f ca="1">BO86*Control!$K35*Control!$L43*Control!$B$43</f>
        <v>1332028257.947036</v>
      </c>
      <c r="BP92" s="224">
        <f ca="1">BP86*Control!$K35*Control!$L43*Control!$B$43</f>
        <v>1327596154.2719958</v>
      </c>
      <c r="BQ92" s="224">
        <f ca="1">BQ86*Control!$K35*Control!$L43*Control!$B$43</f>
        <v>1323175328.3450551</v>
      </c>
      <c r="BR92" s="224">
        <f ca="1">BR86*Control!$K35*Control!$L43*Control!$B$43</f>
        <v>1318765754.5306087</v>
      </c>
      <c r="BS92" s="224">
        <f ca="1">BS86*Control!$K35*Control!$L43*Control!$B$43</f>
        <v>1314367407.2477934</v>
      </c>
      <c r="BT92" s="224">
        <f ca="1">BT86*Control!$K35*Control!$L43*Control!$B$43</f>
        <v>1309980260.970372</v>
      </c>
      <c r="BU92" s="224">
        <f ca="1">BU86*Control!$K35*Control!$L43*Control!$B$43</f>
        <v>1305604290.2266245</v>
      </c>
      <c r="BV92" s="224">
        <f ca="1">BV86*Control!$K35*Control!$L43*Control!$B$43</f>
        <v>1300339091.6494167</v>
      </c>
      <c r="BW92" s="224">
        <f ca="1">BW86*Control!$K35*Control!$L43*Control!$B$43</f>
        <v>1293835553.5191078</v>
      </c>
      <c r="BX92" s="224">
        <f ca="1">BX86*Control!$K35*Control!$L43*Control!$B$43</f>
        <v>1287355770.9701657</v>
      </c>
      <c r="BY92" s="224">
        <f ca="1">BY86*Control!$K35*Control!$L43*Control!$B$43</f>
        <v>1280899667.3674746</v>
      </c>
      <c r="BZ92" s="224">
        <f ca="1">BZ86*Control!$K35*Control!$L43*Control!$B$43</f>
        <v>1274467166.307101</v>
      </c>
      <c r="CA92" s="224">
        <f ca="1">CA86*Control!$K35*Control!$L43*Control!$B$43</f>
        <v>1268058191.6156244</v>
      </c>
      <c r="CB92" s="224">
        <f ca="1">CB86*Control!$K35*Control!$L43*Control!$B$43</f>
        <v>1261672667.3494701</v>
      </c>
      <c r="CC92" s="224">
        <f ca="1">CC86*Control!$K35*Control!$L43*Control!$B$43</f>
        <v>1255310517.794246</v>
      </c>
      <c r="CD92" s="224">
        <f ca="1">CD86*Control!$K35*Control!$L43*Control!$B$43</f>
        <v>1248971667.4640768</v>
      </c>
      <c r="CE92" s="224">
        <f ca="1">CE86*Control!$K35*Control!$L43*Control!$B$43</f>
        <v>1242656041.1009455</v>
      </c>
      <c r="CF92" s="224">
        <f ca="1">CF86*Control!$K35*Control!$L43*Control!$B$43</f>
        <v>1236363563.6740329</v>
      </c>
    </row>
    <row r="93" spans="1:84" s="126" customFormat="1" x14ac:dyDescent="0.2">
      <c r="A93" s="120"/>
      <c r="B93" s="218" t="s">
        <v>235</v>
      </c>
      <c r="D93" s="224">
        <f ca="1">D87*Control!$K36*Control!$L44*Control!$B$43</f>
        <v>330634147.87708676</v>
      </c>
      <c r="E93" s="224">
        <f ca="1">E87*Control!$K36*Control!$L44*Control!$B$43</f>
        <v>336453711.22706121</v>
      </c>
      <c r="F93" s="224">
        <f ca="1">F87*Control!$K36*Control!$L44*Control!$B$43</f>
        <v>343359851.27079827</v>
      </c>
      <c r="G93" s="224">
        <f ca="1">G87*Control!$K36*Control!$L44*Control!$B$43</f>
        <v>350356875.92032021</v>
      </c>
      <c r="H93" s="224">
        <f ca="1">H87*Control!$K36*Control!$L44*Control!$B$43</f>
        <v>357445813.35121661</v>
      </c>
      <c r="I93" s="224">
        <f ca="1">I87*Control!$K36*Control!$L44*Control!$B$43</f>
        <v>364627702.50686955</v>
      </c>
      <c r="J93" s="224">
        <f ca="1">J87*Control!$K36*Control!$L44*Control!$B$43</f>
        <v>371903593.20604932</v>
      </c>
      <c r="K93" s="224">
        <f ca="1">K87*Control!$K36*Control!$L44*Control!$B$43</f>
        <v>379274546.25155187</v>
      </c>
      <c r="L93" s="224">
        <f ca="1">L87*Control!$K36*Control!$L44*Control!$B$43</f>
        <v>386741633.53988755</v>
      </c>
      <c r="M93" s="224">
        <f ca="1">M87*Control!$K36*Control!$L44*Control!$B$43</f>
        <v>394305938.17203224</v>
      </c>
      <c r="N93" s="224">
        <f ca="1">N87*Control!$K36*Control!$L44*Control!$B$43</f>
        <v>401174595.95681971</v>
      </c>
      <c r="O93" s="224">
        <f ca="1">O87*Control!$K36*Control!$L44*Control!$B$43</f>
        <v>408166301.13453257</v>
      </c>
      <c r="P93" s="224">
        <f ca="1">P87*Control!$K36*Control!$L44*Control!$B$43</f>
        <v>415229627.56891215</v>
      </c>
      <c r="Q93" s="224">
        <f ca="1">Q87*Control!$K36*Control!$L44*Control!$B$43</f>
        <v>422365196.76290143</v>
      </c>
      <c r="R93" s="224">
        <f ca="1">R87*Control!$K36*Control!$L44*Control!$B$43</f>
        <v>429573635.18647826</v>
      </c>
      <c r="S93" s="224">
        <f ca="1">S87*Control!$K36*Control!$L44*Control!$B$43</f>
        <v>436855574.31444013</v>
      </c>
      <c r="T93" s="224">
        <f ca="1">T87*Control!$K36*Control!$L44*Control!$B$43</f>
        <v>444211650.66446877</v>
      </c>
      <c r="U93" s="224">
        <f ca="1">U87*Control!$K36*Control!$L44*Control!$B$43</f>
        <v>451642505.83547163</v>
      </c>
      <c r="V93" s="224">
        <f ca="1">V87*Control!$K36*Control!$L44*Control!$B$43</f>
        <v>459148786.54620969</v>
      </c>
      <c r="W93" s="224">
        <f ca="1">W87*Control!$K36*Control!$L44*Control!$B$43</f>
        <v>466731144.67420596</v>
      </c>
      <c r="X93" s="224">
        <f ca="1">X87*Control!$K36*Control!$L44*Control!$B$43</f>
        <v>473448675.77407801</v>
      </c>
      <c r="Y93" s="224">
        <f ca="1">Y87*Control!$K36*Control!$L44*Control!$B$43</f>
        <v>479691771.21157354</v>
      </c>
      <c r="Z93" s="224">
        <f ca="1">Z87*Control!$K36*Control!$L44*Control!$B$43</f>
        <v>485979307.01352882</v>
      </c>
      <c r="AA93" s="224">
        <f ca="1">AA87*Control!$K36*Control!$L44*Control!$B$43</f>
        <v>492311547.84241766</v>
      </c>
      <c r="AB93" s="224">
        <f ca="1">AB87*Control!$K36*Control!$L44*Control!$B$43</f>
        <v>498688759.80630809</v>
      </c>
      <c r="AC93" s="224">
        <f ca="1">AC87*Control!$K36*Control!$L44*Control!$B$43</f>
        <v>505111210.46636248</v>
      </c>
      <c r="AD93" s="224">
        <f ca="1">AD87*Control!$K36*Control!$L44*Control!$B$43</f>
        <v>511579168.84437788</v>
      </c>
      <c r="AE93" s="224">
        <f ca="1">AE87*Control!$K36*Control!$L44*Control!$B$43</f>
        <v>518092905.43036139</v>
      </c>
      <c r="AF93" s="224">
        <f ca="1">AF87*Control!$K36*Control!$L44*Control!$B$43</f>
        <v>524652692.19014686</v>
      </c>
      <c r="AG93" s="224">
        <f ca="1">AG87*Control!$K36*Control!$L44*Control!$B$43</f>
        <v>531258802.57304639</v>
      </c>
      <c r="AH93" s="224">
        <f ca="1">AH87*Control!$K36*Control!$L44*Control!$B$43</f>
        <v>536853937.4023807</v>
      </c>
      <c r="AI93" s="224">
        <f ca="1">AI87*Control!$K36*Control!$L44*Control!$B$43</f>
        <v>541289716.71752048</v>
      </c>
      <c r="AJ93" s="224">
        <f ca="1">AJ87*Control!$K36*Control!$L44*Control!$B$43</f>
        <v>545742847.60484171</v>
      </c>
      <c r="AK93" s="224">
        <f ca="1">AK87*Control!$K36*Control!$L44*Control!$B$43</f>
        <v>550213385.93689251</v>
      </c>
      <c r="AL93" s="224">
        <f ca="1">AL87*Control!$K36*Control!$L44*Control!$B$43</f>
        <v>554701387.7503655</v>
      </c>
      <c r="AM93" s="224">
        <f ca="1">AM87*Control!$K36*Control!$L44*Control!$B$43</f>
        <v>559206909.24655676</v>
      </c>
      <c r="AN93" s="224">
        <f ca="1">AN87*Control!$K36*Control!$L44*Control!$B$43</f>
        <v>563730006.79182196</v>
      </c>
      <c r="AO93" s="224">
        <f ca="1">AO87*Control!$K36*Control!$L44*Control!$B$43</f>
        <v>568270736.91803765</v>
      </c>
      <c r="AP93" s="224">
        <f ca="1">AP87*Control!$K36*Control!$L44*Control!$B$43</f>
        <v>572829156.32306039</v>
      </c>
      <c r="AQ93" s="224">
        <f ca="1">AQ87*Control!$K36*Control!$L44*Control!$B$43</f>
        <v>577405321.87119031</v>
      </c>
      <c r="AR93" s="224">
        <f ca="1">AR87*Control!$K36*Control!$L44*Control!$B$43</f>
        <v>581176352.29750919</v>
      </c>
      <c r="AS93" s="224">
        <f ca="1">AS87*Control!$K36*Control!$L44*Control!$B$43</f>
        <v>583268687.01566887</v>
      </c>
      <c r="AT93" s="224">
        <f ca="1">AT87*Control!$K36*Control!$L44*Control!$B$43</f>
        <v>585364157.59684348</v>
      </c>
      <c r="AU93" s="224">
        <f ca="1">AU87*Control!$K36*Control!$L44*Control!$B$43</f>
        <v>587462767.8592639</v>
      </c>
      <c r="AV93" s="224">
        <f ca="1">AV87*Control!$K36*Control!$L44*Control!$B$43</f>
        <v>589564521.6253854</v>
      </c>
      <c r="AW93" s="224">
        <f ca="1">AW87*Control!$K36*Control!$L44*Control!$B$43</f>
        <v>591669422.72189188</v>
      </c>
      <c r="AX93" s="224">
        <f ca="1">AX87*Control!$K36*Control!$L44*Control!$B$43</f>
        <v>593777474.97970104</v>
      </c>
      <c r="AY93" s="224">
        <f ca="1">AY87*Control!$K36*Control!$L44*Control!$B$43</f>
        <v>595888682.23396802</v>
      </c>
      <c r="AZ93" s="224">
        <f ca="1">AZ87*Control!$K36*Control!$L44*Control!$B$43</f>
        <v>598003048.32409024</v>
      </c>
      <c r="BA93" s="224">
        <f ca="1">BA87*Control!$K36*Control!$L44*Control!$B$43</f>
        <v>600120577.0937115</v>
      </c>
      <c r="BB93" s="224">
        <f ca="1">BB87*Control!$K36*Control!$L44*Control!$B$43</f>
        <v>601411230.7763474</v>
      </c>
      <c r="BC93" s="224">
        <f ca="1">BC87*Control!$K36*Control!$L44*Control!$B$43</f>
        <v>601211688.23164463</v>
      </c>
      <c r="BD93" s="224">
        <f ca="1">BD87*Control!$K36*Control!$L44*Control!$B$43</f>
        <v>601012188.31267476</v>
      </c>
      <c r="BE93" s="224">
        <f ca="1">BE87*Control!$K36*Control!$L44*Control!$B$43</f>
        <v>600812731.03028131</v>
      </c>
      <c r="BF93" s="224">
        <f ca="1">BF87*Control!$K36*Control!$L44*Control!$B$43</f>
        <v>600613316.39528382</v>
      </c>
      <c r="BG93" s="224">
        <f ca="1">BG87*Control!$K36*Control!$L44*Control!$B$43</f>
        <v>600413944.41847908</v>
      </c>
      <c r="BH93" s="224">
        <f ca="1">BH87*Control!$K36*Control!$L44*Control!$B$43</f>
        <v>600214615.11063981</v>
      </c>
      <c r="BI93" s="224">
        <f ca="1">BI87*Control!$K36*Control!$L44*Control!$B$43</f>
        <v>600015328.48251581</v>
      </c>
      <c r="BJ93" s="224">
        <f ca="1">BJ87*Control!$K36*Control!$L44*Control!$B$43</f>
        <v>599816084.54483318</v>
      </c>
      <c r="BK93" s="224">
        <f ca="1">BK87*Control!$K36*Control!$L44*Control!$B$43</f>
        <v>599616883.30829489</v>
      </c>
      <c r="BL93" s="224">
        <f ca="1">BL87*Control!$K36*Control!$L44*Control!$B$43</f>
        <v>598707837.1122725</v>
      </c>
      <c r="BM93" s="224">
        <f ca="1">BM87*Control!$K36*Control!$L44*Control!$B$43</f>
        <v>596720406.86757267</v>
      </c>
      <c r="BN93" s="224">
        <f ca="1">BN87*Control!$K36*Control!$L44*Control!$B$43</f>
        <v>594738029.6342088</v>
      </c>
      <c r="BO93" s="224">
        <f ca="1">BO87*Control!$K36*Control!$L44*Control!$B$43</f>
        <v>592760693.93086648</v>
      </c>
      <c r="BP93" s="224">
        <f ca="1">BP87*Control!$K36*Control!$L44*Control!$B$43</f>
        <v>590788388.30074215</v>
      </c>
      <c r="BQ93" s="224">
        <f ca="1">BQ87*Control!$K36*Control!$L44*Control!$B$43</f>
        <v>588821101.31149161</v>
      </c>
      <c r="BR93" s="224">
        <f ca="1">BR87*Control!$K36*Control!$L44*Control!$B$43</f>
        <v>586858821.55518055</v>
      </c>
      <c r="BS93" s="224">
        <f ca="1">BS87*Control!$K36*Control!$L44*Control!$B$43</f>
        <v>584901537.64823508</v>
      </c>
      <c r="BT93" s="224">
        <f ca="1">BT87*Control!$K36*Control!$L44*Control!$B$43</f>
        <v>582949238.23139012</v>
      </c>
      <c r="BU93" s="224">
        <f ca="1">BU87*Control!$K36*Control!$L44*Control!$B$43</f>
        <v>581001911.96964061</v>
      </c>
      <c r="BV93" s="224">
        <f ca="1">BV87*Control!$K36*Control!$L44*Control!$B$43</f>
        <v>578658873.84037447</v>
      </c>
      <c r="BW93" s="224">
        <f ca="1">BW87*Control!$K36*Control!$L44*Control!$B$43</f>
        <v>575764759.63859749</v>
      </c>
      <c r="BX93" s="224">
        <f ca="1">BX87*Control!$K36*Control!$L44*Control!$B$43</f>
        <v>572881216.81547081</v>
      </c>
      <c r="BY93" s="224">
        <f ca="1">BY87*Control!$K36*Control!$L44*Control!$B$43</f>
        <v>570008211.26790142</v>
      </c>
      <c r="BZ93" s="224">
        <f ca="1">BZ87*Control!$K36*Control!$L44*Control!$B$43</f>
        <v>567145708.99567223</v>
      </c>
      <c r="CA93" s="224">
        <f ca="1">CA87*Control!$K36*Control!$L44*Control!$B$43</f>
        <v>564293676.10114658</v>
      </c>
      <c r="CB93" s="224">
        <f ca="1">CB87*Control!$K36*Control!$L44*Control!$B$43</f>
        <v>561452078.78897154</v>
      </c>
      <c r="CC93" s="224">
        <f ca="1">CC87*Control!$K36*Control!$L44*Control!$B$43</f>
        <v>558620883.36578023</v>
      </c>
      <c r="CD93" s="224">
        <f ca="1">CD87*Control!$K36*Control!$L44*Control!$B$43</f>
        <v>555800056.2398982</v>
      </c>
      <c r="CE93" s="224">
        <f ca="1">CE87*Control!$K36*Control!$L44*Control!$B$43</f>
        <v>552989563.92104912</v>
      </c>
      <c r="CF93" s="224">
        <f ca="1">CF87*Control!$K36*Control!$L44*Control!$B$43</f>
        <v>550189373.0200603</v>
      </c>
    </row>
    <row r="94" spans="1:84" s="126" customFormat="1" x14ac:dyDescent="0.2">
      <c r="A94" s="120"/>
      <c r="B94" s="218" t="s">
        <v>236</v>
      </c>
      <c r="D94" s="224">
        <f ca="1">D88*Control!$K37*Control!$L45*Control!$B$43</f>
        <v>305661128.68734062</v>
      </c>
      <c r="E94" s="224">
        <f ca="1">E88*Control!$K37*Control!$L45*Control!$B$43</f>
        <v>304802111.53047478</v>
      </c>
      <c r="F94" s="224">
        <f ca="1">F88*Control!$K37*Control!$L45*Control!$B$43</f>
        <v>363963150.46028191</v>
      </c>
      <c r="G94" s="224">
        <f ca="1">G88*Control!$K37*Control!$L45*Control!$B$43</f>
        <v>371380030.38968325</v>
      </c>
      <c r="H94" s="224">
        <f ca="1">H88*Control!$K37*Control!$L45*Control!$B$43</f>
        <v>349180528.83905631</v>
      </c>
      <c r="I94" s="224">
        <f ca="1">I88*Control!$K37*Control!$L45*Control!$B$43</f>
        <v>330325654.75136256</v>
      </c>
      <c r="J94" s="224">
        <f ca="1">J88*Control!$K37*Control!$L45*Control!$B$43</f>
        <v>336917071.23485404</v>
      </c>
      <c r="K94" s="224">
        <f ca="1">K88*Control!$K37*Control!$L45*Control!$B$43</f>
        <v>343594607.1395117</v>
      </c>
      <c r="L94" s="224">
        <f ca="1">L88*Control!$K37*Control!$L45*Control!$B$43</f>
        <v>350359233.52390099</v>
      </c>
      <c r="M94" s="224">
        <f ca="1">M88*Control!$K37*Control!$L45*Control!$B$43</f>
        <v>357211931.59699905</v>
      </c>
      <c r="N94" s="224">
        <f ca="1">N88*Control!$K37*Control!$L45*Control!$B$43</f>
        <v>363434425.21530038</v>
      </c>
      <c r="O94" s="224">
        <f ca="1">O88*Control!$K37*Control!$L45*Control!$B$43</f>
        <v>369768389.66104376</v>
      </c>
      <c r="P94" s="224">
        <f ca="1">P88*Control!$K37*Control!$L45*Control!$B$43</f>
        <v>376167237.62998116</v>
      </c>
      <c r="Q94" s="224">
        <f ca="1">Q88*Control!$K37*Control!$L45*Control!$B$43</f>
        <v>382631532.15746522</v>
      </c>
      <c r="R94" s="224">
        <f ca="1">R88*Control!$K37*Control!$L45*Control!$B$43</f>
        <v>389161840.77861226</v>
      </c>
      <c r="S94" s="224">
        <f ca="1">S88*Control!$K37*Control!$L45*Control!$B$43</f>
        <v>395758735.56253213</v>
      </c>
      <c r="T94" s="224">
        <f ca="1">T88*Control!$K37*Control!$L45*Control!$B$43</f>
        <v>402422793.14681172</v>
      </c>
      <c r="U94" s="224">
        <f ca="1">U88*Control!$K37*Control!$L45*Control!$B$43</f>
        <v>409154594.77224988</v>
      </c>
      <c r="V94" s="224">
        <f ca="1">V88*Control!$K37*Control!$L45*Control!$B$43</f>
        <v>415954726.31785131</v>
      </c>
      <c r="W94" s="224">
        <f ca="1">W88*Control!$K37*Control!$L45*Control!$B$43</f>
        <v>422823778.33607429</v>
      </c>
      <c r="X94" s="224">
        <f ca="1">X88*Control!$K37*Control!$L45*Control!$B$43</f>
        <v>428909361.23245382</v>
      </c>
      <c r="Y94" s="224">
        <f ca="1">Y88*Control!$K37*Control!$L45*Control!$B$43</f>
        <v>434565144.85983098</v>
      </c>
      <c r="Z94" s="224">
        <f ca="1">Z88*Control!$K37*Control!$L45*Control!$B$43</f>
        <v>440261188.18044436</v>
      </c>
      <c r="AA94" s="224">
        <f ca="1">AA88*Control!$K37*Control!$L45*Control!$B$43</f>
        <v>445997730.95898879</v>
      </c>
      <c r="AB94" s="224">
        <f ca="1">AB88*Control!$K37*Control!$L45*Control!$B$43</f>
        <v>451775014.26975942</v>
      </c>
      <c r="AC94" s="224">
        <f ca="1">AC88*Control!$K37*Control!$L45*Control!$B$43</f>
        <v>457593280.50344914</v>
      </c>
      <c r="AD94" s="224">
        <f ca="1">AD88*Control!$K37*Control!$L45*Control!$B$43</f>
        <v>463452773.37397724</v>
      </c>
      <c r="AE94" s="224">
        <f ca="1">AE88*Control!$K37*Control!$L45*Control!$B$43</f>
        <v>469353737.9253546</v>
      </c>
      <c r="AF94" s="224">
        <f ca="1">AF88*Control!$K37*Control!$L45*Control!$B$43</f>
        <v>475296420.53858024</v>
      </c>
      <c r="AG94" s="224">
        <f ca="1">AG88*Control!$K37*Control!$L45*Control!$B$43</f>
        <v>481281068.93857718</v>
      </c>
      <c r="AH94" s="224">
        <f ca="1">AH88*Control!$K37*Control!$L45*Control!$B$43</f>
        <v>486349848.49194729</v>
      </c>
      <c r="AI94" s="224">
        <f ca="1">AI88*Control!$K37*Control!$L45*Control!$B$43</f>
        <v>490368338.20430535</v>
      </c>
      <c r="AJ94" s="224">
        <f ca="1">AJ88*Control!$K37*Control!$L45*Control!$B$43</f>
        <v>494402547.16613078</v>
      </c>
      <c r="AK94" s="224">
        <f ca="1">AK88*Control!$K37*Control!$L45*Control!$B$43</f>
        <v>498452525.99384797</v>
      </c>
      <c r="AL94" s="224">
        <f ca="1">AL88*Control!$K37*Control!$L45*Control!$B$43</f>
        <v>502518325.45258659</v>
      </c>
      <c r="AM94" s="224">
        <f ca="1">AM88*Control!$K37*Control!$L45*Control!$B$43</f>
        <v>506599996.45659256</v>
      </c>
      <c r="AN94" s="224">
        <f ca="1">AN88*Control!$K37*Control!$L45*Control!$B$43</f>
        <v>510697590.06964505</v>
      </c>
      <c r="AO94" s="224">
        <f ca="1">AO88*Control!$K37*Control!$L45*Control!$B$43</f>
        <v>514811157.50547284</v>
      </c>
      <c r="AP94" s="224">
        <f ca="1">AP88*Control!$K37*Control!$L45*Control!$B$43</f>
        <v>518940750.12817007</v>
      </c>
      <c r="AQ94" s="224">
        <f ca="1">AQ88*Control!$K37*Control!$L45*Control!$B$43</f>
        <v>523086419.45261693</v>
      </c>
      <c r="AR94" s="224">
        <f ca="1">AR88*Control!$K37*Control!$L45*Control!$B$43</f>
        <v>526502696.04811203</v>
      </c>
      <c r="AS94" s="224">
        <f ca="1">AS88*Control!$K37*Control!$L45*Control!$B$43</f>
        <v>528398195.36933827</v>
      </c>
      <c r="AT94" s="224">
        <f ca="1">AT88*Control!$K37*Control!$L45*Control!$B$43</f>
        <v>530296535.54858387</v>
      </c>
      <c r="AU94" s="224">
        <f ca="1">AU88*Control!$K37*Control!$L45*Control!$B$43</f>
        <v>532197720.04488134</v>
      </c>
      <c r="AV94" s="224">
        <f ca="1">AV88*Control!$K37*Control!$L45*Control!$B$43</f>
        <v>534101752.32108963</v>
      </c>
      <c r="AW94" s="224">
        <f ca="1">AW88*Control!$K37*Control!$L45*Control!$B$43</f>
        <v>536008635.84389925</v>
      </c>
      <c r="AX94" s="224">
        <f ca="1">AX88*Control!$K37*Control!$L45*Control!$B$43</f>
        <v>537918374.0838356</v>
      </c>
      <c r="AY94" s="224">
        <f ca="1">AY88*Control!$K37*Control!$L45*Control!$B$43</f>
        <v>539830970.51526356</v>
      </c>
      <c r="AZ94" s="224">
        <f ca="1">AZ88*Control!$K37*Control!$L45*Control!$B$43</f>
        <v>541746428.61639011</v>
      </c>
      <c r="BA94" s="224">
        <f ca="1">BA88*Control!$K37*Control!$L45*Control!$B$43</f>
        <v>543664751.86927009</v>
      </c>
      <c r="BB94" s="224">
        <f ca="1">BB88*Control!$K37*Control!$L45*Control!$B$43</f>
        <v>544833987.59489346</v>
      </c>
      <c r="BC94" s="224">
        <f ca="1">BC88*Control!$K37*Control!$L45*Control!$B$43</f>
        <v>544653214.73447633</v>
      </c>
      <c r="BD94" s="224">
        <f ca="1">BD88*Control!$K37*Control!$L45*Control!$B$43</f>
        <v>544472480.49204743</v>
      </c>
      <c r="BE94" s="224">
        <f ca="1">BE88*Control!$K37*Control!$L45*Control!$B$43</f>
        <v>544291784.87742829</v>
      </c>
      <c r="BF94" s="224">
        <f ca="1">BF88*Control!$K37*Control!$L45*Control!$B$43</f>
        <v>544111127.90041876</v>
      </c>
      <c r="BG94" s="224">
        <f ca="1">BG88*Control!$K37*Control!$L45*Control!$B$43</f>
        <v>543930509.5707984</v>
      </c>
      <c r="BH94" s="224">
        <f ca="1">BH88*Control!$K37*Control!$L45*Control!$B$43</f>
        <v>543749929.89832461</v>
      </c>
      <c r="BI94" s="224">
        <f ca="1">BI88*Control!$K37*Control!$L45*Control!$B$43</f>
        <v>543569388.89273393</v>
      </c>
      <c r="BJ94" s="224">
        <f ca="1">BJ88*Control!$K37*Control!$L45*Control!$B$43</f>
        <v>543388886.56374204</v>
      </c>
      <c r="BK94" s="224">
        <f ca="1">BK88*Control!$K37*Control!$L45*Control!$B$43</f>
        <v>543208422.92104316</v>
      </c>
      <c r="BL94" s="224">
        <f ca="1">BL88*Control!$K37*Control!$L45*Control!$B$43</f>
        <v>542384892.39868438</v>
      </c>
      <c r="BM94" s="224">
        <f ca="1">BM88*Control!$K37*Control!$L45*Control!$B$43</f>
        <v>540584432.22855163</v>
      </c>
      <c r="BN94" s="224">
        <f ca="1">BN88*Control!$K37*Control!$L45*Control!$B$43</f>
        <v>538788549.697438</v>
      </c>
      <c r="BO94" s="224">
        <f ca="1">BO88*Control!$K37*Control!$L45*Control!$B$43</f>
        <v>536997234.40416145</v>
      </c>
      <c r="BP94" s="224">
        <f ca="1">BP88*Control!$K37*Control!$L45*Control!$B$43</f>
        <v>535210475.96974444</v>
      </c>
      <c r="BQ94" s="224">
        <f ca="1">BQ88*Control!$K37*Control!$L45*Control!$B$43</f>
        <v>533428264.03736818</v>
      </c>
      <c r="BR94" s="224">
        <f ca="1">BR88*Control!$K37*Control!$L45*Control!$B$43</f>
        <v>531650588.27232796</v>
      </c>
      <c r="BS94" s="224">
        <f ca="1">BS88*Control!$K37*Control!$L45*Control!$B$43</f>
        <v>529877438.36198598</v>
      </c>
      <c r="BT94" s="224">
        <f ca="1">BT88*Control!$K37*Control!$L45*Control!$B$43</f>
        <v>528108804.01572794</v>
      </c>
      <c r="BU94" s="224">
        <f ca="1">BU88*Control!$K37*Control!$L45*Control!$B$43</f>
        <v>526344674.96491659</v>
      </c>
      <c r="BV94" s="224">
        <f ca="1">BV88*Control!$K37*Control!$L45*Control!$B$43</f>
        <v>524222060.27042103</v>
      </c>
      <c r="BW94" s="224">
        <f ca="1">BW88*Control!$K37*Control!$L45*Control!$B$43</f>
        <v>521600207.34318137</v>
      </c>
      <c r="BX94" s="224">
        <f ca="1">BX88*Control!$K37*Control!$L45*Control!$B$43</f>
        <v>518987931.30125248</v>
      </c>
      <c r="BY94" s="224">
        <f ca="1">BY88*Control!$K37*Control!$L45*Control!$B$43</f>
        <v>516385201.24976003</v>
      </c>
      <c r="BZ94" s="224">
        <f ca="1">BZ88*Control!$K37*Control!$L45*Control!$B$43</f>
        <v>513791986.38702875</v>
      </c>
      <c r="CA94" s="224">
        <f ca="1">CA88*Control!$K37*Control!$L45*Control!$B$43</f>
        <v>511208256.00431311</v>
      </c>
      <c r="CB94" s="224">
        <f ca="1">CB88*Control!$K37*Control!$L45*Control!$B$43</f>
        <v>508633979.48552853</v>
      </c>
      <c r="CC94" s="224">
        <f ca="1">CC88*Control!$K37*Control!$L45*Control!$B$43</f>
        <v>506069126.30698311</v>
      </c>
      <c r="CD94" s="224">
        <f ca="1">CD88*Control!$K37*Control!$L45*Control!$B$43</f>
        <v>503513666.03711033</v>
      </c>
      <c r="CE94" s="224">
        <f ca="1">CE88*Control!$K37*Control!$L45*Control!$B$43</f>
        <v>500967568.33620268</v>
      </c>
      <c r="CF94" s="224">
        <f ca="1">CF88*Control!$K37*Control!$L45*Control!$B$43</f>
        <v>498430802.95614588</v>
      </c>
    </row>
    <row r="95" spans="1:84" s="126" customFormat="1" x14ac:dyDescent="0.2">
      <c r="A95" s="120"/>
      <c r="B95" s="218" t="s">
        <v>237</v>
      </c>
      <c r="D95" s="224">
        <f ca="1">D89*Control!$K38*Control!$L46*Control!$B$43</f>
        <v>202109634.88193959</v>
      </c>
      <c r="E95" s="224">
        <f ca="1">E89*Control!$K38*Control!$L46*Control!$B$43</f>
        <v>203058205.35015827</v>
      </c>
      <c r="F95" s="224">
        <f ca="1">F89*Control!$K38*Control!$L46*Control!$B$43</f>
        <v>196989256.46938252</v>
      </c>
      <c r="G95" s="224">
        <f ca="1">G89*Control!$K38*Control!$L46*Control!$B$43</f>
        <v>197184457.43805754</v>
      </c>
      <c r="H95" s="224">
        <f ca="1">H89*Control!$K38*Control!$L46*Control!$B$43</f>
        <v>197542989.71190649</v>
      </c>
      <c r="I95" s="224">
        <f ca="1">I89*Control!$K38*Control!$L46*Control!$B$43</f>
        <v>198056643.10463077</v>
      </c>
      <c r="J95" s="224">
        <f ca="1">J89*Control!$K38*Control!$L46*Control!$B$43</f>
        <v>198717976.82057166</v>
      </c>
      <c r="K95" s="224">
        <f ca="1">K89*Control!$K38*Control!$L46*Control!$B$43</f>
        <v>199520238.03492948</v>
      </c>
      <c r="L95" s="224">
        <f ca="1">L89*Control!$K38*Control!$L46*Control!$B$43</f>
        <v>200457290.31219715</v>
      </c>
      <c r="M95" s="224">
        <f ca="1">M89*Control!$K38*Control!$L46*Control!$B$43</f>
        <v>201523550.54479444</v>
      </c>
      <c r="N95" s="224">
        <f ca="1">N89*Control!$K38*Control!$L46*Control!$B$43</f>
        <v>202313537.60832798</v>
      </c>
      <c r="O95" s="224">
        <f ca="1">O89*Control!$K38*Control!$L46*Control!$B$43</f>
        <v>203244869.51598278</v>
      </c>
      <c r="P95" s="224">
        <f ca="1">P89*Control!$K38*Control!$L46*Control!$B$43</f>
        <v>204286103.45558292</v>
      </c>
      <c r="Q95" s="224">
        <f ca="1">Q89*Control!$K38*Control!$L46*Control!$B$43</f>
        <v>205432788.38093153</v>
      </c>
      <c r="R95" s="224">
        <f ca="1">R89*Control!$K38*Control!$L46*Control!$B$43</f>
        <v>206680830.42088252</v>
      </c>
      <c r="S95" s="224">
        <f ca="1">S89*Control!$K38*Control!$L46*Control!$B$43</f>
        <v>208026459.5915806</v>
      </c>
      <c r="T95" s="224">
        <f ca="1">T89*Control!$K38*Control!$L46*Control!$B$43</f>
        <v>209466200.10170811</v>
      </c>
      <c r="U95" s="224">
        <f ca="1">U89*Control!$K38*Control!$L46*Control!$B$43</f>
        <v>210996843.82013547</v>
      </c>
      <c r="V95" s="224">
        <f ca="1">V89*Control!$K38*Control!$L46*Control!$B$43</f>
        <v>212615426.53197038</v>
      </c>
      <c r="W95" s="224">
        <f ca="1">W89*Control!$K38*Control!$L46*Control!$B$43</f>
        <v>214319206.65750709</v>
      </c>
      <c r="X95" s="224">
        <f ca="1">X89*Control!$K38*Control!$L46*Control!$B$43</f>
        <v>215676723.4093025</v>
      </c>
      <c r="Y95" s="224">
        <f ca="1">Y89*Control!$K38*Control!$L46*Control!$B$43</f>
        <v>218520730.10142222</v>
      </c>
      <c r="Z95" s="224">
        <f ca="1">Z89*Control!$K38*Control!$L46*Control!$B$43</f>
        <v>221384981.35174197</v>
      </c>
      <c r="AA95" s="224">
        <f ca="1">AA89*Control!$K38*Control!$L46*Control!$B$43</f>
        <v>224269597.72577003</v>
      </c>
      <c r="AB95" s="224">
        <f ca="1">AB89*Control!$K38*Control!$L46*Control!$B$43</f>
        <v>227174700.44754672</v>
      </c>
      <c r="AC95" s="224">
        <f ca="1">AC89*Control!$K38*Control!$L46*Control!$B$43</f>
        <v>230100411.40306181</v>
      </c>
      <c r="AD95" s="224">
        <f ca="1">AD89*Control!$K38*Control!$L46*Control!$B$43</f>
        <v>233046853.14368856</v>
      </c>
      <c r="AE95" s="224">
        <f ca="1">AE89*Control!$K38*Control!$L46*Control!$B$43</f>
        <v>236014148.88963574</v>
      </c>
      <c r="AF95" s="224">
        <f ca="1">AF89*Control!$K38*Control!$L46*Control!$B$43</f>
        <v>239002422.53341603</v>
      </c>
      <c r="AG95" s="224">
        <f ca="1">AG89*Control!$K38*Control!$L46*Control!$B$43</f>
        <v>242011798.64333296</v>
      </c>
      <c r="AH95" s="224">
        <f ca="1">AH89*Control!$K38*Control!$L46*Control!$B$43</f>
        <v>244560630.84301531</v>
      </c>
      <c r="AI95" s="224">
        <f ca="1">AI89*Control!$K38*Control!$L46*Control!$B$43</f>
        <v>246581325.77197278</v>
      </c>
      <c r="AJ95" s="224">
        <f ca="1">AJ89*Control!$K38*Control!$L46*Control!$B$43</f>
        <v>248609925.11563978</v>
      </c>
      <c r="AK95" s="224">
        <f ca="1">AK89*Control!$K38*Control!$L46*Control!$B$43</f>
        <v>250646454.32645458</v>
      </c>
      <c r="AL95" s="224">
        <f ca="1">AL89*Control!$K38*Control!$L46*Control!$B$43</f>
        <v>252690938.93163067</v>
      </c>
      <c r="AM95" s="224">
        <f ca="1">AM89*Control!$K38*Control!$L46*Control!$B$43</f>
        <v>254743404.5333654</v>
      </c>
      <c r="AN95" s="224">
        <f ca="1">AN89*Control!$K38*Control!$L46*Control!$B$43</f>
        <v>256803876.80904856</v>
      </c>
      <c r="AO95" s="224">
        <f ca="1">AO89*Control!$K38*Control!$L46*Control!$B$43</f>
        <v>258872381.51147163</v>
      </c>
      <c r="AP95" s="224">
        <f ca="1">AP89*Control!$K38*Control!$L46*Control!$B$43</f>
        <v>260948944.46903792</v>
      </c>
      <c r="AQ95" s="224">
        <f ca="1">AQ89*Control!$K38*Control!$L46*Control!$B$43</f>
        <v>263033591.58597285</v>
      </c>
      <c r="AR95" s="224">
        <f ca="1">AR89*Control!$K38*Control!$L46*Control!$B$43</f>
        <v>264751464.14885831</v>
      </c>
      <c r="AS95" s="224">
        <f ca="1">AS89*Control!$K38*Control!$L46*Control!$B$43</f>
        <v>265704614.35669178</v>
      </c>
      <c r="AT95" s="224">
        <f ca="1">AT89*Control!$K38*Control!$L46*Control!$B$43</f>
        <v>266659193.0875183</v>
      </c>
      <c r="AU95" s="224">
        <f ca="1">AU89*Control!$K38*Control!$L46*Control!$B$43</f>
        <v>267615202.08070922</v>
      </c>
      <c r="AV95" s="224">
        <f ca="1">AV89*Control!$K38*Control!$L46*Control!$B$43</f>
        <v>268572643.07756042</v>
      </c>
      <c r="AW95" s="224">
        <f ca="1">AW89*Control!$K38*Control!$L46*Control!$B$43</f>
        <v>269531517.82129395</v>
      </c>
      <c r="AX95" s="224">
        <f ca="1">AX89*Control!$K38*Control!$L46*Control!$B$43</f>
        <v>270491828.05706066</v>
      </c>
      <c r="AY95" s="224">
        <f ca="1">AY89*Control!$K38*Control!$L46*Control!$B$43</f>
        <v>271453575.53194165</v>
      </c>
      <c r="AZ95" s="224">
        <f ca="1">AZ89*Control!$K38*Control!$L46*Control!$B$43</f>
        <v>272416761.99495059</v>
      </c>
      <c r="BA95" s="224">
        <f ca="1">BA89*Control!$K38*Control!$L46*Control!$B$43</f>
        <v>273381389.19703567</v>
      </c>
      <c r="BB95" s="224">
        <f ca="1">BB89*Control!$K38*Control!$L46*Control!$B$43</f>
        <v>273969338.33023912</v>
      </c>
      <c r="BC95" s="224">
        <f ca="1">BC89*Control!$K38*Control!$L46*Control!$B$43</f>
        <v>273878436.62367851</v>
      </c>
      <c r="BD95" s="224">
        <f ca="1">BD89*Control!$K38*Control!$L46*Control!$B$43</f>
        <v>273787554.33637267</v>
      </c>
      <c r="BE95" s="224">
        <f ca="1">BE89*Control!$K38*Control!$L46*Control!$B$43</f>
        <v>273696691.47326022</v>
      </c>
      <c r="BF95" s="224">
        <f ca="1">BF89*Control!$K38*Control!$L46*Control!$B$43</f>
        <v>273605848.03926903</v>
      </c>
      <c r="BG95" s="224">
        <f ca="1">BG89*Control!$K38*Control!$L46*Control!$B$43</f>
        <v>273515024.03931612</v>
      </c>
      <c r="BH95" s="224">
        <f ca="1">BH89*Control!$K38*Control!$L46*Control!$B$43</f>
        <v>273424219.47830814</v>
      </c>
      <c r="BI95" s="224">
        <f ca="1">BI89*Control!$K38*Control!$L46*Control!$B$43</f>
        <v>273333434.36114079</v>
      </c>
      <c r="BJ95" s="224">
        <f ca="1">BJ89*Control!$K38*Control!$L46*Control!$B$43</f>
        <v>273242668.69269943</v>
      </c>
      <c r="BK95" s="224">
        <f ca="1">BK89*Control!$K38*Control!$L46*Control!$B$43</f>
        <v>273151922.47785854</v>
      </c>
      <c r="BL95" s="224">
        <f ca="1">BL89*Control!$K38*Control!$L46*Control!$B$43</f>
        <v>272737810.59564972</v>
      </c>
      <c r="BM95" s="224">
        <f ca="1">BM89*Control!$K38*Control!$L46*Control!$B$43</f>
        <v>271832451.46586764</v>
      </c>
      <c r="BN95" s="224">
        <f ca="1">BN89*Control!$K38*Control!$L46*Control!$B$43</f>
        <v>270929394.19536817</v>
      </c>
      <c r="BO95" s="224">
        <f ca="1">BO89*Control!$K38*Control!$L46*Control!$B$43</f>
        <v>270028633.55393249</v>
      </c>
      <c r="BP95" s="224">
        <f ca="1">BP89*Control!$K38*Control!$L46*Control!$B$43</f>
        <v>269130164.3225075</v>
      </c>
      <c r="BQ95" s="224">
        <f ca="1">BQ89*Control!$K38*Control!$L46*Control!$B$43</f>
        <v>268233981.29318234</v>
      </c>
      <c r="BR95" s="224">
        <f ca="1">BR89*Control!$K38*Control!$L46*Control!$B$43</f>
        <v>267340079.26916608</v>
      </c>
      <c r="BS95" s="224">
        <f ca="1">BS89*Control!$K38*Control!$L46*Control!$B$43</f>
        <v>266448453.06476453</v>
      </c>
      <c r="BT95" s="224">
        <f ca="1">BT89*Control!$K38*Control!$L46*Control!$B$43</f>
        <v>265559097.50535756</v>
      </c>
      <c r="BU95" s="224">
        <f ca="1">BU89*Control!$K38*Control!$L46*Control!$B$43</f>
        <v>264672007.42737645</v>
      </c>
      <c r="BV95" s="224">
        <f ca="1">BV89*Control!$K38*Control!$L46*Control!$B$43</f>
        <v>263604653.12090695</v>
      </c>
      <c r="BW95" s="224">
        <f ca="1">BW89*Control!$K38*Control!$L46*Control!$B$43</f>
        <v>262286256.44624758</v>
      </c>
      <c r="BX95" s="224">
        <f ca="1">BX89*Control!$K38*Control!$L46*Control!$B$43</f>
        <v>260972675.50078338</v>
      </c>
      <c r="BY95" s="224">
        <f ca="1">BY89*Control!$K38*Control!$L46*Control!$B$43</f>
        <v>259663894.74905127</v>
      </c>
      <c r="BZ95" s="224">
        <f ca="1">BZ89*Control!$K38*Control!$L46*Control!$B$43</f>
        <v>258359898.70245346</v>
      </c>
      <c r="CA95" s="224">
        <f ca="1">CA89*Control!$K38*Control!$L46*Control!$B$43</f>
        <v>257060671.91912153</v>
      </c>
      <c r="CB95" s="224">
        <f ca="1">CB89*Control!$K38*Control!$L46*Control!$B$43</f>
        <v>255766199.00378156</v>
      </c>
      <c r="CC95" s="224">
        <f ca="1">CC89*Control!$K38*Control!$L46*Control!$B$43</f>
        <v>254476464.60761929</v>
      </c>
      <c r="CD95" s="224">
        <f ca="1">CD89*Control!$K38*Control!$L46*Control!$B$43</f>
        <v>253191453.42814574</v>
      </c>
      <c r="CE95" s="224">
        <f ca="1">CE89*Control!$K38*Control!$L46*Control!$B$43</f>
        <v>251911150.20906311</v>
      </c>
      <c r="CF95" s="224">
        <f ca="1">CF89*Control!$K38*Control!$L46*Control!$B$43</f>
        <v>250635539.74013087</v>
      </c>
    </row>
    <row r="96" spans="1:84" s="126" customFormat="1" x14ac:dyDescent="0.2">
      <c r="A96" s="120"/>
      <c r="B96" s="218" t="s">
        <v>238</v>
      </c>
      <c r="D96" s="224">
        <f ca="1">D90*Control!$K39*Control!$L47*Control!$B$43</f>
        <v>63714829.937473908</v>
      </c>
      <c r="E96" s="224">
        <f ca="1">E90*Control!$K39*Control!$L47*Control!$B$43</f>
        <v>65748434.850623772</v>
      </c>
      <c r="F96" s="224">
        <f ca="1">F90*Control!$K39*Control!$L47*Control!$B$43</f>
        <v>67098004.63966696</v>
      </c>
      <c r="G96" s="224">
        <f ca="1">G90*Control!$K39*Control!$L47*Control!$B$43</f>
        <v>68465334.727279156</v>
      </c>
      <c r="H96" s="224">
        <f ca="1">H90*Control!$K39*Control!$L47*Control!$B$43</f>
        <v>88557228.118960157</v>
      </c>
      <c r="I96" s="224">
        <f ca="1">I90*Control!$K39*Control!$L47*Control!$B$43</f>
        <v>71254081.589883655</v>
      </c>
      <c r="J96" s="224">
        <f ca="1">J90*Control!$K39*Control!$L47*Control!$B$43</f>
        <v>72675906.542233154</v>
      </c>
      <c r="K96" s="224">
        <f ca="1">K90*Control!$K39*Control!$L47*Control!$B$43</f>
        <v>74116308.190121502</v>
      </c>
      <c r="L96" s="224">
        <f ca="1">L90*Control!$K39*Control!$L47*Control!$B$43</f>
        <v>75575495.999180824</v>
      </c>
      <c r="M96" s="224">
        <f ca="1">M90*Control!$K39*Control!$L47*Control!$B$43</f>
        <v>77053681.624573976</v>
      </c>
      <c r="N96" s="224">
        <f ca="1">N90*Control!$K39*Control!$L47*Control!$B$43</f>
        <v>78395926.733472019</v>
      </c>
      <c r="O96" s="224">
        <f ca="1">O90*Control!$K39*Control!$L47*Control!$B$43</f>
        <v>79762216.405427709</v>
      </c>
      <c r="P96" s="224">
        <f ca="1">P90*Control!$K39*Control!$L47*Control!$B$43</f>
        <v>81142501.999885872</v>
      </c>
      <c r="Q96" s="224">
        <f ca="1">Q90*Control!$K39*Control!$L47*Control!$B$43</f>
        <v>82536904.968307585</v>
      </c>
      <c r="R96" s="224">
        <f ca="1">R90*Control!$K39*Control!$L47*Control!$B$43</f>
        <v>83945547.732790723</v>
      </c>
      <c r="S96" s="224">
        <f ca="1">S90*Control!$K39*Control!$L47*Control!$B$43</f>
        <v>85368553.693453744</v>
      </c>
      <c r="T96" s="224">
        <f ca="1">T90*Control!$K39*Control!$L47*Control!$B$43</f>
        <v>86806047.235873848</v>
      </c>
      <c r="U96" s="224">
        <f ca="1">U90*Control!$K39*Control!$L47*Control!$B$43</f>
        <v>88258153.738579959</v>
      </c>
      <c r="V96" s="224">
        <f ca="1">V90*Control!$K39*Control!$L47*Control!$B$43</f>
        <v>89724999.580600739</v>
      </c>
      <c r="W96" s="224">
        <f ca="1">W90*Control!$K39*Control!$L47*Control!$B$43</f>
        <v>91206712.149068236</v>
      </c>
      <c r="X96" s="224">
        <f ca="1">X90*Control!$K39*Control!$L47*Control!$B$43</f>
        <v>92519423.705898464</v>
      </c>
      <c r="Y96" s="224">
        <f ca="1">Y90*Control!$K39*Control!$L47*Control!$B$43</f>
        <v>93739425.493818462</v>
      </c>
      <c r="Z96" s="224">
        <f ca="1">Z90*Control!$K39*Control!$L47*Control!$B$43</f>
        <v>94968111.649314165</v>
      </c>
      <c r="AA96" s="224">
        <f ca="1">AA90*Control!$K39*Control!$L47*Control!$B$43</f>
        <v>96205533.89172776</v>
      </c>
      <c r="AB96" s="224">
        <f ca="1">AB90*Control!$K39*Control!$L47*Control!$B$43</f>
        <v>97451744.222893819</v>
      </c>
      <c r="AC96" s="224">
        <f ca="1">AC90*Control!$K39*Control!$L47*Control!$B$43</f>
        <v>98706794.928605288</v>
      </c>
      <c r="AD96" s="224">
        <f ca="1">AD90*Control!$K39*Control!$L47*Control!$B$43</f>
        <v>99970738.580086842</v>
      </c>
      <c r="AE96" s="224">
        <f ca="1">AE90*Control!$K39*Control!$L47*Control!$B$43</f>
        <v>101243628.03547525</v>
      </c>
      <c r="AF96" s="224">
        <f ca="1">AF90*Control!$K39*Control!$L47*Control!$B$43</f>
        <v>102525516.44130766</v>
      </c>
      <c r="AG96" s="224">
        <f ca="1">AG90*Control!$K39*Control!$L47*Control!$B$43</f>
        <v>103816457.23401713</v>
      </c>
      <c r="AH96" s="224">
        <f ca="1">AH90*Control!$K39*Control!$L47*Control!$B$43</f>
        <v>104909837.26094353</v>
      </c>
      <c r="AI96" s="224">
        <f ca="1">AI90*Control!$K39*Control!$L47*Control!$B$43</f>
        <v>105776660.96291429</v>
      </c>
      <c r="AJ96" s="224">
        <f ca="1">AJ90*Control!$K39*Control!$L47*Control!$B$43</f>
        <v>106646875.4463547</v>
      </c>
      <c r="AK96" s="224">
        <f ca="1">AK90*Control!$K39*Control!$L47*Control!$B$43</f>
        <v>107520491.62967727</v>
      </c>
      <c r="AL96" s="224">
        <f ca="1">AL90*Control!$K39*Control!$L47*Control!$B$43</f>
        <v>108397520.46337107</v>
      </c>
      <c r="AM96" s="224">
        <f ca="1">AM90*Control!$K39*Control!$L47*Control!$B$43</f>
        <v>109277972.93009131</v>
      </c>
      <c r="AN96" s="224">
        <f ca="1">AN90*Control!$K39*Control!$L47*Control!$B$43</f>
        <v>110161860.04474866</v>
      </c>
      <c r="AO96" s="224">
        <f ca="1">AO90*Control!$K39*Control!$L47*Control!$B$43</f>
        <v>111049192.85459909</v>
      </c>
      <c r="AP96" s="224">
        <f ca="1">AP90*Control!$K39*Control!$L47*Control!$B$43</f>
        <v>111939982.43933412</v>
      </c>
      <c r="AQ96" s="224">
        <f ca="1">AQ90*Control!$K39*Control!$L47*Control!$B$43</f>
        <v>112834239.91117084</v>
      </c>
      <c r="AR96" s="224">
        <f ca="1">AR90*Control!$K39*Control!$L47*Control!$B$43</f>
        <v>113571161.10056242</v>
      </c>
      <c r="AS96" s="224">
        <f ca="1">AS90*Control!$K39*Control!$L47*Control!$B$43</f>
        <v>113980036.40325621</v>
      </c>
      <c r="AT96" s="224">
        <f ca="1">AT90*Control!$K39*Control!$L47*Control!$B$43</f>
        <v>114389524.50311139</v>
      </c>
      <c r="AU96" s="224">
        <f ca="1">AU90*Control!$K39*Control!$L47*Control!$B$43</f>
        <v>114799626.1462706</v>
      </c>
      <c r="AV96" s="224">
        <f ca="1">AV90*Control!$K39*Control!$L47*Control!$B$43</f>
        <v>115210342.07970184</v>
      </c>
      <c r="AW96" s="224">
        <f ca="1">AW90*Control!$K39*Control!$L47*Control!$B$43</f>
        <v>115621673.05119967</v>
      </c>
      <c r="AX96" s="224">
        <f ca="1">AX90*Control!$K39*Control!$L47*Control!$B$43</f>
        <v>116033619.80938581</v>
      </c>
      <c r="AY96" s="224">
        <f ca="1">AY90*Control!$K39*Control!$L47*Control!$B$43</f>
        <v>116446183.10371009</v>
      </c>
      <c r="AZ96" s="224">
        <f ca="1">AZ90*Control!$K39*Control!$L47*Control!$B$43</f>
        <v>116859363.68445137</v>
      </c>
      <c r="BA96" s="224">
        <f ca="1">BA90*Control!$K39*Control!$L47*Control!$B$43</f>
        <v>117273162.30271834</v>
      </c>
      <c r="BB96" s="224">
        <f ca="1">BB90*Control!$K39*Control!$L47*Control!$B$43</f>
        <v>117525376.29940309</v>
      </c>
      <c r="BC96" s="224">
        <f ca="1">BC90*Control!$K39*Control!$L47*Control!$B$43</f>
        <v>117486381.67111865</v>
      </c>
      <c r="BD96" s="224">
        <f ca="1">BD90*Control!$K39*Control!$L47*Control!$B$43</f>
        <v>117447395.37345597</v>
      </c>
      <c r="BE96" s="224">
        <f ca="1">BE90*Control!$K39*Control!$L47*Control!$B$43</f>
        <v>117408417.40853347</v>
      </c>
      <c r="BF96" s="224">
        <f ca="1">BF90*Control!$K39*Control!$L47*Control!$B$43</f>
        <v>117369447.77846476</v>
      </c>
      <c r="BG96" s="224">
        <f ca="1">BG90*Control!$K39*Control!$L47*Control!$B$43</f>
        <v>117330486.48535889</v>
      </c>
      <c r="BH96" s="224">
        <f ca="1">BH90*Control!$K39*Control!$L47*Control!$B$43</f>
        <v>117291533.53132048</v>
      </c>
      <c r="BI96" s="224">
        <f ca="1">BI90*Control!$K39*Control!$L47*Control!$B$43</f>
        <v>117252588.9184494</v>
      </c>
      <c r="BJ96" s="224">
        <f ca="1">BJ90*Control!$K39*Control!$L47*Control!$B$43</f>
        <v>117213652.6488411</v>
      </c>
      <c r="BK96" s="224">
        <f ca="1">BK90*Control!$K39*Control!$L47*Control!$B$43</f>
        <v>117174724.72458643</v>
      </c>
      <c r="BL96" s="224">
        <f ca="1">BL90*Control!$K39*Control!$L47*Control!$B$43</f>
        <v>116997081.74920475</v>
      </c>
      <c r="BM96" s="224">
        <f ca="1">BM90*Control!$K39*Control!$L47*Control!$B$43</f>
        <v>116608708.37127861</v>
      </c>
      <c r="BN96" s="224">
        <f ca="1">BN90*Control!$K39*Control!$L47*Control!$B$43</f>
        <v>116221322.42479163</v>
      </c>
      <c r="BO96" s="224">
        <f ca="1">BO90*Control!$K39*Control!$L47*Control!$B$43</f>
        <v>115834921.66613138</v>
      </c>
      <c r="BP96" s="224">
        <f ca="1">BP90*Control!$K39*Control!$L47*Control!$B$43</f>
        <v>115449503.85647513</v>
      </c>
      <c r="BQ96" s="224">
        <f ca="1">BQ90*Control!$K39*Control!$L47*Control!$B$43</f>
        <v>115065066.76177993</v>
      </c>
      <c r="BR96" s="224">
        <f ca="1">BR90*Control!$K39*Control!$L47*Control!$B$43</f>
        <v>114681608.15277287</v>
      </c>
      <c r="BS96" s="224">
        <f ca="1">BS90*Control!$K39*Control!$L47*Control!$B$43</f>
        <v>114299125.80494133</v>
      </c>
      <c r="BT96" s="224">
        <f ca="1">BT90*Control!$K39*Control!$L47*Control!$B$43</f>
        <v>113917617.49852301</v>
      </c>
      <c r="BU96" s="224">
        <f ca="1">BU90*Control!$K39*Control!$L47*Control!$B$43</f>
        <v>113537081.01849642</v>
      </c>
      <c r="BV96" s="224">
        <f ca="1">BV90*Control!$K39*Control!$L47*Control!$B$43</f>
        <v>113079216.09108517</v>
      </c>
      <c r="BW96" s="224">
        <f ca="1">BW90*Control!$K39*Control!$L47*Control!$B$43</f>
        <v>112513659.85173923</v>
      </c>
      <c r="BX96" s="224">
        <f ca="1">BX90*Control!$K39*Control!$L47*Control!$B$43</f>
        <v>111950169.42893395</v>
      </c>
      <c r="BY96" s="224">
        <f ca="1">BY90*Control!$K39*Control!$L47*Control!$B$43</f>
        <v>111388738.15837932</v>
      </c>
      <c r="BZ96" s="224">
        <f ca="1">BZ90*Control!$K39*Control!$L47*Control!$B$43</f>
        <v>110829359.39588897</v>
      </c>
      <c r="CA96" s="224">
        <f ca="1">CA90*Control!$K39*Control!$L47*Control!$B$43</f>
        <v>110272026.51732245</v>
      </c>
      <c r="CB96" s="224">
        <f ca="1">CB90*Control!$K39*Control!$L47*Control!$B$43</f>
        <v>109716732.91852699</v>
      </c>
      <c r="CC96" s="224">
        <f ca="1">CC90*Control!$K39*Control!$L47*Control!$B$43</f>
        <v>109163472.0152798</v>
      </c>
      <c r="CD96" s="224">
        <f ca="1">CD90*Control!$K39*Control!$L47*Control!$B$43</f>
        <v>108612237.24323028</v>
      </c>
      <c r="CE96" s="224">
        <f ca="1">CE90*Control!$K39*Control!$L47*Control!$B$43</f>
        <v>108063022.05784258</v>
      </c>
      <c r="CF96" s="224">
        <f ca="1">CF90*Control!$K39*Control!$L47*Control!$B$43</f>
        <v>107515819.93433827</v>
      </c>
    </row>
    <row r="97" spans="2:84" x14ac:dyDescent="0.2">
      <c r="B97" s="126" t="s">
        <v>121</v>
      </c>
      <c r="C97" s="126"/>
      <c r="D97" s="126">
        <f ca="1">SUM(D91:D96)/SUM(D85:D90)</f>
        <v>108157.60346877344</v>
      </c>
      <c r="E97" s="126"/>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row>
    <row r="98" spans="2:84" x14ac:dyDescent="0.2">
      <c r="B98" s="132" t="s">
        <v>107</v>
      </c>
      <c r="C98" s="132"/>
      <c r="D98" s="132">
        <f ca="1">SUM(D82:D84)/SUM(D85:D90)</f>
        <v>282727.23549940618</v>
      </c>
      <c r="E98" s="308">
        <f ca="1">D98+D97</f>
        <v>390884.8389681796</v>
      </c>
      <c r="F98" s="247">
        <f ca="1">E98/2.5</f>
        <v>156353.93558727184</v>
      </c>
      <c r="G98" s="3"/>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row>
    <row r="99" spans="2:84" ht="16" x14ac:dyDescent="0.2">
      <c r="B99" s="130" t="s">
        <v>239</v>
      </c>
      <c r="C99" s="167"/>
      <c r="D99" s="168"/>
      <c r="E99" s="168"/>
      <c r="F99" s="166"/>
      <c r="G99" s="167"/>
      <c r="H99" s="166"/>
      <c r="I99" s="166"/>
      <c r="J99" s="166"/>
      <c r="K99" s="166"/>
      <c r="L99" s="166"/>
      <c r="M99" s="166"/>
      <c r="N99" s="166"/>
      <c r="O99" s="166"/>
      <c r="P99" s="166"/>
      <c r="Q99" s="166"/>
      <c r="R99" s="166"/>
      <c r="S99" s="166"/>
      <c r="T99" s="166"/>
      <c r="U99" s="166"/>
      <c r="V99" s="166"/>
      <c r="W99" s="166"/>
      <c r="X99" s="166"/>
      <c r="Y99" s="166"/>
      <c r="Z99" s="166"/>
      <c r="AA99" s="166"/>
      <c r="AB99" s="166"/>
      <c r="AC99" s="166"/>
      <c r="AD99" s="166"/>
      <c r="AE99" s="166"/>
      <c r="AF99" s="166"/>
      <c r="AG99" s="166"/>
      <c r="AH99" s="166"/>
      <c r="AI99" s="166"/>
      <c r="AJ99" s="166"/>
      <c r="AK99" s="166"/>
      <c r="AL99" s="166"/>
      <c r="AM99" s="166"/>
      <c r="AN99" s="166"/>
      <c r="AO99" s="166"/>
      <c r="AP99" s="166"/>
      <c r="AQ99" s="166"/>
      <c r="AR99" s="166"/>
      <c r="AS99" s="166"/>
      <c r="AT99" s="166"/>
      <c r="AU99" s="166"/>
      <c r="AV99" s="166"/>
      <c r="AW99" s="166"/>
      <c r="AX99" s="166"/>
      <c r="AY99" s="166"/>
      <c r="AZ99" s="166"/>
      <c r="BA99" s="166"/>
      <c r="BB99" s="166"/>
      <c r="BC99" s="166"/>
      <c r="BD99" s="166"/>
      <c r="BE99" s="166"/>
      <c r="BF99" s="166"/>
      <c r="BG99" s="166"/>
      <c r="BH99" s="166"/>
      <c r="BI99" s="166"/>
      <c r="BJ99" s="166"/>
      <c r="BK99" s="166"/>
      <c r="BL99" s="166"/>
      <c r="BM99" s="166"/>
      <c r="BN99" s="166"/>
      <c r="BO99" s="166"/>
      <c r="BP99" s="166"/>
      <c r="BQ99" s="166"/>
      <c r="BR99" s="166"/>
      <c r="BS99" s="166"/>
      <c r="BT99" s="166"/>
      <c r="BU99" s="166"/>
      <c r="BV99" s="166"/>
      <c r="BW99" s="166"/>
      <c r="BX99" s="166"/>
      <c r="BY99" s="166"/>
      <c r="BZ99" s="166"/>
      <c r="CA99" s="166"/>
      <c r="CB99" s="166"/>
      <c r="CC99" s="166"/>
      <c r="CD99" s="166"/>
      <c r="CE99" s="166"/>
      <c r="CF99" s="166"/>
    </row>
    <row r="100" spans="2:84" x14ac:dyDescent="0.2">
      <c r="B100" s="180">
        <v>25000</v>
      </c>
      <c r="C100" s="79"/>
      <c r="D100" s="152"/>
      <c r="E100" s="152"/>
      <c r="F100" s="153"/>
      <c r="G100" s="79"/>
      <c r="H100" s="166">
        <f ca="1">-'Case 2 Assumptions'!$C73*'Case 2 Assumptions'!$C$65*'Program Case 2 - Forecasts'!H$21*$B100*'Demographic-Economic'!$E39*'Case 2 Assumptions'!$C$45</f>
        <v>80770.926450899846</v>
      </c>
      <c r="I100" s="166">
        <f ca="1">-'Case 2 Assumptions'!$C73*'Case 2 Assumptions'!$C$65*'Program Case 2 - Forecasts'!I$21*$B100*'Demographic-Economic'!$E39*'Case 2 Assumptions'!$C$45</f>
        <v>81435.656789281129</v>
      </c>
      <c r="J100" s="166">
        <f ca="1">-'Case 2 Assumptions'!$C73*'Case 2 Assumptions'!$C$65*'Program Case 2 - Forecasts'!J$21*$B100*'Demographic-Economic'!$E39*'Case 2 Assumptions'!$C$45</f>
        <v>82105.857739953091</v>
      </c>
      <c r="K100" s="166">
        <f ca="1">-'Case 2 Assumptions'!$C73*'Case 2 Assumptions'!$C$65*'Program Case 2 - Forecasts'!K$21*$B100*'Demographic-Economic'!$E39*'Case 2 Assumptions'!$C$45</f>
        <v>82781.574325081223</v>
      </c>
      <c r="L100" s="166">
        <f ca="1">-'Case 2 Assumptions'!$C73*'Case 2 Assumptions'!$C$65*'Program Case 2 - Forecasts'!L$21*$B100*'Demographic-Economic'!$E39*'Case 2 Assumptions'!$C$45</f>
        <v>83462.851937347034</v>
      </c>
      <c r="M100" s="166">
        <f ca="1">-'Case 2 Assumptions'!$C73*'Case 2 Assumptions'!$C$65*'Program Case 2 - Forecasts'!M$21*$B100*'Demographic-Economic'!$E39*'Case 2 Assumptions'!$C$45</f>
        <v>84149.736343018987</v>
      </c>
      <c r="N100" s="166">
        <f ca="1">-'Case 2 Assumptions'!$C73*'Case 2 Assumptions'!$C$65*'Program Case 2 - Forecasts'!N$21*$B100*'Demographic-Economic'!$E39*'Case 2 Assumptions'!$C$45</f>
        <v>84674.695269266696</v>
      </c>
      <c r="O100" s="166">
        <f ca="1">-'Case 2 Assumptions'!$C73*'Case 2 Assumptions'!$C$65*'Program Case 2 - Forecasts'!O$21*$B100*'Demographic-Economic'!$E39*'Case 2 Assumptions'!$C$45</f>
        <v>85202.929094362</v>
      </c>
      <c r="P100" s="166">
        <f ca="1">-'Case 2 Assumptions'!$C73*'Case 2 Assumptions'!$C$65*'Program Case 2 - Forecasts'!P$21*$B100*'Demographic-Economic'!$E39*'Case 2 Assumptions'!$C$45</f>
        <v>85734.458248397379</v>
      </c>
      <c r="Q100" s="166">
        <f ca="1">-'Case 2 Assumptions'!$C73*'Case 2 Assumptions'!$C$65*'Program Case 2 - Forecasts'!Q$21*$B100*'Demographic-Economic'!$E39*'Case 2 Assumptions'!$C$45</f>
        <v>86269.303288921132</v>
      </c>
      <c r="R100" s="166">
        <f ca="1">-'Case 2 Assumptions'!$C73*'Case 2 Assumptions'!$C$65*'Program Case 2 - Forecasts'!R$21*$B100*'Demographic-Economic'!$E39*'Case 2 Assumptions'!$C$45</f>
        <v>86807.484901736665</v>
      </c>
      <c r="S100" s="166">
        <f ca="1">-'Case 2 Assumptions'!$C73*'Case 2 Assumptions'!$C$65*'Program Case 2 - Forecasts'!S$21*$B100*'Demographic-Economic'!$E39*'Case 2 Assumptions'!$C$45</f>
        <v>87349.023901675784</v>
      </c>
      <c r="T100" s="166">
        <f ca="1">-'Case 2 Assumptions'!$C73*'Case 2 Assumptions'!$C$65*'Program Case 2 - Forecasts'!T$21*$B100*'Demographic-Economic'!$E39*'Case 2 Assumptions'!$C$45</f>
        <v>87893.941233437916</v>
      </c>
      <c r="U100" s="166">
        <f ca="1">-'Case 2 Assumptions'!$C73*'Case 2 Assumptions'!$C$65*'Program Case 2 - Forecasts'!U$21*$B100*'Demographic-Economic'!$E39*'Case 2 Assumptions'!$C$45</f>
        <v>88442.257972368738</v>
      </c>
      <c r="V100" s="166">
        <f ca="1">-'Case 2 Assumptions'!$C73*'Case 2 Assumptions'!$C$65*'Program Case 2 - Forecasts'!V$21*$B100*'Demographic-Economic'!$E39*'Case 2 Assumptions'!$C$45</f>
        <v>88993.995325306081</v>
      </c>
      <c r="W100" s="166">
        <f ca="1">-'Case 2 Assumptions'!$C73*'Case 2 Assumptions'!$C$65*'Program Case 2 - Forecasts'!W$21*$B100*'Demographic-Economic'!$E39*'Case 2 Assumptions'!$C$45</f>
        <v>89549.174631372676</v>
      </c>
      <c r="X100" s="166">
        <f ca="1">-'Case 2 Assumptions'!$C73*'Case 2 Assumptions'!$C$65*'Program Case 2 - Forecasts'!X$21*$B100*'Demographic-Economic'!$E39*'Case 2 Assumptions'!$C$45</f>
        <v>89928.97292866034</v>
      </c>
      <c r="Y100" s="166"/>
      <c r="Z100" s="166"/>
      <c r="AA100" s="166"/>
      <c r="AB100" s="166"/>
      <c r="AC100" s="166"/>
      <c r="AD100" s="166"/>
      <c r="AE100" s="166"/>
      <c r="AF100" s="166"/>
      <c r="AG100" s="166"/>
      <c r="AH100" s="166"/>
      <c r="AI100" s="166"/>
      <c r="AJ100" s="166"/>
      <c r="AK100" s="166"/>
      <c r="AL100" s="166"/>
      <c r="AM100" s="166"/>
      <c r="AN100" s="166"/>
      <c r="AO100" s="166"/>
      <c r="AP100" s="166"/>
      <c r="AQ100" s="166"/>
      <c r="AR100" s="166"/>
      <c r="AS100" s="166"/>
      <c r="AT100" s="166"/>
      <c r="AU100" s="166"/>
      <c r="AV100" s="166"/>
      <c r="AW100" s="166"/>
      <c r="AX100" s="166"/>
      <c r="AY100" s="166"/>
      <c r="AZ100" s="166"/>
      <c r="BA100" s="166"/>
      <c r="BB100" s="166"/>
      <c r="BC100" s="166"/>
      <c r="BD100" s="166"/>
      <c r="BE100" s="166"/>
      <c r="BF100" s="166"/>
      <c r="BG100" s="166"/>
      <c r="BH100" s="166"/>
      <c r="BI100" s="166"/>
      <c r="BJ100" s="166"/>
      <c r="BK100" s="166"/>
      <c r="BL100" s="166"/>
      <c r="BM100" s="166"/>
      <c r="BN100" s="166"/>
      <c r="BO100" s="166"/>
      <c r="BP100" s="166"/>
      <c r="BQ100" s="166"/>
      <c r="BR100" s="166"/>
      <c r="BS100" s="166"/>
      <c r="BT100" s="166"/>
      <c r="BU100" s="166"/>
      <c r="BV100" s="166"/>
      <c r="BW100" s="166"/>
      <c r="BX100" s="166"/>
      <c r="BY100" s="166"/>
      <c r="BZ100" s="166"/>
      <c r="CA100" s="166"/>
      <c r="CB100" s="166"/>
      <c r="CC100" s="166"/>
      <c r="CD100" s="166"/>
      <c r="CE100" s="166"/>
      <c r="CF100" s="166"/>
    </row>
    <row r="101" spans="2:84" x14ac:dyDescent="0.2">
      <c r="B101" s="180">
        <f>B100+50000</f>
        <v>75000</v>
      </c>
      <c r="C101" s="79"/>
      <c r="D101" s="152"/>
      <c r="E101" s="152"/>
      <c r="F101" s="153"/>
      <c r="G101" s="79"/>
      <c r="H101" s="166">
        <f ca="1">-'Case 2 Assumptions'!$C74*'Case 2 Assumptions'!$C$65*'Program Case 2 - Forecasts'!H$21*$B101*'Demographic-Economic'!$E40*'Case 2 Assumptions'!$C$45</f>
        <v>164451.13745642931</v>
      </c>
      <c r="I101" s="166">
        <f ca="1">-'Case 2 Assumptions'!$C74*'Case 2 Assumptions'!$C$65*'Program Case 2 - Forecasts'!I$21*$B101*'Demographic-Economic'!$E40*'Case 2 Assumptions'!$C$45</f>
        <v>165804.54102689659</v>
      </c>
      <c r="J101" s="166">
        <f ca="1">-'Case 2 Assumptions'!$C74*'Case 2 Assumptions'!$C$65*'Program Case 2 - Forecasts'!J$21*$B101*'Demographic-Economic'!$E40*'Case 2 Assumptions'!$C$45</f>
        <v>167169.08286769601</v>
      </c>
      <c r="K101" s="166">
        <f ca="1">-'Case 2 Assumptions'!$C74*'Case 2 Assumptions'!$C$65*'Program Case 2 - Forecasts'!K$21*$B101*'Demographic-Economic'!$E40*'Case 2 Assumptions'!$C$45</f>
        <v>168544.85464480994</v>
      </c>
      <c r="L101" s="166">
        <f ca="1">-'Case 2 Assumptions'!$C74*'Case 2 Assumptions'!$C$65*'Program Case 2 - Forecasts'!L$21*$B101*'Demographic-Economic'!$E40*'Case 2 Assumptions'!$C$45</f>
        <v>169931.94877859851</v>
      </c>
      <c r="M101" s="166">
        <f ca="1">-'Case 2 Assumptions'!$C74*'Case 2 Assumptions'!$C$65*'Program Case 2 - Forecasts'!M$21*$B101*'Demographic-Economic'!$E40*'Case 2 Assumptions'!$C$45</f>
        <v>171330.45845005196</v>
      </c>
      <c r="N101" s="166">
        <f ca="1">-'Case 2 Assumptions'!$C74*'Case 2 Assumptions'!$C$65*'Program Case 2 - Forecasts'!N$21*$B101*'Demographic-Economic'!$E40*'Case 2 Assumptions'!$C$45</f>
        <v>172399.28477572027</v>
      </c>
      <c r="O101" s="166">
        <f ca="1">-'Case 2 Assumptions'!$C74*'Case 2 Assumptions'!$C$65*'Program Case 2 - Forecasts'!O$21*$B101*'Demographic-Economic'!$E40*'Case 2 Assumptions'!$C$45</f>
        <v>173474.77885752567</v>
      </c>
      <c r="P101" s="166">
        <f ca="1">-'Case 2 Assumptions'!$C74*'Case 2 Assumptions'!$C$65*'Program Case 2 - Forecasts'!P$21*$B101*'Demographic-Economic'!$E40*'Case 2 Assumptions'!$C$45</f>
        <v>174556.98229152377</v>
      </c>
      <c r="Q101" s="166">
        <f ca="1">-'Case 2 Assumptions'!$C74*'Case 2 Assumptions'!$C$65*'Program Case 2 - Forecasts'!Q$21*$B101*'Demographic-Economic'!$E40*'Case 2 Assumptions'!$C$45</f>
        <v>175645.93693327263</v>
      </c>
      <c r="R101" s="166">
        <f ca="1">-'Case 2 Assumptions'!$C74*'Case 2 Assumptions'!$C$65*'Program Case 2 - Forecasts'!R$21*$B101*'Demographic-Economic'!$E40*'Case 2 Assumptions'!$C$45</f>
        <v>176741.68489946009</v>
      </c>
      <c r="S101" s="166">
        <f ca="1">-'Case 2 Assumptions'!$C74*'Case 2 Assumptions'!$C$65*'Program Case 2 - Forecasts'!S$21*$B101*'Demographic-Economic'!$E40*'Case 2 Assumptions'!$C$45</f>
        <v>177844.2685694783</v>
      </c>
      <c r="T101" s="166">
        <f ca="1">-'Case 2 Assumptions'!$C74*'Case 2 Assumptions'!$C$65*'Program Case 2 - Forecasts'!T$21*$B101*'Demographic-Economic'!$E40*'Case 2 Assumptions'!$C$45</f>
        <v>178953.73058713239</v>
      </c>
      <c r="U101" s="166">
        <f ca="1">-'Case 2 Assumptions'!$C74*'Case 2 Assumptions'!$C$65*'Program Case 2 - Forecasts'!U$21*$B101*'Demographic-Economic'!$E40*'Case 2 Assumptions'!$C$45</f>
        <v>180070.11386222567</v>
      </c>
      <c r="V101" s="166">
        <f ca="1">-'Case 2 Assumptions'!$C74*'Case 2 Assumptions'!$C$65*'Program Case 2 - Forecasts'!V$21*$B101*'Demographic-Economic'!$E40*'Case 2 Assumptions'!$C$45</f>
        <v>181193.46157228202</v>
      </c>
      <c r="W101" s="166">
        <f ca="1">-'Case 2 Assumptions'!$C74*'Case 2 Assumptions'!$C$65*'Program Case 2 - Forecasts'!W$21*$B101*'Demographic-Economic'!$E40*'Case 2 Assumptions'!$C$45</f>
        <v>182323.81716415973</v>
      </c>
      <c r="X101" s="166">
        <f ca="1">-'Case 2 Assumptions'!$C74*'Case 2 Assumptions'!$C$65*'Program Case 2 - Forecasts'!X$21*$B101*'Demographic-Economic'!$E40*'Case 2 Assumptions'!$C$45</f>
        <v>183097.09369740519</v>
      </c>
      <c r="Y101" s="166"/>
      <c r="Z101" s="166"/>
      <c r="AA101" s="166"/>
      <c r="AB101" s="166"/>
      <c r="AC101" s="166"/>
      <c r="AD101" s="166"/>
      <c r="AE101" s="166"/>
      <c r="AF101" s="166"/>
      <c r="AG101" s="166"/>
      <c r="AH101" s="166"/>
      <c r="AI101" s="166"/>
      <c r="AJ101" s="166"/>
      <c r="AK101" s="166"/>
      <c r="AL101" s="166"/>
      <c r="AM101" s="166"/>
      <c r="AN101" s="166"/>
      <c r="AO101" s="166"/>
      <c r="AP101" s="166"/>
      <c r="AQ101" s="166"/>
      <c r="AR101" s="166"/>
      <c r="AS101" s="166"/>
      <c r="AT101" s="166"/>
      <c r="AU101" s="166"/>
      <c r="AV101" s="166"/>
      <c r="AW101" s="166"/>
      <c r="AX101" s="166"/>
      <c r="AY101" s="166"/>
      <c r="AZ101" s="166"/>
      <c r="BA101" s="166"/>
      <c r="BB101" s="166"/>
      <c r="BC101" s="166"/>
      <c r="BD101" s="166"/>
      <c r="BE101" s="166"/>
      <c r="BF101" s="166"/>
      <c r="BG101" s="166"/>
      <c r="BH101" s="166"/>
      <c r="BI101" s="166"/>
      <c r="BJ101" s="166"/>
      <c r="BK101" s="166"/>
      <c r="BL101" s="166"/>
      <c r="BM101" s="166"/>
      <c r="BN101" s="166"/>
      <c r="BO101" s="166"/>
      <c r="BP101" s="166"/>
      <c r="BQ101" s="166"/>
      <c r="BR101" s="166"/>
      <c r="BS101" s="166"/>
      <c r="BT101" s="166"/>
      <c r="BU101" s="166"/>
      <c r="BV101" s="166"/>
      <c r="BW101" s="166"/>
      <c r="BX101" s="166"/>
      <c r="BY101" s="166"/>
      <c r="BZ101" s="166"/>
      <c r="CA101" s="166"/>
      <c r="CB101" s="166"/>
      <c r="CC101" s="166"/>
      <c r="CD101" s="166"/>
      <c r="CE101" s="166"/>
      <c r="CF101" s="166"/>
    </row>
    <row r="102" spans="2:84" x14ac:dyDescent="0.2">
      <c r="B102" s="180">
        <f>B101+50000</f>
        <v>125000</v>
      </c>
      <c r="C102" s="79"/>
      <c r="D102" s="152"/>
      <c r="E102" s="152"/>
      <c r="F102" s="153"/>
      <c r="G102" s="79"/>
      <c r="H102" s="166">
        <f ca="1">-'Case 2 Assumptions'!$C75*'Case 2 Assumptions'!$C$65*'Program Case 2 - Forecasts'!H$21*$B102*'Demographic-Economic'!$E41*'Case 2 Assumptions'!$C$45</f>
        <v>265280.81531030143</v>
      </c>
      <c r="I102" s="166">
        <f ca="1">-'Case 2 Assumptions'!$C75*'Case 2 Assumptions'!$C$65*'Program Case 2 - Forecasts'!I$21*$B102*'Demographic-Economic'!$E41*'Case 2 Assumptions'!$C$45</f>
        <v>267464.02917048259</v>
      </c>
      <c r="J102" s="166">
        <f ca="1">-'Case 2 Assumptions'!$C75*'Case 2 Assumptions'!$C$65*'Program Case 2 - Forecasts'!J$21*$B102*'Demographic-Economic'!$E41*'Case 2 Assumptions'!$C$45</f>
        <v>269665.21049188392</v>
      </c>
      <c r="K102" s="166">
        <f ca="1">-'Case 2 Assumptions'!$C75*'Case 2 Assumptions'!$C$65*'Program Case 2 - Forecasts'!K$21*$B102*'Demographic-Economic'!$E41*'Case 2 Assumptions'!$C$45</f>
        <v>271884.50714351324</v>
      </c>
      <c r="L102" s="166">
        <f ca="1">-'Case 2 Assumptions'!$C75*'Case 2 Assumptions'!$C$65*'Program Case 2 - Forecasts'!L$21*$B102*'Demographic-Economic'!$E41*'Case 2 Assumptions'!$C$45</f>
        <v>274122.06821128674</v>
      </c>
      <c r="M102" s="166">
        <f ca="1">-'Case 2 Assumptions'!$C75*'Case 2 Assumptions'!$C$65*'Program Case 2 - Forecasts'!M$21*$B102*'Demographic-Economic'!$E41*'Case 2 Assumptions'!$C$45</f>
        <v>276378.04400811449</v>
      </c>
      <c r="N102" s="166">
        <f ca="1">-'Case 2 Assumptions'!$C75*'Case 2 Assumptions'!$C$65*'Program Case 2 - Forecasts'!N$21*$B102*'Demographic-Economic'!$E41*'Case 2 Assumptions'!$C$45</f>
        <v>278102.19820664369</v>
      </c>
      <c r="O102" s="166">
        <f ca="1">-'Case 2 Assumptions'!$C75*'Case 2 Assumptions'!$C$65*'Program Case 2 - Forecasts'!O$21*$B102*'Demographic-Economic'!$E41*'Case 2 Assumptions'!$C$45</f>
        <v>279837.10835257283</v>
      </c>
      <c r="P102" s="166">
        <f ca="1">-'Case 2 Assumptions'!$C75*'Case 2 Assumptions'!$C$65*'Program Case 2 - Forecasts'!P$21*$B102*'Demographic-Economic'!$E41*'Case 2 Assumptions'!$C$45</f>
        <v>281582.84154568426</v>
      </c>
      <c r="Q102" s="166">
        <f ca="1">-'Case 2 Assumptions'!$C75*'Case 2 Assumptions'!$C$65*'Program Case 2 - Forecasts'!Q$21*$B102*'Demographic-Economic'!$E41*'Case 2 Assumptions'!$C$45</f>
        <v>283339.46530437138</v>
      </c>
      <c r="R102" s="166">
        <f ca="1">-'Case 2 Assumptions'!$C75*'Case 2 Assumptions'!$C$65*'Program Case 2 - Forecasts'!R$21*$B102*'Demographic-Economic'!$E41*'Case 2 Assumptions'!$C$45</f>
        <v>285107.04756826308</v>
      </c>
      <c r="S102" s="166">
        <f ca="1">-'Case 2 Assumptions'!$C75*'Case 2 Assumptions'!$C$65*'Program Case 2 - Forecasts'!S$21*$B102*'Demographic-Economic'!$E41*'Case 2 Assumptions'!$C$45</f>
        <v>286885.65670076449</v>
      </c>
      <c r="T102" s="166">
        <f ca="1">-'Case 2 Assumptions'!$C75*'Case 2 Assumptions'!$C$65*'Program Case 2 - Forecasts'!T$21*$B102*'Demographic-Economic'!$E41*'Case 2 Assumptions'!$C$45</f>
        <v>288675.36149181268</v>
      </c>
      <c r="U102" s="166">
        <f ca="1">-'Case 2 Assumptions'!$C75*'Case 2 Assumptions'!$C$65*'Program Case 2 - Forecasts'!U$21*$B102*'Demographic-Economic'!$E41*'Case 2 Assumptions'!$C$45</f>
        <v>290476.23116043379</v>
      </c>
      <c r="V102" s="166">
        <f ca="1">-'Case 2 Assumptions'!$C75*'Case 2 Assumptions'!$C$65*'Program Case 2 - Forecasts'!V$21*$B102*'Demographic-Economic'!$E41*'Case 2 Assumptions'!$C$45</f>
        <v>292288.33535752189</v>
      </c>
      <c r="W102" s="166">
        <f ca="1">-'Case 2 Assumptions'!$C75*'Case 2 Assumptions'!$C$65*'Program Case 2 - Forecasts'!W$21*$B102*'Demographic-Economic'!$E41*'Case 2 Assumptions'!$C$45</f>
        <v>294111.74416844198</v>
      </c>
      <c r="X102" s="166">
        <f ca="1">-'Case 2 Assumptions'!$C75*'Case 2 Assumptions'!$C$65*'Program Case 2 - Forecasts'!X$21*$B102*'Demographic-Economic'!$E41*'Case 2 Assumptions'!$C$45</f>
        <v>295359.13857612148</v>
      </c>
      <c r="Y102" s="166"/>
      <c r="Z102" s="166"/>
      <c r="AA102" s="166"/>
      <c r="AB102" s="166"/>
      <c r="AC102" s="166"/>
      <c r="AD102" s="166"/>
      <c r="AE102" s="166"/>
      <c r="AF102" s="166"/>
      <c r="AG102" s="166"/>
      <c r="AH102" s="166"/>
      <c r="AI102" s="166"/>
      <c r="AJ102" s="166"/>
      <c r="AK102" s="166"/>
      <c r="AL102" s="166"/>
      <c r="AM102" s="166"/>
      <c r="AN102" s="166"/>
      <c r="AO102" s="166"/>
      <c r="AP102" s="166"/>
      <c r="AQ102" s="166"/>
      <c r="AR102" s="166"/>
      <c r="AS102" s="166"/>
      <c r="AT102" s="166"/>
      <c r="AU102" s="166"/>
      <c r="AV102" s="166"/>
      <c r="AW102" s="166"/>
      <c r="AX102" s="166"/>
      <c r="AY102" s="166"/>
      <c r="AZ102" s="166"/>
      <c r="BA102" s="166"/>
      <c r="BB102" s="166"/>
      <c r="BC102" s="166"/>
      <c r="BD102" s="166"/>
      <c r="BE102" s="166"/>
      <c r="BF102" s="166"/>
      <c r="BG102" s="166"/>
      <c r="BH102" s="166"/>
      <c r="BI102" s="166"/>
      <c r="BJ102" s="166"/>
      <c r="BK102" s="166"/>
      <c r="BL102" s="166"/>
      <c r="BM102" s="166"/>
      <c r="BN102" s="166"/>
      <c r="BO102" s="166"/>
      <c r="BP102" s="166"/>
      <c r="BQ102" s="166"/>
      <c r="BR102" s="166"/>
      <c r="BS102" s="166"/>
      <c r="BT102" s="166"/>
      <c r="BU102" s="166"/>
      <c r="BV102" s="166"/>
      <c r="BW102" s="166"/>
      <c r="BX102" s="166"/>
      <c r="BY102" s="166"/>
      <c r="BZ102" s="166"/>
      <c r="CA102" s="166"/>
      <c r="CB102" s="166"/>
      <c r="CC102" s="166"/>
      <c r="CD102" s="166"/>
      <c r="CE102" s="166"/>
      <c r="CF102" s="166"/>
    </row>
    <row r="103" spans="2:84" x14ac:dyDescent="0.2">
      <c r="B103" s="180">
        <f>B102+50000</f>
        <v>175000</v>
      </c>
      <c r="C103" s="79"/>
      <c r="D103" s="152"/>
      <c r="E103" s="152"/>
      <c r="F103" s="153"/>
      <c r="G103" s="79"/>
      <c r="H103" s="166">
        <f ca="1">-'Case 2 Assumptions'!$C76*'Case 2 Assumptions'!$C$65*'Program Case 2 - Forecasts'!H$21*$B103*'Demographic-Economic'!$E42*'Case 2 Assumptions'!$C$45</f>
        <v>546996.5363502648</v>
      </c>
      <c r="I103" s="166">
        <f ca="1">-'Case 2 Assumptions'!$C76*'Case 2 Assumptions'!$C$65*'Program Case 2 - Forecasts'!I$21*$B103*'Demographic-Economic'!$E42*'Case 2 Assumptions'!$C$45</f>
        <v>551498.2204175205</v>
      </c>
      <c r="J103" s="166">
        <f ca="1">-'Case 2 Assumptions'!$C76*'Case 2 Assumptions'!$C$65*'Program Case 2 - Forecasts'!J$21*$B103*'Demographic-Economic'!$E42*'Case 2 Assumptions'!$C$45</f>
        <v>556036.95254286111</v>
      </c>
      <c r="K103" s="166">
        <f ca="1">-'Case 2 Assumptions'!$C76*'Case 2 Assumptions'!$C$65*'Program Case 2 - Forecasts'!K$21*$B103*'Demographic-Economic'!$E42*'Case 2 Assumptions'!$C$45</f>
        <v>560613.03762521059</v>
      </c>
      <c r="L103" s="166">
        <f ca="1">-'Case 2 Assumptions'!$C76*'Case 2 Assumptions'!$C$65*'Program Case 2 - Forecasts'!L$21*$B103*'Demographic-Economic'!$E42*'Case 2 Assumptions'!$C$45</f>
        <v>565226.78307270037</v>
      </c>
      <c r="M103" s="166">
        <f ca="1">-'Case 2 Assumptions'!$C76*'Case 2 Assumptions'!$C$65*'Program Case 2 - Forecasts'!M$21*$B103*'Demographic-Economic'!$E42*'Case 2 Assumptions'!$C$45</f>
        <v>569878.49882346578</v>
      </c>
      <c r="N103" s="166">
        <f ca="1">-'Case 2 Assumptions'!$C76*'Case 2 Assumptions'!$C$65*'Program Case 2 - Forecasts'!N$21*$B103*'Demographic-Economic'!$E42*'Case 2 Assumptions'!$C$45</f>
        <v>573433.62350757117</v>
      </c>
      <c r="O103" s="166">
        <f ca="1">-'Case 2 Assumptions'!$C76*'Case 2 Assumptions'!$C$65*'Program Case 2 - Forecasts'!O$21*$B103*'Demographic-Economic'!$E42*'Case 2 Assumptions'!$C$45</f>
        <v>577010.92644820071</v>
      </c>
      <c r="P103" s="166">
        <f ca="1">-'Case 2 Assumptions'!$C76*'Case 2 Assumptions'!$C$65*'Program Case 2 - Forecasts'!P$21*$B103*'Demographic-Economic'!$E42*'Case 2 Assumptions'!$C$45</f>
        <v>580610.54600194306</v>
      </c>
      <c r="Q103" s="166">
        <f ca="1">-'Case 2 Assumptions'!$C76*'Case 2 Assumptions'!$C$65*'Program Case 2 - Forecasts'!Q$21*$B103*'Demographic-Economic'!$E42*'Case 2 Assumptions'!$C$45</f>
        <v>584232.62138854223</v>
      </c>
      <c r="R103" s="166">
        <f ca="1">-'Case 2 Assumptions'!$C76*'Case 2 Assumptions'!$C$65*'Program Case 2 - Forecasts'!R$21*$B103*'Demographic-Economic'!$E42*'Case 2 Assumptions'!$C$45</f>
        <v>587877.29269631102</v>
      </c>
      <c r="S103" s="166">
        <f ca="1">-'Case 2 Assumptions'!$C76*'Case 2 Assumptions'!$C$65*'Program Case 2 - Forecasts'!S$21*$B103*'Demographic-Economic'!$E42*'Case 2 Assumptions'!$C$45</f>
        <v>591544.70088736771</v>
      </c>
      <c r="T103" s="166">
        <f ca="1">-'Case 2 Assumptions'!$C76*'Case 2 Assumptions'!$C$65*'Program Case 2 - Forecasts'!T$21*$B103*'Demographic-Economic'!$E42*'Case 2 Assumptions'!$C$45</f>
        <v>595234.98780332028</v>
      </c>
      <c r="U103" s="166">
        <f ca="1">-'Case 2 Assumptions'!$C76*'Case 2 Assumptions'!$C$65*'Program Case 2 - Forecasts'!U$21*$B103*'Demographic-Economic'!$E42*'Case 2 Assumptions'!$C$45</f>
        <v>598948.29617053759</v>
      </c>
      <c r="V103" s="166">
        <f ca="1">-'Case 2 Assumptions'!$C76*'Case 2 Assumptions'!$C$65*'Program Case 2 - Forecasts'!V$21*$B103*'Demographic-Economic'!$E42*'Case 2 Assumptions'!$C$45</f>
        <v>602684.76960588025</v>
      </c>
      <c r="W103" s="166">
        <f ca="1">-'Case 2 Assumptions'!$C76*'Case 2 Assumptions'!$C$65*'Program Case 2 - Forecasts'!W$21*$B103*'Demographic-Economic'!$E42*'Case 2 Assumptions'!$C$45</f>
        <v>606444.55262206716</v>
      </c>
      <c r="X103" s="166">
        <f ca="1">-'Case 2 Assumptions'!$C76*'Case 2 Assumptions'!$C$65*'Program Case 2 - Forecasts'!X$21*$B103*'Demographic-Economic'!$E42*'Case 2 Assumptions'!$C$45</f>
        <v>609016.62109096569</v>
      </c>
      <c r="Y103" s="166"/>
      <c r="Z103" s="166"/>
      <c r="AA103" s="166"/>
      <c r="AB103" s="166"/>
      <c r="AC103" s="166"/>
      <c r="AD103" s="166"/>
      <c r="AE103" s="166"/>
      <c r="AF103" s="166"/>
      <c r="AG103" s="166"/>
      <c r="AH103" s="166"/>
      <c r="AI103" s="166"/>
      <c r="AJ103" s="166"/>
      <c r="AK103" s="166"/>
      <c r="AL103" s="166"/>
      <c r="AM103" s="166"/>
      <c r="AN103" s="166"/>
      <c r="AO103" s="166"/>
      <c r="AP103" s="166"/>
      <c r="AQ103" s="166"/>
      <c r="AR103" s="166"/>
      <c r="AS103" s="166"/>
      <c r="AT103" s="166"/>
      <c r="AU103" s="166"/>
      <c r="AV103" s="166"/>
      <c r="AW103" s="166"/>
      <c r="AX103" s="166"/>
      <c r="AY103" s="166"/>
      <c r="AZ103" s="166"/>
      <c r="BA103" s="166"/>
      <c r="BB103" s="166"/>
      <c r="BC103" s="166"/>
      <c r="BD103" s="166"/>
      <c r="BE103" s="166"/>
      <c r="BF103" s="166"/>
      <c r="BG103" s="166"/>
      <c r="BH103" s="166"/>
      <c r="BI103" s="166"/>
      <c r="BJ103" s="166"/>
      <c r="BK103" s="166"/>
      <c r="BL103" s="166"/>
      <c r="BM103" s="166"/>
      <c r="BN103" s="166"/>
      <c r="BO103" s="166"/>
      <c r="BP103" s="166"/>
      <c r="BQ103" s="166"/>
      <c r="BR103" s="166"/>
      <c r="BS103" s="166"/>
      <c r="BT103" s="166"/>
      <c r="BU103" s="166"/>
      <c r="BV103" s="166"/>
      <c r="BW103" s="166"/>
      <c r="BX103" s="166"/>
      <c r="BY103" s="166"/>
      <c r="BZ103" s="166"/>
      <c r="CA103" s="166"/>
      <c r="CB103" s="166"/>
      <c r="CC103" s="166"/>
      <c r="CD103" s="166"/>
      <c r="CE103" s="166"/>
      <c r="CF103" s="166"/>
    </row>
    <row r="104" spans="2:84" x14ac:dyDescent="0.2">
      <c r="B104" s="180">
        <f>B103+50000</f>
        <v>225000</v>
      </c>
      <c r="C104" s="79"/>
      <c r="D104" s="152"/>
      <c r="E104" s="152"/>
      <c r="F104" s="153"/>
      <c r="G104" s="79"/>
      <c r="H104" s="166">
        <f ca="1">-'Case 2 Assumptions'!$C77*'Case 2 Assumptions'!$C$65*'Program Case 2 - Forecasts'!H$21*$B104*'Demographic-Economic'!$E43*'Case 2 Assumptions'!$C$45</f>
        <v>257242.0027251408</v>
      </c>
      <c r="I104" s="166">
        <f ca="1">-'Case 2 Assumptions'!$C77*'Case 2 Assumptions'!$C$65*'Program Case 2 - Forecasts'!I$21*$B104*'Demographic-Economic'!$E43*'Case 2 Assumptions'!$C$45</f>
        <v>259359.05858955896</v>
      </c>
      <c r="J104" s="166">
        <f ca="1">-'Case 2 Assumptions'!$C77*'Case 2 Assumptions'!$C$65*'Program Case 2 - Forecasts'!J$21*$B104*'Demographic-Economic'!$E43*'Case 2 Assumptions'!$C$45</f>
        <v>261493.53744667536</v>
      </c>
      <c r="K104" s="166">
        <f ca="1">-'Case 2 Assumptions'!$C77*'Case 2 Assumptions'!$C$65*'Program Case 2 - Forecasts'!K$21*$B104*'Demographic-Economic'!$E43*'Case 2 Assumptions'!$C$45</f>
        <v>263645.58268461889</v>
      </c>
      <c r="L104" s="166">
        <f ca="1">-'Case 2 Assumptions'!$C77*'Case 2 Assumptions'!$C$65*'Program Case 2 - Forecasts'!L$21*$B104*'Demographic-Economic'!$E43*'Case 2 Assumptions'!$C$45</f>
        <v>265815.3388715508</v>
      </c>
      <c r="M104" s="166">
        <f ca="1">-'Case 2 Assumptions'!$C77*'Case 2 Assumptions'!$C$65*'Program Case 2 - Forecasts'!M$21*$B104*'Demographic-Economic'!$E43*'Case 2 Assumptions'!$C$45</f>
        <v>268002.95176544436</v>
      </c>
      <c r="N104" s="166">
        <f ca="1">-'Case 2 Assumptions'!$C77*'Case 2 Assumptions'!$C$65*'Program Case 2 - Forecasts'!N$21*$B104*'Demographic-Economic'!$E43*'Case 2 Assumptions'!$C$45</f>
        <v>269674.85886704846</v>
      </c>
      <c r="O104" s="166">
        <f ca="1">-'Case 2 Assumptions'!$C77*'Case 2 Assumptions'!$C$65*'Program Case 2 - Forecasts'!O$21*$B104*'Demographic-Economic'!$E43*'Case 2 Assumptions'!$C$45</f>
        <v>271357.19597825239</v>
      </c>
      <c r="P104" s="166">
        <f ca="1">-'Case 2 Assumptions'!$C77*'Case 2 Assumptions'!$C$65*'Program Case 2 - Forecasts'!P$21*$B104*'Demographic-Economic'!$E43*'Case 2 Assumptions'!$C$45</f>
        <v>273050.02816551208</v>
      </c>
      <c r="Q104" s="166">
        <f ca="1">-'Case 2 Assumptions'!$C77*'Case 2 Assumptions'!$C$65*'Program Case 2 - Forecasts'!Q$21*$B104*'Demographic-Economic'!$E43*'Case 2 Assumptions'!$C$45</f>
        <v>274753.42090120859</v>
      </c>
      <c r="R104" s="166">
        <f ca="1">-'Case 2 Assumptions'!$C77*'Case 2 Assumptions'!$C$65*'Program Case 2 - Forecasts'!R$21*$B104*'Demographic-Economic'!$E43*'Case 2 Assumptions'!$C$45</f>
        <v>276467.44006619457</v>
      </c>
      <c r="S104" s="166">
        <f ca="1">-'Case 2 Assumptions'!$C77*'Case 2 Assumptions'!$C$65*'Program Case 2 - Forecasts'!S$21*$B104*'Demographic-Economic'!$E43*'Case 2 Assumptions'!$C$45</f>
        <v>278192.15195225656</v>
      </c>
      <c r="T104" s="166">
        <f ca="1">-'Case 2 Assumptions'!$C77*'Case 2 Assumptions'!$C$65*'Program Case 2 - Forecasts'!T$21*$B104*'Demographic-Economic'!$E43*'Case 2 Assumptions'!$C$45</f>
        <v>279927.62326478813</v>
      </c>
      <c r="U104" s="166">
        <f ca="1">-'Case 2 Assumptions'!$C77*'Case 2 Assumptions'!$C$65*'Program Case 2 - Forecasts'!U$21*$B104*'Demographic-Economic'!$E43*'Case 2 Assumptions'!$C$45</f>
        <v>281673.9211252692</v>
      </c>
      <c r="V104" s="166">
        <f ca="1">-'Case 2 Assumptions'!$C77*'Case 2 Assumptions'!$C$65*'Program Case 2 - Forecasts'!V$21*$B104*'Demographic-Economic'!$E43*'Case 2 Assumptions'!$C$45</f>
        <v>283431.11307396065</v>
      </c>
      <c r="W104" s="166">
        <f ca="1">-'Case 2 Assumptions'!$C77*'Case 2 Assumptions'!$C$65*'Program Case 2 - Forecasts'!W$21*$B104*'Demographic-Economic'!$E43*'Case 2 Assumptions'!$C$45</f>
        <v>285199.26707242866</v>
      </c>
      <c r="X104" s="166">
        <f ca="1">-'Case 2 Assumptions'!$C77*'Case 2 Assumptions'!$C$65*'Program Case 2 - Forecasts'!X$21*$B104*'Demographic-Economic'!$E43*'Case 2 Assumptions'!$C$45</f>
        <v>286408.86164957238</v>
      </c>
      <c r="Y104" s="166"/>
      <c r="Z104" s="166"/>
      <c r="AA104" s="166"/>
      <c r="AB104" s="166"/>
      <c r="AC104" s="166"/>
      <c r="AD104" s="166"/>
      <c r="AE104" s="166"/>
      <c r="AF104" s="166"/>
      <c r="AG104" s="166"/>
      <c r="AH104" s="166"/>
      <c r="AI104" s="166"/>
      <c r="AJ104" s="166"/>
      <c r="AK104" s="166"/>
      <c r="AL104" s="166"/>
      <c r="AM104" s="166"/>
      <c r="AN104" s="166"/>
      <c r="AO104" s="166"/>
      <c r="AP104" s="166"/>
      <c r="AQ104" s="166"/>
      <c r="AR104" s="166"/>
      <c r="AS104" s="166"/>
      <c r="AT104" s="166"/>
      <c r="AU104" s="166"/>
      <c r="AV104" s="166"/>
      <c r="AW104" s="166"/>
      <c r="AX104" s="166"/>
      <c r="AY104" s="166"/>
      <c r="AZ104" s="166"/>
      <c r="BA104" s="166"/>
      <c r="BB104" s="166"/>
      <c r="BC104" s="166"/>
      <c r="BD104" s="166"/>
      <c r="BE104" s="166"/>
      <c r="BF104" s="166"/>
      <c r="BG104" s="166"/>
      <c r="BH104" s="166"/>
      <c r="BI104" s="166"/>
      <c r="BJ104" s="166"/>
      <c r="BK104" s="166"/>
      <c r="BL104" s="166"/>
      <c r="BM104" s="166"/>
      <c r="BN104" s="166"/>
      <c r="BO104" s="166"/>
      <c r="BP104" s="166"/>
      <c r="BQ104" s="166"/>
      <c r="BR104" s="166"/>
      <c r="BS104" s="166"/>
      <c r="BT104" s="166"/>
      <c r="BU104" s="166"/>
      <c r="BV104" s="166"/>
      <c r="BW104" s="166"/>
      <c r="BX104" s="166"/>
      <c r="BY104" s="166"/>
      <c r="BZ104" s="166"/>
      <c r="CA104" s="166"/>
      <c r="CB104" s="166"/>
      <c r="CC104" s="166"/>
      <c r="CD104" s="166"/>
      <c r="CE104" s="166"/>
      <c r="CF104" s="166"/>
    </row>
    <row r="105" spans="2:84" x14ac:dyDescent="0.2">
      <c r="B105" s="180">
        <f t="shared" ref="B105:B112" si="171">B104+50000</f>
        <v>275000</v>
      </c>
      <c r="C105" s="79"/>
      <c r="D105" s="152"/>
      <c r="E105" s="152"/>
      <c r="F105" s="153"/>
      <c r="G105" s="79"/>
      <c r="H105" s="166">
        <f ca="1">-'Case 2 Assumptions'!$C78*'Case 2 Assumptions'!$C$65*'Program Case 2 - Forecasts'!H$21*$B105*'Demographic-Economic'!$E44*'Case 2 Assumptions'!$C$45</f>
        <v>0</v>
      </c>
      <c r="I105" s="166">
        <f ca="1">-'Case 2 Assumptions'!$C78*'Case 2 Assumptions'!$C$65*'Program Case 2 - Forecasts'!I$21*$B105*'Demographic-Economic'!$E44*'Case 2 Assumptions'!$C$45</f>
        <v>0</v>
      </c>
      <c r="J105" s="166">
        <f ca="1">-'Case 2 Assumptions'!$C78*'Case 2 Assumptions'!$C$65*'Program Case 2 - Forecasts'!J$21*$B105*'Demographic-Economic'!$E44*'Case 2 Assumptions'!$C$45</f>
        <v>0</v>
      </c>
      <c r="K105" s="166">
        <f ca="1">-'Case 2 Assumptions'!$C78*'Case 2 Assumptions'!$C$65*'Program Case 2 - Forecasts'!K$21*$B105*'Demographic-Economic'!$E44*'Case 2 Assumptions'!$C$45</f>
        <v>0</v>
      </c>
      <c r="L105" s="166">
        <f ca="1">-'Case 2 Assumptions'!$C78*'Case 2 Assumptions'!$C$65*'Program Case 2 - Forecasts'!L$21*$B105*'Demographic-Economic'!$E44*'Case 2 Assumptions'!$C$45</f>
        <v>0</v>
      </c>
      <c r="M105" s="166">
        <f ca="1">-'Case 2 Assumptions'!$C78*'Case 2 Assumptions'!$C$65*'Program Case 2 - Forecasts'!M$21*$B105*'Demographic-Economic'!$E44*'Case 2 Assumptions'!$C$45</f>
        <v>0</v>
      </c>
      <c r="N105" s="166">
        <f ca="1">-'Case 2 Assumptions'!$C78*'Case 2 Assumptions'!$C$65*'Program Case 2 - Forecasts'!N$21*$B105*'Demographic-Economic'!$E44*'Case 2 Assumptions'!$C$45</f>
        <v>0</v>
      </c>
      <c r="O105" s="166">
        <f ca="1">-'Case 2 Assumptions'!$C78*'Case 2 Assumptions'!$C$65*'Program Case 2 - Forecasts'!O$21*$B105*'Demographic-Economic'!$E44*'Case 2 Assumptions'!$C$45</f>
        <v>0</v>
      </c>
      <c r="P105" s="166">
        <f ca="1">-'Case 2 Assumptions'!$C78*'Case 2 Assumptions'!$C$65*'Program Case 2 - Forecasts'!P$21*$B105*'Demographic-Economic'!$E44*'Case 2 Assumptions'!$C$45</f>
        <v>0</v>
      </c>
      <c r="Q105" s="166">
        <f ca="1">-'Case 2 Assumptions'!$C78*'Case 2 Assumptions'!$C$65*'Program Case 2 - Forecasts'!Q$21*$B105*'Demographic-Economic'!$E44*'Case 2 Assumptions'!$C$45</f>
        <v>0</v>
      </c>
      <c r="R105" s="166">
        <f ca="1">-'Case 2 Assumptions'!$C78*'Case 2 Assumptions'!$C$65*'Program Case 2 - Forecasts'!R$21*$B105*'Demographic-Economic'!$E44*'Case 2 Assumptions'!$C$45</f>
        <v>0</v>
      </c>
      <c r="S105" s="166">
        <f ca="1">-'Case 2 Assumptions'!$C78*'Case 2 Assumptions'!$C$65*'Program Case 2 - Forecasts'!S$21*$B105*'Demographic-Economic'!$E44*'Case 2 Assumptions'!$C$45</f>
        <v>0</v>
      </c>
      <c r="T105" s="166">
        <f ca="1">-'Case 2 Assumptions'!$C78*'Case 2 Assumptions'!$C$65*'Program Case 2 - Forecasts'!T$21*$B105*'Demographic-Economic'!$E44*'Case 2 Assumptions'!$C$45</f>
        <v>0</v>
      </c>
      <c r="U105" s="166">
        <f ca="1">-'Case 2 Assumptions'!$C78*'Case 2 Assumptions'!$C$65*'Program Case 2 - Forecasts'!U$21*$B105*'Demographic-Economic'!$E44*'Case 2 Assumptions'!$C$45</f>
        <v>0</v>
      </c>
      <c r="V105" s="166">
        <f ca="1">-'Case 2 Assumptions'!$C78*'Case 2 Assumptions'!$C$65*'Program Case 2 - Forecasts'!V$21*$B105*'Demographic-Economic'!$E44*'Case 2 Assumptions'!$C$45</f>
        <v>0</v>
      </c>
      <c r="W105" s="166">
        <f ca="1">-'Case 2 Assumptions'!$C78*'Case 2 Assumptions'!$C$65*'Program Case 2 - Forecasts'!W$21*$B105*'Demographic-Economic'!$E44*'Case 2 Assumptions'!$C$45</f>
        <v>0</v>
      </c>
      <c r="X105" s="166">
        <f ca="1">-'Case 2 Assumptions'!$C78*'Case 2 Assumptions'!$C$65*'Program Case 2 - Forecasts'!X$21*$B105*'Demographic-Economic'!$E44*'Case 2 Assumptions'!$C$45</f>
        <v>0</v>
      </c>
      <c r="Y105" s="166"/>
      <c r="Z105" s="166"/>
      <c r="AA105" s="166"/>
      <c r="AB105" s="166"/>
      <c r="AC105" s="166"/>
      <c r="AD105" s="166"/>
      <c r="AE105" s="166"/>
      <c r="AF105" s="166"/>
      <c r="AG105" s="166"/>
      <c r="AH105" s="166"/>
      <c r="AI105" s="166"/>
      <c r="AJ105" s="166"/>
      <c r="AK105" s="166"/>
      <c r="AL105" s="166"/>
      <c r="AM105" s="166"/>
      <c r="AN105" s="166"/>
      <c r="AO105" s="166"/>
      <c r="AP105" s="166"/>
      <c r="AQ105" s="166"/>
      <c r="AR105" s="166"/>
      <c r="AS105" s="166"/>
      <c r="AT105" s="166"/>
      <c r="AU105" s="166"/>
      <c r="AV105" s="166"/>
      <c r="AW105" s="166"/>
      <c r="AX105" s="166"/>
      <c r="AY105" s="166"/>
      <c r="AZ105" s="166"/>
      <c r="BA105" s="166"/>
      <c r="BB105" s="166"/>
      <c r="BC105" s="166"/>
      <c r="BD105" s="166"/>
      <c r="BE105" s="166"/>
      <c r="BF105" s="166"/>
      <c r="BG105" s="166"/>
      <c r="BH105" s="166"/>
      <c r="BI105" s="166"/>
      <c r="BJ105" s="166"/>
      <c r="BK105" s="166"/>
      <c r="BL105" s="166"/>
      <c r="BM105" s="166"/>
      <c r="BN105" s="166"/>
      <c r="BO105" s="166"/>
      <c r="BP105" s="166"/>
      <c r="BQ105" s="166"/>
      <c r="BR105" s="166"/>
      <c r="BS105" s="166"/>
      <c r="BT105" s="166"/>
      <c r="BU105" s="166"/>
      <c r="BV105" s="166"/>
      <c r="BW105" s="166"/>
      <c r="BX105" s="166"/>
      <c r="BY105" s="166"/>
      <c r="BZ105" s="166"/>
      <c r="CA105" s="166"/>
      <c r="CB105" s="166"/>
      <c r="CC105" s="166"/>
      <c r="CD105" s="166"/>
      <c r="CE105" s="166"/>
      <c r="CF105" s="166"/>
    </row>
    <row r="106" spans="2:84" x14ac:dyDescent="0.2">
      <c r="B106" s="180">
        <f t="shared" si="171"/>
        <v>325000</v>
      </c>
      <c r="C106" s="79"/>
      <c r="D106" s="152"/>
      <c r="E106" s="152"/>
      <c r="F106" s="153"/>
      <c r="G106" s="79"/>
      <c r="H106" s="166">
        <f ca="1">-'Case 2 Assumptions'!$C79*'Case 2 Assumptions'!$C$65*'Program Case 2 - Forecasts'!H$21*$B106*'Demographic-Economic'!$E45*'Case 2 Assumptions'!$C$45</f>
        <v>0</v>
      </c>
      <c r="I106" s="166">
        <f ca="1">-'Case 2 Assumptions'!$C79*'Case 2 Assumptions'!$C$65*'Program Case 2 - Forecasts'!I$21*$B106*'Demographic-Economic'!$E45*'Case 2 Assumptions'!$C$45</f>
        <v>0</v>
      </c>
      <c r="J106" s="166">
        <f ca="1">-'Case 2 Assumptions'!$C79*'Case 2 Assumptions'!$C$65*'Program Case 2 - Forecasts'!J$21*$B106*'Demographic-Economic'!$E45*'Case 2 Assumptions'!$C$45</f>
        <v>0</v>
      </c>
      <c r="K106" s="166">
        <f ca="1">-'Case 2 Assumptions'!$C79*'Case 2 Assumptions'!$C$65*'Program Case 2 - Forecasts'!K$21*$B106*'Demographic-Economic'!$E45*'Case 2 Assumptions'!$C$45</f>
        <v>0</v>
      </c>
      <c r="L106" s="166">
        <f ca="1">-'Case 2 Assumptions'!$C79*'Case 2 Assumptions'!$C$65*'Program Case 2 - Forecasts'!L$21*$B106*'Demographic-Economic'!$E45*'Case 2 Assumptions'!$C$45</f>
        <v>0</v>
      </c>
      <c r="M106" s="166">
        <f ca="1">-'Case 2 Assumptions'!$C79*'Case 2 Assumptions'!$C$65*'Program Case 2 - Forecasts'!M$21*$B106*'Demographic-Economic'!$E45*'Case 2 Assumptions'!$C$45</f>
        <v>0</v>
      </c>
      <c r="N106" s="166">
        <f ca="1">-'Case 2 Assumptions'!$C79*'Case 2 Assumptions'!$C$65*'Program Case 2 - Forecasts'!N$21*$B106*'Demographic-Economic'!$E45*'Case 2 Assumptions'!$C$45</f>
        <v>0</v>
      </c>
      <c r="O106" s="166">
        <f ca="1">-'Case 2 Assumptions'!$C79*'Case 2 Assumptions'!$C$65*'Program Case 2 - Forecasts'!O$21*$B106*'Demographic-Economic'!$E45*'Case 2 Assumptions'!$C$45</f>
        <v>0</v>
      </c>
      <c r="P106" s="166">
        <f ca="1">-'Case 2 Assumptions'!$C79*'Case 2 Assumptions'!$C$65*'Program Case 2 - Forecasts'!P$21*$B106*'Demographic-Economic'!$E45*'Case 2 Assumptions'!$C$45</f>
        <v>0</v>
      </c>
      <c r="Q106" s="166">
        <f ca="1">-'Case 2 Assumptions'!$C79*'Case 2 Assumptions'!$C$65*'Program Case 2 - Forecasts'!Q$21*$B106*'Demographic-Economic'!$E45*'Case 2 Assumptions'!$C$45</f>
        <v>0</v>
      </c>
      <c r="R106" s="166">
        <f ca="1">-'Case 2 Assumptions'!$C79*'Case 2 Assumptions'!$C$65*'Program Case 2 - Forecasts'!R$21*$B106*'Demographic-Economic'!$E45*'Case 2 Assumptions'!$C$45</f>
        <v>0</v>
      </c>
      <c r="S106" s="166">
        <f ca="1">-'Case 2 Assumptions'!$C79*'Case 2 Assumptions'!$C$65*'Program Case 2 - Forecasts'!S$21*$B106*'Demographic-Economic'!$E45*'Case 2 Assumptions'!$C$45</f>
        <v>0</v>
      </c>
      <c r="T106" s="166">
        <f ca="1">-'Case 2 Assumptions'!$C79*'Case 2 Assumptions'!$C$65*'Program Case 2 - Forecasts'!T$21*$B106*'Demographic-Economic'!$E45*'Case 2 Assumptions'!$C$45</f>
        <v>0</v>
      </c>
      <c r="U106" s="166">
        <f ca="1">-'Case 2 Assumptions'!$C79*'Case 2 Assumptions'!$C$65*'Program Case 2 - Forecasts'!U$21*$B106*'Demographic-Economic'!$E45*'Case 2 Assumptions'!$C$45</f>
        <v>0</v>
      </c>
      <c r="V106" s="166">
        <f ca="1">-'Case 2 Assumptions'!$C79*'Case 2 Assumptions'!$C$65*'Program Case 2 - Forecasts'!V$21*$B106*'Demographic-Economic'!$E45*'Case 2 Assumptions'!$C$45</f>
        <v>0</v>
      </c>
      <c r="W106" s="166">
        <f ca="1">-'Case 2 Assumptions'!$C79*'Case 2 Assumptions'!$C$65*'Program Case 2 - Forecasts'!W$21*$B106*'Demographic-Economic'!$E45*'Case 2 Assumptions'!$C$45</f>
        <v>0</v>
      </c>
      <c r="X106" s="166">
        <f ca="1">-'Case 2 Assumptions'!$C79*'Case 2 Assumptions'!$C$65*'Program Case 2 - Forecasts'!X$21*$B106*'Demographic-Economic'!$E45*'Case 2 Assumptions'!$C$45</f>
        <v>0</v>
      </c>
      <c r="Y106" s="166"/>
      <c r="Z106" s="166"/>
      <c r="AA106" s="166"/>
      <c r="AB106" s="166"/>
      <c r="AC106" s="166"/>
      <c r="AD106" s="166"/>
      <c r="AE106" s="166"/>
      <c r="AF106" s="166"/>
      <c r="AG106" s="166"/>
      <c r="AH106" s="166"/>
      <c r="AI106" s="166"/>
      <c r="AJ106" s="166"/>
      <c r="AK106" s="166"/>
      <c r="AL106" s="166"/>
      <c r="AM106" s="166"/>
      <c r="AN106" s="166"/>
      <c r="AO106" s="166"/>
      <c r="AP106" s="166"/>
      <c r="AQ106" s="166"/>
      <c r="AR106" s="166"/>
      <c r="AS106" s="166"/>
      <c r="AT106" s="166"/>
      <c r="AU106" s="166"/>
      <c r="AV106" s="166"/>
      <c r="AW106" s="166"/>
      <c r="AX106" s="166"/>
      <c r="AY106" s="166"/>
      <c r="AZ106" s="166"/>
      <c r="BA106" s="166"/>
      <c r="BB106" s="166"/>
      <c r="BC106" s="166"/>
      <c r="BD106" s="166"/>
      <c r="BE106" s="166"/>
      <c r="BF106" s="166"/>
      <c r="BG106" s="166"/>
      <c r="BH106" s="166"/>
      <c r="BI106" s="166"/>
      <c r="BJ106" s="166"/>
      <c r="BK106" s="166"/>
      <c r="BL106" s="166"/>
      <c r="BM106" s="166"/>
      <c r="BN106" s="166"/>
      <c r="BO106" s="166"/>
      <c r="BP106" s="166"/>
      <c r="BQ106" s="166"/>
      <c r="BR106" s="166"/>
      <c r="BS106" s="166"/>
      <c r="BT106" s="166"/>
      <c r="BU106" s="166"/>
      <c r="BV106" s="166"/>
      <c r="BW106" s="166"/>
      <c r="BX106" s="166"/>
      <c r="BY106" s="166"/>
      <c r="BZ106" s="166"/>
      <c r="CA106" s="166"/>
      <c r="CB106" s="166"/>
      <c r="CC106" s="166"/>
      <c r="CD106" s="166"/>
      <c r="CE106" s="166"/>
      <c r="CF106" s="166"/>
    </row>
    <row r="107" spans="2:84" x14ac:dyDescent="0.2">
      <c r="B107" s="180">
        <f t="shared" si="171"/>
        <v>375000</v>
      </c>
      <c r="C107" s="79"/>
      <c r="D107" s="152"/>
      <c r="E107" s="152"/>
      <c r="F107" s="153"/>
      <c r="G107" s="79"/>
      <c r="H107" s="166">
        <f ca="1">-'Case 2 Assumptions'!$C80*'Case 2 Assumptions'!$C$65*'Program Case 2 - Forecasts'!H$21*$B107*'Demographic-Economic'!$E46*'Case 2 Assumptions'!$C$45</f>
        <v>0</v>
      </c>
      <c r="I107" s="166">
        <f ca="1">-'Case 2 Assumptions'!$C80*'Case 2 Assumptions'!$C$65*'Program Case 2 - Forecasts'!I$21*$B107*'Demographic-Economic'!$E46*'Case 2 Assumptions'!$C$45</f>
        <v>0</v>
      </c>
      <c r="J107" s="166">
        <f ca="1">-'Case 2 Assumptions'!$C80*'Case 2 Assumptions'!$C$65*'Program Case 2 - Forecasts'!J$21*$B107*'Demographic-Economic'!$E46*'Case 2 Assumptions'!$C$45</f>
        <v>0</v>
      </c>
      <c r="K107" s="166">
        <f ca="1">-'Case 2 Assumptions'!$C80*'Case 2 Assumptions'!$C$65*'Program Case 2 - Forecasts'!K$21*$B107*'Demographic-Economic'!$E46*'Case 2 Assumptions'!$C$45</f>
        <v>0</v>
      </c>
      <c r="L107" s="166">
        <f ca="1">-'Case 2 Assumptions'!$C80*'Case 2 Assumptions'!$C$65*'Program Case 2 - Forecasts'!L$21*$B107*'Demographic-Economic'!$E46*'Case 2 Assumptions'!$C$45</f>
        <v>0</v>
      </c>
      <c r="M107" s="166">
        <f ca="1">-'Case 2 Assumptions'!$C80*'Case 2 Assumptions'!$C$65*'Program Case 2 - Forecasts'!M$21*$B107*'Demographic-Economic'!$E46*'Case 2 Assumptions'!$C$45</f>
        <v>0</v>
      </c>
      <c r="N107" s="166">
        <f ca="1">-'Case 2 Assumptions'!$C80*'Case 2 Assumptions'!$C$65*'Program Case 2 - Forecasts'!N$21*$B107*'Demographic-Economic'!$E46*'Case 2 Assumptions'!$C$45</f>
        <v>0</v>
      </c>
      <c r="O107" s="166">
        <f ca="1">-'Case 2 Assumptions'!$C80*'Case 2 Assumptions'!$C$65*'Program Case 2 - Forecasts'!O$21*$B107*'Demographic-Economic'!$E46*'Case 2 Assumptions'!$C$45</f>
        <v>0</v>
      </c>
      <c r="P107" s="166">
        <f ca="1">-'Case 2 Assumptions'!$C80*'Case 2 Assumptions'!$C$65*'Program Case 2 - Forecasts'!P$21*$B107*'Demographic-Economic'!$E46*'Case 2 Assumptions'!$C$45</f>
        <v>0</v>
      </c>
      <c r="Q107" s="166">
        <f ca="1">-'Case 2 Assumptions'!$C80*'Case 2 Assumptions'!$C$65*'Program Case 2 - Forecasts'!Q$21*$B107*'Demographic-Economic'!$E46*'Case 2 Assumptions'!$C$45</f>
        <v>0</v>
      </c>
      <c r="R107" s="166">
        <f ca="1">-'Case 2 Assumptions'!$C80*'Case 2 Assumptions'!$C$65*'Program Case 2 - Forecasts'!R$21*$B107*'Demographic-Economic'!$E46*'Case 2 Assumptions'!$C$45</f>
        <v>0</v>
      </c>
      <c r="S107" s="166">
        <f ca="1">-'Case 2 Assumptions'!$C80*'Case 2 Assumptions'!$C$65*'Program Case 2 - Forecasts'!S$21*$B107*'Demographic-Economic'!$E46*'Case 2 Assumptions'!$C$45</f>
        <v>0</v>
      </c>
      <c r="T107" s="166">
        <f ca="1">-'Case 2 Assumptions'!$C80*'Case 2 Assumptions'!$C$65*'Program Case 2 - Forecasts'!T$21*$B107*'Demographic-Economic'!$E46*'Case 2 Assumptions'!$C$45</f>
        <v>0</v>
      </c>
      <c r="U107" s="166">
        <f ca="1">-'Case 2 Assumptions'!$C80*'Case 2 Assumptions'!$C$65*'Program Case 2 - Forecasts'!U$21*$B107*'Demographic-Economic'!$E46*'Case 2 Assumptions'!$C$45</f>
        <v>0</v>
      </c>
      <c r="V107" s="166">
        <f ca="1">-'Case 2 Assumptions'!$C80*'Case 2 Assumptions'!$C$65*'Program Case 2 - Forecasts'!V$21*$B107*'Demographic-Economic'!$E46*'Case 2 Assumptions'!$C$45</f>
        <v>0</v>
      </c>
      <c r="W107" s="166">
        <f ca="1">-'Case 2 Assumptions'!$C80*'Case 2 Assumptions'!$C$65*'Program Case 2 - Forecasts'!W$21*$B107*'Demographic-Economic'!$E46*'Case 2 Assumptions'!$C$45</f>
        <v>0</v>
      </c>
      <c r="X107" s="166">
        <f ca="1">-'Case 2 Assumptions'!$C80*'Case 2 Assumptions'!$C$65*'Program Case 2 - Forecasts'!X$21*$B107*'Demographic-Economic'!$E46*'Case 2 Assumptions'!$C$45</f>
        <v>0</v>
      </c>
      <c r="Y107" s="166"/>
      <c r="Z107" s="166"/>
      <c r="AA107" s="166"/>
      <c r="AB107" s="166"/>
      <c r="AC107" s="166"/>
      <c r="AD107" s="166"/>
      <c r="AE107" s="166"/>
      <c r="AF107" s="166"/>
      <c r="AG107" s="166"/>
      <c r="AH107" s="166"/>
      <c r="AI107" s="166"/>
      <c r="AJ107" s="166"/>
      <c r="AK107" s="166"/>
      <c r="AL107" s="166"/>
      <c r="AM107" s="166"/>
      <c r="AN107" s="166"/>
      <c r="AO107" s="166"/>
      <c r="AP107" s="166"/>
      <c r="AQ107" s="166"/>
      <c r="AR107" s="166"/>
      <c r="AS107" s="166"/>
      <c r="AT107" s="166"/>
      <c r="AU107" s="166"/>
      <c r="AV107" s="166"/>
      <c r="AW107" s="166"/>
      <c r="AX107" s="166"/>
      <c r="AY107" s="166"/>
      <c r="AZ107" s="166"/>
      <c r="BA107" s="166"/>
      <c r="BB107" s="166"/>
      <c r="BC107" s="166"/>
      <c r="BD107" s="166"/>
      <c r="BE107" s="166"/>
      <c r="BF107" s="166"/>
      <c r="BG107" s="166"/>
      <c r="BH107" s="166"/>
      <c r="BI107" s="166"/>
      <c r="BJ107" s="166"/>
      <c r="BK107" s="166"/>
      <c r="BL107" s="166"/>
      <c r="BM107" s="166"/>
      <c r="BN107" s="166"/>
      <c r="BO107" s="166"/>
      <c r="BP107" s="166"/>
      <c r="BQ107" s="166"/>
      <c r="BR107" s="166"/>
      <c r="BS107" s="166"/>
      <c r="BT107" s="166"/>
      <c r="BU107" s="166"/>
      <c r="BV107" s="166"/>
      <c r="BW107" s="166"/>
      <c r="BX107" s="166"/>
      <c r="BY107" s="166"/>
      <c r="BZ107" s="166"/>
      <c r="CA107" s="166"/>
      <c r="CB107" s="166"/>
      <c r="CC107" s="166"/>
      <c r="CD107" s="166"/>
      <c r="CE107" s="166"/>
      <c r="CF107" s="166"/>
    </row>
    <row r="108" spans="2:84" x14ac:dyDescent="0.2">
      <c r="B108" s="180">
        <f t="shared" si="171"/>
        <v>425000</v>
      </c>
      <c r="C108" s="79"/>
      <c r="D108" s="152"/>
      <c r="E108" s="152"/>
      <c r="F108" s="153"/>
      <c r="G108" s="79"/>
      <c r="H108" s="166">
        <f ca="1">-'Case 2 Assumptions'!$C81*'Case 2 Assumptions'!$C$65*'Program Case 2 - Forecasts'!H$21*$B108*'Demographic-Economic'!$E47*'Case 2 Assumptions'!$C$45</f>
        <v>0</v>
      </c>
      <c r="I108" s="166">
        <f ca="1">-'Case 2 Assumptions'!$C81*'Case 2 Assumptions'!$C$65*'Program Case 2 - Forecasts'!I$21*$B108*'Demographic-Economic'!$E47*'Case 2 Assumptions'!$C$45</f>
        <v>0</v>
      </c>
      <c r="J108" s="166">
        <f ca="1">-'Case 2 Assumptions'!$C81*'Case 2 Assumptions'!$C$65*'Program Case 2 - Forecasts'!J$21*$B108*'Demographic-Economic'!$E47*'Case 2 Assumptions'!$C$45</f>
        <v>0</v>
      </c>
      <c r="K108" s="166">
        <f ca="1">-'Case 2 Assumptions'!$C81*'Case 2 Assumptions'!$C$65*'Program Case 2 - Forecasts'!K$21*$B108*'Demographic-Economic'!$E47*'Case 2 Assumptions'!$C$45</f>
        <v>0</v>
      </c>
      <c r="L108" s="166">
        <f ca="1">-'Case 2 Assumptions'!$C81*'Case 2 Assumptions'!$C$65*'Program Case 2 - Forecasts'!L$21*$B108*'Demographic-Economic'!$E47*'Case 2 Assumptions'!$C$45</f>
        <v>0</v>
      </c>
      <c r="M108" s="166">
        <f ca="1">-'Case 2 Assumptions'!$C81*'Case 2 Assumptions'!$C$65*'Program Case 2 - Forecasts'!M$21*$B108*'Demographic-Economic'!$E47*'Case 2 Assumptions'!$C$45</f>
        <v>0</v>
      </c>
      <c r="N108" s="166">
        <f ca="1">-'Case 2 Assumptions'!$C81*'Case 2 Assumptions'!$C$65*'Program Case 2 - Forecasts'!N$21*$B108*'Demographic-Economic'!$E47*'Case 2 Assumptions'!$C$45</f>
        <v>0</v>
      </c>
      <c r="O108" s="166">
        <f ca="1">-'Case 2 Assumptions'!$C81*'Case 2 Assumptions'!$C$65*'Program Case 2 - Forecasts'!O$21*$B108*'Demographic-Economic'!$E47*'Case 2 Assumptions'!$C$45</f>
        <v>0</v>
      </c>
      <c r="P108" s="166">
        <f ca="1">-'Case 2 Assumptions'!$C81*'Case 2 Assumptions'!$C$65*'Program Case 2 - Forecasts'!P$21*$B108*'Demographic-Economic'!$E47*'Case 2 Assumptions'!$C$45</f>
        <v>0</v>
      </c>
      <c r="Q108" s="166">
        <f ca="1">-'Case 2 Assumptions'!$C81*'Case 2 Assumptions'!$C$65*'Program Case 2 - Forecasts'!Q$21*$B108*'Demographic-Economic'!$E47*'Case 2 Assumptions'!$C$45</f>
        <v>0</v>
      </c>
      <c r="R108" s="166">
        <f ca="1">-'Case 2 Assumptions'!$C81*'Case 2 Assumptions'!$C$65*'Program Case 2 - Forecasts'!R$21*$B108*'Demographic-Economic'!$E47*'Case 2 Assumptions'!$C$45</f>
        <v>0</v>
      </c>
      <c r="S108" s="166">
        <f ca="1">-'Case 2 Assumptions'!$C81*'Case 2 Assumptions'!$C$65*'Program Case 2 - Forecasts'!S$21*$B108*'Demographic-Economic'!$E47*'Case 2 Assumptions'!$C$45</f>
        <v>0</v>
      </c>
      <c r="T108" s="166">
        <f ca="1">-'Case 2 Assumptions'!$C81*'Case 2 Assumptions'!$C$65*'Program Case 2 - Forecasts'!T$21*$B108*'Demographic-Economic'!$E47*'Case 2 Assumptions'!$C$45</f>
        <v>0</v>
      </c>
      <c r="U108" s="166">
        <f ca="1">-'Case 2 Assumptions'!$C81*'Case 2 Assumptions'!$C$65*'Program Case 2 - Forecasts'!U$21*$B108*'Demographic-Economic'!$E47*'Case 2 Assumptions'!$C$45</f>
        <v>0</v>
      </c>
      <c r="V108" s="166">
        <f ca="1">-'Case 2 Assumptions'!$C81*'Case 2 Assumptions'!$C$65*'Program Case 2 - Forecasts'!V$21*$B108*'Demographic-Economic'!$E47*'Case 2 Assumptions'!$C$45</f>
        <v>0</v>
      </c>
      <c r="W108" s="166">
        <f ca="1">-'Case 2 Assumptions'!$C81*'Case 2 Assumptions'!$C$65*'Program Case 2 - Forecasts'!W$21*$B108*'Demographic-Economic'!$E47*'Case 2 Assumptions'!$C$45</f>
        <v>0</v>
      </c>
      <c r="X108" s="166">
        <f ca="1">-'Case 2 Assumptions'!$C81*'Case 2 Assumptions'!$C$65*'Program Case 2 - Forecasts'!X$21*$B108*'Demographic-Economic'!$E47*'Case 2 Assumptions'!$C$45</f>
        <v>0</v>
      </c>
      <c r="Y108" s="166"/>
      <c r="Z108" s="166"/>
      <c r="AA108" s="166"/>
      <c r="AB108" s="166"/>
      <c r="AC108" s="166"/>
      <c r="AD108" s="166"/>
      <c r="AE108" s="166"/>
      <c r="AF108" s="166"/>
      <c r="AG108" s="166"/>
      <c r="AH108" s="166"/>
      <c r="AI108" s="166"/>
      <c r="AJ108" s="166"/>
      <c r="AK108" s="166"/>
      <c r="AL108" s="166"/>
      <c r="AM108" s="166"/>
      <c r="AN108" s="166"/>
      <c r="AO108" s="166"/>
      <c r="AP108" s="166"/>
      <c r="AQ108" s="166"/>
      <c r="AR108" s="166"/>
      <c r="AS108" s="166"/>
      <c r="AT108" s="166"/>
      <c r="AU108" s="166"/>
      <c r="AV108" s="166"/>
      <c r="AW108" s="166"/>
      <c r="AX108" s="166"/>
      <c r="AY108" s="166"/>
      <c r="AZ108" s="166"/>
      <c r="BA108" s="166"/>
      <c r="BB108" s="166"/>
      <c r="BC108" s="166"/>
      <c r="BD108" s="166"/>
      <c r="BE108" s="166"/>
      <c r="BF108" s="166"/>
      <c r="BG108" s="166"/>
      <c r="BH108" s="166"/>
      <c r="BI108" s="166"/>
      <c r="BJ108" s="166"/>
      <c r="BK108" s="166"/>
      <c r="BL108" s="166"/>
      <c r="BM108" s="166"/>
      <c r="BN108" s="166"/>
      <c r="BO108" s="166"/>
      <c r="BP108" s="166"/>
      <c r="BQ108" s="166"/>
      <c r="BR108" s="166"/>
      <c r="BS108" s="166"/>
      <c r="BT108" s="166"/>
      <c r="BU108" s="166"/>
      <c r="BV108" s="166"/>
      <c r="BW108" s="166"/>
      <c r="BX108" s="166"/>
      <c r="BY108" s="166"/>
      <c r="BZ108" s="166"/>
      <c r="CA108" s="166"/>
      <c r="CB108" s="166"/>
      <c r="CC108" s="166"/>
      <c r="CD108" s="166"/>
      <c r="CE108" s="166"/>
      <c r="CF108" s="166"/>
    </row>
    <row r="109" spans="2:84" x14ac:dyDescent="0.2">
      <c r="B109" s="180">
        <f t="shared" si="171"/>
        <v>475000</v>
      </c>
      <c r="C109" s="79"/>
      <c r="D109" s="152"/>
      <c r="E109" s="152"/>
      <c r="F109" s="153"/>
      <c r="G109" s="79"/>
      <c r="H109" s="166">
        <f ca="1">-'Case 2 Assumptions'!$C82*'Case 2 Assumptions'!$C$65*'Program Case 2 - Forecasts'!H$21*$B109*'Demographic-Economic'!$E48*'Case 2 Assumptions'!$C$45</f>
        <v>0</v>
      </c>
      <c r="I109" s="166">
        <f ca="1">-'Case 2 Assumptions'!$C82*'Case 2 Assumptions'!$C$65*'Program Case 2 - Forecasts'!I$21*$B109*'Demographic-Economic'!$E48*'Case 2 Assumptions'!$C$45</f>
        <v>0</v>
      </c>
      <c r="J109" s="166">
        <f ca="1">-'Case 2 Assumptions'!$C82*'Case 2 Assumptions'!$C$65*'Program Case 2 - Forecasts'!J$21*$B109*'Demographic-Economic'!$E48*'Case 2 Assumptions'!$C$45</f>
        <v>0</v>
      </c>
      <c r="K109" s="166">
        <f ca="1">-'Case 2 Assumptions'!$C82*'Case 2 Assumptions'!$C$65*'Program Case 2 - Forecasts'!K$21*$B109*'Demographic-Economic'!$E48*'Case 2 Assumptions'!$C$45</f>
        <v>0</v>
      </c>
      <c r="L109" s="166">
        <f ca="1">-'Case 2 Assumptions'!$C82*'Case 2 Assumptions'!$C$65*'Program Case 2 - Forecasts'!L$21*$B109*'Demographic-Economic'!$E48*'Case 2 Assumptions'!$C$45</f>
        <v>0</v>
      </c>
      <c r="M109" s="166">
        <f ca="1">-'Case 2 Assumptions'!$C82*'Case 2 Assumptions'!$C$65*'Program Case 2 - Forecasts'!M$21*$B109*'Demographic-Economic'!$E48*'Case 2 Assumptions'!$C$45</f>
        <v>0</v>
      </c>
      <c r="N109" s="166">
        <f ca="1">-'Case 2 Assumptions'!$C82*'Case 2 Assumptions'!$C$65*'Program Case 2 - Forecasts'!N$21*$B109*'Demographic-Economic'!$E48*'Case 2 Assumptions'!$C$45</f>
        <v>0</v>
      </c>
      <c r="O109" s="166">
        <f ca="1">-'Case 2 Assumptions'!$C82*'Case 2 Assumptions'!$C$65*'Program Case 2 - Forecasts'!O$21*$B109*'Demographic-Economic'!$E48*'Case 2 Assumptions'!$C$45</f>
        <v>0</v>
      </c>
      <c r="P109" s="166">
        <f ca="1">-'Case 2 Assumptions'!$C82*'Case 2 Assumptions'!$C$65*'Program Case 2 - Forecasts'!P$21*$B109*'Demographic-Economic'!$E48*'Case 2 Assumptions'!$C$45</f>
        <v>0</v>
      </c>
      <c r="Q109" s="166">
        <f ca="1">-'Case 2 Assumptions'!$C82*'Case 2 Assumptions'!$C$65*'Program Case 2 - Forecasts'!Q$21*$B109*'Demographic-Economic'!$E48*'Case 2 Assumptions'!$C$45</f>
        <v>0</v>
      </c>
      <c r="R109" s="166">
        <f ca="1">-'Case 2 Assumptions'!$C82*'Case 2 Assumptions'!$C$65*'Program Case 2 - Forecasts'!R$21*$B109*'Demographic-Economic'!$E48*'Case 2 Assumptions'!$C$45</f>
        <v>0</v>
      </c>
      <c r="S109" s="166">
        <f ca="1">-'Case 2 Assumptions'!$C82*'Case 2 Assumptions'!$C$65*'Program Case 2 - Forecasts'!S$21*$B109*'Demographic-Economic'!$E48*'Case 2 Assumptions'!$C$45</f>
        <v>0</v>
      </c>
      <c r="T109" s="166">
        <f ca="1">-'Case 2 Assumptions'!$C82*'Case 2 Assumptions'!$C$65*'Program Case 2 - Forecasts'!T$21*$B109*'Demographic-Economic'!$E48*'Case 2 Assumptions'!$C$45</f>
        <v>0</v>
      </c>
      <c r="U109" s="166">
        <f ca="1">-'Case 2 Assumptions'!$C82*'Case 2 Assumptions'!$C$65*'Program Case 2 - Forecasts'!U$21*$B109*'Demographic-Economic'!$E48*'Case 2 Assumptions'!$C$45</f>
        <v>0</v>
      </c>
      <c r="V109" s="166">
        <f ca="1">-'Case 2 Assumptions'!$C82*'Case 2 Assumptions'!$C$65*'Program Case 2 - Forecasts'!V$21*$B109*'Demographic-Economic'!$E48*'Case 2 Assumptions'!$C$45</f>
        <v>0</v>
      </c>
      <c r="W109" s="166">
        <f ca="1">-'Case 2 Assumptions'!$C82*'Case 2 Assumptions'!$C$65*'Program Case 2 - Forecasts'!W$21*$B109*'Demographic-Economic'!$E48*'Case 2 Assumptions'!$C$45</f>
        <v>0</v>
      </c>
      <c r="X109" s="166">
        <f ca="1">-'Case 2 Assumptions'!$C82*'Case 2 Assumptions'!$C$65*'Program Case 2 - Forecasts'!X$21*$B109*'Demographic-Economic'!$E48*'Case 2 Assumptions'!$C$45</f>
        <v>0</v>
      </c>
      <c r="Y109" s="166"/>
      <c r="Z109" s="166"/>
      <c r="AA109" s="166"/>
      <c r="AB109" s="166"/>
      <c r="AC109" s="166"/>
      <c r="AD109" s="166"/>
      <c r="AE109" s="166"/>
      <c r="AF109" s="166"/>
      <c r="AG109" s="166"/>
      <c r="AH109" s="166"/>
      <c r="AI109" s="166"/>
      <c r="AJ109" s="166"/>
      <c r="AK109" s="166"/>
      <c r="AL109" s="166"/>
      <c r="AM109" s="166"/>
      <c r="AN109" s="166"/>
      <c r="AO109" s="166"/>
      <c r="AP109" s="166"/>
      <c r="AQ109" s="166"/>
      <c r="AR109" s="166"/>
      <c r="AS109" s="166"/>
      <c r="AT109" s="166"/>
      <c r="AU109" s="166"/>
      <c r="AV109" s="166"/>
      <c r="AW109" s="166"/>
      <c r="AX109" s="166"/>
      <c r="AY109" s="166"/>
      <c r="AZ109" s="166"/>
      <c r="BA109" s="166"/>
      <c r="BB109" s="166"/>
      <c r="BC109" s="166"/>
      <c r="BD109" s="166"/>
      <c r="BE109" s="166"/>
      <c r="BF109" s="166"/>
      <c r="BG109" s="166"/>
      <c r="BH109" s="166"/>
      <c r="BI109" s="166"/>
      <c r="BJ109" s="166"/>
      <c r="BK109" s="166"/>
      <c r="BL109" s="166"/>
      <c r="BM109" s="166"/>
      <c r="BN109" s="166"/>
      <c r="BO109" s="166"/>
      <c r="BP109" s="166"/>
      <c r="BQ109" s="166"/>
      <c r="BR109" s="166"/>
      <c r="BS109" s="166"/>
      <c r="BT109" s="166"/>
      <c r="BU109" s="166"/>
      <c r="BV109" s="166"/>
      <c r="BW109" s="166"/>
      <c r="BX109" s="166"/>
      <c r="BY109" s="166"/>
      <c r="BZ109" s="166"/>
      <c r="CA109" s="166"/>
      <c r="CB109" s="166"/>
      <c r="CC109" s="166"/>
      <c r="CD109" s="166"/>
      <c r="CE109" s="166"/>
      <c r="CF109" s="166"/>
    </row>
    <row r="110" spans="2:84" x14ac:dyDescent="0.2">
      <c r="B110" s="180">
        <f t="shared" si="171"/>
        <v>525000</v>
      </c>
      <c r="C110" s="79"/>
      <c r="D110" s="152"/>
      <c r="E110" s="152"/>
      <c r="F110" s="153"/>
      <c r="G110" s="79"/>
      <c r="H110" s="166">
        <f ca="1">-'Case 2 Assumptions'!$C83*'Case 2 Assumptions'!$C$65*'Program Case 2 - Forecasts'!H$21*$B110*'Demographic-Economic'!$E49*'Case 2 Assumptions'!$C$45</f>
        <v>0</v>
      </c>
      <c r="I110" s="166">
        <f ca="1">-'Case 2 Assumptions'!$C83*'Case 2 Assumptions'!$C$65*'Program Case 2 - Forecasts'!I$21*$B110*'Demographic-Economic'!$E49*'Case 2 Assumptions'!$C$45</f>
        <v>0</v>
      </c>
      <c r="J110" s="166">
        <f ca="1">-'Case 2 Assumptions'!$C83*'Case 2 Assumptions'!$C$65*'Program Case 2 - Forecasts'!J$21*$B110*'Demographic-Economic'!$E49*'Case 2 Assumptions'!$C$45</f>
        <v>0</v>
      </c>
      <c r="K110" s="166">
        <f ca="1">-'Case 2 Assumptions'!$C83*'Case 2 Assumptions'!$C$65*'Program Case 2 - Forecasts'!K$21*$B110*'Demographic-Economic'!$E49*'Case 2 Assumptions'!$C$45</f>
        <v>0</v>
      </c>
      <c r="L110" s="166">
        <f ca="1">-'Case 2 Assumptions'!$C83*'Case 2 Assumptions'!$C$65*'Program Case 2 - Forecasts'!L$21*$B110*'Demographic-Economic'!$E49*'Case 2 Assumptions'!$C$45</f>
        <v>0</v>
      </c>
      <c r="M110" s="166">
        <f ca="1">-'Case 2 Assumptions'!$C83*'Case 2 Assumptions'!$C$65*'Program Case 2 - Forecasts'!M$21*$B110*'Demographic-Economic'!$E49*'Case 2 Assumptions'!$C$45</f>
        <v>0</v>
      </c>
      <c r="N110" s="166">
        <f ca="1">-'Case 2 Assumptions'!$C83*'Case 2 Assumptions'!$C$65*'Program Case 2 - Forecasts'!N$21*$B110*'Demographic-Economic'!$E49*'Case 2 Assumptions'!$C$45</f>
        <v>0</v>
      </c>
      <c r="O110" s="166">
        <f ca="1">-'Case 2 Assumptions'!$C83*'Case 2 Assumptions'!$C$65*'Program Case 2 - Forecasts'!O$21*$B110*'Demographic-Economic'!$E49*'Case 2 Assumptions'!$C$45</f>
        <v>0</v>
      </c>
      <c r="P110" s="166">
        <f ca="1">-'Case 2 Assumptions'!$C83*'Case 2 Assumptions'!$C$65*'Program Case 2 - Forecasts'!P$21*$B110*'Demographic-Economic'!$E49*'Case 2 Assumptions'!$C$45</f>
        <v>0</v>
      </c>
      <c r="Q110" s="166">
        <f ca="1">-'Case 2 Assumptions'!$C83*'Case 2 Assumptions'!$C$65*'Program Case 2 - Forecasts'!Q$21*$B110*'Demographic-Economic'!$E49*'Case 2 Assumptions'!$C$45</f>
        <v>0</v>
      </c>
      <c r="R110" s="166">
        <f ca="1">-'Case 2 Assumptions'!$C83*'Case 2 Assumptions'!$C$65*'Program Case 2 - Forecasts'!R$21*$B110*'Demographic-Economic'!$E49*'Case 2 Assumptions'!$C$45</f>
        <v>0</v>
      </c>
      <c r="S110" s="166">
        <f ca="1">-'Case 2 Assumptions'!$C83*'Case 2 Assumptions'!$C$65*'Program Case 2 - Forecasts'!S$21*$B110*'Demographic-Economic'!$E49*'Case 2 Assumptions'!$C$45</f>
        <v>0</v>
      </c>
      <c r="T110" s="166">
        <f ca="1">-'Case 2 Assumptions'!$C83*'Case 2 Assumptions'!$C$65*'Program Case 2 - Forecasts'!T$21*$B110*'Demographic-Economic'!$E49*'Case 2 Assumptions'!$C$45</f>
        <v>0</v>
      </c>
      <c r="U110" s="166">
        <f ca="1">-'Case 2 Assumptions'!$C83*'Case 2 Assumptions'!$C$65*'Program Case 2 - Forecasts'!U$21*$B110*'Demographic-Economic'!$E49*'Case 2 Assumptions'!$C$45</f>
        <v>0</v>
      </c>
      <c r="V110" s="166">
        <f ca="1">-'Case 2 Assumptions'!$C83*'Case 2 Assumptions'!$C$65*'Program Case 2 - Forecasts'!V$21*$B110*'Demographic-Economic'!$E49*'Case 2 Assumptions'!$C$45</f>
        <v>0</v>
      </c>
      <c r="W110" s="166">
        <f ca="1">-'Case 2 Assumptions'!$C83*'Case 2 Assumptions'!$C$65*'Program Case 2 - Forecasts'!W$21*$B110*'Demographic-Economic'!$E49*'Case 2 Assumptions'!$C$45</f>
        <v>0</v>
      </c>
      <c r="X110" s="166">
        <f ca="1">-'Case 2 Assumptions'!$C83*'Case 2 Assumptions'!$C$65*'Program Case 2 - Forecasts'!X$21*$B110*'Demographic-Economic'!$E49*'Case 2 Assumptions'!$C$45</f>
        <v>0</v>
      </c>
      <c r="Y110" s="166"/>
      <c r="Z110" s="166"/>
      <c r="AA110" s="166"/>
      <c r="AB110" s="166"/>
      <c r="AC110" s="166"/>
      <c r="AD110" s="166"/>
      <c r="AE110" s="166"/>
      <c r="AF110" s="166"/>
      <c r="AG110" s="166"/>
      <c r="AH110" s="166"/>
      <c r="AI110" s="166"/>
      <c r="AJ110" s="166"/>
      <c r="AK110" s="166"/>
      <c r="AL110" s="166"/>
      <c r="AM110" s="166"/>
      <c r="AN110" s="166"/>
      <c r="AO110" s="166"/>
      <c r="AP110" s="166"/>
      <c r="AQ110" s="166"/>
      <c r="AR110" s="166"/>
      <c r="AS110" s="166"/>
      <c r="AT110" s="166"/>
      <c r="AU110" s="166"/>
      <c r="AV110" s="166"/>
      <c r="AW110" s="166"/>
      <c r="AX110" s="166"/>
      <c r="AY110" s="166"/>
      <c r="AZ110" s="166"/>
      <c r="BA110" s="166"/>
      <c r="BB110" s="166"/>
      <c r="BC110" s="166"/>
      <c r="BD110" s="166"/>
      <c r="BE110" s="166"/>
      <c r="BF110" s="166"/>
      <c r="BG110" s="166"/>
      <c r="BH110" s="166"/>
      <c r="BI110" s="166"/>
      <c r="BJ110" s="166"/>
      <c r="BK110" s="166"/>
      <c r="BL110" s="166"/>
      <c r="BM110" s="166"/>
      <c r="BN110" s="166"/>
      <c r="BO110" s="166"/>
      <c r="BP110" s="166"/>
      <c r="BQ110" s="166"/>
      <c r="BR110" s="166"/>
      <c r="BS110" s="166"/>
      <c r="BT110" s="166"/>
      <c r="BU110" s="166"/>
      <c r="BV110" s="166"/>
      <c r="BW110" s="166"/>
      <c r="BX110" s="166"/>
      <c r="BY110" s="166"/>
      <c r="BZ110" s="166"/>
      <c r="CA110" s="166"/>
      <c r="CB110" s="166"/>
      <c r="CC110" s="166"/>
      <c r="CD110" s="166"/>
      <c r="CE110" s="166"/>
      <c r="CF110" s="166"/>
    </row>
    <row r="111" spans="2:84" x14ac:dyDescent="0.2">
      <c r="B111" s="180">
        <f t="shared" si="171"/>
        <v>575000</v>
      </c>
      <c r="C111" s="79"/>
      <c r="D111" s="152"/>
      <c r="E111" s="152"/>
      <c r="F111" s="153"/>
      <c r="G111" s="79"/>
      <c r="H111" s="166">
        <f ca="1">-'Case 2 Assumptions'!$C84*'Case 2 Assumptions'!$C$65*'Program Case 2 - Forecasts'!H$21*$B111*'Demographic-Economic'!$E50*'Case 2 Assumptions'!$C$45</f>
        <v>0</v>
      </c>
      <c r="I111" s="166">
        <f ca="1">-'Case 2 Assumptions'!$C84*'Case 2 Assumptions'!$C$65*'Program Case 2 - Forecasts'!I$21*$B111*'Demographic-Economic'!$E50*'Case 2 Assumptions'!$C$45</f>
        <v>0</v>
      </c>
      <c r="J111" s="166">
        <f ca="1">-'Case 2 Assumptions'!$C84*'Case 2 Assumptions'!$C$65*'Program Case 2 - Forecasts'!J$21*$B111*'Demographic-Economic'!$E50*'Case 2 Assumptions'!$C$45</f>
        <v>0</v>
      </c>
      <c r="K111" s="166">
        <f ca="1">-'Case 2 Assumptions'!$C84*'Case 2 Assumptions'!$C$65*'Program Case 2 - Forecasts'!K$21*$B111*'Demographic-Economic'!$E50*'Case 2 Assumptions'!$C$45</f>
        <v>0</v>
      </c>
      <c r="L111" s="166">
        <f ca="1">-'Case 2 Assumptions'!$C84*'Case 2 Assumptions'!$C$65*'Program Case 2 - Forecasts'!L$21*$B111*'Demographic-Economic'!$E50*'Case 2 Assumptions'!$C$45</f>
        <v>0</v>
      </c>
      <c r="M111" s="166">
        <f ca="1">-'Case 2 Assumptions'!$C84*'Case 2 Assumptions'!$C$65*'Program Case 2 - Forecasts'!M$21*$B111*'Demographic-Economic'!$E50*'Case 2 Assumptions'!$C$45</f>
        <v>0</v>
      </c>
      <c r="N111" s="166">
        <f ca="1">-'Case 2 Assumptions'!$C84*'Case 2 Assumptions'!$C$65*'Program Case 2 - Forecasts'!N$21*$B111*'Demographic-Economic'!$E50*'Case 2 Assumptions'!$C$45</f>
        <v>0</v>
      </c>
      <c r="O111" s="166">
        <f ca="1">-'Case 2 Assumptions'!$C84*'Case 2 Assumptions'!$C$65*'Program Case 2 - Forecasts'!O$21*$B111*'Demographic-Economic'!$E50*'Case 2 Assumptions'!$C$45</f>
        <v>0</v>
      </c>
      <c r="P111" s="166">
        <f ca="1">-'Case 2 Assumptions'!$C84*'Case 2 Assumptions'!$C$65*'Program Case 2 - Forecasts'!P$21*$B111*'Demographic-Economic'!$E50*'Case 2 Assumptions'!$C$45</f>
        <v>0</v>
      </c>
      <c r="Q111" s="166">
        <f ca="1">-'Case 2 Assumptions'!$C84*'Case 2 Assumptions'!$C$65*'Program Case 2 - Forecasts'!Q$21*$B111*'Demographic-Economic'!$E50*'Case 2 Assumptions'!$C$45</f>
        <v>0</v>
      </c>
      <c r="R111" s="166">
        <f ca="1">-'Case 2 Assumptions'!$C84*'Case 2 Assumptions'!$C$65*'Program Case 2 - Forecasts'!R$21*$B111*'Demographic-Economic'!$E50*'Case 2 Assumptions'!$C$45</f>
        <v>0</v>
      </c>
      <c r="S111" s="166">
        <f ca="1">-'Case 2 Assumptions'!$C84*'Case 2 Assumptions'!$C$65*'Program Case 2 - Forecasts'!S$21*$B111*'Demographic-Economic'!$E50*'Case 2 Assumptions'!$C$45</f>
        <v>0</v>
      </c>
      <c r="T111" s="166">
        <f ca="1">-'Case 2 Assumptions'!$C84*'Case 2 Assumptions'!$C$65*'Program Case 2 - Forecasts'!T$21*$B111*'Demographic-Economic'!$E50*'Case 2 Assumptions'!$C$45</f>
        <v>0</v>
      </c>
      <c r="U111" s="166">
        <f ca="1">-'Case 2 Assumptions'!$C84*'Case 2 Assumptions'!$C$65*'Program Case 2 - Forecasts'!U$21*$B111*'Demographic-Economic'!$E50*'Case 2 Assumptions'!$C$45</f>
        <v>0</v>
      </c>
      <c r="V111" s="166">
        <f ca="1">-'Case 2 Assumptions'!$C84*'Case 2 Assumptions'!$C$65*'Program Case 2 - Forecasts'!V$21*$B111*'Demographic-Economic'!$E50*'Case 2 Assumptions'!$C$45</f>
        <v>0</v>
      </c>
      <c r="W111" s="166">
        <f ca="1">-'Case 2 Assumptions'!$C84*'Case 2 Assumptions'!$C$65*'Program Case 2 - Forecasts'!W$21*$B111*'Demographic-Economic'!$E50*'Case 2 Assumptions'!$C$45</f>
        <v>0</v>
      </c>
      <c r="X111" s="166">
        <f ca="1">-'Case 2 Assumptions'!$C84*'Case 2 Assumptions'!$C$65*'Program Case 2 - Forecasts'!X$21*$B111*'Demographic-Economic'!$E50*'Case 2 Assumptions'!$C$45</f>
        <v>0</v>
      </c>
      <c r="Y111" s="166"/>
      <c r="Z111" s="166"/>
      <c r="AA111" s="166"/>
      <c r="AB111" s="166"/>
      <c r="AC111" s="166"/>
      <c r="AD111" s="166"/>
      <c r="AE111" s="166"/>
      <c r="AF111" s="166"/>
      <c r="AG111" s="166"/>
      <c r="AH111" s="166"/>
      <c r="AI111" s="166"/>
      <c r="AJ111" s="166"/>
      <c r="AK111" s="166"/>
      <c r="AL111" s="166"/>
      <c r="AM111" s="166"/>
      <c r="AN111" s="166"/>
      <c r="AO111" s="166"/>
      <c r="AP111" s="166"/>
      <c r="AQ111" s="166"/>
      <c r="AR111" s="166"/>
      <c r="AS111" s="166"/>
      <c r="AT111" s="166"/>
      <c r="AU111" s="166"/>
      <c r="AV111" s="166"/>
      <c r="AW111" s="166"/>
      <c r="AX111" s="166"/>
      <c r="AY111" s="166"/>
      <c r="AZ111" s="166"/>
      <c r="BA111" s="166"/>
      <c r="BB111" s="166"/>
      <c r="BC111" s="166"/>
      <c r="BD111" s="166"/>
      <c r="BE111" s="166"/>
      <c r="BF111" s="166"/>
      <c r="BG111" s="166"/>
      <c r="BH111" s="166"/>
      <c r="BI111" s="166"/>
      <c r="BJ111" s="166"/>
      <c r="BK111" s="166"/>
      <c r="BL111" s="166"/>
      <c r="BM111" s="166"/>
      <c r="BN111" s="166"/>
      <c r="BO111" s="166"/>
      <c r="BP111" s="166"/>
      <c r="BQ111" s="166"/>
      <c r="BR111" s="166"/>
      <c r="BS111" s="166"/>
      <c r="BT111" s="166"/>
      <c r="BU111" s="166"/>
      <c r="BV111" s="166"/>
      <c r="BW111" s="166"/>
      <c r="BX111" s="166"/>
      <c r="BY111" s="166"/>
      <c r="BZ111" s="166"/>
      <c r="CA111" s="166"/>
      <c r="CB111" s="166"/>
      <c r="CC111" s="166"/>
      <c r="CD111" s="166"/>
      <c r="CE111" s="166"/>
      <c r="CF111" s="166"/>
    </row>
    <row r="112" spans="2:84" x14ac:dyDescent="0.2">
      <c r="B112" s="180">
        <f t="shared" si="171"/>
        <v>625000</v>
      </c>
      <c r="C112" s="79"/>
      <c r="D112" s="152"/>
      <c r="E112" s="152"/>
      <c r="F112" s="153"/>
      <c r="G112" s="79"/>
      <c r="H112" s="166">
        <f ca="1">-'Case 2 Assumptions'!$C85*'Case 2 Assumptions'!$C$65*'Program Case 2 - Forecasts'!H$21*$B112*'Demographic-Economic'!$E51*'Case 2 Assumptions'!$C$45</f>
        <v>0</v>
      </c>
      <c r="I112" s="166">
        <f ca="1">-'Case 2 Assumptions'!$C85*'Case 2 Assumptions'!$C$65*'Program Case 2 - Forecasts'!I$21*$B112*'Demographic-Economic'!$E51*'Case 2 Assumptions'!$C$45</f>
        <v>0</v>
      </c>
      <c r="J112" s="166">
        <f ca="1">-'Case 2 Assumptions'!$C85*'Case 2 Assumptions'!$C$65*'Program Case 2 - Forecasts'!J$21*$B112*'Demographic-Economic'!$E51*'Case 2 Assumptions'!$C$45</f>
        <v>0</v>
      </c>
      <c r="K112" s="166">
        <f ca="1">-'Case 2 Assumptions'!$C85*'Case 2 Assumptions'!$C$65*'Program Case 2 - Forecasts'!K$21*$B112*'Demographic-Economic'!$E51*'Case 2 Assumptions'!$C$45</f>
        <v>0</v>
      </c>
      <c r="L112" s="166">
        <f ca="1">-'Case 2 Assumptions'!$C85*'Case 2 Assumptions'!$C$65*'Program Case 2 - Forecasts'!L$21*$B112*'Demographic-Economic'!$E51*'Case 2 Assumptions'!$C$45</f>
        <v>0</v>
      </c>
      <c r="M112" s="166">
        <f ca="1">-'Case 2 Assumptions'!$C85*'Case 2 Assumptions'!$C$65*'Program Case 2 - Forecasts'!M$21*$B112*'Demographic-Economic'!$E51*'Case 2 Assumptions'!$C$45</f>
        <v>0</v>
      </c>
      <c r="N112" s="166">
        <f ca="1">-'Case 2 Assumptions'!$C85*'Case 2 Assumptions'!$C$65*'Program Case 2 - Forecasts'!N$21*$B112*'Demographic-Economic'!$E51*'Case 2 Assumptions'!$C$45</f>
        <v>0</v>
      </c>
      <c r="O112" s="166">
        <f ca="1">-'Case 2 Assumptions'!$C85*'Case 2 Assumptions'!$C$65*'Program Case 2 - Forecasts'!O$21*$B112*'Demographic-Economic'!$E51*'Case 2 Assumptions'!$C$45</f>
        <v>0</v>
      </c>
      <c r="P112" s="166">
        <f ca="1">-'Case 2 Assumptions'!$C85*'Case 2 Assumptions'!$C$65*'Program Case 2 - Forecasts'!P$21*$B112*'Demographic-Economic'!$E51*'Case 2 Assumptions'!$C$45</f>
        <v>0</v>
      </c>
      <c r="Q112" s="166">
        <f ca="1">-'Case 2 Assumptions'!$C85*'Case 2 Assumptions'!$C$65*'Program Case 2 - Forecasts'!Q$21*$B112*'Demographic-Economic'!$E51*'Case 2 Assumptions'!$C$45</f>
        <v>0</v>
      </c>
      <c r="R112" s="166">
        <f ca="1">-'Case 2 Assumptions'!$C85*'Case 2 Assumptions'!$C$65*'Program Case 2 - Forecasts'!R$21*$B112*'Demographic-Economic'!$E51*'Case 2 Assumptions'!$C$45</f>
        <v>0</v>
      </c>
      <c r="S112" s="166">
        <f ca="1">-'Case 2 Assumptions'!$C85*'Case 2 Assumptions'!$C$65*'Program Case 2 - Forecasts'!S$21*$B112*'Demographic-Economic'!$E51*'Case 2 Assumptions'!$C$45</f>
        <v>0</v>
      </c>
      <c r="T112" s="166">
        <f ca="1">-'Case 2 Assumptions'!$C85*'Case 2 Assumptions'!$C$65*'Program Case 2 - Forecasts'!T$21*$B112*'Demographic-Economic'!$E51*'Case 2 Assumptions'!$C$45</f>
        <v>0</v>
      </c>
      <c r="U112" s="166">
        <f ca="1">-'Case 2 Assumptions'!$C85*'Case 2 Assumptions'!$C$65*'Program Case 2 - Forecasts'!U$21*$B112*'Demographic-Economic'!$E51*'Case 2 Assumptions'!$C$45</f>
        <v>0</v>
      </c>
      <c r="V112" s="166">
        <f ca="1">-'Case 2 Assumptions'!$C85*'Case 2 Assumptions'!$C$65*'Program Case 2 - Forecasts'!V$21*$B112*'Demographic-Economic'!$E51*'Case 2 Assumptions'!$C$45</f>
        <v>0</v>
      </c>
      <c r="W112" s="166">
        <f ca="1">-'Case 2 Assumptions'!$C85*'Case 2 Assumptions'!$C$65*'Program Case 2 - Forecasts'!W$21*$B112*'Demographic-Economic'!$E51*'Case 2 Assumptions'!$C$45</f>
        <v>0</v>
      </c>
      <c r="X112" s="166">
        <f ca="1">-'Case 2 Assumptions'!$C85*'Case 2 Assumptions'!$C$65*'Program Case 2 - Forecasts'!X$21*$B112*'Demographic-Economic'!$E51*'Case 2 Assumptions'!$C$45</f>
        <v>0</v>
      </c>
      <c r="Y112" s="166"/>
      <c r="Z112" s="166"/>
      <c r="AA112" s="166"/>
      <c r="AB112" s="166"/>
      <c r="AC112" s="166"/>
      <c r="AD112" s="166"/>
      <c r="AE112" s="166"/>
      <c r="AF112" s="166"/>
      <c r="AG112" s="166"/>
      <c r="AH112" s="166"/>
      <c r="AI112" s="166"/>
      <c r="AJ112" s="166"/>
      <c r="AK112" s="166"/>
      <c r="AL112" s="166"/>
      <c r="AM112" s="166"/>
      <c r="AN112" s="166"/>
      <c r="AO112" s="166"/>
      <c r="AP112" s="166"/>
      <c r="AQ112" s="166"/>
      <c r="AR112" s="166"/>
      <c r="AS112" s="166"/>
      <c r="AT112" s="166"/>
      <c r="AU112" s="166"/>
      <c r="AV112" s="166"/>
      <c r="AW112" s="166"/>
      <c r="AX112" s="166"/>
      <c r="AY112" s="166"/>
      <c r="AZ112" s="166"/>
      <c r="BA112" s="166"/>
      <c r="BB112" s="166"/>
      <c r="BC112" s="166"/>
      <c r="BD112" s="166"/>
      <c r="BE112" s="166"/>
      <c r="BF112" s="166"/>
      <c r="BG112" s="166"/>
      <c r="BH112" s="166"/>
      <c r="BI112" s="166"/>
      <c r="BJ112" s="166"/>
      <c r="BK112" s="166"/>
      <c r="BL112" s="166"/>
      <c r="BM112" s="166"/>
      <c r="BN112" s="166"/>
      <c r="BO112" s="166"/>
      <c r="BP112" s="166"/>
      <c r="BQ112" s="166"/>
      <c r="BR112" s="166"/>
      <c r="BS112" s="166"/>
      <c r="BT112" s="166"/>
      <c r="BU112" s="166"/>
      <c r="BV112" s="166"/>
      <c r="BW112" s="166"/>
      <c r="BX112" s="166"/>
      <c r="BY112" s="166"/>
      <c r="BZ112" s="166"/>
      <c r="CA112" s="166"/>
      <c r="CB112" s="166"/>
      <c r="CC112" s="166"/>
      <c r="CD112" s="166"/>
      <c r="CE112" s="166"/>
      <c r="CF112" s="166"/>
    </row>
    <row r="113" spans="2:84" ht="16" x14ac:dyDescent="0.2">
      <c r="B113" s="130" t="s">
        <v>240</v>
      </c>
      <c r="C113" s="167"/>
      <c r="D113" s="168"/>
      <c r="E113" s="168"/>
      <c r="F113" s="166"/>
      <c r="G113" s="167"/>
      <c r="H113" s="166"/>
      <c r="I113" s="166"/>
      <c r="J113" s="166"/>
      <c r="K113" s="166"/>
      <c r="L113" s="166"/>
      <c r="M113" s="166"/>
      <c r="N113" s="166"/>
      <c r="O113" s="166"/>
      <c r="P113" s="166"/>
      <c r="Q113" s="166"/>
      <c r="R113" s="166"/>
      <c r="S113" s="166"/>
      <c r="T113" s="166"/>
      <c r="U113" s="166"/>
      <c r="V113" s="166"/>
      <c r="W113" s="166"/>
      <c r="X113" s="166"/>
      <c r="Y113" s="166"/>
      <c r="Z113" s="166"/>
      <c r="AA113" s="166"/>
      <c r="AB113" s="166"/>
      <c r="AC113" s="166"/>
      <c r="AD113" s="166"/>
      <c r="AE113" s="166"/>
      <c r="AF113" s="166"/>
      <c r="AG113" s="166"/>
      <c r="AH113" s="166"/>
      <c r="AI113" s="166"/>
      <c r="AJ113" s="166"/>
      <c r="AK113" s="166"/>
      <c r="AL113" s="166"/>
      <c r="AM113" s="166"/>
      <c r="AN113" s="166"/>
      <c r="AO113" s="166"/>
      <c r="AP113" s="166"/>
      <c r="AQ113" s="166"/>
      <c r="AR113" s="166"/>
      <c r="AS113" s="166"/>
      <c r="AT113" s="166"/>
      <c r="AU113" s="166"/>
      <c r="AV113" s="166"/>
      <c r="AW113" s="166"/>
      <c r="AX113" s="166"/>
      <c r="AY113" s="166"/>
      <c r="AZ113" s="166"/>
      <c r="BA113" s="166"/>
      <c r="BB113" s="166"/>
      <c r="BC113" s="166"/>
      <c r="BD113" s="166"/>
      <c r="BE113" s="166"/>
      <c r="BF113" s="166"/>
      <c r="BG113" s="166"/>
      <c r="BH113" s="166"/>
      <c r="BI113" s="166"/>
      <c r="BJ113" s="166"/>
      <c r="BK113" s="166"/>
      <c r="BL113" s="166"/>
      <c r="BM113" s="166"/>
      <c r="BN113" s="166"/>
      <c r="BO113" s="166"/>
      <c r="BP113" s="166"/>
      <c r="BQ113" s="166"/>
      <c r="BR113" s="166"/>
      <c r="BS113" s="166"/>
      <c r="BT113" s="166"/>
      <c r="BU113" s="166"/>
      <c r="BV113" s="166"/>
      <c r="BW113" s="166"/>
      <c r="BX113" s="166"/>
      <c r="BY113" s="166"/>
      <c r="BZ113" s="166"/>
      <c r="CA113" s="166"/>
      <c r="CB113" s="166"/>
      <c r="CC113" s="166"/>
      <c r="CD113" s="166"/>
      <c r="CE113" s="166"/>
      <c r="CF113" s="166"/>
    </row>
    <row r="114" spans="2:84" x14ac:dyDescent="0.2">
      <c r="B114" s="180">
        <v>25000</v>
      </c>
      <c r="C114" s="79"/>
      <c r="D114" s="152"/>
      <c r="E114" s="152"/>
      <c r="F114" s="153"/>
      <c r="G114" s="79"/>
      <c r="H114" s="166">
        <f ca="1">-'Case 2 Assumptions'!$C73*'Case 2 Assumptions'!$C$65*'Program Case 2 - Forecasts'!H$24*$B114*'Demographic-Economic'!$H39*'Case 2 Assumptions'!$C$45</f>
        <v>127089.79896539693</v>
      </c>
      <c r="I114" s="166">
        <f ca="1">-'Case 2 Assumptions'!$C73*'Case 2 Assumptions'!$C$65*'Program Case 2 - Forecasts'!I$24*$B114*'Demographic-Economic'!$H39*'Case 2 Assumptions'!$C$45</f>
        <v>128135.72537460348</v>
      </c>
      <c r="J114" s="166">
        <f ca="1">-'Case 2 Assumptions'!$C73*'Case 2 Assumptions'!$C$65*'Program Case 2 - Forecasts'!J$24*$B114*'Demographic-Economic'!$H39*'Case 2 Assumptions'!$C$45</f>
        <v>129190.25957186933</v>
      </c>
      <c r="K114" s="166">
        <f ca="1">-'Case 2 Assumptions'!$C73*'Case 2 Assumptions'!$C$65*'Program Case 2 - Forecasts'!K$24*$B114*'Demographic-Economic'!$H39*'Case 2 Assumptions'!$C$45</f>
        <v>130253.47239775815</v>
      </c>
      <c r="L114" s="166">
        <f ca="1">-'Case 2 Assumptions'!$C73*'Case 2 Assumptions'!$C$65*'Program Case 2 - Forecasts'!L$24*$B114*'Demographic-Economic'!$H39*'Case 2 Assumptions'!$C$45</f>
        <v>131325.43527582567</v>
      </c>
      <c r="M114" s="166">
        <f ca="1">-'Case 2 Assumptions'!$C73*'Case 2 Assumptions'!$C$65*'Program Case 2 - Forecasts'!M$24*$B114*'Demographic-Economic'!$H39*'Case 2 Assumptions'!$C$45</f>
        <v>132406.22021745166</v>
      </c>
      <c r="N114" s="166">
        <f ca="1">-'Case 2 Assumptions'!$C73*'Case 2 Assumptions'!$C$65*'Program Case 2 - Forecasts'!N$24*$B114*'Demographic-Economic'!$H39*'Case 2 Assumptions'!$C$45</f>
        <v>133232.22194026798</v>
      </c>
      <c r="O114" s="166">
        <f ca="1">-'Case 2 Assumptions'!$C73*'Case 2 Assumptions'!$C$65*'Program Case 2 - Forecasts'!O$24*$B114*'Demographic-Economic'!$H39*'Case 2 Assumptions'!$C$45</f>
        <v>134063.37658449376</v>
      </c>
      <c r="P114" s="166">
        <f ca="1">-'Case 2 Assumptions'!$C73*'Case 2 Assumptions'!$C$65*'Program Case 2 - Forecasts'!P$24*$B114*'Demographic-Economic'!$H39*'Case 2 Assumptions'!$C$45</f>
        <v>134899.71629605652</v>
      </c>
      <c r="Q114" s="166">
        <f ca="1">-'Case 2 Assumptions'!$C73*'Case 2 Assumptions'!$C$65*'Program Case 2 - Forecasts'!Q$24*$B114*'Demographic-Economic'!$H39*'Case 2 Assumptions'!$C$45</f>
        <v>135741.27342143044</v>
      </c>
      <c r="R114" s="166">
        <f ca="1">-'Case 2 Assumptions'!$C73*'Case 2 Assumptions'!$C$65*'Program Case 2 - Forecasts'!R$24*$B114*'Demographic-Economic'!$H39*'Case 2 Assumptions'!$C$45</f>
        <v>136588.08050889373</v>
      </c>
      <c r="S114" s="166">
        <f ca="1">-'Case 2 Assumptions'!$C73*'Case 2 Assumptions'!$C$65*'Program Case 2 - Forecasts'!S$24*$B114*'Demographic-Economic'!$H39*'Case 2 Assumptions'!$C$45</f>
        <v>137440.17030974579</v>
      </c>
      <c r="T114" s="166">
        <f ca="1">-'Case 2 Assumptions'!$C73*'Case 2 Assumptions'!$C$65*'Program Case 2 - Forecasts'!T$24*$B114*'Demographic-Economic'!$H39*'Case 2 Assumptions'!$C$45</f>
        <v>138297.57577962746</v>
      </c>
      <c r="U114" s="166">
        <f ca="1">-'Case 2 Assumptions'!$C73*'Case 2 Assumptions'!$C$65*'Program Case 2 - Forecasts'!U$24*$B114*'Demographic-Economic'!$H39*'Case 2 Assumptions'!$C$45</f>
        <v>139160.33007974605</v>
      </c>
      <c r="V114" s="166">
        <f ca="1">-'Case 2 Assumptions'!$C73*'Case 2 Assumptions'!$C$65*'Program Case 2 - Forecasts'!V$24*$B114*'Demographic-Economic'!$H39*'Case 2 Assumptions'!$C$45</f>
        <v>140028.46657820672</v>
      </c>
      <c r="W114" s="166">
        <f ca="1">-'Case 2 Assumptions'!$C73*'Case 2 Assumptions'!$C$65*'Program Case 2 - Forecasts'!W$24*$B114*'Demographic-Economic'!$H39*'Case 2 Assumptions'!$C$45</f>
        <v>140902.01885125934</v>
      </c>
      <c r="X114" s="166">
        <f ca="1">-'Case 2 Assumptions'!$C73*'Case 2 Assumptions'!$C$65*'Program Case 2 - Forecasts'!X$24*$B114*'Demographic-Economic'!$H39*'Case 2 Assumptions'!$C$45</f>
        <v>141499.61617211014</v>
      </c>
      <c r="Y114" s="166"/>
      <c r="Z114" s="166"/>
      <c r="AA114" s="166"/>
      <c r="AB114" s="166"/>
      <c r="AC114" s="166"/>
      <c r="AD114" s="166"/>
      <c r="AE114" s="166"/>
      <c r="AF114" s="166"/>
      <c r="AG114" s="166"/>
      <c r="AH114" s="166"/>
      <c r="AI114" s="166"/>
      <c r="AJ114" s="166"/>
      <c r="AK114" s="166"/>
      <c r="AL114" s="166"/>
      <c r="AM114" s="166"/>
      <c r="AN114" s="166"/>
      <c r="AO114" s="166"/>
      <c r="AP114" s="166"/>
      <c r="AQ114" s="166"/>
      <c r="AR114" s="166"/>
      <c r="AS114" s="166"/>
      <c r="AT114" s="166"/>
      <c r="AU114" s="166"/>
      <c r="AV114" s="166"/>
      <c r="AW114" s="166"/>
      <c r="AX114" s="166"/>
      <c r="AY114" s="166"/>
      <c r="AZ114" s="166"/>
      <c r="BA114" s="166"/>
      <c r="BB114" s="166"/>
      <c r="BC114" s="166"/>
      <c r="BD114" s="166"/>
      <c r="BE114" s="166"/>
      <c r="BF114" s="166"/>
      <c r="BG114" s="166"/>
      <c r="BH114" s="166"/>
      <c r="BI114" s="166"/>
      <c r="BJ114" s="166"/>
      <c r="BK114" s="166"/>
      <c r="BL114" s="166"/>
      <c r="BM114" s="166"/>
      <c r="BN114" s="166"/>
      <c r="BO114" s="166"/>
      <c r="BP114" s="166"/>
      <c r="BQ114" s="166"/>
      <c r="BR114" s="166"/>
      <c r="BS114" s="166"/>
      <c r="BT114" s="166"/>
      <c r="BU114" s="166"/>
      <c r="BV114" s="166"/>
      <c r="BW114" s="166"/>
      <c r="BX114" s="166"/>
      <c r="BY114" s="166"/>
      <c r="BZ114" s="166"/>
      <c r="CA114" s="166"/>
      <c r="CB114" s="166"/>
      <c r="CC114" s="166"/>
      <c r="CD114" s="166"/>
      <c r="CE114" s="166"/>
      <c r="CF114" s="166"/>
    </row>
    <row r="115" spans="2:84" x14ac:dyDescent="0.2">
      <c r="B115" s="180">
        <f>B114+50000</f>
        <v>75000</v>
      </c>
      <c r="C115" s="79"/>
      <c r="D115" s="152"/>
      <c r="E115" s="152"/>
      <c r="F115" s="153"/>
      <c r="G115" s="79"/>
      <c r="H115" s="166">
        <f ca="1">-'Case 2 Assumptions'!$C74*'Case 2 Assumptions'!$C$65*'Program Case 2 - Forecasts'!H$24*$B115*'Demographic-Economic'!$H40*'Case 2 Assumptions'!$C$45</f>
        <v>427817.94977026386</v>
      </c>
      <c r="I115" s="166">
        <f ca="1">-'Case 2 Assumptions'!$C74*'Case 2 Assumptions'!$C$65*'Program Case 2 - Forecasts'!I$24*$B115*'Demographic-Economic'!$H40*'Case 2 Assumptions'!$C$45</f>
        <v>431338.81529715931</v>
      </c>
      <c r="J115" s="166">
        <f ca="1">-'Case 2 Assumptions'!$C74*'Case 2 Assumptions'!$C$65*'Program Case 2 - Forecasts'!J$24*$B115*'Demographic-Economic'!$H40*'Case 2 Assumptions'!$C$45</f>
        <v>434888.65692024457</v>
      </c>
      <c r="K115" s="166">
        <f ca="1">-'Case 2 Assumptions'!$C74*'Case 2 Assumptions'!$C$65*'Program Case 2 - Forecasts'!K$24*$B115*'Demographic-Economic'!$H40*'Case 2 Assumptions'!$C$45</f>
        <v>438467.71310763399</v>
      </c>
      <c r="L115" s="166">
        <f ca="1">-'Case 2 Assumptions'!$C74*'Case 2 Assumptions'!$C$65*'Program Case 2 - Forecasts'!L$24*$B115*'Demographic-Economic'!$H40*'Case 2 Assumptions'!$C$45</f>
        <v>442076.22428994806</v>
      </c>
      <c r="M115" s="166">
        <f ca="1">-'Case 2 Assumptions'!$C74*'Case 2 Assumptions'!$C$65*'Program Case 2 - Forecasts'!M$24*$B115*'Demographic-Economic'!$H40*'Case 2 Assumptions'!$C$45</f>
        <v>445714.43287657836</v>
      </c>
      <c r="N115" s="166">
        <f ca="1">-'Case 2 Assumptions'!$C74*'Case 2 Assumptions'!$C$65*'Program Case 2 - Forecasts'!N$24*$B115*'Demographic-Economic'!$H40*'Case 2 Assumptions'!$C$45</f>
        <v>448494.97361579374</v>
      </c>
      <c r="O115" s="166">
        <f ca="1">-'Case 2 Assumptions'!$C74*'Case 2 Assumptions'!$C$65*'Program Case 2 - Forecasts'!O$24*$B115*'Demographic-Economic'!$H40*'Case 2 Assumptions'!$C$45</f>
        <v>451292.86045430787</v>
      </c>
      <c r="P115" s="166">
        <f ca="1">-'Case 2 Assumptions'!$C74*'Case 2 Assumptions'!$C$65*'Program Case 2 - Forecasts'!P$24*$B115*'Demographic-Economic'!$H40*'Case 2 Assumptions'!$C$45</f>
        <v>454108.2016038337</v>
      </c>
      <c r="Q115" s="166">
        <f ca="1">-'Case 2 Assumptions'!$C74*'Case 2 Assumptions'!$C$65*'Program Case 2 - Forecasts'!Q$24*$B115*'Demographic-Economic'!$H40*'Case 2 Assumptions'!$C$45</f>
        <v>456941.10595117661</v>
      </c>
      <c r="R115" s="166">
        <f ca="1">-'Case 2 Assumptions'!$C74*'Case 2 Assumptions'!$C$65*'Program Case 2 - Forecasts'!R$24*$B115*'Demographic-Economic'!$H40*'Case 2 Assumptions'!$C$45</f>
        <v>459791.68306246877</v>
      </c>
      <c r="S115" s="166">
        <f ca="1">-'Case 2 Assumptions'!$C74*'Case 2 Assumptions'!$C$65*'Program Case 2 - Forecasts'!S$24*$B115*'Demographic-Economic'!$H40*'Case 2 Assumptions'!$C$45</f>
        <v>462660.04318726476</v>
      </c>
      <c r="T115" s="166">
        <f ca="1">-'Case 2 Assumptions'!$C74*'Case 2 Assumptions'!$C$65*'Program Case 2 - Forecasts'!T$24*$B115*'Demographic-Economic'!$H40*'Case 2 Assumptions'!$C$45</f>
        <v>465546.29726298689</v>
      </c>
      <c r="U115" s="166">
        <f ca="1">-'Case 2 Assumptions'!$C74*'Case 2 Assumptions'!$C$65*'Program Case 2 - Forecasts'!U$24*$B115*'Demographic-Economic'!$H40*'Case 2 Assumptions'!$C$45</f>
        <v>468450.55691904883</v>
      </c>
      <c r="V115" s="166">
        <f ca="1">-'Case 2 Assumptions'!$C74*'Case 2 Assumptions'!$C$65*'Program Case 2 - Forecasts'!V$24*$B115*'Demographic-Economic'!$H40*'Case 2 Assumptions'!$C$45</f>
        <v>471372.93448133697</v>
      </c>
      <c r="W115" s="166">
        <f ca="1">-'Case 2 Assumptions'!$C74*'Case 2 Assumptions'!$C$65*'Program Case 2 - Forecasts'!W$24*$B115*'Demographic-Economic'!$H40*'Case 2 Assumptions'!$C$45</f>
        <v>474313.54297640809</v>
      </c>
      <c r="X115" s="166">
        <f ca="1">-'Case 2 Assumptions'!$C74*'Case 2 Assumptions'!$C$65*'Program Case 2 - Forecasts'!X$24*$B115*'Demographic-Economic'!$H40*'Case 2 Assumptions'!$C$45</f>
        <v>476325.21395768161</v>
      </c>
      <c r="Y115" s="166"/>
      <c r="Z115" s="166"/>
      <c r="AA115" s="166"/>
      <c r="AB115" s="166"/>
      <c r="AC115" s="166"/>
      <c r="AD115" s="166"/>
      <c r="AE115" s="166"/>
      <c r="AF115" s="166"/>
      <c r="AG115" s="166"/>
      <c r="AH115" s="166"/>
      <c r="AI115" s="166"/>
      <c r="AJ115" s="166"/>
      <c r="AK115" s="166"/>
      <c r="AL115" s="166"/>
      <c r="AM115" s="166"/>
      <c r="AN115" s="166"/>
      <c r="AO115" s="166"/>
      <c r="AP115" s="166"/>
      <c r="AQ115" s="166"/>
      <c r="AR115" s="166"/>
      <c r="AS115" s="166"/>
      <c r="AT115" s="166"/>
      <c r="AU115" s="166"/>
      <c r="AV115" s="166"/>
      <c r="AW115" s="166"/>
      <c r="AX115" s="166"/>
      <c r="AY115" s="166"/>
      <c r="AZ115" s="166"/>
      <c r="BA115" s="166"/>
      <c r="BB115" s="166"/>
      <c r="BC115" s="166"/>
      <c r="BD115" s="166"/>
      <c r="BE115" s="166"/>
      <c r="BF115" s="166"/>
      <c r="BG115" s="166"/>
      <c r="BH115" s="166"/>
      <c r="BI115" s="166"/>
      <c r="BJ115" s="166"/>
      <c r="BK115" s="166"/>
      <c r="BL115" s="166"/>
      <c r="BM115" s="166"/>
      <c r="BN115" s="166"/>
      <c r="BO115" s="166"/>
      <c r="BP115" s="166"/>
      <c r="BQ115" s="166"/>
      <c r="BR115" s="166"/>
      <c r="BS115" s="166"/>
      <c r="BT115" s="166"/>
      <c r="BU115" s="166"/>
      <c r="BV115" s="166"/>
      <c r="BW115" s="166"/>
      <c r="BX115" s="166"/>
      <c r="BY115" s="166"/>
      <c r="BZ115" s="166"/>
      <c r="CA115" s="166"/>
      <c r="CB115" s="166"/>
      <c r="CC115" s="166"/>
      <c r="CD115" s="166"/>
      <c r="CE115" s="166"/>
      <c r="CF115" s="166"/>
    </row>
    <row r="116" spans="2:84" x14ac:dyDescent="0.2">
      <c r="B116" s="180">
        <f>B115+50000</f>
        <v>125000</v>
      </c>
      <c r="C116" s="79"/>
      <c r="D116" s="152"/>
      <c r="E116" s="152"/>
      <c r="F116" s="153"/>
      <c r="G116" s="79"/>
      <c r="H116" s="166">
        <f ca="1">-'Case 2 Assumptions'!$C75*'Case 2 Assumptions'!$C$65*'Program Case 2 - Forecasts'!H$24*$B116*'Demographic-Economic'!$H41*'Case 2 Assumptions'!$C$45</f>
        <v>723875.93326375168</v>
      </c>
      <c r="I116" s="166">
        <f ca="1">-'Case 2 Assumptions'!$C75*'Case 2 Assumptions'!$C$65*'Program Case 2 - Forecasts'!I$24*$B116*'Demographic-Economic'!$H41*'Case 2 Assumptions'!$C$45</f>
        <v>729833.30326317833</v>
      </c>
      <c r="J116" s="166">
        <f ca="1">-'Case 2 Assumptions'!$C75*'Case 2 Assumptions'!$C$65*'Program Case 2 - Forecasts'!J$24*$B116*'Demographic-Economic'!$H41*'Case 2 Assumptions'!$C$45</f>
        <v>735839.70135664137</v>
      </c>
      <c r="K116" s="166">
        <f ca="1">-'Case 2 Assumptions'!$C75*'Case 2 Assumptions'!$C$65*'Program Case 2 - Forecasts'!K$24*$B116*'Demographic-Economic'!$H41*'Case 2 Assumptions'!$C$45</f>
        <v>741895.53103662841</v>
      </c>
      <c r="L116" s="166">
        <f ca="1">-'Case 2 Assumptions'!$C75*'Case 2 Assumptions'!$C$65*'Program Case 2 - Forecasts'!L$24*$B116*'Demographic-Economic'!$H41*'Case 2 Assumptions'!$C$45</f>
        <v>748001.19911622396</v>
      </c>
      <c r="M116" s="166">
        <f ca="1">-'Case 2 Assumptions'!$C75*'Case 2 Assumptions'!$C$65*'Program Case 2 - Forecasts'!M$24*$B116*'Demographic-Economic'!$H41*'Case 2 Assumptions'!$C$45</f>
        <v>754157.11575662985</v>
      </c>
      <c r="N116" s="166">
        <f ca="1">-'Case 2 Assumptions'!$C75*'Case 2 Assumptions'!$C$65*'Program Case 2 - Forecasts'!N$24*$B116*'Demographic-Economic'!$H41*'Case 2 Assumptions'!$C$45</f>
        <v>758861.84243688779</v>
      </c>
      <c r="O116" s="166">
        <f ca="1">-'Case 2 Assumptions'!$C75*'Case 2 Assumptions'!$C$65*'Program Case 2 - Forecasts'!O$24*$B116*'Demographic-Economic'!$H41*'Case 2 Assumptions'!$C$45</f>
        <v>763595.91903999308</v>
      </c>
      <c r="P116" s="166">
        <f ca="1">-'Case 2 Assumptions'!$C75*'Case 2 Assumptions'!$C$65*'Program Case 2 - Forecasts'!P$24*$B116*'Demographic-Economic'!$H41*'Case 2 Assumptions'!$C$45</f>
        <v>768359.52866217738</v>
      </c>
      <c r="Q116" s="166">
        <f ca="1">-'Case 2 Assumptions'!$C75*'Case 2 Assumptions'!$C$65*'Program Case 2 - Forecasts'!Q$24*$B116*'Demographic-Economic'!$H41*'Case 2 Assumptions'!$C$45</f>
        <v>773152.85554194264</v>
      </c>
      <c r="R116" s="166">
        <f ca="1">-'Case 2 Assumptions'!$C75*'Case 2 Assumptions'!$C$65*'Program Case 2 - Forecasts'!R$24*$B116*'Demographic-Economic'!$H41*'Case 2 Assumptions'!$C$45</f>
        <v>777976.08506722283</v>
      </c>
      <c r="S116" s="166">
        <f ca="1">-'Case 2 Assumptions'!$C75*'Case 2 Assumptions'!$C$65*'Program Case 2 - Forecasts'!S$24*$B116*'Demographic-Economic'!$H41*'Case 2 Assumptions'!$C$45</f>
        <v>782829.40378231695</v>
      </c>
      <c r="T116" s="166">
        <f ca="1">-'Case 2 Assumptions'!$C75*'Case 2 Assumptions'!$C$65*'Program Case 2 - Forecasts'!T$24*$B116*'Demographic-Economic'!$H41*'Case 2 Assumptions'!$C$45</f>
        <v>787712.99939540809</v>
      </c>
      <c r="U116" s="166">
        <f ca="1">-'Case 2 Assumptions'!$C75*'Case 2 Assumptions'!$C$65*'Program Case 2 - Forecasts'!U$24*$B116*'Demographic-Economic'!$H41*'Case 2 Assumptions'!$C$45</f>
        <v>792627.06078554154</v>
      </c>
      <c r="V116" s="166">
        <f ca="1">-'Case 2 Assumptions'!$C75*'Case 2 Assumptions'!$C$65*'Program Case 2 - Forecasts'!V$24*$B116*'Demographic-Economic'!$H41*'Case 2 Assumptions'!$C$45</f>
        <v>797571.77801020769</v>
      </c>
      <c r="W116" s="166">
        <f ca="1">-'Case 2 Assumptions'!$C75*'Case 2 Assumptions'!$C$65*'Program Case 2 - Forecasts'!W$24*$B116*'Demographic-Economic'!$H41*'Case 2 Assumptions'!$C$45</f>
        <v>802547.34231244412</v>
      </c>
      <c r="X116" s="166">
        <f ca="1">-'Case 2 Assumptions'!$C75*'Case 2 Assumptions'!$C$65*'Program Case 2 - Forecasts'!X$24*$B116*'Demographic-Economic'!$H41*'Case 2 Assumptions'!$C$45</f>
        <v>805951.12705259118</v>
      </c>
      <c r="Y116" s="166"/>
      <c r="Z116" s="166"/>
      <c r="AA116" s="166"/>
      <c r="AB116" s="166"/>
      <c r="AC116" s="166"/>
      <c r="AD116" s="166"/>
      <c r="AE116" s="166"/>
      <c r="AF116" s="166"/>
      <c r="AG116" s="166"/>
      <c r="AH116" s="166"/>
      <c r="AI116" s="166"/>
      <c r="AJ116" s="166"/>
      <c r="AK116" s="166"/>
      <c r="AL116" s="166"/>
      <c r="AM116" s="166"/>
      <c r="AN116" s="166"/>
      <c r="AO116" s="166"/>
      <c r="AP116" s="166"/>
      <c r="AQ116" s="166"/>
      <c r="AR116" s="166"/>
      <c r="AS116" s="166"/>
      <c r="AT116" s="166"/>
      <c r="AU116" s="166"/>
      <c r="AV116" s="166"/>
      <c r="AW116" s="166"/>
      <c r="AX116" s="166"/>
      <c r="AY116" s="166"/>
      <c r="AZ116" s="166"/>
      <c r="BA116" s="166"/>
      <c r="BB116" s="166"/>
      <c r="BC116" s="166"/>
      <c r="BD116" s="166"/>
      <c r="BE116" s="166"/>
      <c r="BF116" s="166"/>
      <c r="BG116" s="166"/>
      <c r="BH116" s="166"/>
      <c r="BI116" s="166"/>
      <c r="BJ116" s="166"/>
      <c r="BK116" s="166"/>
      <c r="BL116" s="166"/>
      <c r="BM116" s="166"/>
      <c r="BN116" s="166"/>
      <c r="BO116" s="166"/>
      <c r="BP116" s="166"/>
      <c r="BQ116" s="166"/>
      <c r="BR116" s="166"/>
      <c r="BS116" s="166"/>
      <c r="BT116" s="166"/>
      <c r="BU116" s="166"/>
      <c r="BV116" s="166"/>
      <c r="BW116" s="166"/>
      <c r="BX116" s="166"/>
      <c r="BY116" s="166"/>
      <c r="BZ116" s="166"/>
      <c r="CA116" s="166"/>
      <c r="CB116" s="166"/>
      <c r="CC116" s="166"/>
      <c r="CD116" s="166"/>
      <c r="CE116" s="166"/>
      <c r="CF116" s="166"/>
    </row>
    <row r="117" spans="2:84" x14ac:dyDescent="0.2">
      <c r="B117" s="180">
        <f>B116+50000</f>
        <v>175000</v>
      </c>
      <c r="C117" s="79"/>
      <c r="D117" s="152"/>
      <c r="E117" s="152"/>
      <c r="F117" s="153"/>
      <c r="G117" s="79"/>
      <c r="H117" s="166">
        <f ca="1">-'Case 2 Assumptions'!$C76*'Case 2 Assumptions'!$C$65*'Program Case 2 - Forecasts'!H$24*$B117*'Demographic-Economic'!$H42*'Case 2 Assumptions'!$C$45</f>
        <v>667042.80428866378</v>
      </c>
      <c r="I117" s="166">
        <f ca="1">-'Case 2 Assumptions'!$C76*'Case 2 Assumptions'!$C$65*'Program Case 2 - Forecasts'!I$24*$B117*'Demographic-Economic'!$H42*'Case 2 Assumptions'!$C$45</f>
        <v>672532.44775931467</v>
      </c>
      <c r="J117" s="166">
        <f ca="1">-'Case 2 Assumptions'!$C76*'Case 2 Assumptions'!$C$65*'Program Case 2 - Forecasts'!J$24*$B117*'Demographic-Economic'!$H42*'Case 2 Assumptions'!$C$45</f>
        <v>678067.27001797617</v>
      </c>
      <c r="K117" s="166">
        <f ca="1">-'Case 2 Assumptions'!$C76*'Case 2 Assumptions'!$C$65*'Program Case 2 - Forecasts'!K$24*$B117*'Demographic-Economic'!$H42*'Case 2 Assumptions'!$C$45</f>
        <v>683647.64287803276</v>
      </c>
      <c r="L117" s="166">
        <f ca="1">-'Case 2 Assumptions'!$C76*'Case 2 Assumptions'!$C$65*'Program Case 2 - Forecasts'!L$24*$B117*'Demographic-Economic'!$H42*'Case 2 Assumptions'!$C$45</f>
        <v>689273.94121275737</v>
      </c>
      <c r="M117" s="166">
        <f ca="1">-'Case 2 Assumptions'!$C76*'Case 2 Assumptions'!$C$65*'Program Case 2 - Forecasts'!M$24*$B117*'Demographic-Economic'!$H42*'Case 2 Assumptions'!$C$45</f>
        <v>694946.54298067326</v>
      </c>
      <c r="N117" s="166">
        <f ca="1">-'Case 2 Assumptions'!$C76*'Case 2 Assumptions'!$C$65*'Program Case 2 - Forecasts'!N$24*$B117*'Demographic-Economic'!$H42*'Case 2 Assumptions'!$C$45</f>
        <v>699281.89097886044</v>
      </c>
      <c r="O117" s="166">
        <f ca="1">-'Case 2 Assumptions'!$C76*'Case 2 Assumptions'!$C$65*'Program Case 2 - Forecasts'!O$24*$B117*'Demographic-Economic'!$H42*'Case 2 Assumptions'!$C$45</f>
        <v>703644.28457138513</v>
      </c>
      <c r="P117" s="166">
        <f ca="1">-'Case 2 Assumptions'!$C76*'Case 2 Assumptions'!$C$65*'Program Case 2 - Forecasts'!P$24*$B117*'Demographic-Economic'!$H42*'Case 2 Assumptions'!$C$45</f>
        <v>708033.89247918199</v>
      </c>
      <c r="Q117" s="166">
        <f ca="1">-'Case 2 Assumptions'!$C76*'Case 2 Assumptions'!$C$65*'Program Case 2 - Forecasts'!Q$24*$B117*'Demographic-Economic'!$H42*'Case 2 Assumptions'!$C$45</f>
        <v>712450.88447577273</v>
      </c>
      <c r="R117" s="166">
        <f ca="1">-'Case 2 Assumptions'!$C76*'Case 2 Assumptions'!$C$65*'Program Case 2 - Forecasts'!R$24*$B117*'Demographic-Economic'!$H42*'Case 2 Assumptions'!$C$45</f>
        <v>716895.43139386841</v>
      </c>
      <c r="S117" s="166">
        <f ca="1">-'Case 2 Assumptions'!$C76*'Case 2 Assumptions'!$C$65*'Program Case 2 - Forecasts'!S$24*$B117*'Demographic-Economic'!$H42*'Case 2 Assumptions'!$C$45</f>
        <v>721367.70513175416</v>
      </c>
      <c r="T117" s="166">
        <f ca="1">-'Case 2 Assumptions'!$C76*'Case 2 Assumptions'!$C$65*'Program Case 2 - Forecasts'!T$24*$B117*'Demographic-Economic'!$H42*'Case 2 Assumptions'!$C$45</f>
        <v>725867.87866022147</v>
      </c>
      <c r="U117" s="166">
        <f ca="1">-'Case 2 Assumptions'!$C76*'Case 2 Assumptions'!$C$65*'Program Case 2 - Forecasts'!U$24*$B117*'Demographic-Economic'!$H42*'Case 2 Assumptions'!$C$45</f>
        <v>730396.12602899654</v>
      </c>
      <c r="V117" s="166">
        <f ca="1">-'Case 2 Assumptions'!$C76*'Case 2 Assumptions'!$C$65*'Program Case 2 - Forecasts'!V$24*$B117*'Demographic-Economic'!$H42*'Case 2 Assumptions'!$C$45</f>
        <v>734952.62237372855</v>
      </c>
      <c r="W117" s="166">
        <f ca="1">-'Case 2 Assumptions'!$C76*'Case 2 Assumptions'!$C$65*'Program Case 2 - Forecasts'!W$24*$B117*'Demographic-Economic'!$H42*'Case 2 Assumptions'!$C$45</f>
        <v>739537.54392253375</v>
      </c>
      <c r="X117" s="166">
        <f ca="1">-'Case 2 Assumptions'!$C76*'Case 2 Assumptions'!$C$65*'Program Case 2 - Forecasts'!X$24*$B117*'Demographic-Economic'!$H42*'Case 2 Assumptions'!$C$45</f>
        <v>742674.08986076619</v>
      </c>
      <c r="Y117" s="166"/>
      <c r="Z117" s="166"/>
      <c r="AA117" s="166"/>
      <c r="AB117" s="166"/>
      <c r="AC117" s="166"/>
      <c r="AD117" s="166"/>
      <c r="AE117" s="166"/>
      <c r="AF117" s="166"/>
      <c r="AG117" s="166"/>
      <c r="AH117" s="166"/>
      <c r="AI117" s="166"/>
      <c r="AJ117" s="166"/>
      <c r="AK117" s="166"/>
      <c r="AL117" s="166"/>
      <c r="AM117" s="166"/>
      <c r="AN117" s="166"/>
      <c r="AO117" s="166"/>
      <c r="AP117" s="166"/>
      <c r="AQ117" s="166"/>
      <c r="AR117" s="166"/>
      <c r="AS117" s="166"/>
      <c r="AT117" s="166"/>
      <c r="AU117" s="166"/>
      <c r="AV117" s="166"/>
      <c r="AW117" s="166"/>
      <c r="AX117" s="166"/>
      <c r="AY117" s="166"/>
      <c r="AZ117" s="166"/>
      <c r="BA117" s="166"/>
      <c r="BB117" s="166"/>
      <c r="BC117" s="166"/>
      <c r="BD117" s="166"/>
      <c r="BE117" s="166"/>
      <c r="BF117" s="166"/>
      <c r="BG117" s="166"/>
      <c r="BH117" s="166"/>
      <c r="BI117" s="166"/>
      <c r="BJ117" s="166"/>
      <c r="BK117" s="166"/>
      <c r="BL117" s="166"/>
      <c r="BM117" s="166"/>
      <c r="BN117" s="166"/>
      <c r="BO117" s="166"/>
      <c r="BP117" s="166"/>
      <c r="BQ117" s="166"/>
      <c r="BR117" s="166"/>
      <c r="BS117" s="166"/>
      <c r="BT117" s="166"/>
      <c r="BU117" s="166"/>
      <c r="BV117" s="166"/>
      <c r="BW117" s="166"/>
      <c r="BX117" s="166"/>
      <c r="BY117" s="166"/>
      <c r="BZ117" s="166"/>
      <c r="CA117" s="166"/>
      <c r="CB117" s="166"/>
      <c r="CC117" s="166"/>
      <c r="CD117" s="166"/>
      <c r="CE117" s="166"/>
      <c r="CF117" s="166"/>
    </row>
    <row r="118" spans="2:84" x14ac:dyDescent="0.2">
      <c r="B118" s="180">
        <f>B117+50000</f>
        <v>225000</v>
      </c>
      <c r="C118" s="79"/>
      <c r="D118" s="152"/>
      <c r="E118" s="152"/>
      <c r="F118" s="153"/>
      <c r="G118" s="79"/>
      <c r="H118" s="166">
        <f ca="1">-'Case 2 Assumptions'!$C77*'Case 2 Assumptions'!$C$65*'Program Case 2 - Forecasts'!H$24*$B118*'Demographic-Economic'!$H43*'Case 2 Assumptions'!$C$45</f>
        <v>273778.98861461412</v>
      </c>
      <c r="I118" s="166">
        <f ca="1">-'Case 2 Assumptions'!$C77*'Case 2 Assumptions'!$C$65*'Program Case 2 - Forecasts'!I$24*$B118*'Demographic-Economic'!$H43*'Case 2 Assumptions'!$C$45</f>
        <v>276032.14092745917</v>
      </c>
      <c r="J118" s="166">
        <f ca="1">-'Case 2 Assumptions'!$C77*'Case 2 Assumptions'!$C$65*'Program Case 2 - Forecasts'!J$24*$B118*'Demographic-Economic'!$H43*'Case 2 Assumptions'!$C$45</f>
        <v>278303.83628253307</v>
      </c>
      <c r="K118" s="166">
        <f ca="1">-'Case 2 Assumptions'!$C77*'Case 2 Assumptions'!$C$65*'Program Case 2 - Forecasts'!K$24*$B118*'Demographic-Economic'!$H43*'Case 2 Assumptions'!$C$45</f>
        <v>280594.22728577297</v>
      </c>
      <c r="L118" s="166">
        <f ca="1">-'Case 2 Assumptions'!$C77*'Case 2 Assumptions'!$C$65*'Program Case 2 - Forecasts'!L$24*$B118*'Demographic-Economic'!$H43*'Case 2 Assumptions'!$C$45</f>
        <v>282903.4677990076</v>
      </c>
      <c r="M118" s="166">
        <f ca="1">-'Case 2 Assumptions'!$C77*'Case 2 Assumptions'!$C$65*'Program Case 2 - Forecasts'!M$24*$B118*'Demographic-Economic'!$H43*'Case 2 Assumptions'!$C$45</f>
        <v>285231.71295036579</v>
      </c>
      <c r="N118" s="166">
        <f ca="1">-'Case 2 Assumptions'!$C77*'Case 2 Assumptions'!$C$65*'Program Case 2 - Forecasts'!N$24*$B118*'Demographic-Economic'!$H43*'Case 2 Assumptions'!$C$45</f>
        <v>287011.09979421587</v>
      </c>
      <c r="O118" s="166">
        <f ca="1">-'Case 2 Assumptions'!$C77*'Case 2 Assumptions'!$C$65*'Program Case 2 - Forecasts'!O$24*$B118*'Demographic-Economic'!$H43*'Case 2 Assumptions'!$C$45</f>
        <v>288801.58714828291</v>
      </c>
      <c r="P118" s="166">
        <f ca="1">-'Case 2 Assumptions'!$C77*'Case 2 Assumptions'!$C$65*'Program Case 2 - Forecasts'!P$24*$B118*'Demographic-Economic'!$H43*'Case 2 Assumptions'!$C$45</f>
        <v>290603.24426186644</v>
      </c>
      <c r="Q118" s="166">
        <f ca="1">-'Case 2 Assumptions'!$C77*'Case 2 Assumptions'!$C$65*'Program Case 2 - Forecasts'!Q$24*$B118*'Demographic-Economic'!$H43*'Case 2 Assumptions'!$C$45</f>
        <v>292416.14081628626</v>
      </c>
      <c r="R118" s="166">
        <f ca="1">-'Case 2 Assumptions'!$C77*'Case 2 Assumptions'!$C$65*'Program Case 2 - Forecasts'!R$24*$B118*'Demographic-Economic'!$H43*'Case 2 Assumptions'!$C$45</f>
        <v>294240.34692759276</v>
      </c>
      <c r="S118" s="166">
        <f ca="1">-'Case 2 Assumptions'!$C77*'Case 2 Assumptions'!$C$65*'Program Case 2 - Forecasts'!S$24*$B118*'Demographic-Economic'!$H43*'Case 2 Assumptions'!$C$45</f>
        <v>296075.9331491873</v>
      </c>
      <c r="T118" s="166">
        <f ca="1">-'Case 2 Assumptions'!$C77*'Case 2 Assumptions'!$C$65*'Program Case 2 - Forecasts'!T$24*$B118*'Demographic-Economic'!$H43*'Case 2 Assumptions'!$C$45</f>
        <v>297922.97047466732</v>
      </c>
      <c r="U118" s="166">
        <f ca="1">-'Case 2 Assumptions'!$C77*'Case 2 Assumptions'!$C$65*'Program Case 2 - Forecasts'!U$24*$B118*'Demographic-Economic'!$H43*'Case 2 Assumptions'!$C$45</f>
        <v>299781.53034046502</v>
      </c>
      <c r="V118" s="166">
        <f ca="1">-'Case 2 Assumptions'!$C77*'Case 2 Assumptions'!$C$65*'Program Case 2 - Forecasts'!V$24*$B118*'Demographic-Economic'!$H43*'Case 2 Assumptions'!$C$45</f>
        <v>301651.68462871527</v>
      </c>
      <c r="W118" s="166">
        <f ca="1">-'Case 2 Assumptions'!$C77*'Case 2 Assumptions'!$C$65*'Program Case 2 - Forecasts'!W$24*$B118*'Demographic-Economic'!$H43*'Case 2 Assumptions'!$C$45</f>
        <v>303533.50566994189</v>
      </c>
      <c r="X118" s="166">
        <f ca="1">-'Case 2 Assumptions'!$C77*'Case 2 Assumptions'!$C$65*'Program Case 2 - Forecasts'!X$24*$B118*'Demographic-Economic'!$H43*'Case 2 Assumptions'!$C$45</f>
        <v>304820.85989847349</v>
      </c>
      <c r="Y118" s="166"/>
      <c r="Z118" s="166"/>
      <c r="AA118" s="166"/>
      <c r="AB118" s="166"/>
      <c r="AC118" s="166"/>
      <c r="AD118" s="166"/>
      <c r="AE118" s="166"/>
      <c r="AF118" s="166"/>
      <c r="AG118" s="166"/>
      <c r="AH118" s="166"/>
      <c r="AI118" s="166"/>
      <c r="AJ118" s="166"/>
      <c r="AK118" s="166"/>
      <c r="AL118" s="166"/>
      <c r="AM118" s="166"/>
      <c r="AN118" s="166"/>
      <c r="AO118" s="166"/>
      <c r="AP118" s="166"/>
      <c r="AQ118" s="166"/>
      <c r="AR118" s="166"/>
      <c r="AS118" s="166"/>
      <c r="AT118" s="166"/>
      <c r="AU118" s="166"/>
      <c r="AV118" s="166"/>
      <c r="AW118" s="166"/>
      <c r="AX118" s="166"/>
      <c r="AY118" s="166"/>
      <c r="AZ118" s="166"/>
      <c r="BA118" s="166"/>
      <c r="BB118" s="166"/>
      <c r="BC118" s="166"/>
      <c r="BD118" s="166"/>
      <c r="BE118" s="166"/>
      <c r="BF118" s="166"/>
      <c r="BG118" s="166"/>
      <c r="BH118" s="166"/>
      <c r="BI118" s="166"/>
      <c r="BJ118" s="166"/>
      <c r="BK118" s="166"/>
      <c r="BL118" s="166"/>
      <c r="BM118" s="166"/>
      <c r="BN118" s="166"/>
      <c r="BO118" s="166"/>
      <c r="BP118" s="166"/>
      <c r="BQ118" s="166"/>
      <c r="BR118" s="166"/>
      <c r="BS118" s="166"/>
      <c r="BT118" s="166"/>
      <c r="BU118" s="166"/>
      <c r="BV118" s="166"/>
      <c r="BW118" s="166"/>
      <c r="BX118" s="166"/>
      <c r="BY118" s="166"/>
      <c r="BZ118" s="166"/>
      <c r="CA118" s="166"/>
      <c r="CB118" s="166"/>
      <c r="CC118" s="166"/>
      <c r="CD118" s="166"/>
      <c r="CE118" s="166"/>
      <c r="CF118" s="166"/>
    </row>
    <row r="119" spans="2:84" x14ac:dyDescent="0.2">
      <c r="B119" s="180">
        <f t="shared" ref="B119:B126" si="172">B118+50000</f>
        <v>275000</v>
      </c>
      <c r="C119" s="79"/>
      <c r="D119" s="152"/>
      <c r="E119" s="152"/>
      <c r="F119" s="153"/>
      <c r="G119" s="79"/>
      <c r="H119" s="166">
        <f ca="1">-'Case 2 Assumptions'!$C78*'Case 2 Assumptions'!$C$65*'Program Case 2 - Forecasts'!H$24*$B119*'Demographic-Economic'!$H44*'Case 2 Assumptions'!$C$45</f>
        <v>0</v>
      </c>
      <c r="I119" s="166">
        <f ca="1">-'Case 2 Assumptions'!$C78*'Case 2 Assumptions'!$C$65*'Program Case 2 - Forecasts'!I$24*$B119*'Demographic-Economic'!$H44*'Case 2 Assumptions'!$C$45</f>
        <v>0</v>
      </c>
      <c r="J119" s="166">
        <f ca="1">-'Case 2 Assumptions'!$C78*'Case 2 Assumptions'!$C$65*'Program Case 2 - Forecasts'!J$24*$B119*'Demographic-Economic'!$H44*'Case 2 Assumptions'!$C$45</f>
        <v>0</v>
      </c>
      <c r="K119" s="166">
        <f ca="1">-'Case 2 Assumptions'!$C78*'Case 2 Assumptions'!$C$65*'Program Case 2 - Forecasts'!K$24*$B119*'Demographic-Economic'!$H44*'Case 2 Assumptions'!$C$45</f>
        <v>0</v>
      </c>
      <c r="L119" s="166">
        <f ca="1">-'Case 2 Assumptions'!$C78*'Case 2 Assumptions'!$C$65*'Program Case 2 - Forecasts'!L$24*$B119*'Demographic-Economic'!$H44*'Case 2 Assumptions'!$C$45</f>
        <v>0</v>
      </c>
      <c r="M119" s="166">
        <f ca="1">-'Case 2 Assumptions'!$C78*'Case 2 Assumptions'!$C$65*'Program Case 2 - Forecasts'!M$24*$B119*'Demographic-Economic'!$H44*'Case 2 Assumptions'!$C$45</f>
        <v>0</v>
      </c>
      <c r="N119" s="166">
        <f ca="1">-'Case 2 Assumptions'!$C78*'Case 2 Assumptions'!$C$65*'Program Case 2 - Forecasts'!N$24*$B119*'Demographic-Economic'!$H44*'Case 2 Assumptions'!$C$45</f>
        <v>0</v>
      </c>
      <c r="O119" s="166">
        <f ca="1">-'Case 2 Assumptions'!$C78*'Case 2 Assumptions'!$C$65*'Program Case 2 - Forecasts'!O$24*$B119*'Demographic-Economic'!$H44*'Case 2 Assumptions'!$C$45</f>
        <v>0</v>
      </c>
      <c r="P119" s="166">
        <f ca="1">-'Case 2 Assumptions'!$C78*'Case 2 Assumptions'!$C$65*'Program Case 2 - Forecasts'!P$24*$B119*'Demographic-Economic'!$H44*'Case 2 Assumptions'!$C$45</f>
        <v>0</v>
      </c>
      <c r="Q119" s="166">
        <f ca="1">-'Case 2 Assumptions'!$C78*'Case 2 Assumptions'!$C$65*'Program Case 2 - Forecasts'!Q$24*$B119*'Demographic-Economic'!$H44*'Case 2 Assumptions'!$C$45</f>
        <v>0</v>
      </c>
      <c r="R119" s="166">
        <f ca="1">-'Case 2 Assumptions'!$C78*'Case 2 Assumptions'!$C$65*'Program Case 2 - Forecasts'!R$24*$B119*'Demographic-Economic'!$H44*'Case 2 Assumptions'!$C$45</f>
        <v>0</v>
      </c>
      <c r="S119" s="166">
        <f ca="1">-'Case 2 Assumptions'!$C78*'Case 2 Assumptions'!$C$65*'Program Case 2 - Forecasts'!S$24*$B119*'Demographic-Economic'!$H44*'Case 2 Assumptions'!$C$45</f>
        <v>0</v>
      </c>
      <c r="T119" s="166">
        <f ca="1">-'Case 2 Assumptions'!$C78*'Case 2 Assumptions'!$C$65*'Program Case 2 - Forecasts'!T$24*$B119*'Demographic-Economic'!$H44*'Case 2 Assumptions'!$C$45</f>
        <v>0</v>
      </c>
      <c r="U119" s="166">
        <f ca="1">-'Case 2 Assumptions'!$C78*'Case 2 Assumptions'!$C$65*'Program Case 2 - Forecasts'!U$24*$B119*'Demographic-Economic'!$H44*'Case 2 Assumptions'!$C$45</f>
        <v>0</v>
      </c>
      <c r="V119" s="166">
        <f ca="1">-'Case 2 Assumptions'!$C78*'Case 2 Assumptions'!$C$65*'Program Case 2 - Forecasts'!V$24*$B119*'Demographic-Economic'!$H44*'Case 2 Assumptions'!$C$45</f>
        <v>0</v>
      </c>
      <c r="W119" s="166">
        <f ca="1">-'Case 2 Assumptions'!$C78*'Case 2 Assumptions'!$C$65*'Program Case 2 - Forecasts'!W$24*$B119*'Demographic-Economic'!$H44*'Case 2 Assumptions'!$C$45</f>
        <v>0</v>
      </c>
      <c r="X119" s="166">
        <f ca="1">-'Case 2 Assumptions'!$C78*'Case 2 Assumptions'!$C$65*'Program Case 2 - Forecasts'!X$24*$B119*'Demographic-Economic'!$H44*'Case 2 Assumptions'!$C$45</f>
        <v>0</v>
      </c>
      <c r="Y119" s="166"/>
      <c r="Z119" s="166"/>
      <c r="AA119" s="166"/>
      <c r="AB119" s="166"/>
      <c r="AC119" s="166"/>
      <c r="AD119" s="166"/>
      <c r="AE119" s="166"/>
      <c r="AF119" s="166"/>
      <c r="AG119" s="166"/>
      <c r="AH119" s="166"/>
      <c r="AI119" s="166"/>
      <c r="AJ119" s="166"/>
      <c r="AK119" s="166"/>
      <c r="AL119" s="166"/>
      <c r="AM119" s="166"/>
      <c r="AN119" s="166"/>
      <c r="AO119" s="166"/>
      <c r="AP119" s="166"/>
      <c r="AQ119" s="166"/>
      <c r="AR119" s="166"/>
      <c r="AS119" s="166"/>
      <c r="AT119" s="166"/>
      <c r="AU119" s="166"/>
      <c r="AV119" s="166"/>
      <c r="AW119" s="166"/>
      <c r="AX119" s="166"/>
      <c r="AY119" s="166"/>
      <c r="AZ119" s="166"/>
      <c r="BA119" s="166"/>
      <c r="BB119" s="166"/>
      <c r="BC119" s="166"/>
      <c r="BD119" s="166"/>
      <c r="BE119" s="166"/>
      <c r="BF119" s="166"/>
      <c r="BG119" s="166"/>
      <c r="BH119" s="166"/>
      <c r="BI119" s="166"/>
      <c r="BJ119" s="166"/>
      <c r="BK119" s="166"/>
      <c r="BL119" s="166"/>
      <c r="BM119" s="166"/>
      <c r="BN119" s="166"/>
      <c r="BO119" s="166"/>
      <c r="BP119" s="166"/>
      <c r="BQ119" s="166"/>
      <c r="BR119" s="166"/>
      <c r="BS119" s="166"/>
      <c r="BT119" s="166"/>
      <c r="BU119" s="166"/>
      <c r="BV119" s="166"/>
      <c r="BW119" s="166"/>
      <c r="BX119" s="166"/>
      <c r="BY119" s="166"/>
      <c r="BZ119" s="166"/>
      <c r="CA119" s="166"/>
      <c r="CB119" s="166"/>
      <c r="CC119" s="166"/>
      <c r="CD119" s="166"/>
      <c r="CE119" s="166"/>
      <c r="CF119" s="166"/>
    </row>
    <row r="120" spans="2:84" x14ac:dyDescent="0.2">
      <c r="B120" s="180">
        <f t="shared" si="172"/>
        <v>325000</v>
      </c>
      <c r="C120" s="79"/>
      <c r="D120" s="152"/>
      <c r="E120" s="152"/>
      <c r="F120" s="153"/>
      <c r="G120" s="79"/>
      <c r="H120" s="166">
        <f ca="1">-'Case 2 Assumptions'!$C79*'Case 2 Assumptions'!$C$65*'Program Case 2 - Forecasts'!H$24*$B120*'Demographic-Economic'!$H45*'Case 2 Assumptions'!$C$45</f>
        <v>0</v>
      </c>
      <c r="I120" s="166">
        <f ca="1">-'Case 2 Assumptions'!$C79*'Case 2 Assumptions'!$C$65*'Program Case 2 - Forecasts'!I$24*$B120*'Demographic-Economic'!$H45*'Case 2 Assumptions'!$C$45</f>
        <v>0</v>
      </c>
      <c r="J120" s="166">
        <f ca="1">-'Case 2 Assumptions'!$C79*'Case 2 Assumptions'!$C$65*'Program Case 2 - Forecasts'!J$24*$B120*'Demographic-Economic'!$H45*'Case 2 Assumptions'!$C$45</f>
        <v>0</v>
      </c>
      <c r="K120" s="166">
        <f ca="1">-'Case 2 Assumptions'!$C79*'Case 2 Assumptions'!$C$65*'Program Case 2 - Forecasts'!K$24*$B120*'Demographic-Economic'!$H45*'Case 2 Assumptions'!$C$45</f>
        <v>0</v>
      </c>
      <c r="L120" s="166">
        <f ca="1">-'Case 2 Assumptions'!$C79*'Case 2 Assumptions'!$C$65*'Program Case 2 - Forecasts'!L$24*$B120*'Demographic-Economic'!$H45*'Case 2 Assumptions'!$C$45</f>
        <v>0</v>
      </c>
      <c r="M120" s="166">
        <f ca="1">-'Case 2 Assumptions'!$C79*'Case 2 Assumptions'!$C$65*'Program Case 2 - Forecasts'!M$24*$B120*'Demographic-Economic'!$H45*'Case 2 Assumptions'!$C$45</f>
        <v>0</v>
      </c>
      <c r="N120" s="166">
        <f ca="1">-'Case 2 Assumptions'!$C79*'Case 2 Assumptions'!$C$65*'Program Case 2 - Forecasts'!N$24*$B120*'Demographic-Economic'!$H45*'Case 2 Assumptions'!$C$45</f>
        <v>0</v>
      </c>
      <c r="O120" s="166">
        <f ca="1">-'Case 2 Assumptions'!$C79*'Case 2 Assumptions'!$C$65*'Program Case 2 - Forecasts'!O$24*$B120*'Demographic-Economic'!$H45*'Case 2 Assumptions'!$C$45</f>
        <v>0</v>
      </c>
      <c r="P120" s="166">
        <f ca="1">-'Case 2 Assumptions'!$C79*'Case 2 Assumptions'!$C$65*'Program Case 2 - Forecasts'!P$24*$B120*'Demographic-Economic'!$H45*'Case 2 Assumptions'!$C$45</f>
        <v>0</v>
      </c>
      <c r="Q120" s="166">
        <f ca="1">-'Case 2 Assumptions'!$C79*'Case 2 Assumptions'!$C$65*'Program Case 2 - Forecasts'!Q$24*$B120*'Demographic-Economic'!$H45*'Case 2 Assumptions'!$C$45</f>
        <v>0</v>
      </c>
      <c r="R120" s="166">
        <f ca="1">-'Case 2 Assumptions'!$C79*'Case 2 Assumptions'!$C$65*'Program Case 2 - Forecasts'!R$24*$B120*'Demographic-Economic'!$H45*'Case 2 Assumptions'!$C$45</f>
        <v>0</v>
      </c>
      <c r="S120" s="166">
        <f ca="1">-'Case 2 Assumptions'!$C79*'Case 2 Assumptions'!$C$65*'Program Case 2 - Forecasts'!S$24*$B120*'Demographic-Economic'!$H45*'Case 2 Assumptions'!$C$45</f>
        <v>0</v>
      </c>
      <c r="T120" s="166">
        <f ca="1">-'Case 2 Assumptions'!$C79*'Case 2 Assumptions'!$C$65*'Program Case 2 - Forecasts'!T$24*$B120*'Demographic-Economic'!$H45*'Case 2 Assumptions'!$C$45</f>
        <v>0</v>
      </c>
      <c r="U120" s="166">
        <f ca="1">-'Case 2 Assumptions'!$C79*'Case 2 Assumptions'!$C$65*'Program Case 2 - Forecasts'!U$24*$B120*'Demographic-Economic'!$H45*'Case 2 Assumptions'!$C$45</f>
        <v>0</v>
      </c>
      <c r="V120" s="166">
        <f ca="1">-'Case 2 Assumptions'!$C79*'Case 2 Assumptions'!$C$65*'Program Case 2 - Forecasts'!V$24*$B120*'Demographic-Economic'!$H45*'Case 2 Assumptions'!$C$45</f>
        <v>0</v>
      </c>
      <c r="W120" s="166">
        <f ca="1">-'Case 2 Assumptions'!$C79*'Case 2 Assumptions'!$C$65*'Program Case 2 - Forecasts'!W$24*$B120*'Demographic-Economic'!$H45*'Case 2 Assumptions'!$C$45</f>
        <v>0</v>
      </c>
      <c r="X120" s="166">
        <f ca="1">-'Case 2 Assumptions'!$C79*'Case 2 Assumptions'!$C$65*'Program Case 2 - Forecasts'!X$24*$B120*'Demographic-Economic'!$H45*'Case 2 Assumptions'!$C$45</f>
        <v>0</v>
      </c>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row>
    <row r="121" spans="2:84" x14ac:dyDescent="0.2">
      <c r="B121" s="180">
        <f t="shared" si="172"/>
        <v>375000</v>
      </c>
      <c r="C121" s="79"/>
      <c r="D121" s="152"/>
      <c r="E121" s="152"/>
      <c r="F121" s="153"/>
      <c r="G121" s="79"/>
      <c r="H121" s="166">
        <f ca="1">-'Case 2 Assumptions'!$C80*'Case 2 Assumptions'!$C$65*'Program Case 2 - Forecasts'!H$24*$B121*'Demographic-Economic'!$H46*'Case 2 Assumptions'!$C$45</f>
        <v>0</v>
      </c>
      <c r="I121" s="166">
        <f ca="1">-'Case 2 Assumptions'!$C80*'Case 2 Assumptions'!$C$65*'Program Case 2 - Forecasts'!I$24*$B121*'Demographic-Economic'!$H46*'Case 2 Assumptions'!$C$45</f>
        <v>0</v>
      </c>
      <c r="J121" s="166">
        <f ca="1">-'Case 2 Assumptions'!$C80*'Case 2 Assumptions'!$C$65*'Program Case 2 - Forecasts'!J$24*$B121*'Demographic-Economic'!$H46*'Case 2 Assumptions'!$C$45</f>
        <v>0</v>
      </c>
      <c r="K121" s="166">
        <f ca="1">-'Case 2 Assumptions'!$C80*'Case 2 Assumptions'!$C$65*'Program Case 2 - Forecasts'!K$24*$B121*'Demographic-Economic'!$H46*'Case 2 Assumptions'!$C$45</f>
        <v>0</v>
      </c>
      <c r="L121" s="166">
        <f ca="1">-'Case 2 Assumptions'!$C80*'Case 2 Assumptions'!$C$65*'Program Case 2 - Forecasts'!L$24*$B121*'Demographic-Economic'!$H46*'Case 2 Assumptions'!$C$45</f>
        <v>0</v>
      </c>
      <c r="M121" s="166">
        <f ca="1">-'Case 2 Assumptions'!$C80*'Case 2 Assumptions'!$C$65*'Program Case 2 - Forecasts'!M$24*$B121*'Demographic-Economic'!$H46*'Case 2 Assumptions'!$C$45</f>
        <v>0</v>
      </c>
      <c r="N121" s="166">
        <f ca="1">-'Case 2 Assumptions'!$C80*'Case 2 Assumptions'!$C$65*'Program Case 2 - Forecasts'!N$24*$B121*'Demographic-Economic'!$H46*'Case 2 Assumptions'!$C$45</f>
        <v>0</v>
      </c>
      <c r="O121" s="166">
        <f ca="1">-'Case 2 Assumptions'!$C80*'Case 2 Assumptions'!$C$65*'Program Case 2 - Forecasts'!O$24*$B121*'Demographic-Economic'!$H46*'Case 2 Assumptions'!$C$45</f>
        <v>0</v>
      </c>
      <c r="P121" s="166">
        <f ca="1">-'Case 2 Assumptions'!$C80*'Case 2 Assumptions'!$C$65*'Program Case 2 - Forecasts'!P$24*$B121*'Demographic-Economic'!$H46*'Case 2 Assumptions'!$C$45</f>
        <v>0</v>
      </c>
      <c r="Q121" s="166">
        <f ca="1">-'Case 2 Assumptions'!$C80*'Case 2 Assumptions'!$C$65*'Program Case 2 - Forecasts'!Q$24*$B121*'Demographic-Economic'!$H46*'Case 2 Assumptions'!$C$45</f>
        <v>0</v>
      </c>
      <c r="R121" s="166">
        <f ca="1">-'Case 2 Assumptions'!$C80*'Case 2 Assumptions'!$C$65*'Program Case 2 - Forecasts'!R$24*$B121*'Demographic-Economic'!$H46*'Case 2 Assumptions'!$C$45</f>
        <v>0</v>
      </c>
      <c r="S121" s="166">
        <f ca="1">-'Case 2 Assumptions'!$C80*'Case 2 Assumptions'!$C$65*'Program Case 2 - Forecasts'!S$24*$B121*'Demographic-Economic'!$H46*'Case 2 Assumptions'!$C$45</f>
        <v>0</v>
      </c>
      <c r="T121" s="166">
        <f ca="1">-'Case 2 Assumptions'!$C80*'Case 2 Assumptions'!$C$65*'Program Case 2 - Forecasts'!T$24*$B121*'Demographic-Economic'!$H46*'Case 2 Assumptions'!$C$45</f>
        <v>0</v>
      </c>
      <c r="U121" s="166">
        <f ca="1">-'Case 2 Assumptions'!$C80*'Case 2 Assumptions'!$C$65*'Program Case 2 - Forecasts'!U$24*$B121*'Demographic-Economic'!$H46*'Case 2 Assumptions'!$C$45</f>
        <v>0</v>
      </c>
      <c r="V121" s="166">
        <f ca="1">-'Case 2 Assumptions'!$C80*'Case 2 Assumptions'!$C$65*'Program Case 2 - Forecasts'!V$24*$B121*'Demographic-Economic'!$H46*'Case 2 Assumptions'!$C$45</f>
        <v>0</v>
      </c>
      <c r="W121" s="166">
        <f ca="1">-'Case 2 Assumptions'!$C80*'Case 2 Assumptions'!$C$65*'Program Case 2 - Forecasts'!W$24*$B121*'Demographic-Economic'!$H46*'Case 2 Assumptions'!$C$45</f>
        <v>0</v>
      </c>
      <c r="X121" s="166">
        <f ca="1">-'Case 2 Assumptions'!$C80*'Case 2 Assumptions'!$C$65*'Program Case 2 - Forecasts'!X$24*$B121*'Demographic-Economic'!$H46*'Case 2 Assumptions'!$C$45</f>
        <v>0</v>
      </c>
      <c r="Y121" s="166"/>
      <c r="Z121" s="166"/>
      <c r="AA121" s="166"/>
      <c r="AB121" s="166"/>
      <c r="AC121" s="166"/>
      <c r="AD121" s="166"/>
      <c r="AE121" s="166"/>
      <c r="AF121" s="166"/>
      <c r="AG121" s="166"/>
      <c r="AH121" s="166"/>
      <c r="AI121" s="166"/>
      <c r="AJ121" s="166"/>
      <c r="AK121" s="166"/>
      <c r="AL121" s="166"/>
      <c r="AM121" s="166"/>
      <c r="AN121" s="166"/>
      <c r="AO121" s="166"/>
      <c r="AP121" s="166"/>
      <c r="AQ121" s="166"/>
      <c r="AR121" s="166"/>
      <c r="AS121" s="166"/>
      <c r="AT121" s="166"/>
      <c r="AU121" s="166"/>
      <c r="AV121" s="166"/>
      <c r="AW121" s="166"/>
      <c r="AX121" s="166"/>
      <c r="AY121" s="166"/>
      <c r="AZ121" s="166"/>
      <c r="BA121" s="166"/>
      <c r="BB121" s="166"/>
      <c r="BC121" s="166"/>
      <c r="BD121" s="166"/>
      <c r="BE121" s="166"/>
      <c r="BF121" s="166"/>
      <c r="BG121" s="166"/>
      <c r="BH121" s="166"/>
      <c r="BI121" s="166"/>
      <c r="BJ121" s="166"/>
      <c r="BK121" s="166"/>
      <c r="BL121" s="166"/>
      <c r="BM121" s="166"/>
      <c r="BN121" s="166"/>
      <c r="BO121" s="166"/>
      <c r="BP121" s="166"/>
      <c r="BQ121" s="166"/>
      <c r="BR121" s="166"/>
      <c r="BS121" s="166"/>
      <c r="BT121" s="166"/>
      <c r="BU121" s="166"/>
      <c r="BV121" s="166"/>
      <c r="BW121" s="166"/>
      <c r="BX121" s="166"/>
      <c r="BY121" s="166"/>
      <c r="BZ121" s="166"/>
      <c r="CA121" s="166"/>
      <c r="CB121" s="166"/>
      <c r="CC121" s="166"/>
      <c r="CD121" s="166"/>
      <c r="CE121" s="166"/>
      <c r="CF121" s="166"/>
    </row>
    <row r="122" spans="2:84" x14ac:dyDescent="0.2">
      <c r="B122" s="180">
        <f t="shared" si="172"/>
        <v>425000</v>
      </c>
      <c r="C122" s="79"/>
      <c r="D122" s="152"/>
      <c r="E122" s="152"/>
      <c r="F122" s="153"/>
      <c r="G122" s="79"/>
      <c r="H122" s="166">
        <f ca="1">-'Case 2 Assumptions'!$C81*'Case 2 Assumptions'!$C$65*'Program Case 2 - Forecasts'!H$24*$B122*'Demographic-Economic'!$H47*'Case 2 Assumptions'!$C$45</f>
        <v>0</v>
      </c>
      <c r="I122" s="166">
        <f ca="1">-'Case 2 Assumptions'!$C81*'Case 2 Assumptions'!$C$65*'Program Case 2 - Forecasts'!I$24*$B122*'Demographic-Economic'!$H47*'Case 2 Assumptions'!$C$45</f>
        <v>0</v>
      </c>
      <c r="J122" s="166">
        <f ca="1">-'Case 2 Assumptions'!$C81*'Case 2 Assumptions'!$C$65*'Program Case 2 - Forecasts'!J$24*$B122*'Demographic-Economic'!$H47*'Case 2 Assumptions'!$C$45</f>
        <v>0</v>
      </c>
      <c r="K122" s="166">
        <f ca="1">-'Case 2 Assumptions'!$C81*'Case 2 Assumptions'!$C$65*'Program Case 2 - Forecasts'!K$24*$B122*'Demographic-Economic'!$H47*'Case 2 Assumptions'!$C$45</f>
        <v>0</v>
      </c>
      <c r="L122" s="166">
        <f ca="1">-'Case 2 Assumptions'!$C81*'Case 2 Assumptions'!$C$65*'Program Case 2 - Forecasts'!L$24*$B122*'Demographic-Economic'!$H47*'Case 2 Assumptions'!$C$45</f>
        <v>0</v>
      </c>
      <c r="M122" s="166">
        <f ca="1">-'Case 2 Assumptions'!$C81*'Case 2 Assumptions'!$C$65*'Program Case 2 - Forecasts'!M$24*$B122*'Demographic-Economic'!$H47*'Case 2 Assumptions'!$C$45</f>
        <v>0</v>
      </c>
      <c r="N122" s="166">
        <f ca="1">-'Case 2 Assumptions'!$C81*'Case 2 Assumptions'!$C$65*'Program Case 2 - Forecasts'!N$24*$B122*'Demographic-Economic'!$H47*'Case 2 Assumptions'!$C$45</f>
        <v>0</v>
      </c>
      <c r="O122" s="166">
        <f ca="1">-'Case 2 Assumptions'!$C81*'Case 2 Assumptions'!$C$65*'Program Case 2 - Forecasts'!O$24*$B122*'Demographic-Economic'!$H47*'Case 2 Assumptions'!$C$45</f>
        <v>0</v>
      </c>
      <c r="P122" s="166">
        <f ca="1">-'Case 2 Assumptions'!$C81*'Case 2 Assumptions'!$C$65*'Program Case 2 - Forecasts'!P$24*$B122*'Demographic-Economic'!$H47*'Case 2 Assumptions'!$C$45</f>
        <v>0</v>
      </c>
      <c r="Q122" s="166">
        <f ca="1">-'Case 2 Assumptions'!$C81*'Case 2 Assumptions'!$C$65*'Program Case 2 - Forecasts'!Q$24*$B122*'Demographic-Economic'!$H47*'Case 2 Assumptions'!$C$45</f>
        <v>0</v>
      </c>
      <c r="R122" s="166">
        <f ca="1">-'Case 2 Assumptions'!$C81*'Case 2 Assumptions'!$C$65*'Program Case 2 - Forecasts'!R$24*$B122*'Demographic-Economic'!$H47*'Case 2 Assumptions'!$C$45</f>
        <v>0</v>
      </c>
      <c r="S122" s="166">
        <f ca="1">-'Case 2 Assumptions'!$C81*'Case 2 Assumptions'!$C$65*'Program Case 2 - Forecasts'!S$24*$B122*'Demographic-Economic'!$H47*'Case 2 Assumptions'!$C$45</f>
        <v>0</v>
      </c>
      <c r="T122" s="166">
        <f ca="1">-'Case 2 Assumptions'!$C81*'Case 2 Assumptions'!$C$65*'Program Case 2 - Forecasts'!T$24*$B122*'Demographic-Economic'!$H47*'Case 2 Assumptions'!$C$45</f>
        <v>0</v>
      </c>
      <c r="U122" s="166">
        <f ca="1">-'Case 2 Assumptions'!$C81*'Case 2 Assumptions'!$C$65*'Program Case 2 - Forecasts'!U$24*$B122*'Demographic-Economic'!$H47*'Case 2 Assumptions'!$C$45</f>
        <v>0</v>
      </c>
      <c r="V122" s="166">
        <f ca="1">-'Case 2 Assumptions'!$C81*'Case 2 Assumptions'!$C$65*'Program Case 2 - Forecasts'!V$24*$B122*'Demographic-Economic'!$H47*'Case 2 Assumptions'!$C$45</f>
        <v>0</v>
      </c>
      <c r="W122" s="166">
        <f ca="1">-'Case 2 Assumptions'!$C81*'Case 2 Assumptions'!$C$65*'Program Case 2 - Forecasts'!W$24*$B122*'Demographic-Economic'!$H47*'Case 2 Assumptions'!$C$45</f>
        <v>0</v>
      </c>
      <c r="X122" s="166">
        <f ca="1">-'Case 2 Assumptions'!$C81*'Case 2 Assumptions'!$C$65*'Program Case 2 - Forecasts'!X$24*$B122*'Demographic-Economic'!$H47*'Case 2 Assumptions'!$C$45</f>
        <v>0</v>
      </c>
      <c r="Y122" s="166"/>
      <c r="Z122" s="166"/>
      <c r="AA122" s="166"/>
      <c r="AB122" s="166"/>
      <c r="AC122" s="166"/>
      <c r="AD122" s="166"/>
      <c r="AE122" s="166"/>
      <c r="AF122" s="166"/>
      <c r="AG122" s="166"/>
      <c r="AH122" s="166"/>
      <c r="AI122" s="166"/>
      <c r="AJ122" s="166"/>
      <c r="AK122" s="166"/>
      <c r="AL122" s="166"/>
      <c r="AM122" s="166"/>
      <c r="AN122" s="166"/>
      <c r="AO122" s="166"/>
      <c r="AP122" s="166"/>
      <c r="AQ122" s="166"/>
      <c r="AR122" s="166"/>
      <c r="AS122" s="166"/>
      <c r="AT122" s="166"/>
      <c r="AU122" s="166"/>
      <c r="AV122" s="166"/>
      <c r="AW122" s="166"/>
      <c r="AX122" s="166"/>
      <c r="AY122" s="166"/>
      <c r="AZ122" s="166"/>
      <c r="BA122" s="166"/>
      <c r="BB122" s="166"/>
      <c r="BC122" s="166"/>
      <c r="BD122" s="166"/>
      <c r="BE122" s="166"/>
      <c r="BF122" s="166"/>
      <c r="BG122" s="166"/>
      <c r="BH122" s="166"/>
      <c r="BI122" s="166"/>
      <c r="BJ122" s="166"/>
      <c r="BK122" s="166"/>
      <c r="BL122" s="166"/>
      <c r="BM122" s="166"/>
      <c r="BN122" s="166"/>
      <c r="BO122" s="166"/>
      <c r="BP122" s="166"/>
      <c r="BQ122" s="166"/>
      <c r="BR122" s="166"/>
      <c r="BS122" s="166"/>
      <c r="BT122" s="166"/>
      <c r="BU122" s="166"/>
      <c r="BV122" s="166"/>
      <c r="BW122" s="166"/>
      <c r="BX122" s="166"/>
      <c r="BY122" s="166"/>
      <c r="BZ122" s="166"/>
      <c r="CA122" s="166"/>
      <c r="CB122" s="166"/>
      <c r="CC122" s="166"/>
      <c r="CD122" s="166"/>
      <c r="CE122" s="166"/>
      <c r="CF122" s="166"/>
    </row>
    <row r="123" spans="2:84" x14ac:dyDescent="0.2">
      <c r="B123" s="180">
        <f t="shared" si="172"/>
        <v>475000</v>
      </c>
      <c r="C123" s="79"/>
      <c r="D123" s="152"/>
      <c r="E123" s="152"/>
      <c r="F123" s="153"/>
      <c r="G123" s="79"/>
      <c r="H123" s="166">
        <f ca="1">-'Case 2 Assumptions'!$C82*'Case 2 Assumptions'!$C$65*'Program Case 2 - Forecasts'!H$24*$B123*'Demographic-Economic'!$H48*'Case 2 Assumptions'!$C$45</f>
        <v>0</v>
      </c>
      <c r="I123" s="166">
        <f ca="1">-'Case 2 Assumptions'!$C82*'Case 2 Assumptions'!$C$65*'Program Case 2 - Forecasts'!I$24*$B123*'Demographic-Economic'!$H48*'Case 2 Assumptions'!$C$45</f>
        <v>0</v>
      </c>
      <c r="J123" s="166">
        <f ca="1">-'Case 2 Assumptions'!$C82*'Case 2 Assumptions'!$C$65*'Program Case 2 - Forecasts'!J$24*$B123*'Demographic-Economic'!$H48*'Case 2 Assumptions'!$C$45</f>
        <v>0</v>
      </c>
      <c r="K123" s="166">
        <f ca="1">-'Case 2 Assumptions'!$C82*'Case 2 Assumptions'!$C$65*'Program Case 2 - Forecasts'!K$24*$B123*'Demographic-Economic'!$H48*'Case 2 Assumptions'!$C$45</f>
        <v>0</v>
      </c>
      <c r="L123" s="166">
        <f ca="1">-'Case 2 Assumptions'!$C82*'Case 2 Assumptions'!$C$65*'Program Case 2 - Forecasts'!L$24*$B123*'Demographic-Economic'!$H48*'Case 2 Assumptions'!$C$45</f>
        <v>0</v>
      </c>
      <c r="M123" s="166">
        <f ca="1">-'Case 2 Assumptions'!$C82*'Case 2 Assumptions'!$C$65*'Program Case 2 - Forecasts'!M$24*$B123*'Demographic-Economic'!$H48*'Case 2 Assumptions'!$C$45</f>
        <v>0</v>
      </c>
      <c r="N123" s="166">
        <f ca="1">-'Case 2 Assumptions'!$C82*'Case 2 Assumptions'!$C$65*'Program Case 2 - Forecasts'!N$24*$B123*'Demographic-Economic'!$H48*'Case 2 Assumptions'!$C$45</f>
        <v>0</v>
      </c>
      <c r="O123" s="166">
        <f ca="1">-'Case 2 Assumptions'!$C82*'Case 2 Assumptions'!$C$65*'Program Case 2 - Forecasts'!O$24*$B123*'Demographic-Economic'!$H48*'Case 2 Assumptions'!$C$45</f>
        <v>0</v>
      </c>
      <c r="P123" s="166">
        <f ca="1">-'Case 2 Assumptions'!$C82*'Case 2 Assumptions'!$C$65*'Program Case 2 - Forecasts'!P$24*$B123*'Demographic-Economic'!$H48*'Case 2 Assumptions'!$C$45</f>
        <v>0</v>
      </c>
      <c r="Q123" s="166">
        <f ca="1">-'Case 2 Assumptions'!$C82*'Case 2 Assumptions'!$C$65*'Program Case 2 - Forecasts'!Q$24*$B123*'Demographic-Economic'!$H48*'Case 2 Assumptions'!$C$45</f>
        <v>0</v>
      </c>
      <c r="R123" s="166">
        <f ca="1">-'Case 2 Assumptions'!$C82*'Case 2 Assumptions'!$C$65*'Program Case 2 - Forecasts'!R$24*$B123*'Demographic-Economic'!$H48*'Case 2 Assumptions'!$C$45</f>
        <v>0</v>
      </c>
      <c r="S123" s="166">
        <f ca="1">-'Case 2 Assumptions'!$C82*'Case 2 Assumptions'!$C$65*'Program Case 2 - Forecasts'!S$24*$B123*'Demographic-Economic'!$H48*'Case 2 Assumptions'!$C$45</f>
        <v>0</v>
      </c>
      <c r="T123" s="166">
        <f ca="1">-'Case 2 Assumptions'!$C82*'Case 2 Assumptions'!$C$65*'Program Case 2 - Forecasts'!T$24*$B123*'Demographic-Economic'!$H48*'Case 2 Assumptions'!$C$45</f>
        <v>0</v>
      </c>
      <c r="U123" s="166">
        <f ca="1">-'Case 2 Assumptions'!$C82*'Case 2 Assumptions'!$C$65*'Program Case 2 - Forecasts'!U$24*$B123*'Demographic-Economic'!$H48*'Case 2 Assumptions'!$C$45</f>
        <v>0</v>
      </c>
      <c r="V123" s="166">
        <f ca="1">-'Case 2 Assumptions'!$C82*'Case 2 Assumptions'!$C$65*'Program Case 2 - Forecasts'!V$24*$B123*'Demographic-Economic'!$H48*'Case 2 Assumptions'!$C$45</f>
        <v>0</v>
      </c>
      <c r="W123" s="166">
        <f ca="1">-'Case 2 Assumptions'!$C82*'Case 2 Assumptions'!$C$65*'Program Case 2 - Forecasts'!W$24*$B123*'Demographic-Economic'!$H48*'Case 2 Assumptions'!$C$45</f>
        <v>0</v>
      </c>
      <c r="X123" s="166">
        <f ca="1">-'Case 2 Assumptions'!$C82*'Case 2 Assumptions'!$C$65*'Program Case 2 - Forecasts'!X$24*$B123*'Demographic-Economic'!$H48*'Case 2 Assumptions'!$C$45</f>
        <v>0</v>
      </c>
      <c r="Y123" s="166"/>
      <c r="Z123" s="166"/>
      <c r="AA123" s="166"/>
      <c r="AB123" s="166"/>
      <c r="AC123" s="166"/>
      <c r="AD123" s="166"/>
      <c r="AE123" s="166"/>
      <c r="AF123" s="166"/>
      <c r="AG123" s="166"/>
      <c r="AH123" s="166"/>
      <c r="AI123" s="166"/>
      <c r="AJ123" s="166"/>
      <c r="AK123" s="166"/>
      <c r="AL123" s="166"/>
      <c r="AM123" s="166"/>
      <c r="AN123" s="166"/>
      <c r="AO123" s="166"/>
      <c r="AP123" s="166"/>
      <c r="AQ123" s="166"/>
      <c r="AR123" s="166"/>
      <c r="AS123" s="166"/>
      <c r="AT123" s="166"/>
      <c r="AU123" s="166"/>
      <c r="AV123" s="166"/>
      <c r="AW123" s="166"/>
      <c r="AX123" s="166"/>
      <c r="AY123" s="166"/>
      <c r="AZ123" s="166"/>
      <c r="BA123" s="166"/>
      <c r="BB123" s="166"/>
      <c r="BC123" s="166"/>
      <c r="BD123" s="166"/>
      <c r="BE123" s="166"/>
      <c r="BF123" s="166"/>
      <c r="BG123" s="166"/>
      <c r="BH123" s="166"/>
      <c r="BI123" s="166"/>
      <c r="BJ123" s="166"/>
      <c r="BK123" s="166"/>
      <c r="BL123" s="166"/>
      <c r="BM123" s="166"/>
      <c r="BN123" s="166"/>
      <c r="BO123" s="166"/>
      <c r="BP123" s="166"/>
      <c r="BQ123" s="166"/>
      <c r="BR123" s="166"/>
      <c r="BS123" s="166"/>
      <c r="BT123" s="166"/>
      <c r="BU123" s="166"/>
      <c r="BV123" s="166"/>
      <c r="BW123" s="166"/>
      <c r="BX123" s="166"/>
      <c r="BY123" s="166"/>
      <c r="BZ123" s="166"/>
      <c r="CA123" s="166"/>
      <c r="CB123" s="166"/>
      <c r="CC123" s="166"/>
      <c r="CD123" s="166"/>
      <c r="CE123" s="166"/>
      <c r="CF123" s="166"/>
    </row>
    <row r="124" spans="2:84" x14ac:dyDescent="0.2">
      <c r="B124" s="180">
        <f t="shared" si="172"/>
        <v>525000</v>
      </c>
      <c r="C124" s="79"/>
      <c r="D124" s="152"/>
      <c r="E124" s="152"/>
      <c r="F124" s="153"/>
      <c r="G124" s="79"/>
      <c r="H124" s="166">
        <f ca="1">-'Case 2 Assumptions'!$C83*'Case 2 Assumptions'!$C$65*'Program Case 2 - Forecasts'!H$24*$B124*'Demographic-Economic'!$H49*'Case 2 Assumptions'!$C$45</f>
        <v>0</v>
      </c>
      <c r="I124" s="166">
        <f ca="1">-'Case 2 Assumptions'!$C83*'Case 2 Assumptions'!$C$65*'Program Case 2 - Forecasts'!I$24*$B124*'Demographic-Economic'!$H49*'Case 2 Assumptions'!$C$45</f>
        <v>0</v>
      </c>
      <c r="J124" s="166">
        <f ca="1">-'Case 2 Assumptions'!$C83*'Case 2 Assumptions'!$C$65*'Program Case 2 - Forecasts'!J$24*$B124*'Demographic-Economic'!$H49*'Case 2 Assumptions'!$C$45</f>
        <v>0</v>
      </c>
      <c r="K124" s="166">
        <f ca="1">-'Case 2 Assumptions'!$C83*'Case 2 Assumptions'!$C$65*'Program Case 2 - Forecasts'!K$24*$B124*'Demographic-Economic'!$H49*'Case 2 Assumptions'!$C$45</f>
        <v>0</v>
      </c>
      <c r="L124" s="166">
        <f ca="1">-'Case 2 Assumptions'!$C83*'Case 2 Assumptions'!$C$65*'Program Case 2 - Forecasts'!L$24*$B124*'Demographic-Economic'!$H49*'Case 2 Assumptions'!$C$45</f>
        <v>0</v>
      </c>
      <c r="M124" s="166">
        <f ca="1">-'Case 2 Assumptions'!$C83*'Case 2 Assumptions'!$C$65*'Program Case 2 - Forecasts'!M$24*$B124*'Demographic-Economic'!$H49*'Case 2 Assumptions'!$C$45</f>
        <v>0</v>
      </c>
      <c r="N124" s="166">
        <f ca="1">-'Case 2 Assumptions'!$C83*'Case 2 Assumptions'!$C$65*'Program Case 2 - Forecasts'!N$24*$B124*'Demographic-Economic'!$H49*'Case 2 Assumptions'!$C$45</f>
        <v>0</v>
      </c>
      <c r="O124" s="166">
        <f ca="1">-'Case 2 Assumptions'!$C83*'Case 2 Assumptions'!$C$65*'Program Case 2 - Forecasts'!O$24*$B124*'Demographic-Economic'!$H49*'Case 2 Assumptions'!$C$45</f>
        <v>0</v>
      </c>
      <c r="P124" s="166">
        <f ca="1">-'Case 2 Assumptions'!$C83*'Case 2 Assumptions'!$C$65*'Program Case 2 - Forecasts'!P$24*$B124*'Demographic-Economic'!$H49*'Case 2 Assumptions'!$C$45</f>
        <v>0</v>
      </c>
      <c r="Q124" s="166">
        <f ca="1">-'Case 2 Assumptions'!$C83*'Case 2 Assumptions'!$C$65*'Program Case 2 - Forecasts'!Q$24*$B124*'Demographic-Economic'!$H49*'Case 2 Assumptions'!$C$45</f>
        <v>0</v>
      </c>
      <c r="R124" s="166">
        <f ca="1">-'Case 2 Assumptions'!$C83*'Case 2 Assumptions'!$C$65*'Program Case 2 - Forecasts'!R$24*$B124*'Demographic-Economic'!$H49*'Case 2 Assumptions'!$C$45</f>
        <v>0</v>
      </c>
      <c r="S124" s="166">
        <f ca="1">-'Case 2 Assumptions'!$C83*'Case 2 Assumptions'!$C$65*'Program Case 2 - Forecasts'!S$24*$B124*'Demographic-Economic'!$H49*'Case 2 Assumptions'!$C$45</f>
        <v>0</v>
      </c>
      <c r="T124" s="166">
        <f ca="1">-'Case 2 Assumptions'!$C83*'Case 2 Assumptions'!$C$65*'Program Case 2 - Forecasts'!T$24*$B124*'Demographic-Economic'!$H49*'Case 2 Assumptions'!$C$45</f>
        <v>0</v>
      </c>
      <c r="U124" s="166">
        <f ca="1">-'Case 2 Assumptions'!$C83*'Case 2 Assumptions'!$C$65*'Program Case 2 - Forecasts'!U$24*$B124*'Demographic-Economic'!$H49*'Case 2 Assumptions'!$C$45</f>
        <v>0</v>
      </c>
      <c r="V124" s="166">
        <f ca="1">-'Case 2 Assumptions'!$C83*'Case 2 Assumptions'!$C$65*'Program Case 2 - Forecasts'!V$24*$B124*'Demographic-Economic'!$H49*'Case 2 Assumptions'!$C$45</f>
        <v>0</v>
      </c>
      <c r="W124" s="166">
        <f ca="1">-'Case 2 Assumptions'!$C83*'Case 2 Assumptions'!$C$65*'Program Case 2 - Forecasts'!W$24*$B124*'Demographic-Economic'!$H49*'Case 2 Assumptions'!$C$45</f>
        <v>0</v>
      </c>
      <c r="X124" s="166">
        <f ca="1">-'Case 2 Assumptions'!$C83*'Case 2 Assumptions'!$C$65*'Program Case 2 - Forecasts'!X$24*$B124*'Demographic-Economic'!$H49*'Case 2 Assumptions'!$C$45</f>
        <v>0</v>
      </c>
      <c r="Y124" s="166"/>
      <c r="Z124" s="166"/>
      <c r="AA124" s="166"/>
      <c r="AB124" s="166"/>
      <c r="AC124" s="166"/>
      <c r="AD124" s="166"/>
      <c r="AE124" s="166"/>
      <c r="AF124" s="166"/>
      <c r="AG124" s="166"/>
      <c r="AH124" s="166"/>
      <c r="AI124" s="166"/>
      <c r="AJ124" s="166"/>
      <c r="AK124" s="166"/>
      <c r="AL124" s="166"/>
      <c r="AM124" s="166"/>
      <c r="AN124" s="166"/>
      <c r="AO124" s="166"/>
      <c r="AP124" s="166"/>
      <c r="AQ124" s="166"/>
      <c r="AR124" s="166"/>
      <c r="AS124" s="166"/>
      <c r="AT124" s="166"/>
      <c r="AU124" s="166"/>
      <c r="AV124" s="166"/>
      <c r="AW124" s="166"/>
      <c r="AX124" s="166"/>
      <c r="AY124" s="166"/>
      <c r="AZ124" s="166"/>
      <c r="BA124" s="166"/>
      <c r="BB124" s="166"/>
      <c r="BC124" s="166"/>
      <c r="BD124" s="166"/>
      <c r="BE124" s="166"/>
      <c r="BF124" s="166"/>
      <c r="BG124" s="166"/>
      <c r="BH124" s="166"/>
      <c r="BI124" s="166"/>
      <c r="BJ124" s="166"/>
      <c r="BK124" s="166"/>
      <c r="BL124" s="166"/>
      <c r="BM124" s="166"/>
      <c r="BN124" s="166"/>
      <c r="BO124" s="166"/>
      <c r="BP124" s="166"/>
      <c r="BQ124" s="166"/>
      <c r="BR124" s="166"/>
      <c r="BS124" s="166"/>
      <c r="BT124" s="166"/>
      <c r="BU124" s="166"/>
      <c r="BV124" s="166"/>
      <c r="BW124" s="166"/>
      <c r="BX124" s="166"/>
      <c r="BY124" s="166"/>
      <c r="BZ124" s="166"/>
      <c r="CA124" s="166"/>
      <c r="CB124" s="166"/>
      <c r="CC124" s="166"/>
      <c r="CD124" s="166"/>
      <c r="CE124" s="166"/>
      <c r="CF124" s="166"/>
    </row>
    <row r="125" spans="2:84" x14ac:dyDescent="0.2">
      <c r="B125" s="180">
        <f t="shared" si="172"/>
        <v>575000</v>
      </c>
      <c r="C125" s="79"/>
      <c r="D125" s="152"/>
      <c r="E125" s="152"/>
      <c r="F125" s="153"/>
      <c r="G125" s="79"/>
      <c r="H125" s="166">
        <f ca="1">-'Case 2 Assumptions'!$C84*'Case 2 Assumptions'!$C$65*'Program Case 2 - Forecasts'!H$24*$B125*'Demographic-Economic'!$H50*'Case 2 Assumptions'!$C$45</f>
        <v>0</v>
      </c>
      <c r="I125" s="166">
        <f ca="1">-'Case 2 Assumptions'!$C84*'Case 2 Assumptions'!$C$65*'Program Case 2 - Forecasts'!I$24*$B125*'Demographic-Economic'!$H50*'Case 2 Assumptions'!$C$45</f>
        <v>0</v>
      </c>
      <c r="J125" s="166">
        <f ca="1">-'Case 2 Assumptions'!$C84*'Case 2 Assumptions'!$C$65*'Program Case 2 - Forecasts'!J$24*$B125*'Demographic-Economic'!$H50*'Case 2 Assumptions'!$C$45</f>
        <v>0</v>
      </c>
      <c r="K125" s="166">
        <f ca="1">-'Case 2 Assumptions'!$C84*'Case 2 Assumptions'!$C$65*'Program Case 2 - Forecasts'!K$24*$B125*'Demographic-Economic'!$H50*'Case 2 Assumptions'!$C$45</f>
        <v>0</v>
      </c>
      <c r="L125" s="166">
        <f ca="1">-'Case 2 Assumptions'!$C84*'Case 2 Assumptions'!$C$65*'Program Case 2 - Forecasts'!L$24*$B125*'Demographic-Economic'!$H50*'Case 2 Assumptions'!$C$45</f>
        <v>0</v>
      </c>
      <c r="M125" s="166">
        <f ca="1">-'Case 2 Assumptions'!$C84*'Case 2 Assumptions'!$C$65*'Program Case 2 - Forecasts'!M$24*$B125*'Demographic-Economic'!$H50*'Case 2 Assumptions'!$C$45</f>
        <v>0</v>
      </c>
      <c r="N125" s="166">
        <f ca="1">-'Case 2 Assumptions'!$C84*'Case 2 Assumptions'!$C$65*'Program Case 2 - Forecasts'!N$24*$B125*'Demographic-Economic'!$H50*'Case 2 Assumptions'!$C$45</f>
        <v>0</v>
      </c>
      <c r="O125" s="166">
        <f ca="1">-'Case 2 Assumptions'!$C84*'Case 2 Assumptions'!$C$65*'Program Case 2 - Forecasts'!O$24*$B125*'Demographic-Economic'!$H50*'Case 2 Assumptions'!$C$45</f>
        <v>0</v>
      </c>
      <c r="P125" s="166">
        <f ca="1">-'Case 2 Assumptions'!$C84*'Case 2 Assumptions'!$C$65*'Program Case 2 - Forecasts'!P$24*$B125*'Demographic-Economic'!$H50*'Case 2 Assumptions'!$C$45</f>
        <v>0</v>
      </c>
      <c r="Q125" s="166">
        <f ca="1">-'Case 2 Assumptions'!$C84*'Case 2 Assumptions'!$C$65*'Program Case 2 - Forecasts'!Q$24*$B125*'Demographic-Economic'!$H50*'Case 2 Assumptions'!$C$45</f>
        <v>0</v>
      </c>
      <c r="R125" s="166">
        <f ca="1">-'Case 2 Assumptions'!$C84*'Case 2 Assumptions'!$C$65*'Program Case 2 - Forecasts'!R$24*$B125*'Demographic-Economic'!$H50*'Case 2 Assumptions'!$C$45</f>
        <v>0</v>
      </c>
      <c r="S125" s="166">
        <f ca="1">-'Case 2 Assumptions'!$C84*'Case 2 Assumptions'!$C$65*'Program Case 2 - Forecasts'!S$24*$B125*'Demographic-Economic'!$H50*'Case 2 Assumptions'!$C$45</f>
        <v>0</v>
      </c>
      <c r="T125" s="166">
        <f ca="1">-'Case 2 Assumptions'!$C84*'Case 2 Assumptions'!$C$65*'Program Case 2 - Forecasts'!T$24*$B125*'Demographic-Economic'!$H50*'Case 2 Assumptions'!$C$45</f>
        <v>0</v>
      </c>
      <c r="U125" s="166">
        <f ca="1">-'Case 2 Assumptions'!$C84*'Case 2 Assumptions'!$C$65*'Program Case 2 - Forecasts'!U$24*$B125*'Demographic-Economic'!$H50*'Case 2 Assumptions'!$C$45</f>
        <v>0</v>
      </c>
      <c r="V125" s="166">
        <f ca="1">-'Case 2 Assumptions'!$C84*'Case 2 Assumptions'!$C$65*'Program Case 2 - Forecasts'!V$24*$B125*'Demographic-Economic'!$H50*'Case 2 Assumptions'!$C$45</f>
        <v>0</v>
      </c>
      <c r="W125" s="166">
        <f ca="1">-'Case 2 Assumptions'!$C84*'Case 2 Assumptions'!$C$65*'Program Case 2 - Forecasts'!W$24*$B125*'Demographic-Economic'!$H50*'Case 2 Assumptions'!$C$45</f>
        <v>0</v>
      </c>
      <c r="X125" s="166">
        <f ca="1">-'Case 2 Assumptions'!$C84*'Case 2 Assumptions'!$C$65*'Program Case 2 - Forecasts'!X$24*$B125*'Demographic-Economic'!$H50*'Case 2 Assumptions'!$C$45</f>
        <v>0</v>
      </c>
      <c r="Y125" s="166"/>
      <c r="Z125" s="166"/>
      <c r="AA125" s="166"/>
      <c r="AB125" s="166"/>
      <c r="AC125" s="166"/>
      <c r="AD125" s="166"/>
      <c r="AE125" s="166"/>
      <c r="AF125" s="166"/>
      <c r="AG125" s="166"/>
      <c r="AH125" s="166"/>
      <c r="AI125" s="166"/>
      <c r="AJ125" s="166"/>
      <c r="AK125" s="166"/>
      <c r="AL125" s="166"/>
      <c r="AM125" s="166"/>
      <c r="AN125" s="166"/>
      <c r="AO125" s="166"/>
      <c r="AP125" s="166"/>
      <c r="AQ125" s="166"/>
      <c r="AR125" s="166"/>
      <c r="AS125" s="166"/>
      <c r="AT125" s="166"/>
      <c r="AU125" s="166"/>
      <c r="AV125" s="166"/>
      <c r="AW125" s="166"/>
      <c r="AX125" s="166"/>
      <c r="AY125" s="166"/>
      <c r="AZ125" s="166"/>
      <c r="BA125" s="166"/>
      <c r="BB125" s="166"/>
      <c r="BC125" s="166"/>
      <c r="BD125" s="166"/>
      <c r="BE125" s="166"/>
      <c r="BF125" s="166"/>
      <c r="BG125" s="166"/>
      <c r="BH125" s="166"/>
      <c r="BI125" s="166"/>
      <c r="BJ125" s="166"/>
      <c r="BK125" s="166"/>
      <c r="BL125" s="166"/>
      <c r="BM125" s="166"/>
      <c r="BN125" s="166"/>
      <c r="BO125" s="166"/>
      <c r="BP125" s="166"/>
      <c r="BQ125" s="166"/>
      <c r="BR125" s="166"/>
      <c r="BS125" s="166"/>
      <c r="BT125" s="166"/>
      <c r="BU125" s="166"/>
      <c r="BV125" s="166"/>
      <c r="BW125" s="166"/>
      <c r="BX125" s="166"/>
      <c r="BY125" s="166"/>
      <c r="BZ125" s="166"/>
      <c r="CA125" s="166"/>
      <c r="CB125" s="166"/>
      <c r="CC125" s="166"/>
      <c r="CD125" s="166"/>
      <c r="CE125" s="166"/>
      <c r="CF125" s="166"/>
    </row>
    <row r="126" spans="2:84" x14ac:dyDescent="0.2">
      <c r="B126" s="180">
        <f t="shared" si="172"/>
        <v>625000</v>
      </c>
      <c r="C126" s="79"/>
      <c r="D126" s="152"/>
      <c r="E126" s="152"/>
      <c r="F126" s="153"/>
      <c r="G126" s="79"/>
      <c r="H126" s="166">
        <f ca="1">-'Case 2 Assumptions'!$C85*'Case 2 Assumptions'!$C$65*'Program Case 2 - Forecasts'!H$24*$B126*'Demographic-Economic'!$H51*'Case 2 Assumptions'!$C$45</f>
        <v>0</v>
      </c>
      <c r="I126" s="166">
        <f ca="1">-'Case 2 Assumptions'!$C85*'Case 2 Assumptions'!$C$65*'Program Case 2 - Forecasts'!I$24*$B126*'Demographic-Economic'!$H51*'Case 2 Assumptions'!$C$45</f>
        <v>0</v>
      </c>
      <c r="J126" s="166">
        <f ca="1">-'Case 2 Assumptions'!$C85*'Case 2 Assumptions'!$C$65*'Program Case 2 - Forecasts'!J$24*$B126*'Demographic-Economic'!$H51*'Case 2 Assumptions'!$C$45</f>
        <v>0</v>
      </c>
      <c r="K126" s="166">
        <f ca="1">-'Case 2 Assumptions'!$C85*'Case 2 Assumptions'!$C$65*'Program Case 2 - Forecasts'!K$24*$B126*'Demographic-Economic'!$H51*'Case 2 Assumptions'!$C$45</f>
        <v>0</v>
      </c>
      <c r="L126" s="166">
        <f ca="1">-'Case 2 Assumptions'!$C85*'Case 2 Assumptions'!$C$65*'Program Case 2 - Forecasts'!L$24*$B126*'Demographic-Economic'!$H51*'Case 2 Assumptions'!$C$45</f>
        <v>0</v>
      </c>
      <c r="M126" s="166">
        <f ca="1">-'Case 2 Assumptions'!$C85*'Case 2 Assumptions'!$C$65*'Program Case 2 - Forecasts'!M$24*$B126*'Demographic-Economic'!$H51*'Case 2 Assumptions'!$C$45</f>
        <v>0</v>
      </c>
      <c r="N126" s="166">
        <f ca="1">-'Case 2 Assumptions'!$C85*'Case 2 Assumptions'!$C$65*'Program Case 2 - Forecasts'!N$24*$B126*'Demographic-Economic'!$H51*'Case 2 Assumptions'!$C$45</f>
        <v>0</v>
      </c>
      <c r="O126" s="166">
        <f ca="1">-'Case 2 Assumptions'!$C85*'Case 2 Assumptions'!$C$65*'Program Case 2 - Forecasts'!O$24*$B126*'Demographic-Economic'!$H51*'Case 2 Assumptions'!$C$45</f>
        <v>0</v>
      </c>
      <c r="P126" s="166">
        <f ca="1">-'Case 2 Assumptions'!$C85*'Case 2 Assumptions'!$C$65*'Program Case 2 - Forecasts'!P$24*$B126*'Demographic-Economic'!$H51*'Case 2 Assumptions'!$C$45</f>
        <v>0</v>
      </c>
      <c r="Q126" s="166">
        <f ca="1">-'Case 2 Assumptions'!$C85*'Case 2 Assumptions'!$C$65*'Program Case 2 - Forecasts'!Q$24*$B126*'Demographic-Economic'!$H51*'Case 2 Assumptions'!$C$45</f>
        <v>0</v>
      </c>
      <c r="R126" s="166">
        <f ca="1">-'Case 2 Assumptions'!$C85*'Case 2 Assumptions'!$C$65*'Program Case 2 - Forecasts'!R$24*$B126*'Demographic-Economic'!$H51*'Case 2 Assumptions'!$C$45</f>
        <v>0</v>
      </c>
      <c r="S126" s="166">
        <f ca="1">-'Case 2 Assumptions'!$C85*'Case 2 Assumptions'!$C$65*'Program Case 2 - Forecasts'!S$24*$B126*'Demographic-Economic'!$H51*'Case 2 Assumptions'!$C$45</f>
        <v>0</v>
      </c>
      <c r="T126" s="166">
        <f ca="1">-'Case 2 Assumptions'!$C85*'Case 2 Assumptions'!$C$65*'Program Case 2 - Forecasts'!T$24*$B126*'Demographic-Economic'!$H51*'Case 2 Assumptions'!$C$45</f>
        <v>0</v>
      </c>
      <c r="U126" s="166">
        <f ca="1">-'Case 2 Assumptions'!$C85*'Case 2 Assumptions'!$C$65*'Program Case 2 - Forecasts'!U$24*$B126*'Demographic-Economic'!$H51*'Case 2 Assumptions'!$C$45</f>
        <v>0</v>
      </c>
      <c r="V126" s="166">
        <f ca="1">-'Case 2 Assumptions'!$C85*'Case 2 Assumptions'!$C$65*'Program Case 2 - Forecasts'!V$24*$B126*'Demographic-Economic'!$H51*'Case 2 Assumptions'!$C$45</f>
        <v>0</v>
      </c>
      <c r="W126" s="166">
        <f ca="1">-'Case 2 Assumptions'!$C85*'Case 2 Assumptions'!$C$65*'Program Case 2 - Forecasts'!W$24*$B126*'Demographic-Economic'!$H51*'Case 2 Assumptions'!$C$45</f>
        <v>0</v>
      </c>
      <c r="X126" s="166">
        <f ca="1">-'Case 2 Assumptions'!$C85*'Case 2 Assumptions'!$C$65*'Program Case 2 - Forecasts'!X$24*$B126*'Demographic-Economic'!$H51*'Case 2 Assumptions'!$C$45</f>
        <v>0</v>
      </c>
      <c r="Y126" s="166"/>
      <c r="Z126" s="166"/>
      <c r="AA126" s="166"/>
      <c r="AB126" s="166"/>
      <c r="AC126" s="166"/>
      <c r="AD126" s="166"/>
      <c r="AE126" s="166"/>
      <c r="AF126" s="166"/>
      <c r="AG126" s="166"/>
      <c r="AH126" s="166"/>
      <c r="AI126" s="166"/>
      <c r="AJ126" s="166"/>
      <c r="AK126" s="166"/>
      <c r="AL126" s="166"/>
      <c r="AM126" s="166"/>
      <c r="AN126" s="166"/>
      <c r="AO126" s="166"/>
      <c r="AP126" s="166"/>
      <c r="AQ126" s="166"/>
      <c r="AR126" s="166"/>
      <c r="AS126" s="166"/>
      <c r="AT126" s="166"/>
      <c r="AU126" s="166"/>
      <c r="AV126" s="166"/>
      <c r="AW126" s="166"/>
      <c r="AX126" s="166"/>
      <c r="AY126" s="166"/>
      <c r="AZ126" s="166"/>
      <c r="BA126" s="166"/>
      <c r="BB126" s="166"/>
      <c r="BC126" s="166"/>
      <c r="BD126" s="166"/>
      <c r="BE126" s="166"/>
      <c r="BF126" s="166"/>
      <c r="BG126" s="166"/>
      <c r="BH126" s="166"/>
      <c r="BI126" s="166"/>
      <c r="BJ126" s="166"/>
      <c r="BK126" s="166"/>
      <c r="BL126" s="166"/>
      <c r="BM126" s="166"/>
      <c r="BN126" s="166"/>
      <c r="BO126" s="166"/>
      <c r="BP126" s="166"/>
      <c r="BQ126" s="166"/>
      <c r="BR126" s="166"/>
      <c r="BS126" s="166"/>
      <c r="BT126" s="166"/>
      <c r="BU126" s="166"/>
      <c r="BV126" s="166"/>
      <c r="BW126" s="166"/>
      <c r="BX126" s="166"/>
      <c r="BY126" s="166"/>
      <c r="BZ126" s="166"/>
      <c r="CA126" s="166"/>
      <c r="CB126" s="166"/>
      <c r="CC126" s="166"/>
      <c r="CD126" s="166"/>
      <c r="CE126" s="166"/>
      <c r="CF126" s="166"/>
    </row>
    <row r="127" spans="2:84" ht="16" x14ac:dyDescent="0.2">
      <c r="B127" s="130" t="s">
        <v>109</v>
      </c>
      <c r="C127" s="169"/>
      <c r="D127" s="169"/>
      <c r="E127" s="169"/>
      <c r="F127" s="170"/>
      <c r="G127" s="171"/>
      <c r="H127" s="166">
        <f ca="1">'Case 2 Assumptions'!$C$45*'Case 2 Assumptions'!$C$60*H26</f>
        <v>95274815.824126214</v>
      </c>
      <c r="I127" s="166">
        <f ca="1">'Case 2 Assumptions'!$C$45*'Case 2 Assumptions'!$C$60*I26</f>
        <v>96058910.588725522</v>
      </c>
      <c r="J127" s="166">
        <f ca="1">'Case 2 Assumptions'!$C$45*'Case 2 Assumptions'!$C$60*J26</f>
        <v>96849458.313583449</v>
      </c>
      <c r="K127" s="166">
        <f ca="1">'Case 2 Assumptions'!$C$45*'Case 2 Assumptions'!$C$60*K26</f>
        <v>97646512.105414405</v>
      </c>
      <c r="L127" s="166">
        <f ca="1">'Case 2 Assumptions'!$C$45*'Case 2 Assumptions'!$C$60*L26</f>
        <v>98450125.507981762</v>
      </c>
      <c r="M127" s="166">
        <f ca="1">'Case 2 Assumptions'!$C$45*'Case 2 Assumptions'!$C$60*M26</f>
        <v>99260352.505720139</v>
      </c>
      <c r="N127" s="166">
        <f ca="1">'Case 2 Assumptions'!$C$45*'Case 2 Assumptions'!$C$60*N26</f>
        <v>99879577.358166084</v>
      </c>
      <c r="O127" s="166">
        <f ca="1">'Case 2 Assumptions'!$C$45*'Case 2 Assumptions'!$C$60*O26</f>
        <v>100502665.17713052</v>
      </c>
      <c r="P127" s="166">
        <f ca="1">'Case 2 Assumptions'!$C$45*'Case 2 Assumptions'!$C$60*P26</f>
        <v>101129640.06130075</v>
      </c>
      <c r="Q127" s="166">
        <f ca="1">'Case 2 Assumptions'!$C$45*'Case 2 Assumptions'!$C$60*Q26</f>
        <v>101760526.25970688</v>
      </c>
      <c r="R127" s="166">
        <f ca="1">'Case 2 Assumptions'!$C$45*'Case 2 Assumptions'!$C$60*R26</f>
        <v>102395348.17266464</v>
      </c>
      <c r="S127" s="166">
        <f ca="1">'Case 2 Assumptions'!$C$45*'Case 2 Assumptions'!$C$60*S26</f>
        <v>103034130.3526876</v>
      </c>
      <c r="T127" s="166">
        <f ca="1">'Case 2 Assumptions'!$C$45*'Case 2 Assumptions'!$C$60*T26</f>
        <v>103676897.50547707</v>
      </c>
      <c r="U127" s="166">
        <f ca="1">'Case 2 Assumptions'!$C$45*'Case 2 Assumptions'!$C$60*U26</f>
        <v>104323674.49084042</v>
      </c>
      <c r="V127" s="166">
        <f ca="1">'Case 2 Assumptions'!$C$45*'Case 2 Assumptions'!$C$60*V26</f>
        <v>104974486.32368913</v>
      </c>
      <c r="W127" s="166">
        <f ca="1">'Case 2 Assumptions'!$C$45*'Case 2 Assumptions'!$C$60*W26</f>
        <v>105629358.17497355</v>
      </c>
      <c r="X127" s="166">
        <f ca="1">'Case 2 Assumptions'!$C$45*'Case 2 Assumptions'!$C$60*X26</f>
        <v>106077356.16650827</v>
      </c>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166"/>
      <c r="BN127" s="166"/>
      <c r="BO127" s="166"/>
      <c r="BP127" s="166"/>
      <c r="BQ127" s="166"/>
      <c r="BR127" s="166"/>
      <c r="BS127" s="166"/>
      <c r="BT127" s="166"/>
      <c r="BU127" s="166"/>
      <c r="BV127" s="166"/>
      <c r="BW127" s="166"/>
      <c r="BX127" s="166"/>
      <c r="BY127" s="166"/>
      <c r="BZ127" s="166"/>
      <c r="CA127" s="166"/>
      <c r="CB127" s="166"/>
      <c r="CC127" s="166"/>
      <c r="CD127" s="166"/>
      <c r="CE127" s="166"/>
      <c r="CF127" s="166"/>
    </row>
    <row r="128" spans="2:84" ht="16" x14ac:dyDescent="0.2">
      <c r="B128" s="130" t="s">
        <v>110</v>
      </c>
      <c r="C128" s="169"/>
      <c r="D128" s="169"/>
      <c r="E128" s="169"/>
      <c r="F128" s="170"/>
      <c r="G128" s="171"/>
      <c r="H128" s="166">
        <f ca="1">'Case 2 Assumptions'!$C$47*'Case 2 Assumptions'!$C$61*'Program Case 2 - Forecasts'!H17</f>
        <v>694145086.71863377</v>
      </c>
      <c r="I128" s="166">
        <f ca="1">'Case 2 Assumptions'!$C$47*'Case 2 Assumptions'!$C$61*'Program Case 2 - Forecasts'!I17</f>
        <v>699857777.14642882</v>
      </c>
      <c r="J128" s="166">
        <f ca="1">'Case 2 Assumptions'!$C$47*'Case 2 Assumptions'!$C$61*'Program Case 2 - Forecasts'!J17</f>
        <v>705617481.99896514</v>
      </c>
      <c r="K128" s="166">
        <f ca="1">'Case 2 Assumptions'!$C$47*'Case 2 Assumptions'!$C$61*'Program Case 2 - Forecasts'!K17</f>
        <v>711424588.19659054</v>
      </c>
      <c r="L128" s="166">
        <f ca="1">'Case 2 Assumptions'!$C$47*'Case 2 Assumptions'!$C$61*'Program Case 2 - Forecasts'!L17</f>
        <v>717279485.84386706</v>
      </c>
      <c r="M128" s="166">
        <f ca="1">'Case 2 Assumptions'!$C$47*'Case 2 Assumptions'!$C$61*'Program Case 2 - Forecasts'!M17</f>
        <v>723182568.25596094</v>
      </c>
      <c r="N128" s="166">
        <f ca="1">'Case 2 Assumptions'!$C$47*'Case 2 Assumptions'!$C$61*'Program Case 2 - Forecasts'!N17</f>
        <v>727694063.60949576</v>
      </c>
      <c r="O128" s="166">
        <f ca="1">'Case 2 Assumptions'!$C$47*'Case 2 Assumptions'!$C$61*'Program Case 2 - Forecasts'!O17</f>
        <v>732233703.43337953</v>
      </c>
      <c r="P128" s="166">
        <f ca="1">'Case 2 Assumptions'!$C$47*'Case 2 Assumptions'!$C$61*'Program Case 2 - Forecasts'!P17</f>
        <v>736801663.30376267</v>
      </c>
      <c r="Q128" s="166">
        <f ca="1">'Case 2 Assumptions'!$C$47*'Case 2 Assumptions'!$C$61*'Program Case 2 - Forecasts'!Q17</f>
        <v>741398119.89215016</v>
      </c>
      <c r="R128" s="166">
        <f ca="1">'Case 2 Assumptions'!$C$47*'Case 2 Assumptions'!$C$61*'Program Case 2 - Forecasts'!R17</f>
        <v>746023250.97227097</v>
      </c>
      <c r="S128" s="166">
        <f ca="1">'Case 2 Assumptions'!$C$47*'Case 2 Assumptions'!$C$61*'Program Case 2 - Forecasts'!S17</f>
        <v>750677235.42672396</v>
      </c>
      <c r="T128" s="166">
        <f ca="1">'Case 2 Assumptions'!$C$47*'Case 2 Assumptions'!$C$61*'Program Case 2 - Forecasts'!T17</f>
        <v>755360253.25419009</v>
      </c>
      <c r="U128" s="166">
        <f ca="1">'Case 2 Assumptions'!$C$47*'Case 2 Assumptions'!$C$61*'Program Case 2 - Forecasts'!U17</f>
        <v>760072485.576123</v>
      </c>
      <c r="V128" s="166">
        <f ca="1">'Case 2 Assumptions'!$C$47*'Case 2 Assumptions'!$C$61*'Program Case 2 - Forecasts'!V17</f>
        <v>764814114.6440208</v>
      </c>
      <c r="W128" s="166">
        <f ca="1">'Case 2 Assumptions'!$C$47*'Case 2 Assumptions'!$C$61*'Program Case 2 - Forecasts'!W17</f>
        <v>769585323.84623587</v>
      </c>
      <c r="X128" s="166">
        <f ca="1">'Case 2 Assumptions'!$C$47*'Case 2 Assumptions'!$C$61*'Program Case 2 - Forecasts'!X17</f>
        <v>772849309.21313167</v>
      </c>
      <c r="Y128" s="166"/>
      <c r="Z128" s="166"/>
      <c r="AA128" s="166"/>
      <c r="AB128" s="166"/>
      <c r="AC128" s="166"/>
      <c r="AD128" s="166"/>
      <c r="AE128" s="166"/>
      <c r="AF128" s="166"/>
      <c r="AG128" s="166"/>
      <c r="AH128" s="166"/>
      <c r="AI128" s="166"/>
      <c r="AJ128" s="166"/>
      <c r="AK128" s="166"/>
      <c r="AL128" s="166"/>
      <c r="AM128" s="166"/>
      <c r="AN128" s="166"/>
      <c r="AO128" s="166"/>
      <c r="AP128" s="166"/>
      <c r="AQ128" s="166"/>
      <c r="AR128" s="166"/>
      <c r="AS128" s="166"/>
      <c r="AT128" s="166"/>
      <c r="AU128" s="166"/>
      <c r="AV128" s="166"/>
      <c r="AW128" s="166"/>
      <c r="AX128" s="166"/>
      <c r="AY128" s="166"/>
      <c r="AZ128" s="166"/>
      <c r="BA128" s="166"/>
      <c r="BB128" s="166"/>
      <c r="BC128" s="166"/>
      <c r="BD128" s="166"/>
      <c r="BE128" s="166"/>
      <c r="BF128" s="166"/>
      <c r="BG128" s="166"/>
      <c r="BH128" s="166"/>
      <c r="BI128" s="166"/>
      <c r="BJ128" s="166"/>
      <c r="BK128" s="166"/>
      <c r="BL128" s="166"/>
      <c r="BM128" s="166"/>
      <c r="BN128" s="166"/>
      <c r="BO128" s="166"/>
      <c r="BP128" s="166"/>
      <c r="BQ128" s="166"/>
      <c r="BR128" s="166"/>
      <c r="BS128" s="166"/>
      <c r="BT128" s="166"/>
      <c r="BU128" s="166"/>
      <c r="BV128" s="166"/>
      <c r="BW128" s="166"/>
      <c r="BX128" s="166"/>
      <c r="BY128" s="166"/>
      <c r="BZ128" s="166"/>
      <c r="CA128" s="166"/>
      <c r="CB128" s="166"/>
      <c r="CC128" s="166"/>
      <c r="CD128" s="166"/>
      <c r="CE128" s="166"/>
      <c r="CF128" s="166"/>
    </row>
    <row r="129" spans="1:85" s="122" customFormat="1" ht="16" x14ac:dyDescent="0.2">
      <c r="A129" s="120"/>
      <c r="B129" s="130" t="s">
        <v>111</v>
      </c>
      <c r="C129" s="169"/>
      <c r="D129" s="169"/>
      <c r="E129" s="169"/>
      <c r="F129" s="170"/>
      <c r="G129" s="171"/>
      <c r="H129" s="166">
        <f ca="1">'Case 2 Assumptions'!$C$48*'Case 2 Assumptions'!$C$62*'Program Case 2 - Forecasts'!H17</f>
        <v>347072543.35931689</v>
      </c>
      <c r="I129" s="166">
        <f ca="1">'Case 2 Assumptions'!$C$48*'Case 2 Assumptions'!$C$62*'Program Case 2 - Forecasts'!I17</f>
        <v>349928888.57321441</v>
      </c>
      <c r="J129" s="166">
        <f ca="1">'Case 2 Assumptions'!$C$48*'Case 2 Assumptions'!$C$62*'Program Case 2 - Forecasts'!J17</f>
        <v>352808740.99948257</v>
      </c>
      <c r="K129" s="166">
        <f ca="1">'Case 2 Assumptions'!$C$48*'Case 2 Assumptions'!$C$62*'Program Case 2 - Forecasts'!K17</f>
        <v>355712294.09829527</v>
      </c>
      <c r="L129" s="166">
        <f ca="1">'Case 2 Assumptions'!$C$48*'Case 2 Assumptions'!$C$62*'Program Case 2 - Forecasts'!L17</f>
        <v>358639742.92193353</v>
      </c>
      <c r="M129" s="166">
        <f ca="1">'Case 2 Assumptions'!$C$48*'Case 2 Assumptions'!$C$62*'Program Case 2 - Forecasts'!M17</f>
        <v>361591284.12798047</v>
      </c>
      <c r="N129" s="166">
        <f ca="1">'Case 2 Assumptions'!$C$48*'Case 2 Assumptions'!$C$62*'Program Case 2 - Forecasts'!N17</f>
        <v>363847031.80474788</v>
      </c>
      <c r="O129" s="166">
        <f ca="1">'Case 2 Assumptions'!$C$48*'Case 2 Assumptions'!$C$62*'Program Case 2 - Forecasts'!O17</f>
        <v>366116851.71668977</v>
      </c>
      <c r="P129" s="166">
        <f ca="1">'Case 2 Assumptions'!$C$48*'Case 2 Assumptions'!$C$62*'Program Case 2 - Forecasts'!P17</f>
        <v>368400831.65188134</v>
      </c>
      <c r="Q129" s="166">
        <f ca="1">'Case 2 Assumptions'!$C$48*'Case 2 Assumptions'!$C$62*'Program Case 2 - Forecasts'!Q17</f>
        <v>370699059.94607508</v>
      </c>
      <c r="R129" s="166">
        <f ca="1">'Case 2 Assumptions'!$C$48*'Case 2 Assumptions'!$C$62*'Program Case 2 - Forecasts'!R17</f>
        <v>373011625.48613548</v>
      </c>
      <c r="S129" s="166">
        <f ca="1">'Case 2 Assumptions'!$C$48*'Case 2 Assumptions'!$C$62*'Program Case 2 - Forecasts'!S17</f>
        <v>375338617.71336198</v>
      </c>
      <c r="T129" s="166">
        <f ca="1">'Case 2 Assumptions'!$C$48*'Case 2 Assumptions'!$C$62*'Program Case 2 - Forecasts'!T17</f>
        <v>377680126.62709504</v>
      </c>
      <c r="U129" s="166">
        <f ca="1">'Case 2 Assumptions'!$C$48*'Case 2 Assumptions'!$C$62*'Program Case 2 - Forecasts'!U17</f>
        <v>380036242.7880615</v>
      </c>
      <c r="V129" s="166">
        <f ca="1">'Case 2 Assumptions'!$C$48*'Case 2 Assumptions'!$C$62*'Program Case 2 - Forecasts'!V17</f>
        <v>382407057.3220104</v>
      </c>
      <c r="W129" s="166">
        <f ca="1">'Case 2 Assumptions'!$C$48*'Case 2 Assumptions'!$C$62*'Program Case 2 - Forecasts'!W17</f>
        <v>384792661.92311794</v>
      </c>
      <c r="X129" s="166">
        <f ca="1">'Case 2 Assumptions'!$C$48*'Case 2 Assumptions'!$C$62*'Program Case 2 - Forecasts'!X17</f>
        <v>386424654.60656583</v>
      </c>
      <c r="Y129" s="166"/>
      <c r="Z129" s="166"/>
      <c r="AA129" s="166"/>
      <c r="AB129" s="166"/>
      <c r="AC129" s="166"/>
      <c r="AD129" s="166"/>
      <c r="AE129" s="166"/>
      <c r="AF129" s="166"/>
      <c r="AG129" s="166"/>
      <c r="AH129" s="166"/>
      <c r="AI129" s="166"/>
      <c r="AJ129" s="166"/>
      <c r="AK129" s="166"/>
      <c r="AL129" s="166"/>
      <c r="AM129" s="166"/>
      <c r="AN129" s="166"/>
      <c r="AO129" s="166"/>
      <c r="AP129" s="166"/>
      <c r="AQ129" s="166"/>
      <c r="AR129" s="166"/>
      <c r="AS129" s="166"/>
      <c r="AT129" s="166"/>
      <c r="AU129" s="166"/>
      <c r="AV129" s="166"/>
      <c r="AW129" s="166"/>
      <c r="AX129" s="166"/>
      <c r="AY129" s="166"/>
      <c r="AZ129" s="166"/>
      <c r="BA129" s="166"/>
      <c r="BB129" s="166"/>
      <c r="BC129" s="166"/>
      <c r="BD129" s="166"/>
      <c r="BE129" s="166"/>
      <c r="BF129" s="166"/>
      <c r="BG129" s="166"/>
      <c r="BH129" s="166"/>
      <c r="BI129" s="166"/>
      <c r="BJ129" s="166"/>
      <c r="BK129" s="166"/>
      <c r="BL129" s="166"/>
      <c r="BM129" s="166"/>
      <c r="BN129" s="166"/>
      <c r="BO129" s="166"/>
      <c r="BP129" s="166"/>
      <c r="BQ129" s="166"/>
      <c r="BR129" s="166"/>
      <c r="BS129" s="166"/>
      <c r="BT129" s="166"/>
      <c r="BU129" s="166"/>
      <c r="BV129" s="166"/>
      <c r="BW129" s="166"/>
      <c r="BX129" s="166"/>
      <c r="BY129" s="166"/>
      <c r="BZ129" s="166"/>
      <c r="CA129" s="166"/>
      <c r="CB129" s="166"/>
      <c r="CC129" s="166"/>
      <c r="CD129" s="166"/>
      <c r="CE129" s="166"/>
      <c r="CF129" s="166"/>
    </row>
    <row r="130" spans="1:85" s="122" customFormat="1" ht="16" x14ac:dyDescent="0.2">
      <c r="A130" s="120"/>
      <c r="B130" s="130" t="s">
        <v>112</v>
      </c>
      <c r="C130" s="169"/>
      <c r="D130" s="169"/>
      <c r="E130" s="169"/>
      <c r="F130" s="170"/>
      <c r="G130" s="171"/>
      <c r="H130" s="166">
        <f ca="1">'Case 2 Assumptions'!$C$49*'Case 2 Assumptions'!$C$63*'Program Case 2 - Forecasts'!H17</f>
        <v>86768135.839829221</v>
      </c>
      <c r="I130" s="166">
        <f ca="1">'Case 2 Assumptions'!$C$49*'Case 2 Assumptions'!$C$63*'Program Case 2 - Forecasts'!I17</f>
        <v>87482222.143303603</v>
      </c>
      <c r="J130" s="166">
        <f ca="1">'Case 2 Assumptions'!$C$49*'Case 2 Assumptions'!$C$63*'Program Case 2 - Forecasts'!J17</f>
        <v>88202185.249870643</v>
      </c>
      <c r="K130" s="166">
        <f ca="1">'Case 2 Assumptions'!$C$49*'Case 2 Assumptions'!$C$63*'Program Case 2 - Forecasts'!K17</f>
        <v>88928073.524573818</v>
      </c>
      <c r="L130" s="166">
        <f ca="1">'Case 2 Assumptions'!$C$49*'Case 2 Assumptions'!$C$63*'Program Case 2 - Forecasts'!L17</f>
        <v>89659935.730483383</v>
      </c>
      <c r="M130" s="166">
        <f ca="1">'Case 2 Assumptions'!$C$49*'Case 2 Assumptions'!$C$63*'Program Case 2 - Forecasts'!M17</f>
        <v>90397821.031995118</v>
      </c>
      <c r="N130" s="166">
        <f ca="1">'Case 2 Assumptions'!$C$49*'Case 2 Assumptions'!$C$63*'Program Case 2 - Forecasts'!N17</f>
        <v>90961757.95118697</v>
      </c>
      <c r="O130" s="166">
        <f ca="1">'Case 2 Assumptions'!$C$49*'Case 2 Assumptions'!$C$63*'Program Case 2 - Forecasts'!O17</f>
        <v>91529212.929172441</v>
      </c>
      <c r="P130" s="166">
        <f ca="1">'Case 2 Assumptions'!$C$49*'Case 2 Assumptions'!$C$63*'Program Case 2 - Forecasts'!P17</f>
        <v>92100207.912970334</v>
      </c>
      <c r="Q130" s="166">
        <f ca="1">'Case 2 Assumptions'!$C$49*'Case 2 Assumptions'!$C$63*'Program Case 2 - Forecasts'!Q17</f>
        <v>92674764.98651877</v>
      </c>
      <c r="R130" s="166">
        <f ca="1">'Case 2 Assumptions'!$C$49*'Case 2 Assumptions'!$C$63*'Program Case 2 - Forecasts'!R17</f>
        <v>93252906.371533871</v>
      </c>
      <c r="S130" s="166">
        <f ca="1">'Case 2 Assumptions'!$C$49*'Case 2 Assumptions'!$C$63*'Program Case 2 - Forecasts'!S17</f>
        <v>93834654.428340495</v>
      </c>
      <c r="T130" s="166">
        <f ca="1">'Case 2 Assumptions'!$C$49*'Case 2 Assumptions'!$C$63*'Program Case 2 - Forecasts'!T17</f>
        <v>94420031.656773761</v>
      </c>
      <c r="U130" s="166">
        <f ca="1">'Case 2 Assumptions'!$C$49*'Case 2 Assumptions'!$C$63*'Program Case 2 - Forecasts'!U17</f>
        <v>95009060.697015375</v>
      </c>
      <c r="V130" s="166">
        <f ca="1">'Case 2 Assumptions'!$C$49*'Case 2 Assumptions'!$C$63*'Program Case 2 - Forecasts'!V17</f>
        <v>95601764.330502599</v>
      </c>
      <c r="W130" s="166">
        <f ca="1">'Case 2 Assumptions'!$C$49*'Case 2 Assumptions'!$C$63*'Program Case 2 - Forecasts'!W17</f>
        <v>96198165.480779484</v>
      </c>
      <c r="X130" s="166">
        <f ca="1">'Case 2 Assumptions'!$C$49*'Case 2 Assumptions'!$C$63*'Program Case 2 - Forecasts'!X17</f>
        <v>96606163.651641458</v>
      </c>
      <c r="Y130" s="166"/>
      <c r="Z130" s="166"/>
      <c r="AA130" s="166"/>
      <c r="AB130" s="166"/>
      <c r="AC130" s="166"/>
      <c r="AD130" s="166"/>
      <c r="AE130" s="166"/>
      <c r="AF130" s="166"/>
      <c r="AG130" s="166"/>
      <c r="AH130" s="166"/>
      <c r="AI130" s="166"/>
      <c r="AJ130" s="166"/>
      <c r="AK130" s="166"/>
      <c r="AL130" s="166"/>
      <c r="AM130" s="166"/>
      <c r="AN130" s="166"/>
      <c r="AO130" s="166"/>
      <c r="AP130" s="166"/>
      <c r="AQ130" s="166"/>
      <c r="AR130" s="166"/>
      <c r="AS130" s="166"/>
      <c r="AT130" s="166"/>
      <c r="AU130" s="166"/>
      <c r="AV130" s="166"/>
      <c r="AW130" s="166"/>
      <c r="AX130" s="166"/>
      <c r="AY130" s="166"/>
      <c r="AZ130" s="166"/>
      <c r="BA130" s="166"/>
      <c r="BB130" s="166"/>
      <c r="BC130" s="166"/>
      <c r="BD130" s="166"/>
      <c r="BE130" s="166"/>
      <c r="BF130" s="166"/>
      <c r="BG130" s="166"/>
      <c r="BH130" s="166"/>
      <c r="BI130" s="166"/>
      <c r="BJ130" s="166"/>
      <c r="BK130" s="166"/>
      <c r="BL130" s="166"/>
      <c r="BM130" s="166"/>
      <c r="BN130" s="166"/>
      <c r="BO130" s="166"/>
      <c r="BP130" s="166"/>
      <c r="BQ130" s="166"/>
      <c r="BR130" s="166"/>
      <c r="BS130" s="166"/>
      <c r="BT130" s="166"/>
      <c r="BU130" s="166"/>
      <c r="BV130" s="166"/>
      <c r="BW130" s="166"/>
      <c r="BX130" s="166"/>
      <c r="BY130" s="166"/>
      <c r="BZ130" s="166"/>
      <c r="CA130" s="166"/>
      <c r="CB130" s="166"/>
      <c r="CC130" s="166"/>
      <c r="CD130" s="166"/>
      <c r="CE130" s="166"/>
      <c r="CF130" s="166"/>
    </row>
    <row r="131" spans="1:85" s="122" customFormat="1" ht="16" x14ac:dyDescent="0.2">
      <c r="A131" s="120"/>
      <c r="B131" s="131" t="s">
        <v>113</v>
      </c>
      <c r="C131" s="168"/>
      <c r="D131" s="168"/>
      <c r="E131" s="168"/>
      <c r="F131" s="166"/>
      <c r="G131" s="167"/>
      <c r="H131" s="166"/>
      <c r="I131" s="166"/>
      <c r="J131" s="166"/>
      <c r="K131" s="166"/>
      <c r="L131" s="166"/>
      <c r="M131" s="166"/>
      <c r="N131" s="166"/>
      <c r="O131" s="166"/>
      <c r="P131" s="166"/>
      <c r="Q131" s="166"/>
      <c r="R131" s="166"/>
      <c r="S131" s="166"/>
      <c r="T131" s="166"/>
      <c r="U131" s="166"/>
      <c r="V131" s="166"/>
      <c r="W131" s="166"/>
      <c r="X131" s="166"/>
      <c r="Y131" s="166"/>
      <c r="Z131" s="166"/>
      <c r="AA131" s="166"/>
      <c r="AB131" s="166"/>
      <c r="AC131" s="166"/>
      <c r="AD131" s="166"/>
      <c r="AE131" s="166"/>
      <c r="AF131" s="166"/>
      <c r="AG131" s="166"/>
      <c r="AH131" s="166"/>
      <c r="AI131" s="166"/>
      <c r="AJ131" s="166"/>
      <c r="AK131" s="166"/>
      <c r="AL131" s="166"/>
      <c r="AM131" s="166"/>
      <c r="AN131" s="166"/>
      <c r="AO131" s="166"/>
      <c r="AP131" s="166"/>
      <c r="AQ131" s="166"/>
      <c r="AR131" s="166"/>
      <c r="AS131" s="166"/>
      <c r="AT131" s="166"/>
      <c r="AU131" s="166"/>
      <c r="AV131" s="166"/>
      <c r="AW131" s="166"/>
      <c r="AX131" s="166"/>
      <c r="AY131" s="166"/>
      <c r="AZ131" s="166"/>
      <c r="BA131" s="166"/>
      <c r="BB131" s="166"/>
      <c r="BC131" s="166"/>
      <c r="BD131" s="166"/>
      <c r="BE131" s="166"/>
      <c r="BF131" s="166"/>
      <c r="BG131" s="166"/>
      <c r="BH131" s="166"/>
      <c r="BI131" s="166"/>
      <c r="BJ131" s="166"/>
      <c r="BK131" s="166"/>
      <c r="BL131" s="166"/>
      <c r="BM131" s="166"/>
      <c r="BN131" s="166"/>
      <c r="BO131" s="166"/>
      <c r="BP131" s="166"/>
      <c r="BQ131" s="166"/>
      <c r="BR131" s="166"/>
      <c r="BS131" s="166"/>
      <c r="BT131" s="166"/>
      <c r="BU131" s="166"/>
      <c r="BV131" s="166"/>
      <c r="BW131" s="166"/>
      <c r="BX131" s="166"/>
      <c r="BY131" s="166"/>
      <c r="BZ131" s="166"/>
      <c r="CA131" s="166"/>
      <c r="CB131" s="166"/>
      <c r="CC131" s="166"/>
      <c r="CD131" s="166"/>
      <c r="CE131" s="166"/>
      <c r="CF131" s="166"/>
    </row>
    <row r="132" spans="1:85" s="122" customFormat="1" ht="16" x14ac:dyDescent="0.2">
      <c r="A132" s="120"/>
      <c r="B132" s="130" t="s">
        <v>241</v>
      </c>
      <c r="C132" s="169"/>
      <c r="D132" s="169"/>
      <c r="E132" s="169"/>
      <c r="F132" s="170"/>
      <c r="G132" s="171"/>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row>
    <row r="133" spans="1:85" s="122" customFormat="1" ht="16" x14ac:dyDescent="0.2">
      <c r="A133" s="120"/>
      <c r="B133" s="131" t="s">
        <v>131</v>
      </c>
      <c r="C133" s="168"/>
      <c r="D133" s="168"/>
      <c r="E133" s="168"/>
      <c r="F133" s="166"/>
      <c r="G133" s="167"/>
      <c r="H133" s="166"/>
      <c r="I133" s="166"/>
      <c r="J133" s="166"/>
      <c r="K133" s="166"/>
      <c r="L133" s="166"/>
      <c r="M133" s="166"/>
      <c r="N133" s="166"/>
      <c r="O133" s="166"/>
      <c r="P133" s="166"/>
      <c r="Q133" s="166"/>
      <c r="R133" s="166"/>
      <c r="S133" s="166"/>
      <c r="T133" s="166"/>
      <c r="U133" s="166"/>
      <c r="V133" s="166"/>
      <c r="W133" s="166"/>
      <c r="X133" s="166"/>
      <c r="Y133" s="166"/>
      <c r="Z133" s="166"/>
      <c r="AA133" s="166"/>
      <c r="AB133" s="166"/>
      <c r="AC133" s="166"/>
      <c r="AD133" s="166"/>
      <c r="AE133" s="166"/>
      <c r="AF133" s="166"/>
      <c r="AG133" s="166"/>
      <c r="AH133" s="166"/>
      <c r="AI133" s="166"/>
      <c r="AJ133" s="166"/>
      <c r="AK133" s="166"/>
      <c r="AL133" s="166"/>
      <c r="AM133" s="166"/>
      <c r="AN133" s="166"/>
      <c r="AO133" s="166"/>
      <c r="AP133" s="166"/>
      <c r="AQ133" s="166"/>
      <c r="AR133" s="166"/>
      <c r="AS133" s="166"/>
      <c r="AT133" s="166"/>
      <c r="AU133" s="166"/>
      <c r="AV133" s="166"/>
      <c r="AW133" s="166"/>
      <c r="AX133" s="166"/>
      <c r="AY133" s="166"/>
      <c r="AZ133" s="166"/>
      <c r="BA133" s="166"/>
      <c r="BB133" s="166"/>
      <c r="BC133" s="166"/>
      <c r="BD133" s="166"/>
      <c r="BE133" s="166"/>
      <c r="BF133" s="166"/>
      <c r="BG133" s="166"/>
      <c r="BH133" s="166"/>
      <c r="BI133" s="166"/>
      <c r="BJ133" s="166"/>
      <c r="BK133" s="166"/>
      <c r="BL133" s="166"/>
      <c r="BM133" s="166"/>
      <c r="BN133" s="166"/>
      <c r="BO133" s="166"/>
      <c r="BP133" s="166"/>
      <c r="BQ133" s="166"/>
      <c r="BR133" s="166"/>
      <c r="BS133" s="166"/>
      <c r="BT133" s="166"/>
      <c r="BU133" s="166"/>
      <c r="BV133" s="166"/>
      <c r="BW133" s="166"/>
      <c r="BX133" s="166"/>
      <c r="BY133" s="166"/>
      <c r="BZ133" s="166"/>
      <c r="CA133" s="166"/>
      <c r="CB133" s="166"/>
      <c r="CC133" s="166"/>
      <c r="CD133" s="166"/>
      <c r="CE133" s="166"/>
      <c r="CF133" s="166"/>
    </row>
    <row r="134" spans="1:85" s="122" customFormat="1" ht="16" x14ac:dyDescent="0.2">
      <c r="A134" s="120"/>
      <c r="B134" s="130" t="s">
        <v>132</v>
      </c>
      <c r="C134" s="168"/>
      <c r="D134" s="168"/>
      <c r="E134" s="168"/>
      <c r="F134" s="166"/>
      <c r="G134" s="166">
        <f ca="1">G136*1.25/(1+'Inflation-Interest'!$I$13)</f>
        <v>10486908905.01256</v>
      </c>
      <c r="H134" s="166"/>
      <c r="I134" s="166"/>
      <c r="J134" s="166"/>
      <c r="K134" s="166"/>
      <c r="L134" s="166"/>
      <c r="M134" s="166"/>
      <c r="N134" s="166"/>
      <c r="O134" s="166"/>
      <c r="P134" s="166"/>
      <c r="Q134" s="166"/>
      <c r="R134" s="166"/>
      <c r="S134" s="166"/>
      <c r="T134" s="166"/>
      <c r="U134" s="166"/>
      <c r="V134" s="166"/>
      <c r="W134" s="166"/>
      <c r="X134" s="166"/>
      <c r="Y134" s="166"/>
      <c r="Z134" s="166"/>
      <c r="AA134" s="166"/>
      <c r="AB134" s="166"/>
      <c r="AC134" s="166"/>
      <c r="AD134" s="166"/>
      <c r="AE134" s="166"/>
      <c r="AF134" s="166"/>
      <c r="AG134" s="166"/>
      <c r="AH134" s="166"/>
      <c r="AI134" s="166"/>
      <c r="AJ134" s="166"/>
      <c r="AK134" s="166"/>
      <c r="AL134" s="166"/>
      <c r="AM134" s="166"/>
      <c r="AN134" s="166"/>
      <c r="AO134" s="166"/>
      <c r="AP134" s="166"/>
      <c r="AQ134" s="166"/>
      <c r="AR134" s="166"/>
      <c r="AS134" s="166"/>
      <c r="AT134" s="166"/>
      <c r="AU134" s="166"/>
      <c r="AV134" s="166"/>
      <c r="AW134" s="166"/>
      <c r="AX134" s="166"/>
      <c r="AY134" s="166"/>
      <c r="AZ134" s="166"/>
      <c r="BA134" s="166"/>
      <c r="BB134" s="166"/>
      <c r="BC134" s="166"/>
      <c r="BD134" s="166"/>
      <c r="BE134" s="166"/>
      <c r="BF134" s="166"/>
      <c r="BG134" s="166"/>
      <c r="BH134" s="166"/>
      <c r="BI134" s="166"/>
      <c r="BJ134" s="166"/>
      <c r="BK134" s="166"/>
      <c r="BL134" s="166"/>
      <c r="BM134" s="166"/>
      <c r="BN134" s="166"/>
      <c r="BO134" s="166"/>
      <c r="BP134" s="166"/>
      <c r="BQ134" s="166"/>
      <c r="BR134" s="166"/>
      <c r="BS134" s="166"/>
      <c r="BT134" s="166"/>
      <c r="BU134" s="166"/>
      <c r="BV134" s="166"/>
      <c r="BW134" s="166"/>
      <c r="BX134" s="166"/>
      <c r="BY134" s="166"/>
      <c r="BZ134" s="166"/>
      <c r="CA134" s="166"/>
      <c r="CB134" s="166"/>
      <c r="CC134" s="166"/>
      <c r="CD134" s="166"/>
      <c r="CE134" s="166"/>
      <c r="CF134" s="166"/>
    </row>
    <row r="135" spans="1:85" s="122" customFormat="1" ht="16" x14ac:dyDescent="0.2">
      <c r="A135" s="120"/>
      <c r="B135" s="130" t="s">
        <v>212</v>
      </c>
      <c r="C135" s="168"/>
      <c r="D135" s="168"/>
      <c r="E135" s="168"/>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c r="AC135" s="166"/>
      <c r="AD135" s="166"/>
      <c r="AE135" s="166"/>
      <c r="AF135" s="166"/>
      <c r="AG135" s="166"/>
      <c r="AH135" s="166"/>
      <c r="AI135" s="166"/>
      <c r="AJ135" s="166"/>
      <c r="AK135" s="166"/>
      <c r="AL135" s="166"/>
      <c r="AM135" s="166"/>
      <c r="AN135" s="166"/>
      <c r="AO135" s="166"/>
      <c r="AP135" s="166"/>
      <c r="AQ135" s="166"/>
      <c r="AR135" s="166"/>
      <c r="AS135" s="166"/>
      <c r="AT135" s="166"/>
      <c r="AU135" s="166"/>
      <c r="AV135" s="166"/>
      <c r="AW135" s="166"/>
      <c r="AX135" s="166"/>
      <c r="AY135" s="166"/>
      <c r="AZ135" s="166"/>
      <c r="BA135" s="166"/>
      <c r="BB135" s="166"/>
      <c r="BC135" s="166"/>
      <c r="BD135" s="166"/>
      <c r="BE135" s="166"/>
      <c r="BF135" s="166"/>
      <c r="BG135" s="166"/>
      <c r="BH135" s="166"/>
      <c r="BI135" s="166"/>
      <c r="BJ135" s="166"/>
      <c r="BK135" s="166"/>
      <c r="BL135" s="166"/>
      <c r="BM135" s="166"/>
      <c r="BN135" s="166"/>
      <c r="BO135" s="166"/>
      <c r="BP135" s="166"/>
      <c r="BQ135" s="166"/>
      <c r="BR135" s="166"/>
      <c r="BS135" s="166"/>
      <c r="BT135" s="166"/>
      <c r="BU135" s="166"/>
      <c r="BV135" s="166"/>
      <c r="BW135" s="166"/>
      <c r="BX135" s="166"/>
      <c r="BY135" s="166"/>
      <c r="BZ135" s="166"/>
      <c r="CA135" s="166"/>
      <c r="CB135" s="166"/>
      <c r="CC135" s="166"/>
      <c r="CD135" s="166"/>
      <c r="CE135" s="166"/>
      <c r="CF135" s="166"/>
    </row>
    <row r="136" spans="1:85" s="122" customFormat="1" ht="16" x14ac:dyDescent="0.2">
      <c r="A136" s="120"/>
      <c r="B136" s="177" t="s">
        <v>213</v>
      </c>
      <c r="C136" s="178">
        <f>SUM(C44:C132)</f>
        <v>0</v>
      </c>
      <c r="D136" s="178">
        <f t="shared" ref="D136:AI136" ca="1" si="173">SUM(D82:D84,D91:D96,D100:D130)</f>
        <v>8097412370.9091339</v>
      </c>
      <c r="E136" s="178">
        <f t="shared" ca="1" si="173"/>
        <v>8353275601.6673813</v>
      </c>
      <c r="F136" s="178">
        <f t="shared" ca="1" si="173"/>
        <v>8486355569.9988556</v>
      </c>
      <c r="G136" s="178">
        <f t="shared" ca="1" si="173"/>
        <v>8575606835.6205921</v>
      </c>
      <c r="H136" s="178">
        <f t="shared" ca="1" si="173"/>
        <v>9859689512.71525</v>
      </c>
      <c r="I136" s="178">
        <f t="shared" ca="1" si="173"/>
        <v>9807467752.1406879</v>
      </c>
      <c r="J136" s="178">
        <f t="shared" ca="1" si="173"/>
        <v>9916559094.7565975</v>
      </c>
      <c r="K136" s="178">
        <f t="shared" ca="1" si="173"/>
        <v>10029925247.845842</v>
      </c>
      <c r="L136" s="178">
        <f t="shared" ca="1" si="173"/>
        <v>10147444874.351032</v>
      </c>
      <c r="M136" s="178">
        <f t="shared" ca="1" si="173"/>
        <v>10269008897.586092</v>
      </c>
      <c r="N136" s="178">
        <f t="shared" ca="1" si="173"/>
        <v>10373988278.659542</v>
      </c>
      <c r="O136" s="178">
        <f t="shared" ca="1" si="173"/>
        <v>10483542325.732538</v>
      </c>
      <c r="P136" s="178">
        <f t="shared" ca="1" si="173"/>
        <v>10596385637.757723</v>
      </c>
      <c r="Q136" s="178">
        <f t="shared" ca="1" si="173"/>
        <v>10712428205.506096</v>
      </c>
      <c r="R136" s="178">
        <f t="shared" ca="1" si="173"/>
        <v>10831587905.852148</v>
      </c>
      <c r="S136" s="178">
        <f t="shared" ca="1" si="173"/>
        <v>10953789772.813028</v>
      </c>
      <c r="T136" s="178">
        <f t="shared" ca="1" si="173"/>
        <v>11078965347.322849</v>
      </c>
      <c r="U136" s="178">
        <f t="shared" ca="1" si="173"/>
        <v>11207052096.304878</v>
      </c>
      <c r="V136" s="178">
        <f t="shared" ca="1" si="173"/>
        <v>11337992892.848186</v>
      </c>
      <c r="W136" s="178">
        <f t="shared" ca="1" si="173"/>
        <v>11471735550.354612</v>
      </c>
      <c r="X136" s="178">
        <f t="shared" ca="1" si="173"/>
        <v>11585192585.955305</v>
      </c>
      <c r="Y136" s="178">
        <f t="shared" ca="1" si="173"/>
        <v>10354056039.468508</v>
      </c>
      <c r="Z136" s="178">
        <f t="shared" ca="1" si="173"/>
        <v>10489771294.946529</v>
      </c>
      <c r="AA136" s="178">
        <f t="shared" ca="1" si="173"/>
        <v>10626451499.845264</v>
      </c>
      <c r="AB136" s="178">
        <f t="shared" ca="1" si="173"/>
        <v>10764102398.056204</v>
      </c>
      <c r="AC136" s="178">
        <f t="shared" ca="1" si="173"/>
        <v>10902729764.835592</v>
      </c>
      <c r="AD136" s="178">
        <f t="shared" ca="1" si="173"/>
        <v>11042339406.967216</v>
      </c>
      <c r="AE136" s="178">
        <f t="shared" ca="1" si="173"/>
        <v>11182937162.92588</v>
      </c>
      <c r="AF136" s="178">
        <f t="shared" ca="1" si="173"/>
        <v>11324528903.041822</v>
      </c>
      <c r="AG136" s="178">
        <f t="shared" ca="1" si="173"/>
        <v>11467120529.665871</v>
      </c>
      <c r="AH136" s="178">
        <f t="shared" ca="1" si="173"/>
        <v>11587890440.553833</v>
      </c>
      <c r="AI136" s="178">
        <f t="shared" ca="1" si="173"/>
        <v>11683635877.110319</v>
      </c>
      <c r="AJ136" s="178">
        <f t="shared" ref="AJ136:BO136" ca="1" si="174">SUM(AJ82:AJ84,AJ91:AJ96,AJ100:AJ130)</f>
        <v>11779755843.97669</v>
      </c>
      <c r="AK136" s="178">
        <f t="shared" ca="1" si="174"/>
        <v>11876251547.151003</v>
      </c>
      <c r="AL136" s="178">
        <f t="shared" ca="1" si="174"/>
        <v>11973124196.174368</v>
      </c>
      <c r="AM136" s="178">
        <f t="shared" ca="1" si="174"/>
        <v>12070375004.140791</v>
      </c>
      <c r="AN136" s="178">
        <f t="shared" ca="1" si="174"/>
        <v>12168005187.707081</v>
      </c>
      <c r="AO136" s="178">
        <f t="shared" ca="1" si="174"/>
        <v>12266015967.102789</v>
      </c>
      <c r="AP136" s="178">
        <f t="shared" ca="1" si="174"/>
        <v>12364408566.140102</v>
      </c>
      <c r="AQ136" s="178">
        <f t="shared" ca="1" si="174"/>
        <v>12463184212.223862</v>
      </c>
      <c r="AR136" s="178">
        <f t="shared" ca="1" si="174"/>
        <v>12544581169.557285</v>
      </c>
      <c r="AS136" s="178">
        <f t="shared" ca="1" si="174"/>
        <v>12589743819.828997</v>
      </c>
      <c r="AT136" s="178">
        <f t="shared" ca="1" si="174"/>
        <v>12634974157.11302</v>
      </c>
      <c r="AU136" s="178">
        <f t="shared" ca="1" si="174"/>
        <v>12680272263.825151</v>
      </c>
      <c r="AV136" s="178">
        <f t="shared" ca="1" si="174"/>
        <v>12725638222.472363</v>
      </c>
      <c r="AW136" s="178">
        <f t="shared" ca="1" si="174"/>
        <v>12771072115.652906</v>
      </c>
      <c r="AX136" s="178">
        <f t="shared" ca="1" si="174"/>
        <v>12816574026.056421</v>
      </c>
      <c r="AY136" s="178">
        <f t="shared" ca="1" si="174"/>
        <v>12862144036.46401</v>
      </c>
      <c r="AZ136" s="178">
        <f t="shared" ca="1" si="174"/>
        <v>12907782229.748337</v>
      </c>
      <c r="BA136" s="178">
        <f t="shared" ca="1" si="174"/>
        <v>12953488688.873732</v>
      </c>
      <c r="BB136" s="178">
        <f t="shared" ca="1" si="174"/>
        <v>12981347206.27762</v>
      </c>
      <c r="BC136" s="178">
        <f t="shared" ca="1" si="174"/>
        <v>12977040120.604727</v>
      </c>
      <c r="BD136" s="178">
        <f t="shared" ca="1" si="174"/>
        <v>12972733954.997797</v>
      </c>
      <c r="BE136" s="178">
        <f t="shared" ca="1" si="174"/>
        <v>12968428709.690874</v>
      </c>
      <c r="BF136" s="178">
        <f t="shared" ca="1" si="174"/>
        <v>12964124384.917505</v>
      </c>
      <c r="BG136" s="178">
        <f t="shared" ca="1" si="174"/>
        <v>12959820980.910732</v>
      </c>
      <c r="BH136" s="178">
        <f t="shared" ca="1" si="174"/>
        <v>12955518497.903093</v>
      </c>
      <c r="BI136" s="178">
        <f t="shared" ca="1" si="174"/>
        <v>12951216936.126616</v>
      </c>
      <c r="BJ136" s="178">
        <f t="shared" ca="1" si="174"/>
        <v>12946916295.812822</v>
      </c>
      <c r="BK136" s="178">
        <f t="shared" ca="1" si="174"/>
        <v>12942616577.192741</v>
      </c>
      <c r="BL136" s="178">
        <f t="shared" ca="1" si="174"/>
        <v>12922994989.895126</v>
      </c>
      <c r="BM136" s="178">
        <f t="shared" ca="1" si="174"/>
        <v>12880096661.6436</v>
      </c>
      <c r="BN136" s="178">
        <f t="shared" ca="1" si="174"/>
        <v>12837307401.7638</v>
      </c>
      <c r="BO136" s="178">
        <f t="shared" ca="1" si="174"/>
        <v>12794626962.433544</v>
      </c>
      <c r="BP136" s="178">
        <f t="shared" ref="BP136:CF136" ca="1" si="175">SUM(BP82:BP84,BP91:BP96,BP100:BP130)</f>
        <v>12752055096.359669</v>
      </c>
      <c r="BQ136" s="178">
        <f t="shared" ca="1" si="175"/>
        <v>12709591556.777004</v>
      </c>
      <c r="BR136" s="178">
        <f t="shared" ca="1" si="175"/>
        <v>12667236097.447247</v>
      </c>
      <c r="BS136" s="178">
        <f t="shared" ca="1" si="175"/>
        <v>12624988472.657898</v>
      </c>
      <c r="BT136" s="178">
        <f t="shared" ca="1" si="175"/>
        <v>12582848437.221176</v>
      </c>
      <c r="BU136" s="178">
        <f t="shared" ca="1" si="175"/>
        <v>12540815746.472946</v>
      </c>
      <c r="BV136" s="178">
        <f t="shared" ca="1" si="175"/>
        <v>12490241690.438234</v>
      </c>
      <c r="BW136" s="178">
        <f t="shared" ca="1" si="175"/>
        <v>12427772785.416101</v>
      </c>
      <c r="BX136" s="178">
        <f t="shared" ca="1" si="175"/>
        <v>12365532061.593801</v>
      </c>
      <c r="BY136" s="178">
        <f t="shared" ca="1" si="175"/>
        <v>12303518782.862532</v>
      </c>
      <c r="BZ136" s="178">
        <f t="shared" ca="1" si="175"/>
        <v>12241732215.33408</v>
      </c>
      <c r="CA136" s="178">
        <f t="shared" ca="1" si="175"/>
        <v>12180171627.334398</v>
      </c>
      <c r="CB136" s="178">
        <f t="shared" ca="1" si="175"/>
        <v>12118836289.397211</v>
      </c>
      <c r="CC136" s="178">
        <f t="shared" ca="1" si="175"/>
        <v>12057725474.257586</v>
      </c>
      <c r="CD136" s="178">
        <f t="shared" ca="1" si="175"/>
        <v>11996838456.845621</v>
      </c>
      <c r="CE136" s="178">
        <f t="shared" ca="1" si="175"/>
        <v>11936174514.28005</v>
      </c>
      <c r="CF136" s="178">
        <f t="shared" ca="1" si="175"/>
        <v>11875732925.861937</v>
      </c>
      <c r="CG136" s="230">
        <f ca="1">CF136*(1+'Case 2 Assumptions'!$C$240)</f>
        <v>12083558252.064522</v>
      </c>
    </row>
    <row r="137" spans="1:85" x14ac:dyDescent="0.2">
      <c r="C137" s="122"/>
      <c r="D137" s="122"/>
      <c r="E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2"/>
      <c r="CE137" s="122"/>
      <c r="CF137" s="122">
        <f ca="1">CG136/('Inflation-Interest'!$I$13-'Case 2 Assumptions'!$C$240)</f>
        <v>2581956891466.7798</v>
      </c>
    </row>
    <row r="138" spans="1:85" x14ac:dyDescent="0.2">
      <c r="B138" s="128" t="s">
        <v>214</v>
      </c>
      <c r="C138" s="314">
        <f t="shared" ref="C138:AH138" si="176">C136/C40</f>
        <v>0</v>
      </c>
      <c r="D138" s="314">
        <f ca="1">D136/D40</f>
        <v>6.2434801157961808E-3</v>
      </c>
      <c r="E138" s="314">
        <f t="shared" ca="1" si="176"/>
        <v>3.9133293999498589E-3</v>
      </c>
      <c r="F138" s="314">
        <f t="shared" ca="1" si="176"/>
        <v>3.8407100161887762E-3</v>
      </c>
      <c r="G138" s="314">
        <f t="shared" ca="1" si="176"/>
        <v>3.7493488813234075E-3</v>
      </c>
      <c r="H138" s="314">
        <f t="shared" ca="1" si="176"/>
        <v>4.1644238931418586E-3</v>
      </c>
      <c r="I138" s="314">
        <f t="shared" ca="1" si="176"/>
        <v>4.0017437730545981E-3</v>
      </c>
      <c r="J138" s="314">
        <f t="shared" ca="1" si="176"/>
        <v>3.9088957838201901E-3</v>
      </c>
      <c r="K138" s="314">
        <f t="shared" ca="1" si="176"/>
        <v>3.8193677984208418E-3</v>
      </c>
      <c r="L138" s="314">
        <f t="shared" ca="1" si="176"/>
        <v>3.7329415088903271E-3</v>
      </c>
      <c r="M138" s="314">
        <f t="shared" ca="1" si="176"/>
        <v>3.6494188668925449E-3</v>
      </c>
      <c r="N138" s="314">
        <f t="shared" ca="1" si="176"/>
        <v>3.591968247712251E-3</v>
      </c>
      <c r="O138" s="314">
        <f t="shared" ca="1" si="176"/>
        <v>3.53660325321973E-3</v>
      </c>
      <c r="P138" s="314">
        <f t="shared" ca="1" si="176"/>
        <v>3.4827924768191187E-3</v>
      </c>
      <c r="Q138" s="314">
        <f t="shared" ca="1" si="176"/>
        <v>3.4304359881956407E-3</v>
      </c>
      <c r="R138" s="314">
        <f t="shared" ca="1" si="176"/>
        <v>3.3794426235576104E-3</v>
      </c>
      <c r="S138" s="314">
        <f t="shared" ca="1" si="176"/>
        <v>3.3297291142173214E-3</v>
      </c>
      <c r="T138" s="314">
        <f t="shared" ca="1" si="176"/>
        <v>3.2812193124584694E-3</v>
      </c>
      <c r="U138" s="314">
        <f t="shared" ca="1" si="176"/>
        <v>3.2338435025881631E-3</v>
      </c>
      <c r="V138" s="314">
        <f t="shared" ca="1" si="176"/>
        <v>3.1875377867237507E-3</v>
      </c>
      <c r="W138" s="314">
        <f t="shared" ca="1" si="176"/>
        <v>3.1422435362707551E-3</v>
      </c>
      <c r="X138" s="314">
        <f t="shared" ca="1" si="176"/>
        <v>3.1053743209064114E-3</v>
      </c>
      <c r="Y138" s="314">
        <f t="shared" ca="1" si="176"/>
        <v>2.7159464082363981E-3</v>
      </c>
      <c r="Z138" s="314">
        <f t="shared" ca="1" si="176"/>
        <v>2.6926300581028122E-3</v>
      </c>
      <c r="AA138" s="314">
        <f t="shared" ca="1" si="176"/>
        <v>2.6693094230951769E-3</v>
      </c>
      <c r="AB138" s="314">
        <f t="shared" ca="1" si="176"/>
        <v>2.6459915983535563E-3</v>
      </c>
      <c r="AC138" s="314">
        <f t="shared" ca="1" si="176"/>
        <v>2.6226834353511356E-3</v>
      </c>
      <c r="AD138" s="314">
        <f t="shared" ca="1" si="176"/>
        <v>2.5993915481922567E-3</v>
      </c>
      <c r="AE138" s="314">
        <f t="shared" ca="1" si="176"/>
        <v>2.5761223197655891E-3</v>
      </c>
      <c r="AF138" s="314">
        <f t="shared" ca="1" si="176"/>
        <v>2.5528819077556331E-3</v>
      </c>
      <c r="AG138" s="314">
        <f t="shared" ca="1" si="176"/>
        <v>2.5296762505155664E-3</v>
      </c>
      <c r="AH138" s="314">
        <f t="shared" ca="1" si="176"/>
        <v>2.5079701492444631E-3</v>
      </c>
      <c r="AI138" s="314">
        <f t="shared" ref="AI138:BN138" ca="1" si="177">AI136/AI40</f>
        <v>2.4808666030413208E-3</v>
      </c>
      <c r="AJ138" s="314">
        <f t="shared" ca="1" si="177"/>
        <v>2.453969183599677E-3</v>
      </c>
      <c r="AK138" s="314">
        <f t="shared" ca="1" si="177"/>
        <v>2.4272785599196811E-3</v>
      </c>
      <c r="AL138" s="314">
        <f t="shared" ca="1" si="177"/>
        <v>2.4007953212581775E-3</v>
      </c>
      <c r="AM138" s="314">
        <f t="shared" ca="1" si="177"/>
        <v>2.374519979604083E-3</v>
      </c>
      <c r="AN138" s="314">
        <f t="shared" ca="1" si="177"/>
        <v>2.3484529720933559E-3</v>
      </c>
      <c r="AO138" s="314">
        <f t="shared" ca="1" si="177"/>
        <v>2.3225946633648846E-3</v>
      </c>
      <c r="AP138" s="314">
        <f t="shared" ca="1" si="177"/>
        <v>2.2969453478585652E-3</v>
      </c>
      <c r="AQ138" s="314">
        <f t="shared" ca="1" si="177"/>
        <v>2.2715052520568954E-3</v>
      </c>
      <c r="AR138" s="314">
        <f t="shared" ca="1" si="177"/>
        <v>2.245136657315737E-3</v>
      </c>
      <c r="AS138" s="314">
        <f t="shared" ca="1" si="177"/>
        <v>2.2126126534077993E-3</v>
      </c>
      <c r="AT138" s="314">
        <f t="shared" ca="1" si="177"/>
        <v>2.1805434271189054E-3</v>
      </c>
      <c r="AU138" s="314">
        <f t="shared" ca="1" si="177"/>
        <v>2.1489229533696204E-3</v>
      </c>
      <c r="AV138" s="314">
        <f t="shared" ca="1" si="177"/>
        <v>2.1177452798470239E-3</v>
      </c>
      <c r="AW138" s="314">
        <f t="shared" ca="1" si="177"/>
        <v>2.0870045262832318E-3</v>
      </c>
      <c r="AX138" s="314">
        <f t="shared" ca="1" si="177"/>
        <v>2.0566948837372153E-3</v>
      </c>
      <c r="AY138" s="314">
        <f t="shared" ca="1" si="177"/>
        <v>2.0268106138800241E-3</v>
      </c>
      <c r="AZ138" s="314">
        <f t="shared" ca="1" si="177"/>
        <v>1.9973460482835084E-3</v>
      </c>
      <c r="BA138" s="314">
        <f t="shared" ca="1" si="177"/>
        <v>1.9682955877126387E-3</v>
      </c>
      <c r="BB138" s="314">
        <f t="shared" ca="1" si="177"/>
        <v>1.9400824218281348E-3</v>
      </c>
      <c r="BC138" s="314">
        <f t="shared" ca="1" si="177"/>
        <v>1.9075367258979447E-3</v>
      </c>
      <c r="BD138" s="314">
        <f t="shared" ca="1" si="177"/>
        <v>1.8755369240740589E-3</v>
      </c>
      <c r="BE138" s="314">
        <f t="shared" ca="1" si="177"/>
        <v>1.8440738612515476E-3</v>
      </c>
      <c r="BF138" s="314">
        <f t="shared" ca="1" si="177"/>
        <v>1.8131385358426304E-3</v>
      </c>
      <c r="BG138" s="314">
        <f t="shared" ca="1" si="177"/>
        <v>1.7827220972027973E-3</v>
      </c>
      <c r="BH138" s="314">
        <f t="shared" ca="1" si="177"/>
        <v>1.7528158431000811E-3</v>
      </c>
      <c r="BI138" s="314">
        <f t="shared" ca="1" si="177"/>
        <v>1.7234112172267524E-3</v>
      </c>
      <c r="BJ138" s="314">
        <f t="shared" ca="1" si="177"/>
        <v>1.6944998067527286E-3</v>
      </c>
      <c r="BK138" s="314">
        <f t="shared" ca="1" si="177"/>
        <v>1.6660733399199972E-3</v>
      </c>
      <c r="BL138" s="314">
        <f t="shared" ca="1" si="177"/>
        <v>1.6382167551991689E-3</v>
      </c>
      <c r="BM138" s="314">
        <f t="shared" ca="1" si="177"/>
        <v>1.6079164109645855E-3</v>
      </c>
      <c r="BN138" s="314">
        <f t="shared" ca="1" si="177"/>
        <v>1.5781724018336578E-3</v>
      </c>
      <c r="BO138" s="314">
        <f t="shared" ref="BO138:CF138" ca="1" si="178">BO136/BO40</f>
        <v>1.5489745764996044E-3</v>
      </c>
      <c r="BP138" s="314">
        <f t="shared" ca="1" si="178"/>
        <v>1.5203129678962892E-3</v>
      </c>
      <c r="BQ138" s="314">
        <f t="shared" ca="1" si="178"/>
        <v>1.4921777898698483E-3</v>
      </c>
      <c r="BR138" s="314">
        <f t="shared" ca="1" si="178"/>
        <v>1.4645594339101867E-3</v>
      </c>
      <c r="BS138" s="314">
        <f t="shared" ca="1" si="178"/>
        <v>1.4374484659412971E-3</v>
      </c>
      <c r="BT138" s="314">
        <f t="shared" ca="1" si="178"/>
        <v>1.4108356231693302E-3</v>
      </c>
      <c r="BU138" s="314">
        <f t="shared" ca="1" si="178"/>
        <v>1.3847118109873865E-3</v>
      </c>
      <c r="BV138" s="314">
        <f t="shared" ca="1" si="178"/>
        <v>1.3592061914525046E-3</v>
      </c>
      <c r="BW138" s="314">
        <f t="shared" ca="1" si="178"/>
        <v>1.3328727804078374E-3</v>
      </c>
      <c r="BX138" s="314">
        <f t="shared" ca="1" si="178"/>
        <v>1.3070406503350935E-3</v>
      </c>
      <c r="BY138" s="314">
        <f t="shared" ca="1" si="178"/>
        <v>1.2817003888413369E-3</v>
      </c>
      <c r="BZ138" s="314">
        <f t="shared" ca="1" si="178"/>
        <v>1.2568427583369921E-3</v>
      </c>
      <c r="CA138" s="314">
        <f t="shared" ca="1" si="178"/>
        <v>1.2324586928185262E-3</v>
      </c>
      <c r="CB138" s="314">
        <f t="shared" ca="1" si="178"/>
        <v>1.2085392947099038E-3</v>
      </c>
      <c r="CC138" s="314">
        <f t="shared" ca="1" si="178"/>
        <v>1.1850758317617459E-3</v>
      </c>
      <c r="CD138" s="314">
        <f t="shared" ca="1" si="178"/>
        <v>1.1620597340071545E-3</v>
      </c>
      <c r="CE138" s="314">
        <f t="shared" ca="1" si="178"/>
        <v>1.13948259077316E-3</v>
      </c>
      <c r="CF138" s="314">
        <f t="shared" ca="1" si="178"/>
        <v>1.117336147746794E-3</v>
      </c>
    </row>
    <row r="140" spans="1:85" x14ac:dyDescent="0.2">
      <c r="B140" s="128" t="s">
        <v>215</v>
      </c>
      <c r="C140" s="229">
        <f ca="1">NPV('Inflation-Interest'!$I$13,'Program Case 2 - Forecasts'!F136:CF136)+C141</f>
        <v>709520622785.45264</v>
      </c>
    </row>
    <row r="141" spans="1:85" x14ac:dyDescent="0.2">
      <c r="B141" s="120" t="s">
        <v>216</v>
      </c>
      <c r="C141" s="239">
        <f ca="1">CF137/((1+'Inflation-Interest'!$I$13)^100)</f>
        <v>287879711269.79291</v>
      </c>
    </row>
    <row r="142" spans="1:85" x14ac:dyDescent="0.2">
      <c r="B142" s="120" t="s">
        <v>217</v>
      </c>
      <c r="C142" s="233">
        <f ca="1">C140-C141</f>
        <v>421640911515.65973</v>
      </c>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c r="AB142" s="233"/>
      <c r="AC142" s="233"/>
      <c r="AD142" s="233"/>
      <c r="AE142" s="233"/>
      <c r="AF142" s="233"/>
      <c r="AG142" s="233"/>
      <c r="AH142" s="233"/>
      <c r="AI142" s="233"/>
      <c r="AJ142" s="233"/>
      <c r="AK142" s="233"/>
      <c r="AL142" s="233"/>
      <c r="AM142" s="233"/>
      <c r="AN142" s="233"/>
      <c r="AO142" s="233"/>
      <c r="AP142" s="233"/>
      <c r="AQ142" s="233"/>
      <c r="AR142" s="233"/>
      <c r="AS142" s="233"/>
      <c r="AT142" s="233"/>
      <c r="AU142" s="233"/>
      <c r="AV142" s="233"/>
      <c r="AW142" s="233"/>
      <c r="AX142" s="233"/>
      <c r="AY142" s="233"/>
      <c r="AZ142" s="233"/>
      <c r="BA142" s="233"/>
      <c r="BB142" s="233"/>
      <c r="BC142" s="233"/>
      <c r="BD142" s="233"/>
      <c r="BE142" s="233"/>
      <c r="BF142" s="233"/>
      <c r="BG142" s="233"/>
      <c r="BH142" s="233"/>
      <c r="BI142" s="233"/>
      <c r="BJ142" s="233"/>
      <c r="BK142" s="233"/>
      <c r="BL142" s="233"/>
      <c r="BM142" s="233"/>
      <c r="BN142" s="233"/>
      <c r="BO142" s="233"/>
      <c r="BP142" s="233"/>
      <c r="BQ142" s="233"/>
      <c r="BR142" s="233"/>
      <c r="BS142" s="233"/>
      <c r="BT142" s="233"/>
      <c r="BU142" s="233"/>
      <c r="BV142" s="233"/>
      <c r="BW142" s="233"/>
      <c r="BX142" s="233"/>
      <c r="BY142" s="233"/>
      <c r="BZ142" s="233"/>
      <c r="CA142" s="233"/>
      <c r="CB142" s="233"/>
      <c r="CC142" s="233"/>
      <c r="CD142" s="233"/>
      <c r="CE142" s="233"/>
      <c r="CF142" s="233"/>
    </row>
    <row r="143" spans="1:85" x14ac:dyDescent="0.2">
      <c r="C143" s="189"/>
      <c r="D143" s="309"/>
    </row>
    <row r="144" spans="1:85" x14ac:dyDescent="0.2">
      <c r="C144" s="189"/>
      <c r="D144" s="310"/>
      <c r="H144" s="247"/>
    </row>
    <row r="145" spans="3:3" x14ac:dyDescent="0.2">
      <c r="C145" s="189"/>
    </row>
  </sheetData>
  <conditionalFormatting sqref="B43:B45">
    <cfRule type="expression" dxfId="9" priority="1">
      <formula>MOD(ROW(),3)=2</formula>
    </cfRule>
  </conditionalFormatting>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D2DD-B8A5-2342-A40E-63BDE918991F}">
  <sheetPr>
    <tabColor theme="9"/>
  </sheetPr>
  <dimension ref="A1"/>
  <sheetViews>
    <sheetView workbookViewId="0">
      <selection activeCell="D10" sqref="D10"/>
    </sheetView>
  </sheetViews>
  <sheetFormatPr baseColWidth="10" defaultColWidth="11.3984375" defaultRowHeight="14" x14ac:dyDescent="0.2"/>
  <cols>
    <col min="1" max="16384" width="11.3984375" style="248"/>
  </cols>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2C190-B20B-B64B-9EBC-E6DF8769C72B}">
  <dimension ref="A1:K243"/>
  <sheetViews>
    <sheetView showGridLines="0" zoomScale="82" workbookViewId="0">
      <selection activeCell="C174" sqref="C174"/>
    </sheetView>
  </sheetViews>
  <sheetFormatPr baseColWidth="10" defaultColWidth="8.796875" defaultRowHeight="15" x14ac:dyDescent="0.2"/>
  <cols>
    <col min="1" max="1" width="3.59765625" style="120" customWidth="1"/>
    <col min="2" max="2" width="55.19921875" style="120" customWidth="1"/>
    <col min="3" max="3" width="21.796875" style="145" customWidth="1"/>
    <col min="4" max="4" width="72.796875" style="120" customWidth="1"/>
    <col min="5" max="5" width="37.796875" style="120" customWidth="1"/>
    <col min="6" max="6" width="35.59765625" style="120" customWidth="1"/>
    <col min="7" max="7" width="29.59765625" style="120" customWidth="1"/>
    <col min="8" max="8" width="29.3984375" style="120" customWidth="1"/>
    <col min="9" max="10" width="16" style="120" customWidth="1"/>
    <col min="11" max="16384" width="8.796875" style="120"/>
  </cols>
  <sheetData>
    <row r="1" spans="1:10" x14ac:dyDescent="0.2">
      <c r="A1" s="118"/>
      <c r="B1" s="121"/>
      <c r="C1" s="140"/>
    </row>
    <row r="2" spans="1:10" x14ac:dyDescent="0.2">
      <c r="A2" s="118"/>
      <c r="B2" s="123"/>
      <c r="C2" s="140"/>
    </row>
    <row r="3" spans="1:10" x14ac:dyDescent="0.2">
      <c r="A3" s="118"/>
      <c r="B3" s="118"/>
      <c r="C3" s="141"/>
    </row>
    <row r="4" spans="1:10" x14ac:dyDescent="0.2">
      <c r="A4" s="118"/>
      <c r="B4" s="118"/>
      <c r="C4" s="141"/>
    </row>
    <row r="5" spans="1:10" x14ac:dyDescent="0.2">
      <c r="A5" s="118"/>
      <c r="B5" s="118"/>
      <c r="C5" s="141"/>
    </row>
    <row r="6" spans="1:10" ht="19" x14ac:dyDescent="0.2">
      <c r="A6" s="118"/>
      <c r="B6" s="124" t="s">
        <v>30</v>
      </c>
      <c r="C6" s="142"/>
    </row>
    <row r="7" spans="1:10" x14ac:dyDescent="0.2">
      <c r="A7" s="118"/>
      <c r="B7" s="126"/>
      <c r="C7" s="143"/>
    </row>
    <row r="8" spans="1:10" x14ac:dyDescent="0.2">
      <c r="A8" s="118"/>
      <c r="B8" s="10"/>
      <c r="C8" s="86" t="s">
        <v>79</v>
      </c>
      <c r="D8" s="86" t="s">
        <v>80</v>
      </c>
      <c r="E8" s="86" t="s">
        <v>81</v>
      </c>
      <c r="F8" s="86"/>
      <c r="G8" s="86"/>
      <c r="H8" s="86"/>
      <c r="I8" s="86"/>
      <c r="J8" s="86"/>
    </row>
    <row r="9" spans="1:10" x14ac:dyDescent="0.2">
      <c r="A9" s="118"/>
      <c r="B9" s="129" t="s">
        <v>247</v>
      </c>
      <c r="C9" s="144"/>
      <c r="D9" s="129"/>
      <c r="E9" s="129"/>
      <c r="F9" s="129"/>
      <c r="G9" s="129"/>
      <c r="H9" s="129"/>
      <c r="I9" s="129"/>
      <c r="J9" s="129"/>
    </row>
    <row r="10" spans="1:10" x14ac:dyDescent="0.2">
      <c r="A10" s="118"/>
      <c r="B10" s="191" t="s">
        <v>83</v>
      </c>
      <c r="C10" s="137">
        <f>('SSP Scenarios'!K20/'SSP Scenarios'!K19)^0.1-1</f>
        <v>1.0052350181247061E-2</v>
      </c>
      <c r="D10" s="136" t="s">
        <v>84</v>
      </c>
      <c r="E10" s="136" t="s">
        <v>9</v>
      </c>
      <c r="F10" s="136"/>
      <c r="G10" s="136"/>
      <c r="H10" s="136"/>
      <c r="I10" s="136"/>
      <c r="J10" s="136"/>
    </row>
    <row r="11" spans="1:10" x14ac:dyDescent="0.2">
      <c r="A11" s="118"/>
      <c r="B11" s="191" t="s">
        <v>85</v>
      </c>
      <c r="C11" s="137">
        <f>('SSP Scenarios'!K21/'SSP Scenarios'!K20)^0.1-1</f>
        <v>8.4819804797950926E-3</v>
      </c>
      <c r="D11" s="136" t="s">
        <v>84</v>
      </c>
      <c r="E11" s="136" t="s">
        <v>9</v>
      </c>
      <c r="F11" s="136"/>
      <c r="G11" s="136"/>
      <c r="H11" s="136"/>
      <c r="I11" s="136"/>
      <c r="J11" s="136"/>
    </row>
    <row r="12" spans="1:10" s="158" customFormat="1" x14ac:dyDescent="0.2">
      <c r="A12" s="156"/>
      <c r="B12" s="191" t="s">
        <v>86</v>
      </c>
      <c r="C12" s="137">
        <f>('SSP Scenarios'!K22/'SSP Scenarios'!K21)^0.1-1</f>
        <v>7.3139192973035172E-3</v>
      </c>
      <c r="D12" s="136" t="s">
        <v>84</v>
      </c>
      <c r="E12" s="136" t="s">
        <v>9</v>
      </c>
    </row>
    <row r="13" spans="1:10" s="158" customFormat="1" x14ac:dyDescent="0.2">
      <c r="A13" s="156"/>
      <c r="B13" s="191" t="s">
        <v>87</v>
      </c>
      <c r="C13" s="137">
        <f>('SSP Scenarios'!K23/'SSP Scenarios'!K22)^0.1-1</f>
        <v>5.9619750765762536E-3</v>
      </c>
      <c r="D13" s="136" t="s">
        <v>84</v>
      </c>
      <c r="E13" s="136" t="s">
        <v>9</v>
      </c>
    </row>
    <row r="14" spans="1:10" s="158" customFormat="1" x14ac:dyDescent="0.2">
      <c r="A14" s="156"/>
      <c r="B14" s="191" t="s">
        <v>88</v>
      </c>
      <c r="C14" s="137">
        <f>('SSP Scenarios'!K24/'SSP Scenarios'!K23)^0.1-1</f>
        <v>5.0854360512009311E-3</v>
      </c>
      <c r="D14" s="136" t="s">
        <v>84</v>
      </c>
      <c r="E14" s="136" t="s">
        <v>9</v>
      </c>
    </row>
    <row r="15" spans="1:10" s="158" customFormat="1" x14ac:dyDescent="0.2">
      <c r="A15" s="156"/>
      <c r="B15" s="191" t="s">
        <v>89</v>
      </c>
      <c r="C15" s="137">
        <f>('SSP Scenarios'!K25/'SSP Scenarios'!K24)^0.1-1</f>
        <v>4.494337145164673E-3</v>
      </c>
      <c r="D15" s="136" t="s">
        <v>84</v>
      </c>
      <c r="E15" s="136" t="s">
        <v>9</v>
      </c>
    </row>
    <row r="16" spans="1:10" s="158" customFormat="1" x14ac:dyDescent="0.2">
      <c r="A16" s="156"/>
      <c r="B16" s="191" t="s">
        <v>90</v>
      </c>
      <c r="C16" s="137">
        <f>('SSP Scenarios'!K26/'SSP Scenarios'!K25)^0.1-1</f>
        <v>4.2182475081591342E-3</v>
      </c>
      <c r="D16" s="136" t="s">
        <v>84</v>
      </c>
      <c r="E16" s="136" t="s">
        <v>9</v>
      </c>
    </row>
    <row r="17" spans="1:11" s="158" customFormat="1" x14ac:dyDescent="0.2">
      <c r="A17" s="156"/>
      <c r="B17" s="191" t="s">
        <v>91</v>
      </c>
      <c r="C17" s="137">
        <f>('SSP Scenarios'!K27/'SSP Scenarios'!K26)^0.1-1</f>
        <v>3.9679650258443999E-3</v>
      </c>
      <c r="D17" s="136" t="s">
        <v>84</v>
      </c>
      <c r="E17" s="136" t="s">
        <v>9</v>
      </c>
    </row>
    <row r="18" spans="1:11" s="158" customFormat="1" x14ac:dyDescent="0.2">
      <c r="A18" s="156"/>
      <c r="B18" s="190"/>
      <c r="C18" s="157"/>
      <c r="E18" s="159"/>
    </row>
    <row r="19" spans="1:11" x14ac:dyDescent="0.2">
      <c r="A19" s="118"/>
      <c r="B19" s="129" t="s">
        <v>248</v>
      </c>
      <c r="C19" s="144"/>
      <c r="D19" s="129"/>
      <c r="E19" s="129"/>
      <c r="F19" s="129"/>
      <c r="G19" s="129"/>
      <c r="H19" s="129"/>
      <c r="I19" s="129"/>
      <c r="J19" s="129"/>
    </row>
    <row r="20" spans="1:11" x14ac:dyDescent="0.2">
      <c r="A20" s="118"/>
      <c r="B20" s="191" t="s">
        <v>83</v>
      </c>
      <c r="C20" s="137">
        <f>('SSP Scenarios'!P20/'SSP Scenarios'!P19)^0.1-1</f>
        <v>2.9473586712044586E-2</v>
      </c>
      <c r="D20" s="136" t="s">
        <v>93</v>
      </c>
      <c r="E20" s="136" t="s">
        <v>9</v>
      </c>
      <c r="F20" s="136"/>
      <c r="G20" s="136"/>
      <c r="H20" s="136"/>
      <c r="I20" s="136"/>
      <c r="J20" s="136"/>
    </row>
    <row r="21" spans="1:11" x14ac:dyDescent="0.2">
      <c r="A21" s="118"/>
      <c r="B21" s="191" t="s">
        <v>85</v>
      </c>
      <c r="C21" s="137">
        <f>('SSP Scenarios'!P21/'SSP Scenarios'!P20)^0.1-1</f>
        <v>1.6489595547595215E-2</v>
      </c>
      <c r="D21" s="136" t="s">
        <v>93</v>
      </c>
      <c r="E21" s="136" t="s">
        <v>9</v>
      </c>
      <c r="F21" s="136"/>
      <c r="G21" s="136"/>
      <c r="H21" s="136"/>
      <c r="I21" s="136"/>
      <c r="J21" s="136"/>
    </row>
    <row r="22" spans="1:11" x14ac:dyDescent="0.2">
      <c r="A22" s="118"/>
      <c r="B22" s="191" t="s">
        <v>86</v>
      </c>
      <c r="C22" s="137">
        <f>('SSP Scenarios'!P22/'SSP Scenarios'!P21)^0.1-1</f>
        <v>1.1235647434411744E-2</v>
      </c>
      <c r="D22" s="136" t="s">
        <v>93</v>
      </c>
      <c r="E22" s="136" t="s">
        <v>9</v>
      </c>
      <c r="F22" s="136"/>
      <c r="G22" s="136"/>
      <c r="H22" s="136"/>
      <c r="I22" s="136"/>
      <c r="J22" s="136"/>
    </row>
    <row r="23" spans="1:11" x14ac:dyDescent="0.2">
      <c r="A23" s="118"/>
      <c r="B23" s="191" t="s">
        <v>87</v>
      </c>
      <c r="C23" s="137">
        <f>('SSP Scenarios'!P23/'SSP Scenarios'!P22)^0.1-1</f>
        <v>8.9110151542226568E-3</v>
      </c>
      <c r="D23" s="136" t="s">
        <v>93</v>
      </c>
      <c r="E23" s="136" t="s">
        <v>9</v>
      </c>
      <c r="F23" s="136"/>
      <c r="G23" s="136"/>
      <c r="H23" s="136"/>
      <c r="I23" s="136"/>
      <c r="J23" s="136"/>
    </row>
    <row r="24" spans="1:11" x14ac:dyDescent="0.2">
      <c r="A24" s="118"/>
      <c r="B24" s="191" t="s">
        <v>88</v>
      </c>
      <c r="C24" s="137">
        <f>('SSP Scenarios'!P24/'SSP Scenarios'!P23)^0.1-1</f>
        <v>8.557744282561508E-3</v>
      </c>
      <c r="D24" s="136" t="s">
        <v>93</v>
      </c>
      <c r="E24" s="136" t="s">
        <v>9</v>
      </c>
      <c r="F24" s="136"/>
      <c r="G24" s="136"/>
      <c r="H24" s="136"/>
      <c r="I24" s="136"/>
      <c r="J24" s="136"/>
    </row>
    <row r="25" spans="1:11" x14ac:dyDescent="0.2">
      <c r="A25" s="118"/>
      <c r="B25" s="191" t="s">
        <v>89</v>
      </c>
      <c r="C25" s="137">
        <f>('SSP Scenarios'!P25/'SSP Scenarios'!P24)^0.1-1</f>
        <v>8.1563921273013484E-3</v>
      </c>
      <c r="D25" s="136" t="s">
        <v>93</v>
      </c>
      <c r="E25" s="136" t="s">
        <v>9</v>
      </c>
      <c r="F25" s="136"/>
      <c r="G25" s="136"/>
      <c r="H25" s="136"/>
      <c r="I25" s="136"/>
      <c r="J25" s="136"/>
    </row>
    <row r="26" spans="1:11" x14ac:dyDescent="0.2">
      <c r="A26" s="118"/>
      <c r="B26" s="191" t="s">
        <v>90</v>
      </c>
      <c r="C26" s="137">
        <f>('SSP Scenarios'!P26/'SSP Scenarios'!P25)^0.1-1</f>
        <v>8.1599820298337011E-3</v>
      </c>
      <c r="D26" s="136" t="s">
        <v>93</v>
      </c>
      <c r="E26" s="136" t="s">
        <v>9</v>
      </c>
      <c r="F26" s="136"/>
      <c r="G26" s="136"/>
      <c r="H26" s="136"/>
      <c r="I26" s="136"/>
      <c r="J26" s="136"/>
    </row>
    <row r="27" spans="1:11" x14ac:dyDescent="0.2">
      <c r="A27" s="118"/>
      <c r="B27" s="191" t="s">
        <v>91</v>
      </c>
      <c r="C27" s="137">
        <f>('SSP Scenarios'!P27/'SSP Scenarios'!P26)^0.1-1</f>
        <v>8.5940569253615262E-3</v>
      </c>
      <c r="D27" s="136" t="s">
        <v>93</v>
      </c>
      <c r="E27" s="136" t="s">
        <v>9</v>
      </c>
      <c r="F27" s="136"/>
      <c r="G27" s="136"/>
      <c r="H27" s="136"/>
      <c r="I27" s="136"/>
      <c r="J27" s="136"/>
    </row>
    <row r="28" spans="1:11" s="158" customFormat="1" x14ac:dyDescent="0.2">
      <c r="A28" s="156"/>
    </row>
    <row r="29" spans="1:11" s="158" customFormat="1" x14ac:dyDescent="0.2">
      <c r="A29" s="156"/>
      <c r="B29" s="191"/>
      <c r="C29" s="192"/>
      <c r="D29" s="136"/>
      <c r="E29" s="136"/>
    </row>
    <row r="30" spans="1:11" x14ac:dyDescent="0.2">
      <c r="A30" s="118"/>
      <c r="B30" s="129" t="s">
        <v>94</v>
      </c>
      <c r="C30" s="144"/>
      <c r="D30" s="129"/>
      <c r="E30" s="129"/>
      <c r="F30" s="129"/>
      <c r="G30" s="129"/>
      <c r="H30" s="129"/>
      <c r="I30" s="129"/>
      <c r="J30" s="129"/>
      <c r="K30" s="158"/>
    </row>
    <row r="31" spans="1:11" x14ac:dyDescent="0.2">
      <c r="A31" s="118"/>
      <c r="B31" s="175" t="s">
        <v>95</v>
      </c>
      <c r="C31" s="139">
        <v>0.02</v>
      </c>
      <c r="D31" s="120" t="s">
        <v>96</v>
      </c>
      <c r="E31" s="4"/>
    </row>
    <row r="32" spans="1:11" x14ac:dyDescent="0.2">
      <c r="A32" s="118"/>
      <c r="B32" s="118" t="s">
        <v>97</v>
      </c>
      <c r="C32" s="139">
        <v>0.02</v>
      </c>
      <c r="D32" s="120" t="s">
        <v>98</v>
      </c>
      <c r="E32" s="4" t="s">
        <v>99</v>
      </c>
    </row>
    <row r="33" spans="1:10" x14ac:dyDescent="0.2">
      <c r="A33" s="118"/>
      <c r="B33" s="118" t="s">
        <v>100</v>
      </c>
      <c r="C33" s="139"/>
      <c r="D33" s="120" t="s">
        <v>101</v>
      </c>
      <c r="E33" s="4"/>
    </row>
    <row r="34" spans="1:10" x14ac:dyDescent="0.2">
      <c r="A34" s="118"/>
      <c r="B34" s="118"/>
      <c r="C34" s="138"/>
      <c r="E34" s="4"/>
    </row>
    <row r="35" spans="1:10" x14ac:dyDescent="0.2">
      <c r="A35" s="118"/>
      <c r="B35" s="129" t="s">
        <v>102</v>
      </c>
      <c r="C35" s="144"/>
      <c r="D35" s="129"/>
      <c r="E35" s="129"/>
      <c r="F35" s="129"/>
      <c r="G35" s="129"/>
      <c r="H35" s="129"/>
      <c r="I35" s="129"/>
      <c r="J35" s="129"/>
    </row>
    <row r="36" spans="1:10" x14ac:dyDescent="0.2">
      <c r="A36" s="118"/>
      <c r="B36" s="118" t="s">
        <v>31</v>
      </c>
      <c r="C36" s="163"/>
      <c r="D36" s="136"/>
      <c r="E36" s="136"/>
    </row>
    <row r="37" spans="1:10" x14ac:dyDescent="0.2">
      <c r="A37" s="118"/>
      <c r="B37" s="118" t="s">
        <v>32</v>
      </c>
      <c r="C37" s="137">
        <v>-0.03</v>
      </c>
      <c r="D37" s="136"/>
      <c r="E37" s="4"/>
      <c r="F37" s="4" t="s">
        <v>103</v>
      </c>
    </row>
    <row r="38" spans="1:10" x14ac:dyDescent="0.2">
      <c r="A38" s="118"/>
      <c r="B38" s="118" t="s">
        <v>33</v>
      </c>
      <c r="C38" s="163"/>
      <c r="E38" s="4"/>
      <c r="F38" s="4" t="s">
        <v>104</v>
      </c>
    </row>
    <row r="39" spans="1:10" x14ac:dyDescent="0.2">
      <c r="A39" s="118"/>
      <c r="B39" s="118" t="s">
        <v>34</v>
      </c>
      <c r="C39" s="163"/>
      <c r="D39" s="234">
        <v>0.75</v>
      </c>
      <c r="E39" s="4"/>
      <c r="F39" s="4" t="s">
        <v>105</v>
      </c>
    </row>
    <row r="40" spans="1:10" x14ac:dyDescent="0.2">
      <c r="A40" s="118"/>
      <c r="B40" s="118" t="s">
        <v>35</v>
      </c>
      <c r="C40" s="137">
        <v>-0.03</v>
      </c>
      <c r="E40" s="4"/>
    </row>
    <row r="41" spans="1:10" x14ac:dyDescent="0.2">
      <c r="A41" s="118"/>
      <c r="B41" s="118" t="s">
        <v>36</v>
      </c>
      <c r="C41" s="163"/>
      <c r="D41" s="234">
        <v>0.25</v>
      </c>
      <c r="E41" s="4"/>
    </row>
    <row r="42" spans="1:10" x14ac:dyDescent="0.2">
      <c r="A42" s="118"/>
      <c r="B42" s="126"/>
      <c r="C42" s="138"/>
      <c r="E42" s="4"/>
    </row>
    <row r="43" spans="1:10" x14ac:dyDescent="0.2">
      <c r="A43" s="118"/>
      <c r="B43" s="129" t="s">
        <v>106</v>
      </c>
      <c r="C43" s="144"/>
      <c r="D43" s="129"/>
      <c r="E43" s="129"/>
      <c r="F43" s="129"/>
      <c r="G43" s="129"/>
      <c r="H43" s="129"/>
      <c r="I43" s="129"/>
      <c r="J43" s="129"/>
    </row>
    <row r="44" spans="1:10" x14ac:dyDescent="0.2">
      <c r="A44" s="118"/>
      <c r="B44" s="132" t="s">
        <v>107</v>
      </c>
      <c r="C44" s="138"/>
      <c r="E44" s="4"/>
    </row>
    <row r="45" spans="1:10" ht="16" x14ac:dyDescent="0.2">
      <c r="A45" s="118"/>
      <c r="B45" s="130" t="s">
        <v>108</v>
      </c>
      <c r="C45" s="139">
        <v>0.2</v>
      </c>
      <c r="E45" s="4"/>
    </row>
    <row r="46" spans="1:10" ht="16" x14ac:dyDescent="0.2">
      <c r="A46" s="118"/>
      <c r="B46" s="130" t="s">
        <v>109</v>
      </c>
      <c r="C46" s="139">
        <v>0.15</v>
      </c>
      <c r="E46" s="4"/>
    </row>
    <row r="47" spans="1:10" ht="16" x14ac:dyDescent="0.2">
      <c r="A47" s="118"/>
      <c r="B47" s="130" t="s">
        <v>110</v>
      </c>
      <c r="C47" s="139">
        <v>0.2</v>
      </c>
      <c r="E47" s="4"/>
    </row>
    <row r="48" spans="1:10" ht="16" x14ac:dyDescent="0.2">
      <c r="A48" s="118"/>
      <c r="B48" s="130" t="s">
        <v>111</v>
      </c>
      <c r="C48" s="139">
        <v>0.2</v>
      </c>
      <c r="E48" s="4"/>
    </row>
    <row r="49" spans="1:10" ht="16" x14ac:dyDescent="0.2">
      <c r="A49" s="118"/>
      <c r="B49" s="130" t="s">
        <v>112</v>
      </c>
      <c r="C49" s="139">
        <v>0.05</v>
      </c>
      <c r="E49" s="4"/>
    </row>
    <row r="50" spans="1:10" ht="16" x14ac:dyDescent="0.2">
      <c r="A50" s="118"/>
      <c r="B50" s="131" t="s">
        <v>113</v>
      </c>
      <c r="C50" s="139"/>
      <c r="E50" s="4"/>
    </row>
    <row r="51" spans="1:10" ht="16" x14ac:dyDescent="0.2">
      <c r="A51" s="118"/>
      <c r="B51" s="130" t="s">
        <v>114</v>
      </c>
      <c r="C51" s="139">
        <v>0.2</v>
      </c>
      <c r="E51" s="4"/>
    </row>
    <row r="52" spans="1:10" x14ac:dyDescent="0.2">
      <c r="A52" s="118"/>
      <c r="B52" s="155" t="s">
        <v>115</v>
      </c>
      <c r="C52" s="195">
        <f>SUM(C45:C51)</f>
        <v>1</v>
      </c>
      <c r="E52" s="4"/>
    </row>
    <row r="53" spans="1:10" x14ac:dyDescent="0.2">
      <c r="A53" s="118"/>
      <c r="B53" s="126"/>
      <c r="C53" s="138"/>
      <c r="E53" s="4"/>
    </row>
    <row r="54" spans="1:10" x14ac:dyDescent="0.2">
      <c r="B54" s="129" t="s">
        <v>116</v>
      </c>
      <c r="C54" s="144"/>
      <c r="D54" s="129"/>
      <c r="E54" s="129"/>
      <c r="F54" s="129"/>
      <c r="G54" s="129"/>
      <c r="H54" s="129"/>
      <c r="I54" s="129"/>
      <c r="J54" s="129"/>
    </row>
    <row r="55" spans="1:10" x14ac:dyDescent="0.2">
      <c r="B55" s="126" t="s">
        <v>117</v>
      </c>
      <c r="C55" s="143"/>
    </row>
    <row r="56" spans="1:10" x14ac:dyDescent="0.2">
      <c r="B56" s="127" t="s">
        <v>118</v>
      </c>
      <c r="C56" s="141" t="s">
        <v>119</v>
      </c>
    </row>
    <row r="57" spans="1:10" x14ac:dyDescent="0.2">
      <c r="B57" s="127" t="s">
        <v>120</v>
      </c>
      <c r="C57" s="141" t="s">
        <v>119</v>
      </c>
    </row>
    <row r="58" spans="1:10" x14ac:dyDescent="0.2">
      <c r="B58" s="126" t="s">
        <v>121</v>
      </c>
      <c r="C58" s="143"/>
    </row>
    <row r="59" spans="1:10" s="122" customFormat="1" x14ac:dyDescent="0.2">
      <c r="A59" s="120"/>
      <c r="B59" s="132" t="s">
        <v>107</v>
      </c>
      <c r="C59" s="143"/>
      <c r="D59" s="120"/>
      <c r="E59" s="120"/>
    </row>
    <row r="60" spans="1:10" s="122" customFormat="1" ht="16" x14ac:dyDescent="0.2">
      <c r="A60" s="120"/>
      <c r="B60" s="130" t="s">
        <v>109</v>
      </c>
      <c r="C60" s="147">
        <v>7000</v>
      </c>
      <c r="D60" s="120" t="s">
        <v>122</v>
      </c>
      <c r="E60" s="120" t="s">
        <v>123</v>
      </c>
    </row>
    <row r="61" spans="1:10" s="122" customFormat="1" ht="32.25" customHeight="1" x14ac:dyDescent="0.2">
      <c r="A61" s="120"/>
      <c r="B61" s="130" t="s">
        <v>110</v>
      </c>
      <c r="C61" s="193">
        <f>240000/12</f>
        <v>20000</v>
      </c>
      <c r="D61" s="302" t="s">
        <v>244</v>
      </c>
      <c r="E61" s="194" t="s">
        <v>245</v>
      </c>
    </row>
    <row r="62" spans="1:10" s="122" customFormat="1" ht="16" x14ac:dyDescent="0.2">
      <c r="A62" s="120"/>
      <c r="B62" s="130" t="s">
        <v>111</v>
      </c>
      <c r="C62" s="147">
        <v>10000</v>
      </c>
      <c r="D62" s="120" t="s">
        <v>126</v>
      </c>
      <c r="E62" s="120" t="s">
        <v>123</v>
      </c>
    </row>
    <row r="63" spans="1:10" s="122" customFormat="1" ht="16" x14ac:dyDescent="0.2">
      <c r="A63" s="120"/>
      <c r="B63" s="130" t="s">
        <v>112</v>
      </c>
      <c r="C63" s="147">
        <v>10000</v>
      </c>
      <c r="D63" s="120" t="s">
        <v>127</v>
      </c>
      <c r="E63" s="120" t="s">
        <v>128</v>
      </c>
    </row>
    <row r="64" spans="1:10" s="122" customFormat="1" ht="16" x14ac:dyDescent="0.2">
      <c r="A64" s="120"/>
      <c r="B64" s="131" t="s">
        <v>113</v>
      </c>
      <c r="C64" s="146"/>
    </row>
    <row r="65" spans="1:10" s="122" customFormat="1" ht="16" x14ac:dyDescent="0.2">
      <c r="A65" s="120"/>
      <c r="B65" s="130" t="s">
        <v>129</v>
      </c>
      <c r="C65" s="188">
        <v>0.15</v>
      </c>
      <c r="D65" s="122" t="s">
        <v>130</v>
      </c>
    </row>
    <row r="66" spans="1:10" s="122" customFormat="1" ht="16" x14ac:dyDescent="0.2">
      <c r="A66" s="120"/>
      <c r="B66" s="131" t="s">
        <v>131</v>
      </c>
      <c r="C66" s="145"/>
    </row>
    <row r="67" spans="1:10" s="122" customFormat="1" ht="16" x14ac:dyDescent="0.2">
      <c r="A67" s="120"/>
      <c r="B67" s="130" t="s">
        <v>132</v>
      </c>
      <c r="C67" s="173">
        <f>0.01*0.02</f>
        <v>2.0000000000000001E-4</v>
      </c>
      <c r="D67" s="122" t="s">
        <v>133</v>
      </c>
      <c r="E67" s="174" t="s">
        <v>134</v>
      </c>
    </row>
    <row r="68" spans="1:10" x14ac:dyDescent="0.2">
      <c r="B68" s="172" t="s">
        <v>135</v>
      </c>
    </row>
    <row r="70" spans="1:10" x14ac:dyDescent="0.2">
      <c r="B70" s="10" t="s">
        <v>136</v>
      </c>
      <c r="C70" s="184"/>
      <c r="D70" s="183"/>
      <c r="E70" s="183"/>
      <c r="F70" s="183"/>
      <c r="G70" s="183"/>
      <c r="H70" s="183"/>
      <c r="I70" s="183"/>
      <c r="J70" s="183"/>
    </row>
    <row r="72" spans="1:10" x14ac:dyDescent="0.2">
      <c r="B72" s="27" t="s">
        <v>137</v>
      </c>
      <c r="C72" s="186" t="s">
        <v>138</v>
      </c>
      <c r="D72" s="27" t="s">
        <v>139</v>
      </c>
      <c r="E72" s="27" t="s">
        <v>31</v>
      </c>
      <c r="F72" s="27" t="s">
        <v>32</v>
      </c>
      <c r="G72" s="27" t="s">
        <v>33</v>
      </c>
      <c r="H72" s="27" t="s">
        <v>34</v>
      </c>
      <c r="I72" s="27" t="s">
        <v>35</v>
      </c>
      <c r="J72" s="27" t="s">
        <v>36</v>
      </c>
    </row>
    <row r="73" spans="1:10" x14ac:dyDescent="0.2">
      <c r="B73" s="181">
        <v>25000</v>
      </c>
      <c r="C73" s="182">
        <v>0.05</v>
      </c>
      <c r="E73" s="187">
        <f>'Demographic-Economic'!D39*$B73*$C73</f>
        <v>53.75</v>
      </c>
      <c r="F73" s="187">
        <f>'Demographic-Economic'!E39*$B73*$C73</f>
        <v>79.125</v>
      </c>
      <c r="G73" s="187">
        <f>'Demographic-Economic'!F39*$B73*$C73</f>
        <v>44.5</v>
      </c>
      <c r="H73" s="187">
        <f>'Demographic-Economic'!G39*$B73*$C73</f>
        <v>235.25</v>
      </c>
      <c r="I73" s="187">
        <f>'Demographic-Economic'!H39*$B73*$C73</f>
        <v>124.5</v>
      </c>
      <c r="J73" s="187">
        <f>'Demographic-Economic'!I39*$B73*$C73</f>
        <v>94.875</v>
      </c>
    </row>
    <row r="74" spans="1:10" x14ac:dyDescent="0.2">
      <c r="B74" s="181">
        <f t="shared" ref="B74:B85" si="0">B73+50000</f>
        <v>75000</v>
      </c>
      <c r="C74" s="182">
        <v>0.04</v>
      </c>
      <c r="E74" s="187">
        <f>'Demographic-Economic'!D40*$B74*$C74</f>
        <v>137.70000000000002</v>
      </c>
      <c r="F74" s="187">
        <f>'Demographic-Economic'!E40*$B74*$C74</f>
        <v>161.1</v>
      </c>
      <c r="G74" s="187">
        <f>'Demographic-Economic'!F40*$B74*$C74</f>
        <v>186.9</v>
      </c>
      <c r="H74" s="187">
        <f>'Demographic-Economic'!G40*$B74*$C74</f>
        <v>566.4</v>
      </c>
      <c r="I74" s="187">
        <f>'Demographic-Economic'!H40*$B74*$C74</f>
        <v>419.1</v>
      </c>
      <c r="J74" s="187">
        <f>'Demographic-Economic'!I40*$B74*$C74</f>
        <v>473.7000000000001</v>
      </c>
    </row>
    <row r="75" spans="1:10" x14ac:dyDescent="0.2">
      <c r="B75" s="181">
        <f t="shared" si="0"/>
        <v>125000</v>
      </c>
      <c r="C75" s="182">
        <v>0.03</v>
      </c>
      <c r="E75" s="187">
        <f>'Demographic-Economic'!D41*$B75*$C75</f>
        <v>260.625</v>
      </c>
      <c r="F75" s="187">
        <f>'Demographic-Economic'!E41*$B75*$C75</f>
        <v>259.875</v>
      </c>
      <c r="G75" s="187">
        <f>'Demographic-Economic'!F41*$B75*$C75</f>
        <v>421.125</v>
      </c>
      <c r="H75" s="187">
        <f>'Demographic-Economic'!G41*$B75*$C75</f>
        <v>591.75</v>
      </c>
      <c r="I75" s="187">
        <f>'Demographic-Economic'!H41*$B75*$C75</f>
        <v>709.125</v>
      </c>
      <c r="J75" s="187">
        <f>'Demographic-Economic'!I41*$B75*$C75</f>
        <v>501</v>
      </c>
    </row>
    <row r="76" spans="1:10" x14ac:dyDescent="0.2">
      <c r="B76" s="181">
        <f t="shared" si="0"/>
        <v>175000</v>
      </c>
      <c r="C76" s="182">
        <v>0.02</v>
      </c>
      <c r="E76" s="187">
        <f>'Demographic-Economic'!D42*$B76*$C76</f>
        <v>561.4</v>
      </c>
      <c r="F76" s="187">
        <f>'Demographic-Economic'!E42*$B76*$C76</f>
        <v>535.85000000000014</v>
      </c>
      <c r="G76" s="187">
        <f>'Demographic-Economic'!F42*$B76*$C76</f>
        <v>756.35</v>
      </c>
      <c r="H76" s="187">
        <f>'Demographic-Economic'!G42*$B76*$C76</f>
        <v>604.1</v>
      </c>
      <c r="I76" s="187">
        <f>'Demographic-Economic'!H42*$B76*$C76</f>
        <v>653.45000000000005</v>
      </c>
      <c r="J76" s="187">
        <f>'Demographic-Economic'!I42*$B76*$C76</f>
        <v>561.75</v>
      </c>
    </row>
    <row r="77" spans="1:10" x14ac:dyDescent="0.2">
      <c r="B77" s="181">
        <f t="shared" si="0"/>
        <v>225000</v>
      </c>
      <c r="C77" s="182">
        <v>0.01</v>
      </c>
      <c r="E77" s="187">
        <f>'Demographic-Economic'!D43*$B77*$C77</f>
        <v>242.55</v>
      </c>
      <c r="F77" s="187">
        <f>'Demographic-Economic'!E43*$B77*$C77</f>
        <v>252</v>
      </c>
      <c r="G77" s="187">
        <f>'Demographic-Economic'!F43*$B77*$C77</f>
        <v>236.92500000000001</v>
      </c>
      <c r="H77" s="187">
        <f>'Demographic-Economic'!G43*$B77*$C77</f>
        <v>197.1</v>
      </c>
      <c r="I77" s="187">
        <f>'Demographic-Economic'!H43*$B77*$C77</f>
        <v>268.2</v>
      </c>
      <c r="J77" s="187">
        <f>'Demographic-Economic'!I43*$B77*$C77</f>
        <v>230.625</v>
      </c>
    </row>
    <row r="78" spans="1:10" x14ac:dyDescent="0.2">
      <c r="B78" s="181">
        <f t="shared" si="0"/>
        <v>275000</v>
      </c>
      <c r="C78" s="182">
        <v>0</v>
      </c>
      <c r="E78" s="185">
        <f>'Demographic-Economic'!D44*B78*C78</f>
        <v>0</v>
      </c>
      <c r="F78" s="185">
        <f>'Demographic-Economic'!E44*C78*E78</f>
        <v>0</v>
      </c>
      <c r="G78" s="185">
        <f>'Demographic-Economic'!F44*E78*F78</f>
        <v>0</v>
      </c>
      <c r="H78" s="185">
        <f>'Demographic-Economic'!G44*F78*G78</f>
        <v>0</v>
      </c>
      <c r="I78" s="185">
        <f>'Demographic-Economic'!H44*G78*H78</f>
        <v>0</v>
      </c>
      <c r="J78" s="185">
        <f>'Demographic-Economic'!I44*H78*I78</f>
        <v>0</v>
      </c>
    </row>
    <row r="79" spans="1:10" x14ac:dyDescent="0.2">
      <c r="B79" s="181">
        <f t="shared" si="0"/>
        <v>325000</v>
      </c>
      <c r="C79" s="182">
        <v>0</v>
      </c>
      <c r="E79" s="185">
        <f>'Demographic-Economic'!D45*B79*C79</f>
        <v>0</v>
      </c>
      <c r="F79" s="185">
        <f>'Demographic-Economic'!E45*C79*E79</f>
        <v>0</v>
      </c>
      <c r="G79" s="185">
        <f>'Demographic-Economic'!F45*E79*F79</f>
        <v>0</v>
      </c>
      <c r="H79" s="185">
        <f>'Demographic-Economic'!G45*F79*G79</f>
        <v>0</v>
      </c>
      <c r="I79" s="185">
        <f>'Demographic-Economic'!H45*G79*H79</f>
        <v>0</v>
      </c>
      <c r="J79" s="185">
        <f>'Demographic-Economic'!I45*H79*I79</f>
        <v>0</v>
      </c>
    </row>
    <row r="80" spans="1:10" x14ac:dyDescent="0.2">
      <c r="B80" s="181">
        <f t="shared" si="0"/>
        <v>375000</v>
      </c>
      <c r="C80" s="182">
        <v>0</v>
      </c>
      <c r="E80" s="185">
        <f>'Demographic-Economic'!D46*B80*C80</f>
        <v>0</v>
      </c>
      <c r="F80" s="185">
        <f>'Demographic-Economic'!E46*C80*E80</f>
        <v>0</v>
      </c>
      <c r="G80" s="185">
        <f>'Demographic-Economic'!F46*E80*F80</f>
        <v>0</v>
      </c>
      <c r="H80" s="185">
        <f>'Demographic-Economic'!G46*F80*G80</f>
        <v>0</v>
      </c>
      <c r="I80" s="185">
        <f>'Demographic-Economic'!H46*G80*H80</f>
        <v>0</v>
      </c>
      <c r="J80" s="185">
        <f>'Demographic-Economic'!I46*H80*I80</f>
        <v>0</v>
      </c>
    </row>
    <row r="81" spans="2:10" x14ac:dyDescent="0.2">
      <c r="B81" s="181">
        <f t="shared" si="0"/>
        <v>425000</v>
      </c>
      <c r="C81" s="182">
        <v>0</v>
      </c>
      <c r="E81" s="185">
        <f>'Demographic-Economic'!D47*B81*C81</f>
        <v>0</v>
      </c>
      <c r="F81" s="185">
        <f>'Demographic-Economic'!E47*C81*E81</f>
        <v>0</v>
      </c>
      <c r="G81" s="185">
        <f>'Demographic-Economic'!F47*E81*F81</f>
        <v>0</v>
      </c>
      <c r="H81" s="185">
        <f>'Demographic-Economic'!G47*F81*G81</f>
        <v>0</v>
      </c>
      <c r="I81" s="185">
        <f>'Demographic-Economic'!H47*G81*H81</f>
        <v>0</v>
      </c>
      <c r="J81" s="185">
        <f>'Demographic-Economic'!I47*H81*I81</f>
        <v>0</v>
      </c>
    </row>
    <row r="82" spans="2:10" x14ac:dyDescent="0.2">
      <c r="B82" s="181">
        <f t="shared" si="0"/>
        <v>475000</v>
      </c>
      <c r="C82" s="182">
        <v>0</v>
      </c>
      <c r="E82" s="185">
        <f>'Demographic-Economic'!D48*B82*C82</f>
        <v>0</v>
      </c>
      <c r="F82" s="185">
        <f>'Demographic-Economic'!E48*C82*E82</f>
        <v>0</v>
      </c>
      <c r="G82" s="185">
        <f>'Demographic-Economic'!F48*E82*F82</f>
        <v>0</v>
      </c>
      <c r="H82" s="185">
        <f>'Demographic-Economic'!G48*F82*G82</f>
        <v>0</v>
      </c>
      <c r="I82" s="185">
        <f>'Demographic-Economic'!H48*G82*H82</f>
        <v>0</v>
      </c>
      <c r="J82" s="185">
        <f>'Demographic-Economic'!I48*H82*I82</f>
        <v>0</v>
      </c>
    </row>
    <row r="83" spans="2:10" x14ac:dyDescent="0.2">
      <c r="B83" s="181">
        <f t="shared" si="0"/>
        <v>525000</v>
      </c>
      <c r="C83" s="182">
        <v>0</v>
      </c>
      <c r="E83" s="185">
        <f>'Demographic-Economic'!D49*B83*C83</f>
        <v>0</v>
      </c>
      <c r="F83" s="185">
        <f>'Demographic-Economic'!E49*C83*E83</f>
        <v>0</v>
      </c>
      <c r="G83" s="185">
        <f>'Demographic-Economic'!F49*E83*F83</f>
        <v>0</v>
      </c>
      <c r="H83" s="185">
        <f>'Demographic-Economic'!G49*F83*G83</f>
        <v>0</v>
      </c>
      <c r="I83" s="185">
        <f>'Demographic-Economic'!H49*G83*H83</f>
        <v>0</v>
      </c>
      <c r="J83" s="185">
        <f>'Demographic-Economic'!I49*H83*I83</f>
        <v>0</v>
      </c>
    </row>
    <row r="84" spans="2:10" x14ac:dyDescent="0.2">
      <c r="B84" s="181">
        <f t="shared" si="0"/>
        <v>575000</v>
      </c>
      <c r="C84" s="182">
        <v>0</v>
      </c>
      <c r="E84" s="185">
        <f>'Demographic-Economic'!D50*B84*C84</f>
        <v>0</v>
      </c>
      <c r="F84" s="185">
        <f>'Demographic-Economic'!E50*C84*E84</f>
        <v>0</v>
      </c>
      <c r="G84" s="185">
        <f>'Demographic-Economic'!F50*E84*F84</f>
        <v>0</v>
      </c>
      <c r="H84" s="185">
        <f>'Demographic-Economic'!G50*F84*G84</f>
        <v>0</v>
      </c>
      <c r="I84" s="185">
        <f>'Demographic-Economic'!H50*G84*H84</f>
        <v>0</v>
      </c>
      <c r="J84" s="185">
        <f>'Demographic-Economic'!I50*H84*I84</f>
        <v>0</v>
      </c>
    </row>
    <row r="85" spans="2:10" x14ac:dyDescent="0.2">
      <c r="B85" s="181">
        <f t="shared" si="0"/>
        <v>625000</v>
      </c>
      <c r="C85" s="182">
        <v>0</v>
      </c>
      <c r="E85" s="185">
        <f>'Demographic-Economic'!D51*B85*C85</f>
        <v>0</v>
      </c>
      <c r="F85" s="185">
        <f>'Demographic-Economic'!E51*C85*E85</f>
        <v>0</v>
      </c>
      <c r="G85" s="185">
        <f>'Demographic-Economic'!F51*E85*F85</f>
        <v>0</v>
      </c>
      <c r="H85" s="185">
        <f>'Demographic-Economic'!G51*F85*G85</f>
        <v>0</v>
      </c>
      <c r="I85" s="185">
        <f>'Demographic-Economic'!H51*G85*H85</f>
        <v>0</v>
      </c>
      <c r="J85" s="185">
        <f>'Demographic-Economic'!I51*H85*I85</f>
        <v>0</v>
      </c>
    </row>
    <row r="87" spans="2:10" x14ac:dyDescent="0.2">
      <c r="B87" s="10"/>
      <c r="C87" s="86" t="s">
        <v>140</v>
      </c>
      <c r="D87" s="86" t="s">
        <v>141</v>
      </c>
      <c r="E87" s="86" t="s">
        <v>142</v>
      </c>
      <c r="F87" s="86" t="s">
        <v>143</v>
      </c>
      <c r="G87" s="199" t="s">
        <v>144</v>
      </c>
      <c r="H87" s="86" t="s">
        <v>145</v>
      </c>
      <c r="I87" s="86"/>
      <c r="J87" s="86"/>
    </row>
    <row r="88" spans="2:10" x14ac:dyDescent="0.2">
      <c r="B88" s="129" t="s">
        <v>247</v>
      </c>
      <c r="C88" s="144"/>
      <c r="D88" s="129"/>
      <c r="E88" s="129"/>
      <c r="F88" s="129"/>
      <c r="G88" s="129"/>
      <c r="H88" s="129"/>
      <c r="I88" s="129"/>
      <c r="J88" s="129"/>
    </row>
    <row r="89" spans="2:10" x14ac:dyDescent="0.2">
      <c r="B89" s="191"/>
      <c r="C89" s="197"/>
      <c r="D89" s="136"/>
      <c r="E89" s="136"/>
      <c r="F89" s="136"/>
      <c r="G89" s="136"/>
      <c r="H89" s="136"/>
      <c r="I89" s="136"/>
      <c r="J89" s="136"/>
    </row>
    <row r="90" spans="2:10" x14ac:dyDescent="0.2">
      <c r="B90" s="191">
        <v>2020</v>
      </c>
      <c r="C90" s="197">
        <f>_xlfn.IFNA(INDEX(Model!$L$21:$L$34, MATCH('Case 3 Assumptions'!$B90, Model!$B$21:$B$34, 0)), "-")</f>
        <v>67</v>
      </c>
      <c r="D90" s="136">
        <f>C$90</f>
        <v>67</v>
      </c>
      <c r="E90" s="197">
        <f>_xlfn.IFNA(INDEX(Model!$M$21:$M$34, MATCH('Case 3 Assumptions'!$B90, Model!$B$21:$B$34, 0)), "-")</f>
        <v>14.5</v>
      </c>
      <c r="F90" s="136">
        <f>E$90</f>
        <v>14.5</v>
      </c>
      <c r="G90" s="197">
        <f>_xlfn.IFNA(INDEX(Model!$N$21:$N$34, MATCH('Case 3 Assumptions'!$B90, Model!$B$21:$B$34, 0)), "-")</f>
        <v>7.5</v>
      </c>
      <c r="H90" s="136">
        <f>G$90</f>
        <v>7.5</v>
      </c>
      <c r="I90" s="136"/>
      <c r="J90" s="136"/>
    </row>
    <row r="91" spans="2:10" x14ac:dyDescent="0.2">
      <c r="B91" s="191">
        <f>B90+1</f>
        <v>2021</v>
      </c>
      <c r="C91" s="197" t="str">
        <f>_xlfn.IFNA(INDEX(Model!$L$21:$L$34, MATCH('Case 3 Assumptions'!$B91, Model!$B$21:$B$34, 0)), "-")</f>
        <v>-</v>
      </c>
      <c r="D91" s="136">
        <f>D90+0.1*(C$100-C$90)</f>
        <v>68.049599999999998</v>
      </c>
      <c r="E91" s="197" t="str">
        <f>_xlfn.IFNA(INDEX(Model!$M$21:$M$34, MATCH('Case 3 Assumptions'!$B91, Model!$B$21:$B$34, 0)), "-")</f>
        <v>-</v>
      </c>
      <c r="F91" s="136">
        <f>F90+0.1*(E$100-E$90)</f>
        <v>14.7271</v>
      </c>
      <c r="G91" s="197" t="str">
        <f>_xlfn.IFNA(INDEX(Model!$N$21:$N$34, MATCH('Case 3 Assumptions'!$B91, Model!$B$21:$B$34, 0)), "-")</f>
        <v>-</v>
      </c>
      <c r="H91" s="136">
        <f>H90+0.1*(G$100-G$90)</f>
        <v>7.6174999999999997</v>
      </c>
      <c r="I91" s="158"/>
      <c r="J91" s="158"/>
    </row>
    <row r="92" spans="2:10" x14ac:dyDescent="0.2">
      <c r="B92" s="191">
        <f t="shared" ref="B92:B155" si="1">B91+1</f>
        <v>2022</v>
      </c>
      <c r="C92" s="197" t="str">
        <f>_xlfn.IFNA(INDEX(Model!$L$21:$L$34, MATCH('Case 3 Assumptions'!$B92, Model!$B$21:$B$34, 0)), "-")</f>
        <v>-</v>
      </c>
      <c r="D92" s="136">
        <f t="shared" ref="D92:H100" si="2">D91+0.1*(C$100-C$90)</f>
        <v>69.099199999999996</v>
      </c>
      <c r="E92" s="197" t="str">
        <f>_xlfn.IFNA(INDEX(Model!$M$21:$M$34, MATCH('Case 3 Assumptions'!$B92, Model!$B$21:$B$34, 0)), "-")</f>
        <v>-</v>
      </c>
      <c r="F92" s="136">
        <f t="shared" si="2"/>
        <v>14.9542</v>
      </c>
      <c r="G92" s="197" t="str">
        <f>_xlfn.IFNA(INDEX(Model!$N$21:$N$34, MATCH('Case 3 Assumptions'!$B92, Model!$B$21:$B$34, 0)), "-")</f>
        <v>-</v>
      </c>
      <c r="H92" s="136">
        <f t="shared" si="2"/>
        <v>7.7349999999999994</v>
      </c>
    </row>
    <row r="93" spans="2:10" x14ac:dyDescent="0.2">
      <c r="B93" s="191">
        <f t="shared" si="1"/>
        <v>2023</v>
      </c>
      <c r="C93" s="197" t="str">
        <f>_xlfn.IFNA(INDEX(Model!$L$21:$L$34, MATCH('Case 3 Assumptions'!$B93, Model!$B$21:$B$34, 0)), "-")</f>
        <v>-</v>
      </c>
      <c r="D93" s="136">
        <f t="shared" si="2"/>
        <v>70.148799999999994</v>
      </c>
      <c r="E93" s="197" t="str">
        <f>_xlfn.IFNA(INDEX(Model!$M$21:$M$34, MATCH('Case 3 Assumptions'!$B93, Model!$B$21:$B$34, 0)), "-")</f>
        <v>-</v>
      </c>
      <c r="F93" s="136">
        <f t="shared" si="2"/>
        <v>15.1813</v>
      </c>
      <c r="G93" s="197" t="str">
        <f>_xlfn.IFNA(INDEX(Model!$N$21:$N$34, MATCH('Case 3 Assumptions'!$B93, Model!$B$21:$B$34, 0)), "-")</f>
        <v>-</v>
      </c>
      <c r="H93" s="136">
        <f t="shared" si="2"/>
        <v>7.8524999999999991</v>
      </c>
    </row>
    <row r="94" spans="2:10" x14ac:dyDescent="0.2">
      <c r="B94" s="191">
        <f t="shared" si="1"/>
        <v>2024</v>
      </c>
      <c r="C94" s="197" t="str">
        <f>_xlfn.IFNA(INDEX(Model!$L$21:$L$34, MATCH('Case 3 Assumptions'!$B94, Model!$B$21:$B$34, 0)), "-")</f>
        <v>-</v>
      </c>
      <c r="D94" s="136">
        <f t="shared" si="2"/>
        <v>71.198399999999992</v>
      </c>
      <c r="E94" s="197" t="str">
        <f>_xlfn.IFNA(INDEX(Model!$M$21:$M$34, MATCH('Case 3 Assumptions'!$B94, Model!$B$21:$B$34, 0)), "-")</f>
        <v>-</v>
      </c>
      <c r="F94" s="136">
        <f t="shared" si="2"/>
        <v>15.4084</v>
      </c>
      <c r="G94" s="197" t="str">
        <f>_xlfn.IFNA(INDEX(Model!$N$21:$N$34, MATCH('Case 3 Assumptions'!$B94, Model!$B$21:$B$34, 0)), "-")</f>
        <v>-</v>
      </c>
      <c r="H94" s="136">
        <f t="shared" si="2"/>
        <v>7.9699999999999989</v>
      </c>
    </row>
    <row r="95" spans="2:10" x14ac:dyDescent="0.2">
      <c r="B95" s="191">
        <f t="shared" si="1"/>
        <v>2025</v>
      </c>
      <c r="C95" s="197" t="str">
        <f>_xlfn.IFNA(INDEX(Model!$L$21:$L$34, MATCH('Case 3 Assumptions'!$B95, Model!$B$21:$B$34, 0)), "-")</f>
        <v>-</v>
      </c>
      <c r="D95" s="136">
        <f t="shared" si="2"/>
        <v>72.24799999999999</v>
      </c>
      <c r="E95" s="197" t="str">
        <f>_xlfn.IFNA(INDEX(Model!$M$21:$M$34, MATCH('Case 3 Assumptions'!$B95, Model!$B$21:$B$34, 0)), "-")</f>
        <v>-</v>
      </c>
      <c r="F95" s="136">
        <f t="shared" si="2"/>
        <v>15.6355</v>
      </c>
      <c r="G95" s="197" t="str">
        <f>_xlfn.IFNA(INDEX(Model!$N$21:$N$34, MATCH('Case 3 Assumptions'!$B95, Model!$B$21:$B$34, 0)), "-")</f>
        <v>-</v>
      </c>
      <c r="H95" s="136">
        <f t="shared" si="2"/>
        <v>8.0874999999999986</v>
      </c>
    </row>
    <row r="96" spans="2:10" x14ac:dyDescent="0.2">
      <c r="B96" s="191">
        <f t="shared" si="1"/>
        <v>2026</v>
      </c>
      <c r="C96" s="197" t="str">
        <f>_xlfn.IFNA(INDEX(Model!$L$21:$L$34, MATCH('Case 3 Assumptions'!$B96, Model!$B$21:$B$34, 0)), "-")</f>
        <v>-</v>
      </c>
      <c r="D96" s="136">
        <f t="shared" si="2"/>
        <v>73.297599999999989</v>
      </c>
      <c r="E96" s="197" t="str">
        <f>_xlfn.IFNA(INDEX(Model!$M$21:$M$34, MATCH('Case 3 Assumptions'!$B96, Model!$B$21:$B$34, 0)), "-")</f>
        <v>-</v>
      </c>
      <c r="F96" s="136">
        <f t="shared" si="2"/>
        <v>15.8626</v>
      </c>
      <c r="G96" s="197" t="str">
        <f>_xlfn.IFNA(INDEX(Model!$N$21:$N$34, MATCH('Case 3 Assumptions'!$B96, Model!$B$21:$B$34, 0)), "-")</f>
        <v>-</v>
      </c>
      <c r="H96" s="136">
        <f t="shared" si="2"/>
        <v>8.2049999999999983</v>
      </c>
    </row>
    <row r="97" spans="2:8" x14ac:dyDescent="0.2">
      <c r="B97" s="191">
        <f t="shared" si="1"/>
        <v>2027</v>
      </c>
      <c r="C97" s="197" t="str">
        <f>_xlfn.IFNA(INDEX(Model!$L$21:$L$34, MATCH('Case 3 Assumptions'!$B97, Model!$B$21:$B$34, 0)), "-")</f>
        <v>-</v>
      </c>
      <c r="D97" s="136">
        <f t="shared" si="2"/>
        <v>74.347199999999987</v>
      </c>
      <c r="E97" s="197" t="str">
        <f>_xlfn.IFNA(INDEX(Model!$M$21:$M$34, MATCH('Case 3 Assumptions'!$B97, Model!$B$21:$B$34, 0)), "-")</f>
        <v>-</v>
      </c>
      <c r="F97" s="136">
        <f t="shared" si="2"/>
        <v>16.089700000000001</v>
      </c>
      <c r="G97" s="197" t="str">
        <f>_xlfn.IFNA(INDEX(Model!$N$21:$N$34, MATCH('Case 3 Assumptions'!$B97, Model!$B$21:$B$34, 0)), "-")</f>
        <v>-</v>
      </c>
      <c r="H97" s="136">
        <f t="shared" si="2"/>
        <v>8.322499999999998</v>
      </c>
    </row>
    <row r="98" spans="2:8" x14ac:dyDescent="0.2">
      <c r="B98" s="191">
        <f t="shared" si="1"/>
        <v>2028</v>
      </c>
      <c r="C98" s="197" t="str">
        <f>_xlfn.IFNA(INDEX(Model!$L$21:$L$34, MATCH('Case 3 Assumptions'!$B98, Model!$B$21:$B$34, 0)), "-")</f>
        <v>-</v>
      </c>
      <c r="D98" s="136">
        <f t="shared" si="2"/>
        <v>75.396799999999985</v>
      </c>
      <c r="E98" s="197" t="str">
        <f>_xlfn.IFNA(INDEX(Model!$M$21:$M$34, MATCH('Case 3 Assumptions'!$B98, Model!$B$21:$B$34, 0)), "-")</f>
        <v>-</v>
      </c>
      <c r="F98" s="136">
        <f t="shared" si="2"/>
        <v>16.316800000000001</v>
      </c>
      <c r="G98" s="197" t="str">
        <f>_xlfn.IFNA(INDEX(Model!$N$21:$N$34, MATCH('Case 3 Assumptions'!$B98, Model!$B$21:$B$34, 0)), "-")</f>
        <v>-</v>
      </c>
      <c r="H98" s="136">
        <f t="shared" si="2"/>
        <v>8.4399999999999977</v>
      </c>
    </row>
    <row r="99" spans="2:8" x14ac:dyDescent="0.2">
      <c r="B99" s="191">
        <f t="shared" si="1"/>
        <v>2029</v>
      </c>
      <c r="C99" s="197" t="str">
        <f>_xlfn.IFNA(INDEX(Model!$L$21:$L$34, MATCH('Case 3 Assumptions'!$B99, Model!$B$21:$B$34, 0)), "-")</f>
        <v>-</v>
      </c>
      <c r="D99" s="136">
        <f t="shared" si="2"/>
        <v>76.446399999999983</v>
      </c>
      <c r="E99" s="197" t="str">
        <f>_xlfn.IFNA(INDEX(Model!$M$21:$M$34, MATCH('Case 3 Assumptions'!$B99, Model!$B$21:$B$34, 0)), "-")</f>
        <v>-</v>
      </c>
      <c r="F99" s="136">
        <f t="shared" si="2"/>
        <v>16.543900000000001</v>
      </c>
      <c r="G99" s="197" t="str">
        <f>_xlfn.IFNA(INDEX(Model!$N$21:$N$34, MATCH('Case 3 Assumptions'!$B99, Model!$B$21:$B$34, 0)), "-")</f>
        <v>-</v>
      </c>
      <c r="H99" s="136">
        <f t="shared" si="2"/>
        <v>8.5574999999999974</v>
      </c>
    </row>
    <row r="100" spans="2:8" x14ac:dyDescent="0.2">
      <c r="B100" s="191">
        <f t="shared" si="1"/>
        <v>2030</v>
      </c>
      <c r="C100" s="197">
        <f>_xlfn.IFNA(INDEX(Model!$L$21:$L$34, MATCH('Case 3 Assumptions'!$B100, Model!$B$21:$B$34, 0)), "-")</f>
        <v>77.495999999999995</v>
      </c>
      <c r="D100" s="136">
        <f t="shared" si="2"/>
        <v>77.495999999999981</v>
      </c>
      <c r="E100" s="197">
        <f>_xlfn.IFNA(INDEX(Model!$M$21:$M$34, MATCH('Case 3 Assumptions'!$B100, Model!$B$21:$B$34, 0)), "-")</f>
        <v>16.771000000000001</v>
      </c>
      <c r="F100" s="136">
        <f t="shared" si="2"/>
        <v>16.771000000000001</v>
      </c>
      <c r="G100" s="197">
        <f>_xlfn.IFNA(INDEX(Model!$N$21:$N$34, MATCH('Case 3 Assumptions'!$B100, Model!$B$21:$B$34, 0)), "-")</f>
        <v>8.6750000000000007</v>
      </c>
      <c r="H100" s="136">
        <f t="shared" si="2"/>
        <v>8.6749999999999972</v>
      </c>
    </row>
    <row r="101" spans="2:8" x14ac:dyDescent="0.2">
      <c r="B101" s="191">
        <f t="shared" si="1"/>
        <v>2031</v>
      </c>
      <c r="C101" s="197" t="str">
        <f>_xlfn.IFNA(INDEX(Model!$L$21:$L$34, MATCH('Case 3 Assumptions'!$B101, Model!$B$21:$B$34, 0)), "-")</f>
        <v>-</v>
      </c>
      <c r="D101" s="136">
        <f>D100+0.1*(C$110-C$100)</f>
        <v>78.64409999999998</v>
      </c>
      <c r="E101" s="197" t="str">
        <f>_xlfn.IFNA(INDEX(Model!$M$21:$M$34, MATCH('Case 3 Assumptions'!$B101, Model!$B$21:$B$34, 0)), "-")</f>
        <v>-</v>
      </c>
      <c r="F101" s="136">
        <f>F100+0.1*(E$110-E$100)</f>
        <v>17.019500000000001</v>
      </c>
      <c r="G101" s="197" t="str">
        <f>_xlfn.IFNA(INDEX(Model!$N$21:$N$34, MATCH('Case 3 Assumptions'!$B101, Model!$B$21:$B$34, 0)), "-")</f>
        <v>-</v>
      </c>
      <c r="H101" s="136">
        <f>H100+0.1*(G$110-G$100)</f>
        <v>8.8034999999999979</v>
      </c>
    </row>
    <row r="102" spans="2:8" x14ac:dyDescent="0.2">
      <c r="B102" s="191">
        <f t="shared" si="1"/>
        <v>2032</v>
      </c>
      <c r="C102" s="197" t="str">
        <f>_xlfn.IFNA(INDEX(Model!$L$21:$L$34, MATCH('Case 3 Assumptions'!$B102, Model!$B$21:$B$34, 0)), "-")</f>
        <v>-</v>
      </c>
      <c r="D102" s="136">
        <f t="shared" ref="D102:H110" si="3">D101+0.1*(C$110-C$100)</f>
        <v>79.79219999999998</v>
      </c>
      <c r="E102" s="197" t="str">
        <f>_xlfn.IFNA(INDEX(Model!$M$21:$M$34, MATCH('Case 3 Assumptions'!$B102, Model!$B$21:$B$34, 0)), "-")</f>
        <v>-</v>
      </c>
      <c r="F102" s="136">
        <f t="shared" si="3"/>
        <v>17.268000000000001</v>
      </c>
      <c r="G102" s="197" t="str">
        <f>_xlfn.IFNA(INDEX(Model!$N$21:$N$34, MATCH('Case 3 Assumptions'!$B102, Model!$B$21:$B$34, 0)), "-")</f>
        <v>-</v>
      </c>
      <c r="H102" s="136">
        <f t="shared" si="3"/>
        <v>8.9319999999999986</v>
      </c>
    </row>
    <row r="103" spans="2:8" x14ac:dyDescent="0.2">
      <c r="B103" s="191">
        <f t="shared" si="1"/>
        <v>2033</v>
      </c>
      <c r="C103" s="197" t="str">
        <f>_xlfn.IFNA(INDEX(Model!$L$21:$L$34, MATCH('Case 3 Assumptions'!$B103, Model!$B$21:$B$34, 0)), "-")</f>
        <v>-</v>
      </c>
      <c r="D103" s="136">
        <f t="shared" si="3"/>
        <v>80.940299999999979</v>
      </c>
      <c r="E103" s="197" t="str">
        <f>_xlfn.IFNA(INDEX(Model!$M$21:$M$34, MATCH('Case 3 Assumptions'!$B103, Model!$B$21:$B$34, 0)), "-")</f>
        <v>-</v>
      </c>
      <c r="F103" s="136">
        <f t="shared" si="3"/>
        <v>17.516500000000001</v>
      </c>
      <c r="G103" s="197" t="str">
        <f>_xlfn.IFNA(INDEX(Model!$N$21:$N$34, MATCH('Case 3 Assumptions'!$B103, Model!$B$21:$B$34, 0)), "-")</f>
        <v>-</v>
      </c>
      <c r="H103" s="136">
        <f t="shared" si="3"/>
        <v>9.0604999999999993</v>
      </c>
    </row>
    <row r="104" spans="2:8" x14ac:dyDescent="0.2">
      <c r="B104" s="191">
        <f t="shared" si="1"/>
        <v>2034</v>
      </c>
      <c r="C104" s="197" t="str">
        <f>_xlfn.IFNA(INDEX(Model!$L$21:$L$34, MATCH('Case 3 Assumptions'!$B104, Model!$B$21:$B$34, 0)), "-")</f>
        <v>-</v>
      </c>
      <c r="D104" s="136">
        <f t="shared" si="3"/>
        <v>82.088399999999979</v>
      </c>
      <c r="E104" s="197" t="str">
        <f>_xlfn.IFNA(INDEX(Model!$M$21:$M$34, MATCH('Case 3 Assumptions'!$B104, Model!$B$21:$B$34, 0)), "-")</f>
        <v>-</v>
      </c>
      <c r="F104" s="136">
        <f t="shared" si="3"/>
        <v>17.765000000000001</v>
      </c>
      <c r="G104" s="197" t="str">
        <f>_xlfn.IFNA(INDEX(Model!$N$21:$N$34, MATCH('Case 3 Assumptions'!$B104, Model!$B$21:$B$34, 0)), "-")</f>
        <v>-</v>
      </c>
      <c r="H104" s="136">
        <f t="shared" si="3"/>
        <v>9.1890000000000001</v>
      </c>
    </row>
    <row r="105" spans="2:8" x14ac:dyDescent="0.2">
      <c r="B105" s="191">
        <f t="shared" si="1"/>
        <v>2035</v>
      </c>
      <c r="C105" s="197" t="str">
        <f>_xlfn.IFNA(INDEX(Model!$L$21:$L$34, MATCH('Case 3 Assumptions'!$B105, Model!$B$21:$B$34, 0)), "-")</f>
        <v>-</v>
      </c>
      <c r="D105" s="136">
        <f t="shared" si="3"/>
        <v>83.236499999999978</v>
      </c>
      <c r="E105" s="197" t="str">
        <f>_xlfn.IFNA(INDEX(Model!$M$21:$M$34, MATCH('Case 3 Assumptions'!$B105, Model!$B$21:$B$34, 0)), "-")</f>
        <v>-</v>
      </c>
      <c r="F105" s="136">
        <f t="shared" si="3"/>
        <v>18.013500000000001</v>
      </c>
      <c r="G105" s="197" t="str">
        <f>_xlfn.IFNA(INDEX(Model!$N$21:$N$34, MATCH('Case 3 Assumptions'!$B105, Model!$B$21:$B$34, 0)), "-")</f>
        <v>-</v>
      </c>
      <c r="H105" s="136">
        <f t="shared" si="3"/>
        <v>9.3175000000000008</v>
      </c>
    </row>
    <row r="106" spans="2:8" x14ac:dyDescent="0.2">
      <c r="B106" s="191">
        <f t="shared" si="1"/>
        <v>2036</v>
      </c>
      <c r="C106" s="197" t="str">
        <f>_xlfn.IFNA(INDEX(Model!$L$21:$L$34, MATCH('Case 3 Assumptions'!$B106, Model!$B$21:$B$34, 0)), "-")</f>
        <v>-</v>
      </c>
      <c r="D106" s="136">
        <f t="shared" si="3"/>
        <v>84.384599999999978</v>
      </c>
      <c r="E106" s="197" t="str">
        <f>_xlfn.IFNA(INDEX(Model!$M$21:$M$34, MATCH('Case 3 Assumptions'!$B106, Model!$B$21:$B$34, 0)), "-")</f>
        <v>-</v>
      </c>
      <c r="F106" s="136">
        <f t="shared" si="3"/>
        <v>18.262</v>
      </c>
      <c r="G106" s="197" t="str">
        <f>_xlfn.IFNA(INDEX(Model!$N$21:$N$34, MATCH('Case 3 Assumptions'!$B106, Model!$B$21:$B$34, 0)), "-")</f>
        <v>-</v>
      </c>
      <c r="H106" s="136">
        <f t="shared" si="3"/>
        <v>9.4460000000000015</v>
      </c>
    </row>
    <row r="107" spans="2:8" x14ac:dyDescent="0.2">
      <c r="B107" s="191">
        <f t="shared" si="1"/>
        <v>2037</v>
      </c>
      <c r="C107" s="197" t="str">
        <f>_xlfn.IFNA(INDEX(Model!$L$21:$L$34, MATCH('Case 3 Assumptions'!$B107, Model!$B$21:$B$34, 0)), "-")</f>
        <v>-</v>
      </c>
      <c r="D107" s="136">
        <f t="shared" si="3"/>
        <v>85.532699999999977</v>
      </c>
      <c r="E107" s="197" t="str">
        <f>_xlfn.IFNA(INDEX(Model!$M$21:$M$34, MATCH('Case 3 Assumptions'!$B107, Model!$B$21:$B$34, 0)), "-")</f>
        <v>-</v>
      </c>
      <c r="F107" s="136">
        <f t="shared" si="3"/>
        <v>18.5105</v>
      </c>
      <c r="G107" s="197" t="str">
        <f>_xlfn.IFNA(INDEX(Model!$N$21:$N$34, MATCH('Case 3 Assumptions'!$B107, Model!$B$21:$B$34, 0)), "-")</f>
        <v>-</v>
      </c>
      <c r="H107" s="136">
        <f t="shared" si="3"/>
        <v>9.5745000000000022</v>
      </c>
    </row>
    <row r="108" spans="2:8" x14ac:dyDescent="0.2">
      <c r="B108" s="191">
        <f t="shared" si="1"/>
        <v>2038</v>
      </c>
      <c r="C108" s="197" t="str">
        <f>_xlfn.IFNA(INDEX(Model!$L$21:$L$34, MATCH('Case 3 Assumptions'!$B108, Model!$B$21:$B$34, 0)), "-")</f>
        <v>-</v>
      </c>
      <c r="D108" s="136">
        <f t="shared" si="3"/>
        <v>86.680799999999977</v>
      </c>
      <c r="E108" s="197" t="str">
        <f>_xlfn.IFNA(INDEX(Model!$M$21:$M$34, MATCH('Case 3 Assumptions'!$B108, Model!$B$21:$B$34, 0)), "-")</f>
        <v>-</v>
      </c>
      <c r="F108" s="136">
        <f t="shared" si="3"/>
        <v>18.759</v>
      </c>
      <c r="G108" s="197" t="str">
        <f>_xlfn.IFNA(INDEX(Model!$N$21:$N$34, MATCH('Case 3 Assumptions'!$B108, Model!$B$21:$B$34, 0)), "-")</f>
        <v>-</v>
      </c>
      <c r="H108" s="136">
        <f t="shared" si="3"/>
        <v>9.703000000000003</v>
      </c>
    </row>
    <row r="109" spans="2:8" x14ac:dyDescent="0.2">
      <c r="B109" s="191">
        <f t="shared" si="1"/>
        <v>2039</v>
      </c>
      <c r="C109" s="197" t="str">
        <f>_xlfn.IFNA(INDEX(Model!$L$21:$L$34, MATCH('Case 3 Assumptions'!$B109, Model!$B$21:$B$34, 0)), "-")</f>
        <v>-</v>
      </c>
      <c r="D109" s="136">
        <f t="shared" si="3"/>
        <v>87.828899999999976</v>
      </c>
      <c r="E109" s="197" t="str">
        <f>_xlfn.IFNA(INDEX(Model!$M$21:$M$34, MATCH('Case 3 Assumptions'!$B109, Model!$B$21:$B$34, 0)), "-")</f>
        <v>-</v>
      </c>
      <c r="F109" s="136">
        <f t="shared" si="3"/>
        <v>19.0075</v>
      </c>
      <c r="G109" s="197" t="str">
        <f>_xlfn.IFNA(INDEX(Model!$N$21:$N$34, MATCH('Case 3 Assumptions'!$B109, Model!$B$21:$B$34, 0)), "-")</f>
        <v>-</v>
      </c>
      <c r="H109" s="136">
        <f t="shared" si="3"/>
        <v>9.8315000000000037</v>
      </c>
    </row>
    <row r="110" spans="2:8" x14ac:dyDescent="0.2">
      <c r="B110" s="191">
        <f t="shared" si="1"/>
        <v>2040</v>
      </c>
      <c r="C110" s="197">
        <f>_xlfn.IFNA(INDEX(Model!$L$21:$L$34, MATCH('Case 3 Assumptions'!$B110, Model!$B$21:$B$34, 0)), "-")</f>
        <v>88.977000000000004</v>
      </c>
      <c r="D110" s="136">
        <f t="shared" si="3"/>
        <v>88.976999999999975</v>
      </c>
      <c r="E110" s="197">
        <f>_xlfn.IFNA(INDEX(Model!$M$21:$M$34, MATCH('Case 3 Assumptions'!$B110, Model!$B$21:$B$34, 0)), "-")</f>
        <v>19.256</v>
      </c>
      <c r="F110" s="136">
        <f t="shared" si="3"/>
        <v>19.256</v>
      </c>
      <c r="G110" s="197">
        <f>_xlfn.IFNA(INDEX(Model!$N$21:$N$34, MATCH('Case 3 Assumptions'!$B110, Model!$B$21:$B$34, 0)), "-")</f>
        <v>9.9600000000000009</v>
      </c>
      <c r="H110" s="136">
        <f t="shared" si="3"/>
        <v>9.9600000000000044</v>
      </c>
    </row>
    <row r="111" spans="2:8" x14ac:dyDescent="0.2">
      <c r="B111" s="191">
        <f t="shared" si="1"/>
        <v>2041</v>
      </c>
      <c r="C111" s="197" t="str">
        <f>_xlfn.IFNA(INDEX(Model!$L$21:$L$34, MATCH('Case 3 Assumptions'!$B111, Model!$B$21:$B$34, 0)), "-")</f>
        <v>-</v>
      </c>
      <c r="D111" s="136">
        <f>D110+0.1*(C$120-C$110)</f>
        <v>90.153999999999968</v>
      </c>
      <c r="E111" s="197" t="str">
        <f>_xlfn.IFNA(INDEX(Model!$M$21:$M$34, MATCH('Case 3 Assumptions'!$B111, Model!$B$21:$B$34, 0)), "-")</f>
        <v>-</v>
      </c>
      <c r="F111" s="136">
        <f>F110+0.1*(E$120-E$110)</f>
        <v>19.5107</v>
      </c>
      <c r="G111" s="197" t="str">
        <f>_xlfn.IFNA(INDEX(Model!$N$21:$N$34, MATCH('Case 3 Assumptions'!$B111, Model!$B$21:$B$34, 0)), "-")</f>
        <v>-</v>
      </c>
      <c r="H111" s="136">
        <f>H110+0.1*(G$120-G$110)</f>
        <v>10.091800000000005</v>
      </c>
    </row>
    <row r="112" spans="2:8" x14ac:dyDescent="0.2">
      <c r="B112" s="191">
        <f t="shared" si="1"/>
        <v>2042</v>
      </c>
      <c r="C112" s="197" t="str">
        <f>_xlfn.IFNA(INDEX(Model!$L$21:$L$34, MATCH('Case 3 Assumptions'!$B112, Model!$B$21:$B$34, 0)), "-")</f>
        <v>-</v>
      </c>
      <c r="D112" s="136">
        <f t="shared" ref="D112:H120" si="4">D111+0.1*(C$120-C$110)</f>
        <v>91.33099999999996</v>
      </c>
      <c r="E112" s="197" t="str">
        <f>_xlfn.IFNA(INDEX(Model!$M$21:$M$34, MATCH('Case 3 Assumptions'!$B112, Model!$B$21:$B$34, 0)), "-")</f>
        <v>-</v>
      </c>
      <c r="F112" s="136">
        <f t="shared" si="4"/>
        <v>19.7654</v>
      </c>
      <c r="G112" s="197" t="str">
        <f>_xlfn.IFNA(INDEX(Model!$N$21:$N$34, MATCH('Case 3 Assumptions'!$B112, Model!$B$21:$B$34, 0)), "-")</f>
        <v>-</v>
      </c>
      <c r="H112" s="136">
        <f t="shared" si="4"/>
        <v>10.223600000000005</v>
      </c>
    </row>
    <row r="113" spans="2:8" x14ac:dyDescent="0.2">
      <c r="B113" s="191">
        <f t="shared" si="1"/>
        <v>2043</v>
      </c>
      <c r="C113" s="197" t="str">
        <f>_xlfn.IFNA(INDEX(Model!$L$21:$L$34, MATCH('Case 3 Assumptions'!$B113, Model!$B$21:$B$34, 0)), "-")</f>
        <v>-</v>
      </c>
      <c r="D113" s="136">
        <f t="shared" si="4"/>
        <v>92.507999999999953</v>
      </c>
      <c r="E113" s="197" t="str">
        <f>_xlfn.IFNA(INDEX(Model!$M$21:$M$34, MATCH('Case 3 Assumptions'!$B113, Model!$B$21:$B$34, 0)), "-")</f>
        <v>-</v>
      </c>
      <c r="F113" s="136">
        <f t="shared" si="4"/>
        <v>20.020099999999999</v>
      </c>
      <c r="G113" s="197" t="str">
        <f>_xlfn.IFNA(INDEX(Model!$N$21:$N$34, MATCH('Case 3 Assumptions'!$B113, Model!$B$21:$B$34, 0)), "-")</f>
        <v>-</v>
      </c>
      <c r="H113" s="136">
        <f t="shared" si="4"/>
        <v>10.355400000000005</v>
      </c>
    </row>
    <row r="114" spans="2:8" x14ac:dyDescent="0.2">
      <c r="B114" s="191">
        <f t="shared" si="1"/>
        <v>2044</v>
      </c>
      <c r="C114" s="197" t="str">
        <f>_xlfn.IFNA(INDEX(Model!$L$21:$L$34, MATCH('Case 3 Assumptions'!$B114, Model!$B$21:$B$34, 0)), "-")</f>
        <v>-</v>
      </c>
      <c r="D114" s="136">
        <f t="shared" si="4"/>
        <v>93.684999999999945</v>
      </c>
      <c r="E114" s="197" t="str">
        <f>_xlfn.IFNA(INDEX(Model!$M$21:$M$34, MATCH('Case 3 Assumptions'!$B114, Model!$B$21:$B$34, 0)), "-")</f>
        <v>-</v>
      </c>
      <c r="F114" s="136">
        <f t="shared" si="4"/>
        <v>20.274799999999999</v>
      </c>
      <c r="G114" s="197" t="str">
        <f>_xlfn.IFNA(INDEX(Model!$N$21:$N$34, MATCH('Case 3 Assumptions'!$B114, Model!$B$21:$B$34, 0)), "-")</f>
        <v>-</v>
      </c>
      <c r="H114" s="136">
        <f t="shared" si="4"/>
        <v>10.487200000000005</v>
      </c>
    </row>
    <row r="115" spans="2:8" x14ac:dyDescent="0.2">
      <c r="B115" s="191">
        <f t="shared" si="1"/>
        <v>2045</v>
      </c>
      <c r="C115" s="197" t="str">
        <f>_xlfn.IFNA(INDEX(Model!$L$21:$L$34, MATCH('Case 3 Assumptions'!$B115, Model!$B$21:$B$34, 0)), "-")</f>
        <v>-</v>
      </c>
      <c r="D115" s="136">
        <f t="shared" si="4"/>
        <v>94.861999999999938</v>
      </c>
      <c r="E115" s="197" t="str">
        <f>_xlfn.IFNA(INDEX(Model!$M$21:$M$34, MATCH('Case 3 Assumptions'!$B115, Model!$B$21:$B$34, 0)), "-")</f>
        <v>-</v>
      </c>
      <c r="F115" s="136">
        <f t="shared" si="4"/>
        <v>20.529499999999999</v>
      </c>
      <c r="G115" s="197" t="str">
        <f>_xlfn.IFNA(INDEX(Model!$N$21:$N$34, MATCH('Case 3 Assumptions'!$B115, Model!$B$21:$B$34, 0)), "-")</f>
        <v>-</v>
      </c>
      <c r="H115" s="136">
        <f t="shared" si="4"/>
        <v>10.619000000000005</v>
      </c>
    </row>
    <row r="116" spans="2:8" x14ac:dyDescent="0.2">
      <c r="B116" s="191">
        <f t="shared" si="1"/>
        <v>2046</v>
      </c>
      <c r="C116" s="197" t="str">
        <f>_xlfn.IFNA(INDEX(Model!$L$21:$L$34, MATCH('Case 3 Assumptions'!$B116, Model!$B$21:$B$34, 0)), "-")</f>
        <v>-</v>
      </c>
      <c r="D116" s="136">
        <f t="shared" si="4"/>
        <v>96.03899999999993</v>
      </c>
      <c r="E116" s="197" t="str">
        <f>_xlfn.IFNA(INDEX(Model!$M$21:$M$34, MATCH('Case 3 Assumptions'!$B116, Model!$B$21:$B$34, 0)), "-")</f>
        <v>-</v>
      </c>
      <c r="F116" s="136">
        <f t="shared" si="4"/>
        <v>20.784199999999998</v>
      </c>
      <c r="G116" s="197" t="str">
        <f>_xlfn.IFNA(INDEX(Model!$N$21:$N$34, MATCH('Case 3 Assumptions'!$B116, Model!$B$21:$B$34, 0)), "-")</f>
        <v>-</v>
      </c>
      <c r="H116" s="136">
        <f t="shared" si="4"/>
        <v>10.750800000000005</v>
      </c>
    </row>
    <row r="117" spans="2:8" x14ac:dyDescent="0.2">
      <c r="B117" s="191">
        <f t="shared" si="1"/>
        <v>2047</v>
      </c>
      <c r="C117" s="197" t="str">
        <f>_xlfn.IFNA(INDEX(Model!$L$21:$L$34, MATCH('Case 3 Assumptions'!$B117, Model!$B$21:$B$34, 0)), "-")</f>
        <v>-</v>
      </c>
      <c r="D117" s="136">
        <f t="shared" si="4"/>
        <v>97.215999999999923</v>
      </c>
      <c r="E117" s="197" t="str">
        <f>_xlfn.IFNA(INDEX(Model!$M$21:$M$34, MATCH('Case 3 Assumptions'!$B117, Model!$B$21:$B$34, 0)), "-")</f>
        <v>-</v>
      </c>
      <c r="F117" s="136">
        <f t="shared" si="4"/>
        <v>21.038899999999998</v>
      </c>
      <c r="G117" s="197" t="str">
        <f>_xlfn.IFNA(INDEX(Model!$N$21:$N$34, MATCH('Case 3 Assumptions'!$B117, Model!$B$21:$B$34, 0)), "-")</f>
        <v>-</v>
      </c>
      <c r="H117" s="136">
        <f t="shared" si="4"/>
        <v>10.882600000000005</v>
      </c>
    </row>
    <row r="118" spans="2:8" x14ac:dyDescent="0.2">
      <c r="B118" s="191">
        <f t="shared" si="1"/>
        <v>2048</v>
      </c>
      <c r="C118" s="197" t="str">
        <f>_xlfn.IFNA(INDEX(Model!$L$21:$L$34, MATCH('Case 3 Assumptions'!$B118, Model!$B$21:$B$34, 0)), "-")</f>
        <v>-</v>
      </c>
      <c r="D118" s="136">
        <f t="shared" si="4"/>
        <v>98.392999999999915</v>
      </c>
      <c r="E118" s="197" t="str">
        <f>_xlfn.IFNA(INDEX(Model!$M$21:$M$34, MATCH('Case 3 Assumptions'!$B118, Model!$B$21:$B$34, 0)), "-")</f>
        <v>-</v>
      </c>
      <c r="F118" s="136">
        <f t="shared" si="4"/>
        <v>21.293599999999998</v>
      </c>
      <c r="G118" s="197" t="str">
        <f>_xlfn.IFNA(INDEX(Model!$N$21:$N$34, MATCH('Case 3 Assumptions'!$B118, Model!$B$21:$B$34, 0)), "-")</f>
        <v>-</v>
      </c>
      <c r="H118" s="136">
        <f t="shared" si="4"/>
        <v>11.014400000000006</v>
      </c>
    </row>
    <row r="119" spans="2:8" x14ac:dyDescent="0.2">
      <c r="B119" s="191">
        <f t="shared" si="1"/>
        <v>2049</v>
      </c>
      <c r="C119" s="197" t="str">
        <f>_xlfn.IFNA(INDEX(Model!$L$21:$L$34, MATCH('Case 3 Assumptions'!$B119, Model!$B$21:$B$34, 0)), "-")</f>
        <v>-</v>
      </c>
      <c r="D119" s="136">
        <f t="shared" si="4"/>
        <v>99.569999999999908</v>
      </c>
      <c r="E119" s="197" t="str">
        <f>_xlfn.IFNA(INDEX(Model!$M$21:$M$34, MATCH('Case 3 Assumptions'!$B119, Model!$B$21:$B$34, 0)), "-")</f>
        <v>-</v>
      </c>
      <c r="F119" s="136">
        <f t="shared" si="4"/>
        <v>21.548299999999998</v>
      </c>
      <c r="G119" s="197" t="str">
        <f>_xlfn.IFNA(INDEX(Model!$N$21:$N$34, MATCH('Case 3 Assumptions'!$B119, Model!$B$21:$B$34, 0)), "-")</f>
        <v>-</v>
      </c>
      <c r="H119" s="136">
        <f t="shared" si="4"/>
        <v>11.146200000000006</v>
      </c>
    </row>
    <row r="120" spans="2:8" x14ac:dyDescent="0.2">
      <c r="B120" s="191">
        <f t="shared" si="1"/>
        <v>2050</v>
      </c>
      <c r="C120" s="197">
        <f>_xlfn.IFNA(INDEX(Model!$L$21:$L$34, MATCH('Case 3 Assumptions'!$B120, Model!$B$21:$B$34, 0)), "-")</f>
        <v>100.747</v>
      </c>
      <c r="D120" s="136">
        <f t="shared" si="4"/>
        <v>100.7469999999999</v>
      </c>
      <c r="E120" s="197">
        <f>_xlfn.IFNA(INDEX(Model!$M$21:$M$34, MATCH('Case 3 Assumptions'!$B120, Model!$B$21:$B$34, 0)), "-")</f>
        <v>21.803000000000001</v>
      </c>
      <c r="F120" s="136">
        <f t="shared" si="4"/>
        <v>21.802999999999997</v>
      </c>
      <c r="G120" s="197">
        <f>_xlfn.IFNA(INDEX(Model!$N$21:$N$34, MATCH('Case 3 Assumptions'!$B120, Model!$B$21:$B$34, 0)), "-")</f>
        <v>11.278</v>
      </c>
      <c r="H120" s="136">
        <f t="shared" si="4"/>
        <v>11.278000000000006</v>
      </c>
    </row>
    <row r="121" spans="2:8" x14ac:dyDescent="0.2">
      <c r="B121" s="191">
        <f t="shared" si="1"/>
        <v>2051</v>
      </c>
      <c r="C121" s="197" t="str">
        <f>_xlfn.IFNA(INDEX(Model!$L$21:$L$34, MATCH('Case 3 Assumptions'!$B121, Model!$B$21:$B$34, 0)), "-")</f>
        <v>-</v>
      </c>
      <c r="D121" s="136">
        <f>D120+0.1*(C$130-C$120)</f>
        <v>102.0269999999999</v>
      </c>
      <c r="E121" s="197" t="str">
        <f>_xlfn.IFNA(INDEX(Model!$M$21:$M$34, MATCH('Case 3 Assumptions'!$B121, Model!$B$21:$B$34, 0)), "-")</f>
        <v>-</v>
      </c>
      <c r="F121" s="136">
        <f>F120+0.1*(E$130-E$120)</f>
        <v>22.080099999999998</v>
      </c>
      <c r="G121" s="197" t="str">
        <f>_xlfn.IFNA(INDEX(Model!$N$21:$N$34, MATCH('Case 3 Assumptions'!$B121, Model!$B$21:$B$34, 0)), "-")</f>
        <v>-</v>
      </c>
      <c r="H121" s="136">
        <f>H120+0.1*(G$130-G$120)</f>
        <v>11.421200000000006</v>
      </c>
    </row>
    <row r="122" spans="2:8" x14ac:dyDescent="0.2">
      <c r="B122" s="191">
        <f t="shared" si="1"/>
        <v>2052</v>
      </c>
      <c r="C122" s="197" t="str">
        <f>_xlfn.IFNA(INDEX(Model!$L$21:$L$34, MATCH('Case 3 Assumptions'!$B122, Model!$B$21:$B$34, 0)), "-")</f>
        <v>-</v>
      </c>
      <c r="D122" s="136">
        <f t="shared" ref="D122:H130" si="5">D121+0.1*(C$130-C$120)</f>
        <v>103.3069999999999</v>
      </c>
      <c r="E122" s="197" t="str">
        <f>_xlfn.IFNA(INDEX(Model!$M$21:$M$34, MATCH('Case 3 Assumptions'!$B122, Model!$B$21:$B$34, 0)), "-")</f>
        <v>-</v>
      </c>
      <c r="F122" s="136">
        <f t="shared" si="5"/>
        <v>22.357199999999999</v>
      </c>
      <c r="G122" s="197" t="str">
        <f>_xlfn.IFNA(INDEX(Model!$N$21:$N$34, MATCH('Case 3 Assumptions'!$B122, Model!$B$21:$B$34, 0)), "-")</f>
        <v>-</v>
      </c>
      <c r="H122" s="136">
        <f t="shared" si="5"/>
        <v>11.564400000000006</v>
      </c>
    </row>
    <row r="123" spans="2:8" x14ac:dyDescent="0.2">
      <c r="B123" s="191">
        <f t="shared" si="1"/>
        <v>2053</v>
      </c>
      <c r="C123" s="197" t="str">
        <f>_xlfn.IFNA(INDEX(Model!$L$21:$L$34, MATCH('Case 3 Assumptions'!$B123, Model!$B$21:$B$34, 0)), "-")</f>
        <v>-</v>
      </c>
      <c r="D123" s="136">
        <f t="shared" si="5"/>
        <v>104.5869999999999</v>
      </c>
      <c r="E123" s="197" t="str">
        <f>_xlfn.IFNA(INDEX(Model!$M$21:$M$34, MATCH('Case 3 Assumptions'!$B123, Model!$B$21:$B$34, 0)), "-")</f>
        <v>-</v>
      </c>
      <c r="F123" s="136">
        <f t="shared" si="5"/>
        <v>22.6343</v>
      </c>
      <c r="G123" s="197" t="str">
        <f>_xlfn.IFNA(INDEX(Model!$N$21:$N$34, MATCH('Case 3 Assumptions'!$B123, Model!$B$21:$B$34, 0)), "-")</f>
        <v>-</v>
      </c>
      <c r="H123" s="136">
        <f t="shared" si="5"/>
        <v>11.707600000000006</v>
      </c>
    </row>
    <row r="124" spans="2:8" x14ac:dyDescent="0.2">
      <c r="B124" s="191">
        <f t="shared" si="1"/>
        <v>2054</v>
      </c>
      <c r="C124" s="197" t="str">
        <f>_xlfn.IFNA(INDEX(Model!$L$21:$L$34, MATCH('Case 3 Assumptions'!$B124, Model!$B$21:$B$34, 0)), "-")</f>
        <v>-</v>
      </c>
      <c r="D124" s="136">
        <f t="shared" si="5"/>
        <v>105.8669999999999</v>
      </c>
      <c r="E124" s="197" t="str">
        <f>_xlfn.IFNA(INDEX(Model!$M$21:$M$34, MATCH('Case 3 Assumptions'!$B124, Model!$B$21:$B$34, 0)), "-")</f>
        <v>-</v>
      </c>
      <c r="F124" s="136">
        <f t="shared" si="5"/>
        <v>22.9114</v>
      </c>
      <c r="G124" s="197" t="str">
        <f>_xlfn.IFNA(INDEX(Model!$N$21:$N$34, MATCH('Case 3 Assumptions'!$B124, Model!$B$21:$B$34, 0)), "-")</f>
        <v>-</v>
      </c>
      <c r="H124" s="136">
        <f t="shared" si="5"/>
        <v>11.850800000000007</v>
      </c>
    </row>
    <row r="125" spans="2:8" x14ac:dyDescent="0.2">
      <c r="B125" s="191">
        <f t="shared" si="1"/>
        <v>2055</v>
      </c>
      <c r="C125" s="197" t="str">
        <f>_xlfn.IFNA(INDEX(Model!$L$21:$L$34, MATCH('Case 3 Assumptions'!$B125, Model!$B$21:$B$34, 0)), "-")</f>
        <v>-</v>
      </c>
      <c r="D125" s="136">
        <f t="shared" si="5"/>
        <v>107.14699999999991</v>
      </c>
      <c r="E125" s="197" t="str">
        <f>_xlfn.IFNA(INDEX(Model!$M$21:$M$34, MATCH('Case 3 Assumptions'!$B125, Model!$B$21:$B$34, 0)), "-")</f>
        <v>-</v>
      </c>
      <c r="F125" s="136">
        <f t="shared" si="5"/>
        <v>23.188500000000001</v>
      </c>
      <c r="G125" s="197" t="str">
        <f>_xlfn.IFNA(INDEX(Model!$N$21:$N$34, MATCH('Case 3 Assumptions'!$B125, Model!$B$21:$B$34, 0)), "-")</f>
        <v>-</v>
      </c>
      <c r="H125" s="136">
        <f t="shared" si="5"/>
        <v>11.994000000000007</v>
      </c>
    </row>
    <row r="126" spans="2:8" x14ac:dyDescent="0.2">
      <c r="B126" s="191">
        <f t="shared" si="1"/>
        <v>2056</v>
      </c>
      <c r="C126" s="197" t="str">
        <f>_xlfn.IFNA(INDEX(Model!$L$21:$L$34, MATCH('Case 3 Assumptions'!$B126, Model!$B$21:$B$34, 0)), "-")</f>
        <v>-</v>
      </c>
      <c r="D126" s="136">
        <f t="shared" si="5"/>
        <v>108.42699999999991</v>
      </c>
      <c r="E126" s="197" t="str">
        <f>_xlfn.IFNA(INDEX(Model!$M$21:$M$34, MATCH('Case 3 Assumptions'!$B126, Model!$B$21:$B$34, 0)), "-")</f>
        <v>-</v>
      </c>
      <c r="F126" s="136">
        <f t="shared" si="5"/>
        <v>23.465600000000002</v>
      </c>
      <c r="G126" s="197" t="str">
        <f>_xlfn.IFNA(INDEX(Model!$N$21:$N$34, MATCH('Case 3 Assumptions'!$B126, Model!$B$21:$B$34, 0)), "-")</f>
        <v>-</v>
      </c>
      <c r="H126" s="136">
        <f t="shared" si="5"/>
        <v>12.137200000000007</v>
      </c>
    </row>
    <row r="127" spans="2:8" x14ac:dyDescent="0.2">
      <c r="B127" s="191">
        <f t="shared" si="1"/>
        <v>2057</v>
      </c>
      <c r="C127" s="197" t="str">
        <f>_xlfn.IFNA(INDEX(Model!$L$21:$L$34, MATCH('Case 3 Assumptions'!$B127, Model!$B$21:$B$34, 0)), "-")</f>
        <v>-</v>
      </c>
      <c r="D127" s="136">
        <f t="shared" si="5"/>
        <v>109.70699999999991</v>
      </c>
      <c r="E127" s="197" t="str">
        <f>_xlfn.IFNA(INDEX(Model!$M$21:$M$34, MATCH('Case 3 Assumptions'!$B127, Model!$B$21:$B$34, 0)), "-")</f>
        <v>-</v>
      </c>
      <c r="F127" s="136">
        <f t="shared" si="5"/>
        <v>23.742700000000003</v>
      </c>
      <c r="G127" s="197" t="str">
        <f>_xlfn.IFNA(INDEX(Model!$N$21:$N$34, MATCH('Case 3 Assumptions'!$B127, Model!$B$21:$B$34, 0)), "-")</f>
        <v>-</v>
      </c>
      <c r="H127" s="136">
        <f t="shared" si="5"/>
        <v>12.280400000000007</v>
      </c>
    </row>
    <row r="128" spans="2:8" x14ac:dyDescent="0.2">
      <c r="B128" s="191">
        <f t="shared" si="1"/>
        <v>2058</v>
      </c>
      <c r="C128" s="197" t="str">
        <f>_xlfn.IFNA(INDEX(Model!$L$21:$L$34, MATCH('Case 3 Assumptions'!$B128, Model!$B$21:$B$34, 0)), "-")</f>
        <v>-</v>
      </c>
      <c r="D128" s="136">
        <f t="shared" si="5"/>
        <v>110.98699999999991</v>
      </c>
      <c r="E128" s="197" t="str">
        <f>_xlfn.IFNA(INDEX(Model!$M$21:$M$34, MATCH('Case 3 Assumptions'!$B128, Model!$B$21:$B$34, 0)), "-")</f>
        <v>-</v>
      </c>
      <c r="F128" s="136">
        <f t="shared" si="5"/>
        <v>24.019800000000004</v>
      </c>
      <c r="G128" s="197" t="str">
        <f>_xlfn.IFNA(INDEX(Model!$N$21:$N$34, MATCH('Case 3 Assumptions'!$B128, Model!$B$21:$B$34, 0)), "-")</f>
        <v>-</v>
      </c>
      <c r="H128" s="136">
        <f t="shared" si="5"/>
        <v>12.423600000000008</v>
      </c>
    </row>
    <row r="129" spans="2:8" x14ac:dyDescent="0.2">
      <c r="B129" s="191">
        <f t="shared" si="1"/>
        <v>2059</v>
      </c>
      <c r="C129" s="197" t="str">
        <f>_xlfn.IFNA(INDEX(Model!$L$21:$L$34, MATCH('Case 3 Assumptions'!$B129, Model!$B$21:$B$34, 0)), "-")</f>
        <v>-</v>
      </c>
      <c r="D129" s="136">
        <f t="shared" si="5"/>
        <v>112.26699999999991</v>
      </c>
      <c r="E129" s="197" t="str">
        <f>_xlfn.IFNA(INDEX(Model!$M$21:$M$34, MATCH('Case 3 Assumptions'!$B129, Model!$B$21:$B$34, 0)), "-")</f>
        <v>-</v>
      </c>
      <c r="F129" s="136">
        <f t="shared" si="5"/>
        <v>24.296900000000004</v>
      </c>
      <c r="G129" s="197" t="str">
        <f>_xlfn.IFNA(INDEX(Model!$N$21:$N$34, MATCH('Case 3 Assumptions'!$B129, Model!$B$21:$B$34, 0)), "-")</f>
        <v>-</v>
      </c>
      <c r="H129" s="136">
        <f t="shared" si="5"/>
        <v>12.566800000000008</v>
      </c>
    </row>
    <row r="130" spans="2:8" x14ac:dyDescent="0.2">
      <c r="B130" s="191">
        <f t="shared" si="1"/>
        <v>2060</v>
      </c>
      <c r="C130" s="197">
        <f>_xlfn.IFNA(INDEX(Model!$L$21:$L$34, MATCH('Case 3 Assumptions'!$B130, Model!$B$21:$B$34, 0)), "-")</f>
        <v>113.547</v>
      </c>
      <c r="D130" s="136">
        <f t="shared" si="5"/>
        <v>113.54699999999991</v>
      </c>
      <c r="E130" s="197">
        <f>_xlfn.IFNA(INDEX(Model!$M$21:$M$34, MATCH('Case 3 Assumptions'!$B130, Model!$B$21:$B$34, 0)), "-")</f>
        <v>24.574000000000002</v>
      </c>
      <c r="F130" s="136">
        <f t="shared" si="5"/>
        <v>24.574000000000005</v>
      </c>
      <c r="G130" s="197">
        <f>_xlfn.IFNA(INDEX(Model!$N$21:$N$34, MATCH('Case 3 Assumptions'!$B130, Model!$B$21:$B$34, 0)), "-")</f>
        <v>12.71</v>
      </c>
      <c r="H130" s="136">
        <f t="shared" si="5"/>
        <v>12.710000000000008</v>
      </c>
    </row>
    <row r="131" spans="2:8" x14ac:dyDescent="0.2">
      <c r="B131" s="191">
        <f t="shared" si="1"/>
        <v>2061</v>
      </c>
      <c r="C131" s="197" t="str">
        <f>_xlfn.IFNA(INDEX(Model!$L$21:$L$34, MATCH('Case 3 Assumptions'!$B131, Model!$B$21:$B$34, 0)), "-")</f>
        <v>-</v>
      </c>
      <c r="D131" s="136">
        <f>D130+0.1*(C$140-C$130)</f>
        <v>114.86069999999991</v>
      </c>
      <c r="E131" s="197" t="str">
        <f>_xlfn.IFNA(INDEX(Model!$M$21:$M$34, MATCH('Case 3 Assumptions'!$B131, Model!$B$21:$B$34, 0)), "-")</f>
        <v>-</v>
      </c>
      <c r="F131" s="136">
        <f>F130+0.1*(E$140-E$130)</f>
        <v>24.858300000000007</v>
      </c>
      <c r="G131" s="197" t="str">
        <f>_xlfn.IFNA(INDEX(Model!$N$21:$N$34, MATCH('Case 3 Assumptions'!$B131, Model!$B$21:$B$34, 0)), "-")</f>
        <v>-</v>
      </c>
      <c r="H131" s="136">
        <f>H130+0.1*(G$140-G$130)</f>
        <v>12.857100000000008</v>
      </c>
    </row>
    <row r="132" spans="2:8" x14ac:dyDescent="0.2">
      <c r="B132" s="191">
        <f t="shared" si="1"/>
        <v>2062</v>
      </c>
      <c r="C132" s="197" t="str">
        <f>_xlfn.IFNA(INDEX(Model!$L$21:$L$34, MATCH('Case 3 Assumptions'!$B132, Model!$B$21:$B$34, 0)), "-")</f>
        <v>-</v>
      </c>
      <c r="D132" s="136">
        <f t="shared" ref="D132:H140" si="6">D131+0.1*(C$140-C$130)</f>
        <v>116.17439999999991</v>
      </c>
      <c r="E132" s="197" t="str">
        <f>_xlfn.IFNA(INDEX(Model!$M$21:$M$34, MATCH('Case 3 Assumptions'!$B132, Model!$B$21:$B$34, 0)), "-")</f>
        <v>-</v>
      </c>
      <c r="F132" s="136">
        <f t="shared" si="6"/>
        <v>25.142600000000009</v>
      </c>
      <c r="G132" s="197" t="str">
        <f>_xlfn.IFNA(INDEX(Model!$N$21:$N$34, MATCH('Case 3 Assumptions'!$B132, Model!$B$21:$B$34, 0)), "-")</f>
        <v>-</v>
      </c>
      <c r="H132" s="136">
        <f t="shared" si="6"/>
        <v>13.004200000000008</v>
      </c>
    </row>
    <row r="133" spans="2:8" x14ac:dyDescent="0.2">
      <c r="B133" s="191">
        <f t="shared" si="1"/>
        <v>2063</v>
      </c>
      <c r="C133" s="197" t="str">
        <f>_xlfn.IFNA(INDEX(Model!$L$21:$L$34, MATCH('Case 3 Assumptions'!$B133, Model!$B$21:$B$34, 0)), "-")</f>
        <v>-</v>
      </c>
      <c r="D133" s="136">
        <f t="shared" si="6"/>
        <v>117.4880999999999</v>
      </c>
      <c r="E133" s="197" t="str">
        <f>_xlfn.IFNA(INDEX(Model!$M$21:$M$34, MATCH('Case 3 Assumptions'!$B133, Model!$B$21:$B$34, 0)), "-")</f>
        <v>-</v>
      </c>
      <c r="F133" s="136">
        <f t="shared" si="6"/>
        <v>25.42690000000001</v>
      </c>
      <c r="G133" s="197" t="str">
        <f>_xlfn.IFNA(INDEX(Model!$N$21:$N$34, MATCH('Case 3 Assumptions'!$B133, Model!$B$21:$B$34, 0)), "-")</f>
        <v>-</v>
      </c>
      <c r="H133" s="136">
        <f t="shared" si="6"/>
        <v>13.151300000000008</v>
      </c>
    </row>
    <row r="134" spans="2:8" x14ac:dyDescent="0.2">
      <c r="B134" s="191">
        <f t="shared" si="1"/>
        <v>2064</v>
      </c>
      <c r="C134" s="197" t="str">
        <f>_xlfn.IFNA(INDEX(Model!$L$21:$L$34, MATCH('Case 3 Assumptions'!$B134, Model!$B$21:$B$34, 0)), "-")</f>
        <v>-</v>
      </c>
      <c r="D134" s="136">
        <f t="shared" si="6"/>
        <v>118.8017999999999</v>
      </c>
      <c r="E134" s="197" t="str">
        <f>_xlfn.IFNA(INDEX(Model!$M$21:$M$34, MATCH('Case 3 Assumptions'!$B134, Model!$B$21:$B$34, 0)), "-")</f>
        <v>-</v>
      </c>
      <c r="F134" s="136">
        <f t="shared" si="6"/>
        <v>25.711200000000012</v>
      </c>
      <c r="G134" s="197" t="str">
        <f>_xlfn.IFNA(INDEX(Model!$N$21:$N$34, MATCH('Case 3 Assumptions'!$B134, Model!$B$21:$B$34, 0)), "-")</f>
        <v>-</v>
      </c>
      <c r="H134" s="136">
        <f t="shared" si="6"/>
        <v>13.298400000000008</v>
      </c>
    </row>
    <row r="135" spans="2:8" x14ac:dyDescent="0.2">
      <c r="B135" s="191">
        <f t="shared" si="1"/>
        <v>2065</v>
      </c>
      <c r="C135" s="197" t="str">
        <f>_xlfn.IFNA(INDEX(Model!$L$21:$L$34, MATCH('Case 3 Assumptions'!$B135, Model!$B$21:$B$34, 0)), "-")</f>
        <v>-</v>
      </c>
      <c r="D135" s="136">
        <f t="shared" si="6"/>
        <v>120.1154999999999</v>
      </c>
      <c r="E135" s="197" t="str">
        <f>_xlfn.IFNA(INDEX(Model!$M$21:$M$34, MATCH('Case 3 Assumptions'!$B135, Model!$B$21:$B$34, 0)), "-")</f>
        <v>-</v>
      </c>
      <c r="F135" s="136">
        <f t="shared" si="6"/>
        <v>25.995500000000014</v>
      </c>
      <c r="G135" s="197" t="str">
        <f>_xlfn.IFNA(INDEX(Model!$N$21:$N$34, MATCH('Case 3 Assumptions'!$B135, Model!$B$21:$B$34, 0)), "-")</f>
        <v>-</v>
      </c>
      <c r="H135" s="136">
        <f t="shared" si="6"/>
        <v>13.445500000000008</v>
      </c>
    </row>
    <row r="136" spans="2:8" x14ac:dyDescent="0.2">
      <c r="B136" s="191">
        <f t="shared" si="1"/>
        <v>2066</v>
      </c>
      <c r="C136" s="197" t="str">
        <f>_xlfn.IFNA(INDEX(Model!$L$21:$L$34, MATCH('Case 3 Assumptions'!$B136, Model!$B$21:$B$34, 0)), "-")</f>
        <v>-</v>
      </c>
      <c r="D136" s="136">
        <f t="shared" si="6"/>
        <v>121.42919999999989</v>
      </c>
      <c r="E136" s="197" t="str">
        <f>_xlfn.IFNA(INDEX(Model!$M$21:$M$34, MATCH('Case 3 Assumptions'!$B136, Model!$B$21:$B$34, 0)), "-")</f>
        <v>-</v>
      </c>
      <c r="F136" s="136">
        <f t="shared" si="6"/>
        <v>26.279800000000016</v>
      </c>
      <c r="G136" s="197" t="str">
        <f>_xlfn.IFNA(INDEX(Model!$N$21:$N$34, MATCH('Case 3 Assumptions'!$B136, Model!$B$21:$B$34, 0)), "-")</f>
        <v>-</v>
      </c>
      <c r="H136" s="136">
        <f t="shared" si="6"/>
        <v>13.592600000000008</v>
      </c>
    </row>
    <row r="137" spans="2:8" x14ac:dyDescent="0.2">
      <c r="B137" s="191">
        <f t="shared" si="1"/>
        <v>2067</v>
      </c>
      <c r="C137" s="197" t="str">
        <f>_xlfn.IFNA(INDEX(Model!$L$21:$L$34, MATCH('Case 3 Assumptions'!$B137, Model!$B$21:$B$34, 0)), "-")</f>
        <v>-</v>
      </c>
      <c r="D137" s="136">
        <f t="shared" si="6"/>
        <v>122.74289999999989</v>
      </c>
      <c r="E137" s="197" t="str">
        <f>_xlfn.IFNA(INDEX(Model!$M$21:$M$34, MATCH('Case 3 Assumptions'!$B137, Model!$B$21:$B$34, 0)), "-")</f>
        <v>-</v>
      </c>
      <c r="F137" s="136">
        <f t="shared" si="6"/>
        <v>26.564100000000018</v>
      </c>
      <c r="G137" s="197" t="str">
        <f>_xlfn.IFNA(INDEX(Model!$N$21:$N$34, MATCH('Case 3 Assumptions'!$B137, Model!$B$21:$B$34, 0)), "-")</f>
        <v>-</v>
      </c>
      <c r="H137" s="136">
        <f t="shared" si="6"/>
        <v>13.739700000000008</v>
      </c>
    </row>
    <row r="138" spans="2:8" x14ac:dyDescent="0.2">
      <c r="B138" s="191">
        <f t="shared" si="1"/>
        <v>2068</v>
      </c>
      <c r="C138" s="197" t="str">
        <f>_xlfn.IFNA(INDEX(Model!$L$21:$L$34, MATCH('Case 3 Assumptions'!$B138, Model!$B$21:$B$34, 0)), "-")</f>
        <v>-</v>
      </c>
      <c r="D138" s="136">
        <f t="shared" si="6"/>
        <v>124.05659999999989</v>
      </c>
      <c r="E138" s="197" t="str">
        <f>_xlfn.IFNA(INDEX(Model!$M$21:$M$34, MATCH('Case 3 Assumptions'!$B138, Model!$B$21:$B$34, 0)), "-")</f>
        <v>-</v>
      </c>
      <c r="F138" s="136">
        <f t="shared" si="6"/>
        <v>26.848400000000019</v>
      </c>
      <c r="G138" s="197" t="str">
        <f>_xlfn.IFNA(INDEX(Model!$N$21:$N$34, MATCH('Case 3 Assumptions'!$B138, Model!$B$21:$B$34, 0)), "-")</f>
        <v>-</v>
      </c>
      <c r="H138" s="136">
        <f t="shared" si="6"/>
        <v>13.886800000000008</v>
      </c>
    </row>
    <row r="139" spans="2:8" x14ac:dyDescent="0.2">
      <c r="B139" s="191">
        <f t="shared" si="1"/>
        <v>2069</v>
      </c>
      <c r="C139" s="197" t="str">
        <f>_xlfn.IFNA(INDEX(Model!$L$21:$L$34, MATCH('Case 3 Assumptions'!$B139, Model!$B$21:$B$34, 0)), "-")</f>
        <v>-</v>
      </c>
      <c r="D139" s="136">
        <f t="shared" si="6"/>
        <v>125.37029999999989</v>
      </c>
      <c r="E139" s="197" t="str">
        <f>_xlfn.IFNA(INDEX(Model!$M$21:$M$34, MATCH('Case 3 Assumptions'!$B139, Model!$B$21:$B$34, 0)), "-")</f>
        <v>-</v>
      </c>
      <c r="F139" s="136">
        <f t="shared" si="6"/>
        <v>27.132700000000021</v>
      </c>
      <c r="G139" s="197" t="str">
        <f>_xlfn.IFNA(INDEX(Model!$N$21:$N$34, MATCH('Case 3 Assumptions'!$B139, Model!$B$21:$B$34, 0)), "-")</f>
        <v>-</v>
      </c>
      <c r="H139" s="136">
        <f t="shared" si="6"/>
        <v>14.033900000000008</v>
      </c>
    </row>
    <row r="140" spans="2:8" x14ac:dyDescent="0.2">
      <c r="B140" s="191">
        <f t="shared" si="1"/>
        <v>2070</v>
      </c>
      <c r="C140" s="197">
        <f>_xlfn.IFNA(INDEX(Model!$L$21:$L$34, MATCH('Case 3 Assumptions'!$B140, Model!$B$21:$B$34, 0)), "-")</f>
        <v>126.684</v>
      </c>
      <c r="D140" s="136">
        <f t="shared" si="6"/>
        <v>126.68399999999988</v>
      </c>
      <c r="E140" s="197">
        <f>_xlfn.IFNA(INDEX(Model!$M$21:$M$34, MATCH('Case 3 Assumptions'!$B140, Model!$B$21:$B$34, 0)), "-")</f>
        <v>27.417000000000002</v>
      </c>
      <c r="F140" s="136">
        <f t="shared" si="6"/>
        <v>27.417000000000023</v>
      </c>
      <c r="G140" s="197">
        <f>_xlfn.IFNA(INDEX(Model!$N$21:$N$34, MATCH('Case 3 Assumptions'!$B140, Model!$B$21:$B$34, 0)), "-")</f>
        <v>14.180999999999999</v>
      </c>
      <c r="H140" s="136">
        <f t="shared" si="6"/>
        <v>14.181000000000008</v>
      </c>
    </row>
    <row r="141" spans="2:8" x14ac:dyDescent="0.2">
      <c r="B141" s="191">
        <f t="shared" si="1"/>
        <v>2071</v>
      </c>
      <c r="C141" s="197" t="str">
        <f>_xlfn.IFNA(INDEX(Model!$L$21:$L$34, MATCH('Case 3 Assumptions'!$B141, Model!$B$21:$B$34, 0)), "-")</f>
        <v>-</v>
      </c>
      <c r="D141" s="136">
        <f>D140+0.1*(C$150-C$140)</f>
        <v>127.87909999999988</v>
      </c>
      <c r="E141" s="197" t="str">
        <f>_xlfn.IFNA(INDEX(Model!$M$21:$M$34, MATCH('Case 3 Assumptions'!$B141, Model!$B$21:$B$34, 0)), "-")</f>
        <v>-</v>
      </c>
      <c r="F141" s="136">
        <f>F140+0.1*(E$150-E$140)</f>
        <v>27.675600000000024</v>
      </c>
      <c r="G141" s="197" t="str">
        <f>_xlfn.IFNA(INDEX(Model!$N$21:$N$34, MATCH('Case 3 Assumptions'!$B141, Model!$B$21:$B$34, 0)), "-")</f>
        <v>-</v>
      </c>
      <c r="H141" s="136">
        <f>H140+0.1*(G$150-G$140)</f>
        <v>14.314800000000009</v>
      </c>
    </row>
    <row r="142" spans="2:8" x14ac:dyDescent="0.2">
      <c r="B142" s="191">
        <f t="shared" si="1"/>
        <v>2072</v>
      </c>
      <c r="C142" s="197" t="str">
        <f>_xlfn.IFNA(INDEX(Model!$L$21:$L$34, MATCH('Case 3 Assumptions'!$B142, Model!$B$21:$B$34, 0)), "-")</f>
        <v>-</v>
      </c>
      <c r="D142" s="136">
        <f t="shared" ref="D142:H150" si="7">D141+0.1*(C$150-C$140)</f>
        <v>129.07419999999988</v>
      </c>
      <c r="E142" s="197" t="str">
        <f>_xlfn.IFNA(INDEX(Model!$M$21:$M$34, MATCH('Case 3 Assumptions'!$B142, Model!$B$21:$B$34, 0)), "-")</f>
        <v>-</v>
      </c>
      <c r="F142" s="136">
        <f t="shared" si="7"/>
        <v>27.934200000000025</v>
      </c>
      <c r="G142" s="197" t="str">
        <f>_xlfn.IFNA(INDEX(Model!$N$21:$N$34, MATCH('Case 3 Assumptions'!$B142, Model!$B$21:$B$34, 0)), "-")</f>
        <v>-</v>
      </c>
      <c r="H142" s="136">
        <f t="shared" si="7"/>
        <v>14.44860000000001</v>
      </c>
    </row>
    <row r="143" spans="2:8" x14ac:dyDescent="0.2">
      <c r="B143" s="191">
        <f t="shared" si="1"/>
        <v>2073</v>
      </c>
      <c r="C143" s="197" t="str">
        <f>_xlfn.IFNA(INDEX(Model!$L$21:$L$34, MATCH('Case 3 Assumptions'!$B143, Model!$B$21:$B$34, 0)), "-")</f>
        <v>-</v>
      </c>
      <c r="D143" s="136">
        <f t="shared" si="7"/>
        <v>130.26929999999987</v>
      </c>
      <c r="E143" s="197" t="str">
        <f>_xlfn.IFNA(INDEX(Model!$M$21:$M$34, MATCH('Case 3 Assumptions'!$B143, Model!$B$21:$B$34, 0)), "-")</f>
        <v>-</v>
      </c>
      <c r="F143" s="136">
        <f t="shared" si="7"/>
        <v>28.192800000000027</v>
      </c>
      <c r="G143" s="197" t="str">
        <f>_xlfn.IFNA(INDEX(Model!$N$21:$N$34, MATCH('Case 3 Assumptions'!$B143, Model!$B$21:$B$34, 0)), "-")</f>
        <v>-</v>
      </c>
      <c r="H143" s="136">
        <f t="shared" si="7"/>
        <v>14.58240000000001</v>
      </c>
    </row>
    <row r="144" spans="2:8" x14ac:dyDescent="0.2">
      <c r="B144" s="191">
        <f t="shared" si="1"/>
        <v>2074</v>
      </c>
      <c r="C144" s="197" t="str">
        <f>_xlfn.IFNA(INDEX(Model!$L$21:$L$34, MATCH('Case 3 Assumptions'!$B144, Model!$B$21:$B$34, 0)), "-")</f>
        <v>-</v>
      </c>
      <c r="D144" s="136">
        <f t="shared" si="7"/>
        <v>131.46439999999987</v>
      </c>
      <c r="E144" s="197" t="str">
        <f>_xlfn.IFNA(INDEX(Model!$M$21:$M$34, MATCH('Case 3 Assumptions'!$B144, Model!$B$21:$B$34, 0)), "-")</f>
        <v>-</v>
      </c>
      <c r="F144" s="136">
        <f t="shared" si="7"/>
        <v>28.451400000000028</v>
      </c>
      <c r="G144" s="197" t="str">
        <f>_xlfn.IFNA(INDEX(Model!$N$21:$N$34, MATCH('Case 3 Assumptions'!$B144, Model!$B$21:$B$34, 0)), "-")</f>
        <v>-</v>
      </c>
      <c r="H144" s="136">
        <f t="shared" si="7"/>
        <v>14.716200000000011</v>
      </c>
    </row>
    <row r="145" spans="2:8" x14ac:dyDescent="0.2">
      <c r="B145" s="191">
        <f t="shared" si="1"/>
        <v>2075</v>
      </c>
      <c r="C145" s="197" t="str">
        <f>_xlfn.IFNA(INDEX(Model!$L$21:$L$34, MATCH('Case 3 Assumptions'!$B145, Model!$B$21:$B$34, 0)), "-")</f>
        <v>-</v>
      </c>
      <c r="D145" s="136">
        <f t="shared" si="7"/>
        <v>132.65949999999987</v>
      </c>
      <c r="E145" s="197" t="str">
        <f>_xlfn.IFNA(INDEX(Model!$M$21:$M$34, MATCH('Case 3 Assumptions'!$B145, Model!$B$21:$B$34, 0)), "-")</f>
        <v>-</v>
      </c>
      <c r="F145" s="136">
        <f t="shared" si="7"/>
        <v>28.710000000000029</v>
      </c>
      <c r="G145" s="197" t="str">
        <f>_xlfn.IFNA(INDEX(Model!$N$21:$N$34, MATCH('Case 3 Assumptions'!$B145, Model!$B$21:$B$34, 0)), "-")</f>
        <v>-</v>
      </c>
      <c r="H145" s="136">
        <f t="shared" si="7"/>
        <v>14.850000000000012</v>
      </c>
    </row>
    <row r="146" spans="2:8" x14ac:dyDescent="0.2">
      <c r="B146" s="191">
        <f t="shared" si="1"/>
        <v>2076</v>
      </c>
      <c r="C146" s="197" t="str">
        <f>_xlfn.IFNA(INDEX(Model!$L$21:$L$34, MATCH('Case 3 Assumptions'!$B146, Model!$B$21:$B$34, 0)), "-")</f>
        <v>-</v>
      </c>
      <c r="D146" s="136">
        <f t="shared" si="7"/>
        <v>133.85459999999986</v>
      </c>
      <c r="E146" s="197" t="str">
        <f>_xlfn.IFNA(INDEX(Model!$M$21:$M$34, MATCH('Case 3 Assumptions'!$B146, Model!$B$21:$B$34, 0)), "-")</f>
        <v>-</v>
      </c>
      <c r="F146" s="136">
        <f t="shared" si="7"/>
        <v>28.968600000000031</v>
      </c>
      <c r="G146" s="197" t="str">
        <f>_xlfn.IFNA(INDEX(Model!$N$21:$N$34, MATCH('Case 3 Assumptions'!$B146, Model!$B$21:$B$34, 0)), "-")</f>
        <v>-</v>
      </c>
      <c r="H146" s="136">
        <f t="shared" si="7"/>
        <v>14.983800000000013</v>
      </c>
    </row>
    <row r="147" spans="2:8" x14ac:dyDescent="0.2">
      <c r="B147" s="191">
        <f t="shared" si="1"/>
        <v>2077</v>
      </c>
      <c r="C147" s="197" t="str">
        <f>_xlfn.IFNA(INDEX(Model!$L$21:$L$34, MATCH('Case 3 Assumptions'!$B147, Model!$B$21:$B$34, 0)), "-")</f>
        <v>-</v>
      </c>
      <c r="D147" s="136">
        <f t="shared" si="7"/>
        <v>135.04969999999986</v>
      </c>
      <c r="E147" s="197" t="str">
        <f>_xlfn.IFNA(INDEX(Model!$M$21:$M$34, MATCH('Case 3 Assumptions'!$B147, Model!$B$21:$B$34, 0)), "-")</f>
        <v>-</v>
      </c>
      <c r="F147" s="136">
        <f t="shared" si="7"/>
        <v>29.227200000000032</v>
      </c>
      <c r="G147" s="197" t="str">
        <f>_xlfn.IFNA(INDEX(Model!$N$21:$N$34, MATCH('Case 3 Assumptions'!$B147, Model!$B$21:$B$34, 0)), "-")</f>
        <v>-</v>
      </c>
      <c r="H147" s="136">
        <f t="shared" si="7"/>
        <v>15.117600000000014</v>
      </c>
    </row>
    <row r="148" spans="2:8" x14ac:dyDescent="0.2">
      <c r="B148" s="191">
        <f t="shared" si="1"/>
        <v>2078</v>
      </c>
      <c r="C148" s="197" t="str">
        <f>_xlfn.IFNA(INDEX(Model!$L$21:$L$34, MATCH('Case 3 Assumptions'!$B148, Model!$B$21:$B$34, 0)), "-")</f>
        <v>-</v>
      </c>
      <c r="D148" s="136">
        <f t="shared" si="7"/>
        <v>136.24479999999986</v>
      </c>
      <c r="E148" s="197" t="str">
        <f>_xlfn.IFNA(INDEX(Model!$M$21:$M$34, MATCH('Case 3 Assumptions'!$B148, Model!$B$21:$B$34, 0)), "-")</f>
        <v>-</v>
      </c>
      <c r="F148" s="136">
        <f t="shared" si="7"/>
        <v>29.485800000000033</v>
      </c>
      <c r="G148" s="197" t="str">
        <f>_xlfn.IFNA(INDEX(Model!$N$21:$N$34, MATCH('Case 3 Assumptions'!$B148, Model!$B$21:$B$34, 0)), "-")</f>
        <v>-</v>
      </c>
      <c r="H148" s="136">
        <f t="shared" si="7"/>
        <v>15.251400000000015</v>
      </c>
    </row>
    <row r="149" spans="2:8" x14ac:dyDescent="0.2">
      <c r="B149" s="191">
        <f t="shared" si="1"/>
        <v>2079</v>
      </c>
      <c r="C149" s="197" t="str">
        <f>_xlfn.IFNA(INDEX(Model!$L$21:$L$34, MATCH('Case 3 Assumptions'!$B149, Model!$B$21:$B$34, 0)), "-")</f>
        <v>-</v>
      </c>
      <c r="D149" s="136">
        <f t="shared" si="7"/>
        <v>137.43989999999985</v>
      </c>
      <c r="E149" s="197" t="str">
        <f>_xlfn.IFNA(INDEX(Model!$M$21:$M$34, MATCH('Case 3 Assumptions'!$B149, Model!$B$21:$B$34, 0)), "-")</f>
        <v>-</v>
      </c>
      <c r="F149" s="136">
        <f t="shared" si="7"/>
        <v>29.744400000000034</v>
      </c>
      <c r="G149" s="197" t="str">
        <f>_xlfn.IFNA(INDEX(Model!$N$21:$N$34, MATCH('Case 3 Assumptions'!$B149, Model!$B$21:$B$34, 0)), "-")</f>
        <v>-</v>
      </c>
      <c r="H149" s="136">
        <f t="shared" si="7"/>
        <v>15.385200000000015</v>
      </c>
    </row>
    <row r="150" spans="2:8" x14ac:dyDescent="0.2">
      <c r="B150" s="191">
        <f t="shared" si="1"/>
        <v>2080</v>
      </c>
      <c r="C150" s="197">
        <f>_xlfn.IFNA(INDEX(Model!$L$21:$L$34, MATCH('Case 3 Assumptions'!$B150, Model!$B$21:$B$34, 0)), "-")</f>
        <v>138.63499999999999</v>
      </c>
      <c r="D150" s="136">
        <f t="shared" si="7"/>
        <v>138.63499999999985</v>
      </c>
      <c r="E150" s="197">
        <f>_xlfn.IFNA(INDEX(Model!$M$21:$M$34, MATCH('Case 3 Assumptions'!$B150, Model!$B$21:$B$34, 0)), "-")</f>
        <v>30.003</v>
      </c>
      <c r="F150" s="136">
        <f t="shared" si="7"/>
        <v>30.003000000000036</v>
      </c>
      <c r="G150" s="197">
        <f>_xlfn.IFNA(INDEX(Model!$N$21:$N$34, MATCH('Case 3 Assumptions'!$B150, Model!$B$21:$B$34, 0)), "-")</f>
        <v>15.519</v>
      </c>
      <c r="H150" s="136">
        <f t="shared" si="7"/>
        <v>15.519000000000016</v>
      </c>
    </row>
    <row r="151" spans="2:8" x14ac:dyDescent="0.2">
      <c r="B151" s="191">
        <f t="shared" si="1"/>
        <v>2081</v>
      </c>
      <c r="C151" s="197" t="str">
        <f>_xlfn.IFNA(INDEX(Model!$L$21:$L$34, MATCH('Case 3 Assumptions'!$B151, Model!$B$21:$B$34, 0)), "-")</f>
        <v>-</v>
      </c>
      <c r="D151" s="136">
        <f>D150+0.1*(C$160-C$150)</f>
        <v>139.72739999999985</v>
      </c>
      <c r="E151" s="197" t="str">
        <f>_xlfn.IFNA(INDEX(Model!$M$21:$M$34, MATCH('Case 3 Assumptions'!$B151, Model!$B$21:$B$34, 0)), "-")</f>
        <v>-</v>
      </c>
      <c r="F151" s="136">
        <f>F150+0.1*(E$160-E$150)</f>
        <v>30.239400000000035</v>
      </c>
      <c r="G151" s="197" t="str">
        <f>_xlfn.IFNA(INDEX(Model!$N$21:$N$34, MATCH('Case 3 Assumptions'!$B151, Model!$B$21:$B$34, 0)), "-")</f>
        <v>-</v>
      </c>
      <c r="H151" s="136">
        <f>H150+0.1*(G$160-G$150)</f>
        <v>15.641300000000015</v>
      </c>
    </row>
    <row r="152" spans="2:8" x14ac:dyDescent="0.2">
      <c r="B152" s="191">
        <f t="shared" si="1"/>
        <v>2082</v>
      </c>
      <c r="C152" s="197" t="str">
        <f>_xlfn.IFNA(INDEX(Model!$L$21:$L$34, MATCH('Case 3 Assumptions'!$B152, Model!$B$21:$B$34, 0)), "-")</f>
        <v>-</v>
      </c>
      <c r="D152" s="136">
        <f t="shared" ref="D152:H160" si="8">D151+0.1*(C$160-C$150)</f>
        <v>140.81979999999984</v>
      </c>
      <c r="E152" s="197" t="str">
        <f>_xlfn.IFNA(INDEX(Model!$M$21:$M$34, MATCH('Case 3 Assumptions'!$B152, Model!$B$21:$B$34, 0)), "-")</f>
        <v>-</v>
      </c>
      <c r="F152" s="136">
        <f t="shared" si="8"/>
        <v>30.475800000000035</v>
      </c>
      <c r="G152" s="197" t="str">
        <f>_xlfn.IFNA(INDEX(Model!$N$21:$N$34, MATCH('Case 3 Assumptions'!$B152, Model!$B$21:$B$34, 0)), "-")</f>
        <v>-</v>
      </c>
      <c r="H152" s="136">
        <f t="shared" si="8"/>
        <v>15.763600000000014</v>
      </c>
    </row>
    <row r="153" spans="2:8" x14ac:dyDescent="0.2">
      <c r="B153" s="191">
        <f t="shared" si="1"/>
        <v>2083</v>
      </c>
      <c r="C153" s="197" t="str">
        <f>_xlfn.IFNA(INDEX(Model!$L$21:$L$34, MATCH('Case 3 Assumptions'!$B153, Model!$B$21:$B$34, 0)), "-")</f>
        <v>-</v>
      </c>
      <c r="D153" s="136">
        <f t="shared" si="8"/>
        <v>141.91219999999984</v>
      </c>
      <c r="E153" s="197" t="str">
        <f>_xlfn.IFNA(INDEX(Model!$M$21:$M$34, MATCH('Case 3 Assumptions'!$B153, Model!$B$21:$B$34, 0)), "-")</f>
        <v>-</v>
      </c>
      <c r="F153" s="136">
        <f t="shared" si="8"/>
        <v>30.712200000000035</v>
      </c>
      <c r="G153" s="197" t="str">
        <f>_xlfn.IFNA(INDEX(Model!$N$21:$N$34, MATCH('Case 3 Assumptions'!$B153, Model!$B$21:$B$34, 0)), "-")</f>
        <v>-</v>
      </c>
      <c r="H153" s="136">
        <f t="shared" si="8"/>
        <v>15.885900000000014</v>
      </c>
    </row>
    <row r="154" spans="2:8" x14ac:dyDescent="0.2">
      <c r="B154" s="191">
        <f t="shared" si="1"/>
        <v>2084</v>
      </c>
      <c r="C154" s="197" t="str">
        <f>_xlfn.IFNA(INDEX(Model!$L$21:$L$34, MATCH('Case 3 Assumptions'!$B154, Model!$B$21:$B$34, 0)), "-")</f>
        <v>-</v>
      </c>
      <c r="D154" s="136">
        <f t="shared" si="8"/>
        <v>143.00459999999984</v>
      </c>
      <c r="E154" s="197" t="str">
        <f>_xlfn.IFNA(INDEX(Model!$M$21:$M$34, MATCH('Case 3 Assumptions'!$B154, Model!$B$21:$B$34, 0)), "-")</f>
        <v>-</v>
      </c>
      <c r="F154" s="136">
        <f t="shared" si="8"/>
        <v>30.948600000000035</v>
      </c>
      <c r="G154" s="197" t="str">
        <f>_xlfn.IFNA(INDEX(Model!$N$21:$N$34, MATCH('Case 3 Assumptions'!$B154, Model!$B$21:$B$34, 0)), "-")</f>
        <v>-</v>
      </c>
      <c r="H154" s="136">
        <f t="shared" si="8"/>
        <v>16.008200000000013</v>
      </c>
    </row>
    <row r="155" spans="2:8" x14ac:dyDescent="0.2">
      <c r="B155" s="191">
        <f t="shared" si="1"/>
        <v>2085</v>
      </c>
      <c r="C155" s="197" t="str">
        <f>_xlfn.IFNA(INDEX(Model!$L$21:$L$34, MATCH('Case 3 Assumptions'!$B155, Model!$B$21:$B$34, 0)), "-")</f>
        <v>-</v>
      </c>
      <c r="D155" s="136">
        <f t="shared" si="8"/>
        <v>144.09699999999984</v>
      </c>
      <c r="E155" s="197" t="str">
        <f>_xlfn.IFNA(INDEX(Model!$M$21:$M$34, MATCH('Case 3 Assumptions'!$B155, Model!$B$21:$B$34, 0)), "-")</f>
        <v>-</v>
      </c>
      <c r="F155" s="136">
        <f t="shared" si="8"/>
        <v>31.185000000000034</v>
      </c>
      <c r="G155" s="197" t="str">
        <f>_xlfn.IFNA(INDEX(Model!$N$21:$N$34, MATCH('Case 3 Assumptions'!$B155, Model!$B$21:$B$34, 0)), "-")</f>
        <v>-</v>
      </c>
      <c r="H155" s="136">
        <f t="shared" si="8"/>
        <v>16.130500000000012</v>
      </c>
    </row>
    <row r="156" spans="2:8" x14ac:dyDescent="0.2">
      <c r="B156" s="191">
        <f t="shared" ref="B156:B170" si="9">B155+1</f>
        <v>2086</v>
      </c>
      <c r="C156" s="197" t="str">
        <f>_xlfn.IFNA(INDEX(Model!$L$21:$L$34, MATCH('Case 3 Assumptions'!$B156, Model!$B$21:$B$34, 0)), "-")</f>
        <v>-</v>
      </c>
      <c r="D156" s="136">
        <f t="shared" si="8"/>
        <v>145.18939999999984</v>
      </c>
      <c r="E156" s="197" t="str">
        <f>_xlfn.IFNA(INDEX(Model!$M$21:$M$34, MATCH('Case 3 Assumptions'!$B156, Model!$B$21:$B$34, 0)), "-")</f>
        <v>-</v>
      </c>
      <c r="F156" s="136">
        <f t="shared" si="8"/>
        <v>31.421400000000034</v>
      </c>
      <c r="G156" s="197" t="str">
        <f>_xlfn.IFNA(INDEX(Model!$N$21:$N$34, MATCH('Case 3 Assumptions'!$B156, Model!$B$21:$B$34, 0)), "-")</f>
        <v>-</v>
      </c>
      <c r="H156" s="136">
        <f t="shared" si="8"/>
        <v>16.252800000000011</v>
      </c>
    </row>
    <row r="157" spans="2:8" x14ac:dyDescent="0.2">
      <c r="B157" s="191">
        <f t="shared" si="9"/>
        <v>2087</v>
      </c>
      <c r="C157" s="197" t="str">
        <f>_xlfn.IFNA(INDEX(Model!$L$21:$L$34, MATCH('Case 3 Assumptions'!$B157, Model!$B$21:$B$34, 0)), "-")</f>
        <v>-</v>
      </c>
      <c r="D157" s="136">
        <f t="shared" si="8"/>
        <v>146.28179999999983</v>
      </c>
      <c r="E157" s="197" t="str">
        <f>_xlfn.IFNA(INDEX(Model!$M$21:$M$34, MATCH('Case 3 Assumptions'!$B157, Model!$B$21:$B$34, 0)), "-")</f>
        <v>-</v>
      </c>
      <c r="F157" s="136">
        <f t="shared" si="8"/>
        <v>31.657800000000034</v>
      </c>
      <c r="G157" s="197" t="str">
        <f>_xlfn.IFNA(INDEX(Model!$N$21:$N$34, MATCH('Case 3 Assumptions'!$B157, Model!$B$21:$B$34, 0)), "-")</f>
        <v>-</v>
      </c>
      <c r="H157" s="136">
        <f t="shared" si="8"/>
        <v>16.37510000000001</v>
      </c>
    </row>
    <row r="158" spans="2:8" x14ac:dyDescent="0.2">
      <c r="B158" s="191">
        <f t="shared" si="9"/>
        <v>2088</v>
      </c>
      <c r="C158" s="197" t="str">
        <f>_xlfn.IFNA(INDEX(Model!$L$21:$L$34, MATCH('Case 3 Assumptions'!$B158, Model!$B$21:$B$34, 0)), "-")</f>
        <v>-</v>
      </c>
      <c r="D158" s="136">
        <f t="shared" si="8"/>
        <v>147.37419999999983</v>
      </c>
      <c r="E158" s="197" t="str">
        <f>_xlfn.IFNA(INDEX(Model!$M$21:$M$34, MATCH('Case 3 Assumptions'!$B158, Model!$B$21:$B$34, 0)), "-")</f>
        <v>-</v>
      </c>
      <c r="F158" s="136">
        <f t="shared" si="8"/>
        <v>31.894200000000033</v>
      </c>
      <c r="G158" s="197" t="str">
        <f>_xlfn.IFNA(INDEX(Model!$N$21:$N$34, MATCH('Case 3 Assumptions'!$B158, Model!$B$21:$B$34, 0)), "-")</f>
        <v>-</v>
      </c>
      <c r="H158" s="136">
        <f t="shared" si="8"/>
        <v>16.49740000000001</v>
      </c>
    </row>
    <row r="159" spans="2:8" x14ac:dyDescent="0.2">
      <c r="B159" s="191">
        <f t="shared" si="9"/>
        <v>2089</v>
      </c>
      <c r="C159" s="197" t="str">
        <f>_xlfn.IFNA(INDEX(Model!$L$21:$L$34, MATCH('Case 3 Assumptions'!$B159, Model!$B$21:$B$34, 0)), "-")</f>
        <v>-</v>
      </c>
      <c r="D159" s="136">
        <f t="shared" si="8"/>
        <v>148.46659999999983</v>
      </c>
      <c r="E159" s="197" t="str">
        <f>_xlfn.IFNA(INDEX(Model!$M$21:$M$34, MATCH('Case 3 Assumptions'!$B159, Model!$B$21:$B$34, 0)), "-")</f>
        <v>-</v>
      </c>
      <c r="F159" s="136">
        <f t="shared" si="8"/>
        <v>32.13060000000003</v>
      </c>
      <c r="G159" s="197" t="str">
        <f>_xlfn.IFNA(INDEX(Model!$N$21:$N$34, MATCH('Case 3 Assumptions'!$B159, Model!$B$21:$B$34, 0)), "-")</f>
        <v>-</v>
      </c>
      <c r="H159" s="136">
        <f t="shared" si="8"/>
        <v>16.619700000000009</v>
      </c>
    </row>
    <row r="160" spans="2:8" x14ac:dyDescent="0.2">
      <c r="B160" s="191">
        <f t="shared" si="9"/>
        <v>2090</v>
      </c>
      <c r="C160" s="197">
        <f>_xlfn.IFNA(INDEX(Model!$L$21:$L$34, MATCH('Case 3 Assumptions'!$B160, Model!$B$21:$B$34, 0)), "-")</f>
        <v>149.559</v>
      </c>
      <c r="D160" s="136">
        <f t="shared" si="8"/>
        <v>149.55899999999983</v>
      </c>
      <c r="E160" s="197">
        <f>_xlfn.IFNA(INDEX(Model!$M$21:$M$34, MATCH('Case 3 Assumptions'!$B160, Model!$B$21:$B$34, 0)), "-")</f>
        <v>32.366999999999997</v>
      </c>
      <c r="F160" s="136">
        <f t="shared" si="8"/>
        <v>32.367000000000033</v>
      </c>
      <c r="G160" s="197">
        <f>_xlfn.IFNA(INDEX(Model!$N$21:$N$34, MATCH('Case 3 Assumptions'!$B160, Model!$B$21:$B$34, 0)), "-")</f>
        <v>16.742000000000001</v>
      </c>
      <c r="H160" s="136">
        <f t="shared" si="8"/>
        <v>16.742000000000008</v>
      </c>
    </row>
    <row r="161" spans="2:8" x14ac:dyDescent="0.2">
      <c r="B161" s="191">
        <f t="shared" si="9"/>
        <v>2091</v>
      </c>
      <c r="C161" s="197" t="str">
        <f>_xlfn.IFNA(INDEX(Model!$L$21:$L$34, MATCH('Case 3 Assumptions'!$B161, Model!$B$21:$B$34, 0)), "-")</f>
        <v>-</v>
      </c>
      <c r="D161" s="136">
        <f>D160+0.1*(C$170-C$160)</f>
        <v>150.63029999999983</v>
      </c>
      <c r="E161" s="197" t="str">
        <f>_xlfn.IFNA(INDEX(Model!$M$21:$M$34, MATCH('Case 3 Assumptions'!$B161, Model!$B$21:$B$34, 0)), "-")</f>
        <v>-</v>
      </c>
      <c r="F161" s="136">
        <f>F160+0.1*(E$170-E$160)</f>
        <v>32.598900000000036</v>
      </c>
      <c r="G161" s="197" t="str">
        <f>_xlfn.IFNA(INDEX(Model!$N$21:$N$34, MATCH('Case 3 Assumptions'!$B161, Model!$B$21:$B$34, 0)), "-")</f>
        <v>-</v>
      </c>
      <c r="H161" s="136">
        <f>H160+0.1*(G$170-G$160)</f>
        <v>16.861900000000009</v>
      </c>
    </row>
    <row r="162" spans="2:8" x14ac:dyDescent="0.2">
      <c r="B162" s="191">
        <f t="shared" si="9"/>
        <v>2092</v>
      </c>
      <c r="C162" s="197" t="str">
        <f>_xlfn.IFNA(INDEX(Model!$L$21:$L$34, MATCH('Case 3 Assumptions'!$B162, Model!$B$21:$B$34, 0)), "-")</f>
        <v>-</v>
      </c>
      <c r="D162" s="136">
        <f t="shared" ref="D162:H170" si="10">D161+0.1*(C$170-C$160)</f>
        <v>151.70159999999984</v>
      </c>
      <c r="E162" s="197" t="str">
        <f>_xlfn.IFNA(INDEX(Model!$M$21:$M$34, MATCH('Case 3 Assumptions'!$B162, Model!$B$21:$B$34, 0)), "-")</f>
        <v>-</v>
      </c>
      <c r="F162" s="136">
        <f t="shared" si="10"/>
        <v>32.830800000000039</v>
      </c>
      <c r="G162" s="197" t="str">
        <f>_xlfn.IFNA(INDEX(Model!$N$21:$N$34, MATCH('Case 3 Assumptions'!$B162, Model!$B$21:$B$34, 0)), "-")</f>
        <v>-</v>
      </c>
      <c r="H162" s="136">
        <f t="shared" si="10"/>
        <v>16.98180000000001</v>
      </c>
    </row>
    <row r="163" spans="2:8" x14ac:dyDescent="0.2">
      <c r="B163" s="191">
        <f t="shared" si="9"/>
        <v>2093</v>
      </c>
      <c r="C163" s="197" t="str">
        <f>_xlfn.IFNA(INDEX(Model!$L$21:$L$34, MATCH('Case 3 Assumptions'!$B163, Model!$B$21:$B$34, 0)), "-")</f>
        <v>-</v>
      </c>
      <c r="D163" s="136">
        <f t="shared" si="10"/>
        <v>152.77289999999985</v>
      </c>
      <c r="E163" s="197" t="str">
        <f>_xlfn.IFNA(INDEX(Model!$M$21:$M$34, MATCH('Case 3 Assumptions'!$B163, Model!$B$21:$B$34, 0)), "-")</f>
        <v>-</v>
      </c>
      <c r="F163" s="136">
        <f t="shared" si="10"/>
        <v>33.062700000000042</v>
      </c>
      <c r="G163" s="197" t="str">
        <f>_xlfn.IFNA(INDEX(Model!$N$21:$N$34, MATCH('Case 3 Assumptions'!$B163, Model!$B$21:$B$34, 0)), "-")</f>
        <v>-</v>
      </c>
      <c r="H163" s="136">
        <f t="shared" si="10"/>
        <v>17.101700000000012</v>
      </c>
    </row>
    <row r="164" spans="2:8" x14ac:dyDescent="0.2">
      <c r="B164" s="191">
        <f t="shared" si="9"/>
        <v>2094</v>
      </c>
      <c r="C164" s="197" t="str">
        <f>_xlfn.IFNA(INDEX(Model!$L$21:$L$34, MATCH('Case 3 Assumptions'!$B164, Model!$B$21:$B$34, 0)), "-")</f>
        <v>-</v>
      </c>
      <c r="D164" s="136">
        <f t="shared" si="10"/>
        <v>153.84419999999986</v>
      </c>
      <c r="E164" s="197" t="str">
        <f>_xlfn.IFNA(INDEX(Model!$M$21:$M$34, MATCH('Case 3 Assumptions'!$B164, Model!$B$21:$B$34, 0)), "-")</f>
        <v>-</v>
      </c>
      <c r="F164" s="136">
        <f t="shared" si="10"/>
        <v>33.294600000000045</v>
      </c>
      <c r="G164" s="197" t="str">
        <f>_xlfn.IFNA(INDEX(Model!$N$21:$N$34, MATCH('Case 3 Assumptions'!$B164, Model!$B$21:$B$34, 0)), "-")</f>
        <v>-</v>
      </c>
      <c r="H164" s="136">
        <f t="shared" si="10"/>
        <v>17.221600000000013</v>
      </c>
    </row>
    <row r="165" spans="2:8" x14ac:dyDescent="0.2">
      <c r="B165" s="191">
        <f t="shared" si="9"/>
        <v>2095</v>
      </c>
      <c r="C165" s="197" t="str">
        <f>_xlfn.IFNA(INDEX(Model!$L$21:$L$34, MATCH('Case 3 Assumptions'!$B165, Model!$B$21:$B$34, 0)), "-")</f>
        <v>-</v>
      </c>
      <c r="D165" s="136">
        <f t="shared" si="10"/>
        <v>154.91549999999987</v>
      </c>
      <c r="E165" s="197" t="str">
        <f>_xlfn.IFNA(INDEX(Model!$M$21:$M$34, MATCH('Case 3 Assumptions'!$B165, Model!$B$21:$B$34, 0)), "-")</f>
        <v>-</v>
      </c>
      <c r="F165" s="136">
        <f t="shared" si="10"/>
        <v>33.526500000000048</v>
      </c>
      <c r="G165" s="197" t="str">
        <f>_xlfn.IFNA(INDEX(Model!$N$21:$N$34, MATCH('Case 3 Assumptions'!$B165, Model!$B$21:$B$34, 0)), "-")</f>
        <v>-</v>
      </c>
      <c r="H165" s="136">
        <f t="shared" si="10"/>
        <v>17.341500000000014</v>
      </c>
    </row>
    <row r="166" spans="2:8" x14ac:dyDescent="0.2">
      <c r="B166" s="191">
        <f t="shared" si="9"/>
        <v>2096</v>
      </c>
      <c r="C166" s="197" t="str">
        <f>_xlfn.IFNA(INDEX(Model!$L$21:$L$34, MATCH('Case 3 Assumptions'!$B166, Model!$B$21:$B$34, 0)), "-")</f>
        <v>-</v>
      </c>
      <c r="D166" s="136">
        <f t="shared" si="10"/>
        <v>155.98679999999987</v>
      </c>
      <c r="E166" s="197" t="str">
        <f>_xlfn.IFNA(INDEX(Model!$M$21:$M$34, MATCH('Case 3 Assumptions'!$B166, Model!$B$21:$B$34, 0)), "-")</f>
        <v>-</v>
      </c>
      <c r="F166" s="136">
        <f t="shared" si="10"/>
        <v>33.758400000000051</v>
      </c>
      <c r="G166" s="197" t="str">
        <f>_xlfn.IFNA(INDEX(Model!$N$21:$N$34, MATCH('Case 3 Assumptions'!$B166, Model!$B$21:$B$34, 0)), "-")</f>
        <v>-</v>
      </c>
      <c r="H166" s="136">
        <f t="shared" si="10"/>
        <v>17.461400000000015</v>
      </c>
    </row>
    <row r="167" spans="2:8" x14ac:dyDescent="0.2">
      <c r="B167" s="191">
        <f t="shared" si="9"/>
        <v>2097</v>
      </c>
      <c r="C167" s="197" t="str">
        <f>_xlfn.IFNA(INDEX(Model!$L$21:$L$34, MATCH('Case 3 Assumptions'!$B167, Model!$B$21:$B$34, 0)), "-")</f>
        <v>-</v>
      </c>
      <c r="D167" s="136">
        <f t="shared" si="10"/>
        <v>157.05809999999988</v>
      </c>
      <c r="E167" s="197" t="str">
        <f>_xlfn.IFNA(INDEX(Model!$M$21:$M$34, MATCH('Case 3 Assumptions'!$B167, Model!$B$21:$B$34, 0)), "-")</f>
        <v>-</v>
      </c>
      <c r="F167" s="136">
        <f t="shared" si="10"/>
        <v>33.990300000000055</v>
      </c>
      <c r="G167" s="197" t="str">
        <f>_xlfn.IFNA(INDEX(Model!$N$21:$N$34, MATCH('Case 3 Assumptions'!$B167, Model!$B$21:$B$34, 0)), "-")</f>
        <v>-</v>
      </c>
      <c r="H167" s="136">
        <f t="shared" si="10"/>
        <v>17.581300000000017</v>
      </c>
    </row>
    <row r="168" spans="2:8" x14ac:dyDescent="0.2">
      <c r="B168" s="191">
        <f t="shared" si="9"/>
        <v>2098</v>
      </c>
      <c r="C168" s="197" t="str">
        <f>_xlfn.IFNA(INDEX(Model!$L$21:$L$34, MATCH('Case 3 Assumptions'!$B168, Model!$B$21:$B$34, 0)), "-")</f>
        <v>-</v>
      </c>
      <c r="D168" s="136">
        <f t="shared" si="10"/>
        <v>158.12939999999989</v>
      </c>
      <c r="E168" s="197" t="str">
        <f>_xlfn.IFNA(INDEX(Model!$M$21:$M$34, MATCH('Case 3 Assumptions'!$B168, Model!$B$21:$B$34, 0)), "-")</f>
        <v>-</v>
      </c>
      <c r="F168" s="136">
        <f t="shared" si="10"/>
        <v>34.222200000000058</v>
      </c>
      <c r="G168" s="197" t="str">
        <f>_xlfn.IFNA(INDEX(Model!$N$21:$N$34, MATCH('Case 3 Assumptions'!$B168, Model!$B$21:$B$34, 0)), "-")</f>
        <v>-</v>
      </c>
      <c r="H168" s="136">
        <f t="shared" si="10"/>
        <v>17.701200000000018</v>
      </c>
    </row>
    <row r="169" spans="2:8" x14ac:dyDescent="0.2">
      <c r="B169" s="191">
        <f t="shared" si="9"/>
        <v>2099</v>
      </c>
      <c r="C169" s="197" t="str">
        <f>_xlfn.IFNA(INDEX(Model!$L$21:$L$34, MATCH('Case 3 Assumptions'!$B169, Model!$B$21:$B$34, 0)), "-")</f>
        <v>-</v>
      </c>
      <c r="D169" s="136">
        <f t="shared" si="10"/>
        <v>159.2006999999999</v>
      </c>
      <c r="E169" s="197" t="str">
        <f>_xlfn.IFNA(INDEX(Model!$M$21:$M$34, MATCH('Case 3 Assumptions'!$B169, Model!$B$21:$B$34, 0)), "-")</f>
        <v>-</v>
      </c>
      <c r="F169" s="136">
        <f t="shared" si="10"/>
        <v>34.454100000000061</v>
      </c>
      <c r="G169" s="197" t="str">
        <f>_xlfn.IFNA(INDEX(Model!$N$21:$N$34, MATCH('Case 3 Assumptions'!$B169, Model!$B$21:$B$34, 0)), "-")</f>
        <v>-</v>
      </c>
      <c r="H169" s="136">
        <f t="shared" si="10"/>
        <v>17.821100000000019</v>
      </c>
    </row>
    <row r="170" spans="2:8" x14ac:dyDescent="0.2">
      <c r="B170" s="191">
        <f t="shared" si="9"/>
        <v>2100</v>
      </c>
      <c r="C170" s="197">
        <f>_xlfn.IFNA(INDEX(Model!$L$21:$L$34, MATCH('Case 3 Assumptions'!$B170, Model!$B$21:$B$34, 0)), "-")</f>
        <v>160.27199999999999</v>
      </c>
      <c r="D170" s="136">
        <f t="shared" si="10"/>
        <v>160.27199999999991</v>
      </c>
      <c r="E170" s="197">
        <f>_xlfn.IFNA(INDEX(Model!$M$21:$M$34, MATCH('Case 3 Assumptions'!$B170, Model!$B$21:$B$34, 0)), "-")</f>
        <v>34.686</v>
      </c>
      <c r="F170" s="136">
        <f t="shared" si="10"/>
        <v>34.686000000000064</v>
      </c>
      <c r="G170" s="197">
        <f>_xlfn.IFNA(INDEX(Model!$N$21:$N$34, MATCH('Case 3 Assumptions'!$B170, Model!$B$21:$B$34, 0)), "-")</f>
        <v>17.940999999999999</v>
      </c>
      <c r="H170" s="136">
        <f t="shared" si="10"/>
        <v>17.94100000000002</v>
      </c>
    </row>
    <row r="173" spans="2:8" x14ac:dyDescent="0.2">
      <c r="B173" s="120" t="s">
        <v>146</v>
      </c>
      <c r="C173" s="226">
        <v>0.02</v>
      </c>
    </row>
    <row r="174" spans="2:8" x14ac:dyDescent="0.2">
      <c r="B174" s="120" t="s">
        <v>147</v>
      </c>
      <c r="C174" s="226">
        <v>0.95</v>
      </c>
    </row>
    <row r="238" spans="1:11" x14ac:dyDescent="0.2">
      <c r="A238" s="118"/>
      <c r="B238" s="129" t="s">
        <v>148</v>
      </c>
      <c r="C238" s="144"/>
      <c r="D238" s="129"/>
      <c r="E238" s="129"/>
      <c r="F238" s="129"/>
      <c r="G238" s="129"/>
      <c r="H238" s="129"/>
      <c r="I238" s="129"/>
      <c r="J238" s="129"/>
      <c r="K238" s="158"/>
    </row>
    <row r="239" spans="1:11" x14ac:dyDescent="0.2">
      <c r="B239" s="120" t="s">
        <v>149</v>
      </c>
      <c r="C239" s="226">
        <v>0.02</v>
      </c>
    </row>
    <row r="240" spans="1:11" x14ac:dyDescent="0.2">
      <c r="B240" s="120" t="s">
        <v>150</v>
      </c>
      <c r="C240" s="226">
        <v>1.7500000000000002E-2</v>
      </c>
    </row>
    <row r="242" spans="1:11" x14ac:dyDescent="0.2">
      <c r="A242" s="118"/>
      <c r="B242" s="129" t="s">
        <v>151</v>
      </c>
      <c r="C242" s="144"/>
      <c r="D242" s="129"/>
      <c r="E242" s="129"/>
      <c r="F242" s="129"/>
      <c r="G242" s="129"/>
      <c r="H242" s="129"/>
      <c r="I242" s="129"/>
      <c r="J242" s="129"/>
      <c r="K242" s="158"/>
    </row>
    <row r="243" spans="1:11" x14ac:dyDescent="0.2">
      <c r="B243" s="120" t="s">
        <v>31</v>
      </c>
      <c r="C243" s="226">
        <v>0.01</v>
      </c>
    </row>
  </sheetData>
  <conditionalFormatting sqref="B55">
    <cfRule type="expression" dxfId="8" priority="1">
      <formula>MOD(ROW(),3)=2</formula>
    </cfRule>
  </conditionalFormatting>
  <hyperlinks>
    <hyperlink ref="E67" r:id="rId1" display="https://www.mckinsey.com/capabilities/sustainability/our-insights/will-infrastructure-bend-or-break-under-climate-stress" xr:uid="{52CB033E-99DC-3A45-9AB6-4F2FE264A784}"/>
  </hyperlinks>
  <pageMargins left="0.7" right="0.7" top="0.75" bottom="0.75" header="0.3" footer="0.3"/>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FC775-8748-5B41-BECD-C7A0F9422EDC}">
  <dimension ref="A1:CG123"/>
  <sheetViews>
    <sheetView showGridLines="0" zoomScale="75" workbookViewId="0">
      <pane xSplit="2" ySplit="8" topLeftCell="C9" activePane="bottomRight" state="frozen"/>
      <selection pane="topRight" activeCell="E7" sqref="E7"/>
      <selection pane="bottomLeft" activeCell="E7" sqref="E7"/>
      <selection pane="bottomRight" activeCell="G53" sqref="G53"/>
    </sheetView>
  </sheetViews>
  <sheetFormatPr baseColWidth="10" defaultColWidth="8.796875" defaultRowHeight="15" x14ac:dyDescent="0.2"/>
  <cols>
    <col min="1" max="1" width="3.59765625" style="120" customWidth="1"/>
    <col min="2" max="2" width="69.19921875" style="120" bestFit="1" customWidth="1"/>
    <col min="3" max="4" width="20.796875" style="120" bestFit="1" customWidth="1"/>
    <col min="5" max="5" width="19" style="120" customWidth="1"/>
    <col min="6" max="34" width="19" style="122" customWidth="1"/>
    <col min="35" max="35" width="19.59765625" style="120" bestFit="1" customWidth="1"/>
    <col min="36" max="83" width="19.3984375" style="120" customWidth="1"/>
    <col min="84" max="84" width="22.19921875" style="120" bestFit="1" customWidth="1"/>
    <col min="85" max="85" width="17.79687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118"/>
      <c r="G3" s="118"/>
      <c r="H3" s="118"/>
      <c r="I3" s="118"/>
      <c r="J3" s="118"/>
      <c r="K3" s="118"/>
      <c r="L3" s="118"/>
      <c r="M3" s="118"/>
    </row>
    <row r="4" spans="1:84" x14ac:dyDescent="0.2">
      <c r="A4" s="118"/>
      <c r="B4" s="118"/>
      <c r="C4" s="118"/>
      <c r="D4" s="118"/>
      <c r="E4" s="118"/>
      <c r="F4" s="118"/>
      <c r="G4" s="118"/>
      <c r="H4" s="118"/>
      <c r="I4" s="118"/>
      <c r="J4" s="118"/>
      <c r="K4" s="118"/>
      <c r="L4" s="118"/>
      <c r="M4" s="118"/>
    </row>
    <row r="5" spans="1:84" x14ac:dyDescent="0.2">
      <c r="A5" s="118"/>
      <c r="B5" s="118"/>
      <c r="C5" s="118"/>
      <c r="D5" s="118"/>
      <c r="E5" s="118"/>
      <c r="F5" s="118"/>
      <c r="G5" s="118"/>
      <c r="H5" s="118"/>
      <c r="I5" s="118"/>
      <c r="J5" s="118"/>
      <c r="K5" s="118"/>
      <c r="L5" s="118"/>
      <c r="M5" s="118"/>
    </row>
    <row r="6" spans="1:84" ht="19" x14ac:dyDescent="0.2">
      <c r="A6" s="118"/>
      <c r="B6" s="124" t="s">
        <v>152</v>
      </c>
      <c r="C6" s="124"/>
      <c r="D6" s="200" t="s">
        <v>153</v>
      </c>
      <c r="E6" s="201">
        <v>3</v>
      </c>
      <c r="F6" s="124"/>
      <c r="G6" s="124"/>
      <c r="H6" s="124"/>
      <c r="I6" s="124"/>
      <c r="J6" s="124"/>
      <c r="K6" s="124"/>
      <c r="L6" s="125"/>
      <c r="M6" s="118"/>
    </row>
    <row r="7" spans="1:84" x14ac:dyDescent="0.2">
      <c r="A7" s="118"/>
      <c r="B7" s="126"/>
      <c r="C7" s="126"/>
      <c r="D7" s="126"/>
      <c r="E7" s="126"/>
      <c r="F7" s="118"/>
      <c r="G7" s="118"/>
      <c r="H7" s="118"/>
      <c r="I7" s="118"/>
      <c r="J7" s="118"/>
      <c r="K7" s="118"/>
      <c r="L7" s="118"/>
      <c r="M7" s="118"/>
    </row>
    <row r="8" spans="1:84" x14ac:dyDescent="0.2">
      <c r="A8" s="118"/>
      <c r="B8" s="10"/>
      <c r="C8" s="10">
        <v>2019</v>
      </c>
      <c r="D8" s="10">
        <f t="shared" ref="D8:F8" si="0">C8+1</f>
        <v>2020</v>
      </c>
      <c r="E8" s="10">
        <f t="shared" si="0"/>
        <v>2021</v>
      </c>
      <c r="F8" s="10">
        <f t="shared" si="0"/>
        <v>2022</v>
      </c>
      <c r="G8" s="10">
        <f>F8+1</f>
        <v>2023</v>
      </c>
      <c r="H8" s="10">
        <f t="shared" ref="H8:BS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si="1"/>
        <v>2051</v>
      </c>
      <c r="AJ8" s="10">
        <f t="shared" si="1"/>
        <v>2052</v>
      </c>
      <c r="AK8" s="10">
        <f t="shared" si="1"/>
        <v>2053</v>
      </c>
      <c r="AL8" s="10">
        <f t="shared" si="1"/>
        <v>2054</v>
      </c>
      <c r="AM8" s="10">
        <f t="shared" si="1"/>
        <v>2055</v>
      </c>
      <c r="AN8" s="10">
        <f t="shared" si="1"/>
        <v>2056</v>
      </c>
      <c r="AO8" s="10">
        <f t="shared" si="1"/>
        <v>2057</v>
      </c>
      <c r="AP8" s="10">
        <f t="shared" si="1"/>
        <v>2058</v>
      </c>
      <c r="AQ8" s="10">
        <f t="shared" si="1"/>
        <v>2059</v>
      </c>
      <c r="AR8" s="10">
        <f t="shared" si="1"/>
        <v>2060</v>
      </c>
      <c r="AS8" s="10">
        <f t="shared" si="1"/>
        <v>2061</v>
      </c>
      <c r="AT8" s="10">
        <f t="shared" si="1"/>
        <v>2062</v>
      </c>
      <c r="AU8" s="10">
        <f t="shared" si="1"/>
        <v>2063</v>
      </c>
      <c r="AV8" s="10">
        <f t="shared" si="1"/>
        <v>2064</v>
      </c>
      <c r="AW8" s="10">
        <f t="shared" si="1"/>
        <v>2065</v>
      </c>
      <c r="AX8" s="10">
        <f t="shared" si="1"/>
        <v>2066</v>
      </c>
      <c r="AY8" s="10">
        <f t="shared" si="1"/>
        <v>2067</v>
      </c>
      <c r="AZ8" s="10">
        <f t="shared" si="1"/>
        <v>2068</v>
      </c>
      <c r="BA8" s="10">
        <f t="shared" si="1"/>
        <v>2069</v>
      </c>
      <c r="BB8" s="10">
        <f t="shared" si="1"/>
        <v>2070</v>
      </c>
      <c r="BC8" s="10">
        <f t="shared" si="1"/>
        <v>2071</v>
      </c>
      <c r="BD8" s="10">
        <f t="shared" si="1"/>
        <v>2072</v>
      </c>
      <c r="BE8" s="10">
        <f t="shared" si="1"/>
        <v>2073</v>
      </c>
      <c r="BF8" s="10">
        <f t="shared" si="1"/>
        <v>2074</v>
      </c>
      <c r="BG8" s="10">
        <f t="shared" si="1"/>
        <v>2075</v>
      </c>
      <c r="BH8" s="10">
        <f t="shared" si="1"/>
        <v>2076</v>
      </c>
      <c r="BI8" s="10">
        <f t="shared" si="1"/>
        <v>2077</v>
      </c>
      <c r="BJ8" s="10">
        <f t="shared" si="1"/>
        <v>2078</v>
      </c>
      <c r="BK8" s="10">
        <f t="shared" si="1"/>
        <v>2079</v>
      </c>
      <c r="BL8" s="10">
        <f t="shared" si="1"/>
        <v>2080</v>
      </c>
      <c r="BM8" s="10">
        <f t="shared" si="1"/>
        <v>2081</v>
      </c>
      <c r="BN8" s="10">
        <f t="shared" si="1"/>
        <v>2082</v>
      </c>
      <c r="BO8" s="10">
        <f t="shared" si="1"/>
        <v>2083</v>
      </c>
      <c r="BP8" s="10">
        <f t="shared" si="1"/>
        <v>2084</v>
      </c>
      <c r="BQ8" s="10">
        <f t="shared" si="1"/>
        <v>2085</v>
      </c>
      <c r="BR8" s="10">
        <f t="shared" si="1"/>
        <v>2086</v>
      </c>
      <c r="BS8" s="10">
        <f t="shared" si="1"/>
        <v>2087</v>
      </c>
      <c r="BT8" s="10">
        <f t="shared" ref="BT8:CF8" si="2">BS8+1</f>
        <v>2088</v>
      </c>
      <c r="BU8" s="10">
        <f t="shared" si="2"/>
        <v>2089</v>
      </c>
      <c r="BV8" s="10">
        <f t="shared" si="2"/>
        <v>2090</v>
      </c>
      <c r="BW8" s="10">
        <f t="shared" si="2"/>
        <v>2091</v>
      </c>
      <c r="BX8" s="10">
        <f t="shared" si="2"/>
        <v>2092</v>
      </c>
      <c r="BY8" s="10">
        <f t="shared" si="2"/>
        <v>2093</v>
      </c>
      <c r="BZ8" s="10">
        <f t="shared" si="2"/>
        <v>2094</v>
      </c>
      <c r="CA8" s="10">
        <f t="shared" si="2"/>
        <v>2095</v>
      </c>
      <c r="CB8" s="10">
        <f t="shared" si="2"/>
        <v>2096</v>
      </c>
      <c r="CC8" s="10">
        <f t="shared" si="2"/>
        <v>2097</v>
      </c>
      <c r="CD8" s="10">
        <f t="shared" si="2"/>
        <v>2098</v>
      </c>
      <c r="CE8" s="10">
        <f t="shared" si="2"/>
        <v>2099</v>
      </c>
      <c r="CF8" s="10">
        <f t="shared" si="2"/>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INDEX('Demographic-Economic'!$D$9:$I$11,MATCH('Base Case 3 - Forecasts'!C$8,'Demographic-Economic'!$C$9:$C$11,0), MATCH('Base Case 3 - Forecasts'!$B10,'Demographic-Economic'!$D$8:$I$8,0))</f>
        <v>5414700</v>
      </c>
      <c r="D10" s="160">
        <f>INDEX('Demographic-Economic'!$D$9:$I$11,MATCH('Base Case 3 - Forecasts'!D$8,'Demographic-Economic'!$C$9:$C$11,0), MATCH('Base Case 3 - Forecasts'!$B10,'Demographic-Economic'!$D$8:$I$8,0))</f>
        <v>6306408</v>
      </c>
      <c r="E10" s="160">
        <f>INDEX('Demographic-Economic'!$D$9:$I$11,MATCH('Base Case 3 - Forecasts'!E$8,'Demographic-Economic'!$C$9:$C$11,0), MATCH('Base Case 3 - Forecasts'!$B10,'Demographic-Economic'!$D$8:$I$8,0))</f>
        <v>6406008</v>
      </c>
      <c r="F10" s="161" cm="1">
        <f t="array" aca="1" ref="F10" ca="1">(1+INDIRECT("'Case "&amp;$E$6&amp;" Assumptions'!$C$10"))*E10</f>
        <v>6470403.4356798697</v>
      </c>
      <c r="G10" s="161" cm="1">
        <f t="array" aca="1" ref="G10" ca="1">(1+INDIRECT("'Case "&amp;$E$6&amp;" Assumptions'!$C$10"))*F10</f>
        <v>6535446.1968292678</v>
      </c>
      <c r="H10" s="161" cm="1">
        <f t="array" aca="1" ref="H10" ca="1">(1+INDIRECT("'Case "&amp;$E$6&amp;" Assumptions'!$C$10"))*G10</f>
        <v>6601142.7905904949</v>
      </c>
      <c r="I10" s="161" cm="1">
        <f t="array" aca="1" ref="I10" ca="1">(1+INDIRECT("'Case "&amp;$E$6&amp;" Assumptions'!$C$10"))*H10</f>
        <v>6667499.7895179251</v>
      </c>
      <c r="J10" s="161" cm="1">
        <f t="array" aca="1" ref="J10" ca="1">(1+INDIRECT("'Case "&amp;$E$6&amp;" Assumptions'!$C$10"))*I10</f>
        <v>6734523.8322355505</v>
      </c>
      <c r="K10" s="161" cm="1">
        <f t="array" aca="1" ref="K10" ca="1">(1+INDIRECT("'Case "&amp;$E$6&amp;" Assumptions'!$C$10"))*J10</f>
        <v>6802221.6241011359</v>
      </c>
      <c r="L10" s="161" cm="1">
        <f t="array" aca="1" ref="L10" ca="1">(1+INDIRECT("'Case "&amp;$E$6&amp;" Assumptions'!$C$10"))*K10</f>
        <v>6870599.9378770515</v>
      </c>
      <c r="M10" s="161" cm="1">
        <f t="array" aca="1" ref="M10" ca="1">(1+INDIRECT("'Case "&amp;$E$6&amp;" Assumptions'!$C$10"))*L10</f>
        <v>6939665.6144078458</v>
      </c>
      <c r="N10" s="161" cm="1">
        <f t="array" aca="1" ref="N10" ca="1">(1+INDIRECT("'Case "&amp;$E$6&amp;" Assumptions'!$C$11"))*M10</f>
        <v>6998527.7226855587</v>
      </c>
      <c r="O10" s="161" cm="1">
        <f t="array" aca="1" ref="O10" ca="1">(1+INDIRECT("'Case "&amp;$E$6&amp;" Assumptions'!$C$11"))*N10</f>
        <v>7057889.0982166827</v>
      </c>
      <c r="P10" s="161" cm="1">
        <f t="array" aca="1" ref="P10" ca="1">(1+INDIRECT("'Case "&amp;$E$6&amp;" Assumptions'!$C$11"))*O10</f>
        <v>7117753.9757763147</v>
      </c>
      <c r="Q10" s="161" cm="1">
        <f t="array" aca="1" ref="Q10" ca="1">(1+INDIRECT("'Case "&amp;$E$6&amp;" Assumptions'!$C$11"))*P10</f>
        <v>7178126.6260588337</v>
      </c>
      <c r="R10" s="161" cm="1">
        <f t="array" aca="1" ref="R10" ca="1">(1+INDIRECT("'Case "&amp;$E$6&amp;" Assumptions'!$C$11"))*Q10</f>
        <v>7239011.3559825625</v>
      </c>
      <c r="S10" s="161" cm="1">
        <f t="array" aca="1" ref="S10" ca="1">(1+INDIRECT("'Case "&amp;$E$6&amp;" Assumptions'!$C$11"))*R10</f>
        <v>7300412.5089970212</v>
      </c>
      <c r="T10" s="161" cm="1">
        <f t="array" aca="1" ref="T10" ca="1">(1+INDIRECT("'Case "&amp;$E$6&amp;" Assumptions'!$C$11"))*S10</f>
        <v>7362334.4653927861</v>
      </c>
      <c r="U10" s="161" cm="1">
        <f t="array" aca="1" ref="U10" ca="1">(1+INDIRECT("'Case "&amp;$E$6&amp;" Assumptions'!$C$11"))*T10</f>
        <v>7424781.6426139707</v>
      </c>
      <c r="V10" s="161" cm="1">
        <f t="array" aca="1" ref="V10" ca="1">(1+INDIRECT("'Case "&amp;$E$6&amp;" Assumptions'!$C$11"))*U10</f>
        <v>7487758.4955733633</v>
      </c>
      <c r="W10" s="161" cm="1">
        <f t="array" aca="1" ref="W10" ca="1">(1+INDIRECT("'Case "&amp;$E$6&amp;" Assumptions'!$C$11"))*V10</f>
        <v>7551269.5169702368</v>
      </c>
      <c r="X10" s="161" cm="1">
        <f t="array" aca="1" ref="X10" ca="1">(1+INDIRECT("'Case "&amp;$E$6&amp;" Assumptions'!$C$12"))*W10</f>
        <v>7606498.8928095456</v>
      </c>
      <c r="Y10" s="161" cm="1">
        <f t="array" aca="1" ref="Y10" ca="1">(1+INDIRECT("'Case "&amp;$E$6&amp;" Assumptions'!$C$12"))*X10</f>
        <v>7662132.2118465835</v>
      </c>
      <c r="Z10" s="161" cm="1">
        <f t="array" aca="1" ref="Z10" ca="1">(1+INDIRECT("'Case "&amp;$E$6&amp;" Assumptions'!$C$12"))*Y10</f>
        <v>7718172.4284892995</v>
      </c>
      <c r="AA10" s="161" cm="1">
        <f t="array" aca="1" ref="AA10" ca="1">(1+INDIRECT("'Case "&amp;$E$6&amp;" Assumptions'!$C$12"))*Z10</f>
        <v>7774622.518753943</v>
      </c>
      <c r="AB10" s="161" cm="1">
        <f t="array" aca="1" ref="AB10" ca="1">(1+INDIRECT("'Case "&amp;$E$6&amp;" Assumptions'!$C$12"))*AA10</f>
        <v>7831485.4804231077</v>
      </c>
      <c r="AC10" s="161" cm="1">
        <f t="array" aca="1" ref="AC10" ca="1">(1+INDIRECT("'Case "&amp;$E$6&amp;" Assumptions'!$C$12"))*AB10</f>
        <v>7888764.3332049269</v>
      </c>
      <c r="AD10" s="161" cm="1">
        <f t="array" aca="1" ref="AD10" ca="1">(1+INDIRECT("'Case "&amp;$E$6&amp;" Assumptions'!$C$12"))*AC10</f>
        <v>7946462.1188934343</v>
      </c>
      <c r="AE10" s="161" cm="1">
        <f t="array" aca="1" ref="AE10" ca="1">(1+INDIRECT("'Case "&amp;$E$6&amp;" Assumptions'!$C$12"))*AD10</f>
        <v>8004581.9015301</v>
      </c>
      <c r="AF10" s="161" cm="1">
        <f t="array" aca="1" ref="AF10" ca="1">(1+INDIRECT("'Case "&amp;$E$6&amp;" Assumptions'!$C$12"))*AE10</f>
        <v>8063126.7675665477</v>
      </c>
      <c r="AG10" s="161" cm="1">
        <f t="array" aca="1" ref="AG10" ca="1">(1+INDIRECT("'Case "&amp;$E$6&amp;" Assumptions'!$C$12"))*AF10</f>
        <v>8122099.8260284569</v>
      </c>
      <c r="AH10" s="161" cm="1">
        <f t="array" aca="1" ref="AH10" ca="1">(1+INDIRECT("'Case "&amp;$E$6&amp;" Assumptions'!$C$13"))*AG10</f>
        <v>8170523.5827607028</v>
      </c>
      <c r="AI10" s="161" cm="1">
        <f t="array" aca="1" ref="AI10" ca="1">(1+INDIRECT("'Case "&amp;$E$6&amp;" Assumptions'!$C$13"))*AH10</f>
        <v>8219236.040723701</v>
      </c>
      <c r="AJ10" s="161" cm="1">
        <f t="array" aca="1" ref="AJ10" ca="1">(1+INDIRECT("'Case "&amp;$E$6&amp;" Assumptions'!$C$13"))*AI10</f>
        <v>8268238.9211469926</v>
      </c>
      <c r="AK10" s="161" cm="1">
        <f t="array" aca="1" ref="AK10" ca="1">(1+INDIRECT("'Case "&amp;$E$6&amp;" Assumptions'!$C$13"))*AJ10</f>
        <v>8317533.9555220483</v>
      </c>
      <c r="AL10" s="161" cm="1">
        <f t="array" aca="1" ref="AL10" ca="1">(1+INDIRECT("'Case "&amp;$E$6&amp;" Assumptions'!$C$13"))*AK10</f>
        <v>8367122.8856634479</v>
      </c>
      <c r="AM10" s="161" cm="1">
        <f t="array" aca="1" ref="AM10" ca="1">(1+INDIRECT("'Case "&amp;$E$6&amp;" Assumptions'!$C$13"))*AL10</f>
        <v>8417007.4637704249</v>
      </c>
      <c r="AN10" s="161" cm="1">
        <f t="array" aca="1" ref="AN10" ca="1">(1+INDIRECT("'Case "&amp;$E$6&amp;" Assumptions'!$C$13"))*AM10</f>
        <v>8467189.45248878</v>
      </c>
      <c r="AO10" s="161" cm="1">
        <f t="array" aca="1" ref="AO10" ca="1">(1+INDIRECT("'Case "&amp;$E$6&amp;" Assumptions'!$C$13"))*AN10</f>
        <v>8517670.6249731667</v>
      </c>
      <c r="AP10" s="161" cm="1">
        <f t="array" aca="1" ref="AP10" ca="1">(1+INDIRECT("'Case "&amp;$E$6&amp;" Assumptions'!$C$13"))*AO10</f>
        <v>8568452.7649497427</v>
      </c>
      <c r="AQ10" s="161" cm="1">
        <f t="array" aca="1" ref="AQ10" ca="1">(1+INDIRECT("'Case "&amp;$E$6&amp;" Assumptions'!$C$13"))*AP10</f>
        <v>8619537.666779194</v>
      </c>
      <c r="AR10" s="161" cm="1">
        <f t="array" aca="1" ref="AR10" ca="1">(1+INDIRECT("'Case "&amp;$E$6&amp;" Assumptions'!$C$14"))*AQ10</f>
        <v>8663371.7743745167</v>
      </c>
      <c r="AS10" s="161" cm="1">
        <f t="array" aca="1" ref="AS10" ca="1">(1+INDIRECT("'Case "&amp;$E$6&amp;" Assumptions'!$C$14"))*AR10</f>
        <v>8707428.7975208778</v>
      </c>
      <c r="AT10" s="161" cm="1">
        <f t="array" aca="1" ref="AT10" ca="1">(1+INDIRECT("'Case "&amp;$E$6&amp;" Assumptions'!$C$14"))*AS10</f>
        <v>8751709.8698410559</v>
      </c>
      <c r="AU10" s="161" cm="1">
        <f t="array" aca="1" ref="AU10" ca="1">(1+INDIRECT("'Case "&amp;$E$6&amp;" Assumptions'!$C$14"))*AT10</f>
        <v>8796216.1307227965</v>
      </c>
      <c r="AV10" s="161" cm="1">
        <f t="array" aca="1" ref="AV10" ca="1">(1+INDIRECT("'Case "&amp;$E$6&amp;" Assumptions'!$C$14"))*AU10</f>
        <v>8840948.7253481299</v>
      </c>
      <c r="AW10" s="161" cm="1">
        <f t="array" aca="1" ref="AW10" ca="1">(1+INDIRECT("'Case "&amp;$E$6&amp;" Assumptions'!$C$14"))*AV10</f>
        <v>8885908.8047228344</v>
      </c>
      <c r="AX10" s="161" cm="1">
        <f t="array" aca="1" ref="AX10" ca="1">(1+INDIRECT("'Case "&amp;$E$6&amp;" Assumptions'!$C$14"))*AW10</f>
        <v>8931097.5257060565</v>
      </c>
      <c r="AY10" s="161" cm="1">
        <f t="array" aca="1" ref="AY10" ca="1">(1+INDIRECT("'Case "&amp;$E$6&amp;" Assumptions'!$C$14"))*AX10</f>
        <v>8976516.0510400739</v>
      </c>
      <c r="AZ10" s="161" cm="1">
        <f t="array" aca="1" ref="AZ10" ca="1">(1+INDIRECT("'Case "&amp;$E$6&amp;" Assumptions'!$C$14"))*AY10</f>
        <v>9022165.5493802167</v>
      </c>
      <c r="BA10" s="161" cm="1">
        <f t="array" aca="1" ref="BA10" ca="1">(1+INDIRECT("'Case "&amp;$E$6&amp;" Assumptions'!$C$14"))*AZ10</f>
        <v>9068047.1953249387</v>
      </c>
      <c r="BB10" s="161" cm="1">
        <f t="array" aca="1" ref="BB10" ca="1">(1+INDIRECT("'Case "&amp;$E$6&amp;" Assumptions'!$C$15"))*BA10</f>
        <v>9108802.0566689931</v>
      </c>
      <c r="BC10" s="161" cm="1">
        <f t="array" aca="1" ref="BC10" ca="1">(1+INDIRECT("'Case "&amp;$E$6&amp;" Assumptions'!$C$15"))*BB10</f>
        <v>9149740.0841002334</v>
      </c>
      <c r="BD10" s="161" cm="1">
        <f t="array" aca="1" ref="BD10" ca="1">(1+INDIRECT("'Case "&amp;$E$6&amp;" Assumptions'!$C$15"))*BC10</f>
        <v>9190862.1008288078</v>
      </c>
      <c r="BE10" s="161" cm="1">
        <f t="array" aca="1" ref="BE10" ca="1">(1+INDIRECT("'Case "&amp;$E$6&amp;" Assumptions'!$C$15"))*BD10</f>
        <v>9232168.9337646496</v>
      </c>
      <c r="BF10" s="161" cm="1">
        <f t="array" aca="1" ref="BF10" ca="1">(1+INDIRECT("'Case "&amp;$E$6&amp;" Assumptions'!$C$15"))*BE10</f>
        <v>9273661.413534103</v>
      </c>
      <c r="BG10" s="161" cm="1">
        <f t="array" aca="1" ref="BG10" ca="1">(1+INDIRECT("'Case "&amp;$E$6&amp;" Assumptions'!$C$15"))*BF10</f>
        <v>9315340.3744966295</v>
      </c>
      <c r="BH10" s="161" cm="1">
        <f t="array" aca="1" ref="BH10" ca="1">(1+INDIRECT("'Case "&amp;$E$6&amp;" Assumptions'!$C$15"))*BG10</f>
        <v>9357206.6547615826</v>
      </c>
      <c r="BI10" s="161" cm="1">
        <f t="array" aca="1" ref="BI10" ca="1">(1+INDIRECT("'Case "&amp;$E$6&amp;" Assumptions'!$C$15"))*BH10</f>
        <v>9399261.0962050594</v>
      </c>
      <c r="BJ10" s="161" cm="1">
        <f t="array" aca="1" ref="BJ10" ca="1">(1+INDIRECT("'Case "&amp;$E$6&amp;" Assumptions'!$C$15"))*BI10</f>
        <v>9441504.5444868356</v>
      </c>
      <c r="BK10" s="161" cm="1">
        <f t="array" aca="1" ref="BK10" ca="1">(1+INDIRECT("'Case "&amp;$E$6&amp;" Assumptions'!$C$15"))*BJ10</f>
        <v>9483937.8490673639</v>
      </c>
      <c r="BL10" s="161" cm="1">
        <f t="array" aca="1" ref="BL10" ca="1">(1+INDIRECT("'Case "&amp;$E$6&amp;" Assumptions'!$C$16"))*BK10</f>
        <v>9523943.4462667275</v>
      </c>
      <c r="BM10" s="161" cm="1">
        <f t="array" aca="1" ref="BM10" ca="1">(1+INDIRECT("'Case "&amp;$E$6&amp;" Assumptions'!$C$16"))*BL10</f>
        <v>9564117.7969767898</v>
      </c>
      <c r="BN10" s="161" cm="1">
        <f t="array" aca="1" ref="BN10" ca="1">(1+INDIRECT("'Case "&amp;$E$6&amp;" Assumptions'!$C$16"))*BM10</f>
        <v>9604461.6130416282</v>
      </c>
      <c r="BO10" s="161" cm="1">
        <f t="array" aca="1" ref="BO10" ca="1">(1+INDIRECT("'Case "&amp;$E$6&amp;" Assumptions'!$C$16"))*BN10</f>
        <v>9644975.6093080509</v>
      </c>
      <c r="BP10" s="161" cm="1">
        <f t="array" aca="1" ref="BP10" ca="1">(1+INDIRECT("'Case "&amp;$E$6&amp;" Assumptions'!$C$16"))*BO10</f>
        <v>9685660.5036382694</v>
      </c>
      <c r="BQ10" s="161" cm="1">
        <f t="array" aca="1" ref="BQ10" ca="1">(1+INDIRECT("'Case "&amp;$E$6&amp;" Assumptions'!$C$16"))*BP10</f>
        <v>9726517.0169226173</v>
      </c>
      <c r="BR10" s="161" cm="1">
        <f t="array" aca="1" ref="BR10" ca="1">(1+INDIRECT("'Case "&amp;$E$6&amp;" Assumptions'!$C$16"))*BQ10</f>
        <v>9767545.873092318</v>
      </c>
      <c r="BS10" s="161" cm="1">
        <f t="array" aca="1" ref="BS10" ca="1">(1+INDIRECT("'Case "&amp;$E$6&amp;" Assumptions'!$C$16"))*BR10</f>
        <v>9808747.7991323192</v>
      </c>
      <c r="BT10" s="161" cm="1">
        <f t="array" aca="1" ref="BT10" ca="1">(1+INDIRECT("'Case "&amp;$E$6&amp;" Assumptions'!$C$16"))*BS10</f>
        <v>9850123.5250941701</v>
      </c>
      <c r="BU10" s="161" cm="1">
        <f t="array" aca="1" ref="BU10" ca="1">(1+INDIRECT("'Case "&amp;$E$6&amp;" Assumptions'!$C$16"))*BT10</f>
        <v>9891673.7841089591</v>
      </c>
      <c r="BV10" s="161" cm="1">
        <f t="array" aca="1" ref="BV10" ca="1">(1+INDIRECT("'Case "&amp;$E$6&amp;" Assumptions'!$C$17"))*BU10</f>
        <v>9930923.5997313652</v>
      </c>
      <c r="BW10" s="161" cm="1">
        <f t="array" aca="1" ref="BW10" ca="1">(1+INDIRECT("'Case "&amp;$E$6&amp;" Assumptions'!$C$17"))*BV10</f>
        <v>9970329.1572494321</v>
      </c>
      <c r="BX10" s="161" cm="1">
        <f t="array" aca="1" ref="BX10" ca="1">(1+INDIRECT("'Case "&amp;$E$6&amp;" Assumptions'!$C$17"))*BW10</f>
        <v>10009891.074641554</v>
      </c>
      <c r="BY10" s="161" cm="1">
        <f t="array" aca="1" ref="BY10" ca="1">(1+INDIRECT("'Case "&amp;$E$6&amp;" Assumptions'!$C$17"))*BX10</f>
        <v>10049609.972338242</v>
      </c>
      <c r="BZ10" s="161" cm="1">
        <f t="array" aca="1" ref="BZ10" ca="1">(1+INDIRECT("'Case "&amp;$E$6&amp;" Assumptions'!$C$17"))*BY10</f>
        <v>10089486.473231858</v>
      </c>
      <c r="CA10" s="161" cm="1">
        <f t="array" aca="1" ref="CA10" ca="1">(1+INDIRECT("'Case "&amp;$E$6&amp;" Assumptions'!$C$17"))*BZ10</f>
        <v>10129521.202686371</v>
      </c>
      <c r="CB10" s="161" cm="1">
        <f t="array" aca="1" ref="CB10" ca="1">(1+INDIRECT("'Case "&amp;$E$6&amp;" Assumptions'!$C$17"))*CA10</f>
        <v>10169714.788547181</v>
      </c>
      <c r="CC10" s="161" cm="1">
        <f t="array" aca="1" ref="CC10" ca="1">(1+INDIRECT("'Case "&amp;$E$6&amp;" Assumptions'!$C$17"))*CB10</f>
        <v>10210067.861150948</v>
      </c>
      <c r="CD10" s="161" cm="1">
        <f t="array" aca="1" ref="CD10" ca="1">(1+INDIRECT("'Case "&amp;$E$6&amp;" Assumptions'!$C$17"))*CC10</f>
        <v>10250581.053335493</v>
      </c>
      <c r="CE10" s="161" cm="1">
        <f t="array" aca="1" ref="CE10" ca="1">(1+INDIRECT("'Case "&amp;$E$6&amp;" Assumptions'!$C$17"))*CD10</f>
        <v>10291255.000449711</v>
      </c>
      <c r="CF10" s="161" cm="1">
        <f t="array" aca="1" ref="CF10" ca="1">(1+INDIRECT("'Case "&amp;$E$6&amp;" Assumptions'!$C$17"))*CE10</f>
        <v>10332090.340363542</v>
      </c>
    </row>
    <row r="11" spans="1:84" x14ac:dyDescent="0.2">
      <c r="A11" s="118"/>
      <c r="B11" s="118" t="s">
        <v>32</v>
      </c>
      <c r="C11" s="160">
        <f>INDEX('Demographic-Economic'!$D$9:$I$11,MATCH('Base Case 3 - Forecasts'!C$8,'Demographic-Economic'!$C$9:$C$11,0), MATCH('Base Case 3 - Forecasts'!$B11,'Demographic-Economic'!$D$8:$I$8,0))</f>
        <v>3231492</v>
      </c>
      <c r="D11" s="160">
        <f>INDEX('Demographic-Economic'!$D$9:$I$11,MATCH('Base Case 3 - Forecasts'!D$8,'Demographic-Economic'!$C$9:$C$11,0), MATCH('Base Case 3 - Forecasts'!$B11,'Demographic-Economic'!$D$8:$I$8,0))</f>
        <v>4212348</v>
      </c>
      <c r="E11" s="160">
        <f>INDEX('Demographic-Economic'!$D$9:$I$11,MATCH('Base Case 3 - Forecasts'!E$8,'Demographic-Economic'!$C$9:$C$11,0), MATCH('Base Case 3 - Forecasts'!$B11,'Demographic-Economic'!$D$8:$I$8,0))</f>
        <v>4386948</v>
      </c>
      <c r="F11" s="161" cm="1">
        <f t="array" aca="1" ref="F11" ca="1">(1+INDIRECT("'Case "&amp;$E$6&amp;" Assumptions'!$C$10"))*E11</f>
        <v>4431047.137522921</v>
      </c>
      <c r="G11" s="161" cm="1">
        <f t="array" aca="1" ref="G11" ca="1">(1+INDIRECT("'Case "&amp;$E$6&amp;" Assumptions'!$C$10"))*F11</f>
        <v>4475589.5750189135</v>
      </c>
      <c r="H11" s="161" cm="1">
        <f t="array" aca="1" ref="H11" ca="1">(1+INDIRECT("'Case "&amp;$E$6&amp;" Assumptions'!$C$10"))*G11</f>
        <v>4520579.7686945423</v>
      </c>
      <c r="I11" s="161" cm="1">
        <f t="array" aca="1" ref="I11" ca="1">(1+INDIRECT("'Case "&amp;$E$6&amp;" Assumptions'!$C$10"))*H11</f>
        <v>4566022.2195517207</v>
      </c>
      <c r="J11" s="161" cm="1">
        <f t="array" aca="1" ref="J11" ca="1">(1+INDIRECT("'Case "&amp;$E$6&amp;" Assumptions'!$C$10"))*I11</f>
        <v>4611921.4738380099</v>
      </c>
      <c r="K11" s="161" cm="1">
        <f t="array" aca="1" ref="K11" ca="1">(1+INDIRECT("'Case "&amp;$E$6&amp;" Assumptions'!$C$10"))*J11</f>
        <v>4658282.1235014424</v>
      </c>
      <c r="L11" s="161" cm="1">
        <f t="array" aca="1" ref="L11" ca="1">(1+INDIRECT("'Case "&amp;$E$6&amp;" Assumptions'!$C$10"))*K11</f>
        <v>4705108.8066499224</v>
      </c>
      <c r="M11" s="161" cm="1">
        <f t="array" aca="1" ref="M11" ca="1">(1+INDIRECT("'Case "&amp;$E$6&amp;" Assumptions'!$C$10"))*L11</f>
        <v>4752406.208015237</v>
      </c>
      <c r="N11" s="161" cm="1">
        <f t="array" aca="1" ref="N11" ca="1">(1+INDIRECT("'Case "&amp;$E$6&amp;" Assumptions'!$C$11"))*M11</f>
        <v>4792716.0247036796</v>
      </c>
      <c r="O11" s="161" cm="1">
        <f t="array" aca="1" ref="O11" ca="1">(1+INDIRECT("'Case "&amp;$E$6&amp;" Assumptions'!$C$11"))*N11</f>
        <v>4833367.7484704172</v>
      </c>
      <c r="P11" s="161" cm="1">
        <f t="array" aca="1" ref="P11" ca="1">(1+INDIRECT("'Case "&amp;$E$6&amp;" Assumptions'!$C$11"))*O11</f>
        <v>4874364.2793646147</v>
      </c>
      <c r="Q11" s="161" cm="1">
        <f t="array" aca="1" ref="Q11" ca="1">(1+INDIRECT("'Case "&amp;$E$6&amp;" Assumptions'!$C$11"))*P11</f>
        <v>4915708.542033596</v>
      </c>
      <c r="R11" s="161" cm="1">
        <f t="array" aca="1" ref="R11" ca="1">(1+INDIRECT("'Case "&amp;$E$6&amp;" Assumptions'!$C$11"))*Q11</f>
        <v>4957403.4859314868</v>
      </c>
      <c r="S11" s="161" cm="1">
        <f t="array" aca="1" ref="S11" ca="1">(1+INDIRECT("'Case "&amp;$E$6&amp;" Assumptions'!$C$11"))*R11</f>
        <v>4999452.0855296254</v>
      </c>
      <c r="T11" s="161" cm="1">
        <f t="array" aca="1" ref="T11" ca="1">(1+INDIRECT("'Case "&amp;$E$6&amp;" Assumptions'!$C$11"))*S11</f>
        <v>5041857.3405287582</v>
      </c>
      <c r="U11" s="161" cm="1">
        <f t="array" aca="1" ref="U11" ca="1">(1+INDIRECT("'Case "&amp;$E$6&amp;" Assumptions'!$C$11"))*T11</f>
        <v>5084622.2760730349</v>
      </c>
      <c r="V11" s="161" cm="1">
        <f t="array" aca="1" ref="V11" ca="1">(1+INDIRECT("'Case "&amp;$E$6&amp;" Assumptions'!$C$11"))*U11</f>
        <v>5127749.9429658176</v>
      </c>
      <c r="W11" s="161" cm="1">
        <f t="array" aca="1" ref="W11" ca="1">(1+INDIRECT("'Case "&amp;$E$6&amp;" Assumptions'!$C$11"))*V11</f>
        <v>5171243.4178873245</v>
      </c>
      <c r="X11" s="161" cm="1">
        <f t="array" aca="1" ref="X11" ca="1">(1+INDIRECT("'Case "&amp;$E$6&amp;" Assumptions'!$C$12"))*W11</f>
        <v>5209065.4749124646</v>
      </c>
      <c r="Y11" s="161" cm="1">
        <f t="array" aca="1" ref="Y11" ca="1">(1+INDIRECT("'Case "&amp;$E$6&amp;" Assumptions'!$C$12"))*X11</f>
        <v>5247164.1594103444</v>
      </c>
      <c r="Z11" s="161" cm="1">
        <f t="array" aca="1" ref="Z11" ca="1">(1+INDIRECT("'Case "&amp;$E$6&amp;" Assumptions'!$C$12"))*Y11</f>
        <v>5285541.4946119748</v>
      </c>
      <c r="AA11" s="161" cm="1">
        <f t="array" aca="1" ref="AA11" ca="1">(1+INDIRECT("'Case "&amp;$E$6&amp;" Assumptions'!$C$12"))*Z11</f>
        <v>5324199.5185461156</v>
      </c>
      <c r="AB11" s="161" cm="1">
        <f t="array" aca="1" ref="AB11" ca="1">(1+INDIRECT("'Case "&amp;$E$6&amp;" Assumptions'!$C$12"))*AA11</f>
        <v>5363140.2841475038</v>
      </c>
      <c r="AC11" s="161" cm="1">
        <f t="array" aca="1" ref="AC11" ca="1">(1+INDIRECT("'Case "&amp;$E$6&amp;" Assumptions'!$C$12"))*AB11</f>
        <v>5402365.8593658758</v>
      </c>
      <c r="AD11" s="161" cm="1">
        <f t="array" aca="1" ref="AD11" ca="1">(1+INDIRECT("'Case "&amp;$E$6&amp;" Assumptions'!$C$12"))*AC11</f>
        <v>5441878.3272757856</v>
      </c>
      <c r="AE11" s="161" cm="1">
        <f t="array" aca="1" ref="AE11" ca="1">(1+INDIRECT("'Case "&amp;$E$6&amp;" Assumptions'!$C$12"))*AD11</f>
        <v>5481679.786187226</v>
      </c>
      <c r="AF11" s="161" cm="1">
        <f t="array" aca="1" ref="AF11" ca="1">(1+INDIRECT("'Case "&amp;$E$6&amp;" Assumptions'!$C$12"))*AE11</f>
        <v>5521772.3497570595</v>
      </c>
      <c r="AG11" s="161" cm="1">
        <f t="array" aca="1" ref="AG11" ca="1">(1+INDIRECT("'Case "&amp;$E$6&amp;" Assumptions'!$C$12"))*AF11</f>
        <v>5562158.1471012644</v>
      </c>
      <c r="AH11" s="161" cm="1">
        <f t="array" aca="1" ref="AH11" ca="1">(1+INDIRECT("'Case "&amp;$E$6&amp;" Assumptions'!$C$13"))*AG11</f>
        <v>5595319.595346258</v>
      </c>
      <c r="AI11" s="161" cm="1">
        <f t="array" aca="1" ref="AI11" ca="1">(1+INDIRECT("'Case "&amp;$E$6&amp;" Assumptions'!$C$13"))*AH11</f>
        <v>5628678.7513191914</v>
      </c>
      <c r="AJ11" s="161" cm="1">
        <f t="array" aca="1" ref="AJ11" ca="1">(1+INDIRECT("'Case "&amp;$E$6&amp;" Assumptions'!$C$13"))*AI11</f>
        <v>5662236.7937486107</v>
      </c>
      <c r="AK11" s="161" cm="1">
        <f t="array" aca="1" ref="AK11" ca="1">(1+INDIRECT("'Case "&amp;$E$6&amp;" Assumptions'!$C$13"))*AJ11</f>
        <v>5695994.9083906133</v>
      </c>
      <c r="AL11" s="161" cm="1">
        <f t="array" aca="1" ref="AL11" ca="1">(1+INDIRECT("'Case "&amp;$E$6&amp;" Assumptions'!$C$13"))*AK11</f>
        <v>5729954.288070743</v>
      </c>
      <c r="AM11" s="161" cm="1">
        <f t="array" aca="1" ref="AM11" ca="1">(1+INDIRECT("'Case "&amp;$E$6&amp;" Assumptions'!$C$13"))*AL11</f>
        <v>5764116.1327261422</v>
      </c>
      <c r="AN11" s="161" cm="1">
        <f t="array" aca="1" ref="AN11" ca="1">(1+INDIRECT("'Case "&amp;$E$6&amp;" Assumptions'!$C$13"))*AM11</f>
        <v>5798481.6494479468</v>
      </c>
      <c r="AO11" s="161" cm="1">
        <f t="array" aca="1" ref="AO11" ca="1">(1+INDIRECT("'Case "&amp;$E$6&amp;" Assumptions'!$C$13"))*AN11</f>
        <v>5833052.0525239399</v>
      </c>
      <c r="AP11" s="161" cm="1">
        <f t="array" aca="1" ref="AP11" ca="1">(1+INDIRECT("'Case "&amp;$E$6&amp;" Assumptions'!$C$13"))*AO11</f>
        <v>5867828.5634814594</v>
      </c>
      <c r="AQ11" s="161" cm="1">
        <f t="array" aca="1" ref="AQ11" ca="1">(1+INDIRECT("'Case "&amp;$E$6&amp;" Assumptions'!$C$13"))*AP11</f>
        <v>5902812.4111305578</v>
      </c>
      <c r="AR11" s="161" cm="1">
        <f t="array" aca="1" ref="AR11" ca="1">(1+INDIRECT("'Case "&amp;$E$6&amp;" Assumptions'!$C$14"))*AQ11</f>
        <v>5932830.7861695969</v>
      </c>
      <c r="AS11" s="161" cm="1">
        <f t="array" aca="1" ref="AS11" ca="1">(1+INDIRECT("'Case "&amp;$E$6&amp;" Assumptions'!$C$14"))*AR11</f>
        <v>5963001.8177352585</v>
      </c>
      <c r="AT11" s="161" cm="1">
        <f t="array" aca="1" ref="AT11" ca="1">(1+INDIRECT("'Case "&amp;$E$6&amp;" Assumptions'!$C$14"))*AS11</f>
        <v>5993326.2821525456</v>
      </c>
      <c r="AU11" s="161" cm="1">
        <f t="array" aca="1" ref="AU11" ca="1">(1+INDIRECT("'Case "&amp;$E$6&amp;" Assumptions'!$C$14"))*AT11</f>
        <v>6023804.9596944144</v>
      </c>
      <c r="AV11" s="161" cm="1">
        <f t="array" aca="1" ref="AV11" ca="1">(1+INDIRECT("'Case "&amp;$E$6&amp;" Assumptions'!$C$14"))*AU11</f>
        <v>6054438.6346018473</v>
      </c>
      <c r="AW11" s="161" cm="1">
        <f t="array" aca="1" ref="AW11" ca="1">(1+INDIRECT("'Case "&amp;$E$6&amp;" Assumptions'!$C$14"))*AV11</f>
        <v>6085228.095104035</v>
      </c>
      <c r="AX11" s="161" cm="1">
        <f t="array" aca="1" ref="AX11" ca="1">(1+INDIRECT("'Case "&amp;$E$6&amp;" Assumptions'!$C$14"))*AW11</f>
        <v>6116174.133438658</v>
      </c>
      <c r="AY11" s="161" cm="1">
        <f t="array" aca="1" ref="AY11" ca="1">(1+INDIRECT("'Case "&amp;$E$6&amp;" Assumptions'!$C$14"))*AX11</f>
        <v>6147277.5458722692</v>
      </c>
      <c r="AZ11" s="161" cm="1">
        <f t="array" aca="1" ref="AZ11" ca="1">(1+INDIRECT("'Case "&amp;$E$6&amp;" Assumptions'!$C$14"))*AY11</f>
        <v>6178539.1327207861</v>
      </c>
      <c r="BA11" s="161" cm="1">
        <f t="array" aca="1" ref="BA11" ca="1">(1+INDIRECT("'Case "&amp;$E$6&amp;" Assumptions'!$C$14"))*AZ11</f>
        <v>6209959.6983700804</v>
      </c>
      <c r="BB11" s="161" cm="1">
        <f t="array" aca="1" ref="BB11" ca="1">(1+INDIRECT("'Case "&amp;$E$6&amp;" Assumptions'!$C$15"))*BA11</f>
        <v>6237869.3509124406</v>
      </c>
      <c r="BC11" s="161" cm="1">
        <f t="array" aca="1" ref="BC11" ca="1">(1+INDIRECT("'Case "&amp;$E$6&amp;" Assumptions'!$C$15"))*BB11</f>
        <v>6265904.4388429308</v>
      </c>
      <c r="BD11" s="161" cm="1">
        <f t="array" aca="1" ref="BD11" ca="1">(1+INDIRECT("'Case "&amp;$E$6&amp;" Assumptions'!$C$15"))*BC11</f>
        <v>6294065.5259104744</v>
      </c>
      <c r="BE11" s="161" cm="1">
        <f t="array" aca="1" ref="BE11" ca="1">(1+INDIRECT("'Case "&amp;$E$6&amp;" Assumptions'!$C$15"))*BD11</f>
        <v>6322353.1783976741</v>
      </c>
      <c r="BF11" s="161" cm="1">
        <f t="array" aca="1" ref="BF11" ca="1">(1+INDIRECT("'Case "&amp;$E$6&amp;" Assumptions'!$C$15"))*BE11</f>
        <v>6350767.9651321964</v>
      </c>
      <c r="BG11" s="161" cm="1">
        <f t="array" aca="1" ref="BG11" ca="1">(1+INDIRECT("'Case "&amp;$E$6&amp;" Assumptions'!$C$15"))*BF11</f>
        <v>6379310.4574982123</v>
      </c>
      <c r="BH11" s="161" cm="1">
        <f t="array" aca="1" ref="BH11" ca="1">(1+INDIRECT("'Case "&amp;$E$6&amp;" Assumptions'!$C$15"))*BG11</f>
        <v>6407981.2294478836</v>
      </c>
      <c r="BI11" s="161" cm="1">
        <f t="array" aca="1" ref="BI11" ca="1">(1+INDIRECT("'Case "&amp;$E$6&amp;" Assumptions'!$C$15"))*BH11</f>
        <v>6436780.857512909</v>
      </c>
      <c r="BJ11" s="161" cm="1">
        <f t="array" aca="1" ref="BJ11" ca="1">(1+INDIRECT("'Case "&amp;$E$6&amp;" Assumptions'!$C$15"))*BI11</f>
        <v>6465709.9208161142</v>
      </c>
      <c r="BK11" s="161" cm="1">
        <f t="array" aca="1" ref="BK11" ca="1">(1+INDIRECT("'Case "&amp;$E$6&amp;" Assumptions'!$C$15"))*BJ11</f>
        <v>6494769.0010830974</v>
      </c>
      <c r="BL11" s="161" cm="1">
        <f t="array" aca="1" ref="BL11" ca="1">(1+INDIRECT("'Case "&amp;$E$6&amp;" Assumptions'!$C$16"))*BK11</f>
        <v>6522165.5442379853</v>
      </c>
      <c r="BM11" s="161" cm="1">
        <f t="array" aca="1" ref="BM11" ca="1">(1+INDIRECT("'Case "&amp;$E$6&amp;" Assumptions'!$C$16"))*BL11</f>
        <v>6549677.6527927686</v>
      </c>
      <c r="BN11" s="161" cm="1">
        <f t="array" aca="1" ref="BN11" ca="1">(1+INDIRECT("'Case "&amp;$E$6&amp;" Assumptions'!$C$16"))*BM11</f>
        <v>6577305.8142309068</v>
      </c>
      <c r="BO11" s="161" cm="1">
        <f t="array" aca="1" ref="BO11" ca="1">(1+INDIRECT("'Case "&amp;$E$6&amp;" Assumptions'!$C$16"))*BN11</f>
        <v>6605050.5180921871</v>
      </c>
      <c r="BP11" s="161" cm="1">
        <f t="array" aca="1" ref="BP11" ca="1">(1+INDIRECT("'Case "&amp;$E$6&amp;" Assumptions'!$C$16"))*BO11</f>
        <v>6632912.255981395</v>
      </c>
      <c r="BQ11" s="161" cm="1">
        <f t="array" aca="1" ref="BQ11" ca="1">(1+INDIRECT("'Case "&amp;$E$6&amp;" Assumptions'!$C$16"))*BP11</f>
        <v>6660891.5215770267</v>
      </c>
      <c r="BR11" s="161" cm="1">
        <f t="array" aca="1" ref="BR11" ca="1">(1+INDIRECT("'Case "&amp;$E$6&amp;" Assumptions'!$C$16"))*BQ11</f>
        <v>6688988.8106400371</v>
      </c>
      <c r="BS11" s="161" cm="1">
        <f t="array" aca="1" ref="BS11" ca="1">(1+INDIRECT("'Case "&amp;$E$6&amp;" Assumptions'!$C$16"))*BR11</f>
        <v>6717204.621022624</v>
      </c>
      <c r="BT11" s="161" cm="1">
        <f t="array" aca="1" ref="BT11" ca="1">(1+INDIRECT("'Case "&amp;$E$6&amp;" Assumptions'!$C$16"))*BS11</f>
        <v>6745539.4526770478</v>
      </c>
      <c r="BU11" s="161" cm="1">
        <f t="array" aca="1" ref="BU11" ca="1">(1+INDIRECT("'Case "&amp;$E$6&amp;" Assumptions'!$C$16"))*BT11</f>
        <v>6773993.8076644922</v>
      </c>
      <c r="BV11" s="161" cm="1">
        <f t="array" aca="1" ref="BV11" ca="1">(1+INDIRECT("'Case "&amp;$E$6&amp;" Assumptions'!$C$17"))*BU11</f>
        <v>6800872.7781785913</v>
      </c>
      <c r="BW11" s="161" cm="1">
        <f t="array" aca="1" ref="BW11" ca="1">(1+INDIRECT("'Case "&amp;$E$6&amp;" Assumptions'!$C$17"))*BV11</f>
        <v>6827858.403507621</v>
      </c>
      <c r="BX11" s="161" cm="1">
        <f t="array" aca="1" ref="BX11" ca="1">(1+INDIRECT("'Case "&amp;$E$6&amp;" Assumptions'!$C$17"))*BW11</f>
        <v>6854951.1068541566</v>
      </c>
      <c r="BY11" s="161" cm="1">
        <f t="array" aca="1" ref="BY11" ca="1">(1+INDIRECT("'Case "&amp;$E$6&amp;" Assumptions'!$C$17"))*BX11</f>
        <v>6882151.3131000269</v>
      </c>
      <c r="BZ11" s="161" cm="1">
        <f t="array" aca="1" ref="BZ11" ca="1">(1+INDIRECT("'Case "&amp;$E$6&amp;" Assumptions'!$C$17"))*BY11</f>
        <v>6909459.4488129765</v>
      </c>
      <c r="CA11" s="161" cm="1">
        <f t="array" aca="1" ref="CA11" ca="1">(1+INDIRECT("'Case "&amp;$E$6&amp;" Assumptions'!$C$17"))*BZ11</f>
        <v>6936875.9422533568</v>
      </c>
      <c r="CB11" s="161" cm="1">
        <f t="array" aca="1" ref="CB11" ca="1">(1+INDIRECT("'Case "&amp;$E$6&amp;" Assumptions'!$C$17"))*CA11</f>
        <v>6964401.2233808395</v>
      </c>
      <c r="CC11" s="161" cm="1">
        <f t="array" aca="1" ref="CC11" ca="1">(1+INDIRECT("'Case "&amp;$E$6&amp;" Assumptions'!$C$17"))*CB11</f>
        <v>6992035.7238611626</v>
      </c>
      <c r="CD11" s="161" cm="1">
        <f t="array" aca="1" ref="CD11" ca="1">(1+INDIRECT("'Case "&amp;$E$6&amp;" Assumptions'!$C$17"))*CC11</f>
        <v>7019779.8770728987</v>
      </c>
      <c r="CE11" s="161" cm="1">
        <f t="array" aca="1" ref="CE11" ca="1">(1+INDIRECT("'Case "&amp;$E$6&amp;" Assumptions'!$C$17"))*CD11</f>
        <v>7047634.1181142498</v>
      </c>
      <c r="CF11" s="161" cm="1">
        <f t="array" aca="1" ref="CF11" ca="1">(1+INDIRECT("'Case "&amp;$E$6&amp;" Assumptions'!$C$17"))*CE11</f>
        <v>7075598.8838098748</v>
      </c>
    </row>
    <row r="12" spans="1:84" x14ac:dyDescent="0.2">
      <c r="B12" s="118" t="s">
        <v>33</v>
      </c>
      <c r="C12" s="160">
        <f>INDEX('Demographic-Economic'!$D$9:$I$11,MATCH('Base Case 3 - Forecasts'!C$8,'Demographic-Economic'!$C$9:$C$11,0), MATCH('Base Case 3 - Forecasts'!$B12,'Demographic-Economic'!$D$8:$I$8,0))</f>
        <v>4614048</v>
      </c>
      <c r="D12" s="160">
        <f>INDEX('Demographic-Economic'!$D$9:$I$11,MATCH('Base Case 3 - Forecasts'!D$8,'Demographic-Economic'!$C$9:$C$11,0), MATCH('Base Case 3 - Forecasts'!$B12,'Demographic-Economic'!$D$8:$I$8,0))</f>
        <v>4993764</v>
      </c>
      <c r="E12" s="160">
        <f>INDEX('Demographic-Economic'!$D$9:$I$11,MATCH('Base Case 3 - Forecasts'!E$8,'Demographic-Economic'!$C$9:$C$11,0), MATCH('Base Case 3 - Forecasts'!$B12,'Demographic-Economic'!$D$8:$I$8,0))</f>
        <v>5019684</v>
      </c>
      <c r="F12" s="161" cm="1">
        <f t="array" aca="1" ref="F12" ca="1">(1+INDIRECT("'Case "&amp;$E$6&amp;" Assumptions'!$C$10"))*E12</f>
        <v>5070143.6213672031</v>
      </c>
      <c r="G12" s="161" cm="1">
        <f t="array" aca="1" ref="G12" ca="1">(1+INDIRECT("'Case "&amp;$E$6&amp;" Assumptions'!$C$10"))*F12</f>
        <v>5121110.4805184025</v>
      </c>
      <c r="H12" s="161" cm="1">
        <f t="array" aca="1" ref="H12" ca="1">(1+INDIRECT("'Case "&amp;$E$6&amp;" Assumptions'!$C$10"))*G12</f>
        <v>5172589.6763854278</v>
      </c>
      <c r="I12" s="161" cm="1">
        <f t="array" aca="1" ref="I12" ca="1">(1+INDIRECT("'Case "&amp;$E$6&amp;" Assumptions'!$C$10"))*H12</f>
        <v>5224586.3591563571</v>
      </c>
      <c r="J12" s="161" cm="1">
        <f t="array" aca="1" ref="J12" ca="1">(1+INDIRECT("'Case "&amp;$E$6&amp;" Assumptions'!$C$10"))*I12</f>
        <v>5277105.7307907632</v>
      </c>
      <c r="K12" s="161" cm="1">
        <f t="array" aca="1" ref="K12" ca="1">(1+INDIRECT("'Case "&amp;$E$6&amp;" Assumptions'!$C$10"))*J12</f>
        <v>5330153.0455401372</v>
      </c>
      <c r="L12" s="161" cm="1">
        <f t="array" aca="1" ref="L12" ca="1">(1+INDIRECT("'Case "&amp;$E$6&amp;" Assumptions'!$C$10"))*K12</f>
        <v>5383733.6104735471</v>
      </c>
      <c r="M12" s="161" cm="1">
        <f t="array" aca="1" ref="M12" ca="1">(1+INDIRECT("'Case "&amp;$E$6&amp;" Assumptions'!$C$10"))*L12</f>
        <v>5437852.7860085769</v>
      </c>
      <c r="N12" s="161" cm="1">
        <f t="array" aca="1" ref="N12" ca="1">(1+INDIRECT("'Case "&amp;$E$6&amp;" Assumptions'!$C$11"))*M12</f>
        <v>5483976.5471915007</v>
      </c>
      <c r="O12" s="161" cm="1">
        <f t="array" aca="1" ref="O12" ca="1">(1+INDIRECT("'Case "&amp;$E$6&amp;" Assumptions'!$C$11"))*N12</f>
        <v>5530491.5292164329</v>
      </c>
      <c r="P12" s="161" cm="1">
        <f t="array" aca="1" ref="P12" ca="1">(1+INDIRECT("'Case "&amp;$E$6&amp;" Assumptions'!$C$11"))*O12</f>
        <v>5577401.0504109189</v>
      </c>
      <c r="Q12" s="161" cm="1">
        <f t="array" aca="1" ref="Q12" ca="1">(1+INDIRECT("'Case "&amp;$E$6&amp;" Assumptions'!$C$11"))*P12</f>
        <v>5624708.4572484931</v>
      </c>
      <c r="R12" s="161" cm="1">
        <f t="array" aca="1" ref="R12" ca="1">(1+INDIRECT("'Case "&amp;$E$6&amp;" Assumptions'!$C$11"))*Q12</f>
        <v>5672417.1245874129</v>
      </c>
      <c r="S12" s="161" cm="1">
        <f t="array" aca="1" ref="S12" ca="1">(1+INDIRECT("'Case "&amp;$E$6&amp;" Assumptions'!$C$11"))*R12</f>
        <v>5720530.4559114184</v>
      </c>
      <c r="T12" s="161" cm="1">
        <f t="array" aca="1" ref="T12" ca="1">(1+INDIRECT("'Case "&amp;$E$6&amp;" Assumptions'!$C$11"))*S12</f>
        <v>5769051.8835725328</v>
      </c>
      <c r="U12" s="161" cm="1">
        <f t="array" aca="1" ref="U12" ca="1">(1+INDIRECT("'Case "&amp;$E$6&amp;" Assumptions'!$C$11"))*T12</f>
        <v>5817984.8690359201</v>
      </c>
      <c r="V12" s="161" cm="1">
        <f t="array" aca="1" ref="V12" ca="1">(1+INDIRECT("'Case "&amp;$E$6&amp;" Assumptions'!$C$11"))*U12</f>
        <v>5867332.9031268256</v>
      </c>
      <c r="W12" s="161" cm="1">
        <f t="array" aca="1" ref="W12" ca="1">(1+INDIRECT("'Case "&amp;$E$6&amp;" Assumptions'!$C$11"))*V12</f>
        <v>5917099.5062796064</v>
      </c>
      <c r="X12" s="161" cm="1">
        <f t="array" aca="1" ref="X12" ca="1">(1+INDIRECT("'Case "&amp;$E$6&amp;" Assumptions'!$C$12"))*W12</f>
        <v>5960376.6945426501</v>
      </c>
      <c r="Y12" s="161" cm="1">
        <f t="array" aca="1" ref="Y12" ca="1">(1+INDIRECT("'Case "&amp;$E$6&amp;" Assumptions'!$C$12"))*X12</f>
        <v>6003970.4086680636</v>
      </c>
      <c r="Z12" s="161" cm="1">
        <f t="array" aca="1" ref="Z12" ca="1">(1+INDIRECT("'Case "&amp;$E$6&amp;" Assumptions'!$C$12"))*Y12</f>
        <v>6047882.9637004603</v>
      </c>
      <c r="AA12" s="161" cm="1">
        <f t="array" aca="1" ref="AA12" ca="1">(1+INDIRECT("'Case "&amp;$E$6&amp;" Assumptions'!$C$12"))*Z12</f>
        <v>6092116.6916165026</v>
      </c>
      <c r="AB12" s="161" cm="1">
        <f t="array" aca="1" ref="AB12" ca="1">(1+INDIRECT("'Case "&amp;$E$6&amp;" Assumptions'!$C$12"))*AA12</f>
        <v>6136673.9414487416</v>
      </c>
      <c r="AC12" s="161" cm="1">
        <f t="array" aca="1" ref="AC12" ca="1">(1+INDIRECT("'Case "&amp;$E$6&amp;" Assumptions'!$C$12"))*AB12</f>
        <v>6181557.079410363</v>
      </c>
      <c r="AD12" s="161" cm="1">
        <f t="array" aca="1" ref="AD12" ca="1">(1+INDIRECT("'Case "&amp;$E$6&amp;" Assumptions'!$C$12"))*AC12</f>
        <v>6226768.4890208459</v>
      </c>
      <c r="AE12" s="161" cm="1">
        <f t="array" aca="1" ref="AE12" ca="1">(1+INDIRECT("'Case "&amp;$E$6&amp;" Assumptions'!$C$12"))*AD12</f>
        <v>6272310.5712325368</v>
      </c>
      <c r="AF12" s="161" cm="1">
        <f t="array" aca="1" ref="AF12" ca="1">(1+INDIRECT("'Case "&amp;$E$6&amp;" Assumptions'!$C$12"))*AE12</f>
        <v>6318185.7445581555</v>
      </c>
      <c r="AG12" s="161" cm="1">
        <f t="array" aca="1" ref="AG12" ca="1">(1+INDIRECT("'Case "&amp;$E$6&amp;" Assumptions'!$C$12"))*AF12</f>
        <v>6364396.445199227</v>
      </c>
      <c r="AH12" s="161" cm="1">
        <f t="array" aca="1" ref="AH12" ca="1">(1+INDIRECT("'Case "&amp;$E$6&amp;" Assumptions'!$C$13"))*AG12</f>
        <v>6402340.8181829555</v>
      </c>
      <c r="AI12" s="161" cm="1">
        <f t="array" aca="1" ref="AI12" ca="1">(1+INDIRECT("'Case "&amp;$E$6&amp;" Assumptions'!$C$13"))*AH12</f>
        <v>6440511.4145727092</v>
      </c>
      <c r="AJ12" s="161" cm="1">
        <f t="array" aca="1" ref="AJ12" ca="1">(1+INDIRECT("'Case "&amp;$E$6&amp;" Assumptions'!$C$13"))*AI12</f>
        <v>6478909.5831067963</v>
      </c>
      <c r="AK12" s="161" cm="1">
        <f t="array" aca="1" ref="AK12" ca="1">(1+INDIRECT("'Case "&amp;$E$6&amp;" Assumptions'!$C$13"))*AJ12</f>
        <v>6517536.6805646699</v>
      </c>
      <c r="AL12" s="161" cm="1">
        <f t="array" aca="1" ref="AL12" ca="1">(1+INDIRECT("'Case "&amp;$E$6&amp;" Assumptions'!$C$13"))*AK12</f>
        <v>6556394.0718148677</v>
      </c>
      <c r="AM12" s="161" cm="1">
        <f t="array" aca="1" ref="AM12" ca="1">(1+INDIRECT("'Case "&amp;$E$6&amp;" Assumptions'!$C$13"))*AL12</f>
        <v>6595483.1298632398</v>
      </c>
      <c r="AN12" s="161" cm="1">
        <f t="array" aca="1" ref="AN12" ca="1">(1+INDIRECT("'Case "&amp;$E$6&amp;" Assumptions'!$C$13"))*AM12</f>
        <v>6634805.2359014638</v>
      </c>
      <c r="AO12" s="161" cm="1">
        <f t="array" aca="1" ref="AO12" ca="1">(1+INDIRECT("'Case "&amp;$E$6&amp;" Assumptions'!$C$13"))*AN12</f>
        <v>6674361.7793558463</v>
      </c>
      <c r="AP12" s="161" cm="1">
        <f t="array" aca="1" ref="AP12" ca="1">(1+INDIRECT("'Case "&amp;$E$6&amp;" Assumptions'!$C$13"))*AO12</f>
        <v>6714154.1579364194</v>
      </c>
      <c r="AQ12" s="161" cm="1">
        <f t="array" aca="1" ref="AQ12" ca="1">(1+INDIRECT("'Case "&amp;$E$6&amp;" Assumptions'!$C$13"))*AP12</f>
        <v>6754183.7776863268</v>
      </c>
      <c r="AR12" s="161" cm="1">
        <f t="array" aca="1" ref="AR12" ca="1">(1+INDIRECT("'Case "&amp;$E$6&amp;" Assumptions'!$C$14"))*AQ12</f>
        <v>6788531.747365809</v>
      </c>
      <c r="AS12" s="161" cm="1">
        <f t="array" aca="1" ref="AS12" ca="1">(1+INDIRECT("'Case "&amp;$E$6&amp;" Assumptions'!$C$14"))*AR12</f>
        <v>6823054.3914485853</v>
      </c>
      <c r="AT12" s="161" cm="1">
        <f t="array" aca="1" ref="AT12" ca="1">(1+INDIRECT("'Case "&amp;$E$6&amp;" Assumptions'!$C$14"))*AS12</f>
        <v>6857752.5982301626</v>
      </c>
      <c r="AU12" s="161" cm="1">
        <f t="array" aca="1" ref="AU12" ca="1">(1+INDIRECT("'Case "&amp;$E$6&amp;" Assumptions'!$C$14"))*AT12</f>
        <v>6892627.2605234189</v>
      </c>
      <c r="AV12" s="161" cm="1">
        <f t="array" aca="1" ref="AV12" ca="1">(1+INDIRECT("'Case "&amp;$E$6&amp;" Assumptions'!$C$14"))*AU12</f>
        <v>6927679.2756815748</v>
      </c>
      <c r="AW12" s="161" cm="1">
        <f t="array" aca="1" ref="AW12" ca="1">(1+INDIRECT("'Case "&amp;$E$6&amp;" Assumptions'!$C$14"))*AV12</f>
        <v>6962909.5456212834</v>
      </c>
      <c r="AX12" s="161" cm="1">
        <f t="array" aca="1" ref="AX12" ca="1">(1+INDIRECT("'Case "&amp;$E$6&amp;" Assumptions'!$C$14"))*AW12</f>
        <v>6998318.9768458372</v>
      </c>
      <c r="AY12" s="161" cm="1">
        <f t="array" aca="1" ref="AY12" ca="1">(1+INDIRECT("'Case "&amp;$E$6&amp;" Assumptions'!$C$14"))*AX12</f>
        <v>7033908.480468493</v>
      </c>
      <c r="AZ12" s="161" cm="1">
        <f t="array" aca="1" ref="AZ12" ca="1">(1+INDIRECT("'Case "&amp;$E$6&amp;" Assumptions'!$C$14"))*AY12</f>
        <v>7069678.9722359153</v>
      </c>
      <c r="BA12" s="161" cm="1">
        <f t="array" aca="1" ref="BA12" ca="1">(1+INDIRECT("'Case "&amp;$E$6&amp;" Assumptions'!$C$14"))*AZ12</f>
        <v>7105631.3725517411</v>
      </c>
      <c r="BB12" s="161" cm="1">
        <f t="array" aca="1" ref="BB12" ca="1">(1+INDIRECT("'Case "&amp;$E$6&amp;" Assumptions'!$C$15"))*BA12</f>
        <v>7137566.4755692482</v>
      </c>
      <c r="BC12" s="161" cm="1">
        <f t="array" aca="1" ref="BC12" ca="1">(1+INDIRECT("'Case "&amp;$E$6&amp;" Assumptions'!$C$15"))*BB12</f>
        <v>7169645.1057064813</v>
      </c>
      <c r="BD12" s="161" cm="1">
        <f t="array" aca="1" ref="BD12" ca="1">(1+INDIRECT("'Case "&amp;$E$6&amp;" Assumptions'!$C$15"))*BC12</f>
        <v>7201867.9080227064</v>
      </c>
      <c r="BE12" s="161" cm="1">
        <f t="array" aca="1" ref="BE12" ca="1">(1+INDIRECT("'Case "&amp;$E$6&amp;" Assumptions'!$C$15"))*BD12</f>
        <v>7234235.5304763019</v>
      </c>
      <c r="BF12" s="161" cm="1">
        <f t="array" aca="1" ref="BF12" ca="1">(1+INDIRECT("'Case "&amp;$E$6&amp;" Assumptions'!$C$15"))*BE12</f>
        <v>7266748.6239377912</v>
      </c>
      <c r="BG12" s="161" cm="1">
        <f t="array" aca="1" ref="BG12" ca="1">(1+INDIRECT("'Case "&amp;$E$6&amp;" Assumptions'!$C$15"))*BF12</f>
        <v>7299407.8422029288</v>
      </c>
      <c r="BH12" s="161" cm="1">
        <f t="array" aca="1" ref="BH12" ca="1">(1+INDIRECT("'Case "&amp;$E$6&amp;" Assumptions'!$C$15"))*BG12</f>
        <v>7332213.842005848</v>
      </c>
      <c r="BI12" s="161" cm="1">
        <f t="array" aca="1" ref="BI12" ca="1">(1+INDIRECT("'Case "&amp;$E$6&amp;" Assumptions'!$C$15"))*BH12</f>
        <v>7365167.2830322655</v>
      </c>
      <c r="BJ12" s="161" cm="1">
        <f t="array" aca="1" ref="BJ12" ca="1">(1+INDIRECT("'Case "&amp;$E$6&amp;" Assumptions'!$C$15"))*BI12</f>
        <v>7398268.8279327489</v>
      </c>
      <c r="BK12" s="161" cm="1">
        <f t="array" aca="1" ref="BK12" ca="1">(1+INDIRECT("'Case "&amp;$E$6&amp;" Assumptions'!$C$15"))*BJ12</f>
        <v>7431519.1423360407</v>
      </c>
      <c r="BL12" s="161" cm="1">
        <f t="array" aca="1" ref="BL12" ca="1">(1+INDIRECT("'Case "&amp;$E$6&amp;" Assumptions'!$C$16"))*BK12</f>
        <v>7462867.1294400366</v>
      </c>
      <c r="BM12" s="161" cm="1">
        <f t="array" aca="1" ref="BM12" ca="1">(1+INDIRECT("'Case "&amp;$E$6&amp;" Assumptions'!$C$16"))*BL12</f>
        <v>7494347.3501125202</v>
      </c>
      <c r="BN12" s="161" cm="1">
        <f t="array" aca="1" ref="BN12" ca="1">(1+INDIRECT("'Case "&amp;$E$6&amp;" Assumptions'!$C$16"))*BM12</f>
        <v>7525960.3621474113</v>
      </c>
      <c r="BO12" s="161" cm="1">
        <f t="array" aca="1" ref="BO12" ca="1">(1+INDIRECT("'Case "&amp;$E$6&amp;" Assumptions'!$C$16"))*BN12</f>
        <v>7557706.7256915439</v>
      </c>
      <c r="BP12" s="161" cm="1">
        <f t="array" aca="1" ref="BP12" ca="1">(1+INDIRECT("'Case "&amp;$E$6&amp;" Assumptions'!$C$16"))*BO12</f>
        <v>7589587.0032545896</v>
      </c>
      <c r="BQ12" s="161" cm="1">
        <f t="array" aca="1" ref="BQ12" ca="1">(1+INDIRECT("'Case "&amp;$E$6&amp;" Assumptions'!$C$16"))*BP12</f>
        <v>7621601.7597190253</v>
      </c>
      <c r="BR12" s="161" cm="1">
        <f t="array" aca="1" ref="BR12" ca="1">(1+INDIRECT("'Case "&amp;$E$6&amp;" Assumptions'!$C$16"))*BQ12</f>
        <v>7653751.5623501418</v>
      </c>
      <c r="BS12" s="161" cm="1">
        <f t="array" aca="1" ref="BS12" ca="1">(1+INDIRECT("'Case "&amp;$E$6&amp;" Assumptions'!$C$16"))*BR12</f>
        <v>7686036.9808060946</v>
      </c>
      <c r="BT12" s="161" cm="1">
        <f t="array" aca="1" ref="BT12" ca="1">(1+INDIRECT("'Case "&amp;$E$6&amp;" Assumptions'!$C$16"))*BS12</f>
        <v>7718458.5871479986</v>
      </c>
      <c r="BU12" s="161" cm="1">
        <f t="array" aca="1" ref="BU12" ca="1">(1+INDIRECT("'Case "&amp;$E$6&amp;" Assumptions'!$C$16"))*BT12</f>
        <v>7751016.9558500648</v>
      </c>
      <c r="BV12" s="161" cm="1">
        <f t="array" aca="1" ref="BV12" ca="1">(1+INDIRECT("'Case "&amp;$E$6&amp;" Assumptions'!$C$17"))*BU12</f>
        <v>7781772.7200456047</v>
      </c>
      <c r="BW12" s="161" cm="1">
        <f t="array" aca="1" ref="BW12" ca="1">(1+INDIRECT("'Case "&amp;$E$6&amp;" Assumptions'!$C$17"))*BV12</f>
        <v>7812650.5220378153</v>
      </c>
      <c r="BX12" s="161" cm="1">
        <f t="array" aca="1" ref="BX12" ca="1">(1+INDIRECT("'Case "&amp;$E$6&amp;" Assumptions'!$C$17"))*BW12</f>
        <v>7843650.8460684065</v>
      </c>
      <c r="BY12" s="161" cm="1">
        <f t="array" aca="1" ref="BY12" ca="1">(1+INDIRECT("'Case "&amp;$E$6&amp;" Assumptions'!$C$17"))*BX12</f>
        <v>7874774.1783005409</v>
      </c>
      <c r="BZ12" s="161" cm="1">
        <f t="array" aca="1" ref="BZ12" ca="1">(1+INDIRECT("'Case "&amp;$E$6&amp;" Assumptions'!$C$17"))*BY12</f>
        <v>7906021.0068264604</v>
      </c>
      <c r="CA12" s="161" cm="1">
        <f t="array" aca="1" ref="CA12" ca="1">(1+INDIRECT("'Case "&amp;$E$6&amp;" Assumptions'!$C$17"))*BZ12</f>
        <v>7937391.8216751385</v>
      </c>
      <c r="CB12" s="161" cm="1">
        <f t="array" aca="1" ref="CB12" ca="1">(1+INDIRECT("'Case "&amp;$E$6&amp;" Assumptions'!$C$17"))*CA12</f>
        <v>7968887.1148199691</v>
      </c>
      <c r="CC12" s="161" cm="1">
        <f t="array" aca="1" ref="CC12" ca="1">(1+INDIRECT("'Case "&amp;$E$6&amp;" Assumptions'!$C$17"))*CB12</f>
        <v>8000507.3801864767</v>
      </c>
      <c r="CD12" s="161" cm="1">
        <f t="array" aca="1" ref="CD12" ca="1">(1+INDIRECT("'Case "&amp;$E$6&amp;" Assumptions'!$C$17"))*CC12</f>
        <v>8032253.1136600664</v>
      </c>
      <c r="CE12" s="161" cm="1">
        <f t="array" aca="1" ref="CE12" ca="1">(1+INDIRECT("'Case "&amp;$E$6&amp;" Assumptions'!$C$17"))*CD12</f>
        <v>8064124.8130937992</v>
      </c>
      <c r="CF12" s="161" cm="1">
        <f t="array" aca="1" ref="CF12" ca="1">(1+INDIRECT("'Case "&amp;$E$6&amp;" Assumptions'!$C$17"))*CE12</f>
        <v>8096122.978316199</v>
      </c>
    </row>
    <row r="13" spans="1:84" x14ac:dyDescent="0.2">
      <c r="B13" s="118" t="s">
        <v>34</v>
      </c>
      <c r="C13" s="160">
        <f>INDEX('Demographic-Economic'!$D$9:$I$11,MATCH('Base Case 3 - Forecasts'!C$8,'Demographic-Economic'!$C$9:$C$11,0), MATCH('Base Case 3 - Forecasts'!$B13,'Demographic-Economic'!$D$8:$I$8,0))</f>
        <v>1110012</v>
      </c>
      <c r="D13" s="160">
        <f>INDEX('Demographic-Economic'!$D$9:$I$11,MATCH('Base Case 3 - Forecasts'!D$8,'Demographic-Economic'!$C$9:$C$11,0), MATCH('Base Case 3 - Forecasts'!$B13,'Demographic-Economic'!$D$8:$I$8,0))</f>
        <v>1010676</v>
      </c>
      <c r="E13" s="160">
        <f>INDEX('Demographic-Economic'!$D$9:$I$11,MATCH('Base Case 3 - Forecasts'!E$8,'Demographic-Economic'!$C$9:$C$11,0), MATCH('Base Case 3 - Forecasts'!$B13,'Demographic-Economic'!$D$8:$I$8,0))</f>
        <v>995544</v>
      </c>
      <c r="F13" s="161" cm="1">
        <f t="array" aca="1" ref="F13" ca="1">(1+INDIRECT("'Case "&amp;$E$6&amp;" Assumptions'!$C$10"))*E13</f>
        <v>1005551.5569088394</v>
      </c>
      <c r="G13" s="161" cm="1">
        <f t="array" aca="1" ref="G13" ca="1">(1+INDIRECT("'Case "&amp;$E$6&amp;" Assumptions'!$C$10"))*F13</f>
        <v>1015659.7132841853</v>
      </c>
      <c r="H13" s="161" cm="1">
        <f t="array" aca="1" ref="H13" ca="1">(1+INDIRECT("'Case "&amp;$E$6&amp;" Assumptions'!$C$10"))*G13</f>
        <v>1025869.4803871029</v>
      </c>
      <c r="I13" s="161" cm="1">
        <f t="array" aca="1" ref="I13" ca="1">(1+INDIRECT("'Case "&amp;$E$6&amp;" Assumptions'!$C$10"))*H13</f>
        <v>1036181.879644208</v>
      </c>
      <c r="J13" s="161" cm="1">
        <f t="array" aca="1" ref="J13" ca="1">(1+INDIRECT("'Case "&amp;$E$6&amp;" Assumptions'!$C$10"))*I13</f>
        <v>1046597.9427498544</v>
      </c>
      <c r="K13" s="161" cm="1">
        <f t="array" aca="1" ref="K13" ca="1">(1+INDIRECT("'Case "&amp;$E$6&amp;" Assumptions'!$C$10"))*J13</f>
        <v>1057118.7117693487</v>
      </c>
      <c r="L13" s="161" cm="1">
        <f t="array" aca="1" ref="L13" ca="1">(1+INDIRECT("'Case "&amp;$E$6&amp;" Assumptions'!$C$10"))*K13</f>
        <v>1067745.2392432031</v>
      </c>
      <c r="M13" s="161" cm="1">
        <f t="array" aca="1" ref="M13" ca="1">(1+INDIRECT("'Case "&amp;$E$6&amp;" Assumptions'!$C$10"))*L13</f>
        <v>1078478.5882924353</v>
      </c>
      <c r="N13" s="161" cm="1">
        <f t="array" aca="1" ref="N13" ca="1">(1+INDIRECT("'Case "&amp;$E$6&amp;" Assumptions'!$C$11"))*M13</f>
        <v>1087626.2226262088</v>
      </c>
      <c r="O13" s="161" cm="1">
        <f t="array" aca="1" ref="O13" ca="1">(1+INDIRECT("'Case "&amp;$E$6&amp;" Assumptions'!$C$11"))*N13</f>
        <v>1096851.4470158375</v>
      </c>
      <c r="P13" s="161" cm="1">
        <f t="array" aca="1" ref="P13" ca="1">(1+INDIRECT("'Case "&amp;$E$6&amp;" Assumptions'!$C$11"))*O13</f>
        <v>1106154.919578661</v>
      </c>
      <c r="Q13" s="161" cm="1">
        <f t="array" aca="1" ref="Q13" ca="1">(1+INDIRECT("'Case "&amp;$E$6&amp;" Assumptions'!$C$11"))*P13</f>
        <v>1115537.3040141566</v>
      </c>
      <c r="R13" s="161" cm="1">
        <f t="array" aca="1" ref="R13" ca="1">(1+INDIRECT("'Case "&amp;$E$6&amp;" Assumptions'!$C$11"))*Q13</f>
        <v>1124999.2696512879</v>
      </c>
      <c r="S13" s="161" cm="1">
        <f t="array" aca="1" ref="S13" ca="1">(1+INDIRECT("'Case "&amp;$E$6&amp;" Assumptions'!$C$11"))*R13</f>
        <v>1134541.491496254</v>
      </c>
      <c r="T13" s="161" cm="1">
        <f t="array" aca="1" ref="T13" ca="1">(1+INDIRECT("'Case "&amp;$E$6&amp;" Assumptions'!$C$11"))*S13</f>
        <v>1144164.6502806428</v>
      </c>
      <c r="U13" s="161" cm="1">
        <f t="array" aca="1" ref="U13" ca="1">(1+INDIRECT("'Case "&amp;$E$6&amp;" Assumptions'!$C$11"))*T13</f>
        <v>1153869.4325099948</v>
      </c>
      <c r="V13" s="161" cm="1">
        <f t="array" aca="1" ref="V13" ca="1">(1+INDIRECT("'Case "&amp;$E$6&amp;" Assumptions'!$C$11"))*U13</f>
        <v>1163656.5305127769</v>
      </c>
      <c r="W13" s="161" cm="1">
        <f t="array" aca="1" ref="W13" ca="1">(1+INDIRECT("'Case "&amp;$E$6&amp;" Assumptions'!$C$11"))*V13</f>
        <v>1173526.6424897723</v>
      </c>
      <c r="X13" s="161" cm="1">
        <f t="array" aca="1" ref="X13" ca="1">(1+INDIRECT("'Case "&amp;$E$6&amp;" Assumptions'!$C$12"))*W13</f>
        <v>1182109.721646178</v>
      </c>
      <c r="Y13" s="161" cm="1">
        <f t="array" aca="1" ref="Y13" ca="1">(1+INDIRECT("'Case "&amp;$E$6&amp;" Assumptions'!$C$12"))*X13</f>
        <v>1190755.5767508561</v>
      </c>
      <c r="Z13" s="161" cm="1">
        <f t="array" aca="1" ref="Z13" ca="1">(1+INDIRECT("'Case "&amp;$E$6&amp;" Assumptions'!$C$12"))*Y13</f>
        <v>1199464.666942026</v>
      </c>
      <c r="AA13" s="161" cm="1">
        <f t="array" aca="1" ref="AA13" ca="1">(1+INDIRECT("'Case "&amp;$E$6&amp;" Assumptions'!$C$12"))*Z13</f>
        <v>1208237.454716007</v>
      </c>
      <c r="AB13" s="161" cm="1">
        <f t="array" aca="1" ref="AB13" ca="1">(1+INDIRECT("'Case "&amp;$E$6&amp;" Assumptions'!$C$12"))*AA13</f>
        <v>1217074.4059517793</v>
      </c>
      <c r="AC13" s="161" cm="1">
        <f t="array" aca="1" ref="AC13" ca="1">(1+INDIRECT("'Case "&amp;$E$6&amp;" Assumptions'!$C$12"))*AB13</f>
        <v>1225975.9899357243</v>
      </c>
      <c r="AD13" s="161" cm="1">
        <f t="array" aca="1" ref="AD13" ca="1">(1+INDIRECT("'Case "&amp;$E$6&amp;" Assumptions'!$C$12"))*AC13</f>
        <v>1234942.6793865459</v>
      </c>
      <c r="AE13" s="161" cm="1">
        <f t="array" aca="1" ref="AE13" ca="1">(1+INDIRECT("'Case "&amp;$E$6&amp;" Assumptions'!$C$12"))*AD13</f>
        <v>1243974.950480375</v>
      </c>
      <c r="AF13" s="161" cm="1">
        <f t="array" aca="1" ref="AF13" ca="1">(1+INDIRECT("'Case "&amp;$E$6&amp;" Assumptions'!$C$12"))*AE13</f>
        <v>1253073.2828760557</v>
      </c>
      <c r="AG13" s="161" cm="1">
        <f t="array" aca="1" ref="AG13" ca="1">(1+INDIRECT("'Case "&amp;$E$6&amp;" Assumptions'!$C$12"))*AF13</f>
        <v>1262238.1597406184</v>
      </c>
      <c r="AH13" s="161" cm="1">
        <f t="array" aca="1" ref="AH13" ca="1">(1+INDIRECT("'Case "&amp;$E$6&amp;" Assumptions'!$C$13"))*AG13</f>
        <v>1269763.5921896955</v>
      </c>
      <c r="AI13" s="161" cm="1">
        <f t="array" aca="1" ref="AI13" ca="1">(1+INDIRECT("'Case "&amp;$E$6&amp;" Assumptions'!$C$13"))*AH13</f>
        <v>1277333.8910794742</v>
      </c>
      <c r="AJ13" s="161" cm="1">
        <f t="array" aca="1" ref="AJ13" ca="1">(1+INDIRECT("'Case "&amp;$E$6&amp;" Assumptions'!$C$13"))*AI13</f>
        <v>1284949.3239025562</v>
      </c>
      <c r="AK13" s="161" cm="1">
        <f t="array" aca="1" ref="AK13" ca="1">(1+INDIRECT("'Case "&amp;$E$6&amp;" Assumptions'!$C$13"))*AJ13</f>
        <v>1292610.1597463267</v>
      </c>
      <c r="AL13" s="161" cm="1">
        <f t="array" aca="1" ref="AL13" ca="1">(1+INDIRECT("'Case "&amp;$E$6&amp;" Assumptions'!$C$13"))*AK13</f>
        <v>1300316.6693024635</v>
      </c>
      <c r="AM13" s="161" cm="1">
        <f t="array" aca="1" ref="AM13" ca="1">(1+INDIRECT("'Case "&amp;$E$6&amp;" Assumptions'!$C$13"))*AL13</f>
        <v>1308069.1248765015</v>
      </c>
      <c r="AN13" s="161" cm="1">
        <f t="array" aca="1" ref="AN13" ca="1">(1+INDIRECT("'Case "&amp;$E$6&amp;" Assumptions'!$C$13"))*AM13</f>
        <v>1315867.8003974541</v>
      </c>
      <c r="AO13" s="161" cm="1">
        <f t="array" aca="1" ref="AO13" ca="1">(1+INDIRECT("'Case "&amp;$E$6&amp;" Assumptions'!$C$13"))*AN13</f>
        <v>1323712.9714274928</v>
      </c>
      <c r="AP13" s="161" cm="1">
        <f t="array" aca="1" ref="AP13" ca="1">(1+INDIRECT("'Case "&amp;$E$6&amp;" Assumptions'!$C$13"))*AO13</f>
        <v>1331604.9151716842</v>
      </c>
      <c r="AQ13" s="161" cm="1">
        <f t="array" aca="1" ref="AQ13" ca="1">(1+INDIRECT("'Case "&amp;$E$6&amp;" Assumptions'!$C$13"))*AP13</f>
        <v>1339543.9104877843</v>
      </c>
      <c r="AR13" s="161" cm="1">
        <f t="array" aca="1" ref="AR13" ca="1">(1+INDIRECT("'Case "&amp;$E$6&amp;" Assumptions'!$C$14"))*AQ13</f>
        <v>1346356.0753823456</v>
      </c>
      <c r="AS13" s="161" cm="1">
        <f t="array" aca="1" ref="AS13" ca="1">(1+INDIRECT("'Case "&amp;$E$6&amp;" Assumptions'!$C$14"))*AR13</f>
        <v>1353202.8831058485</v>
      </c>
      <c r="AT13" s="161" cm="1">
        <f t="array" aca="1" ref="AT13" ca="1">(1+INDIRECT("'Case "&amp;$E$6&amp;" Assumptions'!$C$14"))*AS13</f>
        <v>1360084.5098321841</v>
      </c>
      <c r="AU13" s="161" cm="1">
        <f t="array" aca="1" ref="AU13" ca="1">(1+INDIRECT("'Case "&amp;$E$6&amp;" Assumptions'!$C$14"))*AT13</f>
        <v>1367001.1326311645</v>
      </c>
      <c r="AV13" s="161" cm="1">
        <f t="array" aca="1" ref="AV13" ca="1">(1+INDIRECT("'Case "&amp;$E$6&amp;" Assumptions'!$C$14"))*AU13</f>
        <v>1373952.9294730795</v>
      </c>
      <c r="AW13" s="161" cm="1">
        <f t="array" aca="1" ref="AW13" ca="1">(1+INDIRECT("'Case "&amp;$E$6&amp;" Assumptions'!$C$14"))*AV13</f>
        <v>1380940.079233275</v>
      </c>
      <c r="AX13" s="161" cm="1">
        <f t="array" aca="1" ref="AX13" ca="1">(1+INDIRECT("'Case "&amp;$E$6&amp;" Assumptions'!$C$14"))*AW13</f>
        <v>1387962.7616967561</v>
      </c>
      <c r="AY13" s="161" cm="1">
        <f t="array" aca="1" ref="AY13" ca="1">(1+INDIRECT("'Case "&amp;$E$6&amp;" Assumptions'!$C$14"))*AX13</f>
        <v>1395021.1575628133</v>
      </c>
      <c r="AZ13" s="161" cm="1">
        <f t="array" aca="1" ref="AZ13" ca="1">(1+INDIRECT("'Case "&amp;$E$6&amp;" Assumptions'!$C$14"))*AY13</f>
        <v>1402115.4484496713</v>
      </c>
      <c r="BA13" s="161" cm="1">
        <f t="array" aca="1" ref="BA13" ca="1">(1+INDIRECT("'Case "&amp;$E$6&amp;" Assumptions'!$C$14"))*AZ13</f>
        <v>1409245.8168991629</v>
      </c>
      <c r="BB13" s="161" cm="1">
        <f t="array" aca="1" ref="BB13" ca="1">(1+INDIRECT("'Case "&amp;$E$6&amp;" Assumptions'!$C$15"))*BA13</f>
        <v>1415579.4427207208</v>
      </c>
      <c r="BC13" s="161" cm="1">
        <f t="array" aca="1" ref="BC13" ca="1">(1+INDIRECT("'Case "&amp;$E$6&amp;" Assumptions'!$C$15"))*BB13</f>
        <v>1421941.5339920721</v>
      </c>
      <c r="BD13" s="161" cm="1">
        <f t="array" aca="1" ref="BD13" ca="1">(1+INDIRECT("'Case "&amp;$E$6&amp;" Assumptions'!$C$15"))*BC13</f>
        <v>1428332.2186465452</v>
      </c>
      <c r="BE13" s="161" cm="1">
        <f t="array" aca="1" ref="BE13" ca="1">(1+INDIRECT("'Case "&amp;$E$6&amp;" Assumptions'!$C$15"))*BD13</f>
        <v>1434751.6251924438</v>
      </c>
      <c r="BF13" s="161" cm="1">
        <f t="array" aca="1" ref="BF13" ca="1">(1+INDIRECT("'Case "&amp;$E$6&amp;" Assumptions'!$C$15"))*BE13</f>
        <v>1441199.8827156315</v>
      </c>
      <c r="BG13" s="161" cm="1">
        <f t="array" aca="1" ref="BG13" ca="1">(1+INDIRECT("'Case "&amp;$E$6&amp;" Assumptions'!$C$15"))*BF13</f>
        <v>1447677.1208821274</v>
      </c>
      <c r="BH13" s="161" cm="1">
        <f t="array" aca="1" ref="BH13" ca="1">(1+INDIRECT("'Case "&amp;$E$6&amp;" Assumptions'!$C$15"))*BG13</f>
        <v>1454183.4699407131</v>
      </c>
      <c r="BI13" s="161" cm="1">
        <f t="array" aca="1" ref="BI13" ca="1">(1+INDIRECT("'Case "&amp;$E$6&amp;" Assumptions'!$C$15"))*BH13</f>
        <v>1460719.060725552</v>
      </c>
      <c r="BJ13" s="161" cm="1">
        <f t="array" aca="1" ref="BJ13" ca="1">(1+INDIRECT("'Case "&amp;$E$6&amp;" Assumptions'!$C$15"))*BI13</f>
        <v>1467284.0246588208</v>
      </c>
      <c r="BK13" s="161" cm="1">
        <f t="array" aca="1" ref="BK13" ca="1">(1+INDIRECT("'Case "&amp;$E$6&amp;" Assumptions'!$C$15"))*BJ13</f>
        <v>1473878.4937533517</v>
      </c>
      <c r="BL13" s="161" cm="1">
        <f t="array" aca="1" ref="BL13" ca="1">(1+INDIRECT("'Case "&amp;$E$6&amp;" Assumptions'!$C$16"))*BK13</f>
        <v>1480095.6780369561</v>
      </c>
      <c r="BM13" s="161" cm="1">
        <f t="array" aca="1" ref="BM13" ca="1">(1+INDIRECT("'Case "&amp;$E$6&amp;" Assumptions'!$C$16"))*BL13</f>
        <v>1486339.0879426727</v>
      </c>
      <c r="BN13" s="161" cm="1">
        <f t="array" aca="1" ref="BN13" ca="1">(1+INDIRECT("'Case "&amp;$E$6&amp;" Assumptions'!$C$16"))*BM13</f>
        <v>1492608.8340966664</v>
      </c>
      <c r="BO13" s="161" cm="1">
        <f t="array" aca="1" ref="BO13" ca="1">(1+INDIRECT("'Case "&amp;$E$6&amp;" Assumptions'!$C$16"))*BN13</f>
        <v>1498905.027591751</v>
      </c>
      <c r="BP13" s="161" cm="1">
        <f t="array" aca="1" ref="BP13" ca="1">(1+INDIRECT("'Case "&amp;$E$6&amp;" Assumptions'!$C$16"))*BO13</f>
        <v>1505227.7799893571</v>
      </c>
      <c r="BQ13" s="161" cm="1">
        <f t="array" aca="1" ref="BQ13" ca="1">(1+INDIRECT("'Case "&amp;$E$6&amp;" Assumptions'!$C$16"))*BP13</f>
        <v>1511577.2033215091</v>
      </c>
      <c r="BR13" s="161" cm="1">
        <f t="array" aca="1" ref="BR13" ca="1">(1+INDIRECT("'Case "&amp;$E$6&amp;" Assumptions'!$C$16"))*BQ13</f>
        <v>1517953.4100928102</v>
      </c>
      <c r="BS13" s="161" cm="1">
        <f t="array" aca="1" ref="BS13" ca="1">(1+INDIRECT("'Case "&amp;$E$6&amp;" Assumptions'!$C$16"))*BR13</f>
        <v>1524356.5132824357</v>
      </c>
      <c r="BT13" s="161" cm="1">
        <f t="array" aca="1" ref="BT13" ca="1">(1+INDIRECT("'Case "&amp;$E$6&amp;" Assumptions'!$C$16"))*BS13</f>
        <v>1530786.6263461355</v>
      </c>
      <c r="BU13" s="161" cm="1">
        <f t="array" aca="1" ref="BU13" ca="1">(1+INDIRECT("'Case "&amp;$E$6&amp;" Assumptions'!$C$16"))*BT13</f>
        <v>1537243.8632182435</v>
      </c>
      <c r="BV13" s="161" cm="1">
        <f t="array" aca="1" ref="BV13" ca="1">(1+INDIRECT("'Case "&amp;$E$6&amp;" Assumptions'!$C$17"))*BU13</f>
        <v>1543343.5931036873</v>
      </c>
      <c r="BW13" s="161" cm="1">
        <f t="array" aca="1" ref="BW13" ca="1">(1+INDIRECT("'Case "&amp;$E$6&amp;" Assumptions'!$C$17"))*BV13</f>
        <v>1549467.5265039837</v>
      </c>
      <c r="BX13" s="161" cm="1">
        <f t="array" aca="1" ref="BX13" ca="1">(1+INDIRECT("'Case "&amp;$E$6&amp;" Assumptions'!$C$17"))*BW13</f>
        <v>1555615.7594578331</v>
      </c>
      <c r="BY13" s="161" cm="1">
        <f t="array" aca="1" ref="BY13" ca="1">(1+INDIRECT("'Case "&amp;$E$6&amp;" Assumptions'!$C$17"))*BX13</f>
        <v>1561788.3883850141</v>
      </c>
      <c r="BZ13" s="161" cm="1">
        <f t="array" aca="1" ref="BZ13" ca="1">(1+INDIRECT("'Case "&amp;$E$6&amp;" Assumptions'!$C$17"))*BY13</f>
        <v>1567985.5100878957</v>
      </c>
      <c r="CA13" s="161" cm="1">
        <f t="array" aca="1" ref="CA13" ca="1">(1+INDIRECT("'Case "&amp;$E$6&amp;" Assumptions'!$C$17"))*BZ13</f>
        <v>1574207.2217529553</v>
      </c>
      <c r="CB13" s="161" cm="1">
        <f t="array" aca="1" ref="CB13" ca="1">(1+INDIRECT("'Case "&amp;$E$6&amp;" Assumptions'!$C$17"))*CA13</f>
        <v>1580453.6209523028</v>
      </c>
      <c r="CC13" s="161" cm="1">
        <f t="array" aca="1" ref="CC13" ca="1">(1+INDIRECT("'Case "&amp;$E$6&amp;" Assumptions'!$C$17"))*CB13</f>
        <v>1586724.8056452107</v>
      </c>
      <c r="CD13" s="161" cm="1">
        <f t="array" aca="1" ref="CD13" ca="1">(1+INDIRECT("'Case "&amp;$E$6&amp;" Assumptions'!$C$17"))*CC13</f>
        <v>1593020.8741796506</v>
      </c>
      <c r="CE13" s="161" cm="1">
        <f t="array" aca="1" ref="CE13" ca="1">(1+INDIRECT("'Case "&amp;$E$6&amp;" Assumptions'!$C$17"))*CD13</f>
        <v>1599341.9252938356</v>
      </c>
      <c r="CF13" s="161" cm="1">
        <f t="array" aca="1" ref="CF13" ca="1">(1+INDIRECT("'Case "&amp;$E$6&amp;" Assumptions'!$C$17"))*CE13</f>
        <v>1605688.0581177683</v>
      </c>
    </row>
    <row r="14" spans="1:84" x14ac:dyDescent="0.2">
      <c r="B14" s="118" t="s">
        <v>35</v>
      </c>
      <c r="C14" s="160">
        <f>INDEX('Demographic-Economic'!$D$9:$I$11,MATCH('Base Case 3 - Forecasts'!C$8,'Demographic-Economic'!$C$9:$C$11,0), MATCH('Base Case 3 - Forecasts'!$B14,'Demographic-Economic'!$D$8:$I$8,0))</f>
        <v>1289472</v>
      </c>
      <c r="D14" s="160">
        <f>INDEX('Demographic-Economic'!$D$9:$I$11,MATCH('Base Case 3 - Forecasts'!D$8,'Demographic-Economic'!$C$9:$C$11,0), MATCH('Base Case 3 - Forecasts'!$B14,'Demographic-Economic'!$D$8:$I$8,0))</f>
        <v>1266672</v>
      </c>
      <c r="E14" s="160">
        <f>INDEX('Demographic-Economic'!$D$9:$I$11,MATCH('Base Case 3 - Forecasts'!E$8,'Demographic-Economic'!$C$9:$C$11,0), MATCH('Base Case 3 - Forecasts'!$B14,'Demographic-Economic'!$D$8:$I$8,0))</f>
        <v>1257096</v>
      </c>
      <c r="F14" s="161" cm="1">
        <f t="array" aca="1" ref="F14" ca="1">(1+INDIRECT("'Case "&amp;$E$6&amp;" Assumptions'!$C$10"))*E14</f>
        <v>1269732.7692034449</v>
      </c>
      <c r="G14" s="161" cm="1">
        <f t="array" aca="1" ref="G14" ca="1">(1+INDIRECT("'Case "&amp;$E$6&amp;" Assumptions'!$C$10"))*F14</f>
        <v>1282496.5676360824</v>
      </c>
      <c r="H14" s="161" cm="1">
        <f t="array" aca="1" ref="H14" ca="1">(1+INDIRECT("'Case "&amp;$E$6&amp;" Assumptions'!$C$10"))*G14</f>
        <v>1295388.6722402077</v>
      </c>
      <c r="I14" s="161" cm="1">
        <f t="array" aca="1" ref="I14" ca="1">(1+INDIRECT("'Case "&amp;$E$6&amp;" Assumptions'!$C$10"))*H14</f>
        <v>1308410.3727943869</v>
      </c>
      <c r="J14" s="161" cm="1">
        <f t="array" aca="1" ref="J14" ca="1">(1+INDIRECT("'Case "&amp;$E$6&amp;" Assumptions'!$C$10"))*I14</f>
        <v>1321562.9720424921</v>
      </c>
      <c r="K14" s="161" cm="1">
        <f t="array" aca="1" ref="K14" ca="1">(1+INDIRECT("'Case "&amp;$E$6&amp;" Assumptions'!$C$10"))*J14</f>
        <v>1334847.785824033</v>
      </c>
      <c r="L14" s="161" cm="1">
        <f t="array" aca="1" ref="L14" ca="1">(1+INDIRECT("'Case "&amp;$E$6&amp;" Assumptions'!$C$10"))*K14</f>
        <v>1348266.1432057985</v>
      </c>
      <c r="M14" s="161" cm="1">
        <f t="array" aca="1" ref="M14" ca="1">(1+INDIRECT("'Case "&amp;$E$6&amp;" Assumptions'!$C$10"))*L14</f>
        <v>1361819.3866148225</v>
      </c>
      <c r="N14" s="161" cm="1">
        <f t="array" aca="1" ref="N14" ca="1">(1+INDIRECT("'Case "&amp;$E$6&amp;" Assumptions'!$C$11"))*M14</f>
        <v>1373370.3120690959</v>
      </c>
      <c r="O14" s="161" cm="1">
        <f t="array" aca="1" ref="O14" ca="1">(1+INDIRECT("'Case "&amp;$E$6&amp;" Assumptions'!$C$11"))*N14</f>
        <v>1385019.2122475961</v>
      </c>
      <c r="P14" s="161" cm="1">
        <f t="array" aca="1" ref="P14" ca="1">(1+INDIRECT("'Case "&amp;$E$6&amp;" Assumptions'!$C$11"))*O14</f>
        <v>1396766.9181700214</v>
      </c>
      <c r="Q14" s="161" cm="1">
        <f t="array" aca="1" ref="Q14" ca="1">(1+INDIRECT("'Case "&amp;$E$6&amp;" Assumptions'!$C$11"))*P14</f>
        <v>1408614.2679047631</v>
      </c>
      <c r="R14" s="161" cm="1">
        <f t="array" aca="1" ref="R14" ca="1">(1+INDIRECT("'Case "&amp;$E$6&amp;" Assumptions'!$C$11"))*Q14</f>
        <v>1420562.1066286922</v>
      </c>
      <c r="S14" s="161" cm="1">
        <f t="array" aca="1" ref="S14" ca="1">(1+INDIRECT("'Case "&amp;$E$6&amp;" Assumptions'!$C$11"))*R14</f>
        <v>1432611.2866874535</v>
      </c>
      <c r="T14" s="161" cm="1">
        <f t="array" aca="1" ref="T14" ca="1">(1+INDIRECT("'Case "&amp;$E$6&amp;" Assumptions'!$C$11"))*S14</f>
        <v>1444762.6676562706</v>
      </c>
      <c r="U14" s="161" cm="1">
        <f t="array" aca="1" ref="U14" ca="1">(1+INDIRECT("'Case "&amp;$E$6&amp;" Assumptions'!$C$11"))*T14</f>
        <v>1457017.1164012677</v>
      </c>
      <c r="V14" s="161" cm="1">
        <f t="array" aca="1" ref="V14" ca="1">(1+INDIRECT("'Case "&amp;$E$6&amp;" Assumptions'!$C$11"))*U14</f>
        <v>1469375.5071413105</v>
      </c>
      <c r="W14" s="161" cm="1">
        <f t="array" aca="1" ref="W14" ca="1">(1+INDIRECT("'Case "&amp;$E$6&amp;" Assumptions'!$C$11"))*V14</f>
        <v>1481838.7215103721</v>
      </c>
      <c r="X14" s="161" cm="1">
        <f t="array" aca="1" ref="X14" ca="1">(1+INDIRECT("'Case "&amp;$E$6&amp;" Assumptions'!$C$12"))*W14</f>
        <v>1492676.7703311185</v>
      </c>
      <c r="Y14" s="161" cm="1">
        <f t="array" aca="1" ref="Y14" ca="1">(1+INDIRECT("'Case "&amp;$E$6&amp;" Assumptions'!$C$12"))*X14</f>
        <v>1503594.0877662799</v>
      </c>
      <c r="Z14" s="161" cm="1">
        <f t="array" aca="1" ref="Z14" ca="1">(1+INDIRECT("'Case "&amp;$E$6&amp;" Assumptions'!$C$12"))*Y14</f>
        <v>1514591.2535801053</v>
      </c>
      <c r="AA14" s="161" cm="1">
        <f t="array" aca="1" ref="AA14" ca="1">(1+INDIRECT("'Case "&amp;$E$6&amp;" Assumptions'!$C$12"))*Z14</f>
        <v>1525668.851777192</v>
      </c>
      <c r="AB14" s="161" cm="1">
        <f t="array" aca="1" ref="AB14" ca="1">(1+INDIRECT("'Case "&amp;$E$6&amp;" Assumptions'!$C$12"))*AA14</f>
        <v>1536827.4706335</v>
      </c>
      <c r="AC14" s="161" cm="1">
        <f t="array" aca="1" ref="AC14" ca="1">(1+INDIRECT("'Case "&amp;$E$6&amp;" Assumptions'!$C$12"))*AB14</f>
        <v>1548067.7027275926</v>
      </c>
      <c r="AD14" s="161" cm="1">
        <f t="array" aca="1" ref="AD14" ca="1">(1+INDIRECT("'Case "&amp;$E$6&amp;" Assumptions'!$C$12"))*AC14</f>
        <v>1559390.1449721041</v>
      </c>
      <c r="AE14" s="161" cm="1">
        <f t="array" aca="1" ref="AE14" ca="1">(1+INDIRECT("'Case "&amp;$E$6&amp;" Assumptions'!$C$12"))*AD14</f>
        <v>1570795.3986454406</v>
      </c>
      <c r="AF14" s="161" cm="1">
        <f t="array" aca="1" ref="AF14" ca="1">(1+INDIRECT("'Case "&amp;$E$6&amp;" Assumptions'!$C$12"))*AE14</f>
        <v>1582284.0694237091</v>
      </c>
      <c r="AG14" s="161" cm="1">
        <f t="array" aca="1" ref="AG14" ca="1">(1+INDIRECT("'Case "&amp;$E$6&amp;" Assumptions'!$C$12"))*AF14</f>
        <v>1593856.767412883</v>
      </c>
      <c r="AH14" s="161" cm="1">
        <f t="array" aca="1" ref="AH14" ca="1">(1+INDIRECT("'Case "&amp;$E$6&amp;" Assumptions'!$C$13"))*AG14</f>
        <v>1603359.301735831</v>
      </c>
      <c r="AI14" s="161" cm="1">
        <f t="array" aca="1" ref="AI14" ca="1">(1+INDIRECT("'Case "&amp;$E$6&amp;" Assumptions'!$C$13"))*AH14</f>
        <v>1612918.4899315767</v>
      </c>
      <c r="AJ14" s="161" cm="1">
        <f t="array" aca="1" ref="AJ14" ca="1">(1+INDIRECT("'Case "&amp;$E$6&amp;" Assumptions'!$C$13"))*AI14</f>
        <v>1622534.6697690978</v>
      </c>
      <c r="AK14" s="161" cm="1">
        <f t="array" aca="1" ref="AK14" ca="1">(1+INDIRECT("'Case "&amp;$E$6&amp;" Assumptions'!$C$13"))*AJ14</f>
        <v>1632208.1810311421</v>
      </c>
      <c r="AL14" s="161" cm="1">
        <f t="array" aca="1" ref="AL14" ca="1">(1+INDIRECT("'Case "&amp;$E$6&amp;" Assumptions'!$C$13"))*AK14</f>
        <v>1641939.3655262336</v>
      </c>
      <c r="AM14" s="161" cm="1">
        <f t="array" aca="1" ref="AM14" ca="1">(1+INDIRECT("'Case "&amp;$E$6&amp;" Assumptions'!$C$13"))*AL14</f>
        <v>1651728.5671007503</v>
      </c>
      <c r="AN14" s="161" cm="1">
        <f t="array" aca="1" ref="AN14" ca="1">(1+INDIRECT("'Case "&amp;$E$6&amp;" Assumptions'!$C$13"))*AM14</f>
        <v>1661576.1316510739</v>
      </c>
      <c r="AO14" s="161" cm="1">
        <f t="array" aca="1" ref="AO14" ca="1">(1+INDIRECT("'Case "&amp;$E$6&amp;" Assumptions'!$C$13"))*AN14</f>
        <v>1671482.4071358116</v>
      </c>
      <c r="AP14" s="161" cm="1">
        <f t="array" aca="1" ref="AP14" ca="1">(1+INDIRECT("'Case "&amp;$E$6&amp;" Assumptions'!$C$13"))*AO14</f>
        <v>1681447.7435880911</v>
      </c>
      <c r="AQ14" s="161" cm="1">
        <f t="array" aca="1" ref="AQ14" ca="1">(1+INDIRECT("'Case "&amp;$E$6&amp;" Assumptions'!$C$13"))*AP14</f>
        <v>1691472.4931279286</v>
      </c>
      <c r="AR14" s="161" cm="1">
        <f t="array" aca="1" ref="AR14" ca="1">(1+INDIRECT("'Case "&amp;$E$6&amp;" Assumptions'!$C$14"))*AQ14</f>
        <v>1700074.3683240961</v>
      </c>
      <c r="AS14" s="161" cm="1">
        <f t="array" aca="1" ref="AS14" ca="1">(1+INDIRECT("'Case "&amp;$E$6&amp;" Assumptions'!$C$14"))*AR14</f>
        <v>1708719.9878064941</v>
      </c>
      <c r="AT14" s="161" cm="1">
        <f t="array" aca="1" ref="AT14" ca="1">(1+INDIRECT("'Case "&amp;$E$6&amp;" Assumptions'!$C$14"))*AS14</f>
        <v>1717409.5740338929</v>
      </c>
      <c r="AU14" s="161" cm="1">
        <f t="array" aca="1" ref="AU14" ca="1">(1+INDIRECT("'Case "&amp;$E$6&amp;" Assumptions'!$C$14"))*AT14</f>
        <v>1726143.3505963625</v>
      </c>
      <c r="AV14" s="161" cm="1">
        <f t="array" aca="1" ref="AV14" ca="1">(1+INDIRECT("'Case "&amp;$E$6&amp;" Assumptions'!$C$14"))*AU14</f>
        <v>1734921.542221026</v>
      </c>
      <c r="AW14" s="161" cm="1">
        <f t="array" aca="1" ref="AW14" ca="1">(1+INDIRECT("'Case "&amp;$E$6&amp;" Assumptions'!$C$14"))*AV14</f>
        <v>1743744.3747778418</v>
      </c>
      <c r="AX14" s="161" cm="1">
        <f t="array" aca="1" ref="AX14" ca="1">(1+INDIRECT("'Case "&amp;$E$6&amp;" Assumptions'!$C$14"))*AW14</f>
        <v>1752612.0752854159</v>
      </c>
      <c r="AY14" s="161" cm="1">
        <f t="array" aca="1" ref="AY14" ca="1">(1+INDIRECT("'Case "&amp;$E$6&amp;" Assumptions'!$C$14"))*AX14</f>
        <v>1761524.8719168424</v>
      </c>
      <c r="AZ14" s="161" cm="1">
        <f t="array" aca="1" ref="AZ14" ca="1">(1+INDIRECT("'Case "&amp;$E$6&amp;" Assumptions'!$C$14"))*AY14</f>
        <v>1770482.9940055755</v>
      </c>
      <c r="BA14" s="161" cm="1">
        <f t="array" aca="1" ref="BA14" ca="1">(1+INDIRECT("'Case "&amp;$E$6&amp;" Assumptions'!$C$14"))*AZ14</f>
        <v>1779486.6720513296</v>
      </c>
      <c r="BB14" s="161" cm="1">
        <f t="array" aca="1" ref="BB14" ca="1">(1+INDIRECT("'Case "&amp;$E$6&amp;" Assumptions'!$C$15"))*BA14</f>
        <v>1787484.2851008554</v>
      </c>
      <c r="BC14" s="161" cm="1">
        <f t="array" aca="1" ref="BC14" ca="1">(1+INDIRECT("'Case "&amp;$E$6&amp;" Assumptions'!$C$15"))*BB14</f>
        <v>1795517.8421197822</v>
      </c>
      <c r="BD14" s="161" cm="1">
        <f t="array" aca="1" ref="BD14" ca="1">(1+INDIRECT("'Case "&amp;$E$6&amp;" Assumptions'!$C$15"))*BC14</f>
        <v>1803587.504652427</v>
      </c>
      <c r="BE14" s="161" cm="1">
        <f t="array" aca="1" ref="BE14" ca="1">(1+INDIRECT("'Case "&amp;$E$6&amp;" Assumptions'!$C$15"))*BD14</f>
        <v>1811693.4349691414</v>
      </c>
      <c r="BF14" s="161" cm="1">
        <f t="array" aca="1" ref="BF14" ca="1">(1+INDIRECT("'Case "&amp;$E$6&amp;" Assumptions'!$C$15"))*BE14</f>
        <v>1819835.7960695741</v>
      </c>
      <c r="BG14" s="161" cm="1">
        <f t="array" aca="1" ref="BG14" ca="1">(1+INDIRECT("'Case "&amp;$E$6&amp;" Assumptions'!$C$15"))*BF14</f>
        <v>1828014.75168595</v>
      </c>
      <c r="BH14" s="161" cm="1">
        <f t="array" aca="1" ref="BH14" ca="1">(1+INDIRECT("'Case "&amp;$E$6&amp;" Assumptions'!$C$15"))*BG14</f>
        <v>1836230.4662863612</v>
      </c>
      <c r="BI14" s="161" cm="1">
        <f t="array" aca="1" ref="BI14" ca="1">(1+INDIRECT("'Case "&amp;$E$6&amp;" Assumptions'!$C$15"))*BH14</f>
        <v>1844483.1050780751</v>
      </c>
      <c r="BJ14" s="161" cm="1">
        <f t="array" aca="1" ref="BJ14" ca="1">(1+INDIRECT("'Case "&amp;$E$6&amp;" Assumptions'!$C$15"))*BI14</f>
        <v>1852772.8340108562</v>
      </c>
      <c r="BK14" s="161" cm="1">
        <f t="array" aca="1" ref="BK14" ca="1">(1+INDIRECT("'Case "&amp;$E$6&amp;" Assumptions'!$C$15"))*BJ14</f>
        <v>1861099.8197803032</v>
      </c>
      <c r="BL14" s="161" cm="1">
        <f t="array" aca="1" ref="BL14" ca="1">(1+INDIRECT("'Case "&amp;$E$6&amp;" Assumptions'!$C$16"))*BK14</f>
        <v>1868950.3994575269</v>
      </c>
      <c r="BM14" s="161" cm="1">
        <f t="array" aca="1" ref="BM14" ca="1">(1+INDIRECT("'Case "&amp;$E$6&amp;" Assumptions'!$C$16"))*BL14</f>
        <v>1876834.0948229115</v>
      </c>
      <c r="BN14" s="161" cm="1">
        <f t="array" aca="1" ref="BN14" ca="1">(1+INDIRECT("'Case "&amp;$E$6&amp;" Assumptions'!$C$16"))*BM14</f>
        <v>1884751.0455666264</v>
      </c>
      <c r="BO14" s="161" cm="1">
        <f t="array" aca="1" ref="BO14" ca="1">(1+INDIRECT("'Case "&amp;$E$6&amp;" Assumptions'!$C$16"))*BN14</f>
        <v>1892701.391968088</v>
      </c>
      <c r="BP14" s="161" cm="1">
        <f t="array" aca="1" ref="BP14" ca="1">(1+INDIRECT("'Case "&amp;$E$6&amp;" Assumptions'!$C$16"))*BO14</f>
        <v>1900685.2748984466</v>
      </c>
      <c r="BQ14" s="161" cm="1">
        <f t="array" aca="1" ref="BQ14" ca="1">(1+INDIRECT("'Case "&amp;$E$6&amp;" Assumptions'!$C$16"))*BP14</f>
        <v>1908702.8358230817</v>
      </c>
      <c r="BR14" s="161" cm="1">
        <f t="array" aca="1" ref="BR14" ca="1">(1+INDIRECT("'Case "&amp;$E$6&amp;" Assumptions'!$C$16"))*BQ14</f>
        <v>1916754.2168041086</v>
      </c>
      <c r="BS14" s="161" cm="1">
        <f t="array" aca="1" ref="BS14" ca="1">(1+INDIRECT("'Case "&amp;$E$6&amp;" Assumptions'!$C$16"))*BR14</f>
        <v>1924839.5605028961</v>
      </c>
      <c r="BT14" s="161" cm="1">
        <f t="array" aca="1" ref="BT14" ca="1">(1+INDIRECT("'Case "&amp;$E$6&amp;" Assumptions'!$C$16"))*BS14</f>
        <v>1932959.0101825935</v>
      </c>
      <c r="BU14" s="161" cm="1">
        <f t="array" aca="1" ref="BU14" ca="1">(1+INDIRECT("'Case "&amp;$E$6&amp;" Assumptions'!$C$16"))*BT14</f>
        <v>1941112.7097106699</v>
      </c>
      <c r="BV14" s="161" cm="1">
        <f t="array" aca="1" ref="BV14" ca="1">(1+INDIRECT("'Case "&amp;$E$6&amp;" Assumptions'!$C$17"))*BU14</f>
        <v>1948814.9770540239</v>
      </c>
      <c r="BW14" s="161" cm="1">
        <f t="array" aca="1" ref="BW14" ca="1">(1+INDIRECT("'Case "&amp;$E$6&amp;" Assumptions'!$C$17"))*BV14</f>
        <v>1956547.8067248161</v>
      </c>
      <c r="BX14" s="161" cm="1">
        <f t="array" aca="1" ref="BX14" ca="1">(1+INDIRECT("'Case "&amp;$E$6&amp;" Assumptions'!$C$17"))*BW14</f>
        <v>1964311.3199932927</v>
      </c>
      <c r="BY14" s="161" cm="1">
        <f t="array" aca="1" ref="BY14" ca="1">(1+INDIRECT("'Case "&amp;$E$6&amp;" Assumptions'!$C$17"))*BX14</f>
        <v>1972105.6386108964</v>
      </c>
      <c r="BZ14" s="161" cm="1">
        <f t="array" aca="1" ref="BZ14" ca="1">(1+INDIRECT("'Case "&amp;$E$6&amp;" Assumptions'!$C$17"))*BY14</f>
        <v>1979930.8848121751</v>
      </c>
      <c r="CA14" s="161" cm="1">
        <f t="array" aca="1" ref="CA14" ca="1">(1+INDIRECT("'Case "&amp;$E$6&amp;" Assumptions'!$C$17"))*BZ14</f>
        <v>1987787.1813166989</v>
      </c>
      <c r="CB14" s="161" cm="1">
        <f t="array" aca="1" ref="CB14" ca="1">(1+INDIRECT("'Case "&amp;$E$6&amp;" Assumptions'!$C$17"))*CA14</f>
        <v>1995674.6513309854</v>
      </c>
      <c r="CC14" s="161" cm="1">
        <f t="array" aca="1" ref="CC14" ca="1">(1+INDIRECT("'Case "&amp;$E$6&amp;" Assumptions'!$C$17"))*CB14</f>
        <v>2003593.418550431</v>
      </c>
      <c r="CD14" s="161" cm="1">
        <f t="array" aca="1" ref="CD14" ca="1">(1+INDIRECT("'Case "&amp;$E$6&amp;" Assumptions'!$C$17"))*CC14</f>
        <v>2011543.6071612511</v>
      </c>
      <c r="CE14" s="161" cm="1">
        <f t="array" aca="1" ref="CE14" ca="1">(1+INDIRECT("'Case "&amp;$E$6&amp;" Assumptions'!$C$17"))*CD14</f>
        <v>2019525.3418424278</v>
      </c>
      <c r="CF14" s="161" cm="1">
        <f t="array" aca="1" ref="CF14" ca="1">(1+INDIRECT("'Case "&amp;$E$6&amp;" Assumptions'!$C$17"))*CE14</f>
        <v>2027538.747767665</v>
      </c>
    </row>
    <row r="15" spans="1:84" x14ac:dyDescent="0.2">
      <c r="B15" s="118" t="s">
        <v>36</v>
      </c>
      <c r="C15" s="160">
        <f>INDEX('Demographic-Economic'!$D$9:$I$11,MATCH('Base Case 3 - Forecasts'!C$8,'Demographic-Economic'!$C$9:$C$11,0), MATCH('Base Case 3 - Forecasts'!$B15,'Demographic-Economic'!$D$8:$I$8,0))</f>
        <v>323820</v>
      </c>
      <c r="D15" s="160">
        <f>INDEX('Demographic-Economic'!$D$9:$I$11,MATCH('Base Case 3 - Forecasts'!D$8,'Demographic-Economic'!$C$9:$C$11,0), MATCH('Base Case 3 - Forecasts'!$B15,'Demographic-Economic'!$D$8:$I$8,0))</f>
        <v>307884</v>
      </c>
      <c r="E15" s="160">
        <f>INDEX('Demographic-Economic'!$D$9:$I$11,MATCH('Base Case 3 - Forecasts'!E$8,'Demographic-Economic'!$C$9:$C$11,0), MATCH('Base Case 3 - Forecasts'!$B15,'Demographic-Economic'!$D$8:$I$8,0))</f>
        <v>313836</v>
      </c>
      <c r="F15" s="161" cm="1">
        <f t="array" aca="1" ref="F15" ca="1">(1+INDIRECT("'Case "&amp;$E$6&amp;" Assumptions'!$C$10"))*E15</f>
        <v>316990.78937148186</v>
      </c>
      <c r="G15" s="161" cm="1">
        <f t="array" aca="1" ref="G15" ca="1">(1+INDIRECT("'Case "&amp;$E$6&amp;" Assumptions'!$C$10"))*F15</f>
        <v>320177.29179047392</v>
      </c>
      <c r="H15" s="161" cm="1">
        <f t="array" aca="1" ref="H15" ca="1">(1+INDIRECT("'Case "&amp;$E$6&amp;" Assumptions'!$C$10"))*G15</f>
        <v>323395.82604763506</v>
      </c>
      <c r="I15" s="161" cm="1">
        <f t="array" aca="1" ref="I15" ca="1">(1+INDIRECT("'Case "&amp;$E$6&amp;" Assumptions'!$C$10"))*H15</f>
        <v>326646.71413821954</v>
      </c>
      <c r="J15" s="161" cm="1">
        <f t="array" aca="1" ref="J15" ca="1">(1+INDIRECT("'Case "&amp;$E$6&amp;" Assumptions'!$C$10"))*I15</f>
        <v>329930.28129429062</v>
      </c>
      <c r="K15" s="161" cm="1">
        <f t="array" aca="1" ref="K15" ca="1">(1+INDIRECT("'Case "&amp;$E$6&amp;" Assumptions'!$C$10"))*J15</f>
        <v>333246.85601725819</v>
      </c>
      <c r="L15" s="161" cm="1">
        <f t="array" aca="1" ref="L15" ca="1">(1+INDIRECT("'Case "&amp;$E$6&amp;" Assumptions'!$C$10"))*K15</f>
        <v>336596.77011074329</v>
      </c>
      <c r="M15" s="161" cm="1">
        <f t="array" aca="1" ref="M15" ca="1">(1+INDIRECT("'Case "&amp;$E$6&amp;" Assumptions'!$C$10"))*L15</f>
        <v>339980.3587137732</v>
      </c>
      <c r="N15" s="161" cm="1">
        <f t="array" aca="1" ref="N15" ca="1">(1+INDIRECT("'Case "&amp;$E$6&amp;" Assumptions'!$C$11"))*M15</f>
        <v>342864.06547989714</v>
      </c>
      <c r="O15" s="161" cm="1">
        <f t="array" aca="1" ref="O15" ca="1">(1+INDIRECT("'Case "&amp;$E$6&amp;" Assumptions'!$C$11"))*N15</f>
        <v>345772.23179052083</v>
      </c>
      <c r="P15" s="161" cm="1">
        <f t="array" aca="1" ref="P15" ca="1">(1+INDIRECT("'Case "&amp;$E$6&amp;" Assumptions'!$C$11"))*O15</f>
        <v>348705.0651110232</v>
      </c>
      <c r="Q15" s="161" cm="1">
        <f t="array" aca="1" ref="Q15" ca="1">(1+INDIRECT("'Case "&amp;$E$6&amp;" Assumptions'!$C$11"))*P15</f>
        <v>351662.77466650057</v>
      </c>
      <c r="R15" s="161" cm="1">
        <f t="array" aca="1" ref="R15" ca="1">(1+INDIRECT("'Case "&amp;$E$6&amp;" Assumptions'!$C$11"))*Q15</f>
        <v>354645.57145669241</v>
      </c>
      <c r="S15" s="161" cm="1">
        <f t="array" aca="1" ref="S15" ca="1">(1+INDIRECT("'Case "&amp;$E$6&amp;" Assumptions'!$C$11"))*R15</f>
        <v>357653.66827103385</v>
      </c>
      <c r="T15" s="161" cm="1">
        <f t="array" aca="1" ref="T15" ca="1">(1+INDIRECT("'Case "&amp;$E$6&amp;" Assumptions'!$C$11"))*S15</f>
        <v>360687.27970383584</v>
      </c>
      <c r="U15" s="161" cm="1">
        <f t="array" aca="1" ref="U15" ca="1">(1+INDIRECT("'Case "&amp;$E$6&amp;" Assumptions'!$C$11"))*T15</f>
        <v>363746.62216959416</v>
      </c>
      <c r="V15" s="161" cm="1">
        <f t="array" aca="1" ref="V15" ca="1">(1+INDIRECT("'Case "&amp;$E$6&amp;" Assumptions'!$C$11"))*U15</f>
        <v>366831.91391842806</v>
      </c>
      <c r="W15" s="161" cm="1">
        <f t="array" aca="1" ref="W15" ca="1">(1+INDIRECT("'Case "&amp;$E$6&amp;" Assumptions'!$C$11"))*V15</f>
        <v>369943.37505165004</v>
      </c>
      <c r="X15" s="161" cm="1">
        <f t="array" aca="1" ref="X15" ca="1">(1+INDIRECT("'Case "&amp;$E$6&amp;" Assumptions'!$C$12"))*W15</f>
        <v>372649.11104134988</v>
      </c>
      <c r="Y15" s="161" cm="1">
        <f t="array" aca="1" ref="Y15" ca="1">(1+INDIRECT("'Case "&amp;$E$6&amp;" Assumptions'!$C$12"))*X15</f>
        <v>375374.63656571822</v>
      </c>
      <c r="Z15" s="161" cm="1">
        <f t="array" aca="1" ref="Z15" ca="1">(1+INDIRECT("'Case "&amp;$E$6&amp;" Assumptions'!$C$12"))*Y15</f>
        <v>378120.09636381455</v>
      </c>
      <c r="AA15" s="161" cm="1">
        <f t="array" aca="1" ref="AA15" ca="1">(1+INDIRECT("'Case "&amp;$E$6&amp;" Assumptions'!$C$12"))*Z15</f>
        <v>380885.63623330812</v>
      </c>
      <c r="AB15" s="161" cm="1">
        <f t="array" aca="1" ref="AB15" ca="1">(1+INDIRECT("'Case "&amp;$E$6&amp;" Assumptions'!$C$12"))*AA15</f>
        <v>383671.40303822065</v>
      </c>
      <c r="AC15" s="161" cm="1">
        <f t="array" aca="1" ref="AC15" ca="1">(1+INDIRECT("'Case "&amp;$E$6&amp;" Assumptions'!$C$12"))*AB15</f>
        <v>386477.54471672542</v>
      </c>
      <c r="AD15" s="161" cm="1">
        <f t="array" aca="1" ref="AD15" ca="1">(1+INDIRECT("'Case "&amp;$E$6&amp;" Assumptions'!$C$12"))*AC15</f>
        <v>389304.21028900356</v>
      </c>
      <c r="AE15" s="161" cm="1">
        <f t="array" aca="1" ref="AE15" ca="1">(1+INDIRECT("'Case "&amp;$E$6&amp;" Assumptions'!$C$12"))*AD15</f>
        <v>392151.54986515781</v>
      </c>
      <c r="AF15" s="161" cm="1">
        <f t="array" aca="1" ref="AF15" ca="1">(1+INDIRECT("'Case "&amp;$E$6&amp;" Assumptions'!$C$12"))*AE15</f>
        <v>395019.71465318406</v>
      </c>
      <c r="AG15" s="161" cm="1">
        <f t="array" aca="1" ref="AG15" ca="1">(1+INDIRECT("'Case "&amp;$E$6&amp;" Assumptions'!$C$12"))*AF15</f>
        <v>397908.85696700128</v>
      </c>
      <c r="AH15" s="161" cm="1">
        <f t="array" aca="1" ref="AH15" ca="1">(1+INDIRECT("'Case "&amp;$E$6&amp;" Assumptions'!$C$13"))*AG15</f>
        <v>400281.17965498747</v>
      </c>
      <c r="AI15" s="161" cm="1">
        <f t="array" aca="1" ref="AI15" ca="1">(1+INDIRECT("'Case "&amp;$E$6&amp;" Assumptions'!$C$13"))*AH15</f>
        <v>402667.64607171307</v>
      </c>
      <c r="AJ15" s="161" cm="1">
        <f t="array" aca="1" ref="AJ15" ca="1">(1+INDIRECT("'Case "&amp;$E$6&amp;" Assumptions'!$C$13"))*AI15</f>
        <v>405068.34054173622</v>
      </c>
      <c r="AK15" s="161" cm="1">
        <f t="array" aca="1" ref="AK15" ca="1">(1+INDIRECT("'Case "&amp;$E$6&amp;" Assumptions'!$C$13"))*AJ15</f>
        <v>407483.34789235616</v>
      </c>
      <c r="AL15" s="161" cm="1">
        <f t="array" aca="1" ref="AL15" ca="1">(1+INDIRECT("'Case "&amp;$E$6&amp;" Assumptions'!$C$13"))*AK15</f>
        <v>409912.75345661025</v>
      </c>
      <c r="AM15" s="161" cm="1">
        <f t="array" aca="1" ref="AM15" ca="1">(1+INDIRECT("'Case "&amp;$E$6&amp;" Assumptions'!$C$13"))*AL15</f>
        <v>412356.64307628933</v>
      </c>
      <c r="AN15" s="161" cm="1">
        <f t="array" aca="1" ref="AN15" ca="1">(1+INDIRECT("'Case "&amp;$E$6&amp;" Assumptions'!$C$13"))*AM15</f>
        <v>414815.10310497083</v>
      </c>
      <c r="AO15" s="161" cm="1">
        <f t="array" aca="1" ref="AO15" ca="1">(1+INDIRECT("'Case "&amp;$E$6&amp;" Assumptions'!$C$13"))*AN15</f>
        <v>417288.2204110701</v>
      </c>
      <c r="AP15" s="161" cm="1">
        <f t="array" aca="1" ref="AP15" ca="1">(1+INDIRECT("'Case "&amp;$E$6&amp;" Assumptions'!$C$13"))*AO15</f>
        <v>419776.08238090976</v>
      </c>
      <c r="AQ15" s="161" cm="1">
        <f t="array" aca="1" ref="AQ15" ca="1">(1+INDIRECT("'Case "&amp;$E$6&amp;" Assumptions'!$C$13"))*AP15</f>
        <v>422278.77692180756</v>
      </c>
      <c r="AR15" s="161" cm="1">
        <f t="array" aca="1" ref="AR15" ca="1">(1+INDIRECT("'Case "&amp;$E$6&amp;" Assumptions'!$C$14"))*AQ15</f>
        <v>424426.24863762275</v>
      </c>
      <c r="AS15" s="161" cm="1">
        <f t="array" aca="1" ref="AS15" ca="1">(1+INDIRECT("'Case "&amp;$E$6&amp;" Assumptions'!$C$14"))*AR15</f>
        <v>426584.64118352049</v>
      </c>
      <c r="AT15" s="161" cm="1">
        <f t="array" aca="1" ref="AT15" ca="1">(1+INDIRECT("'Case "&amp;$E$6&amp;" Assumptions'!$C$14"))*AS15</f>
        <v>428754.01009668381</v>
      </c>
      <c r="AU15" s="161" cm="1">
        <f t="array" aca="1" ref="AU15" ca="1">(1+INDIRECT("'Case "&amp;$E$6&amp;" Assumptions'!$C$14"))*AT15</f>
        <v>430934.41119672643</v>
      </c>
      <c r="AV15" s="161" cm="1">
        <f t="array" aca="1" ref="AV15" ca="1">(1+INDIRECT("'Case "&amp;$E$6&amp;" Assumptions'!$C$14"))*AU15</f>
        <v>433125.90058712929</v>
      </c>
      <c r="AW15" s="161" cm="1">
        <f t="array" aca="1" ref="AW15" ca="1">(1+INDIRECT("'Case "&amp;$E$6&amp;" Assumptions'!$C$14"))*AV15</f>
        <v>435328.53465668397</v>
      </c>
      <c r="AX15" s="161" cm="1">
        <f t="array" aca="1" ref="AX15" ca="1">(1+INDIRECT("'Case "&amp;$E$6&amp;" Assumptions'!$C$14"))*AW15</f>
        <v>437542.37008094357</v>
      </c>
      <c r="AY15" s="161" cm="1">
        <f t="array" aca="1" ref="AY15" ca="1">(1+INDIRECT("'Case "&amp;$E$6&amp;" Assumptions'!$C$14"))*AX15</f>
        <v>439767.46382368112</v>
      </c>
      <c r="AZ15" s="161" cm="1">
        <f t="array" aca="1" ref="AZ15" ca="1">(1+INDIRECT("'Case "&amp;$E$6&amp;" Assumptions'!$C$14"))*AY15</f>
        <v>442003.87313835527</v>
      </c>
      <c r="BA15" s="161" cm="1">
        <f t="array" aca="1" ref="BA15" ca="1">(1+INDIRECT("'Case "&amp;$E$6&amp;" Assumptions'!$C$14"))*AZ15</f>
        <v>444251.65556958353</v>
      </c>
      <c r="BB15" s="161" cm="1">
        <f t="array" aca="1" ref="BB15" ca="1">(1+INDIRECT("'Case "&amp;$E$6&amp;" Assumptions'!$C$15"))*BA15</f>
        <v>446248.2722870108</v>
      </c>
      <c r="BC15" s="161" cm="1">
        <f t="array" aca="1" ref="BC15" ca="1">(1+INDIRECT("'Case "&amp;$E$6&amp;" Assumptions'!$C$15"))*BB15</f>
        <v>448253.86247311585</v>
      </c>
      <c r="BD15" s="161" cm="1">
        <f t="array" aca="1" ref="BD15" ca="1">(1+INDIRECT("'Case "&amp;$E$6&amp;" Assumptions'!$C$15"))*BC15</f>
        <v>450268.46645769232</v>
      </c>
      <c r="BE15" s="161" cm="1">
        <f t="array" aca="1" ref="BE15" ca="1">(1+INDIRECT("'Case "&amp;$E$6&amp;" Assumptions'!$C$15"))*BD15</f>
        <v>452292.12475178944</v>
      </c>
      <c r="BF15" s="161" cm="1">
        <f t="array" aca="1" ref="BF15" ca="1">(1+INDIRECT("'Case "&amp;$E$6&amp;" Assumptions'!$C$15"))*BE15</f>
        <v>454324.87804852688</v>
      </c>
      <c r="BG15" s="161" cm="1">
        <f t="array" aca="1" ref="BG15" ca="1">(1+INDIRECT("'Case "&amp;$E$6&amp;" Assumptions'!$C$15"))*BF15</f>
        <v>456366.76722391276</v>
      </c>
      <c r="BH15" s="161" cm="1">
        <f t="array" aca="1" ref="BH15" ca="1">(1+INDIRECT("'Case "&amp;$E$6&amp;" Assumptions'!$C$15"))*BG15</f>
        <v>458417.83333766588</v>
      </c>
      <c r="BI15" s="161" cm="1">
        <f t="array" aca="1" ref="BI15" ca="1">(1+INDIRECT("'Case "&amp;$E$6&amp;" Assumptions'!$C$15"))*BH15</f>
        <v>460478.11763404129</v>
      </c>
      <c r="BJ15" s="161" cm="1">
        <f t="array" aca="1" ref="BJ15" ca="1">(1+INDIRECT("'Case "&amp;$E$6&amp;" Assumptions'!$C$15"))*BI15</f>
        <v>462547.66154265945</v>
      </c>
      <c r="BK15" s="161" cm="1">
        <f t="array" aca="1" ref="BK15" ca="1">(1+INDIRECT("'Case "&amp;$E$6&amp;" Assumptions'!$C$15"))*BJ15</f>
        <v>464626.50667933968</v>
      </c>
      <c r="BL15" s="161" cm="1">
        <f t="array" aca="1" ref="BL15" ca="1">(1+INDIRECT("'Case "&amp;$E$6&amp;" Assumptions'!$C$16"))*BK15</f>
        <v>466586.41628336447</v>
      </c>
      <c r="BM15" s="161" cm="1">
        <f t="array" aca="1" ref="BM15" ca="1">(1+INDIRECT("'Case "&amp;$E$6&amp;" Assumptions'!$C$16"))*BL15</f>
        <v>468554.59327119269</v>
      </c>
      <c r="BN15" s="161" cm="1">
        <f t="array" aca="1" ref="BN15" ca="1">(1+INDIRECT("'Case "&amp;$E$6&amp;" Assumptions'!$C$16"))*BM15</f>
        <v>470531.07251669542</v>
      </c>
      <c r="BO15" s="161" cm="1">
        <f t="array" aca="1" ref="BO15" ca="1">(1+INDIRECT("'Case "&amp;$E$6&amp;" Assumptions'!$C$16"))*BN15</f>
        <v>472515.88904085039</v>
      </c>
      <c r="BP15" s="161" cm="1">
        <f t="array" aca="1" ref="BP15" ca="1">(1+INDIRECT("'Case "&amp;$E$6&amp;" Assumptions'!$C$16"))*BO15</f>
        <v>474509.07801236253</v>
      </c>
      <c r="BQ15" s="161" cm="1">
        <f t="array" aca="1" ref="BQ15" ca="1">(1+INDIRECT("'Case "&amp;$E$6&amp;" Assumptions'!$C$16"))*BP15</f>
        <v>476510.67474828707</v>
      </c>
      <c r="BR15" s="161" cm="1">
        <f t="array" aca="1" ref="BR15" ca="1">(1+INDIRECT("'Case "&amp;$E$6&amp;" Assumptions'!$C$16"))*BQ15</f>
        <v>478520.71471465525</v>
      </c>
      <c r="BS15" s="161" cm="1">
        <f t="array" aca="1" ref="BS15" ca="1">(1+INDIRECT("'Case "&amp;$E$6&amp;" Assumptions'!$C$16"))*BR15</f>
        <v>480539.23352710286</v>
      </c>
      <c r="BT15" s="161" cm="1">
        <f t="array" aca="1" ref="BT15" ca="1">(1+INDIRECT("'Case "&amp;$E$6&amp;" Assumptions'!$C$16"))*BS15</f>
        <v>482566.26695150125</v>
      </c>
      <c r="BU15" s="161" cm="1">
        <f t="array" aca="1" ref="BU15" ca="1">(1+INDIRECT("'Case "&amp;$E$6&amp;" Assumptions'!$C$16"))*BT15</f>
        <v>484601.85090459109</v>
      </c>
      <c r="BV15" s="161" cm="1">
        <f t="array" aca="1" ref="BV15" ca="1">(1+INDIRECT("'Case "&amp;$E$6&amp;" Assumptions'!$C$17"))*BU15</f>
        <v>486524.73410043999</v>
      </c>
      <c r="BW15" s="161" cm="1">
        <f t="array" aca="1" ref="BW15" ca="1">(1+INDIRECT("'Case "&amp;$E$6&amp;" Assumptions'!$C$17"))*BV15</f>
        <v>488455.24722955876</v>
      </c>
      <c r="BX15" s="161" cm="1">
        <f t="array" aca="1" ref="BX15" ca="1">(1+INDIRECT("'Case "&amp;$E$6&amp;" Assumptions'!$C$17"))*BW15</f>
        <v>490393.42056725582</v>
      </c>
      <c r="BY15" s="161" cm="1">
        <f t="array" aca="1" ref="BY15" ca="1">(1+INDIRECT("'Case "&amp;$E$6&amp;" Assumptions'!$C$17"))*BX15</f>
        <v>492339.28450897092</v>
      </c>
      <c r="BZ15" s="161" cm="1">
        <f t="array" aca="1" ref="BZ15" ca="1">(1+INDIRECT("'Case "&amp;$E$6&amp;" Assumptions'!$C$17"))*BY15</f>
        <v>494292.86957075179</v>
      </c>
      <c r="CA15" s="161" cm="1">
        <f t="array" aca="1" ref="CA15" ca="1">(1+INDIRECT("'Case "&amp;$E$6&amp;" Assumptions'!$C$17"))*BZ15</f>
        <v>496254.20638973278</v>
      </c>
      <c r="CB15" s="161" cm="1">
        <f t="array" aca="1" ref="CB15" ca="1">(1+INDIRECT("'Case "&amp;$E$6&amp;" Assumptions'!$C$17"))*CA15</f>
        <v>498223.32572461542</v>
      </c>
      <c r="CC15" s="161" cm="1">
        <f t="array" aca="1" ref="CC15" ca="1">(1+INDIRECT("'Case "&amp;$E$6&amp;" Assumptions'!$C$17"))*CB15</f>
        <v>500200.25845615059</v>
      </c>
      <c r="CD15" s="161" cm="1">
        <f t="array" aca="1" ref="CD15" ca="1">(1+INDIRECT("'Case "&amp;$E$6&amp;" Assumptions'!$C$17"))*CC15</f>
        <v>502185.0355876229</v>
      </c>
      <c r="CE15" s="161" cm="1">
        <f t="array" aca="1" ref="CE15" ca="1">(1+INDIRECT("'Case "&amp;$E$6&amp;" Assumptions'!$C$17"))*CD15</f>
        <v>504177.68824533699</v>
      </c>
      <c r="CF15" s="161" cm="1">
        <f t="array" aca="1" ref="CF15" ca="1">(1+INDIRECT("'Case "&amp;$E$6&amp;" Assumptions'!$C$17"))*CE15</f>
        <v>506178.24767910555</v>
      </c>
    </row>
    <row r="16" spans="1:84" x14ac:dyDescent="0.2">
      <c r="B16" s="126" t="s">
        <v>115</v>
      </c>
      <c r="C16" s="134">
        <f>SUM(C10:C15)</f>
        <v>15983544</v>
      </c>
      <c r="D16" s="134">
        <f t="shared" ref="D16:E16" si="3">SUM(D10:D15)</f>
        <v>18097752</v>
      </c>
      <c r="E16" s="134">
        <f t="shared" si="3"/>
        <v>18379116</v>
      </c>
      <c r="F16" s="148">
        <f ca="1">SUM(F10:F15)</f>
        <v>18563869.310053758</v>
      </c>
      <c r="G16" s="134">
        <f ca="1">SUM(G10:G15)</f>
        <v>18750479.825077329</v>
      </c>
      <c r="H16" s="134">
        <f t="shared" ref="H16:BS16" ca="1" si="4">SUM(H10:H15)</f>
        <v>18938966.214345414</v>
      </c>
      <c r="I16" s="134">
        <f t="shared" ca="1" si="4"/>
        <v>19129347.334802818</v>
      </c>
      <c r="J16" s="134">
        <f t="shared" ca="1" si="4"/>
        <v>19321642.232950963</v>
      </c>
      <c r="K16" s="134">
        <f t="shared" ca="1" si="4"/>
        <v>19515870.146753356</v>
      </c>
      <c r="L16" s="134">
        <f t="shared" ca="1" si="4"/>
        <v>19712050.507560268</v>
      </c>
      <c r="M16" s="134">
        <f t="shared" ca="1" si="4"/>
        <v>19910202.942052688</v>
      </c>
      <c r="N16" s="134">
        <f t="shared" ca="1" si="4"/>
        <v>20079080.894755941</v>
      </c>
      <c r="O16" s="134">
        <f t="shared" ca="1" si="4"/>
        <v>20249391.266957484</v>
      </c>
      <c r="P16" s="134">
        <f t="shared" ca="1" si="4"/>
        <v>20421146.208411552</v>
      </c>
      <c r="Q16" s="134">
        <f t="shared" ca="1" si="4"/>
        <v>20594357.971926343</v>
      </c>
      <c r="R16" s="134">
        <f t="shared" ca="1" si="4"/>
        <v>20769038.914238136</v>
      </c>
      <c r="S16" s="134">
        <f t="shared" ca="1" si="4"/>
        <v>20945201.496892806</v>
      </c>
      <c r="T16" s="134">
        <f t="shared" ca="1" si="4"/>
        <v>21122858.287134826</v>
      </c>
      <c r="U16" s="134">
        <f t="shared" ca="1" si="4"/>
        <v>21302021.95880378</v>
      </c>
      <c r="V16" s="134">
        <f t="shared" ca="1" si="4"/>
        <v>21482705.293238521</v>
      </c>
      <c r="W16" s="134">
        <f t="shared" ca="1" si="4"/>
        <v>21664921.180188965</v>
      </c>
      <c r="X16" s="134">
        <f t="shared" ca="1" si="4"/>
        <v>21823376.665283304</v>
      </c>
      <c r="Y16" s="134">
        <f t="shared" ca="1" si="4"/>
        <v>21982991.081007846</v>
      </c>
      <c r="Z16" s="134">
        <f t="shared" ca="1" si="4"/>
        <v>22143772.903687678</v>
      </c>
      <c r="AA16" s="134">
        <f t="shared" ca="1" si="4"/>
        <v>22305730.671643067</v>
      </c>
      <c r="AB16" s="134">
        <f t="shared" ca="1" si="4"/>
        <v>22468872.985642854</v>
      </c>
      <c r="AC16" s="134">
        <f t="shared" ca="1" si="4"/>
        <v>22633208.509361211</v>
      </c>
      <c r="AD16" s="134">
        <f t="shared" ca="1" si="4"/>
        <v>22798745.969837721</v>
      </c>
      <c r="AE16" s="134">
        <f t="shared" ca="1" si="4"/>
        <v>22965494.157940835</v>
      </c>
      <c r="AF16" s="134">
        <f t="shared" ca="1" si="4"/>
        <v>23133461.92883471</v>
      </c>
      <c r="AG16" s="134">
        <f t="shared" ca="1" si="4"/>
        <v>23302658.202449452</v>
      </c>
      <c r="AH16" s="134">
        <f t="shared" ca="1" si="4"/>
        <v>23441588.069870427</v>
      </c>
      <c r="AI16" s="134">
        <f t="shared" ca="1" si="4"/>
        <v>23581346.233698364</v>
      </c>
      <c r="AJ16" s="134">
        <f t="shared" ca="1" si="4"/>
        <v>23721937.632215787</v>
      </c>
      <c r="AK16" s="134">
        <f t="shared" ca="1" si="4"/>
        <v>23863367.233147152</v>
      </c>
      <c r="AL16" s="134">
        <f t="shared" ca="1" si="4"/>
        <v>24005640.033834368</v>
      </c>
      <c r="AM16" s="134">
        <f t="shared" ca="1" si="4"/>
        <v>24148761.061413351</v>
      </c>
      <c r="AN16" s="134">
        <f t="shared" ca="1" si="4"/>
        <v>24292735.372991692</v>
      </c>
      <c r="AO16" s="134">
        <f t="shared" ca="1" si="4"/>
        <v>24437568.055827327</v>
      </c>
      <c r="AP16" s="134">
        <f t="shared" ca="1" si="4"/>
        <v>24583264.227508303</v>
      </c>
      <c r="AQ16" s="134">
        <f t="shared" ca="1" si="4"/>
        <v>24729829.036133602</v>
      </c>
      <c r="AR16" s="134">
        <f t="shared" ca="1" si="4"/>
        <v>24855591.00025399</v>
      </c>
      <c r="AS16" s="134">
        <f t="shared" ca="1" si="4"/>
        <v>24981992.518800586</v>
      </c>
      <c r="AT16" s="134">
        <f t="shared" ca="1" si="4"/>
        <v>25109036.844186526</v>
      </c>
      <c r="AU16" s="134">
        <f t="shared" ca="1" si="4"/>
        <v>25236727.245364882</v>
      </c>
      <c r="AV16" s="134">
        <f t="shared" ca="1" si="4"/>
        <v>25365067.007912785</v>
      </c>
      <c r="AW16" s="134">
        <f t="shared" ca="1" si="4"/>
        <v>25494059.434115954</v>
      </c>
      <c r="AX16" s="134">
        <f t="shared" ca="1" si="4"/>
        <v>25623707.843053669</v>
      </c>
      <c r="AY16" s="134">
        <f t="shared" ca="1" si="4"/>
        <v>25754015.570684172</v>
      </c>
      <c r="AZ16" s="134">
        <f t="shared" ca="1" si="4"/>
        <v>25884985.969930522</v>
      </c>
      <c r="BA16" s="134">
        <f t="shared" ca="1" si="4"/>
        <v>26016622.410766833</v>
      </c>
      <c r="BB16" s="134">
        <f t="shared" ca="1" si="4"/>
        <v>26133549.88325927</v>
      </c>
      <c r="BC16" s="134">
        <f t="shared" ca="1" si="4"/>
        <v>26251002.867234614</v>
      </c>
      <c r="BD16" s="134">
        <f t="shared" ca="1" si="4"/>
        <v>26368983.724518649</v>
      </c>
      <c r="BE16" s="134">
        <f t="shared" ca="1" si="4"/>
        <v>26487494.827551998</v>
      </c>
      <c r="BF16" s="134">
        <f t="shared" ca="1" si="4"/>
        <v>26606538.559437823</v>
      </c>
      <c r="BG16" s="134">
        <f t="shared" ca="1" si="4"/>
        <v>26726117.313989762</v>
      </c>
      <c r="BH16" s="134">
        <f t="shared" ca="1" si="4"/>
        <v>26846233.495780054</v>
      </c>
      <c r="BI16" s="134">
        <f t="shared" ca="1" si="4"/>
        <v>26966889.520187903</v>
      </c>
      <c r="BJ16" s="134">
        <f t="shared" ca="1" si="4"/>
        <v>27088087.813448031</v>
      </c>
      <c r="BK16" s="134">
        <f t="shared" ca="1" si="4"/>
        <v>27209830.812699497</v>
      </c>
      <c r="BL16" s="134">
        <f t="shared" ca="1" si="4"/>
        <v>27324608.613722593</v>
      </c>
      <c r="BM16" s="134">
        <f t="shared" ca="1" si="4"/>
        <v>27439870.57591885</v>
      </c>
      <c r="BN16" s="134">
        <f t="shared" ca="1" si="4"/>
        <v>27555618.741599936</v>
      </c>
      <c r="BO16" s="134">
        <f t="shared" ca="1" si="4"/>
        <v>27671855.16169247</v>
      </c>
      <c r="BP16" s="134">
        <f t="shared" ca="1" si="4"/>
        <v>27788581.89577442</v>
      </c>
      <c r="BQ16" s="134">
        <f t="shared" ca="1" si="4"/>
        <v>27905801.012111545</v>
      </c>
      <c r="BR16" s="134">
        <f t="shared" ca="1" si="4"/>
        <v>28023514.587694071</v>
      </c>
      <c r="BS16" s="134">
        <f t="shared" ca="1" si="4"/>
        <v>28141724.70827347</v>
      </c>
      <c r="BT16" s="134">
        <f t="shared" ref="BT16:CF16" ca="1" si="5">SUM(BT10:BT15)</f>
        <v>28260433.468399446</v>
      </c>
      <c r="BU16" s="134">
        <f t="shared" ca="1" si="5"/>
        <v>28379642.971457019</v>
      </c>
      <c r="BV16" s="134">
        <f t="shared" ca="1" si="5"/>
        <v>28492252.402213711</v>
      </c>
      <c r="BW16" s="134">
        <f t="shared" ca="1" si="5"/>
        <v>28605308.663253225</v>
      </c>
      <c r="BX16" s="134">
        <f t="shared" ca="1" si="5"/>
        <v>28718813.527582496</v>
      </c>
      <c r="BY16" s="134">
        <f t="shared" ca="1" si="5"/>
        <v>28832768.775243688</v>
      </c>
      <c r="BZ16" s="134">
        <f t="shared" ca="1" si="5"/>
        <v>28947176.193342119</v>
      </c>
      <c r="CA16" s="134">
        <f t="shared" ca="1" si="5"/>
        <v>29062037.576074254</v>
      </c>
      <c r="CB16" s="134">
        <f t="shared" ca="1" si="5"/>
        <v>29177354.724755898</v>
      </c>
      <c r="CC16" s="134">
        <f t="shared" ca="1" si="5"/>
        <v>29293129.44785038</v>
      </c>
      <c r="CD16" s="134">
        <f t="shared" ca="1" si="5"/>
        <v>29409363.560996983</v>
      </c>
      <c r="CE16" s="134">
        <f t="shared" ca="1" si="5"/>
        <v>29526058.887039363</v>
      </c>
      <c r="CF16" s="134">
        <f t="shared" ca="1" si="5"/>
        <v>29643217.256054156</v>
      </c>
    </row>
    <row r="17" spans="1:84" x14ac:dyDescent="0.2">
      <c r="B17" s="118"/>
      <c r="C17" s="134"/>
      <c r="D17" s="134"/>
      <c r="E17" s="134"/>
      <c r="F17" s="148"/>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row>
    <row r="18" spans="1:84" x14ac:dyDescent="0.2">
      <c r="B18" s="118"/>
      <c r="C18" s="134"/>
      <c r="D18" s="134"/>
      <c r="E18" s="134"/>
      <c r="F18" s="148"/>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row>
    <row r="19" spans="1:84" ht="16" customHeight="1" x14ac:dyDescent="0.2">
      <c r="A19" s="118"/>
      <c r="B19" s="128" t="s">
        <v>155</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B20" s="118" t="s">
        <v>31</v>
      </c>
      <c r="C20" s="164"/>
      <c r="D20" s="164"/>
      <c r="E20" s="164"/>
      <c r="F20" s="133">
        <f ca="1">F10/'Demographic-Economic'!$D$27</f>
        <v>2537413.1120313215</v>
      </c>
      <c r="G20" s="133">
        <f ca="1">G10/'Demographic-Economic'!$D$27</f>
        <v>2562920.0771879484</v>
      </c>
      <c r="H20" s="133">
        <f ca="1">H10/'Demographic-Economic'!$D$27</f>
        <v>2588683.4472903903</v>
      </c>
      <c r="I20" s="133">
        <f ca="1">I10/'Demographic-Economic'!$D$27</f>
        <v>2614705.7998109511</v>
      </c>
      <c r="J20" s="133">
        <f ca="1">J10/'Demographic-Economic'!$D$27</f>
        <v>2640989.7381315888</v>
      </c>
      <c r="K20" s="133">
        <f ca="1">K10/'Demographic-Economic'!$D$27</f>
        <v>2667537.8918043673</v>
      </c>
      <c r="L20" s="133">
        <f ca="1">L10/'Demographic-Economic'!$D$27</f>
        <v>2694352.9168145303</v>
      </c>
      <c r="M20" s="133">
        <f ca="1">M10/'Demographic-Economic'!$D$27</f>
        <v>2721437.4958462142</v>
      </c>
      <c r="N20" s="133">
        <f ca="1">N10/'Demographic-Economic'!$D$27</f>
        <v>2744520.6755629643</v>
      </c>
      <c r="O20" s="133">
        <f ca="1">O10/'Demographic-Economic'!$D$27</f>
        <v>2767799.6463594837</v>
      </c>
      <c r="P20" s="133">
        <f ca="1">P10/'Demographic-Economic'!$D$27</f>
        <v>2791276.0689318883</v>
      </c>
      <c r="Q20" s="133">
        <f ca="1">Q10/'Demographic-Economic'!$D$27</f>
        <v>2814951.618062288</v>
      </c>
      <c r="R20" s="133">
        <f ca="1">R10/'Demographic-Economic'!$D$27</f>
        <v>2838827.9827382602</v>
      </c>
      <c r="S20" s="133">
        <f ca="1">S10/'Demographic-Economic'!$D$27</f>
        <v>2862906.8662733417</v>
      </c>
      <c r="T20" s="133">
        <f ca="1">T10/'Demographic-Economic'!$D$27</f>
        <v>2887189.9864285439</v>
      </c>
      <c r="U20" s="133">
        <f ca="1">U10/'Demographic-Economic'!$D$27</f>
        <v>2911679.0755348909</v>
      </c>
      <c r="V20" s="133">
        <f ca="1">V10/'Demographic-Economic'!$D$27</f>
        <v>2936375.8806170053</v>
      </c>
      <c r="W20" s="133">
        <f ca="1">W10/'Demographic-Economic'!$D$27</f>
        <v>2961282.1635177401</v>
      </c>
      <c r="X20" s="133">
        <f ca="1">X10/'Demographic-Economic'!$D$27</f>
        <v>2982940.7422782532</v>
      </c>
      <c r="Y20" s="133">
        <f ca="1">Y10/'Demographic-Economic'!$D$27</f>
        <v>3004757.7301359153</v>
      </c>
      <c r="Z20" s="133">
        <f ca="1">Z10/'Demographic-Economic'!$D$27</f>
        <v>3026734.2856820785</v>
      </c>
      <c r="AA20" s="133">
        <f ca="1">AA10/'Demographic-Economic'!$D$27</f>
        <v>3048871.5759819387</v>
      </c>
      <c r="AB20" s="133">
        <f ca="1">AB10/'Demographic-Economic'!$D$27</f>
        <v>3071170.776636513</v>
      </c>
      <c r="AC20" s="133">
        <f ca="1">AC10/'Demographic-Economic'!$D$27</f>
        <v>3093633.0718450695</v>
      </c>
      <c r="AD20" s="133">
        <f ca="1">AD10/'Demographic-Economic'!$D$27</f>
        <v>3116259.6544680134</v>
      </c>
      <c r="AE20" s="133">
        <f ca="1">AE10/'Demographic-Economic'!$D$27</f>
        <v>3139051.7260902356</v>
      </c>
      <c r="AF20" s="133">
        <f ca="1">AF10/'Demographic-Economic'!$D$27</f>
        <v>3162010.4970849208</v>
      </c>
      <c r="AG20" s="133">
        <f ca="1">AG10/'Demographic-Economic'!$D$27</f>
        <v>3185137.1866778266</v>
      </c>
      <c r="AH20" s="133">
        <f ca="1">AH10/'Demographic-Economic'!$D$27</f>
        <v>3204126.8952002758</v>
      </c>
      <c r="AI20" s="133">
        <f ca="1">AI10/'Demographic-Economic'!$D$27</f>
        <v>3223229.8198916479</v>
      </c>
      <c r="AJ20" s="133">
        <f ca="1">AJ10/'Demographic-Economic'!$D$27</f>
        <v>3242446.6357439188</v>
      </c>
      <c r="AK20" s="133">
        <f ca="1">AK10/'Demographic-Economic'!$D$27</f>
        <v>3261778.0217733523</v>
      </c>
      <c r="AL20" s="133">
        <f ca="1">AL10/'Demographic-Economic'!$D$27</f>
        <v>3281224.6610444896</v>
      </c>
      <c r="AM20" s="133">
        <f ca="1">AM10/'Demographic-Economic'!$D$27</f>
        <v>3300787.2406942844</v>
      </c>
      <c r="AN20" s="133">
        <f ca="1">AN10/'Demographic-Economic'!$D$27</f>
        <v>3320466.4519563843</v>
      </c>
      <c r="AO20" s="133">
        <f ca="1">AO10/'Demographic-Economic'!$D$27</f>
        <v>3340262.990185556</v>
      </c>
      <c r="AP20" s="133">
        <f ca="1">AP10/'Demographic-Economic'!$D$27</f>
        <v>3360177.5548822521</v>
      </c>
      <c r="AQ20" s="133">
        <f ca="1">AQ10/'Demographic-Economic'!$D$27</f>
        <v>3380210.8497173311</v>
      </c>
      <c r="AR20" s="133">
        <f ca="1">AR10/'Demographic-Economic'!$D$27</f>
        <v>3397400.6958331442</v>
      </c>
      <c r="AS20" s="133">
        <f ca="1">AS10/'Demographic-Economic'!$D$27</f>
        <v>3414677.9598121094</v>
      </c>
      <c r="AT20" s="133">
        <f ca="1">AT10/'Demographic-Economic'!$D$27</f>
        <v>3432043.0862121792</v>
      </c>
      <c r="AU20" s="133">
        <f ca="1">AU10/'Demographic-Economic'!$D$27</f>
        <v>3449496.5218520775</v>
      </c>
      <c r="AV20" s="133">
        <f ca="1">AV10/'Demographic-Economic'!$D$27</f>
        <v>3467038.7158227963</v>
      </c>
      <c r="AW20" s="133">
        <f ca="1">AW10/'Demographic-Economic'!$D$27</f>
        <v>3484670.1194991511</v>
      </c>
      <c r="AX20" s="133">
        <f ca="1">AX10/'Demographic-Economic'!$D$27</f>
        <v>3502391.1865513949</v>
      </c>
      <c r="AY20" s="133">
        <f ca="1">AY10/'Demographic-Economic'!$D$27</f>
        <v>3520202.372956892</v>
      </c>
      <c r="AZ20" s="133">
        <f ca="1">AZ10/'Demographic-Economic'!$D$27</f>
        <v>3538104.1370118498</v>
      </c>
      <c r="BA20" s="133">
        <f ca="1">BA10/'Demographic-Economic'!$D$27</f>
        <v>3556096.9393431135</v>
      </c>
      <c r="BB20" s="133">
        <f ca="1">BB10/'Demographic-Economic'!$D$27</f>
        <v>3572079.2379094092</v>
      </c>
      <c r="BC20" s="133">
        <f ca="1">BC10/'Demographic-Economic'!$D$27</f>
        <v>3588133.3663138174</v>
      </c>
      <c r="BD20" s="133">
        <f ca="1">BD10/'Demographic-Economic'!$D$27</f>
        <v>3604259.6473838463</v>
      </c>
      <c r="BE20" s="133">
        <f ca="1">BE10/'Demographic-Economic'!$D$27</f>
        <v>3620458.4053979022</v>
      </c>
      <c r="BF20" s="133">
        <f ca="1">BF10/'Demographic-Economic'!$D$27</f>
        <v>3636729.9660918051</v>
      </c>
      <c r="BG20" s="133">
        <f ca="1">BG10/'Demographic-Economic'!$D$27</f>
        <v>3653074.6566653452</v>
      </c>
      <c r="BH20" s="133">
        <f ca="1">BH10/'Demographic-Economic'!$D$27</f>
        <v>3669492.805788856</v>
      </c>
      <c r="BI20" s="133">
        <f ca="1">BI10/'Demographic-Economic'!$D$27</f>
        <v>3685984.7436098275</v>
      </c>
      <c r="BJ20" s="133">
        <f ca="1">BJ10/'Demographic-Economic'!$D$27</f>
        <v>3702550.8017595438</v>
      </c>
      <c r="BK20" s="133">
        <f ca="1">BK10/'Demographic-Economic'!$D$27</f>
        <v>3719191.3133597509</v>
      </c>
      <c r="BL20" s="133">
        <f ca="1">BL10/'Demographic-Economic'!$D$27</f>
        <v>3734879.7828496974</v>
      </c>
      <c r="BM20" s="133">
        <f ca="1">BM10/'Demographic-Economic'!$D$27</f>
        <v>3750634.4301869767</v>
      </c>
      <c r="BN20" s="133">
        <f ca="1">BN10/'Demographic-Economic'!$D$27</f>
        <v>3766455.5345261288</v>
      </c>
      <c r="BO20" s="133">
        <f ca="1">BO10/'Demographic-Economic'!$D$27</f>
        <v>3782343.3761992361</v>
      </c>
      <c r="BP20" s="133">
        <f ca="1">BP10/'Demographic-Economic'!$D$27</f>
        <v>3798298.2367208903</v>
      </c>
      <c r="BQ20" s="133">
        <f ca="1">BQ10/'Demographic-Economic'!$D$27</f>
        <v>3814320.3987931837</v>
      </c>
      <c r="BR20" s="133">
        <f ca="1">BR10/'Demographic-Economic'!$D$27</f>
        <v>3830410.1463107131</v>
      </c>
      <c r="BS20" s="133">
        <f ca="1">BS10/'Demographic-Economic'!$D$27</f>
        <v>3846567.7643656158</v>
      </c>
      <c r="BT20" s="133">
        <f ca="1">BT10/'Demographic-Economic'!$D$27</f>
        <v>3862793.539252616</v>
      </c>
      <c r="BU20" s="133">
        <f ca="1">BU10/'Demographic-Economic'!$D$27</f>
        <v>3879087.7584741018</v>
      </c>
      <c r="BV20" s="133">
        <f ca="1">BV10/'Demographic-Economic'!$D$27</f>
        <v>3894479.8430319084</v>
      </c>
      <c r="BW20" s="133">
        <f ca="1">BW10/'Demographic-Economic'!$D$27</f>
        <v>3909933.0028429148</v>
      </c>
      <c r="BX20" s="133">
        <f ca="1">BX10/'Demographic-Economic'!$D$27</f>
        <v>3925447.4802515898</v>
      </c>
      <c r="BY20" s="133">
        <f ca="1">BY10/'Demographic-Economic'!$D$27</f>
        <v>3941023.518564017</v>
      </c>
      <c r="BZ20" s="133">
        <f ca="1">BZ10/'Demographic-Economic'!$D$27</f>
        <v>3956661.3620517091</v>
      </c>
      <c r="CA20" s="133">
        <f ca="1">CA10/'Demographic-Economic'!$D$27</f>
        <v>3972361.25595544</v>
      </c>
      <c r="CB20" s="133">
        <f ca="1">CB10/'Demographic-Economic'!$D$27</f>
        <v>3988123.4464890906</v>
      </c>
      <c r="CC20" s="133">
        <f ca="1">CC10/'Demographic-Economic'!$D$27</f>
        <v>4003948.1808435093</v>
      </c>
      <c r="CD20" s="133">
        <f ca="1">CD10/'Demographic-Economic'!$D$27</f>
        <v>4019835.7071903897</v>
      </c>
      <c r="CE20" s="133">
        <f ca="1">CE10/'Demographic-Economic'!$D$27</f>
        <v>4035786.2746861614</v>
      </c>
      <c r="CF20" s="133">
        <f ca="1">CF10/'Demographic-Economic'!$D$27</f>
        <v>4051800.1334758988</v>
      </c>
    </row>
    <row r="21" spans="1:84" x14ac:dyDescent="0.2">
      <c r="B21" s="118" t="s">
        <v>32</v>
      </c>
      <c r="C21" s="164"/>
      <c r="D21" s="164"/>
      <c r="E21" s="164"/>
      <c r="F21" s="133">
        <f ca="1">F11/'Demographic-Economic'!$E$27</f>
        <v>1779537.0030212533</v>
      </c>
      <c r="G21" s="133">
        <f ca="1">G11/'Demographic-Economic'!$E$27</f>
        <v>1797425.5321361097</v>
      </c>
      <c r="H21" s="133">
        <f ca="1">H11/'Demographic-Economic'!$E$27</f>
        <v>1815493.8830098561</v>
      </c>
      <c r="I21" s="133">
        <f ca="1">I11/'Demographic-Economic'!$E$27</f>
        <v>1833743.8632737834</v>
      </c>
      <c r="J21" s="133">
        <f ca="1">J11/'Demographic-Economic'!$E$27</f>
        <v>1852177.2987301243</v>
      </c>
      <c r="K21" s="133">
        <f ca="1">K11/'Demographic-Economic'!$E$27</f>
        <v>1870796.0335347157</v>
      </c>
      <c r="L21" s="133">
        <f ca="1">L11/'Demographic-Economic'!$E$27</f>
        <v>1889601.9303814948</v>
      </c>
      <c r="M21" s="133">
        <f ca="1">M11/'Demographic-Economic'!$E$27</f>
        <v>1908596.8706888501</v>
      </c>
      <c r="N21" s="133">
        <f ca="1">N11/'Demographic-Economic'!$E$27</f>
        <v>1924785.5520898311</v>
      </c>
      <c r="O21" s="133">
        <f ca="1">O11/'Demographic-Economic'!$E$27</f>
        <v>1941111.5455704485</v>
      </c>
      <c r="P21" s="133">
        <f ca="1">P11/'Demographic-Economic'!$E$27</f>
        <v>1957576.015809082</v>
      </c>
      <c r="Q21" s="133">
        <f ca="1">Q11/'Demographic-Economic'!$E$27</f>
        <v>1974180.1373628897</v>
      </c>
      <c r="R21" s="133">
        <f ca="1">R11/'Demographic-Economic'!$E$27</f>
        <v>1990925.0947516009</v>
      </c>
      <c r="S21" s="133">
        <f ca="1">S11/'Demographic-Economic'!$E$27</f>
        <v>2007812.082542018</v>
      </c>
      <c r="T21" s="133">
        <f ca="1">T11/'Demographic-Economic'!$E$27</f>
        <v>2024842.3054332361</v>
      </c>
      <c r="U21" s="133">
        <f ca="1">U11/'Demographic-Economic'!$E$27</f>
        <v>2042016.9783425841</v>
      </c>
      <c r="V21" s="133">
        <f ca="1">V11/'Demographic-Economic'!$E$27</f>
        <v>2059337.3264922961</v>
      </c>
      <c r="W21" s="133">
        <f ca="1">W11/'Demographic-Economic'!$E$27</f>
        <v>2076804.5854969174</v>
      </c>
      <c r="X21" s="133">
        <f ca="1">X11/'Demographic-Economic'!$E$27</f>
        <v>2091994.1666315116</v>
      </c>
      <c r="Y21" s="133">
        <f ca="1">Y11/'Demographic-Economic'!$E$27</f>
        <v>2107294.8431366845</v>
      </c>
      <c r="Z21" s="133">
        <f ca="1">Z11/'Demographic-Economic'!$E$27</f>
        <v>2122707.4275550097</v>
      </c>
      <c r="AA21" s="133">
        <f ca="1">AA11/'Demographic-Economic'!$E$27</f>
        <v>2138232.7383719338</v>
      </c>
      <c r="AB21" s="133">
        <f ca="1">AB11/'Demographic-Economic'!$E$27</f>
        <v>2153871.6000592383</v>
      </c>
      <c r="AC21" s="133">
        <f ca="1">AC11/'Demographic-Economic'!$E$27</f>
        <v>2169624.8431188255</v>
      </c>
      <c r="AD21" s="133">
        <f ca="1">AD11/'Demographic-Economic'!$E$27</f>
        <v>2185493.3041268215</v>
      </c>
      <c r="AE21" s="133">
        <f ca="1">AE11/'Demographic-Economic'!$E$27</f>
        <v>2201477.8257780024</v>
      </c>
      <c r="AF21" s="133">
        <f ca="1">AF11/'Demographic-Economic'!$E$27</f>
        <v>2217579.2569305459</v>
      </c>
      <c r="AG21" s="133">
        <f ca="1">AG11/'Demographic-Economic'!$E$27</f>
        <v>2233798.45265111</v>
      </c>
      <c r="AH21" s="133">
        <f ca="1">AH11/'Demographic-Economic'!$E$27</f>
        <v>2247116.3033519108</v>
      </c>
      <c r="AI21" s="133">
        <f ca="1">AI11/'Demographic-Economic'!$E$27</f>
        <v>2260513.5547466632</v>
      </c>
      <c r="AJ21" s="133">
        <f ca="1">AJ11/'Demographic-Economic'!$E$27</f>
        <v>2273990.6802203255</v>
      </c>
      <c r="AK21" s="133">
        <f ca="1">AK11/'Demographic-Economic'!$E$27</f>
        <v>2287548.1559801656</v>
      </c>
      <c r="AL21" s="133">
        <f ca="1">AL11/'Demographic-Economic'!$E$27</f>
        <v>2301186.4610725874</v>
      </c>
      <c r="AM21" s="133">
        <f ca="1">AM11/'Demographic-Economic'!$E$27</f>
        <v>2314906.0774000571</v>
      </c>
      <c r="AN21" s="133">
        <f ca="1">AN11/'Demographic-Economic'!$E$27</f>
        <v>2328707.4897381309</v>
      </c>
      <c r="AO21" s="133">
        <f ca="1">AO11/'Demographic-Economic'!$E$27</f>
        <v>2342591.185752586</v>
      </c>
      <c r="AP21" s="133">
        <f ca="1">AP11/'Demographic-Economic'!$E$27</f>
        <v>2356557.6560166501</v>
      </c>
      <c r="AQ21" s="133">
        <f ca="1">AQ11/'Demographic-Economic'!$E$27</f>
        <v>2370607.3940283363</v>
      </c>
      <c r="AR21" s="133">
        <f ca="1">AR11/'Demographic-Economic'!$E$27</f>
        <v>2382662.9663331714</v>
      </c>
      <c r="AS21" s="133">
        <f ca="1">AS11/'Demographic-Economic'!$E$27</f>
        <v>2394779.8464800231</v>
      </c>
      <c r="AT21" s="133">
        <f ca="1">AT11/'Demographic-Economic'!$E$27</f>
        <v>2406958.3462460022</v>
      </c>
      <c r="AU21" s="133">
        <f ca="1">AU11/'Demographic-Economic'!$E$27</f>
        <v>2419198.7789937407</v>
      </c>
      <c r="AV21" s="133">
        <f ca="1">AV11/'Demographic-Economic'!$E$27</f>
        <v>2431501.4596794564</v>
      </c>
      <c r="AW21" s="133">
        <f ca="1">AW11/'Demographic-Economic'!$E$27</f>
        <v>2443866.7048610579</v>
      </c>
      <c r="AX21" s="133">
        <f ca="1">AX11/'Demographic-Economic'!$E$27</f>
        <v>2456294.832706288</v>
      </c>
      <c r="AY21" s="133">
        <f ca="1">AY11/'Demographic-Economic'!$E$27</f>
        <v>2468786.163000911</v>
      </c>
      <c r="AZ21" s="133">
        <f ca="1">AZ11/'Demographic-Economic'!$E$27</f>
        <v>2481341.0171569418</v>
      </c>
      <c r="BA21" s="133">
        <f ca="1">BA11/'Demographic-Economic'!$E$27</f>
        <v>2493959.7182209156</v>
      </c>
      <c r="BB21" s="133">
        <f ca="1">BB11/'Demographic-Economic'!$E$27</f>
        <v>2505168.4140210603</v>
      </c>
      <c r="BC21" s="133">
        <f ca="1">BC11/'Demographic-Economic'!$E$27</f>
        <v>2516427.4854790885</v>
      </c>
      <c r="BD21" s="133">
        <f ca="1">BD11/'Demographic-Economic'!$E$27</f>
        <v>2527737.1590001904</v>
      </c>
      <c r="BE21" s="133">
        <f ca="1">BE11/'Demographic-Economic'!$E$27</f>
        <v>2539097.6620070976</v>
      </c>
      <c r="BF21" s="133">
        <f ca="1">BF11/'Demographic-Economic'!$E$27</f>
        <v>2550509.2229446569</v>
      </c>
      <c r="BG21" s="133">
        <f ca="1">BG11/'Demographic-Economic'!$E$27</f>
        <v>2561972.0712844222</v>
      </c>
      <c r="BH21" s="133">
        <f ca="1">BH11/'Demographic-Economic'!$E$27</f>
        <v>2573486.4375292701</v>
      </c>
      <c r="BI21" s="133">
        <f ca="1">BI11/'Demographic-Economic'!$E$27</f>
        <v>2585052.5532180355</v>
      </c>
      <c r="BJ21" s="133">
        <f ca="1">BJ11/'Demographic-Economic'!$E$27</f>
        <v>2596670.6509301662</v>
      </c>
      <c r="BK21" s="133">
        <f ca="1">BK11/'Demographic-Economic'!$E$27</f>
        <v>2608340.9642904005</v>
      </c>
      <c r="BL21" s="133">
        <f ca="1">BL11/'Demographic-Economic'!$E$27</f>
        <v>2619343.5920634475</v>
      </c>
      <c r="BM21" s="133">
        <f ca="1">BM11/'Demographic-Economic'!$E$27</f>
        <v>2630392.6316436818</v>
      </c>
      <c r="BN21" s="133">
        <f ca="1">BN11/'Demographic-Economic'!$E$27</f>
        <v>2641488.278807593</v>
      </c>
      <c r="BO21" s="133">
        <f ca="1">BO11/'Demographic-Economic'!$E$27</f>
        <v>2652630.7301575048</v>
      </c>
      <c r="BP21" s="133">
        <f ca="1">BP11/'Demographic-Economic'!$E$27</f>
        <v>2663820.1831250582</v>
      </c>
      <c r="BQ21" s="133">
        <f ca="1">BQ11/'Demographic-Economic'!$E$27</f>
        <v>2675056.8359747091</v>
      </c>
      <c r="BR21" s="133">
        <f ca="1">BR11/'Demographic-Economic'!$E$27</f>
        <v>2686340.8878072435</v>
      </c>
      <c r="BS21" s="133">
        <f ca="1">BS11/'Demographic-Economic'!$E$27</f>
        <v>2697672.5385633027</v>
      </c>
      <c r="BT21" s="133">
        <f ca="1">BT11/'Demographic-Economic'!$E$27</f>
        <v>2709051.9890269265</v>
      </c>
      <c r="BU21" s="133">
        <f ca="1">BU11/'Demographic-Economic'!$E$27</f>
        <v>2720479.4408291131</v>
      </c>
      <c r="BV21" s="133">
        <f ca="1">BV11/'Demographic-Economic'!$E$27</f>
        <v>2731274.2081038519</v>
      </c>
      <c r="BW21" s="133">
        <f ca="1">BW11/'Demographic-Economic'!$E$27</f>
        <v>2742111.8086375985</v>
      </c>
      <c r="BX21" s="133">
        <f ca="1">BX11/'Demographic-Economic'!$E$27</f>
        <v>2752992.4123912272</v>
      </c>
      <c r="BY21" s="133">
        <f ca="1">BY11/'Demographic-Economic'!$E$27</f>
        <v>2763916.1900000107</v>
      </c>
      <c r="BZ21" s="133">
        <f ca="1">BZ11/'Demographic-Economic'!$E$27</f>
        <v>2774883.3127762955</v>
      </c>
      <c r="CA21" s="133">
        <f ca="1">CA11/'Demographic-Economic'!$E$27</f>
        <v>2785893.9527121913</v>
      </c>
      <c r="CB21" s="133">
        <f ca="1">CB11/'Demographic-Economic'!$E$27</f>
        <v>2796948.2824822646</v>
      </c>
      <c r="CC21" s="133">
        <f ca="1">CC11/'Demographic-Economic'!$E$27</f>
        <v>2808046.4754462498</v>
      </c>
      <c r="CD21" s="133">
        <f ca="1">CD11/'Demographic-Economic'!$E$27</f>
        <v>2819188.7056517662</v>
      </c>
      <c r="CE21" s="133">
        <f ca="1">CE11/'Demographic-Economic'!$E$27</f>
        <v>2830375.1478370479</v>
      </c>
      <c r="CF21" s="133">
        <f ca="1">CF11/'Demographic-Economic'!$E$27</f>
        <v>2841605.9774336843</v>
      </c>
    </row>
    <row r="22" spans="1:84" x14ac:dyDescent="0.2">
      <c r="B22" s="118" t="s">
        <v>33</v>
      </c>
      <c r="C22" s="164"/>
      <c r="D22" s="164"/>
      <c r="E22" s="164"/>
      <c r="F22" s="133">
        <f ca="1">F12/'Demographic-Economic'!$F$27</f>
        <v>2052689.7252498795</v>
      </c>
      <c r="G22" s="133">
        <f ca="1">G12/'Demographic-Economic'!$F$27</f>
        <v>2073324.0811815392</v>
      </c>
      <c r="H22" s="133">
        <f ca="1">H12/'Demographic-Economic'!$F$27</f>
        <v>2094165.8608847884</v>
      </c>
      <c r="I22" s="133">
        <f ca="1">I12/'Demographic-Economic'!$F$27</f>
        <v>2115217.1494560149</v>
      </c>
      <c r="J22" s="133">
        <f ca="1">J12/'Demographic-Economic'!$F$27</f>
        <v>2136480.0529517257</v>
      </c>
      <c r="K22" s="133">
        <f ca="1">K12/'Demographic-Economic'!$F$27</f>
        <v>2157956.6985992459</v>
      </c>
      <c r="L22" s="133">
        <f ca="1">L12/'Demographic-Economic'!$F$27</f>
        <v>2179649.2350095329</v>
      </c>
      <c r="M22" s="133">
        <f ca="1">M12/'Demographic-Economic'!$F$27</f>
        <v>2201559.8323921361</v>
      </c>
      <c r="N22" s="133">
        <f ca="1">N12/'Demographic-Economic'!$F$27</f>
        <v>2220233.4199155872</v>
      </c>
      <c r="O22" s="133">
        <f ca="1">O12/'Demographic-Economic'!$F$27</f>
        <v>2239065.3964438997</v>
      </c>
      <c r="P22" s="133">
        <f ca="1">P12/'Demographic-Economic'!$F$27</f>
        <v>2258057.1054295218</v>
      </c>
      <c r="Q22" s="133">
        <f ca="1">Q12/'Demographic-Economic'!$F$27</f>
        <v>2277209.9017200377</v>
      </c>
      <c r="R22" s="133">
        <f ca="1">R12/'Demographic-Economic'!$F$27</f>
        <v>2296525.1516548228</v>
      </c>
      <c r="S22" s="133">
        <f ca="1">S12/'Demographic-Economic'!$F$27</f>
        <v>2316004.2331625172</v>
      </c>
      <c r="T22" s="133">
        <f ca="1">T12/'Demographic-Economic'!$F$27</f>
        <v>2335648.535859325</v>
      </c>
      <c r="U22" s="133">
        <f ca="1">U12/'Demographic-Economic'!$F$27</f>
        <v>2355459.4611481456</v>
      </c>
      <c r="V22" s="133">
        <f ca="1">V12/'Demographic-Economic'!$F$27</f>
        <v>2375438.4223185526</v>
      </c>
      <c r="W22" s="133">
        <f ca="1">W12/'Demographic-Economic'!$F$27</f>
        <v>2395586.8446476138</v>
      </c>
      <c r="X22" s="133">
        <f ca="1">X12/'Demographic-Economic'!$F$27</f>
        <v>2413107.9734990485</v>
      </c>
      <c r="Y22" s="133">
        <f ca="1">Y12/'Demographic-Economic'!$F$27</f>
        <v>2430757.2504729</v>
      </c>
      <c r="Z22" s="133">
        <f ca="1">Z12/'Demographic-Economic'!$F$27</f>
        <v>2448535.6128341942</v>
      </c>
      <c r="AA22" s="133">
        <f ca="1">AA12/'Demographic-Economic'!$F$27</f>
        <v>2466444.0047030374</v>
      </c>
      <c r="AB22" s="133">
        <f ca="1">AB12/'Demographic-Economic'!$F$27</f>
        <v>2484483.3771047536</v>
      </c>
      <c r="AC22" s="133">
        <f ca="1">AC12/'Demographic-Economic'!$F$27</f>
        <v>2502654.6880203895</v>
      </c>
      <c r="AD22" s="133">
        <f ca="1">AD12/'Demographic-Economic'!$F$27</f>
        <v>2520958.9024375891</v>
      </c>
      <c r="AE22" s="133">
        <f ca="1">AE12/'Demographic-Economic'!$F$27</f>
        <v>2539396.9924018364</v>
      </c>
      <c r="AF22" s="133">
        <f ca="1">AF12/'Demographic-Economic'!$F$27</f>
        <v>2557969.9370680791</v>
      </c>
      <c r="AG22" s="133">
        <f ca="1">AG12/'Demographic-Economic'!$F$27</f>
        <v>2576678.7227527234</v>
      </c>
      <c r="AH22" s="133">
        <f ca="1">AH12/'Demographic-Economic'!$F$27</f>
        <v>2592040.8170781196</v>
      </c>
      <c r="AI22" s="133">
        <f ca="1">AI12/'Demographic-Economic'!$F$27</f>
        <v>2607494.4998270078</v>
      </c>
      <c r="AJ22" s="133">
        <f ca="1">AJ12/'Demographic-Economic'!$F$27</f>
        <v>2623040.3170472858</v>
      </c>
      <c r="AK22" s="133">
        <f ca="1">AK12/'Demographic-Economic'!$F$27</f>
        <v>2638678.8180423761</v>
      </c>
      <c r="AL22" s="133">
        <f ca="1">AL12/'Demographic-Economic'!$F$27</f>
        <v>2654410.5553906346</v>
      </c>
      <c r="AM22" s="133">
        <f ca="1">AM12/'Demographic-Economic'!$F$27</f>
        <v>2670236.0849648742</v>
      </c>
      <c r="AN22" s="133">
        <f ca="1">AN12/'Demographic-Economic'!$F$27</f>
        <v>2686155.9659520094</v>
      </c>
      <c r="AO22" s="133">
        <f ca="1">AO12/'Demographic-Economic'!$F$27</f>
        <v>2702170.760872812</v>
      </c>
      <c r="AP22" s="133">
        <f ca="1">AP12/'Demographic-Economic'!$F$27</f>
        <v>2718281.0356017891</v>
      </c>
      <c r="AQ22" s="133">
        <f ca="1">AQ12/'Demographic-Economic'!$F$27</f>
        <v>2734487.3593871766</v>
      </c>
      <c r="AR22" s="133">
        <f ca="1">AR12/'Demographic-Economic'!$F$27</f>
        <v>2748393.4199861572</v>
      </c>
      <c r="AS22" s="133">
        <f ca="1">AS12/'Demographic-Economic'!$F$27</f>
        <v>2762370.1989670382</v>
      </c>
      <c r="AT22" s="133">
        <f ca="1">AT12/'Demographic-Economic'!$F$27</f>
        <v>2776418.0559636285</v>
      </c>
      <c r="AU22" s="133">
        <f ca="1">AU12/'Demographic-Economic'!$F$27</f>
        <v>2790537.352438631</v>
      </c>
      <c r="AV22" s="133">
        <f ca="1">AV12/'Demographic-Economic'!$F$27</f>
        <v>2804728.4516929449</v>
      </c>
      <c r="AW22" s="133">
        <f ca="1">AW12/'Demographic-Economic'!$F$27</f>
        <v>2818991.7188750133</v>
      </c>
      <c r="AX22" s="133">
        <f ca="1">AX12/'Demographic-Economic'!$F$27</f>
        <v>2833327.5209902171</v>
      </c>
      <c r="AY22" s="133">
        <f ca="1">AY12/'Demographic-Economic'!$F$27</f>
        <v>2847736.226910321</v>
      </c>
      <c r="AZ22" s="133">
        <f ca="1">AZ12/'Demographic-Economic'!$F$27</f>
        <v>2862218.2073829616</v>
      </c>
      <c r="BA22" s="133">
        <f ca="1">BA12/'Demographic-Economic'!$F$27</f>
        <v>2876773.8350411905</v>
      </c>
      <c r="BB22" s="133">
        <f ca="1">BB12/'Demographic-Economic'!$F$27</f>
        <v>2889703.0265462543</v>
      </c>
      <c r="BC22" s="133">
        <f ca="1">BC12/'Demographic-Economic'!$F$27</f>
        <v>2902690.3261969555</v>
      </c>
      <c r="BD22" s="133">
        <f ca="1">BD12/'Demographic-Economic'!$F$27</f>
        <v>2915735.995150893</v>
      </c>
      <c r="BE22" s="133">
        <f ca="1">BE12/'Demographic-Economic'!$F$27</f>
        <v>2928840.2957393932</v>
      </c>
      <c r="BF22" s="133">
        <f ca="1">BF12/'Demographic-Economic'!$F$27</f>
        <v>2942003.4914727896</v>
      </c>
      <c r="BG22" s="133">
        <f ca="1">BG12/'Demographic-Economic'!$F$27</f>
        <v>2955225.8470457201</v>
      </c>
      <c r="BH22" s="133">
        <f ca="1">BH12/'Demographic-Economic'!$F$27</f>
        <v>2968507.6283424483</v>
      </c>
      <c r="BI22" s="133">
        <f ca="1">BI12/'Demographic-Economic'!$F$27</f>
        <v>2981849.1024422124</v>
      </c>
      <c r="BJ22" s="133">
        <f ca="1">BJ12/'Demographic-Economic'!$F$27</f>
        <v>2995250.5376245943</v>
      </c>
      <c r="BK22" s="133">
        <f ca="1">BK12/'Demographic-Economic'!$F$27</f>
        <v>3008712.2033749148</v>
      </c>
      <c r="BL22" s="133">
        <f ca="1">BL12/'Demographic-Economic'!$F$27</f>
        <v>3021403.6961295693</v>
      </c>
      <c r="BM22" s="133">
        <f ca="1">BM12/'Demographic-Economic'!$F$27</f>
        <v>3034148.7247419106</v>
      </c>
      <c r="BN22" s="133">
        <f ca="1">BN12/'Demographic-Economic'!$F$27</f>
        <v>3046947.5150394375</v>
      </c>
      <c r="BO22" s="133">
        <f ca="1">BO12/'Demographic-Economic'!$F$27</f>
        <v>3059800.2938022441</v>
      </c>
      <c r="BP22" s="133">
        <f ca="1">BP12/'Demographic-Economic'!$F$27</f>
        <v>3072707.2887670402</v>
      </c>
      <c r="BQ22" s="133">
        <f ca="1">BQ12/'Demographic-Economic'!$F$27</f>
        <v>3085668.728631184</v>
      </c>
      <c r="BR22" s="133">
        <f ca="1">BR12/'Demographic-Economic'!$F$27</f>
        <v>3098684.8430567374</v>
      </c>
      <c r="BS22" s="133">
        <f ca="1">BS12/'Demographic-Economic'!$F$27</f>
        <v>3111755.862674532</v>
      </c>
      <c r="BT22" s="133">
        <f ca="1">BT12/'Demographic-Economic'!$F$27</f>
        <v>3124882.0190882585</v>
      </c>
      <c r="BU22" s="133">
        <f ca="1">BU12/'Demographic-Economic'!$F$27</f>
        <v>3138063.5448785685</v>
      </c>
      <c r="BV22" s="133">
        <f ca="1">BV12/'Demographic-Economic'!$F$27</f>
        <v>3150515.271273524</v>
      </c>
      <c r="BW22" s="133">
        <f ca="1">BW12/'Demographic-Economic'!$F$27</f>
        <v>3163016.4056833256</v>
      </c>
      <c r="BX22" s="133">
        <f ca="1">BX12/'Demographic-Economic'!$F$27</f>
        <v>3175567.1441572495</v>
      </c>
      <c r="BY22" s="133">
        <f ca="1">BY12/'Demographic-Economic'!$F$27</f>
        <v>3188167.6835224861</v>
      </c>
      <c r="BZ22" s="133">
        <f ca="1">BZ12/'Demographic-Economic'!$F$27</f>
        <v>3200818.2213872308</v>
      </c>
      <c r="CA22" s="133">
        <f ca="1">CA12/'Demographic-Economic'!$F$27</f>
        <v>3213518.9561437806</v>
      </c>
      <c r="CB22" s="133">
        <f ca="1">CB12/'Demographic-Economic'!$F$27</f>
        <v>3226270.0869716471</v>
      </c>
      <c r="CC22" s="133">
        <f ca="1">CC12/'Demographic-Economic'!$F$27</f>
        <v>3239071.8138406784</v>
      </c>
      <c r="CD22" s="133">
        <f ca="1">CD12/'Demographic-Economic'!$F$27</f>
        <v>3251924.3375141965</v>
      </c>
      <c r="CE22" s="133">
        <f ca="1">CE12/'Demographic-Economic'!$F$27</f>
        <v>3264827.859552145</v>
      </c>
      <c r="CF22" s="133">
        <f ca="1">CF12/'Demographic-Economic'!$F$27</f>
        <v>3277782.5823142505</v>
      </c>
    </row>
    <row r="23" spans="1:84" x14ac:dyDescent="0.2">
      <c r="B23" s="118" t="s">
        <v>34</v>
      </c>
      <c r="C23" s="164"/>
      <c r="D23" s="164"/>
      <c r="E23" s="164"/>
      <c r="F23" s="133">
        <f ca="1">F13/'Demographic-Economic'!$G$27</f>
        <v>402220.62276353576</v>
      </c>
      <c r="G23" s="133">
        <f ca="1">G13/'Demographic-Economic'!$G$27</f>
        <v>406263.88531367411</v>
      </c>
      <c r="H23" s="133">
        <f ca="1">H13/'Demographic-Economic'!$G$27</f>
        <v>410347.79215484118</v>
      </c>
      <c r="I23" s="133">
        <f ca="1">I13/'Demographic-Economic'!$G$27</f>
        <v>414472.75185768318</v>
      </c>
      <c r="J23" s="133">
        <f ca="1">J13/'Demographic-Economic'!$G$27</f>
        <v>418639.17709994176</v>
      </c>
      <c r="K23" s="133">
        <f ca="1">K13/'Demographic-Economic'!$G$27</f>
        <v>422847.4847077395</v>
      </c>
      <c r="L23" s="133">
        <f ca="1">L13/'Demographic-Economic'!$G$27</f>
        <v>427098.09569728124</v>
      </c>
      <c r="M23" s="133">
        <f ca="1">M13/'Demographic-Economic'!$G$27</f>
        <v>431391.43531697412</v>
      </c>
      <c r="N23" s="133">
        <f ca="1">N13/'Demographic-Economic'!$G$27</f>
        <v>435050.48905048351</v>
      </c>
      <c r="O23" s="133">
        <f ca="1">O13/'Demographic-Economic'!$G$27</f>
        <v>438740.57880633499</v>
      </c>
      <c r="P23" s="133">
        <f ca="1">P13/'Demographic-Economic'!$G$27</f>
        <v>442461.96783146437</v>
      </c>
      <c r="Q23" s="133">
        <f ca="1">Q13/'Demographic-Economic'!$G$27</f>
        <v>446214.92160566262</v>
      </c>
      <c r="R23" s="133">
        <f ca="1">R13/'Demographic-Economic'!$G$27</f>
        <v>449999.70786051516</v>
      </c>
      <c r="S23" s="133">
        <f ca="1">S13/'Demographic-Economic'!$G$27</f>
        <v>453816.59659850161</v>
      </c>
      <c r="T23" s="133">
        <f ca="1">T13/'Demographic-Economic'!$G$27</f>
        <v>457665.86011225713</v>
      </c>
      <c r="U23" s="133">
        <f ca="1">U13/'Demographic-Economic'!$G$27</f>
        <v>461547.77300399792</v>
      </c>
      <c r="V23" s="133">
        <f ca="1">V13/'Demographic-Economic'!$G$27</f>
        <v>465462.61220511078</v>
      </c>
      <c r="W23" s="133">
        <f ca="1">W13/'Demographic-Economic'!$G$27</f>
        <v>469410.65699590894</v>
      </c>
      <c r="X23" s="133">
        <f ca="1">X13/'Demographic-Economic'!$G$27</f>
        <v>472843.88865847123</v>
      </c>
      <c r="Y23" s="133">
        <f ca="1">Y13/'Demographic-Economic'!$G$27</f>
        <v>476302.23070034245</v>
      </c>
      <c r="Z23" s="133">
        <f ca="1">Z13/'Demographic-Economic'!$G$27</f>
        <v>479785.86677681038</v>
      </c>
      <c r="AA23" s="133">
        <f ca="1">AA13/'Demographic-Economic'!$G$27</f>
        <v>483294.98188640282</v>
      </c>
      <c r="AB23" s="133">
        <f ca="1">AB13/'Demographic-Economic'!$G$27</f>
        <v>486829.76238071173</v>
      </c>
      <c r="AC23" s="133">
        <f ca="1">AC13/'Demographic-Economic'!$G$27</f>
        <v>490390.39597428974</v>
      </c>
      <c r="AD23" s="133">
        <f ca="1">AD13/'Demographic-Economic'!$G$27</f>
        <v>493977.07175461837</v>
      </c>
      <c r="AE23" s="133">
        <f ca="1">AE13/'Demographic-Economic'!$G$27</f>
        <v>497589.98019214999</v>
      </c>
      <c r="AF23" s="133">
        <f ca="1">AF13/'Demographic-Economic'!$G$27</f>
        <v>501229.3131504223</v>
      </c>
      <c r="AG23" s="133">
        <f ca="1">AG13/'Demographic-Economic'!$G$27</f>
        <v>504895.26389624737</v>
      </c>
      <c r="AH23" s="133">
        <f ca="1">AH13/'Demographic-Economic'!$G$27</f>
        <v>507905.43687587819</v>
      </c>
      <c r="AI23" s="133">
        <f ca="1">AI13/'Demographic-Economic'!$G$27</f>
        <v>510933.55643178971</v>
      </c>
      <c r="AJ23" s="133">
        <f ca="1">AJ13/'Demographic-Economic'!$G$27</f>
        <v>513979.72956102248</v>
      </c>
      <c r="AK23" s="133">
        <f ca="1">AK13/'Demographic-Economic'!$G$27</f>
        <v>517044.06389853067</v>
      </c>
      <c r="AL23" s="133">
        <f ca="1">AL13/'Demographic-Economic'!$G$27</f>
        <v>520126.66772098542</v>
      </c>
      <c r="AM23" s="133">
        <f ca="1">AM13/'Demographic-Economic'!$G$27</f>
        <v>523227.64995060058</v>
      </c>
      <c r="AN23" s="133">
        <f ca="1">AN13/'Demographic-Economic'!$G$27</f>
        <v>526347.12015898165</v>
      </c>
      <c r="AO23" s="133">
        <f ca="1">AO13/'Demographic-Economic'!$G$27</f>
        <v>529485.1885709971</v>
      </c>
      <c r="AP23" s="133">
        <f ca="1">AP13/'Demographic-Economic'!$G$27</f>
        <v>532641.96606867365</v>
      </c>
      <c r="AQ23" s="133">
        <f ca="1">AQ13/'Demographic-Economic'!$G$27</f>
        <v>535817.56419511372</v>
      </c>
      <c r="AR23" s="133">
        <f ca="1">AR13/'Demographic-Economic'!$G$27</f>
        <v>538542.43015293824</v>
      </c>
      <c r="AS23" s="133">
        <f ca="1">AS13/'Demographic-Economic'!$G$27</f>
        <v>541281.15324233938</v>
      </c>
      <c r="AT23" s="133">
        <f ca="1">AT13/'Demographic-Economic'!$G$27</f>
        <v>544033.80393287365</v>
      </c>
      <c r="AU23" s="133">
        <f ca="1">AU13/'Demographic-Economic'!$G$27</f>
        <v>546800.4530524658</v>
      </c>
      <c r="AV23" s="133">
        <f ca="1">AV13/'Demographic-Economic'!$G$27</f>
        <v>549581.17178923183</v>
      </c>
      <c r="AW23" s="133">
        <f ca="1">AW13/'Demographic-Economic'!$G$27</f>
        <v>552376.03169331001</v>
      </c>
      <c r="AX23" s="133">
        <f ca="1">AX13/'Demographic-Economic'!$G$27</f>
        <v>555185.10467870242</v>
      </c>
      <c r="AY23" s="133">
        <f ca="1">AY13/'Demographic-Economic'!$G$27</f>
        <v>558008.46302512533</v>
      </c>
      <c r="AZ23" s="133">
        <f ca="1">AZ13/'Demographic-Economic'!$G$27</f>
        <v>560846.17937986855</v>
      </c>
      <c r="BA23" s="133">
        <f ca="1">BA13/'Demographic-Economic'!$G$27</f>
        <v>563698.32675966516</v>
      </c>
      <c r="BB23" s="133">
        <f ca="1">BB13/'Demographic-Economic'!$G$27</f>
        <v>566231.77708828833</v>
      </c>
      <c r="BC23" s="133">
        <f ca="1">BC13/'Demographic-Economic'!$G$27</f>
        <v>568776.61359682889</v>
      </c>
      <c r="BD23" s="133">
        <f ca="1">BD13/'Demographic-Economic'!$G$27</f>
        <v>571332.88745861803</v>
      </c>
      <c r="BE23" s="133">
        <f ca="1">BE13/'Demographic-Economic'!$G$27</f>
        <v>573900.65007697756</v>
      </c>
      <c r="BF23" s="133">
        <f ca="1">BF13/'Demographic-Economic'!$G$27</f>
        <v>576479.95308625256</v>
      </c>
      <c r="BG23" s="133">
        <f ca="1">BG13/'Demographic-Economic'!$G$27</f>
        <v>579070.848352851</v>
      </c>
      <c r="BH23" s="133">
        <f ca="1">BH13/'Demographic-Economic'!$G$27</f>
        <v>581673.3879762853</v>
      </c>
      <c r="BI23" s="133">
        <f ca="1">BI13/'Demographic-Economic'!$G$27</f>
        <v>584287.62429022079</v>
      </c>
      <c r="BJ23" s="133">
        <f ca="1">BJ13/'Demographic-Economic'!$G$27</f>
        <v>586913.60986352828</v>
      </c>
      <c r="BK23" s="133">
        <f ca="1">BK13/'Demographic-Economic'!$G$27</f>
        <v>589551.39750134072</v>
      </c>
      <c r="BL23" s="133">
        <f ca="1">BL13/'Demographic-Economic'!$G$27</f>
        <v>592038.27121478249</v>
      </c>
      <c r="BM23" s="133">
        <f ca="1">BM13/'Demographic-Economic'!$G$27</f>
        <v>594535.63517706911</v>
      </c>
      <c r="BN23" s="133">
        <f ca="1">BN13/'Demographic-Economic'!$G$27</f>
        <v>597043.53363866662</v>
      </c>
      <c r="BO23" s="133">
        <f ca="1">BO13/'Demographic-Economic'!$G$27</f>
        <v>599562.01103670034</v>
      </c>
      <c r="BP23" s="133">
        <f ca="1">BP13/'Demographic-Economic'!$G$27</f>
        <v>602091.11199574289</v>
      </c>
      <c r="BQ23" s="133">
        <f ca="1">BQ13/'Demographic-Economic'!$G$27</f>
        <v>604630.8813286036</v>
      </c>
      <c r="BR23" s="133">
        <f ca="1">BR13/'Demographic-Economic'!$G$27</f>
        <v>607181.36403712409</v>
      </c>
      <c r="BS23" s="133">
        <f ca="1">BS13/'Demographic-Economic'!$G$27</f>
        <v>609742.60531297431</v>
      </c>
      <c r="BT23" s="133">
        <f ca="1">BT13/'Demographic-Economic'!$G$27</f>
        <v>612314.65053845418</v>
      </c>
      <c r="BU23" s="133">
        <f ca="1">BU13/'Demographic-Economic'!$G$27</f>
        <v>614897.54528729734</v>
      </c>
      <c r="BV23" s="133">
        <f ca="1">BV13/'Demographic-Economic'!$G$27</f>
        <v>617337.43724147487</v>
      </c>
      <c r="BW23" s="133">
        <f ca="1">BW13/'Demographic-Economic'!$G$27</f>
        <v>619787.01060159341</v>
      </c>
      <c r="BX23" s="133">
        <f ca="1">BX13/'Demographic-Economic'!$G$27</f>
        <v>622246.30378313328</v>
      </c>
      <c r="BY23" s="133">
        <f ca="1">BY13/'Demographic-Economic'!$G$27</f>
        <v>624715.3553540057</v>
      </c>
      <c r="BZ23" s="133">
        <f ca="1">BZ13/'Demographic-Economic'!$G$27</f>
        <v>627194.20403515827</v>
      </c>
      <c r="CA23" s="133">
        <f ca="1">CA13/'Demographic-Economic'!$G$27</f>
        <v>629682.88870118209</v>
      </c>
      <c r="CB23" s="133">
        <f ca="1">CB13/'Demographic-Economic'!$G$27</f>
        <v>632181.44838092115</v>
      </c>
      <c r="CC23" s="133">
        <f ca="1">CC13/'Demographic-Economic'!$G$27</f>
        <v>634689.92225808429</v>
      </c>
      <c r="CD23" s="133">
        <f ca="1">CD13/'Demographic-Economic'!$G$27</f>
        <v>637208.34967186023</v>
      </c>
      <c r="CE23" s="133">
        <f ca="1">CE13/'Demographic-Economic'!$G$27</f>
        <v>639736.77011753421</v>
      </c>
      <c r="CF23" s="133">
        <f ca="1">CF13/'Demographic-Economic'!$G$27</f>
        <v>642275.22324710735</v>
      </c>
    </row>
    <row r="24" spans="1:84" x14ac:dyDescent="0.2">
      <c r="B24" s="118" t="s">
        <v>35</v>
      </c>
      <c r="C24" s="164"/>
      <c r="D24" s="164"/>
      <c r="E24" s="164"/>
      <c r="F24" s="133">
        <f ca="1">F14/'Demographic-Economic'!$H$27</f>
        <v>507893.10768137797</v>
      </c>
      <c r="G24" s="133">
        <f ca="1">G14/'Demographic-Economic'!$H$27</f>
        <v>512998.62705443299</v>
      </c>
      <c r="H24" s="133">
        <f ca="1">H14/'Demographic-Economic'!$H$27</f>
        <v>518155.46889608307</v>
      </c>
      <c r="I24" s="133">
        <f ca="1">I14/'Demographic-Economic'!$H$27</f>
        <v>523364.14911775477</v>
      </c>
      <c r="J24" s="133">
        <f ca="1">J14/'Demographic-Economic'!$H$27</f>
        <v>528625.18881699687</v>
      </c>
      <c r="K24" s="133">
        <f ca="1">K14/'Demographic-Economic'!$H$27</f>
        <v>533939.11432961316</v>
      </c>
      <c r="L24" s="133">
        <f ca="1">L14/'Demographic-Economic'!$H$27</f>
        <v>539306.45728231943</v>
      </c>
      <c r="M24" s="133">
        <f ca="1">M14/'Demographic-Economic'!$H$27</f>
        <v>544727.75464592897</v>
      </c>
      <c r="N24" s="133">
        <f ca="1">N14/'Demographic-Economic'!$H$27</f>
        <v>549348.12482763838</v>
      </c>
      <c r="O24" s="133">
        <f ca="1">O14/'Demographic-Economic'!$H$27</f>
        <v>554007.6848990384</v>
      </c>
      <c r="P24" s="133">
        <f ca="1">P14/'Demographic-Economic'!$H$27</f>
        <v>558706.76726800855</v>
      </c>
      <c r="Q24" s="133">
        <f ca="1">Q14/'Demographic-Economic'!$H$27</f>
        <v>563445.70716190524</v>
      </c>
      <c r="R24" s="133">
        <f ca="1">R14/'Demographic-Economic'!$H$27</f>
        <v>568224.84265147685</v>
      </c>
      <c r="S24" s="133">
        <f ca="1">S14/'Demographic-Economic'!$H$27</f>
        <v>573044.51467498136</v>
      </c>
      <c r="T24" s="133">
        <f ca="1">T14/'Demographic-Economic'!$H$27</f>
        <v>577905.0670625082</v>
      </c>
      <c r="U24" s="133">
        <f ca="1">U14/'Demographic-Economic'!$H$27</f>
        <v>582806.84656050708</v>
      </c>
      <c r="V24" s="133">
        <f ca="1">V14/'Demographic-Economic'!$H$27</f>
        <v>587750.20285652415</v>
      </c>
      <c r="W24" s="133">
        <f ca="1">W14/'Demographic-Economic'!$H$27</f>
        <v>592735.48860414885</v>
      </c>
      <c r="X24" s="133">
        <f ca="1">X14/'Demographic-Economic'!$H$27</f>
        <v>597070.70813244744</v>
      </c>
      <c r="Y24" s="133">
        <f ca="1">Y14/'Demographic-Economic'!$H$27</f>
        <v>601437.635106512</v>
      </c>
      <c r="Z24" s="133">
        <f ca="1">Z14/'Demographic-Economic'!$H$27</f>
        <v>605836.5014320421</v>
      </c>
      <c r="AA24" s="133">
        <f ca="1">AA14/'Demographic-Economic'!$H$27</f>
        <v>610267.54071087681</v>
      </c>
      <c r="AB24" s="133">
        <f ca="1">AB14/'Demographic-Economic'!$H$27</f>
        <v>614730.98825339996</v>
      </c>
      <c r="AC24" s="133">
        <f ca="1">AC14/'Demographic-Economic'!$H$27</f>
        <v>619227.08109103702</v>
      </c>
      <c r="AD24" s="133">
        <f ca="1">AD14/'Demographic-Economic'!$H$27</f>
        <v>623756.05798884167</v>
      </c>
      <c r="AE24" s="133">
        <f ca="1">AE14/'Demographic-Economic'!$H$27</f>
        <v>628318.15945817623</v>
      </c>
      <c r="AF24" s="133">
        <f ca="1">AF14/'Demographic-Economic'!$H$27</f>
        <v>632913.6277694836</v>
      </c>
      <c r="AG24" s="133">
        <f ca="1">AG14/'Demographic-Economic'!$H$27</f>
        <v>637542.70696515322</v>
      </c>
      <c r="AH24" s="133">
        <f ca="1">AH14/'Demographic-Economic'!$H$27</f>
        <v>641343.72069433238</v>
      </c>
      <c r="AI24" s="133">
        <f ca="1">AI14/'Demographic-Economic'!$H$27</f>
        <v>645167.39597263071</v>
      </c>
      <c r="AJ24" s="133">
        <f ca="1">AJ14/'Demographic-Economic'!$H$27</f>
        <v>649013.86790763913</v>
      </c>
      <c r="AK24" s="133">
        <f ca="1">AK14/'Demographic-Economic'!$H$27</f>
        <v>652883.2724124568</v>
      </c>
      <c r="AL24" s="133">
        <f ca="1">AL14/'Demographic-Economic'!$H$27</f>
        <v>656775.74621049338</v>
      </c>
      <c r="AM24" s="133">
        <f ca="1">AM14/'Demographic-Economic'!$H$27</f>
        <v>660691.42684030009</v>
      </c>
      <c r="AN24" s="133">
        <f ca="1">AN14/'Demographic-Economic'!$H$27</f>
        <v>664630.45266042952</v>
      </c>
      <c r="AO24" s="133">
        <f ca="1">AO14/'Demographic-Economic'!$H$27</f>
        <v>668592.96285432461</v>
      </c>
      <c r="AP24" s="133">
        <f ca="1">AP14/'Demographic-Economic'!$H$27</f>
        <v>672579.09743523644</v>
      </c>
      <c r="AQ24" s="133">
        <f ca="1">AQ14/'Demographic-Economic'!$H$27</f>
        <v>676588.99725117139</v>
      </c>
      <c r="AR24" s="133">
        <f ca="1">AR14/'Demographic-Economic'!$H$27</f>
        <v>680029.74732963846</v>
      </c>
      <c r="AS24" s="133">
        <f ca="1">AS14/'Demographic-Economic'!$H$27</f>
        <v>683487.99512259767</v>
      </c>
      <c r="AT24" s="133">
        <f ca="1">AT14/'Demographic-Economic'!$H$27</f>
        <v>686963.8296135572</v>
      </c>
      <c r="AU24" s="133">
        <f ca="1">AU14/'Demographic-Economic'!$H$27</f>
        <v>690457.34023854497</v>
      </c>
      <c r="AV24" s="133">
        <f ca="1">AV14/'Demographic-Economic'!$H$27</f>
        <v>693968.61688841041</v>
      </c>
      <c r="AW24" s="133">
        <f ca="1">AW14/'Demographic-Economic'!$H$27</f>
        <v>697497.74991113669</v>
      </c>
      <c r="AX24" s="133">
        <f ca="1">AX14/'Demographic-Economic'!$H$27</f>
        <v>701044.83011416637</v>
      </c>
      <c r="AY24" s="133">
        <f ca="1">AY14/'Demographic-Economic'!$H$27</f>
        <v>704609.94876673701</v>
      </c>
      <c r="AZ24" s="133">
        <f ca="1">AZ14/'Demographic-Economic'!$H$27</f>
        <v>708193.19760223024</v>
      </c>
      <c r="BA24" s="133">
        <f ca="1">BA14/'Demographic-Economic'!$H$27</f>
        <v>711794.66882053181</v>
      </c>
      <c r="BB24" s="133">
        <f ca="1">BB14/'Demographic-Economic'!$H$27</f>
        <v>714993.71404034214</v>
      </c>
      <c r="BC24" s="133">
        <f ca="1">BC14/'Demographic-Economic'!$H$27</f>
        <v>718207.13684791292</v>
      </c>
      <c r="BD24" s="133">
        <f ca="1">BD14/'Demographic-Economic'!$H$27</f>
        <v>721435.00186097086</v>
      </c>
      <c r="BE24" s="133">
        <f ca="1">BE14/'Demographic-Economic'!$H$27</f>
        <v>724677.37398765655</v>
      </c>
      <c r="BF24" s="133">
        <f ca="1">BF14/'Demographic-Economic'!$H$27</f>
        <v>727934.31842782965</v>
      </c>
      <c r="BG24" s="133">
        <f ca="1">BG14/'Demographic-Economic'!$H$27</f>
        <v>731205.90067438001</v>
      </c>
      <c r="BH24" s="133">
        <f ca="1">BH14/'Demographic-Economic'!$H$27</f>
        <v>734492.18651454453</v>
      </c>
      <c r="BI24" s="133">
        <f ca="1">BI14/'Demographic-Economic'!$H$27</f>
        <v>737793.24203123001</v>
      </c>
      <c r="BJ24" s="133">
        <f ca="1">BJ14/'Demographic-Economic'!$H$27</f>
        <v>741109.13360434247</v>
      </c>
      <c r="BK24" s="133">
        <f ca="1">BK14/'Demographic-Economic'!$H$27</f>
        <v>744439.92791212129</v>
      </c>
      <c r="BL24" s="133">
        <f ca="1">BL14/'Demographic-Economic'!$H$27</f>
        <v>747580.15978301072</v>
      </c>
      <c r="BM24" s="133">
        <f ca="1">BM14/'Demographic-Economic'!$H$27</f>
        <v>750733.63792916457</v>
      </c>
      <c r="BN24" s="133">
        <f ca="1">BN14/'Demographic-Economic'!$H$27</f>
        <v>753900.41822665057</v>
      </c>
      <c r="BO24" s="133">
        <f ca="1">BO14/'Demographic-Economic'!$H$27</f>
        <v>757080.5567872352</v>
      </c>
      <c r="BP24" s="133">
        <f ca="1">BP14/'Demographic-Economic'!$H$27</f>
        <v>760274.10995937861</v>
      </c>
      <c r="BQ24" s="133">
        <f ca="1">BQ14/'Demographic-Economic'!$H$27</f>
        <v>763481.13432923262</v>
      </c>
      <c r="BR24" s="133">
        <f ca="1">BR14/'Demographic-Economic'!$H$27</f>
        <v>766701.68672164343</v>
      </c>
      <c r="BS24" s="133">
        <f ca="1">BS14/'Demographic-Economic'!$H$27</f>
        <v>769935.82420115848</v>
      </c>
      <c r="BT24" s="133">
        <f ca="1">BT14/'Demographic-Economic'!$H$27</f>
        <v>773183.60407303739</v>
      </c>
      <c r="BU24" s="133">
        <f ca="1">BU14/'Demographic-Economic'!$H$27</f>
        <v>776445.08388426795</v>
      </c>
      <c r="BV24" s="133">
        <f ca="1">BV14/'Demographic-Economic'!$H$27</f>
        <v>779525.99082160951</v>
      </c>
      <c r="BW24" s="133">
        <f ca="1">BW14/'Demographic-Economic'!$H$27</f>
        <v>782619.12268992641</v>
      </c>
      <c r="BX24" s="133">
        <f ca="1">BX14/'Demographic-Economic'!$H$27</f>
        <v>785724.52799731703</v>
      </c>
      <c r="BY24" s="133">
        <f ca="1">BY14/'Demographic-Economic'!$H$27</f>
        <v>788842.25544435857</v>
      </c>
      <c r="BZ24" s="133">
        <f ca="1">BZ14/'Demographic-Economic'!$H$27</f>
        <v>791972.35392487003</v>
      </c>
      <c r="CA24" s="133">
        <f ca="1">CA14/'Demographic-Economic'!$H$27</f>
        <v>795114.87252667954</v>
      </c>
      <c r="CB24" s="133">
        <f ca="1">CB14/'Demographic-Economic'!$H$27</f>
        <v>798269.86053239414</v>
      </c>
      <c r="CC24" s="133">
        <f ca="1">CC14/'Demographic-Economic'!$H$27</f>
        <v>801437.36742017244</v>
      </c>
      <c r="CD24" s="133">
        <f ca="1">CD14/'Demographic-Economic'!$H$27</f>
        <v>804617.44286450045</v>
      </c>
      <c r="CE24" s="133">
        <f ca="1">CE14/'Demographic-Economic'!$H$27</f>
        <v>807810.13673697109</v>
      </c>
      <c r="CF24" s="133">
        <f ca="1">CF14/'Demographic-Economic'!$H$27</f>
        <v>811015.49910706596</v>
      </c>
    </row>
    <row r="25" spans="1:84" x14ac:dyDescent="0.2">
      <c r="B25" s="118" t="s">
        <v>36</v>
      </c>
      <c r="C25" s="164"/>
      <c r="D25" s="164"/>
      <c r="E25" s="164"/>
      <c r="F25" s="133">
        <f ca="1">F15/'Demographic-Economic'!$I$27</f>
        <v>119619.1658005592</v>
      </c>
      <c r="G25" s="133">
        <f ca="1">G15/'Demographic-Economic'!$I$27</f>
        <v>120821.61954357507</v>
      </c>
      <c r="H25" s="133">
        <f ca="1">H15/'Demographic-Economic'!$I$27</f>
        <v>122036.16077269248</v>
      </c>
      <c r="I25" s="133">
        <f ca="1">I15/'Demographic-Economic'!$I$27</f>
        <v>123262.91099555454</v>
      </c>
      <c r="J25" s="133">
        <f ca="1">J15/'Demographic-Economic'!$I$27</f>
        <v>124501.99294124174</v>
      </c>
      <c r="K25" s="133">
        <f ca="1">K15/'Demographic-Economic'!$I$27</f>
        <v>125753.53057255027</v>
      </c>
      <c r="L25" s="133">
        <f ca="1">L15/'Demographic-Economic'!$I$27</f>
        <v>127017.6490983937</v>
      </c>
      <c r="M25" s="133">
        <f ca="1">M15/'Demographic-Economic'!$I$27</f>
        <v>128294.47498632951</v>
      </c>
      <c r="N25" s="133">
        <f ca="1">N15/'Demographic-Economic'!$I$27</f>
        <v>129382.66621882911</v>
      </c>
      <c r="O25" s="133">
        <f ca="1">O15/'Demographic-Economic'!$I$27</f>
        <v>130480.08746812107</v>
      </c>
      <c r="P25" s="133">
        <f ca="1">P15/'Demographic-Economic'!$I$27</f>
        <v>131586.81702302763</v>
      </c>
      <c r="Q25" s="133">
        <f ca="1">Q15/'Demographic-Economic'!$I$27</f>
        <v>132702.93383641532</v>
      </c>
      <c r="R25" s="133">
        <f ca="1">R15/'Demographic-Economic'!$I$27</f>
        <v>133828.51753082732</v>
      </c>
      <c r="S25" s="133">
        <f ca="1">S15/'Demographic-Economic'!$I$27</f>
        <v>134963.64840416372</v>
      </c>
      <c r="T25" s="133">
        <f ca="1">T15/'Demographic-Economic'!$I$27</f>
        <v>136108.40743540975</v>
      </c>
      <c r="U25" s="133">
        <f ca="1">U15/'Demographic-Economic'!$I$27</f>
        <v>137262.87629041291</v>
      </c>
      <c r="V25" s="133">
        <f ca="1">V15/'Demographic-Economic'!$I$27</f>
        <v>138427.13732770871</v>
      </c>
      <c r="W25" s="133">
        <f ca="1">W15/'Demographic-Economic'!$I$27</f>
        <v>139601.27360439624</v>
      </c>
      <c r="X25" s="133">
        <f ca="1">X15/'Demographic-Economic'!$I$27</f>
        <v>140622.30605333959</v>
      </c>
      <c r="Y25" s="133">
        <f ca="1">Y15/'Demographic-Economic'!$I$27</f>
        <v>141650.80625121444</v>
      </c>
      <c r="Z25" s="133">
        <f ca="1">Z15/'Demographic-Economic'!$I$27</f>
        <v>142686.82881653379</v>
      </c>
      <c r="AA25" s="133">
        <f ca="1">AA15/'Demographic-Economic'!$I$27</f>
        <v>143730.4287672861</v>
      </c>
      <c r="AB25" s="133">
        <f ca="1">AB15/'Demographic-Economic'!$I$27</f>
        <v>144781.66152385686</v>
      </c>
      <c r="AC25" s="133">
        <f ca="1">AC15/'Demographic-Economic'!$I$27</f>
        <v>145840.58291197187</v>
      </c>
      <c r="AD25" s="133">
        <f ca="1">AD15/'Demographic-Economic'!$I$27</f>
        <v>146907.24916566172</v>
      </c>
      <c r="AE25" s="133">
        <f ca="1">AE15/'Demographic-Economic'!$I$27</f>
        <v>147981.71693024822</v>
      </c>
      <c r="AF25" s="133">
        <f ca="1">AF15/'Demographic-Economic'!$I$27</f>
        <v>149064.04326535249</v>
      </c>
      <c r="AG25" s="133">
        <f ca="1">AG15/'Demographic-Economic'!$I$27</f>
        <v>150154.28564792502</v>
      </c>
      <c r="AH25" s="133">
        <f ca="1">AH15/'Demographic-Economic'!$I$27</f>
        <v>151049.50175659906</v>
      </c>
      <c r="AI25" s="133">
        <f ca="1">AI15/'Demographic-Economic'!$I$27</f>
        <v>151950.05512140115</v>
      </c>
      <c r="AJ25" s="133">
        <f ca="1">AJ15/'Demographic-Economic'!$I$27</f>
        <v>152855.97756291935</v>
      </c>
      <c r="AK25" s="133">
        <f ca="1">AK15/'Demographic-Economic'!$I$27</f>
        <v>153767.30109145516</v>
      </c>
      <c r="AL25" s="133">
        <f ca="1">AL15/'Demographic-Economic'!$I$27</f>
        <v>154684.05790815482</v>
      </c>
      <c r="AM25" s="133">
        <f ca="1">AM15/'Demographic-Economic'!$I$27</f>
        <v>155606.28040614692</v>
      </c>
      <c r="AN25" s="133">
        <f ca="1">AN15/'Demographic-Economic'!$I$27</f>
        <v>156534.00117168712</v>
      </c>
      <c r="AO25" s="133">
        <f ca="1">AO15/'Demographic-Economic'!$I$27</f>
        <v>157467.25298530949</v>
      </c>
      <c r="AP25" s="133">
        <f ca="1">AP15/'Demographic-Economic'!$I$27</f>
        <v>158406.06882298482</v>
      </c>
      <c r="AQ25" s="133">
        <f ca="1">AQ15/'Demographic-Economic'!$I$27</f>
        <v>159350.48185728586</v>
      </c>
      <c r="AR25" s="133">
        <f ca="1">AR15/'Demographic-Economic'!$I$27</f>
        <v>160160.84854249915</v>
      </c>
      <c r="AS25" s="133">
        <f ca="1">AS15/'Demographic-Economic'!$I$27</f>
        <v>160975.33629566812</v>
      </c>
      <c r="AT25" s="133">
        <f ca="1">AT15/'Demographic-Economic'!$I$27</f>
        <v>161793.96607422031</v>
      </c>
      <c r="AU25" s="133">
        <f ca="1">AU15/'Demographic-Economic'!$I$27</f>
        <v>162616.75894216093</v>
      </c>
      <c r="AV25" s="133">
        <f ca="1">AV15/'Demographic-Economic'!$I$27</f>
        <v>163443.73607061483</v>
      </c>
      <c r="AW25" s="133">
        <f ca="1">AW15/'Demographic-Economic'!$I$27</f>
        <v>164274.91873837131</v>
      </c>
      <c r="AX25" s="133">
        <f ca="1">AX15/'Demographic-Economic'!$I$27</f>
        <v>165110.32833243153</v>
      </c>
      <c r="AY25" s="133">
        <f ca="1">AY15/'Demographic-Economic'!$I$27</f>
        <v>165949.98634855892</v>
      </c>
      <c r="AZ25" s="133">
        <f ca="1">AZ15/'Demographic-Economic'!$I$27</f>
        <v>166793.91439183219</v>
      </c>
      <c r="BA25" s="133">
        <f ca="1">BA15/'Demographic-Economic'!$I$27</f>
        <v>167642.13417720134</v>
      </c>
      <c r="BB25" s="133">
        <f ca="1">BB15/'Demographic-Economic'!$I$27</f>
        <v>168395.57444792861</v>
      </c>
      <c r="BC25" s="133">
        <f ca="1">BC15/'Demographic-Economic'!$I$27</f>
        <v>169152.40093325128</v>
      </c>
      <c r="BD25" s="133">
        <f ca="1">BD15/'Demographic-Economic'!$I$27</f>
        <v>169912.62885195937</v>
      </c>
      <c r="BE25" s="133">
        <f ca="1">BE15/'Demographic-Economic'!$I$27</f>
        <v>170676.2734912413</v>
      </c>
      <c r="BF25" s="133">
        <f ca="1">BF15/'Demographic-Economic'!$I$27</f>
        <v>171443.35020699128</v>
      </c>
      <c r="BG25" s="133">
        <f ca="1">BG15/'Demographic-Economic'!$I$27</f>
        <v>172213.87442411802</v>
      </c>
      <c r="BH25" s="133">
        <f ca="1">BH15/'Demographic-Economic'!$I$27</f>
        <v>172987.86163685506</v>
      </c>
      <c r="BI25" s="133">
        <f ca="1">BI15/'Demographic-Economic'!$I$27</f>
        <v>173765.3274090722</v>
      </c>
      <c r="BJ25" s="133">
        <f ca="1">BJ15/'Demographic-Economic'!$I$27</f>
        <v>174546.28737458849</v>
      </c>
      <c r="BK25" s="133">
        <f ca="1">BK15/'Demographic-Economic'!$I$27</f>
        <v>175330.75723748669</v>
      </c>
      <c r="BL25" s="133">
        <f ca="1">BL15/'Demographic-Economic'!$I$27</f>
        <v>176070.34576730736</v>
      </c>
      <c r="BM25" s="133">
        <f ca="1">BM15/'Demographic-Economic'!$I$27</f>
        <v>176813.05406460102</v>
      </c>
      <c r="BN25" s="133">
        <f ca="1">BN15/'Demographic-Economic'!$I$27</f>
        <v>177558.89528931904</v>
      </c>
      <c r="BO25" s="133">
        <f ca="1">BO15/'Demographic-Economic'!$I$27</f>
        <v>178307.88265692469</v>
      </c>
      <c r="BP25" s="133">
        <f ca="1">BP15/'Demographic-Economic'!$I$27</f>
        <v>179060.02943862739</v>
      </c>
      <c r="BQ25" s="133">
        <f ca="1">BQ15/'Demographic-Economic'!$I$27</f>
        <v>179815.34896161777</v>
      </c>
      <c r="BR25" s="133">
        <f ca="1">BR15/'Demographic-Economic'!$I$27</f>
        <v>180573.85460930387</v>
      </c>
      <c r="BS25" s="133">
        <f ca="1">BS15/'Demographic-Economic'!$I$27</f>
        <v>181335.55982154826</v>
      </c>
      <c r="BT25" s="133">
        <f ca="1">BT15/'Demographic-Economic'!$I$27</f>
        <v>182100.47809490614</v>
      </c>
      <c r="BU25" s="133">
        <f ca="1">BU15/'Demographic-Economic'!$I$27</f>
        <v>182868.62298286456</v>
      </c>
      <c r="BV25" s="133">
        <f ca="1">BV15/'Demographic-Economic'!$I$27</f>
        <v>183594.2392831849</v>
      </c>
      <c r="BW25" s="133">
        <f ca="1">BW15/'Demographic-Economic'!$I$27</f>
        <v>184322.73480360708</v>
      </c>
      <c r="BX25" s="133">
        <f ca="1">BX15/'Demographic-Economic'!$I$27</f>
        <v>185054.12096877579</v>
      </c>
      <c r="BY25" s="133">
        <f ca="1">BY15/'Demographic-Economic'!$I$27</f>
        <v>185788.40924866826</v>
      </c>
      <c r="BZ25" s="133">
        <f ca="1">BZ15/'Demographic-Economic'!$I$27</f>
        <v>186525.61115877426</v>
      </c>
      <c r="CA25" s="133">
        <f ca="1">CA15/'Demographic-Economic'!$I$27</f>
        <v>187265.73826027653</v>
      </c>
      <c r="CB25" s="133">
        <f ca="1">CB15/'Demographic-Economic'!$I$27</f>
        <v>188008.80216023224</v>
      </c>
      <c r="CC25" s="133">
        <f ca="1">CC15/'Demographic-Economic'!$I$27</f>
        <v>188754.81451175496</v>
      </c>
      <c r="CD25" s="133">
        <f ca="1">CD15/'Demographic-Economic'!$I$27</f>
        <v>189503.78701419733</v>
      </c>
      <c r="CE25" s="133">
        <f ca="1">CE15/'Demographic-Economic'!$I$27</f>
        <v>190255.73141333472</v>
      </c>
      <c r="CF25" s="133">
        <f ca="1">CF15/'Demographic-Economic'!$I$27</f>
        <v>191010.65950154926</v>
      </c>
    </row>
    <row r="26" spans="1:84" x14ac:dyDescent="0.2">
      <c r="B26" s="126" t="s">
        <v>115</v>
      </c>
      <c r="C26" s="164"/>
      <c r="D26" s="164"/>
      <c r="E26" s="164"/>
      <c r="F26" s="148">
        <f t="shared" ref="F26:AH26" ca="1" si="6">SUM(F20:F25)</f>
        <v>7399372.7365479274</v>
      </c>
      <c r="G26" s="134">
        <f t="shared" ca="1" si="6"/>
        <v>7473753.8224172797</v>
      </c>
      <c r="H26" s="134">
        <f t="shared" ca="1" si="6"/>
        <v>7548882.6130086519</v>
      </c>
      <c r="I26" s="134">
        <f t="shared" ca="1" si="6"/>
        <v>7624766.6245117411</v>
      </c>
      <c r="J26" s="134">
        <f t="shared" ca="1" si="6"/>
        <v>7701413.4486716194</v>
      </c>
      <c r="K26" s="134">
        <f t="shared" ca="1" si="6"/>
        <v>7778830.7535482319</v>
      </c>
      <c r="L26" s="134">
        <f t="shared" ca="1" si="6"/>
        <v>7857026.2842835523</v>
      </c>
      <c r="M26" s="134">
        <f t="shared" ca="1" si="6"/>
        <v>7936007.8638764322</v>
      </c>
      <c r="N26" s="134">
        <f t="shared" ca="1" si="6"/>
        <v>8003320.9276653333</v>
      </c>
      <c r="O26" s="134">
        <f t="shared" ca="1" si="6"/>
        <v>8071204.9395473273</v>
      </c>
      <c r="P26" s="134">
        <f t="shared" ca="1" si="6"/>
        <v>8139664.7422929928</v>
      </c>
      <c r="Q26" s="134">
        <f t="shared" ca="1" si="6"/>
        <v>8208705.2197491983</v>
      </c>
      <c r="R26" s="134">
        <f t="shared" ca="1" si="6"/>
        <v>8278331.2971875034</v>
      </c>
      <c r="S26" s="134">
        <f t="shared" ca="1" si="6"/>
        <v>8348547.9416555231</v>
      </c>
      <c r="T26" s="134">
        <f t="shared" ca="1" si="6"/>
        <v>8419360.1623312812</v>
      </c>
      <c r="U26" s="134">
        <f t="shared" ca="1" si="6"/>
        <v>8490773.0108805392</v>
      </c>
      <c r="V26" s="134">
        <f t="shared" ca="1" si="6"/>
        <v>8562791.5818171967</v>
      </c>
      <c r="W26" s="134">
        <f t="shared" ca="1" si="6"/>
        <v>8635421.0128667261</v>
      </c>
      <c r="X26" s="134">
        <f t="shared" ca="1" si="6"/>
        <v>8698579.7852530722</v>
      </c>
      <c r="Y26" s="134">
        <f t="shared" ca="1" si="6"/>
        <v>8762200.4958035685</v>
      </c>
      <c r="Z26" s="134">
        <f t="shared" ca="1" si="6"/>
        <v>8826286.5230966676</v>
      </c>
      <c r="AA26" s="134">
        <f t="shared" ca="1" si="6"/>
        <v>8890841.2704214752</v>
      </c>
      <c r="AB26" s="134">
        <f t="shared" ca="1" si="6"/>
        <v>8955868.1659584735</v>
      </c>
      <c r="AC26" s="134">
        <f t="shared" ca="1" si="6"/>
        <v>9021370.6629615836</v>
      </c>
      <c r="AD26" s="134">
        <f t="shared" ca="1" si="6"/>
        <v>9087352.2399415448</v>
      </c>
      <c r="AE26" s="134">
        <f t="shared" ca="1" si="6"/>
        <v>9153816.4008506481</v>
      </c>
      <c r="AF26" s="134">
        <f t="shared" ca="1" si="6"/>
        <v>9220766.6752688028</v>
      </c>
      <c r="AG26" s="134">
        <f t="shared" ca="1" si="6"/>
        <v>9288206.6185909864</v>
      </c>
      <c r="AH26" s="134">
        <f t="shared" ca="1" si="6"/>
        <v>9343582.6749571171</v>
      </c>
      <c r="AI26" s="134">
        <f t="shared" ref="AI26:CF26" ca="1" si="7">SUM(AI20:AI25)</f>
        <v>9399288.8819911405</v>
      </c>
      <c r="AJ26" s="134">
        <f t="shared" ca="1" si="7"/>
        <v>9455327.2080431115</v>
      </c>
      <c r="AK26" s="134">
        <f t="shared" ca="1" si="7"/>
        <v>9511699.6331983358</v>
      </c>
      <c r="AL26" s="134">
        <f t="shared" ca="1" si="7"/>
        <v>9568408.1493473444</v>
      </c>
      <c r="AM26" s="134">
        <f t="shared" ca="1" si="7"/>
        <v>9625454.7602562625</v>
      </c>
      <c r="AN26" s="134">
        <f t="shared" ca="1" si="7"/>
        <v>9682841.4816376232</v>
      </c>
      <c r="AO26" s="134">
        <f t="shared" ca="1" si="7"/>
        <v>9740570.3412215859</v>
      </c>
      <c r="AP26" s="134">
        <f t="shared" ca="1" si="7"/>
        <v>9798643.3788275868</v>
      </c>
      <c r="AQ26" s="134">
        <f t="shared" ca="1" si="7"/>
        <v>9857062.6464364156</v>
      </c>
      <c r="AR26" s="134">
        <f t="shared" ca="1" si="7"/>
        <v>9907190.1081775483</v>
      </c>
      <c r="AS26" s="134">
        <f t="shared" ca="1" si="7"/>
        <v>9957572.4899197761</v>
      </c>
      <c r="AT26" s="134">
        <f t="shared" ca="1" si="7"/>
        <v>10008211.08804246</v>
      </c>
      <c r="AU26" s="134">
        <f t="shared" ca="1" si="7"/>
        <v>10059107.20551762</v>
      </c>
      <c r="AV26" s="134">
        <f t="shared" ca="1" si="7"/>
        <v>10110262.151943456</v>
      </c>
      <c r="AW26" s="134">
        <f t="shared" ca="1" si="7"/>
        <v>10161677.243578039</v>
      </c>
      <c r="AX26" s="134">
        <f t="shared" ca="1" si="7"/>
        <v>10213353.803373201</v>
      </c>
      <c r="AY26" s="134">
        <f t="shared" ca="1" si="7"/>
        <v>10265293.161008544</v>
      </c>
      <c r="AZ26" s="134">
        <f t="shared" ca="1" si="7"/>
        <v>10317496.652925687</v>
      </c>
      <c r="BA26" s="134">
        <f t="shared" ca="1" si="7"/>
        <v>10369965.622362617</v>
      </c>
      <c r="BB26" s="134">
        <f t="shared" ca="1" si="7"/>
        <v>10416571.744053284</v>
      </c>
      <c r="BC26" s="134">
        <f t="shared" ca="1" si="7"/>
        <v>10463387.329367854</v>
      </c>
      <c r="BD26" s="134">
        <f t="shared" ca="1" si="7"/>
        <v>10510413.319706477</v>
      </c>
      <c r="BE26" s="134">
        <f t="shared" ca="1" si="7"/>
        <v>10557650.660700269</v>
      </c>
      <c r="BF26" s="134">
        <f t="shared" ca="1" si="7"/>
        <v>10605100.302230326</v>
      </c>
      <c r="BG26" s="134">
        <f t="shared" ca="1" si="7"/>
        <v>10652763.198446838</v>
      </c>
      <c r="BH26" s="134">
        <f t="shared" ca="1" si="7"/>
        <v>10700640.307788258</v>
      </c>
      <c r="BI26" s="134">
        <f t="shared" ca="1" si="7"/>
        <v>10748732.593000598</v>
      </c>
      <c r="BJ26" s="134">
        <f t="shared" ca="1" si="7"/>
        <v>10797041.021156764</v>
      </c>
      <c r="BK26" s="134">
        <f t="shared" ca="1" si="7"/>
        <v>10845566.563676015</v>
      </c>
      <c r="BL26" s="134">
        <f t="shared" ca="1" si="7"/>
        <v>10891315.847807817</v>
      </c>
      <c r="BM26" s="134">
        <f t="shared" ca="1" si="7"/>
        <v>10937258.113743402</v>
      </c>
      <c r="BN26" s="134">
        <f t="shared" ca="1" si="7"/>
        <v>10983394.175527796</v>
      </c>
      <c r="BO26" s="134">
        <f t="shared" ca="1" si="7"/>
        <v>11029724.850639844</v>
      </c>
      <c r="BP26" s="134">
        <f t="shared" ca="1" si="7"/>
        <v>11076250.960006738</v>
      </c>
      <c r="BQ26" s="134">
        <f t="shared" ca="1" si="7"/>
        <v>11122973.328018531</v>
      </c>
      <c r="BR26" s="134">
        <f t="shared" ca="1" si="7"/>
        <v>11169892.782542765</v>
      </c>
      <c r="BS26" s="134">
        <f t="shared" ca="1" si="7"/>
        <v>11217010.154939134</v>
      </c>
      <c r="BT26" s="134">
        <f t="shared" ca="1" si="7"/>
        <v>11264326.280074198</v>
      </c>
      <c r="BU26" s="134">
        <f t="shared" ca="1" si="7"/>
        <v>11311841.996336214</v>
      </c>
      <c r="BV26" s="134">
        <f t="shared" ca="1" si="7"/>
        <v>11356726.989755552</v>
      </c>
      <c r="BW26" s="134">
        <f t="shared" ca="1" si="7"/>
        <v>11401790.085258966</v>
      </c>
      <c r="BX26" s="134">
        <f t="shared" ca="1" si="7"/>
        <v>11447031.989549292</v>
      </c>
      <c r="BY26" s="134">
        <f t="shared" ca="1" si="7"/>
        <v>11492453.412133547</v>
      </c>
      <c r="BZ26" s="134">
        <f t="shared" ca="1" si="7"/>
        <v>11538055.065334039</v>
      </c>
      <c r="CA26" s="134">
        <f t="shared" ca="1" si="7"/>
        <v>11583837.66429955</v>
      </c>
      <c r="CB26" s="134">
        <f t="shared" ca="1" si="7"/>
        <v>11629801.927016549</v>
      </c>
      <c r="CC26" s="134">
        <f t="shared" ca="1" si="7"/>
        <v>11675948.57432045</v>
      </c>
      <c r="CD26" s="134">
        <f t="shared" ca="1" si="7"/>
        <v>11722278.329906911</v>
      </c>
      <c r="CE26" s="134">
        <f t="shared" ca="1" si="7"/>
        <v>11768791.920343194</v>
      </c>
      <c r="CF26" s="134">
        <f t="shared" ca="1" si="7"/>
        <v>11815490.075079557</v>
      </c>
    </row>
    <row r="27" spans="1:84" x14ac:dyDescent="0.2">
      <c r="B27" s="126"/>
      <c r="C27" s="134"/>
      <c r="D27" s="134"/>
      <c r="E27" s="134"/>
      <c r="F27" s="148"/>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row>
    <row r="28" spans="1:84" ht="16" customHeight="1" x14ac:dyDescent="0.2">
      <c r="A28" s="118"/>
      <c r="B28" s="128" t="s">
        <v>156</v>
      </c>
      <c r="C28" s="128"/>
      <c r="D28" s="128"/>
      <c r="E28" s="128"/>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c r="BX28" s="129"/>
      <c r="BY28" s="129"/>
      <c r="BZ28" s="129"/>
      <c r="CA28" s="129"/>
      <c r="CB28" s="129"/>
      <c r="CC28" s="129"/>
      <c r="CD28" s="129"/>
      <c r="CE28" s="129"/>
      <c r="CF28" s="129"/>
    </row>
    <row r="29" spans="1:84" x14ac:dyDescent="0.2">
      <c r="A29" s="118"/>
      <c r="B29" s="118" t="s">
        <v>31</v>
      </c>
      <c r="C29" s="160">
        <f>INDEX('Demographic-Economic'!$D$36:$I$37, MATCH('Base Case 3 - Forecasts'!C$8,'Demographic-Economic'!$C$36:$C$37,0),MATCH('Base Case 3 - Forecasts'!$B29,'Demographic-Economic'!$D$8:$I$8,0))*1000</f>
        <v>534828123000</v>
      </c>
      <c r="D29" s="160">
        <f>INDEX('Demographic-Economic'!$D$36:$I$37, MATCH('Base Case 3 - Forecasts'!D$8,'Demographic-Economic'!$C$36:$C$37,0),MATCH('Base Case 3 - Forecasts'!$B29,'Demographic-Economic'!$D$8:$I$8,0))*1000</f>
        <v>531771287000</v>
      </c>
      <c r="E29" s="133" cm="1">
        <f t="array" aca="1" ref="E29" ca="1">(1+INDIRECT("'Case "&amp;$E$6&amp;" Assumptions'!$C$20"))*'Base Case 3 - Forecasts'!D29</f>
        <v>547444494138.37006</v>
      </c>
      <c r="F29" s="133" cm="1">
        <f t="array" aca="1" ref="F29" ca="1">(1+INDIRECT("'Case "&amp;$E$6&amp;" Assumptions'!$C$20"))*'Base Case 3 - Forecasts'!E29</f>
        <v>563579646906.38867</v>
      </c>
      <c r="G29" s="133" cm="1">
        <f t="array" aca="1" ref="G29" ca="1">(1+INDIRECT("'Case "&amp;$E$6&amp;" Assumptions'!$C$20"))*'Base Case 3 - Forecasts'!F29</f>
        <v>580190360498.62756</v>
      </c>
      <c r="H29" s="133" cm="1">
        <f t="array" aca="1" ref="H29" ca="1">(1+INDIRECT("'Case "&amp;$E$6&amp;" Assumptions'!$C$20"))*'Base Case 3 - Forecasts'!G29</f>
        <v>597290651398.27625</v>
      </c>
      <c r="I29" s="133" cm="1">
        <f t="array" aca="1" ref="I29" ca="1">(1+INDIRECT("'Case "&amp;$E$6&amp;" Assumptions'!$C$20"))*'Base Case 3 - Forecasts'!H29</f>
        <v>614894949204.55688</v>
      </c>
      <c r="J29" s="133" cm="1">
        <f t="array" aca="1" ref="J29" ca="1">(1+INDIRECT("'Case "&amp;$E$6&amp;" Assumptions'!$C$20"))*'Base Case 3 - Forecasts'!I29</f>
        <v>633018108808.7356</v>
      </c>
      <c r="K29" s="133" cm="1">
        <f t="array" aca="1" ref="K29" ca="1">(1+INDIRECT("'Case "&amp;$E$6&amp;" Assumptions'!$C$20"))*'Base Case 3 - Forecasts'!J29</f>
        <v>651675422929.00439</v>
      </c>
      <c r="L29" s="133" cm="1">
        <f t="array" aca="1" ref="L29" ca="1">(1+INDIRECT("'Case "&amp;$E$6&amp;" Assumptions'!$C$20"))*'Base Case 3 - Forecasts'!K29</f>
        <v>670882635014.81079</v>
      </c>
      <c r="M29" s="133" cm="1">
        <f t="array" aca="1" ref="M29" ca="1">(1+INDIRECT("'Case "&amp;$E$6&amp;" Assumptions'!$C$20"))*'Base Case 3 - Forecasts'!L29</f>
        <v>690655952531.52478</v>
      </c>
      <c r="N29" s="133" cm="1">
        <f t="array" aca="1" ref="N29" ca="1">(1+INDIRECT("'Case "&amp;$E$6&amp;" Assumptions'!$C$21"))*'Base Case 3 - Forecasts'!M29</f>
        <v>702044589851.30872</v>
      </c>
      <c r="O29" s="133" cm="1">
        <f t="array" aca="1" ref="O29" ca="1">(1+INDIRECT("'Case "&amp;$E$6&amp;" Assumptions'!$C$21"))*'Base Case 3 - Forecasts'!N29</f>
        <v>713621021194.33411</v>
      </c>
      <c r="P29" s="133" cm="1">
        <f t="array" aca="1" ref="P29" ca="1">(1+INDIRECT("'Case "&amp;$E$6&amp;" Assumptions'!$C$21"))*'Base Case 3 - Forecasts'!O29</f>
        <v>725388343208.09058</v>
      </c>
      <c r="Q29" s="133" cm="1">
        <f t="array" aca="1" ref="Q29" ca="1">(1+INDIRECT("'Case "&amp;$E$6&amp;" Assumptions'!$C$21"))*'Base Case 3 - Forecasts'!P29</f>
        <v>737349703602.53223</v>
      </c>
      <c r="R29" s="133" cm="1">
        <f t="array" aca="1" ref="R29" ca="1">(1+INDIRECT("'Case "&amp;$E$6&amp;" Assumptions'!$C$21"))*'Base Case 3 - Forecasts'!Q29</f>
        <v>749508301992.07715</v>
      </c>
      <c r="S29" s="133" cm="1">
        <f t="array" aca="1" ref="S29" ca="1">(1+INDIRECT("'Case "&amp;$E$6&amp;" Assumptions'!$C$21"))*'Base Case 3 - Forecasts'!R29</f>
        <v>761867390751.49133</v>
      </c>
      <c r="T29" s="133" cm="1">
        <f t="array" aca="1" ref="T29" ca="1">(1+INDIRECT("'Case "&amp;$E$6&amp;" Assumptions'!$C$21"))*'Base Case 3 - Forecasts'!S29</f>
        <v>774430275885.88513</v>
      </c>
      <c r="U29" s="133" cm="1">
        <f t="array" aca="1" ref="U29" ca="1">(1+INDIRECT("'Case "&amp;$E$6&amp;" Assumptions'!$C$21"))*'Base Case 3 - Forecasts'!T29</f>
        <v>787200317915.05591</v>
      </c>
      <c r="V29" s="133" cm="1">
        <f t="array" aca="1" ref="V29" ca="1">(1+INDIRECT("'Case "&amp;$E$6&amp;" Assumptions'!$C$21"))*'Base Case 3 - Forecasts'!U29</f>
        <v>800180932772.41357</v>
      </c>
      <c r="W29" s="133" cm="1">
        <f t="array" aca="1" ref="W29" ca="1">(1+INDIRECT("'Case "&amp;$E$6&amp;" Assumptions'!$C$21"))*'Base Case 3 - Forecasts'!V29</f>
        <v>813375592718.72815</v>
      </c>
      <c r="X29" s="133" cm="1">
        <f t="array" aca="1" ref="X29" ca="1">(1+INDIRECT("'Case "&amp;$E$6&amp;" Assumptions'!$C$22"))*'Base Case 3 - Forecasts'!W29</f>
        <v>822514394110.27148</v>
      </c>
      <c r="Y29" s="133" cm="1">
        <f t="array" aca="1" ref="Y29" ca="1">(1+INDIRECT("'Case "&amp;$E$6&amp;" Assumptions'!$C$22"))*'Base Case 3 - Forecasts'!X29</f>
        <v>831755875852.22327</v>
      </c>
      <c r="Z29" s="133" cm="1">
        <f t="array" aca="1" ref="Z29" ca="1">(1+INDIRECT("'Case "&amp;$E$6&amp;" Assumptions'!$C$22"))*'Base Case 3 - Forecasts'!Y29</f>
        <v>841101191624.79919</v>
      </c>
      <c r="AA29" s="133" cm="1">
        <f t="array" aca="1" ref="AA29" ca="1">(1+INDIRECT("'Case "&amp;$E$6&amp;" Assumptions'!$C$22"))*'Base Case 3 - Forecasts'!Z29</f>
        <v>850551508070.55908</v>
      </c>
      <c r="AB29" s="133" cm="1">
        <f t="array" aca="1" ref="AB29" ca="1">(1+INDIRECT("'Case "&amp;$E$6&amp;" Assumptions'!$C$22"))*'Base Case 3 - Forecasts'!AA29</f>
        <v>860108004940.04712</v>
      </c>
      <c r="AC29" s="133" cm="1">
        <f t="array" aca="1" ref="AC29" ca="1">(1+INDIRECT("'Case "&amp;$E$6&amp;" Assumptions'!$C$22"))*'Base Case 3 - Forecasts'!AB29</f>
        <v>869771875239.06873</v>
      </c>
      <c r="AD29" s="133" cm="1">
        <f t="array" aca="1" ref="AD29" ca="1">(1+INDIRECT("'Case "&amp;$E$6&amp;" Assumptions'!$C$22"))*'Base Case 3 - Forecasts'!AC29</f>
        <v>879544325377.62207</v>
      </c>
      <c r="AE29" s="133" cm="1">
        <f t="array" aca="1" ref="AE29" ca="1">(1+INDIRECT("'Case "&amp;$E$6&amp;" Assumptions'!$C$22"))*'Base Case 3 - Forecasts'!AD29</f>
        <v>889426575320.50256</v>
      </c>
      <c r="AF29" s="133" cm="1">
        <f t="array" aca="1" ref="AF29" ca="1">(1+INDIRECT("'Case "&amp;$E$6&amp;" Assumptions'!$C$22"))*'Base Case 3 - Forecasts'!AE29</f>
        <v>899419858739.59998</v>
      </c>
      <c r="AG29" s="133" cm="1">
        <f t="array" aca="1" ref="AG29" ca="1">(1+INDIRECT("'Case "&amp;$E$6&amp;" Assumptions'!$C$22"))*'Base Case 3 - Forecasts'!AF29</f>
        <v>909525423167.90649</v>
      </c>
      <c r="AH29" s="133" cm="1">
        <f t="array" aca="1" ref="AH29" ca="1">(1+INDIRECT("'Case "&amp;$E$6&amp;" Assumptions'!$C$23"))*'Base Case 3 - Forecasts'!AG29</f>
        <v>917630217996.90649</v>
      </c>
      <c r="AI29" s="133" cm="1">
        <f t="array" aca="1" ref="AI29" ca="1">(1+INDIRECT("'Case "&amp;$E$6&amp;" Assumptions'!$C$23"))*'Base Case 3 - Forecasts'!AH29</f>
        <v>925807234775.44958</v>
      </c>
      <c r="AJ29" s="133" cm="1">
        <f t="array" aca="1" ref="AJ29" ca="1">(1+INDIRECT("'Case "&amp;$E$6&amp;" Assumptions'!$C$23"))*'Base Case 3 - Forecasts'!AI29</f>
        <v>934057117074.42261</v>
      </c>
      <c r="AK29" s="133" cm="1">
        <f t="array" aca="1" ref="AK29" ca="1">(1+INDIRECT("'Case "&amp;$E$6&amp;" Assumptions'!$C$23"))*'Base Case 3 - Forecasts'!AJ29</f>
        <v>942380514199.58228</v>
      </c>
      <c r="AL29" s="133" cm="1">
        <f t="array" aca="1" ref="AL29" ca="1">(1+INDIRECT("'Case "&amp;$E$6&amp;" Assumptions'!$C$23"))*'Base Case 3 - Forecasts'!AK29</f>
        <v>950778081242.65894</v>
      </c>
      <c r="AM29" s="133" cm="1">
        <f t="array" aca="1" ref="AM29" ca="1">(1+INDIRECT("'Case "&amp;$E$6&amp;" Assumptions'!$C$23"))*'Base Case 3 - Forecasts'!AL29</f>
        <v>959250479132.91504</v>
      </c>
      <c r="AN29" s="133" cm="1">
        <f t="array" aca="1" ref="AN29" ca="1">(1+INDIRECT("'Case "&amp;$E$6&amp;" Assumptions'!$C$23"))*'Base Case 3 - Forecasts'!AM29</f>
        <v>967798374689.16382</v>
      </c>
      <c r="AO29" s="133" cm="1">
        <f t="array" aca="1" ref="AO29" ca="1">(1+INDIRECT("'Case "&amp;$E$6&amp;" Assumptions'!$C$23"))*'Base Case 3 - Forecasts'!AN29</f>
        <v>976422440672.25098</v>
      </c>
      <c r="AP29" s="133" cm="1">
        <f t="array" aca="1" ref="AP29" ca="1">(1+INDIRECT("'Case "&amp;$E$6&amp;" Assumptions'!$C$23"))*'Base Case 3 - Forecasts'!AO29</f>
        <v>985123355838.00452</v>
      </c>
      <c r="AQ29" s="133" cm="1">
        <f t="array" aca="1" ref="AQ29" ca="1">(1+INDIRECT("'Case "&amp;$E$6&amp;" Assumptions'!$C$23"))*'Base Case 3 - Forecasts'!AP29</f>
        <v>993901804990.65564</v>
      </c>
      <c r="AR29" s="133" cm="1">
        <f t="array" aca="1" ref="AR29" ca="1">(1+INDIRECT("'Case "&amp;$E$6&amp;" Assumptions'!$C$24"))*'Base Case 3 - Forecasts'!AQ29</f>
        <v>1002407362479.7419</v>
      </c>
      <c r="AS29" s="133" cm="1">
        <f t="array" aca="1" ref="AS29" ca="1">(1+INDIRECT("'Case "&amp;$E$6&amp;" Assumptions'!$C$24"))*'Base Case 3 - Forecasts'!AR29</f>
        <v>1010985708354.8005</v>
      </c>
      <c r="AT29" s="133" cm="1">
        <f t="array" aca="1" ref="AT29" ca="1">(1+INDIRECT("'Case "&amp;$E$6&amp;" Assumptions'!$C$24"))*'Base Case 3 - Forecasts'!AS29</f>
        <v>1019637465520.2252</v>
      </c>
      <c r="AU29" s="133" cm="1">
        <f t="array" aca="1" ref="AU29" ca="1">(1+INDIRECT("'Case "&amp;$E$6&amp;" Assumptions'!$C$24"))*'Base Case 3 - Forecasts'!AT29</f>
        <v>1028363262211.0664</v>
      </c>
      <c r="AV29" s="133" cm="1">
        <f t="array" aca="1" ref="AV29" ca="1">(1+INDIRECT("'Case "&amp;$E$6&amp;" Assumptions'!$C$24"))*'Base Case 3 - Forecasts'!AU29</f>
        <v>1037163732038.6494</v>
      </c>
      <c r="AW29" s="133" cm="1">
        <f t="array" aca="1" ref="AW29" ca="1">(1+INDIRECT("'Case "&amp;$E$6&amp;" Assumptions'!$C$24"))*'Base Case 3 - Forecasts'!AV29</f>
        <v>1046039514036.5834</v>
      </c>
      <c r="AX29" s="133" cm="1">
        <f t="array" aca="1" ref="AX29" ca="1">(1+INDIRECT("'Case "&amp;$E$6&amp;" Assumptions'!$C$24"))*'Base Case 3 - Forecasts'!AW29</f>
        <v>1054991252707.1633</v>
      </c>
      <c r="AY29" s="133" cm="1">
        <f t="array" aca="1" ref="AY29" ca="1">(1+INDIRECT("'Case "&amp;$E$6&amp;" Assumptions'!$C$24"))*'Base Case 3 - Forecasts'!AX29</f>
        <v>1064019598068.1704</v>
      </c>
      <c r="AZ29" s="133" cm="1">
        <f t="array" aca="1" ref="AZ29" ca="1">(1+INDIRECT("'Case "&amp;$E$6&amp;" Assumptions'!$C$24"))*'Base Case 3 - Forecasts'!AY29</f>
        <v>1073125205700.0717</v>
      </c>
      <c r="BA29" s="133" cm="1">
        <f t="array" aca="1" ref="BA29" ca="1">(1+INDIRECT("'Case "&amp;$E$6&amp;" Assumptions'!$C$24"))*'Base Case 3 - Forecasts'!AZ29</f>
        <v>1082308736793.6241</v>
      </c>
      <c r="BB29" s="133" cm="1">
        <f t="array" aca="1" ref="BB29" ca="1">(1+INDIRECT("'Case "&amp;$E$6&amp;" Assumptions'!$C$25"))*'Base Case 3 - Forecasts'!BA29</f>
        <v>1091136471253.7172</v>
      </c>
      <c r="BC29" s="133" cm="1">
        <f t="array" aca="1" ref="BC29" ca="1">(1+INDIRECT("'Case "&amp;$E$6&amp;" Assumptions'!$C$25"))*'Base Case 3 - Forecasts'!BB29</f>
        <v>1100036208177.6624</v>
      </c>
      <c r="BD29" s="133" cm="1">
        <f t="array" aca="1" ref="BD29" ca="1">(1+INDIRECT("'Case "&amp;$E$6&amp;" Assumptions'!$C$25"))*'Base Case 3 - Forecasts'!BC29</f>
        <v>1109008534845.7891</v>
      </c>
      <c r="BE29" s="133" cm="1">
        <f t="array" aca="1" ref="BE29" ca="1">(1+INDIRECT("'Case "&amp;$E$6&amp;" Assumptions'!$C$25"))*'Base Case 3 - Forecasts'!BD29</f>
        <v>1118054043328.5154</v>
      </c>
      <c r="BF29" s="133" cm="1">
        <f t="array" aca="1" ref="BF29" ca="1">(1+INDIRECT("'Case "&amp;$E$6&amp;" Assumptions'!$C$25"))*'Base Case 3 - Forecasts'!BE29</f>
        <v>1127173330525.4175</v>
      </c>
      <c r="BG29" s="133" cm="1">
        <f t="array" aca="1" ref="BG29" ca="1">(1+INDIRECT("'Case "&amp;$E$6&amp;" Assumptions'!$C$25"))*'Base Case 3 - Forecasts'!BF29</f>
        <v>1136366998204.6191</v>
      </c>
      <c r="BH29" s="133" cm="1">
        <f t="array" aca="1" ref="BH29" ca="1">(1+INDIRECT("'Case "&amp;$E$6&amp;" Assumptions'!$C$25"))*'Base Case 3 - Forecasts'!BG29</f>
        <v>1145635653042.5002</v>
      </c>
      <c r="BI29" s="133" cm="1">
        <f t="array" aca="1" ref="BI29" ca="1">(1+INDIRECT("'Case "&amp;$E$6&amp;" Assumptions'!$C$25"))*'Base Case 3 - Forecasts'!BH29</f>
        <v>1154979906663.7319</v>
      </c>
      <c r="BJ29" s="133" cm="1">
        <f t="array" aca="1" ref="BJ29" ca="1">(1+INDIRECT("'Case "&amp;$E$6&amp;" Assumptions'!$C$25"))*'Base Case 3 - Forecasts'!BI29</f>
        <v>1164400375681.6353</v>
      </c>
      <c r="BK29" s="133" cm="1">
        <f t="array" aca="1" ref="BK29" ca="1">(1+INDIRECT("'Case "&amp;$E$6&amp;" Assumptions'!$C$25"))*'Base Case 3 - Forecasts'!BJ29</f>
        <v>1173897681738.8716</v>
      </c>
      <c r="BL29" s="133" cm="1">
        <f t="array" aca="1" ref="BL29" ca="1">(1+INDIRECT("'Case "&amp;$E$6&amp;" Assumptions'!$C$26"))*'Base Case 3 - Forecasts'!BK29</f>
        <v>1183476665726.7241</v>
      </c>
      <c r="BM29" s="133" cm="1">
        <f t="array" aca="1" ref="BM29" ca="1">(1+INDIRECT("'Case "&amp;$E$6&amp;" Assumptions'!$C$26"))*'Base Case 3 - Forecasts'!BL29</f>
        <v>1193133814051.7817</v>
      </c>
      <c r="BN29" s="133" cm="1">
        <f t="array" aca="1" ref="BN29" ca="1">(1+INDIRECT("'Case "&amp;$E$6&amp;" Assumptions'!$C$26"))*'Base Case 3 - Forecasts'!BM29</f>
        <v>1202869764533.6311</v>
      </c>
      <c r="BO29" s="133" cm="1">
        <f t="array" aca="1" ref="BO29" ca="1">(1+INDIRECT("'Case "&amp;$E$6&amp;" Assumptions'!$C$26"))*'Base Case 3 - Forecasts'!BN29</f>
        <v>1212685160196.4558</v>
      </c>
      <c r="BP29" s="133" cm="1">
        <f t="array" aca="1" ref="BP29" ca="1">(1+INDIRECT("'Case "&amp;$E$6&amp;" Assumptions'!$C$26"))*'Base Case 3 - Forecasts'!BO29</f>
        <v>1222580649311.5049</v>
      </c>
      <c r="BQ29" s="133" cm="1">
        <f t="array" aca="1" ref="BQ29" ca="1">(1+INDIRECT("'Case "&amp;$E$6&amp;" Assumptions'!$C$26"))*'Base Case 3 - Forecasts'!BP29</f>
        <v>1232556885439.9092</v>
      </c>
      <c r="BR29" s="133" cm="1">
        <f t="array" aca="1" ref="BR29" ca="1">(1+INDIRECT("'Case "&amp;$E$6&amp;" Assumptions'!$C$26"))*'Base Case 3 - Forecasts'!BQ29</f>
        <v>1242614527475.8467</v>
      </c>
      <c r="BS29" s="133" cm="1">
        <f t="array" aca="1" ref="BS29" ca="1">(1+INDIRECT("'Case "&amp;$E$6&amp;" Assumptions'!$C$26"))*'Base Case 3 - Forecasts'!BR29</f>
        <v>1252754239690.0598</v>
      </c>
      <c r="BT29" s="133" cm="1">
        <f t="array" aca="1" ref="BT29" ca="1">(1+INDIRECT("'Case "&amp;$E$6&amp;" Assumptions'!$C$26"))*'Base Case 3 - Forecasts'!BS29</f>
        <v>1262976691773.7288</v>
      </c>
      <c r="BU29" s="133" cm="1">
        <f t="array" aca="1" ref="BU29" ca="1">(1+INDIRECT("'Case "&amp;$E$6&amp;" Assumptions'!$C$26"))*'Base Case 3 - Forecasts'!BT29</f>
        <v>1273282558882.7012</v>
      </c>
      <c r="BV29" s="133" cm="1">
        <f t="array" aca="1" ref="BV29" ca="1">(1+INDIRECT("'Case "&amp;$E$6&amp;" Assumptions'!$C$27"))*'Base Case 3 - Forecasts'!BU29</f>
        <v>1284225221675.8091</v>
      </c>
      <c r="BW29" s="133" cm="1">
        <f t="array" aca="1" ref="BW29" ca="1">(1+INDIRECT("'Case "&amp;$E$6&amp;" Assumptions'!$C$27"))*'Base Case 3 - Forecasts'!BV29</f>
        <v>1295261926335.876</v>
      </c>
      <c r="BX29" s="133" cm="1">
        <f t="array" aca="1" ref="BX29" ca="1">(1+INDIRECT("'Case "&amp;$E$6&amp;" Assumptions'!$C$27"))*'Base Case 3 - Forecasts'!BW29</f>
        <v>1306393481064.0598</v>
      </c>
      <c r="BY29" s="133" cm="1">
        <f t="array" aca="1" ref="BY29" ca="1">(1+INDIRECT("'Case "&amp;$E$6&amp;" Assumptions'!$C$27"))*'Base Case 3 - Forecasts'!BX29</f>
        <v>1317620701007.2456</v>
      </c>
      <c r="BZ29" s="133" cm="1">
        <f t="array" aca="1" ref="BZ29" ca="1">(1+INDIRECT("'Case "&amp;$E$6&amp;" Assumptions'!$C$27"))*'Base Case 3 - Forecasts'!BY29</f>
        <v>1328944408317.7366</v>
      </c>
      <c r="CA29" s="133" cm="1">
        <f t="array" aca="1" ref="CA29" ca="1">(1+INDIRECT("'Case "&amp;$E$6&amp;" Assumptions'!$C$27"))*'Base Case 3 - Forecasts'!BZ29</f>
        <v>1340365432213.4602</v>
      </c>
      <c r="CB29" s="133" cm="1">
        <f t="array" aca="1" ref="CB29" ca="1">(1+INDIRECT("'Case "&amp;$E$6&amp;" Assumptions'!$C$27"))*'Base Case 3 - Forecasts'!CA29</f>
        <v>1351884609038.6895</v>
      </c>
      <c r="CC29" s="133" cm="1">
        <f t="array" aca="1" ref="CC29" ca="1">(1+INDIRECT("'Case "&amp;$E$6&amp;" Assumptions'!$C$27"))*'Base Case 3 - Forecasts'!CB29</f>
        <v>1363502782325.2881</v>
      </c>
      <c r="CD29" s="133" cm="1">
        <f t="array" aca="1" ref="CD29" ca="1">(1+INDIRECT("'Case "&amp;$E$6&amp;" Assumptions'!$C$27"))*'Base Case 3 - Forecasts'!CC29</f>
        <v>1375220802854.4805</v>
      </c>
      <c r="CE29" s="133" cm="1">
        <f t="array" aca="1" ref="CE29" ca="1">(1+INDIRECT("'Case "&amp;$E$6&amp;" Assumptions'!$C$27"))*'Base Case 3 - Forecasts'!CD29</f>
        <v>1387039528719.1533</v>
      </c>
      <c r="CF29" s="133" cm="1">
        <f t="array" aca="1" ref="CF29" ca="1">(1+INDIRECT("'Case "&amp;$E$6&amp;" Assumptions'!$C$27"))*'Base Case 3 - Forecasts'!CE29</f>
        <v>1398959825386.6924</v>
      </c>
    </row>
    <row r="30" spans="1:84" x14ac:dyDescent="0.2">
      <c r="A30" s="118"/>
      <c r="B30" s="118" t="s">
        <v>32</v>
      </c>
      <c r="C30" s="160">
        <f>INDEX('Demographic-Economic'!$D$36:$I$37, MATCH('Base Case 3 - Forecasts'!C$8,'Demographic-Economic'!$C$36:$C$37,0),MATCH('Base Case 3 - Forecasts'!$B30,'Demographic-Economic'!$D$8:$I$8,0))*1000</f>
        <v>223457321000</v>
      </c>
      <c r="D30" s="160">
        <f>INDEX('Demographic-Economic'!$D$36:$I$37, MATCH('Base Case 3 - Forecasts'!D$8,'Demographic-Economic'!$C$36:$C$37,0),MATCH('Base Case 3 - Forecasts'!$B30,'Demographic-Economic'!$D$8:$I$8,0))*1000</f>
        <v>222153795000</v>
      </c>
      <c r="E30" s="133" cm="1">
        <f t="array" aca="1" ref="E30" ca="1">(1+INDIRECT("'Case "&amp;$E$6&amp;" Assumptions'!$C$20"))*'Base Case 3 - Forecasts'!D30</f>
        <v>228701464140.34229</v>
      </c>
      <c r="F30" s="133" cm="1">
        <f t="array" aca="1" ref="F30" ca="1">(1+INDIRECT("'Case "&amp;$E$6&amp;" Assumptions'!$C$20"))*'Base Case 3 - Forecasts'!E30</f>
        <v>235442116574.85422</v>
      </c>
      <c r="G30" s="133" cm="1">
        <f t="array" aca="1" ref="G30" ca="1">(1+INDIRECT("'Case "&amp;$E$6&amp;" Assumptions'!$C$20"))*'Base Case 3 - Forecasts'!F30</f>
        <v>242381440213.3905</v>
      </c>
      <c r="H30" s="133" cm="1">
        <f t="array" aca="1" ref="H30" ca="1">(1+INDIRECT("'Case "&amp;$E$6&amp;" Assumptions'!$C$20"))*'Base Case 3 - Forecasts'!G30</f>
        <v>249525290608.91013</v>
      </c>
      <c r="I30" s="133" cm="1">
        <f t="array" aca="1" ref="I30" ca="1">(1+INDIRECT("'Case "&amp;$E$6&amp;" Assumptions'!$C$20"))*'Base Case 3 - Forecasts'!H30</f>
        <v>256879695898.51996</v>
      </c>
      <c r="J30" s="133" cm="1">
        <f t="array" aca="1" ref="J30" ca="1">(1+INDIRECT("'Case "&amp;$E$6&amp;" Assumptions'!$C$20"))*'Base Case 3 - Forecasts'!I30</f>
        <v>264450861890.14862</v>
      </c>
      <c r="K30" s="133" cm="1">
        <f t="array" aca="1" ref="K30" ca="1">(1+INDIRECT("'Case "&amp;$E$6&amp;" Assumptions'!$C$20"))*'Base Case 3 - Forecasts'!J30</f>
        <v>272245177299.14285</v>
      </c>
      <c r="L30" s="133" cm="1">
        <f t="array" aca="1" ref="L30" ca="1">(1+INDIRECT("'Case "&amp;$E$6&amp;" Assumptions'!$C$20"))*'Base Case 3 - Forecasts'!K30</f>
        <v>280269219139.20508</v>
      </c>
      <c r="M30" s="133" cm="1">
        <f t="array" aca="1" ref="M30" ca="1">(1+INDIRECT("'Case "&amp;$E$6&amp;" Assumptions'!$C$20"))*'Base Case 3 - Forecasts'!L30</f>
        <v>288529758272.22144</v>
      </c>
      <c r="N30" s="133" cm="1">
        <f t="array" aca="1" ref="N30" ca="1">(1+INDIRECT("'Case "&amp;$E$6&amp;" Assumptions'!$C$21"))*'Base Case 3 - Forecasts'!M30</f>
        <v>293287497289.57581</v>
      </c>
      <c r="O30" s="133" cm="1">
        <f t="array" aca="1" ref="O30" ca="1">(1+INDIRECT("'Case "&amp;$E$6&amp;" Assumptions'!$C$21"))*'Base Case 3 - Forecasts'!N30</f>
        <v>298123689499.04736</v>
      </c>
      <c r="P30" s="133" cm="1">
        <f t="array" aca="1" ref="P30" ca="1">(1+INDIRECT("'Case "&amp;$E$6&amp;" Assumptions'!$C$21"))*'Base Case 3 - Forecasts'!O30</f>
        <v>303039628562.04352</v>
      </c>
      <c r="Q30" s="133" cm="1">
        <f t="array" aca="1" ref="Q30" ca="1">(1+INDIRECT("'Case "&amp;$E$6&amp;" Assumptions'!$C$21"))*'Base Case 3 - Forecasts'!P30</f>
        <v>308036629471.92511</v>
      </c>
      <c r="R30" s="133" cm="1">
        <f t="array" aca="1" ref="R30" ca="1">(1+INDIRECT("'Case "&amp;$E$6&amp;" Assumptions'!$C$21"))*'Base Case 3 - Forecasts'!Q30</f>
        <v>313116028905.7616</v>
      </c>
      <c r="S30" s="133" cm="1">
        <f t="array" aca="1" ref="S30" ca="1">(1+INDIRECT("'Case "&amp;$E$6&amp;" Assumptions'!$C$21"))*'Base Case 3 - Forecasts'!R30</f>
        <v>318279185581.88672</v>
      </c>
      <c r="T30" s="133" cm="1">
        <f t="array" aca="1" ref="T30" ca="1">(1+INDIRECT("'Case "&amp;$E$6&amp;" Assumptions'!$C$21"))*'Base Case 3 - Forecasts'!S30</f>
        <v>323527480623.35004</v>
      </c>
      <c r="U30" s="133" cm="1">
        <f t="array" aca="1" ref="U30" ca="1">(1+INDIRECT("'Case "&amp;$E$6&amp;" Assumptions'!$C$21"))*'Base Case 3 - Forecasts'!T30</f>
        <v>328862317927.36151</v>
      </c>
      <c r="V30" s="133" cm="1">
        <f t="array" aca="1" ref="V30" ca="1">(1+INDIRECT("'Case "&amp;$E$6&amp;" Assumptions'!$C$21"))*'Base Case 3 - Forecasts'!U30</f>
        <v>334285124540.82837</v>
      </c>
      <c r="W30" s="133" cm="1">
        <f t="array" aca="1" ref="W30" ca="1">(1+INDIRECT("'Case "&amp;$E$6&amp;" Assumptions'!$C$21"))*'Base Case 3 - Forecasts'!V30</f>
        <v>339797351042.08411</v>
      </c>
      <c r="X30" s="133" cm="1">
        <f t="array" aca="1" ref="X30" ca="1">(1+INDIRECT("'Case "&amp;$E$6&amp;" Assumptions'!$C$22"))*'Base Case 3 - Forecasts'!W30</f>
        <v>343615194277.53998</v>
      </c>
      <c r="Y30" s="133" cm="1">
        <f t="array" aca="1" ref="Y30" ca="1">(1+INDIRECT("'Case "&amp;$E$6&amp;" Assumptions'!$C$22"))*'Base Case 3 - Forecasts'!X30</f>
        <v>347475933453.54932</v>
      </c>
      <c r="Z30" s="133" cm="1">
        <f t="array" aca="1" ref="Z30" ca="1">(1+INDIRECT("'Case "&amp;$E$6&amp;" Assumptions'!$C$22"))*'Base Case 3 - Forecasts'!Y30</f>
        <v>351380050533.77649</v>
      </c>
      <c r="AA30" s="133" cm="1">
        <f t="array" aca="1" ref="AA30" ca="1">(1+INDIRECT("'Case "&amp;$E$6&amp;" Assumptions'!$C$22"))*'Base Case 3 - Forecasts'!Z30</f>
        <v>355328032897.05981</v>
      </c>
      <c r="AB30" s="133" cm="1">
        <f t="array" aca="1" ref="AB30" ca="1">(1+INDIRECT("'Case "&amp;$E$6&amp;" Assumptions'!$C$22"))*'Base Case 3 - Forecasts'!AA30</f>
        <v>359320373398.25421</v>
      </c>
      <c r="AC30" s="133" cm="1">
        <f t="array" aca="1" ref="AC30" ca="1">(1+INDIRECT("'Case "&amp;$E$6&amp;" Assumptions'!$C$22"))*'Base Case 3 - Forecasts'!AB30</f>
        <v>363357570429.75818</v>
      </c>
      <c r="AD30" s="133" cm="1">
        <f t="array" aca="1" ref="AD30" ca="1">(1+INDIRECT("'Case "&amp;$E$6&amp;" Assumptions'!$C$22"))*'Base Case 3 - Forecasts'!AC30</f>
        <v>367440127983.73138</v>
      </c>
      <c r="AE30" s="133" cm="1">
        <f t="array" aca="1" ref="AE30" ca="1">(1+INDIRECT("'Case "&amp;$E$6&amp;" Assumptions'!$C$22"))*'Base Case 3 - Forecasts'!AD30</f>
        <v>371568555715.01172</v>
      </c>
      <c r="AF30" s="133" cm="1">
        <f t="array" aca="1" ref="AF30" ca="1">(1+INDIRECT("'Case "&amp;$E$6&amp;" Assumptions'!$C$22"))*'Base Case 3 - Forecasts'!AE30</f>
        <v>375743369004.7392</v>
      </c>
      <c r="AG30" s="133" cm="1">
        <f t="array" aca="1" ref="AG30" ca="1">(1+INDIRECT("'Case "&amp;$E$6&amp;" Assumptions'!$C$22"))*'Base Case 3 - Forecasts'!AF30</f>
        <v>379965089024.69452</v>
      </c>
      <c r="AH30" s="133" cm="1">
        <f t="array" aca="1" ref="AH30" ca="1">(1+INDIRECT("'Case "&amp;$E$6&amp;" Assumptions'!$C$23"))*'Base Case 3 - Forecasts'!AG30</f>
        <v>383350963691.06915</v>
      </c>
      <c r="AI30" s="133" cm="1">
        <f t="array" aca="1" ref="AI30" ca="1">(1+INDIRECT("'Case "&amp;$E$6&amp;" Assumptions'!$C$23"))*'Base Case 3 - Forecasts'!AH30</f>
        <v>386767009937.90613</v>
      </c>
      <c r="AJ30" s="133" cm="1">
        <f t="array" aca="1" ref="AJ30" ca="1">(1+INDIRECT("'Case "&amp;$E$6&amp;" Assumptions'!$C$23"))*'Base Case 3 - Forecasts'!AI30</f>
        <v>390213496624.61621</v>
      </c>
      <c r="AK30" s="133" cm="1">
        <f t="array" aca="1" ref="AK30" ca="1">(1+INDIRECT("'Case "&amp;$E$6&amp;" Assumptions'!$C$23"))*'Base Case 3 - Forecasts'!AJ30</f>
        <v>393690695006.42035</v>
      </c>
      <c r="AL30" s="133" cm="1">
        <f t="array" aca="1" ref="AL30" ca="1">(1+INDIRECT("'Case "&amp;$E$6&amp;" Assumptions'!$C$23"))*'Base Case 3 - Forecasts'!AK30</f>
        <v>397198878755.69904</v>
      </c>
      <c r="AM30" s="133" cm="1">
        <f t="array" aca="1" ref="AM30" ca="1">(1+INDIRECT("'Case "&amp;$E$6&amp;" Assumptions'!$C$23"))*'Base Case 3 - Forecasts'!AL30</f>
        <v>400738323983.53131</v>
      </c>
      <c r="AN30" s="133" cm="1">
        <f t="array" aca="1" ref="AN30" ca="1">(1+INDIRECT("'Case "&amp;$E$6&amp;" Assumptions'!$C$23"))*'Base Case 3 - Forecasts'!AM30</f>
        <v>404309309261.42633</v>
      </c>
      <c r="AO30" s="133" cm="1">
        <f t="array" aca="1" ref="AO30" ca="1">(1+INDIRECT("'Case "&amp;$E$6&amp;" Assumptions'!$C$23"))*'Base Case 3 - Forecasts'!AN30</f>
        <v>407912115643.24817</v>
      </c>
      <c r="AP30" s="133" cm="1">
        <f t="array" aca="1" ref="AP30" ca="1">(1+INDIRECT("'Case "&amp;$E$6&amp;" Assumptions'!$C$23"))*'Base Case 3 - Forecasts'!AO30</f>
        <v>411547026687.33618</v>
      </c>
      <c r="AQ30" s="133" cm="1">
        <f t="array" aca="1" ref="AQ30" ca="1">(1+INDIRECT("'Case "&amp;$E$6&amp;" Assumptions'!$C$23"))*'Base Case 3 - Forecasts'!AP30</f>
        <v>415214328478.82233</v>
      </c>
      <c r="AR30" s="133" cm="1">
        <f t="array" aca="1" ref="AR30" ca="1">(1+INDIRECT("'Case "&amp;$E$6&amp;" Assumptions'!$C$24"))*'Base Case 3 - Forecasts'!AQ30</f>
        <v>418767626524.3996</v>
      </c>
      <c r="AS30" s="133" cm="1">
        <f t="array" aca="1" ref="AS30" ca="1">(1+INDIRECT("'Case "&amp;$E$6&amp;" Assumptions'!$C$24"))*'Base Case 3 - Forecasts'!AR30</f>
        <v>422351332786.01062</v>
      </c>
      <c r="AT30" s="133" cm="1">
        <f t="array" aca="1" ref="AT30" ca="1">(1+INDIRECT("'Case "&amp;$E$6&amp;" Assumptions'!$C$24"))*'Base Case 3 - Forecasts'!AS30</f>
        <v>425965707489.39233</v>
      </c>
      <c r="AU30" s="133" cm="1">
        <f t="array" aca="1" ref="AU30" ca="1">(1+INDIRECT("'Case "&amp;$E$6&amp;" Assumptions'!$C$24"))*'Base Case 3 - Forecasts'!AT30</f>
        <v>429611013087.22693</v>
      </c>
      <c r="AV30" s="133" cm="1">
        <f t="array" aca="1" ref="AV30" ca="1">(1+INDIRECT("'Case "&amp;$E$6&amp;" Assumptions'!$C$24"))*'Base Case 3 - Forecasts'!AU30</f>
        <v>433287514278.19958</v>
      </c>
      <c r="AW30" s="133" cm="1">
        <f t="array" aca="1" ref="AW30" ca="1">(1+INDIRECT("'Case "&amp;$E$6&amp;" Assumptions'!$C$24"))*'Base Case 3 - Forecasts'!AV30</f>
        <v>436995478026.21912</v>
      </c>
      <c r="AX30" s="133" cm="1">
        <f t="array" aca="1" ref="AX30" ca="1">(1+INDIRECT("'Case "&amp;$E$6&amp;" Assumptions'!$C$24"))*'Base Case 3 - Forecasts'!AW30</f>
        <v>440735173579.80322</v>
      </c>
      <c r="AY30" s="133" cm="1">
        <f t="array" aca="1" ref="AY30" ca="1">(1+INDIRECT("'Case "&amp;$E$6&amp;" Assumptions'!$C$24"))*'Base Case 3 - Forecasts'!AX30</f>
        <v>444506872491.62952</v>
      </c>
      <c r="AZ30" s="133" cm="1">
        <f t="array" aca="1" ref="AZ30" ca="1">(1+INDIRECT("'Case "&amp;$E$6&amp;" Assumptions'!$C$24"))*'Base Case 3 - Forecasts'!AY30</f>
        <v>448310848638.25403</v>
      </c>
      <c r="BA30" s="133" cm="1">
        <f t="array" aca="1" ref="BA30" ca="1">(1+INDIRECT("'Case "&amp;$E$6&amp;" Assumptions'!$C$24"))*'Base Case 3 - Forecasts'!AZ30</f>
        <v>452147378239.99835</v>
      </c>
      <c r="BB30" s="133" cm="1">
        <f t="array" aca="1" ref="BB30" ca="1">(1+INDIRECT("'Case "&amp;$E$6&amp;" Assumptions'!$C$25"))*'Base Case 3 - Forecasts'!BA30</f>
        <v>455835269556.255</v>
      </c>
      <c r="BC30" s="133" cm="1">
        <f t="array" aca="1" ref="BC30" ca="1">(1+INDIRECT("'Case "&amp;$E$6&amp;" Assumptions'!$C$25"))*'Base Case 3 - Forecasts'!BB30</f>
        <v>459553240760.20996</v>
      </c>
      <c r="BD30" s="133" cm="1">
        <f t="array" aca="1" ref="BD30" ca="1">(1+INDIRECT("'Case "&amp;$E$6&amp;" Assumptions'!$C$25"))*'Base Case 3 - Forecasts'!BC30</f>
        <v>463301537195.22235</v>
      </c>
      <c r="BE30" s="133" cm="1">
        <f t="array" aca="1" ref="BE30" ca="1">(1+INDIRECT("'Case "&amp;$E$6&amp;" Assumptions'!$C$25"))*'Base Case 3 - Forecasts'!BD30</f>
        <v>467080406205.76807</v>
      </c>
      <c r="BF30" s="133" cm="1">
        <f t="array" aca="1" ref="BF30" ca="1">(1+INDIRECT("'Case "&amp;$E$6&amp;" Assumptions'!$C$25"))*'Base Case 3 - Forecasts'!BE30</f>
        <v>470890097153.76154</v>
      </c>
      <c r="BG30" s="133" cm="1">
        <f t="array" aca="1" ref="BG30" ca="1">(1+INDIRECT("'Case "&amp;$E$6&amp;" Assumptions'!$C$25"))*'Base Case 3 - Forecasts'!BF30</f>
        <v>474730861435.01062</v>
      </c>
      <c r="BH30" s="133" cm="1">
        <f t="array" aca="1" ref="BH30" ca="1">(1+INDIRECT("'Case "&amp;$E$6&amp;" Assumptions'!$C$25"))*'Base Case 3 - Forecasts'!BG30</f>
        <v>478602952495.80615</v>
      </c>
      <c r="BI30" s="133" cm="1">
        <f t="array" aca="1" ref="BI30" ca="1">(1+INDIRECT("'Case "&amp;$E$6&amp;" Assumptions'!$C$25"))*'Base Case 3 - Forecasts'!BH30</f>
        <v>482506625849.64612</v>
      </c>
      <c r="BJ30" s="133" cm="1">
        <f t="array" aca="1" ref="BJ30" ca="1">(1+INDIRECT("'Case "&amp;$E$6&amp;" Assumptions'!$C$25"))*'Base Case 3 - Forecasts'!BI30</f>
        <v>486442139094.09692</v>
      </c>
      <c r="BK30" s="133" cm="1">
        <f t="array" aca="1" ref="BK30" ca="1">(1+INDIRECT("'Case "&amp;$E$6&amp;" Assumptions'!$C$25"))*'Base Case 3 - Forecasts'!BJ30</f>
        <v>490409751927.79163</v>
      </c>
      <c r="BL30" s="133" cm="1">
        <f t="array" aca="1" ref="BL30" ca="1">(1+INDIRECT("'Case "&amp;$E$6&amp;" Assumptions'!$C$26"))*'Base Case 3 - Forecasts'!BK30</f>
        <v>494411486690.77759</v>
      </c>
      <c r="BM30" s="133" cm="1">
        <f t="array" aca="1" ref="BM30" ca="1">(1+INDIRECT("'Case "&amp;$E$6&amp;" Assumptions'!$C$26"))*'Base Case 3 - Forecasts'!BL30</f>
        <v>498445875537.5177</v>
      </c>
      <c r="BN30" s="133" cm="1">
        <f t="array" aca="1" ref="BN30" ca="1">(1+INDIRECT("'Case "&amp;$E$6&amp;" Assumptions'!$C$26"))*'Base Case 3 - Forecasts'!BM30</f>
        <v>502513184924.7486</v>
      </c>
      <c r="BO30" s="133" cm="1">
        <f t="array" aca="1" ref="BO30" ca="1">(1+INDIRECT("'Case "&amp;$E$6&amp;" Assumptions'!$C$26"))*'Base Case 3 - Forecasts'!BN30</f>
        <v>506613683483.48907</v>
      </c>
      <c r="BP30" s="133" cm="1">
        <f t="array" aca="1" ref="BP30" ca="1">(1+INDIRECT("'Case "&amp;$E$6&amp;" Assumptions'!$C$26"))*'Base Case 3 - Forecasts'!BO30</f>
        <v>510747642036.78223</v>
      </c>
      <c r="BQ30" s="133" cm="1">
        <f t="array" aca="1" ref="BQ30" ca="1">(1+INDIRECT("'Case "&amp;$E$6&amp;" Assumptions'!$C$26"))*'Base Case 3 - Forecasts'!BP30</f>
        <v>514915333617.58228</v>
      </c>
      <c r="BR30" s="133" cm="1">
        <f t="array" aca="1" ref="BR30" ca="1">(1+INDIRECT("'Case "&amp;$E$6&amp;" Assumptions'!$C$26"))*'Base Case 3 - Forecasts'!BQ30</f>
        <v>519117033486.7876</v>
      </c>
      <c r="BS30" s="133" cm="1">
        <f t="array" aca="1" ref="BS30" ca="1">(1+INDIRECT("'Case "&amp;$E$6&amp;" Assumptions'!$C$26"))*'Base Case 3 - Forecasts'!BR30</f>
        <v>523353019151.42035</v>
      </c>
      <c r="BT30" s="133" cm="1">
        <f t="array" aca="1" ref="BT30" ca="1">(1+INDIRECT("'Case "&amp;$E$6&amp;" Assumptions'!$C$26"))*'Base Case 3 - Forecasts'!BS30</f>
        <v>527623570382.95514</v>
      </c>
      <c r="BU30" s="133" cm="1">
        <f t="array" aca="1" ref="BU30" ca="1">(1+INDIRECT("'Case "&amp;$E$6&amp;" Assumptions'!$C$26"))*'Base Case 3 - Forecasts'!BT30</f>
        <v>531928969235.79675</v>
      </c>
      <c r="BV30" s="133" cm="1">
        <f t="array" aca="1" ref="BV30" ca="1">(1+INDIRECT("'Case "&amp;$E$6&amp;" Assumptions'!$C$27"))*'Base Case 3 - Forecasts'!BU30</f>
        <v>536500397077.65808</v>
      </c>
      <c r="BW30" s="133" cm="1">
        <f t="array" aca="1" ref="BW30" ca="1">(1+INDIRECT("'Case "&amp;$E$6&amp;" Assumptions'!$C$27"))*'Base Case 3 - Forecasts'!BV30</f>
        <v>541111112030.62256</v>
      </c>
      <c r="BX30" s="133" cm="1">
        <f t="array" aca="1" ref="BX30" ca="1">(1+INDIRECT("'Case "&amp;$E$6&amp;" Assumptions'!$C$27"))*'Base Case 3 - Forecasts'!BW30</f>
        <v>545761451730.35944</v>
      </c>
      <c r="BY30" s="133" cm="1">
        <f t="array" aca="1" ref="BY30" ca="1">(1+INDIRECT("'Case "&amp;$E$6&amp;" Assumptions'!$C$27"))*'Base Case 3 - Forecasts'!BX30</f>
        <v>550451756714.19812</v>
      </c>
      <c r="BZ30" s="133" cm="1">
        <f t="array" aca="1" ref="BZ30" ca="1">(1+INDIRECT("'Case "&amp;$E$6&amp;" Assumptions'!$C$27"))*'Base Case 3 - Forecasts'!BY30</f>
        <v>555182370446.06519</v>
      </c>
      <c r="CA30" s="133" cm="1">
        <f t="array" aca="1" ref="CA30" ca="1">(1+INDIRECT("'Case "&amp;$E$6&amp;" Assumptions'!$C$27"))*'Base Case 3 - Forecasts'!BZ30</f>
        <v>559953639341.63586</v>
      </c>
      <c r="CB30" s="133" cm="1">
        <f t="array" aca="1" ref="CB30" ca="1">(1+INDIRECT("'Case "&amp;$E$6&amp;" Assumptions'!$C$27"))*'Base Case 3 - Forecasts'!CA30</f>
        <v>564765912793.70129</v>
      </c>
      <c r="CC30" s="133" cm="1">
        <f t="array" aca="1" ref="CC30" ca="1">(1+INDIRECT("'Case "&amp;$E$6&amp;" Assumptions'!$C$27"))*'Base Case 3 - Forecasts'!CB30</f>
        <v>569619543197.75415</v>
      </c>
      <c r="CD30" s="133" cm="1">
        <f t="array" aca="1" ref="CD30" ca="1">(1+INDIRECT("'Case "&amp;$E$6&amp;" Assumptions'!$C$27"))*'Base Case 3 - Forecasts'!CC30</f>
        <v>574514885977.79407</v>
      </c>
      <c r="CE30" s="133" cm="1">
        <f t="array" aca="1" ref="CE30" ca="1">(1+INDIRECT("'Case "&amp;$E$6&amp;" Assumptions'!$C$27"))*'Base Case 3 - Forecasts'!CD30</f>
        <v>579452299612.35486</v>
      </c>
      <c r="CF30" s="133" cm="1">
        <f t="array" aca="1" ref="CF30" ca="1">(1+INDIRECT("'Case "&amp;$E$6&amp;" Assumptions'!$C$27"))*'Base Case 3 - Forecasts'!CE30</f>
        <v>584432145660.75513</v>
      </c>
    </row>
    <row r="31" spans="1:84" x14ac:dyDescent="0.2">
      <c r="A31" s="118"/>
      <c r="B31" s="118" t="s">
        <v>33</v>
      </c>
      <c r="C31" s="160">
        <f>INDEX('Demographic-Economic'!$D$36:$I$37, MATCH('Base Case 3 - Forecasts'!C$8,'Demographic-Economic'!$C$36:$C$37,0),MATCH('Base Case 3 - Forecasts'!$B31,'Demographic-Economic'!$D$8:$I$8,0))*1000</f>
        <v>414066160000</v>
      </c>
      <c r="D31" s="160">
        <f>INDEX('Demographic-Economic'!$D$36:$I$37, MATCH('Base Case 3 - Forecasts'!D$8,'Demographic-Economic'!$C$36:$C$37,0),MATCH('Base Case 3 - Forecasts'!$B31,'Demographic-Economic'!$D$8:$I$8,0))*1000</f>
        <v>417708522000</v>
      </c>
      <c r="E31" s="133" cm="1">
        <f t="array" aca="1" ref="E31" ca="1">(1+INDIRECT("'Case "&amp;$E$6&amp;" Assumptions'!$C$20"))*'Base Case 3 - Forecasts'!D31</f>
        <v>430019890343.52698</v>
      </c>
      <c r="F31" s="133" cm="1">
        <f t="array" aca="1" ref="F31" ca="1">(1+INDIRECT("'Case "&amp;$E$6&amp;" Assumptions'!$C$20"))*'Base Case 3 - Forecasts'!E31</f>
        <v>442694118869.47083</v>
      </c>
      <c r="G31" s="133" cm="1">
        <f t="array" aca="1" ref="G31" ca="1">(1+INDIRECT("'Case "&amp;$E$6&amp;" Assumptions'!$C$20"))*'Base Case 3 - Forecasts'!F31</f>
        <v>455741902368.88232</v>
      </c>
      <c r="H31" s="133" cm="1">
        <f t="array" aca="1" ref="H31" ca="1">(1+INDIRECT("'Case "&amp;$E$6&amp;" Assumptions'!$C$20"))*'Base Case 3 - Forecasts'!G31</f>
        <v>469174250846.66376</v>
      </c>
      <c r="I31" s="133" cm="1">
        <f t="array" aca="1" ref="I31" ca="1">(1+INDIRECT("'Case "&amp;$E$6&amp;" Assumptions'!$C$20"))*'Base Case 3 - Forecasts'!H31</f>
        <v>483002498812.05145</v>
      </c>
      <c r="J31" s="133" cm="1">
        <f t="array" aca="1" ref="J31" ca="1">(1+INDIRECT("'Case "&amp;$E$6&amp;" Assumptions'!$C$20"))*'Base Case 3 - Forecasts'!I31</f>
        <v>497238314842.92267</v>
      </c>
      <c r="K31" s="133" cm="1">
        <f t="array" aca="1" ref="K31" ca="1">(1+INDIRECT("'Case "&amp;$E$6&amp;" Assumptions'!$C$20"))*'Base Case 3 - Forecasts'!J31</f>
        <v>511893711431.99646</v>
      </c>
      <c r="L31" s="133" cm="1">
        <f t="array" aca="1" ref="L31" ca="1">(1+INDIRECT("'Case "&amp;$E$6&amp;" Assumptions'!$C$20"))*'Base Case 3 - Forecasts'!K31</f>
        <v>526981055123.23773</v>
      </c>
      <c r="M31" s="133" cm="1">
        <f t="array" aca="1" ref="M31" ca="1">(1+INDIRECT("'Case "&amp;$E$6&amp;" Assumptions'!$C$20"))*'Base Case 3 - Forecasts'!L31</f>
        <v>542513076947.01721</v>
      </c>
      <c r="N31" s="133" cm="1">
        <f t="array" aca="1" ref="N31" ca="1">(1+INDIRECT("'Case "&amp;$E$6&amp;" Assumptions'!$C$21"))*'Base Case 3 - Forecasts'!M31</f>
        <v>551458898165.15491</v>
      </c>
      <c r="O31" s="133" cm="1">
        <f t="array" aca="1" ref="O31" ca="1">(1+INDIRECT("'Case "&amp;$E$6&amp;" Assumptions'!$C$21"))*'Base Case 3 - Forecasts'!N31</f>
        <v>560552232357.02075</v>
      </c>
      <c r="P31" s="133" cm="1">
        <f t="array" aca="1" ref="P31" ca="1">(1+INDIRECT("'Case "&amp;$E$6&amp;" Assumptions'!$C$21"))*'Base Case 3 - Forecasts'!O31</f>
        <v>569795511951.88965</v>
      </c>
      <c r="Q31" s="133" cm="1">
        <f t="array" aca="1" ref="Q31" ca="1">(1+INDIRECT("'Case "&amp;$E$6&amp;" Assumptions'!$C$21"))*'Base Case 3 - Forecasts'!P31</f>
        <v>579191209488.81128</v>
      </c>
      <c r="R31" s="133" cm="1">
        <f t="array" aca="1" ref="R31" ca="1">(1+INDIRECT("'Case "&amp;$E$6&amp;" Assumptions'!$C$21"))*'Base Case 3 - Forecasts'!Q31</f>
        <v>588741838278.00427</v>
      </c>
      <c r="S31" s="133" cm="1">
        <f t="array" aca="1" ref="S31" ca="1">(1+INDIRECT("'Case "&amp;$E$6&amp;" Assumptions'!$C$21"))*'Base Case 3 - Forecasts'!R31</f>
        <v>598449953073.15625</v>
      </c>
      <c r="T31" s="133" cm="1">
        <f t="array" aca="1" ref="T31" ca="1">(1+INDIRECT("'Case "&amp;$E$6&amp;" Assumptions'!$C$21"))*'Base Case 3 - Forecasts'!S31</f>
        <v>608318150754.80994</v>
      </c>
      <c r="U31" s="133" cm="1">
        <f t="array" aca="1" ref="U31" ca="1">(1+INDIRECT("'Case "&amp;$E$6&amp;" Assumptions'!$C$21"))*'Base Case 3 - Forecasts'!T31</f>
        <v>618349071025.01782</v>
      </c>
      <c r="V31" s="133" cm="1">
        <f t="array" aca="1" ref="V31" ca="1">(1+INDIRECT("'Case "&amp;$E$6&amp;" Assumptions'!$C$21"))*'Base Case 3 - Forecasts'!U31</f>
        <v>628545397113.45154</v>
      </c>
      <c r="W31" s="133" cm="1">
        <f t="array" aca="1" ref="W31" ca="1">(1+INDIRECT("'Case "&amp;$E$6&amp;" Assumptions'!$C$21"))*'Base Case 3 - Forecasts'!V31</f>
        <v>638909856495.15503</v>
      </c>
      <c r="X31" s="133" cm="1">
        <f t="array" aca="1" ref="X31" ca="1">(1+INDIRECT("'Case "&amp;$E$6&amp;" Assumptions'!$C$22"))*'Base Case 3 - Forecasts'!W31</f>
        <v>646088422385.10522</v>
      </c>
      <c r="Y31" s="133" cm="1">
        <f t="array" aca="1" ref="Y31" ca="1">(1+INDIRECT("'Case "&amp;$E$6&amp;" Assumptions'!$C$22"))*'Base Case 3 - Forecasts'!X31</f>
        <v>653347644110.47961</v>
      </c>
      <c r="Z31" s="133" cm="1">
        <f t="array" aca="1" ref="Z31" ca="1">(1+INDIRECT("'Case "&amp;$E$6&amp;" Assumptions'!$C$22"))*'Base Case 3 - Forecasts'!Y31</f>
        <v>660688427891.80847</v>
      </c>
      <c r="AA31" s="133" cm="1">
        <f t="array" aca="1" ref="AA31" ca="1">(1+INDIRECT("'Case "&amp;$E$6&amp;" Assumptions'!$C$22"))*'Base Case 3 - Forecasts'!Z31</f>
        <v>668111690131.59656</v>
      </c>
      <c r="AB31" s="133" cm="1">
        <f t="array" aca="1" ref="AB31" ca="1">(1+INDIRECT("'Case "&amp;$E$6&amp;" Assumptions'!$C$22"))*'Base Case 3 - Forecasts'!AA31</f>
        <v>675618357528.72412</v>
      </c>
      <c r="AC31" s="133" cm="1">
        <f t="array" aca="1" ref="AC31" ca="1">(1+INDIRECT("'Case "&amp;$E$6&amp;" Assumptions'!$C$22"))*'Base Case 3 - Forecasts'!AB31</f>
        <v>683209367194.13318</v>
      </c>
      <c r="AD31" s="133" cm="1">
        <f t="array" aca="1" ref="AD31" ca="1">(1+INDIRECT("'Case "&amp;$E$6&amp;" Assumptions'!$C$22"))*'Base Case 3 - Forecasts'!AC31</f>
        <v>690885666767.81396</v>
      </c>
      <c r="AE31" s="133" cm="1">
        <f t="array" aca="1" ref="AE31" ca="1">(1+INDIRECT("'Case "&amp;$E$6&amp;" Assumptions'!$C$22"))*'Base Case 3 - Forecasts'!AD31</f>
        <v>698648214537.10559</v>
      </c>
      <c r="AF31" s="133" cm="1">
        <f t="array" aca="1" ref="AF31" ca="1">(1+INDIRECT("'Case "&amp;$E$6&amp;" Assumptions'!$C$22"))*'Base Case 3 - Forecasts'!AE31</f>
        <v>706497979556.32581</v>
      </c>
      <c r="AG31" s="133" cm="1">
        <f t="array" aca="1" ref="AG31" ca="1">(1+INDIRECT("'Case "&amp;$E$6&amp;" Assumptions'!$C$22"))*'Base Case 3 - Forecasts'!AF31</f>
        <v>714435941767.74487</v>
      </c>
      <c r="AH31" s="133" cm="1">
        <f t="array" aca="1" ref="AH31" ca="1">(1+INDIRECT("'Case "&amp;$E$6&amp;" Assumptions'!$C$23"))*'Base Case 3 - Forecasts'!AG31</f>
        <v>720802291271.55859</v>
      </c>
      <c r="AI31" s="133" cm="1">
        <f t="array" aca="1" ref="AI31" ca="1">(1+INDIRECT("'Case "&amp;$E$6&amp;" Assumptions'!$C$23"))*'Base Case 3 - Forecasts'!AH31</f>
        <v>727225371412.27783</v>
      </c>
      <c r="AJ31" s="133" cm="1">
        <f t="array" aca="1" ref="AJ31" ca="1">(1+INDIRECT("'Case "&amp;$E$6&amp;" Assumptions'!$C$23"))*'Base Case 3 - Forecasts'!AI31</f>
        <v>733705687717.4679</v>
      </c>
      <c r="AK31" s="133" cm="1">
        <f t="array" aca="1" ref="AK31" ca="1">(1+INDIRECT("'Case "&amp;$E$6&amp;" Assumptions'!$C$23"))*'Base Case 3 - Forecasts'!AJ31</f>
        <v>740243750219.45764</v>
      </c>
      <c r="AL31" s="133" cm="1">
        <f t="array" aca="1" ref="AL31" ca="1">(1+INDIRECT("'Case "&amp;$E$6&amp;" Assumptions'!$C$23"))*'Base Case 3 - Forecasts'!AK31</f>
        <v>746840073495.48181</v>
      </c>
      <c r="AM31" s="133" cm="1">
        <f t="array" aca="1" ref="AM31" ca="1">(1+INDIRECT("'Case "&amp;$E$6&amp;" Assumptions'!$C$23"))*'Base Case 3 - Forecasts'!AL31</f>
        <v>753495176708.18079</v>
      </c>
      <c r="AN31" s="133" cm="1">
        <f t="array" aca="1" ref="AN31" ca="1">(1+INDIRECT("'Case "&amp;$E$6&amp;" Assumptions'!$C$23"))*'Base Case 3 - Forecasts'!AM31</f>
        <v>760209583646.46106</v>
      </c>
      <c r="AO31" s="133" cm="1">
        <f t="array" aca="1" ref="AO31" ca="1">(1+INDIRECT("'Case "&amp;$E$6&amp;" Assumptions'!$C$23"))*'Base Case 3 - Forecasts'!AN31</f>
        <v>766983822766.71997</v>
      </c>
      <c r="AP31" s="133" cm="1">
        <f t="array" aca="1" ref="AP31" ca="1">(1+INDIRECT("'Case "&amp;$E$6&amp;" Assumptions'!$C$23"))*'Base Case 3 - Forecasts'!AO31</f>
        <v>773818427234.43787</v>
      </c>
      <c r="AQ31" s="133" cm="1">
        <f t="array" aca="1" ref="AQ31" ca="1">(1+INDIRECT("'Case "&amp;$E$6&amp;" Assumptions'!$C$23"))*'Base Case 3 - Forecasts'!AP31</f>
        <v>780713934966.14062</v>
      </c>
      <c r="AR31" s="133" cm="1">
        <f t="array" aca="1" ref="AR31" ca="1">(1+INDIRECT("'Case "&amp;$E$6&amp;" Assumptions'!$C$24"))*'Base Case 3 - Forecasts'!AQ31</f>
        <v>787395085179.41321</v>
      </c>
      <c r="AS31" s="133" cm="1">
        <f t="array" aca="1" ref="AS31" ca="1">(1+INDIRECT("'Case "&amp;$E$6&amp;" Assumptions'!$C$24"))*'Base Case 3 - Forecasts'!AR31</f>
        <v>794133410967.72437</v>
      </c>
      <c r="AT31" s="133" cm="1">
        <f t="array" aca="1" ref="AT31" ca="1">(1+INDIRECT("'Case "&amp;$E$6&amp;" Assumptions'!$C$24"))*'Base Case 3 - Forecasts'!AS31</f>
        <v>800929401625.02454</v>
      </c>
      <c r="AU31" s="133" cm="1">
        <f t="array" aca="1" ref="AU31" ca="1">(1+INDIRECT("'Case "&amp;$E$6&amp;" Assumptions'!$C$24"))*'Base Case 3 - Forecasts'!AT31</f>
        <v>807783550632.51648</v>
      </c>
      <c r="AV31" s="133" cm="1">
        <f t="array" aca="1" ref="AV31" ca="1">(1+INDIRECT("'Case "&amp;$E$6&amp;" Assumptions'!$C$24"))*'Base Case 3 - Forecasts'!AU31</f>
        <v>814696355694.48914</v>
      </c>
      <c r="AW31" s="133" cm="1">
        <f t="array" aca="1" ref="AW31" ca="1">(1+INDIRECT("'Case "&amp;$E$6&amp;" Assumptions'!$C$24"))*'Base Case 3 - Forecasts'!AV31</f>
        <v>821668318774.4574</v>
      </c>
      <c r="AX31" s="133" cm="1">
        <f t="array" aca="1" ref="AX31" ca="1">(1+INDIRECT("'Case "&amp;$E$6&amp;" Assumptions'!$C$24"))*'Base Case 3 - Forecasts'!AW31</f>
        <v>828699946131.61145</v>
      </c>
      <c r="AY31" s="133" cm="1">
        <f t="array" aca="1" ref="AY31" ca="1">(1+INDIRECT("'Case "&amp;$E$6&amp;" Assumptions'!$C$24"))*'Base Case 3 - Forecasts'!AX31</f>
        <v>835791748357.57825</v>
      </c>
      <c r="AZ31" s="133" cm="1">
        <f t="array" aca="1" ref="AZ31" ca="1">(1+INDIRECT("'Case "&amp;$E$6&amp;" Assumptions'!$C$24"))*'Base Case 3 - Forecasts'!AY31</f>
        <v>842944240413.49744</v>
      </c>
      <c r="BA31" s="133" cm="1">
        <f t="array" aca="1" ref="BA31" ca="1">(1+INDIRECT("'Case "&amp;$E$6&amp;" Assumptions'!$C$24"))*'Base Case 3 - Forecasts'!AZ31</f>
        <v>850157941667.41418</v>
      </c>
      <c r="BB31" s="133" cm="1">
        <f t="array" aca="1" ref="BB31" ca="1">(1+INDIRECT("'Case "&amp;$E$6&amp;" Assumptions'!$C$25"))*'Base Case 3 - Forecasts'!BA31</f>
        <v>857092163209.79297</v>
      </c>
      <c r="BC31" s="133" cm="1">
        <f t="array" aca="1" ref="BC31" ca="1">(1+INDIRECT("'Case "&amp;$E$6&amp;" Assumptions'!$C$25"))*'Base Case 3 - Forecasts'!BB31</f>
        <v>864082942982.16907</v>
      </c>
      <c r="BD31" s="133" cm="1">
        <f t="array" aca="1" ref="BD31" ca="1">(1+INDIRECT("'Case "&amp;$E$6&amp;" Assumptions'!$C$25"))*'Base Case 3 - Forecasts'!BC31</f>
        <v>871130742295.64417</v>
      </c>
      <c r="BE31" s="133" cm="1">
        <f t="array" aca="1" ref="BE31" ca="1">(1+INDIRECT("'Case "&amp;$E$6&amp;" Assumptions'!$C$25"))*'Base Case 3 - Forecasts'!BD31</f>
        <v>878236026223.95459</v>
      </c>
      <c r="BF31" s="133" cm="1">
        <f t="array" aca="1" ref="BF31" ca="1">(1+INDIRECT("'Case "&amp;$E$6&amp;" Assumptions'!$C$25"))*'Base Case 3 - Forecasts'!BE31</f>
        <v>885399263634.16003</v>
      </c>
      <c r="BG31" s="133" cm="1">
        <f t="array" aca="1" ref="BG31" ca="1">(1+INDIRECT("'Case "&amp;$E$6&amp;" Assumptions'!$C$25"))*'Base Case 3 - Forecasts'!BF31</f>
        <v>892620927217.58411</v>
      </c>
      <c r="BH31" s="133" cm="1">
        <f t="array" aca="1" ref="BH31" ca="1">(1+INDIRECT("'Case "&amp;$E$6&amp;" Assumptions'!$C$25"))*'Base Case 3 - Forecasts'!BG31</f>
        <v>899901493521.00598</v>
      </c>
      <c r="BI31" s="133" cm="1">
        <f t="array" aca="1" ref="BI31" ca="1">(1+INDIRECT("'Case "&amp;$E$6&amp;" Assumptions'!$C$25"))*'Base Case 3 - Forecasts'!BH31</f>
        <v>907241442978.10742</v>
      </c>
      <c r="BJ31" s="133" cm="1">
        <f t="array" aca="1" ref="BJ31" ca="1">(1+INDIRECT("'Case "&amp;$E$6&amp;" Assumptions'!$C$25"))*'Base Case 3 - Forecasts'!BI31</f>
        <v>914641259941.17554</v>
      </c>
      <c r="BK31" s="133" cm="1">
        <f t="array" aca="1" ref="BK31" ca="1">(1+INDIRECT("'Case "&amp;$E$6&amp;" Assumptions'!$C$25"))*'Base Case 3 - Forecasts'!BJ31</f>
        <v>922101432713.0647</v>
      </c>
      <c r="BL31" s="133" cm="1">
        <f t="array" aca="1" ref="BL31" ca="1">(1+INDIRECT("'Case "&amp;$E$6&amp;" Assumptions'!$C$26"))*'Base Case 3 - Forecasts'!BK31</f>
        <v>929625763833.68726</v>
      </c>
      <c r="BM31" s="133" cm="1">
        <f t="array" aca="1" ref="BM31" ca="1">(1+INDIRECT("'Case "&amp;$E$6&amp;" Assumptions'!$C$26"))*'Base Case 3 - Forecasts'!BL31</f>
        <v>937211493361.04053</v>
      </c>
      <c r="BN31" s="133" cm="1">
        <f t="array" aca="1" ref="BN31" ca="1">(1+INDIRECT("'Case "&amp;$E$6&amp;" Assumptions'!$C$26"))*'Base Case 3 - Forecasts'!BM31</f>
        <v>944859122305.02026</v>
      </c>
      <c r="BO31" s="133" cm="1">
        <f t="array" aca="1" ref="BO31" ca="1">(1+INDIRECT("'Case "&amp;$E$6&amp;" Assumptions'!$C$26"))*'Base Case 3 - Forecasts'!BN31</f>
        <v>952569155763.75366</v>
      </c>
      <c r="BP31" s="133" cm="1">
        <f t="array" aca="1" ref="BP31" ca="1">(1+INDIRECT("'Case "&amp;$E$6&amp;" Assumptions'!$C$26"))*'Base Case 3 - Forecasts'!BO31</f>
        <v>960342102956.95972</v>
      </c>
      <c r="BQ31" s="133" cm="1">
        <f t="array" aca="1" ref="BQ31" ca="1">(1+INDIRECT("'Case "&amp;$E$6&amp;" Assumptions'!$C$26"))*'Base Case 3 - Forecasts'!BP31</f>
        <v>968178477259.58118</v>
      </c>
      <c r="BR31" s="133" cm="1">
        <f t="array" aca="1" ref="BR31" ca="1">(1+INDIRECT("'Case "&amp;$E$6&amp;" Assumptions'!$C$26"))*'Base Case 3 - Forecasts'!BQ31</f>
        <v>976078796235.69116</v>
      </c>
      <c r="BS31" s="133" cm="1">
        <f t="array" aca="1" ref="BS31" ca="1">(1+INDIRECT("'Case "&amp;$E$6&amp;" Assumptions'!$C$26"))*'Base Case 3 - Forecasts'!BR31</f>
        <v>984043581672.67615</v>
      </c>
      <c r="BT31" s="133" cm="1">
        <f t="array" aca="1" ref="BT31" ca="1">(1+INDIRECT("'Case "&amp;$E$6&amp;" Assumptions'!$C$26"))*'Base Case 3 - Forecasts'!BS31</f>
        <v>992073359615.69836</v>
      </c>
      <c r="BU31" s="133" cm="1">
        <f t="array" aca="1" ref="BU31" ca="1">(1+INDIRECT("'Case "&amp;$E$6&amp;" Assumptions'!$C$26"))*'Base Case 3 - Forecasts'!BT31</f>
        <v>1000168660402.4392</v>
      </c>
      <c r="BV31" s="133" cm="1">
        <f t="array" aca="1" ref="BV31" ca="1">(1+INDIRECT("'Case "&amp;$E$6&amp;" Assumptions'!$C$27"))*'Base Case 3 - Forecasts'!BU31</f>
        <v>1008764166804.9004</v>
      </c>
      <c r="BW31" s="133" cm="1">
        <f t="array" aca="1" ref="BW31" ca="1">(1+INDIRECT("'Case "&amp;$E$6&amp;" Assumptions'!$C$27"))*'Base Case 3 - Forecasts'!BV31</f>
        <v>1017433543478.6866</v>
      </c>
      <c r="BX31" s="133" cm="1">
        <f t="array" aca="1" ref="BX31" ca="1">(1+INDIRECT("'Case "&amp;$E$6&amp;" Assumptions'!$C$27"))*'Base Case 3 - Forecasts'!BW31</f>
        <v>1026177425269.1147</v>
      </c>
      <c r="BY31" s="133" cm="1">
        <f t="array" aca="1" ref="BY31" ca="1">(1+INDIRECT("'Case "&amp;$E$6&amp;" Assumptions'!$C$27"))*'Base Case 3 - Forecasts'!BX31</f>
        <v>1034996452477.3984</v>
      </c>
      <c r="BZ31" s="133" cm="1">
        <f t="array" aca="1" ref="BZ31" ca="1">(1+INDIRECT("'Case "&amp;$E$6&amp;" Assumptions'!$C$27"))*'Base Case 3 - Forecasts'!BY31</f>
        <v>1043891270907.5364</v>
      </c>
      <c r="CA31" s="133" cm="1">
        <f t="array" aca="1" ref="CA31" ca="1">(1+INDIRECT("'Case "&amp;$E$6&amp;" Assumptions'!$C$27"))*'Base Case 3 - Forecasts'!BZ31</f>
        <v>1052862531913.6038</v>
      </c>
      <c r="CB31" s="133" cm="1">
        <f t="array" aca="1" ref="CB31" ca="1">(1+INDIRECT("'Case "&amp;$E$6&amp;" Assumptions'!$C$27"))*'Base Case 3 - Forecasts'!CA31</f>
        <v>1061910892447.4496</v>
      </c>
      <c r="CC31" s="133" cm="1">
        <f t="array" aca="1" ref="CC31" ca="1">(1+INDIRECT("'Case "&amp;$E$6&amp;" Assumptions'!$C$27"))*'Base Case 3 - Forecasts'!CB31</f>
        <v>1071037015106.8044</v>
      </c>
      <c r="CD31" s="133" cm="1">
        <f t="array" aca="1" ref="CD31" ca="1">(1+INDIRECT("'Case "&amp;$E$6&amp;" Assumptions'!$C$27"))*'Base Case 3 - Forecasts'!CC31</f>
        <v>1080241568183.8016</v>
      </c>
      <c r="CE31" s="133" cm="1">
        <f t="array" aca="1" ref="CE31" ca="1">(1+INDIRECT("'Case "&amp;$E$6&amp;" Assumptions'!$C$27"))*'Base Case 3 - Forecasts'!CD31</f>
        <v>1089525225713.915</v>
      </c>
      <c r="CF31" s="133" cm="1">
        <f t="array" aca="1" ref="CF31" ca="1">(1+INDIRECT("'Case "&amp;$E$6&amp;" Assumptions'!$C$27"))*'Base Case 3 - Forecasts'!CE31</f>
        <v>1098888667525.3177</v>
      </c>
    </row>
    <row r="32" spans="1:84" x14ac:dyDescent="0.2">
      <c r="A32" s="118"/>
      <c r="B32" s="118" t="s">
        <v>34</v>
      </c>
      <c r="C32" s="160">
        <f>INDEX('Demographic-Economic'!$D$36:$I$37, MATCH('Base Case 3 - Forecasts'!C$8,'Demographic-Economic'!$C$36:$C$37,0),MATCH('Base Case 3 - Forecasts'!$B32,'Demographic-Economic'!$D$8:$I$8,0))*1000</f>
        <v>46354925000</v>
      </c>
      <c r="D32" s="160">
        <f>INDEX('Demographic-Economic'!$D$36:$I$37, MATCH('Base Case 3 - Forecasts'!D$8,'Demographic-Economic'!$C$36:$C$37,0),MATCH('Base Case 3 - Forecasts'!$B32,'Demographic-Economic'!$D$8:$I$8,0))*1000</f>
        <v>45815957000</v>
      </c>
      <c r="E32" s="133" cm="1">
        <f t="array" aca="1" ref="E32" ca="1">(1+INDIRECT("'Case "&amp;$E$6&amp;" Assumptions'!$C$20"))*'Base Case 3 - Forecasts'!D32</f>
        <v>47166317581.434807</v>
      </c>
      <c r="F32" s="133" cm="1">
        <f t="array" aca="1" ref="F32" ca="1">(1+INDIRECT("'Case "&amp;$E$6&amp;" Assumptions'!$C$20"))*'Base Case 3 - Forecasts'!E32</f>
        <v>48556478132.559059</v>
      </c>
      <c r="G32" s="133" cm="1">
        <f t="array" aca="1" ref="G32" ca="1">(1+INDIRECT("'Case "&amp;$E$6&amp;" Assumptions'!$C$20"))*'Base Case 3 - Forecasts'!F32</f>
        <v>49987611701.230537</v>
      </c>
      <c r="H32" s="133" cm="1">
        <f t="array" aca="1" ref="H32" ca="1">(1+INDIRECT("'Case "&amp;$E$6&amp;" Assumptions'!$C$20"))*'Base Case 3 - Forecasts'!G32</f>
        <v>51460925909.234772</v>
      </c>
      <c r="I32" s="133" cm="1">
        <f t="array" aca="1" ref="I32" ca="1">(1+INDIRECT("'Case "&amp;$E$6&amp;" Assumptions'!$C$20"))*'Base Case 3 - Forecasts'!H32</f>
        <v>52977663971.302704</v>
      </c>
      <c r="J32" s="133" cm="1">
        <f t="array" aca="1" ref="J32" ca="1">(1+INDIRECT("'Case "&amp;$E$6&amp;" Assumptions'!$C$20"))*'Base Case 3 - Forecasts'!I32</f>
        <v>54539105744.162453</v>
      </c>
      <c r="K32" s="133" cm="1">
        <f t="array" aca="1" ref="K32" ca="1">(1+INDIRECT("'Case "&amp;$E$6&amp;" Assumptions'!$C$20"))*'Base Case 3 - Forecasts'!J32</f>
        <v>56146568806.510391</v>
      </c>
      <c r="L32" s="133" cm="1">
        <f t="array" aca="1" ref="L32" ca="1">(1+INDIRECT("'Case "&amp;$E$6&amp;" Assumptions'!$C$20"))*'Base Case 3 - Forecasts'!K32</f>
        <v>57801409570.812851</v>
      </c>
      <c r="M32" s="133" cm="1">
        <f t="array" aca="1" ref="M32" ca="1">(1+INDIRECT("'Case "&amp;$E$6&amp;" Assumptions'!$C$20"))*'Base Case 3 - Forecasts'!L32</f>
        <v>59505024427.87661</v>
      </c>
      <c r="N32" s="133" cm="1">
        <f t="array" aca="1" ref="N32" ca="1">(1+INDIRECT("'Case "&amp;$E$6&amp;" Assumptions'!$C$21"))*'Base Case 3 - Forecasts'!M32</f>
        <v>60486238213.742065</v>
      </c>
      <c r="O32" s="133" cm="1">
        <f t="array" aca="1" ref="O32" ca="1">(1+INDIRECT("'Case "&amp;$E$6&amp;" Assumptions'!$C$21"))*'Base Case 3 - Forecasts'!N32</f>
        <v>61483631818.082169</v>
      </c>
      <c r="P32" s="133" cm="1">
        <f t="array" aca="1" ref="P32" ca="1">(1+INDIRECT("'Case "&amp;$E$6&amp;" Assumptions'!$C$21"))*'Base Case 3 - Forecasts'!O32</f>
        <v>62497472039.559601</v>
      </c>
      <c r="Q32" s="133" cm="1">
        <f t="array" aca="1" ref="Q32" ca="1">(1+INDIRECT("'Case "&amp;$E$6&amp;" Assumptions'!$C$21"))*'Base Case 3 - Forecasts'!P32</f>
        <v>63528030076.239082</v>
      </c>
      <c r="R32" s="133" cm="1">
        <f t="array" aca="1" ref="R32" ca="1">(1+INDIRECT("'Case "&amp;$E$6&amp;" Assumptions'!$C$21"))*'Base Case 3 - Forecasts'!Q32</f>
        <v>64575581598.131729</v>
      </c>
      <c r="S32" s="133" cm="1">
        <f t="array" aca="1" ref="S32" ca="1">(1+INDIRECT("'Case "&amp;$E$6&amp;" Assumptions'!$C$21"))*'Base Case 3 - Forecasts'!R32</f>
        <v>65640406820.935654</v>
      </c>
      <c r="T32" s="133" cm="1">
        <f t="array" aca="1" ref="T32" ca="1">(1+INDIRECT("'Case "&amp;$E$6&amp;" Assumptions'!$C$21"))*'Base Case 3 - Forecasts'!S32</f>
        <v>66722790580.992493</v>
      </c>
      <c r="U32" s="133" cm="1">
        <f t="array" aca="1" ref="U32" ca="1">(1+INDIRECT("'Case "&amp;$E$6&amp;" Assumptions'!$C$21"))*'Base Case 3 - Forecasts'!T32</f>
        <v>67823022411.479958</v>
      </c>
      <c r="V32" s="133" cm="1">
        <f t="array" aca="1" ref="V32" ca="1">(1+INDIRECT("'Case "&amp;$E$6&amp;" Assumptions'!$C$21"))*'Base Case 3 - Forecasts'!U32</f>
        <v>68941396619.860748</v>
      </c>
      <c r="W32" s="133" cm="1">
        <f t="array" aca="1" ref="W32" ca="1">(1+INDIRECT("'Case "&amp;$E$6&amp;" Assumptions'!$C$21"))*'Base Case 3 - Forecasts'!V32</f>
        <v>70078212366.608597</v>
      </c>
      <c r="X32" s="133" cm="1">
        <f t="array" aca="1" ref="X32" ca="1">(1+INDIRECT("'Case "&amp;$E$6&amp;" Assumptions'!$C$22"))*'Base Case 3 - Forecasts'!W32</f>
        <v>70865586453.593643</v>
      </c>
      <c r="Y32" s="133" cm="1">
        <f t="array" aca="1" ref="Y32" ca="1">(1+INDIRECT("'Case "&amp;$E$6&amp;" Assumptions'!$C$22"))*'Base Case 3 - Forecasts'!X32</f>
        <v>71661807198.21904</v>
      </c>
      <c r="Z32" s="133" cm="1">
        <f t="array" aca="1" ref="Z32" ca="1">(1+INDIRECT("'Case "&amp;$E$6&amp;" Assumptions'!$C$22"))*'Base Case 3 - Forecasts'!Y32</f>
        <v>72466973998.411026</v>
      </c>
      <c r="AA32" s="133" cm="1">
        <f t="array" aca="1" ref="AA32" ca="1">(1+INDIRECT("'Case "&amp;$E$6&amp;" Assumptions'!$C$22"))*'Base Case 3 - Forecasts'!Z32</f>
        <v>73281187368.895859</v>
      </c>
      <c r="AB32" s="133" cm="1">
        <f t="array" aca="1" ref="AB32" ca="1">(1+INDIRECT("'Case "&amp;$E$6&amp;" Assumptions'!$C$22"))*'Base Case 3 - Forecasts'!AA32</f>
        <v>74104548953.747833</v>
      </c>
      <c r="AC32" s="133" cm="1">
        <f t="array" aca="1" ref="AC32" ca="1">(1+INDIRECT("'Case "&amp;$E$6&amp;" Assumptions'!$C$22"))*'Base Case 3 - Forecasts'!AB32</f>
        <v>74937161539.078247</v>
      </c>
      <c r="AD32" s="133" cm="1">
        <f t="array" aca="1" ref="AD32" ca="1">(1+INDIRECT("'Case "&amp;$E$6&amp;" Assumptions'!$C$22"))*'Base Case 3 - Forecasts'!AC32</f>
        <v>75779129065.866898</v>
      </c>
      <c r="AE32" s="133" cm="1">
        <f t="array" aca="1" ref="AE32" ca="1">(1+INDIRECT("'Case "&amp;$E$6&amp;" Assumptions'!$C$22"))*'Base Case 3 - Forecasts'!AD32</f>
        <v>76630556642.937759</v>
      </c>
      <c r="AF32" s="133" cm="1">
        <f t="array" aca="1" ref="AF32" ca="1">(1+INDIRECT("'Case "&amp;$E$6&amp;" Assumptions'!$C$22"))*'Base Case 3 - Forecasts'!AE32</f>
        <v>77491550560.080521</v>
      </c>
      <c r="AG32" s="133" cm="1">
        <f t="array" aca="1" ref="AG32" ca="1">(1+INDIRECT("'Case "&amp;$E$6&amp;" Assumptions'!$C$22"))*'Base Case 3 - Forecasts'!AF32</f>
        <v>78362218301.319473</v>
      </c>
      <c r="AH32" s="133" cm="1">
        <f t="array" aca="1" ref="AH32" ca="1">(1+INDIRECT("'Case "&amp;$E$6&amp;" Assumptions'!$C$23"))*'Base Case 3 - Forecasts'!AG32</f>
        <v>79060505216.121033</v>
      </c>
      <c r="AI32" s="133" cm="1">
        <f t="array" aca="1" ref="AI32" ca="1">(1+INDIRECT("'Case "&amp;$E$6&amp;" Assumptions'!$C$23"))*'Base Case 3 - Forecasts'!AH32</f>
        <v>79765014576.202393</v>
      </c>
      <c r="AJ32" s="133" cm="1">
        <f t="array" aca="1" ref="AJ32" ca="1">(1+INDIRECT("'Case "&amp;$E$6&amp;" Assumptions'!$C$23"))*'Base Case 3 - Forecasts'!AI32</f>
        <v>80475801829.867722</v>
      </c>
      <c r="AK32" s="133" cm="1">
        <f t="array" aca="1" ref="AK32" ca="1">(1+INDIRECT("'Case "&amp;$E$6&amp;" Assumptions'!$C$23"))*'Base Case 3 - Forecasts'!AJ32</f>
        <v>81192922919.521896</v>
      </c>
      <c r="AL32" s="133" cm="1">
        <f t="array" aca="1" ref="AL32" ca="1">(1+INDIRECT("'Case "&amp;$E$6&amp;" Assumptions'!$C$23"))*'Base Case 3 - Forecasts'!AK32</f>
        <v>81916434286.073395</v>
      </c>
      <c r="AM32" s="133" cm="1">
        <f t="array" aca="1" ref="AM32" ca="1">(1+INDIRECT("'Case "&amp;$E$6&amp;" Assumptions'!$C$23"))*'Base Case 3 - Forecasts'!AL32</f>
        <v>82646392873.37648</v>
      </c>
      <c r="AN32" s="133" cm="1">
        <f t="array" aca="1" ref="AN32" ca="1">(1+INDIRECT("'Case "&amp;$E$6&amp;" Assumptions'!$C$23"))*'Base Case 3 - Forecasts'!AM32</f>
        <v>83382856132.712982</v>
      </c>
      <c r="AO32" s="133" cm="1">
        <f t="array" aca="1" ref="AO32" ca="1">(1+INDIRECT("'Case "&amp;$E$6&amp;" Assumptions'!$C$23"))*'Base Case 3 - Forecasts'!AN32</f>
        <v>84125882027.31395</v>
      </c>
      <c r="AP32" s="133" cm="1">
        <f t="array" aca="1" ref="AP32" ca="1">(1+INDIRECT("'Case "&amp;$E$6&amp;" Assumptions'!$C$23"))*'Base Case 3 - Forecasts'!AO32</f>
        <v>84875529036.921692</v>
      </c>
      <c r="AQ32" s="133" cm="1">
        <f t="array" aca="1" ref="AQ32" ca="1">(1+INDIRECT("'Case "&amp;$E$6&amp;" Assumptions'!$C$23"))*'Base Case 3 - Forecasts'!AP32</f>
        <v>85631856162.392365</v>
      </c>
      <c r="AR32" s="133" cm="1">
        <f t="array" aca="1" ref="AR32" ca="1">(1+INDIRECT("'Case "&amp;$E$6&amp;" Assumptions'!$C$24"))*'Base Case 3 - Forecasts'!AQ32</f>
        <v>86364671689.871201</v>
      </c>
      <c r="AS32" s="133" cm="1">
        <f t="array" aca="1" ref="AS32" ca="1">(1+INDIRECT("'Case "&amp;$E$6&amp;" Assumptions'!$C$24"))*'Base Case 3 - Forecasts'!AR32</f>
        <v>87103758465.240494</v>
      </c>
      <c r="AT32" s="133" cm="1">
        <f t="array" aca="1" ref="AT32" ca="1">(1+INDIRECT("'Case "&amp;$E$6&amp;" Assumptions'!$C$24"))*'Base Case 3 - Forecasts'!AS32</f>
        <v>87849170156.236023</v>
      </c>
      <c r="AU32" s="133" cm="1">
        <f t="array" aca="1" ref="AU32" ca="1">(1+INDIRECT("'Case "&amp;$E$6&amp;" Assumptions'!$C$24"))*'Base Case 3 - Forecasts'!AT32</f>
        <v>88600960889.868332</v>
      </c>
      <c r="AV32" s="133" cm="1">
        <f t="array" aca="1" ref="AV32" ca="1">(1+INDIRECT("'Case "&amp;$E$6&amp;" Assumptions'!$C$24"))*'Base Case 3 - Forecasts'!AU32</f>
        <v>89359185256.353058</v>
      </c>
      <c r="AW32" s="133" cm="1">
        <f t="array" aca="1" ref="AW32" ca="1">(1+INDIRECT("'Case "&amp;$E$6&amp;" Assumptions'!$C$24"))*'Base Case 3 - Forecasts'!AV32</f>
        <v>90123898313.074966</v>
      </c>
      <c r="AX32" s="133" cm="1">
        <f t="array" aca="1" ref="AX32" ca="1">(1+INDIRECT("'Case "&amp;$E$6&amp;" Assumptions'!$C$24"))*'Base Case 3 - Forecasts'!AW32</f>
        <v>90895155588.585846</v>
      </c>
      <c r="AY32" s="133" cm="1">
        <f t="array" aca="1" ref="AY32" ca="1">(1+INDIRECT("'Case "&amp;$E$6&amp;" Assumptions'!$C$24"))*'Base Case 3 - Forecasts'!AX32</f>
        <v>91673013086.636612</v>
      </c>
      <c r="AZ32" s="133" cm="1">
        <f t="array" aca="1" ref="AZ32" ca="1">(1+INDIRECT("'Case "&amp;$E$6&amp;" Assumptions'!$C$24"))*'Base Case 3 - Forecasts'!AY32</f>
        <v>92457527290.243958</v>
      </c>
      <c r="BA32" s="133" cm="1">
        <f t="array" aca="1" ref="BA32" ca="1">(1+INDIRECT("'Case "&amp;$E$6&amp;" Assumptions'!$C$24"))*'Base Case 3 - Forecasts'!AZ32</f>
        <v>93248755165.791824</v>
      </c>
      <c r="BB32" s="133" cm="1">
        <f t="array" aca="1" ref="BB32" ca="1">(1+INDIRECT("'Case "&amp;$E$6&amp;" Assumptions'!$C$25"))*'Base Case 3 - Forecasts'!BA32</f>
        <v>94009328578.306732</v>
      </c>
      <c r="BC32" s="133" cm="1">
        <f t="array" aca="1" ref="BC32" ca="1">(1+INDIRECT("'Case "&amp;$E$6&amp;" Assumptions'!$C$25"))*'Base Case 3 - Forecasts'!BB32</f>
        <v>94776105525.81572</v>
      </c>
      <c r="BD32" s="133" cm="1">
        <f t="array" aca="1" ref="BD32" ca="1">(1+INDIRECT("'Case "&amp;$E$6&amp;" Assumptions'!$C$25"))*'Base Case 3 - Forecasts'!BC32</f>
        <v>95549136606.782761</v>
      </c>
      <c r="BE32" s="133" cm="1">
        <f t="array" aca="1" ref="BE32" ca="1">(1+INDIRECT("'Case "&amp;$E$6&amp;" Assumptions'!$C$25"))*'Base Case 3 - Forecasts'!BD32</f>
        <v>96328472832.372772</v>
      </c>
      <c r="BF32" s="133" cm="1">
        <f t="array" aca="1" ref="BF32" ca="1">(1+INDIRECT("'Case "&amp;$E$6&amp;" Assumptions'!$C$25"))*'Base Case 3 - Forecasts'!BE32</f>
        <v>97114165629.817703</v>
      </c>
      <c r="BG32" s="133" cm="1">
        <f t="array" aca="1" ref="BG32" ca="1">(1+INDIRECT("'Case "&amp;$E$6&amp;" Assumptions'!$C$25"))*'Base Case 3 - Forecasts'!BF32</f>
        <v>97906266845.810181</v>
      </c>
      <c r="BH32" s="133" cm="1">
        <f t="array" aca="1" ref="BH32" ca="1">(1+INDIRECT("'Case "&amp;$E$6&amp;" Assumptions'!$C$25"))*'Base Case 3 - Forecasts'!BG32</f>
        <v>98704828749.924805</v>
      </c>
      <c r="BI32" s="133" cm="1">
        <f t="array" aca="1" ref="BI32" ca="1">(1+INDIRECT("'Case "&amp;$E$6&amp;" Assumptions'!$C$25"))*'Base Case 3 - Forecasts'!BH32</f>
        <v>99509904038.067322</v>
      </c>
      <c r="BJ32" s="133" cm="1">
        <f t="array" aca="1" ref="BJ32" ca="1">(1+INDIRECT("'Case "&amp;$E$6&amp;" Assumptions'!$C$25"))*'Base Case 3 - Forecasts'!BI32</f>
        <v>100321545835.95192</v>
      </c>
      <c r="BK32" s="133" cm="1">
        <f t="array" aca="1" ref="BK32" ca="1">(1+INDIRECT("'Case "&amp;$E$6&amp;" Assumptions'!$C$25"))*'Base Case 3 - Forecasts'!BJ32</f>
        <v>101139807702.60698</v>
      </c>
      <c r="BL32" s="133" cm="1">
        <f t="array" aca="1" ref="BL32" ca="1">(1+INDIRECT("'Case "&amp;$E$6&amp;" Assumptions'!$C$26"))*'Base Case 3 - Forecasts'!BK32</f>
        <v>101965106715.96109</v>
      </c>
      <c r="BM32" s="133" cm="1">
        <f t="array" aca="1" ref="BM32" ca="1">(1+INDIRECT("'Case "&amp;$E$6&amp;" Assumptions'!$C$26"))*'Base Case 3 - Forecasts'!BL32</f>
        <v>102797140154.43341</v>
      </c>
      <c r="BN32" s="133" cm="1">
        <f t="array" aca="1" ref="BN32" ca="1">(1+INDIRECT("'Case "&amp;$E$6&amp;" Assumptions'!$C$26"))*'Base Case 3 - Forecasts'!BM32</f>
        <v>103635962970.81189</v>
      </c>
      <c r="BO32" s="133" cm="1">
        <f t="array" aca="1" ref="BO32" ca="1">(1+INDIRECT("'Case "&amp;$E$6&amp;" Assumptions'!$C$26"))*'Base Case 3 - Forecasts'!BN32</f>
        <v>104481630566.29823</v>
      </c>
      <c r="BP32" s="133" cm="1">
        <f t="array" aca="1" ref="BP32" ca="1">(1+INDIRECT("'Case "&amp;$E$6&amp;" Assumptions'!$C$26"))*'Base Case 3 - Forecasts'!BO32</f>
        <v>105334198794.16695</v>
      </c>
      <c r="BQ32" s="133" cm="1">
        <f t="array" aca="1" ref="BQ32" ca="1">(1+INDIRECT("'Case "&amp;$E$6&amp;" Assumptions'!$C$26"))*'Base Case 3 - Forecasts'!BP32</f>
        <v>106193723963.45428</v>
      </c>
      <c r="BR32" s="133" cm="1">
        <f t="array" aca="1" ref="BR32" ca="1">(1+INDIRECT("'Case "&amp;$E$6&amp;" Assumptions'!$C$26"))*'Base Case 3 - Forecasts'!BQ32</f>
        <v>107060262842.67719</v>
      </c>
      <c r="BS32" s="133" cm="1">
        <f t="array" aca="1" ref="BS32" ca="1">(1+INDIRECT("'Case "&amp;$E$6&amp;" Assumptions'!$C$26"))*'Base Case 3 - Forecasts'!BR32</f>
        <v>107933872663.5827</v>
      </c>
      <c r="BT32" s="133" cm="1">
        <f t="array" aca="1" ref="BT32" ca="1">(1+INDIRECT("'Case "&amp;$E$6&amp;" Assumptions'!$C$26"))*'Base Case 3 - Forecasts'!BS32</f>
        <v>108814611124.9279</v>
      </c>
      <c r="BU32" s="133" cm="1">
        <f t="array" aca="1" ref="BU32" ca="1">(1+INDIRECT("'Case "&amp;$E$6&amp;" Assumptions'!$C$26"))*'Base Case 3 - Forecasts'!BT32</f>
        <v>109702536396.29065</v>
      </c>
      <c r="BV32" s="133" cm="1">
        <f t="array" aca="1" ref="BV32" ca="1">(1+INDIRECT("'Case "&amp;$E$6&amp;" Assumptions'!$C$27"))*'Base Case 3 - Forecasts'!BU32</f>
        <v>110645326238.93692</v>
      </c>
      <c r="BW32" s="133" cm="1">
        <f t="array" aca="1" ref="BW32" ca="1">(1+INDIRECT("'Case "&amp;$E$6&amp;" Assumptions'!$C$27"))*'Base Case 3 - Forecasts'!BV32</f>
        <v>111596218471.15955</v>
      </c>
      <c r="BX32" s="133" cm="1">
        <f t="array" aca="1" ref="BX32" ca="1">(1+INDIRECT("'Case "&amp;$E$6&amp;" Assumptions'!$C$27"))*'Base Case 3 - Forecasts'!BW32</f>
        <v>112555282725.35577</v>
      </c>
      <c r="BY32" s="133" cm="1">
        <f t="array" aca="1" ref="BY32" ca="1">(1+INDIRECT("'Case "&amp;$E$6&amp;" Assumptions'!$C$27"))*'Base Case 3 - Forecasts'!BX32</f>
        <v>113522589232.34764</v>
      </c>
      <c r="BZ32" s="133" cm="1">
        <f t="array" aca="1" ref="BZ32" ca="1">(1+INDIRECT("'Case "&amp;$E$6&amp;" Assumptions'!$C$27"))*'Base Case 3 - Forecasts'!BY32</f>
        <v>114498208826.52487</v>
      </c>
      <c r="CA32" s="133" cm="1">
        <f t="array" aca="1" ref="CA32" ca="1">(1+INDIRECT("'Case "&amp;$E$6&amp;" Assumptions'!$C$27"))*'Base Case 3 - Forecasts'!BZ32</f>
        <v>115482212951.03195</v>
      </c>
      <c r="CB32" s="133" cm="1">
        <f t="array" aca="1" ref="CB32" ca="1">(1+INDIRECT("'Case "&amp;$E$6&amp;" Assumptions'!$C$27"))*'Base Case 3 - Forecasts'!CA32</f>
        <v>116474673662.99985</v>
      </c>
      <c r="CC32" s="133" cm="1">
        <f t="array" aca="1" ref="CC32" ca="1">(1+INDIRECT("'Case "&amp;$E$6&amp;" Assumptions'!$C$27"))*'Base Case 3 - Forecasts'!CB32</f>
        <v>117475663638.82257</v>
      </c>
      <c r="CD32" s="133" cm="1">
        <f t="array" aca="1" ref="CD32" ca="1">(1+INDIRECT("'Case "&amp;$E$6&amp;" Assumptions'!$C$27"))*'Base Case 3 - Forecasts'!CC32</f>
        <v>118485256179.47923</v>
      </c>
      <c r="CE32" s="133" cm="1">
        <f t="array" aca="1" ref="CE32" ca="1">(1+INDIRECT("'Case "&amp;$E$6&amp;" Assumptions'!$C$27"))*'Base Case 3 - Forecasts'!CD32</f>
        <v>119503525215.90172</v>
      </c>
      <c r="CF32" s="133" cm="1">
        <f t="array" aca="1" ref="CF32" ca="1">(1+INDIRECT("'Case "&amp;$E$6&amp;" Assumptions'!$C$27"))*'Base Case 3 - Forecasts'!CE32</f>
        <v>120530545314.38855</v>
      </c>
    </row>
    <row r="33" spans="1:84" x14ac:dyDescent="0.2">
      <c r="A33" s="118"/>
      <c r="B33" s="118" t="s">
        <v>35</v>
      </c>
      <c r="C33" s="160">
        <f>INDEX('Demographic-Economic'!$D$36:$I$37, MATCH('Base Case 3 - Forecasts'!C$8,'Demographic-Economic'!$C$36:$C$37,0),MATCH('Base Case 3 - Forecasts'!$B33,'Demographic-Economic'!$D$8:$I$8,0))*1000</f>
        <v>68360180000</v>
      </c>
      <c r="D33" s="160">
        <f>INDEX('Demographic-Economic'!$D$36:$I$37, MATCH('Base Case 3 - Forecasts'!D$8,'Demographic-Economic'!$C$36:$C$37,0),MATCH('Base Case 3 - Forecasts'!$B33,'Demographic-Economic'!$D$8:$I$8,0))*1000</f>
        <v>69643447000</v>
      </c>
      <c r="E33" s="133" cm="1">
        <f t="array" aca="1" ref="E33" ca="1">(1+INDIRECT("'Case "&amp;$E$6&amp;" Assumptions'!$C$20"))*'Base Case 3 - Forecasts'!D33</f>
        <v>71696089174.080185</v>
      </c>
      <c r="F33" s="133" cm="1">
        <f t="array" aca="1" ref="F33" ca="1">(1+INDIRECT("'Case "&amp;$E$6&amp;" Assumptions'!$C$20"))*'Base Case 3 - Forecasts'!E33</f>
        <v>73809230075.266922</v>
      </c>
      <c r="G33" s="133" cm="1">
        <f t="array" aca="1" ref="G33" ca="1">(1+INDIRECT("'Case "&amp;$E$6&amp;" Assumptions'!$C$20"))*'Base Case 3 - Forecasts'!F33</f>
        <v>75984652818.039551</v>
      </c>
      <c r="H33" s="133" cm="1">
        <f t="array" aca="1" ref="H33" ca="1">(1+INDIRECT("'Case "&amp;$E$6&amp;" Assumptions'!$C$20"))*'Base Case 3 - Forecasts'!G33</f>
        <v>78224193071.656647</v>
      </c>
      <c r="I33" s="133" cm="1">
        <f t="array" aca="1" ref="I33" ca="1">(1+INDIRECT("'Case "&amp;$E$6&amp;" Assumptions'!$C$20"))*'Base Case 3 - Forecasts'!H33</f>
        <v>80529740609.133835</v>
      </c>
      <c r="J33" s="133" cm="1">
        <f t="array" aca="1" ref="J33" ca="1">(1+INDIRECT("'Case "&amp;$E$6&amp;" Assumptions'!$C$20"))*'Base Case 3 - Forecasts'!I33</f>
        <v>82903240901.875595</v>
      </c>
      <c r="K33" s="133" cm="1">
        <f t="array" aca="1" ref="K33" ca="1">(1+INDIRECT("'Case "&amp;$E$6&amp;" Assumptions'!$C$20"))*'Base Case 3 - Forecasts'!J33</f>
        <v>85346696761.306549</v>
      </c>
      <c r="L33" s="133" cm="1">
        <f t="array" aca="1" ref="L33" ca="1">(1+INDIRECT("'Case "&amp;$E$6&amp;" Assumptions'!$C$20"))*'Base Case 3 - Forecasts'!K33</f>
        <v>87862170028.887497</v>
      </c>
      <c r="M33" s="133" cm="1">
        <f t="array" aca="1" ref="M33" ca="1">(1+INDIRECT("'Case "&amp;$E$6&amp;" Assumptions'!$C$20"))*'Base Case 3 - Forecasts'!L33</f>
        <v>90451783315.942322</v>
      </c>
      <c r="N33" s="133" cm="1">
        <f t="array" aca="1" ref="N33" ca="1">(1+INDIRECT("'Case "&amp;$E$6&amp;" Assumptions'!$C$21"))*'Base Case 3 - Forecasts'!M33</f>
        <v>91943296639.380936</v>
      </c>
      <c r="O33" s="133" cm="1">
        <f t="array" aca="1" ref="O33" ca="1">(1+INDIRECT("'Case "&amp;$E$6&amp;" Assumptions'!$C$21"))*'Base Case 3 - Forecasts'!N33</f>
        <v>93459404414.276901</v>
      </c>
      <c r="P33" s="133" cm="1">
        <f t="array" aca="1" ref="P33" ca="1">(1+INDIRECT("'Case "&amp;$E$6&amp;" Assumptions'!$C$21"))*'Base Case 3 - Forecasts'!O33</f>
        <v>95000512193.187469</v>
      </c>
      <c r="Q33" s="133" cm="1">
        <f t="array" aca="1" ref="Q33" ca="1">(1+INDIRECT("'Case "&amp;$E$6&amp;" Assumptions'!$C$21"))*'Base Case 3 - Forecasts'!P33</f>
        <v>96567032216.06752</v>
      </c>
      <c r="R33" s="133" cm="1">
        <f t="array" aca="1" ref="R33" ca="1">(1+INDIRECT("'Case "&amp;$E$6&amp;" Assumptions'!$C$21"))*'Base Case 3 - Forecasts'!Q33</f>
        <v>98159383520.542068</v>
      </c>
      <c r="S33" s="133" cm="1">
        <f t="array" aca="1" ref="S33" ca="1">(1+INDIRECT("'Case "&amp;$E$6&amp;" Assumptions'!$C$21"))*'Base Case 3 - Forecasts'!R33</f>
        <v>99777992053.997086</v>
      </c>
      <c r="T33" s="133" cm="1">
        <f t="array" aca="1" ref="T33" ca="1">(1+INDIRECT("'Case "&amp;$E$6&amp;" Assumptions'!$C$21"))*'Base Case 3 - Forecasts'!S33</f>
        <v>101423290787.51866</v>
      </c>
      <c r="U33" s="133" cm="1">
        <f t="array" aca="1" ref="U33" ca="1">(1+INDIRECT("'Case "&amp;$E$6&amp;" Assumptions'!$C$21"))*'Base Case 3 - Forecasts'!T33</f>
        <v>103095719831.71098</v>
      </c>
      <c r="V33" s="133" cm="1">
        <f t="array" aca="1" ref="V33" ca="1">(1+INDIRECT("'Case "&amp;$E$6&amp;" Assumptions'!$C$21"))*'Base Case 3 - Forecasts'!U33</f>
        <v>104795726554.42409</v>
      </c>
      <c r="W33" s="133" cm="1">
        <f t="array" aca="1" ref="W33" ca="1">(1+INDIRECT("'Case "&amp;$E$6&amp;" Assumptions'!$C$21"))*'Base Case 3 - Forecasts'!V33</f>
        <v>106523765700.42293</v>
      </c>
      <c r="X33" s="133" cm="1">
        <f t="array" aca="1" ref="X33" ca="1">(1+INDIRECT("'Case "&amp;$E$6&amp;" Assumptions'!$C$22"))*'Base Case 3 - Forecasts'!W33</f>
        <v>107720629175.21877</v>
      </c>
      <c r="Y33" s="133" cm="1">
        <f t="array" aca="1" ref="Y33" ca="1">(1+INDIRECT("'Case "&amp;$E$6&amp;" Assumptions'!$C$22"))*'Base Case 3 - Forecasts'!X33</f>
        <v>108930940186.04453</v>
      </c>
      <c r="Z33" s="133" cm="1">
        <f t="array" aca="1" ref="Z33" ca="1">(1+INDIRECT("'Case "&amp;$E$6&amp;" Assumptions'!$C$22"))*'Base Case 3 - Forecasts'!Y33</f>
        <v>110154849824.67392</v>
      </c>
      <c r="AA33" s="133" cm="1">
        <f t="array" aca="1" ref="AA33" ca="1">(1+INDIRECT("'Case "&amp;$E$6&amp;" Assumptions'!$C$22"))*'Base Case 3 - Forecasts'!Z33</f>
        <v>111392510880.49452</v>
      </c>
      <c r="AB33" s="133" cm="1">
        <f t="array" aca="1" ref="AB33" ca="1">(1+INDIRECT("'Case "&amp;$E$6&amp;" Assumptions'!$C$22"))*'Base Case 3 - Forecasts'!AA33</f>
        <v>112644077859.58163</v>
      </c>
      <c r="AC33" s="133" cm="1">
        <f t="array" aca="1" ref="AC33" ca="1">(1+INDIRECT("'Case "&amp;$E$6&amp;" Assumptions'!$C$22"))*'Base Case 3 - Forecasts'!AB33</f>
        <v>113909707003.98631</v>
      </c>
      <c r="AD33" s="133" cm="1">
        <f t="array" aca="1" ref="AD33" ca="1">(1+INDIRECT("'Case "&amp;$E$6&amp;" Assumptions'!$C$22"))*'Base Case 3 - Forecasts'!AC33</f>
        <v>115189556311.24025</v>
      </c>
      <c r="AE33" s="133" cm="1">
        <f t="array" aca="1" ref="AE33" ca="1">(1+INDIRECT("'Case "&amp;$E$6&amp;" Assumptions'!$C$22"))*'Base Case 3 - Forecasts'!AD33</f>
        <v>116483785554.07967</v>
      </c>
      <c r="AF33" s="133" cm="1">
        <f t="array" aca="1" ref="AF33" ca="1">(1+INDIRECT("'Case "&amp;$E$6&amp;" Assumptions'!$C$22"))*'Base Case 3 - Forecasts'!AE33</f>
        <v>117792556300.39093</v>
      </c>
      <c r="AG33" s="133" cm="1">
        <f t="array" aca="1" ref="AG33" ca="1">(1+INDIRECT("'Case "&amp;$E$6&amp;" Assumptions'!$C$22"))*'Base Case 3 - Forecasts'!AF33</f>
        <v>119116031933.38022</v>
      </c>
      <c r="AH33" s="133" cm="1">
        <f t="array" aca="1" ref="AH33" ca="1">(1+INDIRECT("'Case "&amp;$E$6&amp;" Assumptions'!$C$23"))*'Base Case 3 - Forecasts'!AG33</f>
        <v>120177476699.04944</v>
      </c>
      <c r="AI33" s="133" cm="1">
        <f t="array" aca="1" ref="AI33" ca="1">(1+INDIRECT("'Case "&amp;$E$6&amp;" Assumptions'!$C$23"))*'Base Case 3 - Forecasts'!AH33</f>
        <v>121248380015.1109</v>
      </c>
      <c r="AJ33" s="133" cm="1">
        <f t="array" aca="1" ref="AJ33" ca="1">(1+INDIRECT("'Case "&amp;$E$6&amp;" Assumptions'!$C$23"))*'Base Case 3 - Forecasts'!AI33</f>
        <v>122328826166.85049</v>
      </c>
      <c r="AK33" s="133" cm="1">
        <f t="array" aca="1" ref="AK33" ca="1">(1+INDIRECT("'Case "&amp;$E$6&amp;" Assumptions'!$C$23"))*'Base Case 3 - Forecasts'!AJ33</f>
        <v>123418900190.62157</v>
      </c>
      <c r="AL33" s="133" cm="1">
        <f t="array" aca="1" ref="AL33" ca="1">(1+INDIRECT("'Case "&amp;$E$6&amp;" Assumptions'!$C$23"))*'Base Case 3 - Forecasts'!AK33</f>
        <v>124518687880.53769</v>
      </c>
      <c r="AM33" s="133" cm="1">
        <f t="array" aca="1" ref="AM33" ca="1">(1+INDIRECT("'Case "&amp;$E$6&amp;" Assumptions'!$C$23"))*'Base Case 3 - Forecasts'!AL33</f>
        <v>125628275795.22508</v>
      </c>
      <c r="AN33" s="133" cm="1">
        <f t="array" aca="1" ref="AN33" ca="1">(1+INDIRECT("'Case "&amp;$E$6&amp;" Assumptions'!$C$23"))*'Base Case 3 - Forecasts'!AM33</f>
        <v>126747751264.63519</v>
      </c>
      <c r="AO33" s="133" cm="1">
        <f t="array" aca="1" ref="AO33" ca="1">(1+INDIRECT("'Case "&amp;$E$6&amp;" Assumptions'!$C$23"))*'Base Case 3 - Forecasts'!AN33</f>
        <v>127877202396.918</v>
      </c>
      <c r="AP33" s="133" cm="1">
        <f t="array" aca="1" ref="AP33" ca="1">(1+INDIRECT("'Case "&amp;$E$6&amp;" Assumptions'!$C$23"))*'Base Case 3 - Forecasts'!AO33</f>
        <v>129016718085.35654</v>
      </c>
      <c r="AQ33" s="133" cm="1">
        <f t="array" aca="1" ref="AQ33" ca="1">(1+INDIRECT("'Case "&amp;$E$6&amp;" Assumptions'!$C$23"))*'Base Case 3 - Forecasts'!AP33</f>
        <v>130166388015.36322</v>
      </c>
      <c r="AR33" s="133" cm="1">
        <f t="array" aca="1" ref="AR33" ca="1">(1+INDIRECT("'Case "&amp;$E$6&amp;" Assumptions'!$C$24"))*'Base Case 3 - Forecasts'!AQ33</f>
        <v>131280318678.18338</v>
      </c>
      <c r="AS33" s="133" cm="1">
        <f t="array" aca="1" ref="AS33" ca="1">(1+INDIRECT("'Case "&amp;$E$6&amp;" Assumptions'!$C$24"))*'Base Case 3 - Forecasts'!AR33</f>
        <v>132403782074.76445</v>
      </c>
      <c r="AT33" s="133" cm="1">
        <f t="array" aca="1" ref="AT33" ca="1">(1+INDIRECT("'Case "&amp;$E$6&amp;" Assumptions'!$C$24"))*'Base Case 3 - Forecasts'!AS33</f>
        <v>133536859783.80429</v>
      </c>
      <c r="AU33" s="133" cm="1">
        <f t="array" aca="1" ref="AU33" ca="1">(1+INDIRECT("'Case "&amp;$E$6&amp;" Assumptions'!$C$24"))*'Base Case 3 - Forecasts'!AT33</f>
        <v>134679634082.13036</v>
      </c>
      <c r="AV33" s="133" cm="1">
        <f t="array" aca="1" ref="AV33" ca="1">(1+INDIRECT("'Case "&amp;$E$6&amp;" Assumptions'!$C$24"))*'Base Case 3 - Forecasts'!AU33</f>
        <v>135832187950.67418</v>
      </c>
      <c r="AW33" s="133" cm="1">
        <f t="array" aca="1" ref="AW33" ca="1">(1+INDIRECT("'Case "&amp;$E$6&amp;" Assumptions'!$C$24"))*'Base Case 3 - Forecasts'!AV33</f>
        <v>136994605080.49689</v>
      </c>
      <c r="AX33" s="133" cm="1">
        <f t="array" aca="1" ref="AX33" ca="1">(1+INDIRECT("'Case "&amp;$E$6&amp;" Assumptions'!$C$24"))*'Base Case 3 - Forecasts'!AW33</f>
        <v>138166969878.86627</v>
      </c>
      <c r="AY33" s="133" cm="1">
        <f t="array" aca="1" ref="AY33" ca="1">(1+INDIRECT("'Case "&amp;$E$6&amp;" Assumptions'!$C$24"))*'Base Case 3 - Forecasts'!AX33</f>
        <v>139349367475.38599</v>
      </c>
      <c r="AZ33" s="133" cm="1">
        <f t="array" aca="1" ref="AZ33" ca="1">(1+INDIRECT("'Case "&amp;$E$6&amp;" Assumptions'!$C$24"))*'Base Case 3 - Forecasts'!AY33</f>
        <v>140541883728.17703</v>
      </c>
      <c r="BA33" s="133" cm="1">
        <f t="array" aca="1" ref="BA33" ca="1">(1+INDIRECT("'Case "&amp;$E$6&amp;" Assumptions'!$C$24"))*'Base Case 3 - Forecasts'!AZ33</f>
        <v>141744605230.11227</v>
      </c>
      <c r="BB33" s="133" cm="1">
        <f t="array" aca="1" ref="BB33" ca="1">(1+INDIRECT("'Case "&amp;$E$6&amp;" Assumptions'!$C$25"))*'Base Case 3 - Forecasts'!BA33</f>
        <v>142900729812.29861</v>
      </c>
      <c r="BC33" s="133" cm="1">
        <f t="array" aca="1" ref="BC33" ca="1">(1+INDIRECT("'Case "&amp;$E$6&amp;" Assumptions'!$C$25"))*'Base Case 3 - Forecasts'!BB33</f>
        <v>144066284199.92526</v>
      </c>
      <c r="BD33" s="133" cm="1">
        <f t="array" aca="1" ref="BD33" ca="1">(1+INDIRECT("'Case "&amp;$E$6&amp;" Assumptions'!$C$25"))*'Base Case 3 - Forecasts'!BC33</f>
        <v>145241345306.18311</v>
      </c>
      <c r="BE33" s="133" cm="1">
        <f t="array" aca="1" ref="BE33" ca="1">(1+INDIRECT("'Case "&amp;$E$6&amp;" Assumptions'!$C$25"))*'Base Case 3 - Forecasts'!BD33</f>
        <v>146425990671.59711</v>
      </c>
      <c r="BF33" s="133" cm="1">
        <f t="array" aca="1" ref="BF33" ca="1">(1+INDIRECT("'Case "&amp;$E$6&amp;" Assumptions'!$C$25"))*'Base Case 3 - Forecasts'!BE33</f>
        <v>147620298469.14322</v>
      </c>
      <c r="BG33" s="133" cm="1">
        <f t="array" aca="1" ref="BG33" ca="1">(1+INDIRECT("'Case "&amp;$E$6&amp;" Assumptions'!$C$25"))*'Base Case 3 - Forecasts'!BF33</f>
        <v>148824347509.4068</v>
      </c>
      <c r="BH33" s="133" cm="1">
        <f t="array" aca="1" ref="BH33" ca="1">(1+INDIRECT("'Case "&amp;$E$6&amp;" Assumptions'!$C$25"))*'Base Case 3 - Forecasts'!BG33</f>
        <v>150038217245.78329</v>
      </c>
      <c r="BI33" s="133" cm="1">
        <f t="array" aca="1" ref="BI33" ca="1">(1+INDIRECT("'Case "&amp;$E$6&amp;" Assumptions'!$C$25"))*'Base Case 3 - Forecasts'!BH33</f>
        <v>151261987779.72113</v>
      </c>
      <c r="BJ33" s="133" cm="1">
        <f t="array" aca="1" ref="BJ33" ca="1">(1+INDIRECT("'Case "&amp;$E$6&amp;" Assumptions'!$C$25"))*'Base Case 3 - Forecasts'!BI33</f>
        <v>152495739866.0076</v>
      </c>
      <c r="BK33" s="133" cm="1">
        <f t="array" aca="1" ref="BK33" ca="1">(1+INDIRECT("'Case "&amp;$E$6&amp;" Assumptions'!$C$25"))*'Base Case 3 - Forecasts'!BJ33</f>
        <v>153739554918.09769</v>
      </c>
      <c r="BL33" s="133" cm="1">
        <f t="array" aca="1" ref="BL33" ca="1">(1+INDIRECT("'Case "&amp;$E$6&amp;" Assumptions'!$C$26"))*'Base Case 3 - Forecasts'!BK33</f>
        <v>154994066923.504</v>
      </c>
      <c r="BM33" s="133" cm="1">
        <f t="array" aca="1" ref="BM33" ca="1">(1+INDIRECT("'Case "&amp;$E$6&amp;" Assumptions'!$C$26"))*'Base Case 3 - Forecasts'!BL33</f>
        <v>156258815724.33063</v>
      </c>
      <c r="BN33" s="133" cm="1">
        <f t="array" aca="1" ref="BN33" ca="1">(1+INDIRECT("'Case "&amp;$E$6&amp;" Assumptions'!$C$26"))*'Base Case 3 - Forecasts'!BM33</f>
        <v>157533884852.64426</v>
      </c>
      <c r="BO33" s="133" cm="1">
        <f t="array" aca="1" ref="BO33" ca="1">(1+INDIRECT("'Case "&amp;$E$6&amp;" Assumptions'!$C$26"))*'Base Case 3 - Forecasts'!BN33</f>
        <v>158819358522.13171</v>
      </c>
      <c r="BP33" s="133" cm="1">
        <f t="array" aca="1" ref="BP33" ca="1">(1+INDIRECT("'Case "&amp;$E$6&amp;" Assumptions'!$C$26"))*'Base Case 3 - Forecasts'!BO33</f>
        <v>160115321633.66202</v>
      </c>
      <c r="BQ33" s="133" cm="1">
        <f t="array" aca="1" ref="BQ33" ca="1">(1+INDIRECT("'Case "&amp;$E$6&amp;" Assumptions'!$C$26"))*'Base Case 3 - Forecasts'!BP33</f>
        <v>161421859780.89374</v>
      </c>
      <c r="BR33" s="133" cm="1">
        <f t="array" aca="1" ref="BR33" ca="1">(1+INDIRECT("'Case "&amp;$E$6&amp;" Assumptions'!$C$26"))*'Base Case 3 - Forecasts'!BQ33</f>
        <v>162739059255.92816</v>
      </c>
      <c r="BS33" s="133" cm="1">
        <f t="array" aca="1" ref="BS33" ca="1">(1+INDIRECT("'Case "&amp;$E$6&amp;" Assumptions'!$C$26"))*'Base Case 3 - Forecasts'!BR33</f>
        <v>164067007055.00858</v>
      </c>
      <c r="BT33" s="133" cm="1">
        <f t="array" aca="1" ref="BT33" ca="1">(1+INDIRECT("'Case "&amp;$E$6&amp;" Assumptions'!$C$26"))*'Base Case 3 - Forecasts'!BS33</f>
        <v>165405790884.26605</v>
      </c>
      <c r="BU33" s="133" cm="1">
        <f t="array" aca="1" ref="BU33" ca="1">(1+INDIRECT("'Case "&amp;$E$6&amp;" Assumptions'!$C$26"))*'Base Case 3 - Forecasts'!BT33</f>
        <v>166755499165.51208</v>
      </c>
      <c r="BV33" s="133" cm="1">
        <f t="array" aca="1" ref="BV33" ca="1">(1+INDIRECT("'Case "&amp;$E$6&amp;" Assumptions'!$C$27"))*'Base Case 3 - Forecasts'!BU33</f>
        <v>168188605417.95758</v>
      </c>
      <c r="BW33" s="133" cm="1">
        <f t="array" aca="1" ref="BW33" ca="1">(1+INDIRECT("'Case "&amp;$E$6&amp;" Assumptions'!$C$27"))*'Base Case 3 - Forecasts'!BV33</f>
        <v>169634027867.11667</v>
      </c>
      <c r="BX33" s="133" cm="1">
        <f t="array" aca="1" ref="BX33" ca="1">(1+INDIRECT("'Case "&amp;$E$6&amp;" Assumptions'!$C$27"))*'Base Case 3 - Forecasts'!BW33</f>
        <v>171091872359.08502</v>
      </c>
      <c r="BY33" s="133" cm="1">
        <f t="array" aca="1" ref="BY33" ca="1">(1+INDIRECT("'Case "&amp;$E$6&amp;" Assumptions'!$C$27"))*'Base Case 3 - Forecasts'!BX33</f>
        <v>172562245649.60568</v>
      </c>
      <c r="BZ33" s="133" cm="1">
        <f t="array" aca="1" ref="BZ33" ca="1">(1+INDIRECT("'Case "&amp;$E$6&amp;" Assumptions'!$C$27"))*'Base Case 3 - Forecasts'!BY33</f>
        <v>174045255411.88663</v>
      </c>
      <c r="CA33" s="133" cm="1">
        <f t="array" aca="1" ref="CA33" ca="1">(1+INDIRECT("'Case "&amp;$E$6&amp;" Assumptions'!$C$27"))*'Base Case 3 - Forecasts'!BZ33</f>
        <v>175541010244.48547</v>
      </c>
      <c r="CB33" s="133" cm="1">
        <f t="array" aca="1" ref="CB33" ca="1">(1+INDIRECT("'Case "&amp;$E$6&amp;" Assumptions'!$C$27"))*'Base Case 3 - Forecasts'!CA33</f>
        <v>177049619679.26205</v>
      </c>
      <c r="CC33" s="133" cm="1">
        <f t="array" aca="1" ref="CC33" ca="1">(1+INDIRECT("'Case "&amp;$E$6&amp;" Assumptions'!$C$27"))*'Base Case 3 - Forecasts'!CB33</f>
        <v>178571194189.39923</v>
      </c>
      <c r="CD33" s="133" cm="1">
        <f t="array" aca="1" ref="CD33" ca="1">(1+INDIRECT("'Case "&amp;$E$6&amp;" Assumptions'!$C$27"))*'Base Case 3 - Forecasts'!CC33</f>
        <v>180105845197.49271</v>
      </c>
      <c r="CE33" s="133" cm="1">
        <f t="array" aca="1" ref="CE33" ca="1">(1+INDIRECT("'Case "&amp;$E$6&amp;" Assumptions'!$C$27"))*'Base Case 3 - Forecasts'!CD33</f>
        <v>181653685083.7103</v>
      </c>
      <c r="CF33" s="133" cm="1">
        <f t="array" aca="1" ref="CF33" ca="1">(1+INDIRECT("'Case "&amp;$E$6&amp;" Assumptions'!$C$27"))*'Base Case 3 - Forecasts'!CE33</f>
        <v>183214827194.02139</v>
      </c>
    </row>
    <row r="34" spans="1:84" x14ac:dyDescent="0.2">
      <c r="A34" s="118"/>
      <c r="B34" s="118" t="s">
        <v>36</v>
      </c>
      <c r="C34" s="160">
        <f>INDEX('Demographic-Economic'!$D$36:$I$37, MATCH('Base Case 3 - Forecasts'!C$8,'Demographic-Economic'!$C$36:$C$37,0),MATCH('Base Case 3 - Forecasts'!$B34,'Demographic-Economic'!$D$8:$I$8,0))*1000</f>
        <v>9766147000</v>
      </c>
      <c r="D34" s="160">
        <f>INDEX('Demographic-Economic'!$D$36:$I$37, MATCH('Base Case 3 - Forecasts'!D$8,'Demographic-Economic'!$C$36:$C$37,0),MATCH('Base Case 3 - Forecasts'!$B34,'Demographic-Economic'!$D$8:$I$8,0))*1000</f>
        <v>9845914000</v>
      </c>
      <c r="E34" s="133" cm="1">
        <f t="array" aca="1" ref="E34" ca="1">(1+INDIRECT("'Case "&amp;$E$6&amp;" Assumptions'!$C$20"))*'Base Case 3 - Forecasts'!D34</f>
        <v>10136108400.038334</v>
      </c>
      <c r="F34" s="133" cm="1">
        <f t="array" aca="1" ref="F34" ca="1">(1+INDIRECT("'Case "&amp;$E$6&amp;" Assumptions'!$C$20"))*'Base Case 3 - Forecasts'!E34</f>
        <v>10434855869.889547</v>
      </c>
      <c r="G34" s="133" cm="1">
        <f t="array" aca="1" ref="G34" ca="1">(1+INDIRECT("'Case "&amp;$E$6&amp;" Assumptions'!$C$20"))*'Base Case 3 - Forecasts'!F34</f>
        <v>10742408499.198425</v>
      </c>
      <c r="H34" s="133" cm="1">
        <f t="array" aca="1" ref="H34" ca="1">(1+INDIRECT("'Case "&amp;$E$6&amp;" Assumptions'!$C$20"))*'Base Case 3 - Forecasts'!G34</f>
        <v>11059025807.595755</v>
      </c>
      <c r="I34" s="133" cm="1">
        <f t="array" aca="1" ref="I34" ca="1">(1+INDIRECT("'Case "&amp;$E$6&amp;" Assumptions'!$C$20"))*'Base Case 3 - Forecasts'!H34</f>
        <v>11384974963.686666</v>
      </c>
      <c r="J34" s="133" cm="1">
        <f t="array" aca="1" ref="J34" ca="1">(1+INDIRECT("'Case "&amp;$E$6&amp;" Assumptions'!$C$20"))*'Base Case 3 - Forecasts'!I34</f>
        <v>11720531010.493341</v>
      </c>
      <c r="K34" s="133" cm="1">
        <f t="array" aca="1" ref="K34" ca="1">(1+INDIRECT("'Case "&amp;$E$6&amp;" Assumptions'!$C$20"))*'Base Case 3 - Forecasts'!J34</f>
        <v>12065977097.542324</v>
      </c>
      <c r="L34" s="133" cm="1">
        <f t="array" aca="1" ref="L34" ca="1">(1+INDIRECT("'Case "&amp;$E$6&amp;" Assumptions'!$C$20"))*'Base Case 3 - Forecasts'!K34</f>
        <v>12421604719.792282</v>
      </c>
      <c r="M34" s="133" cm="1">
        <f t="array" aca="1" ref="M34" ca="1">(1+INDIRECT("'Case "&amp;$E$6&amp;" Assumptions'!$C$20"))*'Base Case 3 - Forecasts'!L34</f>
        <v>12787713963.603823</v>
      </c>
      <c r="N34" s="133" cm="1">
        <f t="array" aca="1" ref="N34" ca="1">(1+INDIRECT("'Case "&amp;$E$6&amp;" Assumptions'!$C$21"))*'Base Case 3 - Forecasts'!M34</f>
        <v>12998578194.841986</v>
      </c>
      <c r="O34" s="133" cm="1">
        <f t="array" aca="1" ref="O34" ca="1">(1+INDIRECT("'Case "&amp;$E$6&amp;" Assumptions'!$C$21"))*'Base Case 3 - Forecasts'!N34</f>
        <v>13212919491.968719</v>
      </c>
      <c r="P34" s="133" cm="1">
        <f t="array" aca="1" ref="P34" ca="1">(1+INDIRECT("'Case "&amp;$E$6&amp;" Assumptions'!$C$21"))*'Base Case 3 - Forecasts'!O34</f>
        <v>13430795190.39422</v>
      </c>
      <c r="Q34" s="133" cm="1">
        <f t="array" aca="1" ref="Q34" ca="1">(1+INDIRECT("'Case "&amp;$E$6&amp;" Assumptions'!$C$21"))*'Base Case 3 - Forecasts'!P34</f>
        <v>13652263570.966408</v>
      </c>
      <c r="R34" s="133" cm="1">
        <f t="array" aca="1" ref="R34" ca="1">(1+INDIRECT("'Case "&amp;$E$6&amp;" Assumptions'!$C$21"))*'Base Case 3 - Forecasts'!Q34</f>
        <v>13877383875.560812</v>
      </c>
      <c r="S34" s="133" cm="1">
        <f t="array" aca="1" ref="S34" ca="1">(1+INDIRECT("'Case "&amp;$E$6&amp;" Assumptions'!$C$21"))*'Base Case 3 - Forecasts'!R34</f>
        <v>14106216322.927528</v>
      </c>
      <c r="T34" s="133" cm="1">
        <f t="array" aca="1" ref="T34" ca="1">(1+INDIRECT("'Case "&amp;$E$6&amp;" Assumptions'!$C$21"))*'Base Case 3 - Forecasts'!S34</f>
        <v>14338822124.79949</v>
      </c>
      <c r="U34" s="133" cm="1">
        <f t="array" aca="1" ref="U34" ca="1">(1+INDIRECT("'Case "&amp;$E$6&amp;" Assumptions'!$C$21"))*'Base Case 3 - Forecasts'!T34</f>
        <v>14575263502.266344</v>
      </c>
      <c r="V34" s="133" cm="1">
        <f t="array" aca="1" ref="V34" ca="1">(1+INDIRECT("'Case "&amp;$E$6&amp;" Assumptions'!$C$21"))*'Base Case 3 - Forecasts'!U34</f>
        <v>14815603702.418343</v>
      </c>
      <c r="W34" s="133" cm="1">
        <f t="array" aca="1" ref="W34" ca="1">(1+INDIRECT("'Case "&amp;$E$6&amp;" Assumptions'!$C$21"))*'Base Case 3 - Forecasts'!V34</f>
        <v>15059907015.264675</v>
      </c>
      <c r="X34" s="133" cm="1">
        <f t="array" aca="1" ref="X34" ca="1">(1+INDIRECT("'Case "&amp;$E$6&amp;" Assumptions'!$C$22"))*'Base Case 3 - Forecasts'!W34</f>
        <v>15229114820.883213</v>
      </c>
      <c r="Y34" s="133" cm="1">
        <f t="array" aca="1" ref="Y34" ca="1">(1+INDIRECT("'Case "&amp;$E$6&amp;" Assumptions'!$C$22"))*'Base Case 3 - Forecasts'!X34</f>
        <v>15400223785.748831</v>
      </c>
      <c r="Z34" s="133" cm="1">
        <f t="array" aca="1" ref="Z34" ca="1">(1+INDIRECT("'Case "&amp;$E$6&amp;" Assumptions'!$C$22"))*'Base Case 3 - Forecasts'!Y34</f>
        <v>15573255270.616547</v>
      </c>
      <c r="AA34" s="133" cm="1">
        <f t="array" aca="1" ref="AA34" ca="1">(1+INDIRECT("'Case "&amp;$E$6&amp;" Assumptions'!$C$22"))*'Base Case 3 - Forecasts'!Z34</f>
        <v>15748230876.243288</v>
      </c>
      <c r="AB34" s="133" cm="1">
        <f t="array" aca="1" ref="AB34" ca="1">(1+INDIRECT("'Case "&amp;$E$6&amp;" Assumptions'!$C$22"))*'Base Case 3 - Forecasts'!AA34</f>
        <v>15925172446.084475</v>
      </c>
      <c r="AC34" s="133" cm="1">
        <f t="array" aca="1" ref="AC34" ca="1">(1+INDIRECT("'Case "&amp;$E$6&amp;" Assumptions'!$C$22"))*'Base Case 3 - Forecasts'!AB34</f>
        <v>16104102069.020887</v>
      </c>
      <c r="AD34" s="133" cm="1">
        <f t="array" aca="1" ref="AD34" ca="1">(1+INDIRECT("'Case "&amp;$E$6&amp;" Assumptions'!$C$22"))*'Base Case 3 - Forecasts'!AC34</f>
        <v>16285042082.116186</v>
      </c>
      <c r="AE34" s="133" cm="1">
        <f t="array" aca="1" ref="AE34" ca="1">(1+INDIRECT("'Case "&amp;$E$6&amp;" Assumptions'!$C$22"))*'Base Case 3 - Forecasts'!AD34</f>
        <v>16468015073.405401</v>
      </c>
      <c r="AF34" s="133" cm="1">
        <f t="array" aca="1" ref="AF34" ca="1">(1+INDIRECT("'Case "&amp;$E$6&amp;" Assumptions'!$C$22"))*'Base Case 3 - Forecasts'!AE34</f>
        <v>16653043884.714762</v>
      </c>
      <c r="AG34" s="133" cm="1">
        <f t="array" aca="1" ref="AG34" ca="1">(1+INDIRECT("'Case "&amp;$E$6&amp;" Assumptions'!$C$22"))*'Base Case 3 - Forecasts'!AF34</f>
        <v>16840151614.513203</v>
      </c>
      <c r="AH34" s="133" cm="1">
        <f t="array" aca="1" ref="AH34" ca="1">(1+INDIRECT("'Case "&amp;$E$6&amp;" Assumptions'!$C$23"))*'Base Case 3 - Forecasts'!AG34</f>
        <v>16990214460.749537</v>
      </c>
      <c r="AI34" s="133" cm="1">
        <f t="array" aca="1" ref="AI34" ca="1">(1+INDIRECT("'Case "&amp;$E$6&amp;" Assumptions'!$C$23"))*'Base Case 3 - Forecasts'!AH34</f>
        <v>17141614519.282768</v>
      </c>
      <c r="AJ34" s="133" cm="1">
        <f t="array" aca="1" ref="AJ34" ca="1">(1+INDIRECT("'Case "&amp;$E$6&amp;" Assumptions'!$C$23"))*'Base Case 3 - Forecasts'!AI34</f>
        <v>17294363706.03194</v>
      </c>
      <c r="AK34" s="133" cm="1">
        <f t="array" aca="1" ref="AK34" ca="1">(1+INDIRECT("'Case "&amp;$E$6&amp;" Assumptions'!$C$23"))*'Base Case 3 - Forecasts'!AJ34</f>
        <v>17448474043.09903</v>
      </c>
      <c r="AL34" s="133" cm="1">
        <f t="array" aca="1" ref="AL34" ca="1">(1+INDIRECT("'Case "&amp;$E$6&amp;" Assumptions'!$C$23"))*'Base Case 3 - Forecasts'!AK34</f>
        <v>17603957659.715145</v>
      </c>
      <c r="AM34" s="133" cm="1">
        <f t="array" aca="1" ref="AM34" ca="1">(1+INDIRECT("'Case "&amp;$E$6&amp;" Assumptions'!$C$23"))*'Base Case 3 - Forecasts'!AL34</f>
        <v>17760826793.19516</v>
      </c>
      <c r="AN34" s="133" cm="1">
        <f t="array" aca="1" ref="AN34" ca="1">(1+INDIRECT("'Case "&amp;$E$6&amp;" Assumptions'!$C$23"))*'Base Case 3 - Forecasts'!AM34</f>
        <v>17919093789.900845</v>
      </c>
      <c r="AO34" s="133" cm="1">
        <f t="array" aca="1" ref="AO34" ca="1">(1+INDIRECT("'Case "&amp;$E$6&amp;" Assumptions'!$C$23"))*'Base Case 3 - Forecasts'!AN34</f>
        <v>18078771106.212589</v>
      </c>
      <c r="AP34" s="133" cm="1">
        <f t="array" aca="1" ref="AP34" ca="1">(1+INDIRECT("'Case "&amp;$E$6&amp;" Assumptions'!$C$23"))*'Base Case 3 - Forecasts'!AO34</f>
        <v>18239871309.509773</v>
      </c>
      <c r="AQ34" s="133" cm="1">
        <f t="array" aca="1" ref="AQ34" ca="1">(1+INDIRECT("'Case "&amp;$E$6&amp;" Assumptions'!$C$23"))*'Base Case 3 - Forecasts'!AP34</f>
        <v>18402407079.159885</v>
      </c>
      <c r="AR34" s="133" cm="1">
        <f t="array" aca="1" ref="AR34" ca="1">(1+INDIRECT("'Case "&amp;$E$6&amp;" Assumptions'!$C$24"))*'Base Case 3 - Forecasts'!AQ34</f>
        <v>18559890173.126934</v>
      </c>
      <c r="AS34" s="133" cm="1">
        <f t="array" aca="1" ref="AS34" ca="1">(1+INDIRECT("'Case "&amp;$E$6&amp;" Assumptions'!$C$24"))*'Base Case 3 - Forecasts'!AR34</f>
        <v>18718720967.14098</v>
      </c>
      <c r="AT34" s="133" cm="1">
        <f t="array" aca="1" ref="AT34" ca="1">(1+INDIRECT("'Case "&amp;$E$6&amp;" Assumptions'!$C$24"))*'Base Case 3 - Forecasts'!AS34</f>
        <v>18878910994.474396</v>
      </c>
      <c r="AU34" s="133" cm="1">
        <f t="array" aca="1" ref="AU34" ca="1">(1+INDIRECT("'Case "&amp;$E$6&amp;" Assumptions'!$C$24"))*'Base Case 3 - Forecasts'!AT34</f>
        <v>19040471887.098347</v>
      </c>
      <c r="AV34" s="133" cm="1">
        <f t="array" aca="1" ref="AV34" ca="1">(1+INDIRECT("'Case "&amp;$E$6&amp;" Assumptions'!$C$24"))*'Base Case 3 - Forecasts'!AU34</f>
        <v>19203415376.527435</v>
      </c>
      <c r="AW34" s="133" cm="1">
        <f t="array" aca="1" ref="AW34" ca="1">(1+INDIRECT("'Case "&amp;$E$6&amp;" Assumptions'!$C$24"))*'Base Case 3 - Forecasts'!AV34</f>
        <v>19367753294.671566</v>
      </c>
      <c r="AX34" s="133" cm="1">
        <f t="array" aca="1" ref="AX34" ca="1">(1+INDIRECT("'Case "&amp;$E$6&amp;" Assumptions'!$C$24"))*'Base Case 3 - Forecasts'!AW34</f>
        <v>19533497574.695103</v>
      </c>
      <c r="AY34" s="133" cm="1">
        <f t="array" aca="1" ref="AY34" ca="1">(1+INDIRECT("'Case "&amp;$E$6&amp;" Assumptions'!$C$24"))*'Base Case 3 - Forecasts'!AX34</f>
        <v>19700660251.883377</v>
      </c>
      <c r="AZ34" s="133" cm="1">
        <f t="array" aca="1" ref="AZ34" ca="1">(1+INDIRECT("'Case "&amp;$E$6&amp;" Assumptions'!$C$24"))*'Base Case 3 - Forecasts'!AY34</f>
        <v>19869253464.516621</v>
      </c>
      <c r="BA34" s="133" cm="1">
        <f t="array" aca="1" ref="BA34" ca="1">(1+INDIRECT("'Case "&amp;$E$6&amp;" Assumptions'!$C$24"))*'Base Case 3 - Forecasts'!AZ34</f>
        <v>20039289454.751354</v>
      </c>
      <c r="BB34" s="133" cm="1">
        <f t="array" aca="1" ref="BB34" ca="1">(1+INDIRECT("'Case "&amp;$E$6&amp;" Assumptions'!$C$25"))*'Base Case 3 - Forecasts'!BA34</f>
        <v>20202737757.496799</v>
      </c>
      <c r="BC34" s="133" cm="1">
        <f t="array" aca="1" ref="BC34" ca="1">(1+INDIRECT("'Case "&amp;$E$6&amp;" Assumptions'!$C$25"))*'Base Case 3 - Forecasts'!BB34</f>
        <v>20367519208.691978</v>
      </c>
      <c r="BD34" s="133" cm="1">
        <f t="array" aca="1" ref="BD34" ca="1">(1+INDIRECT("'Case "&amp;$E$6&amp;" Assumptions'!$C$25"))*'Base Case 3 - Forecasts'!BC34</f>
        <v>20533644682.018414</v>
      </c>
      <c r="BE34" s="133" cm="1">
        <f t="array" aca="1" ref="BE34" ca="1">(1+INDIRECT("'Case "&amp;$E$6&amp;" Assumptions'!$C$25"))*'Base Case 3 - Forecasts'!BD34</f>
        <v>20701125139.847633</v>
      </c>
      <c r="BF34" s="133" cm="1">
        <f t="array" aca="1" ref="BF34" ca="1">(1+INDIRECT("'Case "&amp;$E$6&amp;" Assumptions'!$C$25"))*'Base Case 3 - Forecasts'!BE34</f>
        <v>20869971633.964565</v>
      </c>
      <c r="BG34" s="133" cm="1">
        <f t="array" aca="1" ref="BG34" ca="1">(1+INDIRECT("'Case "&amp;$E$6&amp;" Assumptions'!$C$25"))*'Base Case 3 - Forecasts'!BF34</f>
        <v>21040195306.296837</v>
      </c>
      <c r="BH34" s="133" cm="1">
        <f t="array" aca="1" ref="BH34" ca="1">(1+INDIRECT("'Case "&amp;$E$6&amp;" Assumptions'!$C$25"))*'Base Case 3 - Forecasts'!BG34</f>
        <v>21211807389.649998</v>
      </c>
      <c r="BI34" s="133" cm="1">
        <f t="array" aca="1" ref="BI34" ca="1">(1+INDIRECT("'Case "&amp;$E$6&amp;" Assumptions'!$C$25"))*'Base Case 3 - Forecasts'!BH34</f>
        <v>21384819208.448772</v>
      </c>
      <c r="BJ34" s="133" cm="1">
        <f t="array" aca="1" ref="BJ34" ca="1">(1+INDIRECT("'Case "&amp;$E$6&amp;" Assumptions'!$C$25"))*'Base Case 3 - Forecasts'!BI34</f>
        <v>21559242179.484325</v>
      </c>
      <c r="BK34" s="133" cm="1">
        <f t="array" aca="1" ref="BK34" ca="1">(1+INDIRECT("'Case "&amp;$E$6&amp;" Assumptions'!$C$25"))*'Base Case 3 - Forecasts'!BJ34</f>
        <v>21735087812.667656</v>
      </c>
      <c r="BL34" s="133" cm="1">
        <f t="array" aca="1" ref="BL34" ca="1">(1+INDIRECT("'Case "&amp;$E$6&amp;" Assumptions'!$C$26"))*'Base Case 3 - Forecasts'!BK34</f>
        <v>21912445738.635883</v>
      </c>
      <c r="BM34" s="133" cm="1">
        <f t="array" aca="1" ref="BM34" ca="1">(1+INDIRECT("'Case "&amp;$E$6&amp;" Assumptions'!$C$26"))*'Base Case 3 - Forecasts'!BL34</f>
        <v>22091250902.092857</v>
      </c>
      <c r="BN34" s="133" cm="1">
        <f t="array" aca="1" ref="BN34" ca="1">(1+INDIRECT("'Case "&amp;$E$6&amp;" Assumptions'!$C$26"))*'Base Case 3 - Forecasts'!BM34</f>
        <v>22271515112.470482</v>
      </c>
      <c r="BO34" s="133" cm="1">
        <f t="array" aca="1" ref="BO34" ca="1">(1+INDIRECT("'Case "&amp;$E$6&amp;" Assumptions'!$C$26"))*'Base Case 3 - Forecasts'!BN34</f>
        <v>22453250275.565411</v>
      </c>
      <c r="BP34" s="133" cm="1">
        <f t="array" aca="1" ref="BP34" ca="1">(1+INDIRECT("'Case "&amp;$E$6&amp;" Assumptions'!$C$26"))*'Base Case 3 - Forecasts'!BO34</f>
        <v>22636468394.325382</v>
      </c>
      <c r="BQ34" s="133" cm="1">
        <f t="array" aca="1" ref="BQ34" ca="1">(1+INDIRECT("'Case "&amp;$E$6&amp;" Assumptions'!$C$26"))*'Base Case 3 - Forecasts'!BP34</f>
        <v>22821181569.641975</v>
      </c>
      <c r="BR34" s="133" cm="1">
        <f t="array" aca="1" ref="BR34" ca="1">(1+INDIRECT("'Case "&amp;$E$6&amp;" Assumptions'!$C$26"))*'Base Case 3 - Forecasts'!BQ34</f>
        <v>23007402001.149826</v>
      </c>
      <c r="BS34" s="133" cm="1">
        <f t="array" aca="1" ref="BS34" ca="1">(1+INDIRECT("'Case "&amp;$E$6&amp;" Assumptions'!$C$26"))*'Base Case 3 - Forecasts'!BR34</f>
        <v>23195141988.032368</v>
      </c>
      <c r="BT34" s="133" cm="1">
        <f t="array" aca="1" ref="BT34" ca="1">(1+INDIRECT("'Case "&amp;$E$6&amp;" Assumptions'!$C$26"))*'Base Case 3 - Forecasts'!BS34</f>
        <v>23384413929.834152</v>
      </c>
      <c r="BU34" s="133" cm="1">
        <f t="array" aca="1" ref="BU34" ca="1">(1+INDIRECT("'Case "&amp;$E$6&amp;" Assumptions'!$C$26"))*'Base Case 3 - Forecasts'!BT34</f>
        <v>23575230327.279793</v>
      </c>
      <c r="BV34" s="133" cm="1">
        <f t="array" aca="1" ref="BV34" ca="1">(1+INDIRECT("'Case "&amp;$E$6&amp;" Assumptions'!$C$27"))*'Base Case 3 - Forecasts'!BU34</f>
        <v>23777837198.740944</v>
      </c>
      <c r="BW34" s="133" cm="1">
        <f t="array" aca="1" ref="BW34" ca="1">(1+INDIRECT("'Case "&amp;$E$6&amp;" Assumptions'!$C$27"))*'Base Case 3 - Forecasts'!BV34</f>
        <v>23982185285.188904</v>
      </c>
      <c r="BX34" s="133" cm="1">
        <f t="array" aca="1" ref="BX34" ca="1">(1+INDIRECT("'Case "&amp;$E$6&amp;" Assumptions'!$C$27"))*'Base Case 3 - Forecasts'!BW34</f>
        <v>24188289550.724384</v>
      </c>
      <c r="BY34" s="133" cm="1">
        <f t="array" aca="1" ref="BY34" ca="1">(1+INDIRECT("'Case "&amp;$E$6&amp;" Assumptions'!$C$27"))*'Base Case 3 - Forecasts'!BX34</f>
        <v>24396165088.050438</v>
      </c>
      <c r="BZ34" s="133" cm="1">
        <f t="array" aca="1" ref="BZ34" ca="1">(1+INDIRECT("'Case "&amp;$E$6&amp;" Assumptions'!$C$27"))*'Base Case 3 - Forecasts'!BY34</f>
        <v>24605827119.57766</v>
      </c>
      <c r="CA34" s="133" cm="1">
        <f t="array" aca="1" ref="CA34" ca="1">(1+INDIRECT("'Case "&amp;$E$6&amp;" Assumptions'!$C$27"))*'Base Case 3 - Forecasts'!BZ34</f>
        <v>24817290998.538914</v>
      </c>
      <c r="CB34" s="133" cm="1">
        <f t="array" aca="1" ref="CB34" ca="1">(1+INDIRECT("'Case "&amp;$E$6&amp;" Assumptions'!$C$27"))*'Base Case 3 - Forecasts'!CA34</f>
        <v>25030572210.113621</v>
      </c>
      <c r="CC34" s="133" cm="1">
        <f t="array" aca="1" ref="CC34" ca="1">(1+INDIRECT("'Case "&amp;$E$6&amp;" Assumptions'!$C$27"))*'Base Case 3 - Forecasts'!CB34</f>
        <v>25245686372.56171</v>
      </c>
      <c r="CD34" s="133" cm="1">
        <f t="array" aca="1" ref="CD34" ca="1">(1+INDIRECT("'Case "&amp;$E$6&amp;" Assumptions'!$C$27"))*'Base Case 3 - Forecasts'!CC34</f>
        <v>25462649238.367329</v>
      </c>
      <c r="CE34" s="133" cm="1">
        <f t="array" aca="1" ref="CE34" ca="1">(1+INDIRECT("'Case "&amp;$E$6&amp;" Assumptions'!$C$27"))*'Base Case 3 - Forecasts'!CD34</f>
        <v>25681476695.392372</v>
      </c>
      <c r="CF34" s="133" cm="1">
        <f t="array" aca="1" ref="CF34" ca="1">(1+INDIRECT("'Case "&amp;$E$6&amp;" Assumptions'!$C$27"))*'Base Case 3 - Forecasts'!CE34</f>
        <v>25902184768.039921</v>
      </c>
    </row>
    <row r="35" spans="1:84" x14ac:dyDescent="0.2">
      <c r="B35" s="126" t="s">
        <v>115</v>
      </c>
      <c r="C35" s="134">
        <f>SUM(C29:C34)</f>
        <v>1296832856000</v>
      </c>
      <c r="D35" s="134">
        <f t="shared" ref="D35:BO35" si="8">SUM(D29:D34)</f>
        <v>1296938922000</v>
      </c>
      <c r="E35" s="134">
        <f t="shared" ca="1" si="8"/>
        <v>1335164363777.7925</v>
      </c>
      <c r="F35" s="134">
        <f t="shared" ca="1" si="8"/>
        <v>1374516446428.4294</v>
      </c>
      <c r="G35" s="134">
        <f t="shared" ca="1" si="8"/>
        <v>1415028376099.3689</v>
      </c>
      <c r="H35" s="134">
        <f t="shared" ca="1" si="8"/>
        <v>1456734337642.3374</v>
      </c>
      <c r="I35" s="134">
        <f t="shared" ca="1" si="8"/>
        <v>1499669523459.2517</v>
      </c>
      <c r="J35" s="134">
        <f t="shared" ca="1" si="8"/>
        <v>1543870163198.3381</v>
      </c>
      <c r="K35" s="134">
        <f t="shared" ca="1" si="8"/>
        <v>1589373554325.5029</v>
      </c>
      <c r="L35" s="134">
        <f t="shared" ca="1" si="8"/>
        <v>1636218093596.7461</v>
      </c>
      <c r="M35" s="134">
        <f t="shared" ca="1" si="8"/>
        <v>1684443309458.1863</v>
      </c>
      <c r="N35" s="134">
        <f t="shared" ca="1" si="8"/>
        <v>1712219098354.0046</v>
      </c>
      <c r="O35" s="134">
        <f t="shared" ca="1" si="8"/>
        <v>1740452898774.7302</v>
      </c>
      <c r="P35" s="134">
        <f t="shared" ca="1" si="8"/>
        <v>1769152263145.165</v>
      </c>
      <c r="Q35" s="134">
        <f t="shared" ca="1" si="8"/>
        <v>1798324868426.5415</v>
      </c>
      <c r="R35" s="134">
        <f t="shared" ca="1" si="8"/>
        <v>1827978518170.0776</v>
      </c>
      <c r="S35" s="134">
        <f t="shared" ca="1" si="8"/>
        <v>1858121144604.3943</v>
      </c>
      <c r="T35" s="134">
        <f t="shared" ca="1" si="8"/>
        <v>1888760810757.3555</v>
      </c>
      <c r="U35" s="134">
        <f t="shared" ca="1" si="8"/>
        <v>1919905712612.8926</v>
      </c>
      <c r="V35" s="134">
        <f t="shared" ca="1" si="8"/>
        <v>1951564181303.3967</v>
      </c>
      <c r="W35" s="134">
        <f t="shared" ca="1" si="8"/>
        <v>1983744685338.2634</v>
      </c>
      <c r="X35" s="134">
        <f t="shared" ca="1" si="8"/>
        <v>2006033341222.6125</v>
      </c>
      <c r="Y35" s="134">
        <f t="shared" ca="1" si="8"/>
        <v>2028572424586.2642</v>
      </c>
      <c r="Z35" s="134">
        <f t="shared" ca="1" si="8"/>
        <v>2051364749144.0857</v>
      </c>
      <c r="AA35" s="134">
        <f t="shared" ca="1" si="8"/>
        <v>2074413160224.8491</v>
      </c>
      <c r="AB35" s="134">
        <f t="shared" ca="1" si="8"/>
        <v>2097720535126.4392</v>
      </c>
      <c r="AC35" s="134">
        <f t="shared" ca="1" si="8"/>
        <v>2121289783475.0454</v>
      </c>
      <c r="AD35" s="134">
        <f t="shared" ca="1" si="8"/>
        <v>2145123847588.3909</v>
      </c>
      <c r="AE35" s="134">
        <f t="shared" ca="1" si="8"/>
        <v>2169225702843.0425</v>
      </c>
      <c r="AF35" s="134">
        <f t="shared" ca="1" si="8"/>
        <v>2193598358045.8513</v>
      </c>
      <c r="AG35" s="134">
        <f t="shared" ca="1" si="8"/>
        <v>2218244855809.5591</v>
      </c>
      <c r="AH35" s="134">
        <f t="shared" ca="1" si="8"/>
        <v>2238011669335.4541</v>
      </c>
      <c r="AI35" s="134">
        <f t="shared" ca="1" si="8"/>
        <v>2257954625236.2295</v>
      </c>
      <c r="AJ35" s="134">
        <f t="shared" ca="1" si="8"/>
        <v>2278075293119.2568</v>
      </c>
      <c r="AK35" s="134">
        <f t="shared" ca="1" si="8"/>
        <v>2298375256578.7031</v>
      </c>
      <c r="AL35" s="134">
        <f t="shared" ca="1" si="8"/>
        <v>2318856113320.1665</v>
      </c>
      <c r="AM35" s="134">
        <f t="shared" ca="1" si="8"/>
        <v>2339519475286.4238</v>
      </c>
      <c r="AN35" s="134">
        <f t="shared" ca="1" si="8"/>
        <v>2360366968784.3003</v>
      </c>
      <c r="AO35" s="134">
        <f t="shared" ca="1" si="8"/>
        <v>2381400234612.6631</v>
      </c>
      <c r="AP35" s="134">
        <f t="shared" ca="1" si="8"/>
        <v>2402620928191.5669</v>
      </c>
      <c r="AQ35" s="134">
        <f t="shared" ca="1" si="8"/>
        <v>2424030719692.5342</v>
      </c>
      <c r="AR35" s="134">
        <f t="shared" ca="1" si="8"/>
        <v>2444774954724.7363</v>
      </c>
      <c r="AS35" s="134">
        <f t="shared" ca="1" si="8"/>
        <v>2465696713615.6816</v>
      </c>
      <c r="AT35" s="134">
        <f t="shared" ca="1" si="8"/>
        <v>2486797515569.1567</v>
      </c>
      <c r="AU35" s="134">
        <f t="shared" ca="1" si="8"/>
        <v>2508078892789.9067</v>
      </c>
      <c r="AV35" s="134">
        <f t="shared" ca="1" si="8"/>
        <v>2529542390594.8931</v>
      </c>
      <c r="AW35" s="134">
        <f t="shared" ca="1" si="8"/>
        <v>2551189567525.5034</v>
      </c>
      <c r="AX35" s="134">
        <f t="shared" ca="1" si="8"/>
        <v>2573021995460.7256</v>
      </c>
      <c r="AY35" s="134">
        <f t="shared" ca="1" si="8"/>
        <v>2595041259731.2837</v>
      </c>
      <c r="AZ35" s="134">
        <f t="shared" ca="1" si="8"/>
        <v>2617248959234.7612</v>
      </c>
      <c r="BA35" s="134">
        <f t="shared" ca="1" si="8"/>
        <v>2639646706551.6924</v>
      </c>
      <c r="BB35" s="134">
        <f t="shared" ca="1" si="8"/>
        <v>2661176700167.8672</v>
      </c>
      <c r="BC35" s="134">
        <f t="shared" ca="1" si="8"/>
        <v>2682882300854.4746</v>
      </c>
      <c r="BD35" s="134">
        <f t="shared" ca="1" si="8"/>
        <v>2704764940931.6401</v>
      </c>
      <c r="BE35" s="134">
        <f t="shared" ca="1" si="8"/>
        <v>2726826064402.0557</v>
      </c>
      <c r="BF35" s="134">
        <f t="shared" ca="1" si="8"/>
        <v>2749067127046.2642</v>
      </c>
      <c r="BG35" s="134">
        <f t="shared" ca="1" si="8"/>
        <v>2771489596518.7275</v>
      </c>
      <c r="BH35" s="134">
        <f t="shared" ca="1" si="8"/>
        <v>2794094952444.6704</v>
      </c>
      <c r="BI35" s="134">
        <f t="shared" ca="1" si="8"/>
        <v>2816884686517.7227</v>
      </c>
      <c r="BJ35" s="134">
        <f t="shared" ca="1" si="8"/>
        <v>2839860302598.3521</v>
      </c>
      <c r="BK35" s="134">
        <f t="shared" ca="1" si="8"/>
        <v>2863023316813.0996</v>
      </c>
      <c r="BL35" s="134">
        <f t="shared" ca="1" si="8"/>
        <v>2886385535629.2896</v>
      </c>
      <c r="BM35" s="134">
        <f t="shared" ca="1" si="8"/>
        <v>2909938389731.1968</v>
      </c>
      <c r="BN35" s="134">
        <f t="shared" ca="1" si="8"/>
        <v>2933683434699.3267</v>
      </c>
      <c r="BO35" s="134">
        <f t="shared" ca="1" si="8"/>
        <v>2957622238807.6938</v>
      </c>
      <c r="BP35" s="134">
        <f t="shared" ref="BP35:CF35" ca="1" si="9">SUM(BP29:BP34)</f>
        <v>2981756383127.4014</v>
      </c>
      <c r="BQ35" s="134">
        <f t="shared" ca="1" si="9"/>
        <v>3006087461631.0625</v>
      </c>
      <c r="BR35" s="134">
        <f t="shared" ca="1" si="9"/>
        <v>3030617081298.0806</v>
      </c>
      <c r="BS35" s="134">
        <f t="shared" ca="1" si="9"/>
        <v>3055346862220.7798</v>
      </c>
      <c r="BT35" s="134">
        <f t="shared" ca="1" si="9"/>
        <v>3080278437711.4102</v>
      </c>
      <c r="BU35" s="134">
        <f t="shared" ca="1" si="9"/>
        <v>3105413454410.02</v>
      </c>
      <c r="BV35" s="134">
        <f t="shared" ca="1" si="9"/>
        <v>3132101554414.0029</v>
      </c>
      <c r="BW35" s="134">
        <f t="shared" ca="1" si="9"/>
        <v>3159019013468.6504</v>
      </c>
      <c r="BX35" s="134">
        <f t="shared" ca="1" si="9"/>
        <v>3186167802698.6997</v>
      </c>
      <c r="BY35" s="134">
        <f t="shared" ca="1" si="9"/>
        <v>3213549910168.8457</v>
      </c>
      <c r="BZ35" s="134">
        <f t="shared" ca="1" si="9"/>
        <v>3241167341029.3271</v>
      </c>
      <c r="CA35" s="134">
        <f t="shared" ca="1" si="9"/>
        <v>3269022117662.7563</v>
      </c>
      <c r="CB35" s="134">
        <f t="shared" ca="1" si="9"/>
        <v>3297116279832.2163</v>
      </c>
      <c r="CC35" s="134">
        <f t="shared" ca="1" si="9"/>
        <v>3325451884830.6304</v>
      </c>
      <c r="CD35" s="134">
        <f t="shared" ca="1" si="9"/>
        <v>3354031007631.415</v>
      </c>
      <c r="CE35" s="134">
        <f t="shared" ca="1" si="9"/>
        <v>3382855741040.4282</v>
      </c>
      <c r="CF35" s="134">
        <f t="shared" ca="1" si="9"/>
        <v>3411928195849.2153</v>
      </c>
    </row>
    <row r="36" spans="1:84" x14ac:dyDescent="0.2">
      <c r="B36" s="130"/>
      <c r="C36" s="130"/>
      <c r="D36" s="130"/>
      <c r="E36" s="130"/>
      <c r="G36"/>
      <c r="H36" s="3"/>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2"/>
      <c r="CE36" s="122"/>
      <c r="CF36" s="122"/>
    </row>
    <row r="37" spans="1:84" x14ac:dyDescent="0.2">
      <c r="B37" s="128" t="s">
        <v>157</v>
      </c>
      <c r="C37" s="128"/>
      <c r="D37" s="128"/>
      <c r="E37" s="128"/>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c r="BX37" s="129"/>
      <c r="BY37" s="129"/>
      <c r="BZ37" s="129"/>
      <c r="CA37" s="129"/>
      <c r="CB37" s="129"/>
      <c r="CC37" s="129"/>
      <c r="CD37" s="129"/>
      <c r="CE37" s="129"/>
      <c r="CF37" s="129"/>
    </row>
    <row r="38" spans="1:84" x14ac:dyDescent="0.2">
      <c r="B38" s="126" t="s">
        <v>117</v>
      </c>
      <c r="C38" s="126"/>
      <c r="D38" s="126"/>
      <c r="E38" s="126"/>
      <c r="G38"/>
      <c r="H38" s="3"/>
      <c r="AI38" s="122"/>
      <c r="AJ38" s="122"/>
      <c r="AK38" s="122"/>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2"/>
      <c r="CE38" s="122"/>
      <c r="CF38" s="122"/>
    </row>
    <row r="39" spans="1:84" x14ac:dyDescent="0.2">
      <c r="A39" s="202" t="s">
        <v>141</v>
      </c>
      <c r="B39" s="118" t="s">
        <v>158</v>
      </c>
      <c r="C39" s="118"/>
      <c r="D39" s="203">
        <f ca="1">INDEX(INDIRECT("'Case "&amp;$E$6&amp;" Assumptions'!$B$87:$H$170"), MATCH('Base Case 3 - Forecasts'!D$8, INDIRECT("'Case "&amp;$E$6&amp;" Assumptions'!$B$87:$B$170"), 0), MATCH('Base Case 3 - Forecasts'!$A39, INDIRECT("'Case "&amp;$E$6&amp;" Assumptions'!$B$87:$H$87"), 0))</f>
        <v>67</v>
      </c>
      <c r="E39" s="203">
        <f ca="1">INDEX(INDIRECT("'Case "&amp;$E$6&amp;" Assumptions'!$B$87:$H$170"), MATCH('Base Case 3 - Forecasts'!E$8, INDIRECT("'Case "&amp;$E$6&amp;" Assumptions'!$B$87:$B$170"), 0), MATCH('Base Case 3 - Forecasts'!$A39, INDIRECT("'Case "&amp;$E$6&amp;" Assumptions'!$B$87:$H$87"), 0))</f>
        <v>68.049599999999998</v>
      </c>
      <c r="F39" s="203">
        <f ca="1">INDEX(INDIRECT("'Case "&amp;$E$6&amp;" Assumptions'!$B$87:$H$170"), MATCH('Base Case 3 - Forecasts'!F$8, INDIRECT("'Case "&amp;$E$6&amp;" Assumptions'!$B$87:$B$170"), 0), MATCH('Base Case 3 - Forecasts'!$A39, INDIRECT("'Case "&amp;$E$6&amp;" Assumptions'!$B$87:$H$87"), 0))</f>
        <v>69.099199999999996</v>
      </c>
      <c r="G39" s="203">
        <f ca="1">INDEX(INDIRECT("'Case "&amp;$E$6&amp;" Assumptions'!$B$87:$H$170"), MATCH('Base Case 3 - Forecasts'!G$8, INDIRECT("'Case "&amp;$E$6&amp;" Assumptions'!$B$87:$B$170"), 0), MATCH('Base Case 3 - Forecasts'!$A39, INDIRECT("'Case "&amp;$E$6&amp;" Assumptions'!$B$87:$H$87"), 0))</f>
        <v>70.148799999999994</v>
      </c>
      <c r="H39" s="203">
        <f ca="1">INDEX(INDIRECT("'Case "&amp;$E$6&amp;" Assumptions'!$B$87:$H$170"), MATCH('Base Case 3 - Forecasts'!H$8, INDIRECT("'Case "&amp;$E$6&amp;" Assumptions'!$B$87:$B$170"), 0), MATCH('Base Case 3 - Forecasts'!$A39, INDIRECT("'Case "&amp;$E$6&amp;" Assumptions'!$B$87:$H$87"), 0))</f>
        <v>71.198399999999992</v>
      </c>
      <c r="I39" s="203">
        <f ca="1">INDEX(INDIRECT("'Case "&amp;$E$6&amp;" Assumptions'!$B$87:$H$170"), MATCH('Base Case 3 - Forecasts'!I$8, INDIRECT("'Case "&amp;$E$6&amp;" Assumptions'!$B$87:$B$170"), 0), MATCH('Base Case 3 - Forecasts'!$A39, INDIRECT("'Case "&amp;$E$6&amp;" Assumptions'!$B$87:$H$87"), 0))</f>
        <v>72.24799999999999</v>
      </c>
      <c r="J39" s="203">
        <f ca="1">INDEX(INDIRECT("'Case "&amp;$E$6&amp;" Assumptions'!$B$87:$H$170"), MATCH('Base Case 3 - Forecasts'!J$8, INDIRECT("'Case "&amp;$E$6&amp;" Assumptions'!$B$87:$B$170"), 0), MATCH('Base Case 3 - Forecasts'!$A39, INDIRECT("'Case "&amp;$E$6&amp;" Assumptions'!$B$87:$H$87"), 0))</f>
        <v>73.297599999999989</v>
      </c>
      <c r="K39" s="203">
        <f ca="1">INDEX(INDIRECT("'Case "&amp;$E$6&amp;" Assumptions'!$B$87:$H$170"), MATCH('Base Case 3 - Forecasts'!K$8, INDIRECT("'Case "&amp;$E$6&amp;" Assumptions'!$B$87:$B$170"), 0), MATCH('Base Case 3 - Forecasts'!$A39, INDIRECT("'Case "&amp;$E$6&amp;" Assumptions'!$B$87:$H$87"), 0))</f>
        <v>74.347199999999987</v>
      </c>
      <c r="L39" s="203">
        <f ca="1">INDEX(INDIRECT("'Case "&amp;$E$6&amp;" Assumptions'!$B$87:$H$170"), MATCH('Base Case 3 - Forecasts'!L$8, INDIRECT("'Case "&amp;$E$6&amp;" Assumptions'!$B$87:$B$170"), 0), MATCH('Base Case 3 - Forecasts'!$A39, INDIRECT("'Case "&amp;$E$6&amp;" Assumptions'!$B$87:$H$87"), 0))</f>
        <v>75.396799999999985</v>
      </c>
      <c r="M39" s="203">
        <f ca="1">INDEX(INDIRECT("'Case "&amp;$E$6&amp;" Assumptions'!$B$87:$H$170"), MATCH('Base Case 3 - Forecasts'!M$8, INDIRECT("'Case "&amp;$E$6&amp;" Assumptions'!$B$87:$B$170"), 0), MATCH('Base Case 3 - Forecasts'!$A39, INDIRECT("'Case "&amp;$E$6&amp;" Assumptions'!$B$87:$H$87"), 0))</f>
        <v>76.446399999999983</v>
      </c>
      <c r="N39" s="203">
        <f ca="1">INDEX(INDIRECT("'Case "&amp;$E$6&amp;" Assumptions'!$B$87:$H$170"), MATCH('Base Case 3 - Forecasts'!N$8, INDIRECT("'Case "&amp;$E$6&amp;" Assumptions'!$B$87:$B$170"), 0), MATCH('Base Case 3 - Forecasts'!$A39, INDIRECT("'Case "&amp;$E$6&amp;" Assumptions'!$B$87:$H$87"), 0))</f>
        <v>77.495999999999981</v>
      </c>
      <c r="O39" s="203">
        <f ca="1">INDEX(INDIRECT("'Case "&amp;$E$6&amp;" Assumptions'!$B$87:$H$170"), MATCH('Base Case 3 - Forecasts'!O$8, INDIRECT("'Case "&amp;$E$6&amp;" Assumptions'!$B$87:$B$170"), 0), MATCH('Base Case 3 - Forecasts'!$A39, INDIRECT("'Case "&amp;$E$6&amp;" Assumptions'!$B$87:$H$87"), 0))</f>
        <v>78.64409999999998</v>
      </c>
      <c r="P39" s="203">
        <f ca="1">INDEX(INDIRECT("'Case "&amp;$E$6&amp;" Assumptions'!$B$87:$H$170"), MATCH('Base Case 3 - Forecasts'!P$8, INDIRECT("'Case "&amp;$E$6&amp;" Assumptions'!$B$87:$B$170"), 0), MATCH('Base Case 3 - Forecasts'!$A39, INDIRECT("'Case "&amp;$E$6&amp;" Assumptions'!$B$87:$H$87"), 0))</f>
        <v>79.79219999999998</v>
      </c>
      <c r="Q39" s="203">
        <f ca="1">INDEX(INDIRECT("'Case "&amp;$E$6&amp;" Assumptions'!$B$87:$H$170"), MATCH('Base Case 3 - Forecasts'!Q$8, INDIRECT("'Case "&amp;$E$6&amp;" Assumptions'!$B$87:$B$170"), 0), MATCH('Base Case 3 - Forecasts'!$A39, INDIRECT("'Case "&amp;$E$6&amp;" Assumptions'!$B$87:$H$87"), 0))</f>
        <v>80.940299999999979</v>
      </c>
      <c r="R39" s="203">
        <f ca="1">INDEX(INDIRECT("'Case "&amp;$E$6&amp;" Assumptions'!$B$87:$H$170"), MATCH('Base Case 3 - Forecasts'!R$8, INDIRECT("'Case "&amp;$E$6&amp;" Assumptions'!$B$87:$B$170"), 0), MATCH('Base Case 3 - Forecasts'!$A39, INDIRECT("'Case "&amp;$E$6&amp;" Assumptions'!$B$87:$H$87"), 0))</f>
        <v>82.088399999999979</v>
      </c>
      <c r="S39" s="203">
        <f ca="1">INDEX(INDIRECT("'Case "&amp;$E$6&amp;" Assumptions'!$B$87:$H$170"), MATCH('Base Case 3 - Forecasts'!S$8, INDIRECT("'Case "&amp;$E$6&amp;" Assumptions'!$B$87:$B$170"), 0), MATCH('Base Case 3 - Forecasts'!$A39, INDIRECT("'Case "&amp;$E$6&amp;" Assumptions'!$B$87:$H$87"), 0))</f>
        <v>83.236499999999978</v>
      </c>
      <c r="T39" s="203">
        <f ca="1">INDEX(INDIRECT("'Case "&amp;$E$6&amp;" Assumptions'!$B$87:$H$170"), MATCH('Base Case 3 - Forecasts'!T$8, INDIRECT("'Case "&amp;$E$6&amp;" Assumptions'!$B$87:$B$170"), 0), MATCH('Base Case 3 - Forecasts'!$A39, INDIRECT("'Case "&amp;$E$6&amp;" Assumptions'!$B$87:$H$87"), 0))</f>
        <v>84.384599999999978</v>
      </c>
      <c r="U39" s="203">
        <f ca="1">INDEX(INDIRECT("'Case "&amp;$E$6&amp;" Assumptions'!$B$87:$H$170"), MATCH('Base Case 3 - Forecasts'!U$8, INDIRECT("'Case "&amp;$E$6&amp;" Assumptions'!$B$87:$B$170"), 0), MATCH('Base Case 3 - Forecasts'!$A39, INDIRECT("'Case "&amp;$E$6&amp;" Assumptions'!$B$87:$H$87"), 0))</f>
        <v>85.532699999999977</v>
      </c>
      <c r="V39" s="203">
        <f ca="1">INDEX(INDIRECT("'Case "&amp;$E$6&amp;" Assumptions'!$B$87:$H$170"), MATCH('Base Case 3 - Forecasts'!V$8, INDIRECT("'Case "&amp;$E$6&amp;" Assumptions'!$B$87:$B$170"), 0), MATCH('Base Case 3 - Forecasts'!$A39, INDIRECT("'Case "&amp;$E$6&amp;" Assumptions'!$B$87:$H$87"), 0))</f>
        <v>86.680799999999977</v>
      </c>
      <c r="W39" s="203">
        <f ca="1">INDEX(INDIRECT("'Case "&amp;$E$6&amp;" Assumptions'!$B$87:$H$170"), MATCH('Base Case 3 - Forecasts'!W$8, INDIRECT("'Case "&amp;$E$6&amp;" Assumptions'!$B$87:$B$170"), 0), MATCH('Base Case 3 - Forecasts'!$A39, INDIRECT("'Case "&amp;$E$6&amp;" Assumptions'!$B$87:$H$87"), 0))</f>
        <v>87.828899999999976</v>
      </c>
      <c r="X39" s="203">
        <f ca="1">INDEX(INDIRECT("'Case "&amp;$E$6&amp;" Assumptions'!$B$87:$H$170"), MATCH('Base Case 3 - Forecasts'!X$8, INDIRECT("'Case "&amp;$E$6&amp;" Assumptions'!$B$87:$B$170"), 0), MATCH('Base Case 3 - Forecasts'!$A39, INDIRECT("'Case "&amp;$E$6&amp;" Assumptions'!$B$87:$H$87"), 0))</f>
        <v>88.976999999999975</v>
      </c>
      <c r="Y39" s="203">
        <f ca="1">INDEX(INDIRECT("'Case "&amp;$E$6&amp;" Assumptions'!$B$87:$H$170"), MATCH('Base Case 3 - Forecasts'!Y$8, INDIRECT("'Case "&amp;$E$6&amp;" Assumptions'!$B$87:$B$170"), 0), MATCH('Base Case 3 - Forecasts'!$A39, INDIRECT("'Case "&amp;$E$6&amp;" Assumptions'!$B$87:$H$87"), 0))</f>
        <v>90.153999999999968</v>
      </c>
      <c r="Z39" s="203">
        <f ca="1">INDEX(INDIRECT("'Case "&amp;$E$6&amp;" Assumptions'!$B$87:$H$170"), MATCH('Base Case 3 - Forecasts'!Z$8, INDIRECT("'Case "&amp;$E$6&amp;" Assumptions'!$B$87:$B$170"), 0), MATCH('Base Case 3 - Forecasts'!$A39, INDIRECT("'Case "&amp;$E$6&amp;" Assumptions'!$B$87:$H$87"), 0))</f>
        <v>91.33099999999996</v>
      </c>
      <c r="AA39" s="203">
        <f ca="1">INDEX(INDIRECT("'Case "&amp;$E$6&amp;" Assumptions'!$B$87:$H$170"), MATCH('Base Case 3 - Forecasts'!AA$8, INDIRECT("'Case "&amp;$E$6&amp;" Assumptions'!$B$87:$B$170"), 0), MATCH('Base Case 3 - Forecasts'!$A39, INDIRECT("'Case "&amp;$E$6&amp;" Assumptions'!$B$87:$H$87"), 0))</f>
        <v>92.507999999999953</v>
      </c>
      <c r="AB39" s="203">
        <f ca="1">INDEX(INDIRECT("'Case "&amp;$E$6&amp;" Assumptions'!$B$87:$H$170"), MATCH('Base Case 3 - Forecasts'!AB$8, INDIRECT("'Case "&amp;$E$6&amp;" Assumptions'!$B$87:$B$170"), 0), MATCH('Base Case 3 - Forecasts'!$A39, INDIRECT("'Case "&amp;$E$6&amp;" Assumptions'!$B$87:$H$87"), 0))</f>
        <v>93.684999999999945</v>
      </c>
      <c r="AC39" s="203">
        <f ca="1">INDEX(INDIRECT("'Case "&amp;$E$6&amp;" Assumptions'!$B$87:$H$170"), MATCH('Base Case 3 - Forecasts'!AC$8, INDIRECT("'Case "&amp;$E$6&amp;" Assumptions'!$B$87:$B$170"), 0), MATCH('Base Case 3 - Forecasts'!$A39, INDIRECT("'Case "&amp;$E$6&amp;" Assumptions'!$B$87:$H$87"), 0))</f>
        <v>94.861999999999938</v>
      </c>
      <c r="AD39" s="203">
        <f ca="1">INDEX(INDIRECT("'Case "&amp;$E$6&amp;" Assumptions'!$B$87:$H$170"), MATCH('Base Case 3 - Forecasts'!AD$8, INDIRECT("'Case "&amp;$E$6&amp;" Assumptions'!$B$87:$B$170"), 0), MATCH('Base Case 3 - Forecasts'!$A39, INDIRECT("'Case "&amp;$E$6&amp;" Assumptions'!$B$87:$H$87"), 0))</f>
        <v>96.03899999999993</v>
      </c>
      <c r="AE39" s="203">
        <f ca="1">INDEX(INDIRECT("'Case "&amp;$E$6&amp;" Assumptions'!$B$87:$H$170"), MATCH('Base Case 3 - Forecasts'!AE$8, INDIRECT("'Case "&amp;$E$6&amp;" Assumptions'!$B$87:$B$170"), 0), MATCH('Base Case 3 - Forecasts'!$A39, INDIRECT("'Case "&amp;$E$6&amp;" Assumptions'!$B$87:$H$87"), 0))</f>
        <v>97.215999999999923</v>
      </c>
      <c r="AF39" s="203">
        <f ca="1">INDEX(INDIRECT("'Case "&amp;$E$6&amp;" Assumptions'!$B$87:$H$170"), MATCH('Base Case 3 - Forecasts'!AF$8, INDIRECT("'Case "&amp;$E$6&amp;" Assumptions'!$B$87:$B$170"), 0), MATCH('Base Case 3 - Forecasts'!$A39, INDIRECT("'Case "&amp;$E$6&amp;" Assumptions'!$B$87:$H$87"), 0))</f>
        <v>98.392999999999915</v>
      </c>
      <c r="AG39" s="203">
        <f ca="1">INDEX(INDIRECT("'Case "&amp;$E$6&amp;" Assumptions'!$B$87:$H$170"), MATCH('Base Case 3 - Forecasts'!AG$8, INDIRECT("'Case "&amp;$E$6&amp;" Assumptions'!$B$87:$B$170"), 0), MATCH('Base Case 3 - Forecasts'!$A39, INDIRECT("'Case "&amp;$E$6&amp;" Assumptions'!$B$87:$H$87"), 0))</f>
        <v>99.569999999999908</v>
      </c>
      <c r="AH39" s="203">
        <f ca="1">INDEX(INDIRECT("'Case "&amp;$E$6&amp;" Assumptions'!$B$87:$H$170"), MATCH('Base Case 3 - Forecasts'!AH$8, INDIRECT("'Case "&amp;$E$6&amp;" Assumptions'!$B$87:$B$170"), 0), MATCH('Base Case 3 - Forecasts'!$A39, INDIRECT("'Case "&amp;$E$6&amp;" Assumptions'!$B$87:$H$87"), 0))</f>
        <v>100.7469999999999</v>
      </c>
      <c r="AI39" s="203">
        <f ca="1">INDEX(INDIRECT("'Case "&amp;$E$6&amp;" Assumptions'!$B$87:$H$170"), MATCH('Base Case 3 - Forecasts'!AI$8, INDIRECT("'Case "&amp;$E$6&amp;" Assumptions'!$B$87:$B$170"), 0), MATCH('Base Case 3 - Forecasts'!$A39, INDIRECT("'Case "&amp;$E$6&amp;" Assumptions'!$B$87:$H$87"), 0))</f>
        <v>102.0269999999999</v>
      </c>
      <c r="AJ39" s="203">
        <f ca="1">INDEX(INDIRECT("'Case "&amp;$E$6&amp;" Assumptions'!$B$87:$H$170"), MATCH('Base Case 3 - Forecasts'!AJ$8, INDIRECT("'Case "&amp;$E$6&amp;" Assumptions'!$B$87:$B$170"), 0), MATCH('Base Case 3 - Forecasts'!$A39, INDIRECT("'Case "&amp;$E$6&amp;" Assumptions'!$B$87:$H$87"), 0))</f>
        <v>103.3069999999999</v>
      </c>
      <c r="AK39" s="203">
        <f ca="1">INDEX(INDIRECT("'Case "&amp;$E$6&amp;" Assumptions'!$B$87:$H$170"), MATCH('Base Case 3 - Forecasts'!AK$8, INDIRECT("'Case "&amp;$E$6&amp;" Assumptions'!$B$87:$B$170"), 0), MATCH('Base Case 3 - Forecasts'!$A39, INDIRECT("'Case "&amp;$E$6&amp;" Assumptions'!$B$87:$H$87"), 0))</f>
        <v>104.5869999999999</v>
      </c>
      <c r="AL39" s="203">
        <f ca="1">INDEX(INDIRECT("'Case "&amp;$E$6&amp;" Assumptions'!$B$87:$H$170"), MATCH('Base Case 3 - Forecasts'!AL$8, INDIRECT("'Case "&amp;$E$6&amp;" Assumptions'!$B$87:$B$170"), 0), MATCH('Base Case 3 - Forecasts'!$A39, INDIRECT("'Case "&amp;$E$6&amp;" Assumptions'!$B$87:$H$87"), 0))</f>
        <v>105.8669999999999</v>
      </c>
      <c r="AM39" s="203">
        <f ca="1">INDEX(INDIRECT("'Case "&amp;$E$6&amp;" Assumptions'!$B$87:$H$170"), MATCH('Base Case 3 - Forecasts'!AM$8, INDIRECT("'Case "&amp;$E$6&amp;" Assumptions'!$B$87:$B$170"), 0), MATCH('Base Case 3 - Forecasts'!$A39, INDIRECT("'Case "&amp;$E$6&amp;" Assumptions'!$B$87:$H$87"), 0))</f>
        <v>107.14699999999991</v>
      </c>
      <c r="AN39" s="203">
        <f ca="1">INDEX(INDIRECT("'Case "&amp;$E$6&amp;" Assumptions'!$B$87:$H$170"), MATCH('Base Case 3 - Forecasts'!AN$8, INDIRECT("'Case "&amp;$E$6&amp;" Assumptions'!$B$87:$B$170"), 0), MATCH('Base Case 3 - Forecasts'!$A39, INDIRECT("'Case "&amp;$E$6&amp;" Assumptions'!$B$87:$H$87"), 0))</f>
        <v>108.42699999999991</v>
      </c>
      <c r="AO39" s="203">
        <f ca="1">INDEX(INDIRECT("'Case "&amp;$E$6&amp;" Assumptions'!$B$87:$H$170"), MATCH('Base Case 3 - Forecasts'!AO$8, INDIRECT("'Case "&amp;$E$6&amp;" Assumptions'!$B$87:$B$170"), 0), MATCH('Base Case 3 - Forecasts'!$A39, INDIRECT("'Case "&amp;$E$6&amp;" Assumptions'!$B$87:$H$87"), 0))</f>
        <v>109.70699999999991</v>
      </c>
      <c r="AP39" s="203">
        <f ca="1">INDEX(INDIRECT("'Case "&amp;$E$6&amp;" Assumptions'!$B$87:$H$170"), MATCH('Base Case 3 - Forecasts'!AP$8, INDIRECT("'Case "&amp;$E$6&amp;" Assumptions'!$B$87:$B$170"), 0), MATCH('Base Case 3 - Forecasts'!$A39, INDIRECT("'Case "&amp;$E$6&amp;" Assumptions'!$B$87:$H$87"), 0))</f>
        <v>110.98699999999991</v>
      </c>
      <c r="AQ39" s="203">
        <f ca="1">INDEX(INDIRECT("'Case "&amp;$E$6&amp;" Assumptions'!$B$87:$H$170"), MATCH('Base Case 3 - Forecasts'!AQ$8, INDIRECT("'Case "&amp;$E$6&amp;" Assumptions'!$B$87:$B$170"), 0), MATCH('Base Case 3 - Forecasts'!$A39, INDIRECT("'Case "&amp;$E$6&amp;" Assumptions'!$B$87:$H$87"), 0))</f>
        <v>112.26699999999991</v>
      </c>
      <c r="AR39" s="203">
        <f ca="1">INDEX(INDIRECT("'Case "&amp;$E$6&amp;" Assumptions'!$B$87:$H$170"), MATCH('Base Case 3 - Forecasts'!AR$8, INDIRECT("'Case "&amp;$E$6&amp;" Assumptions'!$B$87:$B$170"), 0), MATCH('Base Case 3 - Forecasts'!$A39, INDIRECT("'Case "&amp;$E$6&amp;" Assumptions'!$B$87:$H$87"), 0))</f>
        <v>113.54699999999991</v>
      </c>
      <c r="AS39" s="203">
        <f ca="1">INDEX(INDIRECT("'Case "&amp;$E$6&amp;" Assumptions'!$B$87:$H$170"), MATCH('Base Case 3 - Forecasts'!AS$8, INDIRECT("'Case "&amp;$E$6&amp;" Assumptions'!$B$87:$B$170"), 0), MATCH('Base Case 3 - Forecasts'!$A39, INDIRECT("'Case "&amp;$E$6&amp;" Assumptions'!$B$87:$H$87"), 0))</f>
        <v>114.86069999999991</v>
      </c>
      <c r="AT39" s="203">
        <f ca="1">INDEX(INDIRECT("'Case "&amp;$E$6&amp;" Assumptions'!$B$87:$H$170"), MATCH('Base Case 3 - Forecasts'!AT$8, INDIRECT("'Case "&amp;$E$6&amp;" Assumptions'!$B$87:$B$170"), 0), MATCH('Base Case 3 - Forecasts'!$A39, INDIRECT("'Case "&amp;$E$6&amp;" Assumptions'!$B$87:$H$87"), 0))</f>
        <v>116.17439999999991</v>
      </c>
      <c r="AU39" s="203">
        <f ca="1">INDEX(INDIRECT("'Case "&amp;$E$6&amp;" Assumptions'!$B$87:$H$170"), MATCH('Base Case 3 - Forecasts'!AU$8, INDIRECT("'Case "&amp;$E$6&amp;" Assumptions'!$B$87:$B$170"), 0), MATCH('Base Case 3 - Forecasts'!$A39, INDIRECT("'Case "&amp;$E$6&amp;" Assumptions'!$B$87:$H$87"), 0))</f>
        <v>117.4880999999999</v>
      </c>
      <c r="AV39" s="203">
        <f ca="1">INDEX(INDIRECT("'Case "&amp;$E$6&amp;" Assumptions'!$B$87:$H$170"), MATCH('Base Case 3 - Forecasts'!AV$8, INDIRECT("'Case "&amp;$E$6&amp;" Assumptions'!$B$87:$B$170"), 0), MATCH('Base Case 3 - Forecasts'!$A39, INDIRECT("'Case "&amp;$E$6&amp;" Assumptions'!$B$87:$H$87"), 0))</f>
        <v>118.8017999999999</v>
      </c>
      <c r="AW39" s="203">
        <f ca="1">INDEX(INDIRECT("'Case "&amp;$E$6&amp;" Assumptions'!$B$87:$H$170"), MATCH('Base Case 3 - Forecasts'!AW$8, INDIRECT("'Case "&amp;$E$6&amp;" Assumptions'!$B$87:$B$170"), 0), MATCH('Base Case 3 - Forecasts'!$A39, INDIRECT("'Case "&amp;$E$6&amp;" Assumptions'!$B$87:$H$87"), 0))</f>
        <v>120.1154999999999</v>
      </c>
      <c r="AX39" s="203">
        <f ca="1">INDEX(INDIRECT("'Case "&amp;$E$6&amp;" Assumptions'!$B$87:$H$170"), MATCH('Base Case 3 - Forecasts'!AX$8, INDIRECT("'Case "&amp;$E$6&amp;" Assumptions'!$B$87:$B$170"), 0), MATCH('Base Case 3 - Forecasts'!$A39, INDIRECT("'Case "&amp;$E$6&amp;" Assumptions'!$B$87:$H$87"), 0))</f>
        <v>121.42919999999989</v>
      </c>
      <c r="AY39" s="203">
        <f ca="1">INDEX(INDIRECT("'Case "&amp;$E$6&amp;" Assumptions'!$B$87:$H$170"), MATCH('Base Case 3 - Forecasts'!AY$8, INDIRECT("'Case "&amp;$E$6&amp;" Assumptions'!$B$87:$B$170"), 0), MATCH('Base Case 3 - Forecasts'!$A39, INDIRECT("'Case "&amp;$E$6&amp;" Assumptions'!$B$87:$H$87"), 0))</f>
        <v>122.74289999999989</v>
      </c>
      <c r="AZ39" s="203">
        <f ca="1">INDEX(INDIRECT("'Case "&amp;$E$6&amp;" Assumptions'!$B$87:$H$170"), MATCH('Base Case 3 - Forecasts'!AZ$8, INDIRECT("'Case "&amp;$E$6&amp;" Assumptions'!$B$87:$B$170"), 0), MATCH('Base Case 3 - Forecasts'!$A39, INDIRECT("'Case "&amp;$E$6&amp;" Assumptions'!$B$87:$H$87"), 0))</f>
        <v>124.05659999999989</v>
      </c>
      <c r="BA39" s="203">
        <f ca="1">INDEX(INDIRECT("'Case "&amp;$E$6&amp;" Assumptions'!$B$87:$H$170"), MATCH('Base Case 3 - Forecasts'!BA$8, INDIRECT("'Case "&amp;$E$6&amp;" Assumptions'!$B$87:$B$170"), 0), MATCH('Base Case 3 - Forecasts'!$A39, INDIRECT("'Case "&amp;$E$6&amp;" Assumptions'!$B$87:$H$87"), 0))</f>
        <v>125.37029999999989</v>
      </c>
      <c r="BB39" s="203">
        <f ca="1">INDEX(INDIRECT("'Case "&amp;$E$6&amp;" Assumptions'!$B$87:$H$170"), MATCH('Base Case 3 - Forecasts'!BB$8, INDIRECT("'Case "&amp;$E$6&amp;" Assumptions'!$B$87:$B$170"), 0), MATCH('Base Case 3 - Forecasts'!$A39, INDIRECT("'Case "&amp;$E$6&amp;" Assumptions'!$B$87:$H$87"), 0))</f>
        <v>126.68399999999988</v>
      </c>
      <c r="BC39" s="203">
        <f ca="1">INDEX(INDIRECT("'Case "&amp;$E$6&amp;" Assumptions'!$B$87:$H$170"), MATCH('Base Case 3 - Forecasts'!BC$8, INDIRECT("'Case "&amp;$E$6&amp;" Assumptions'!$B$87:$B$170"), 0), MATCH('Base Case 3 - Forecasts'!$A39, INDIRECT("'Case "&amp;$E$6&amp;" Assumptions'!$B$87:$H$87"), 0))</f>
        <v>127.87909999999988</v>
      </c>
      <c r="BD39" s="203">
        <f ca="1">INDEX(INDIRECT("'Case "&amp;$E$6&amp;" Assumptions'!$B$87:$H$170"), MATCH('Base Case 3 - Forecasts'!BD$8, INDIRECT("'Case "&amp;$E$6&amp;" Assumptions'!$B$87:$B$170"), 0), MATCH('Base Case 3 - Forecasts'!$A39, INDIRECT("'Case "&amp;$E$6&amp;" Assumptions'!$B$87:$H$87"), 0))</f>
        <v>129.07419999999988</v>
      </c>
      <c r="BE39" s="203">
        <f ca="1">INDEX(INDIRECT("'Case "&amp;$E$6&amp;" Assumptions'!$B$87:$H$170"), MATCH('Base Case 3 - Forecasts'!BE$8, INDIRECT("'Case "&amp;$E$6&amp;" Assumptions'!$B$87:$B$170"), 0), MATCH('Base Case 3 - Forecasts'!$A39, INDIRECT("'Case "&amp;$E$6&amp;" Assumptions'!$B$87:$H$87"), 0))</f>
        <v>130.26929999999987</v>
      </c>
      <c r="BF39" s="203">
        <f ca="1">INDEX(INDIRECT("'Case "&amp;$E$6&amp;" Assumptions'!$B$87:$H$170"), MATCH('Base Case 3 - Forecasts'!BF$8, INDIRECT("'Case "&amp;$E$6&amp;" Assumptions'!$B$87:$B$170"), 0), MATCH('Base Case 3 - Forecasts'!$A39, INDIRECT("'Case "&amp;$E$6&amp;" Assumptions'!$B$87:$H$87"), 0))</f>
        <v>131.46439999999987</v>
      </c>
      <c r="BG39" s="203">
        <f ca="1">INDEX(INDIRECT("'Case "&amp;$E$6&amp;" Assumptions'!$B$87:$H$170"), MATCH('Base Case 3 - Forecasts'!BG$8, INDIRECT("'Case "&amp;$E$6&amp;" Assumptions'!$B$87:$B$170"), 0), MATCH('Base Case 3 - Forecasts'!$A39, INDIRECT("'Case "&amp;$E$6&amp;" Assumptions'!$B$87:$H$87"), 0))</f>
        <v>132.65949999999987</v>
      </c>
      <c r="BH39" s="203">
        <f ca="1">INDEX(INDIRECT("'Case "&amp;$E$6&amp;" Assumptions'!$B$87:$H$170"), MATCH('Base Case 3 - Forecasts'!BH$8, INDIRECT("'Case "&amp;$E$6&amp;" Assumptions'!$B$87:$B$170"), 0), MATCH('Base Case 3 - Forecasts'!$A39, INDIRECT("'Case "&amp;$E$6&amp;" Assumptions'!$B$87:$H$87"), 0))</f>
        <v>133.85459999999986</v>
      </c>
      <c r="BI39" s="203">
        <f ca="1">INDEX(INDIRECT("'Case "&amp;$E$6&amp;" Assumptions'!$B$87:$H$170"), MATCH('Base Case 3 - Forecasts'!BI$8, INDIRECT("'Case "&amp;$E$6&amp;" Assumptions'!$B$87:$B$170"), 0), MATCH('Base Case 3 - Forecasts'!$A39, INDIRECT("'Case "&amp;$E$6&amp;" Assumptions'!$B$87:$H$87"), 0))</f>
        <v>135.04969999999986</v>
      </c>
      <c r="BJ39" s="203">
        <f ca="1">INDEX(INDIRECT("'Case "&amp;$E$6&amp;" Assumptions'!$B$87:$H$170"), MATCH('Base Case 3 - Forecasts'!BJ$8, INDIRECT("'Case "&amp;$E$6&amp;" Assumptions'!$B$87:$B$170"), 0), MATCH('Base Case 3 - Forecasts'!$A39, INDIRECT("'Case "&amp;$E$6&amp;" Assumptions'!$B$87:$H$87"), 0))</f>
        <v>136.24479999999986</v>
      </c>
      <c r="BK39" s="203">
        <f ca="1">INDEX(INDIRECT("'Case "&amp;$E$6&amp;" Assumptions'!$B$87:$H$170"), MATCH('Base Case 3 - Forecasts'!BK$8, INDIRECT("'Case "&amp;$E$6&amp;" Assumptions'!$B$87:$B$170"), 0), MATCH('Base Case 3 - Forecasts'!$A39, INDIRECT("'Case "&amp;$E$6&amp;" Assumptions'!$B$87:$H$87"), 0))</f>
        <v>137.43989999999985</v>
      </c>
      <c r="BL39" s="203">
        <f ca="1">INDEX(INDIRECT("'Case "&amp;$E$6&amp;" Assumptions'!$B$87:$H$170"), MATCH('Base Case 3 - Forecasts'!BL$8, INDIRECT("'Case "&amp;$E$6&amp;" Assumptions'!$B$87:$B$170"), 0), MATCH('Base Case 3 - Forecasts'!$A39, INDIRECT("'Case "&amp;$E$6&amp;" Assumptions'!$B$87:$H$87"), 0))</f>
        <v>138.63499999999985</v>
      </c>
      <c r="BM39" s="203">
        <f ca="1">INDEX(INDIRECT("'Case "&amp;$E$6&amp;" Assumptions'!$B$87:$H$170"), MATCH('Base Case 3 - Forecasts'!BM$8, INDIRECT("'Case "&amp;$E$6&amp;" Assumptions'!$B$87:$B$170"), 0), MATCH('Base Case 3 - Forecasts'!$A39, INDIRECT("'Case "&amp;$E$6&amp;" Assumptions'!$B$87:$H$87"), 0))</f>
        <v>139.72739999999985</v>
      </c>
      <c r="BN39" s="203">
        <f ca="1">INDEX(INDIRECT("'Case "&amp;$E$6&amp;" Assumptions'!$B$87:$H$170"), MATCH('Base Case 3 - Forecasts'!BN$8, INDIRECT("'Case "&amp;$E$6&amp;" Assumptions'!$B$87:$B$170"), 0), MATCH('Base Case 3 - Forecasts'!$A39, INDIRECT("'Case "&amp;$E$6&amp;" Assumptions'!$B$87:$H$87"), 0))</f>
        <v>140.81979999999984</v>
      </c>
      <c r="BO39" s="203">
        <f ca="1">INDEX(INDIRECT("'Case "&amp;$E$6&amp;" Assumptions'!$B$87:$H$170"), MATCH('Base Case 3 - Forecasts'!BO$8, INDIRECT("'Case "&amp;$E$6&amp;" Assumptions'!$B$87:$B$170"), 0), MATCH('Base Case 3 - Forecasts'!$A39, INDIRECT("'Case "&amp;$E$6&amp;" Assumptions'!$B$87:$H$87"), 0))</f>
        <v>141.91219999999984</v>
      </c>
      <c r="BP39" s="203">
        <f ca="1">INDEX(INDIRECT("'Case "&amp;$E$6&amp;" Assumptions'!$B$87:$H$170"), MATCH('Base Case 3 - Forecasts'!BP$8, INDIRECT("'Case "&amp;$E$6&amp;" Assumptions'!$B$87:$B$170"), 0), MATCH('Base Case 3 - Forecasts'!$A39, INDIRECT("'Case "&amp;$E$6&amp;" Assumptions'!$B$87:$H$87"), 0))</f>
        <v>143.00459999999984</v>
      </c>
      <c r="BQ39" s="203">
        <f ca="1">INDEX(INDIRECT("'Case "&amp;$E$6&amp;" Assumptions'!$B$87:$H$170"), MATCH('Base Case 3 - Forecasts'!BQ$8, INDIRECT("'Case "&amp;$E$6&amp;" Assumptions'!$B$87:$B$170"), 0), MATCH('Base Case 3 - Forecasts'!$A39, INDIRECT("'Case "&amp;$E$6&amp;" Assumptions'!$B$87:$H$87"), 0))</f>
        <v>144.09699999999984</v>
      </c>
      <c r="BR39" s="203">
        <f ca="1">INDEX(INDIRECT("'Case "&amp;$E$6&amp;" Assumptions'!$B$87:$H$170"), MATCH('Base Case 3 - Forecasts'!BR$8, INDIRECT("'Case "&amp;$E$6&amp;" Assumptions'!$B$87:$B$170"), 0), MATCH('Base Case 3 - Forecasts'!$A39, INDIRECT("'Case "&amp;$E$6&amp;" Assumptions'!$B$87:$H$87"), 0))</f>
        <v>145.18939999999984</v>
      </c>
      <c r="BS39" s="203">
        <f ca="1">INDEX(INDIRECT("'Case "&amp;$E$6&amp;" Assumptions'!$B$87:$H$170"), MATCH('Base Case 3 - Forecasts'!BS$8, INDIRECT("'Case "&amp;$E$6&amp;" Assumptions'!$B$87:$B$170"), 0), MATCH('Base Case 3 - Forecasts'!$A39, INDIRECT("'Case "&amp;$E$6&amp;" Assumptions'!$B$87:$H$87"), 0))</f>
        <v>146.28179999999983</v>
      </c>
      <c r="BT39" s="203">
        <f ca="1">INDEX(INDIRECT("'Case "&amp;$E$6&amp;" Assumptions'!$B$87:$H$170"), MATCH('Base Case 3 - Forecasts'!BT$8, INDIRECT("'Case "&amp;$E$6&amp;" Assumptions'!$B$87:$B$170"), 0), MATCH('Base Case 3 - Forecasts'!$A39, INDIRECT("'Case "&amp;$E$6&amp;" Assumptions'!$B$87:$H$87"), 0))</f>
        <v>147.37419999999983</v>
      </c>
      <c r="BU39" s="203">
        <f ca="1">INDEX(INDIRECT("'Case "&amp;$E$6&amp;" Assumptions'!$B$87:$H$170"), MATCH('Base Case 3 - Forecasts'!BU$8, INDIRECT("'Case "&amp;$E$6&amp;" Assumptions'!$B$87:$B$170"), 0), MATCH('Base Case 3 - Forecasts'!$A39, INDIRECT("'Case "&amp;$E$6&amp;" Assumptions'!$B$87:$H$87"), 0))</f>
        <v>148.46659999999983</v>
      </c>
      <c r="BV39" s="203">
        <f ca="1">INDEX(INDIRECT("'Case "&amp;$E$6&amp;" Assumptions'!$B$87:$H$170"), MATCH('Base Case 3 - Forecasts'!BV$8, INDIRECT("'Case "&amp;$E$6&amp;" Assumptions'!$B$87:$B$170"), 0), MATCH('Base Case 3 - Forecasts'!$A39, INDIRECT("'Case "&amp;$E$6&amp;" Assumptions'!$B$87:$H$87"), 0))</f>
        <v>149.55899999999983</v>
      </c>
      <c r="BW39" s="203">
        <f ca="1">INDEX(INDIRECT("'Case "&amp;$E$6&amp;" Assumptions'!$B$87:$H$170"), MATCH('Base Case 3 - Forecasts'!BW$8, INDIRECT("'Case "&amp;$E$6&amp;" Assumptions'!$B$87:$B$170"), 0), MATCH('Base Case 3 - Forecasts'!$A39, INDIRECT("'Case "&amp;$E$6&amp;" Assumptions'!$B$87:$H$87"), 0))</f>
        <v>150.63029999999983</v>
      </c>
      <c r="BX39" s="203">
        <f ca="1">INDEX(INDIRECT("'Case "&amp;$E$6&amp;" Assumptions'!$B$87:$H$170"), MATCH('Base Case 3 - Forecasts'!BX$8, INDIRECT("'Case "&amp;$E$6&amp;" Assumptions'!$B$87:$B$170"), 0), MATCH('Base Case 3 - Forecasts'!$A39, INDIRECT("'Case "&amp;$E$6&amp;" Assumptions'!$B$87:$H$87"), 0))</f>
        <v>151.70159999999984</v>
      </c>
      <c r="BY39" s="203">
        <f ca="1">INDEX(INDIRECT("'Case "&amp;$E$6&amp;" Assumptions'!$B$87:$H$170"), MATCH('Base Case 3 - Forecasts'!BY$8, INDIRECT("'Case "&amp;$E$6&amp;" Assumptions'!$B$87:$B$170"), 0), MATCH('Base Case 3 - Forecasts'!$A39, INDIRECT("'Case "&amp;$E$6&amp;" Assumptions'!$B$87:$H$87"), 0))</f>
        <v>152.77289999999985</v>
      </c>
      <c r="BZ39" s="203">
        <f ca="1">INDEX(INDIRECT("'Case "&amp;$E$6&amp;" Assumptions'!$B$87:$H$170"), MATCH('Base Case 3 - Forecasts'!BZ$8, INDIRECT("'Case "&amp;$E$6&amp;" Assumptions'!$B$87:$B$170"), 0), MATCH('Base Case 3 - Forecasts'!$A39, INDIRECT("'Case "&amp;$E$6&amp;" Assumptions'!$B$87:$H$87"), 0))</f>
        <v>153.84419999999986</v>
      </c>
      <c r="CA39" s="203">
        <f ca="1">INDEX(INDIRECT("'Case "&amp;$E$6&amp;" Assumptions'!$B$87:$H$170"), MATCH('Base Case 3 - Forecasts'!CA$8, INDIRECT("'Case "&amp;$E$6&amp;" Assumptions'!$B$87:$B$170"), 0), MATCH('Base Case 3 - Forecasts'!$A39, INDIRECT("'Case "&amp;$E$6&amp;" Assumptions'!$B$87:$H$87"), 0))</f>
        <v>154.91549999999987</v>
      </c>
      <c r="CB39" s="203">
        <f ca="1">INDEX(INDIRECT("'Case "&amp;$E$6&amp;" Assumptions'!$B$87:$H$170"), MATCH('Base Case 3 - Forecasts'!CB$8, INDIRECT("'Case "&amp;$E$6&amp;" Assumptions'!$B$87:$B$170"), 0), MATCH('Base Case 3 - Forecasts'!$A39, INDIRECT("'Case "&amp;$E$6&amp;" Assumptions'!$B$87:$H$87"), 0))</f>
        <v>155.98679999999987</v>
      </c>
      <c r="CC39" s="203">
        <f ca="1">INDEX(INDIRECT("'Case "&amp;$E$6&amp;" Assumptions'!$B$87:$H$170"), MATCH('Base Case 3 - Forecasts'!CC$8, INDIRECT("'Case "&amp;$E$6&amp;" Assumptions'!$B$87:$B$170"), 0), MATCH('Base Case 3 - Forecasts'!$A39, INDIRECT("'Case "&amp;$E$6&amp;" Assumptions'!$B$87:$H$87"), 0))</f>
        <v>157.05809999999988</v>
      </c>
      <c r="CD39" s="203">
        <f ca="1">INDEX(INDIRECT("'Case "&amp;$E$6&amp;" Assumptions'!$B$87:$H$170"), MATCH('Base Case 3 - Forecasts'!CD$8, INDIRECT("'Case "&amp;$E$6&amp;" Assumptions'!$B$87:$B$170"), 0), MATCH('Base Case 3 - Forecasts'!$A39, INDIRECT("'Case "&amp;$E$6&amp;" Assumptions'!$B$87:$H$87"), 0))</f>
        <v>158.12939999999989</v>
      </c>
      <c r="CE39" s="203">
        <f ca="1">INDEX(INDIRECT("'Case "&amp;$E$6&amp;" Assumptions'!$B$87:$H$170"), MATCH('Base Case 3 - Forecasts'!CE$8, INDIRECT("'Case "&amp;$E$6&amp;" Assumptions'!$B$87:$B$170"), 0), MATCH('Base Case 3 - Forecasts'!$A39, INDIRECT("'Case "&amp;$E$6&amp;" Assumptions'!$B$87:$H$87"), 0))</f>
        <v>159.2006999999999</v>
      </c>
      <c r="CF39" s="203">
        <f ca="1">INDEX(INDIRECT("'Case "&amp;$E$6&amp;" Assumptions'!$B$87:$H$170"), MATCH('Base Case 3 - Forecasts'!CF$8, INDIRECT("'Case "&amp;$E$6&amp;" Assumptions'!$B$87:$B$170"), 0), MATCH('Base Case 3 - Forecasts'!$A39, INDIRECT("'Case "&amp;$E$6&amp;" Assumptions'!$B$87:$H$87"), 0))</f>
        <v>160.27199999999991</v>
      </c>
    </row>
    <row r="40" spans="1:84" x14ac:dyDescent="0.2">
      <c r="A40" s="202" t="s">
        <v>143</v>
      </c>
      <c r="B40" s="118" t="s">
        <v>159</v>
      </c>
      <c r="C40" s="118"/>
      <c r="D40" s="203">
        <f ca="1">INDEX(INDIRECT("'Case "&amp;$E$6&amp;" Assumptions'!$B$87:$H$170"), MATCH('Base Case 3 - Forecasts'!D$8, INDIRECT("'Case "&amp;$E$6&amp;" Assumptions'!$B$87:$B$170"), 0), MATCH('Base Case 3 - Forecasts'!$A40, INDIRECT("'Case "&amp;$E$6&amp;" Assumptions'!$B$87:$H$87"), 0))</f>
        <v>14.5</v>
      </c>
      <c r="E40" s="203">
        <f ca="1">INDEX(INDIRECT("'Case "&amp;$E$6&amp;" Assumptions'!$B$87:$H$170"), MATCH('Base Case 3 - Forecasts'!E$8, INDIRECT("'Case "&amp;$E$6&amp;" Assumptions'!$B$87:$B$170"), 0), MATCH('Base Case 3 - Forecasts'!$A40, INDIRECT("'Case "&amp;$E$6&amp;" Assumptions'!$B$87:$H$87"), 0))</f>
        <v>14.7271</v>
      </c>
      <c r="F40" s="203">
        <f ca="1">INDEX(INDIRECT("'Case "&amp;$E$6&amp;" Assumptions'!$B$87:$H$170"), MATCH('Base Case 3 - Forecasts'!F$8, INDIRECT("'Case "&amp;$E$6&amp;" Assumptions'!$B$87:$B$170"), 0), MATCH('Base Case 3 - Forecasts'!$A40, INDIRECT("'Case "&amp;$E$6&amp;" Assumptions'!$B$87:$H$87"), 0))</f>
        <v>14.9542</v>
      </c>
      <c r="G40" s="203">
        <f ca="1">INDEX(INDIRECT("'Case "&amp;$E$6&amp;" Assumptions'!$B$87:$H$170"), MATCH('Base Case 3 - Forecasts'!G$8, INDIRECT("'Case "&amp;$E$6&amp;" Assumptions'!$B$87:$B$170"), 0), MATCH('Base Case 3 - Forecasts'!$A40, INDIRECT("'Case "&amp;$E$6&amp;" Assumptions'!$B$87:$H$87"), 0))</f>
        <v>15.1813</v>
      </c>
      <c r="H40" s="203">
        <f ca="1">INDEX(INDIRECT("'Case "&amp;$E$6&amp;" Assumptions'!$B$87:$H$170"), MATCH('Base Case 3 - Forecasts'!H$8, INDIRECT("'Case "&amp;$E$6&amp;" Assumptions'!$B$87:$B$170"), 0), MATCH('Base Case 3 - Forecasts'!$A40, INDIRECT("'Case "&amp;$E$6&amp;" Assumptions'!$B$87:$H$87"), 0))</f>
        <v>15.4084</v>
      </c>
      <c r="I40" s="203">
        <f ca="1">INDEX(INDIRECT("'Case "&amp;$E$6&amp;" Assumptions'!$B$87:$H$170"), MATCH('Base Case 3 - Forecasts'!I$8, INDIRECT("'Case "&amp;$E$6&amp;" Assumptions'!$B$87:$B$170"), 0), MATCH('Base Case 3 - Forecasts'!$A40, INDIRECT("'Case "&amp;$E$6&amp;" Assumptions'!$B$87:$H$87"), 0))</f>
        <v>15.6355</v>
      </c>
      <c r="J40" s="203">
        <f ca="1">INDEX(INDIRECT("'Case "&amp;$E$6&amp;" Assumptions'!$B$87:$H$170"), MATCH('Base Case 3 - Forecasts'!J$8, INDIRECT("'Case "&amp;$E$6&amp;" Assumptions'!$B$87:$B$170"), 0), MATCH('Base Case 3 - Forecasts'!$A40, INDIRECT("'Case "&amp;$E$6&amp;" Assumptions'!$B$87:$H$87"), 0))</f>
        <v>15.8626</v>
      </c>
      <c r="K40" s="203">
        <f ca="1">INDEX(INDIRECT("'Case "&amp;$E$6&amp;" Assumptions'!$B$87:$H$170"), MATCH('Base Case 3 - Forecasts'!K$8, INDIRECT("'Case "&amp;$E$6&amp;" Assumptions'!$B$87:$B$170"), 0), MATCH('Base Case 3 - Forecasts'!$A40, INDIRECT("'Case "&amp;$E$6&amp;" Assumptions'!$B$87:$H$87"), 0))</f>
        <v>16.089700000000001</v>
      </c>
      <c r="L40" s="203">
        <f ca="1">INDEX(INDIRECT("'Case "&amp;$E$6&amp;" Assumptions'!$B$87:$H$170"), MATCH('Base Case 3 - Forecasts'!L$8, INDIRECT("'Case "&amp;$E$6&amp;" Assumptions'!$B$87:$B$170"), 0), MATCH('Base Case 3 - Forecasts'!$A40, INDIRECT("'Case "&amp;$E$6&amp;" Assumptions'!$B$87:$H$87"), 0))</f>
        <v>16.316800000000001</v>
      </c>
      <c r="M40" s="203">
        <f ca="1">INDEX(INDIRECT("'Case "&amp;$E$6&amp;" Assumptions'!$B$87:$H$170"), MATCH('Base Case 3 - Forecasts'!M$8, INDIRECT("'Case "&amp;$E$6&amp;" Assumptions'!$B$87:$B$170"), 0), MATCH('Base Case 3 - Forecasts'!$A40, INDIRECT("'Case "&amp;$E$6&amp;" Assumptions'!$B$87:$H$87"), 0))</f>
        <v>16.543900000000001</v>
      </c>
      <c r="N40" s="203">
        <f ca="1">INDEX(INDIRECT("'Case "&amp;$E$6&amp;" Assumptions'!$B$87:$H$170"), MATCH('Base Case 3 - Forecasts'!N$8, INDIRECT("'Case "&amp;$E$6&amp;" Assumptions'!$B$87:$B$170"), 0), MATCH('Base Case 3 - Forecasts'!$A40, INDIRECT("'Case "&amp;$E$6&amp;" Assumptions'!$B$87:$H$87"), 0))</f>
        <v>16.771000000000001</v>
      </c>
      <c r="O40" s="203">
        <f ca="1">INDEX(INDIRECT("'Case "&amp;$E$6&amp;" Assumptions'!$B$87:$H$170"), MATCH('Base Case 3 - Forecasts'!O$8, INDIRECT("'Case "&amp;$E$6&amp;" Assumptions'!$B$87:$B$170"), 0), MATCH('Base Case 3 - Forecasts'!$A40, INDIRECT("'Case "&amp;$E$6&amp;" Assumptions'!$B$87:$H$87"), 0))</f>
        <v>17.019500000000001</v>
      </c>
      <c r="P40" s="203">
        <f ca="1">INDEX(INDIRECT("'Case "&amp;$E$6&amp;" Assumptions'!$B$87:$H$170"), MATCH('Base Case 3 - Forecasts'!P$8, INDIRECT("'Case "&amp;$E$6&amp;" Assumptions'!$B$87:$B$170"), 0), MATCH('Base Case 3 - Forecasts'!$A40, INDIRECT("'Case "&amp;$E$6&amp;" Assumptions'!$B$87:$H$87"), 0))</f>
        <v>17.268000000000001</v>
      </c>
      <c r="Q40" s="203">
        <f ca="1">INDEX(INDIRECT("'Case "&amp;$E$6&amp;" Assumptions'!$B$87:$H$170"), MATCH('Base Case 3 - Forecasts'!Q$8, INDIRECT("'Case "&amp;$E$6&amp;" Assumptions'!$B$87:$B$170"), 0), MATCH('Base Case 3 - Forecasts'!$A40, INDIRECT("'Case "&amp;$E$6&amp;" Assumptions'!$B$87:$H$87"), 0))</f>
        <v>17.516500000000001</v>
      </c>
      <c r="R40" s="203">
        <f ca="1">INDEX(INDIRECT("'Case "&amp;$E$6&amp;" Assumptions'!$B$87:$H$170"), MATCH('Base Case 3 - Forecasts'!R$8, INDIRECT("'Case "&amp;$E$6&amp;" Assumptions'!$B$87:$B$170"), 0), MATCH('Base Case 3 - Forecasts'!$A40, INDIRECT("'Case "&amp;$E$6&amp;" Assumptions'!$B$87:$H$87"), 0))</f>
        <v>17.765000000000001</v>
      </c>
      <c r="S40" s="203">
        <f ca="1">INDEX(INDIRECT("'Case "&amp;$E$6&amp;" Assumptions'!$B$87:$H$170"), MATCH('Base Case 3 - Forecasts'!S$8, INDIRECT("'Case "&amp;$E$6&amp;" Assumptions'!$B$87:$B$170"), 0), MATCH('Base Case 3 - Forecasts'!$A40, INDIRECT("'Case "&amp;$E$6&amp;" Assumptions'!$B$87:$H$87"), 0))</f>
        <v>18.013500000000001</v>
      </c>
      <c r="T40" s="203">
        <f ca="1">INDEX(INDIRECT("'Case "&amp;$E$6&amp;" Assumptions'!$B$87:$H$170"), MATCH('Base Case 3 - Forecasts'!T$8, INDIRECT("'Case "&amp;$E$6&amp;" Assumptions'!$B$87:$B$170"), 0), MATCH('Base Case 3 - Forecasts'!$A40, INDIRECT("'Case "&amp;$E$6&amp;" Assumptions'!$B$87:$H$87"), 0))</f>
        <v>18.262</v>
      </c>
      <c r="U40" s="203">
        <f ca="1">INDEX(INDIRECT("'Case "&amp;$E$6&amp;" Assumptions'!$B$87:$H$170"), MATCH('Base Case 3 - Forecasts'!U$8, INDIRECT("'Case "&amp;$E$6&amp;" Assumptions'!$B$87:$B$170"), 0), MATCH('Base Case 3 - Forecasts'!$A40, INDIRECT("'Case "&amp;$E$6&amp;" Assumptions'!$B$87:$H$87"), 0))</f>
        <v>18.5105</v>
      </c>
      <c r="V40" s="203">
        <f ca="1">INDEX(INDIRECT("'Case "&amp;$E$6&amp;" Assumptions'!$B$87:$H$170"), MATCH('Base Case 3 - Forecasts'!V$8, INDIRECT("'Case "&amp;$E$6&amp;" Assumptions'!$B$87:$B$170"), 0), MATCH('Base Case 3 - Forecasts'!$A40, INDIRECT("'Case "&amp;$E$6&amp;" Assumptions'!$B$87:$H$87"), 0))</f>
        <v>18.759</v>
      </c>
      <c r="W40" s="203">
        <f ca="1">INDEX(INDIRECT("'Case "&amp;$E$6&amp;" Assumptions'!$B$87:$H$170"), MATCH('Base Case 3 - Forecasts'!W$8, INDIRECT("'Case "&amp;$E$6&amp;" Assumptions'!$B$87:$B$170"), 0), MATCH('Base Case 3 - Forecasts'!$A40, INDIRECT("'Case "&amp;$E$6&amp;" Assumptions'!$B$87:$H$87"), 0))</f>
        <v>19.0075</v>
      </c>
      <c r="X40" s="203">
        <f ca="1">INDEX(INDIRECT("'Case "&amp;$E$6&amp;" Assumptions'!$B$87:$H$170"), MATCH('Base Case 3 - Forecasts'!X$8, INDIRECT("'Case "&amp;$E$6&amp;" Assumptions'!$B$87:$B$170"), 0), MATCH('Base Case 3 - Forecasts'!$A40, INDIRECT("'Case "&amp;$E$6&amp;" Assumptions'!$B$87:$H$87"), 0))</f>
        <v>19.256</v>
      </c>
      <c r="Y40" s="203">
        <f ca="1">INDEX(INDIRECT("'Case "&amp;$E$6&amp;" Assumptions'!$B$87:$H$170"), MATCH('Base Case 3 - Forecasts'!Y$8, INDIRECT("'Case "&amp;$E$6&amp;" Assumptions'!$B$87:$B$170"), 0), MATCH('Base Case 3 - Forecasts'!$A40, INDIRECT("'Case "&amp;$E$6&amp;" Assumptions'!$B$87:$H$87"), 0))</f>
        <v>19.5107</v>
      </c>
      <c r="Z40" s="203">
        <f ca="1">INDEX(INDIRECT("'Case "&amp;$E$6&amp;" Assumptions'!$B$87:$H$170"), MATCH('Base Case 3 - Forecasts'!Z$8, INDIRECT("'Case "&amp;$E$6&amp;" Assumptions'!$B$87:$B$170"), 0), MATCH('Base Case 3 - Forecasts'!$A40, INDIRECT("'Case "&amp;$E$6&amp;" Assumptions'!$B$87:$H$87"), 0))</f>
        <v>19.7654</v>
      </c>
      <c r="AA40" s="203">
        <f ca="1">INDEX(INDIRECT("'Case "&amp;$E$6&amp;" Assumptions'!$B$87:$H$170"), MATCH('Base Case 3 - Forecasts'!AA$8, INDIRECT("'Case "&amp;$E$6&amp;" Assumptions'!$B$87:$B$170"), 0), MATCH('Base Case 3 - Forecasts'!$A40, INDIRECT("'Case "&amp;$E$6&amp;" Assumptions'!$B$87:$H$87"), 0))</f>
        <v>20.020099999999999</v>
      </c>
      <c r="AB40" s="203">
        <f ca="1">INDEX(INDIRECT("'Case "&amp;$E$6&amp;" Assumptions'!$B$87:$H$170"), MATCH('Base Case 3 - Forecasts'!AB$8, INDIRECT("'Case "&amp;$E$6&amp;" Assumptions'!$B$87:$B$170"), 0), MATCH('Base Case 3 - Forecasts'!$A40, INDIRECT("'Case "&amp;$E$6&amp;" Assumptions'!$B$87:$H$87"), 0))</f>
        <v>20.274799999999999</v>
      </c>
      <c r="AC40" s="203">
        <f ca="1">INDEX(INDIRECT("'Case "&amp;$E$6&amp;" Assumptions'!$B$87:$H$170"), MATCH('Base Case 3 - Forecasts'!AC$8, INDIRECT("'Case "&amp;$E$6&amp;" Assumptions'!$B$87:$B$170"), 0), MATCH('Base Case 3 - Forecasts'!$A40, INDIRECT("'Case "&amp;$E$6&amp;" Assumptions'!$B$87:$H$87"), 0))</f>
        <v>20.529499999999999</v>
      </c>
      <c r="AD40" s="203">
        <f ca="1">INDEX(INDIRECT("'Case "&amp;$E$6&amp;" Assumptions'!$B$87:$H$170"), MATCH('Base Case 3 - Forecasts'!AD$8, INDIRECT("'Case "&amp;$E$6&amp;" Assumptions'!$B$87:$B$170"), 0), MATCH('Base Case 3 - Forecasts'!$A40, INDIRECT("'Case "&amp;$E$6&amp;" Assumptions'!$B$87:$H$87"), 0))</f>
        <v>20.784199999999998</v>
      </c>
      <c r="AE40" s="203">
        <f ca="1">INDEX(INDIRECT("'Case "&amp;$E$6&amp;" Assumptions'!$B$87:$H$170"), MATCH('Base Case 3 - Forecasts'!AE$8, INDIRECT("'Case "&amp;$E$6&amp;" Assumptions'!$B$87:$B$170"), 0), MATCH('Base Case 3 - Forecasts'!$A40, INDIRECT("'Case "&amp;$E$6&amp;" Assumptions'!$B$87:$H$87"), 0))</f>
        <v>21.038899999999998</v>
      </c>
      <c r="AF40" s="203">
        <f ca="1">INDEX(INDIRECT("'Case "&amp;$E$6&amp;" Assumptions'!$B$87:$H$170"), MATCH('Base Case 3 - Forecasts'!AF$8, INDIRECT("'Case "&amp;$E$6&amp;" Assumptions'!$B$87:$B$170"), 0), MATCH('Base Case 3 - Forecasts'!$A40, INDIRECT("'Case "&amp;$E$6&amp;" Assumptions'!$B$87:$H$87"), 0))</f>
        <v>21.293599999999998</v>
      </c>
      <c r="AG40" s="203">
        <f ca="1">INDEX(INDIRECT("'Case "&amp;$E$6&amp;" Assumptions'!$B$87:$H$170"), MATCH('Base Case 3 - Forecasts'!AG$8, INDIRECT("'Case "&amp;$E$6&amp;" Assumptions'!$B$87:$B$170"), 0), MATCH('Base Case 3 - Forecasts'!$A40, INDIRECT("'Case "&amp;$E$6&amp;" Assumptions'!$B$87:$H$87"), 0))</f>
        <v>21.548299999999998</v>
      </c>
      <c r="AH40" s="203">
        <f ca="1">INDEX(INDIRECT("'Case "&amp;$E$6&amp;" Assumptions'!$B$87:$H$170"), MATCH('Base Case 3 - Forecasts'!AH$8, INDIRECT("'Case "&amp;$E$6&amp;" Assumptions'!$B$87:$B$170"), 0), MATCH('Base Case 3 - Forecasts'!$A40, INDIRECT("'Case "&amp;$E$6&amp;" Assumptions'!$B$87:$H$87"), 0))</f>
        <v>21.802999999999997</v>
      </c>
      <c r="AI40" s="203">
        <f ca="1">INDEX(INDIRECT("'Case "&amp;$E$6&amp;" Assumptions'!$B$87:$H$170"), MATCH('Base Case 3 - Forecasts'!AI$8, INDIRECT("'Case "&amp;$E$6&amp;" Assumptions'!$B$87:$B$170"), 0), MATCH('Base Case 3 - Forecasts'!$A40, INDIRECT("'Case "&amp;$E$6&amp;" Assumptions'!$B$87:$H$87"), 0))</f>
        <v>22.080099999999998</v>
      </c>
      <c r="AJ40" s="203">
        <f ca="1">INDEX(INDIRECT("'Case "&amp;$E$6&amp;" Assumptions'!$B$87:$H$170"), MATCH('Base Case 3 - Forecasts'!AJ$8, INDIRECT("'Case "&amp;$E$6&amp;" Assumptions'!$B$87:$B$170"), 0), MATCH('Base Case 3 - Forecasts'!$A40, INDIRECT("'Case "&amp;$E$6&amp;" Assumptions'!$B$87:$H$87"), 0))</f>
        <v>22.357199999999999</v>
      </c>
      <c r="AK40" s="203">
        <f ca="1">INDEX(INDIRECT("'Case "&amp;$E$6&amp;" Assumptions'!$B$87:$H$170"), MATCH('Base Case 3 - Forecasts'!AK$8, INDIRECT("'Case "&amp;$E$6&amp;" Assumptions'!$B$87:$B$170"), 0), MATCH('Base Case 3 - Forecasts'!$A40, INDIRECT("'Case "&amp;$E$6&amp;" Assumptions'!$B$87:$H$87"), 0))</f>
        <v>22.6343</v>
      </c>
      <c r="AL40" s="203">
        <f ca="1">INDEX(INDIRECT("'Case "&amp;$E$6&amp;" Assumptions'!$B$87:$H$170"), MATCH('Base Case 3 - Forecasts'!AL$8, INDIRECT("'Case "&amp;$E$6&amp;" Assumptions'!$B$87:$B$170"), 0), MATCH('Base Case 3 - Forecasts'!$A40, INDIRECT("'Case "&amp;$E$6&amp;" Assumptions'!$B$87:$H$87"), 0))</f>
        <v>22.9114</v>
      </c>
      <c r="AM40" s="203">
        <f ca="1">INDEX(INDIRECT("'Case "&amp;$E$6&amp;" Assumptions'!$B$87:$H$170"), MATCH('Base Case 3 - Forecasts'!AM$8, INDIRECT("'Case "&amp;$E$6&amp;" Assumptions'!$B$87:$B$170"), 0), MATCH('Base Case 3 - Forecasts'!$A40, INDIRECT("'Case "&amp;$E$6&amp;" Assumptions'!$B$87:$H$87"), 0))</f>
        <v>23.188500000000001</v>
      </c>
      <c r="AN40" s="203">
        <f ca="1">INDEX(INDIRECT("'Case "&amp;$E$6&amp;" Assumptions'!$B$87:$H$170"), MATCH('Base Case 3 - Forecasts'!AN$8, INDIRECT("'Case "&amp;$E$6&amp;" Assumptions'!$B$87:$B$170"), 0), MATCH('Base Case 3 - Forecasts'!$A40, INDIRECT("'Case "&amp;$E$6&amp;" Assumptions'!$B$87:$H$87"), 0))</f>
        <v>23.465600000000002</v>
      </c>
      <c r="AO40" s="203">
        <f ca="1">INDEX(INDIRECT("'Case "&amp;$E$6&amp;" Assumptions'!$B$87:$H$170"), MATCH('Base Case 3 - Forecasts'!AO$8, INDIRECT("'Case "&amp;$E$6&amp;" Assumptions'!$B$87:$B$170"), 0), MATCH('Base Case 3 - Forecasts'!$A40, INDIRECT("'Case "&amp;$E$6&amp;" Assumptions'!$B$87:$H$87"), 0))</f>
        <v>23.742700000000003</v>
      </c>
      <c r="AP40" s="203">
        <f ca="1">INDEX(INDIRECT("'Case "&amp;$E$6&amp;" Assumptions'!$B$87:$H$170"), MATCH('Base Case 3 - Forecasts'!AP$8, INDIRECT("'Case "&amp;$E$6&amp;" Assumptions'!$B$87:$B$170"), 0), MATCH('Base Case 3 - Forecasts'!$A40, INDIRECT("'Case "&amp;$E$6&amp;" Assumptions'!$B$87:$H$87"), 0))</f>
        <v>24.019800000000004</v>
      </c>
      <c r="AQ40" s="203">
        <f ca="1">INDEX(INDIRECT("'Case "&amp;$E$6&amp;" Assumptions'!$B$87:$H$170"), MATCH('Base Case 3 - Forecasts'!AQ$8, INDIRECT("'Case "&amp;$E$6&amp;" Assumptions'!$B$87:$B$170"), 0), MATCH('Base Case 3 - Forecasts'!$A40, INDIRECT("'Case "&amp;$E$6&amp;" Assumptions'!$B$87:$H$87"), 0))</f>
        <v>24.296900000000004</v>
      </c>
      <c r="AR40" s="203">
        <f ca="1">INDEX(INDIRECT("'Case "&amp;$E$6&amp;" Assumptions'!$B$87:$H$170"), MATCH('Base Case 3 - Forecasts'!AR$8, INDIRECT("'Case "&amp;$E$6&amp;" Assumptions'!$B$87:$B$170"), 0), MATCH('Base Case 3 - Forecasts'!$A40, INDIRECT("'Case "&amp;$E$6&amp;" Assumptions'!$B$87:$H$87"), 0))</f>
        <v>24.574000000000005</v>
      </c>
      <c r="AS40" s="203">
        <f ca="1">INDEX(INDIRECT("'Case "&amp;$E$6&amp;" Assumptions'!$B$87:$H$170"), MATCH('Base Case 3 - Forecasts'!AS$8, INDIRECT("'Case "&amp;$E$6&amp;" Assumptions'!$B$87:$B$170"), 0), MATCH('Base Case 3 - Forecasts'!$A40, INDIRECT("'Case "&amp;$E$6&amp;" Assumptions'!$B$87:$H$87"), 0))</f>
        <v>24.858300000000007</v>
      </c>
      <c r="AT40" s="203">
        <f ca="1">INDEX(INDIRECT("'Case "&amp;$E$6&amp;" Assumptions'!$B$87:$H$170"), MATCH('Base Case 3 - Forecasts'!AT$8, INDIRECT("'Case "&amp;$E$6&amp;" Assumptions'!$B$87:$B$170"), 0), MATCH('Base Case 3 - Forecasts'!$A40, INDIRECT("'Case "&amp;$E$6&amp;" Assumptions'!$B$87:$H$87"), 0))</f>
        <v>25.142600000000009</v>
      </c>
      <c r="AU40" s="203">
        <f ca="1">INDEX(INDIRECT("'Case "&amp;$E$6&amp;" Assumptions'!$B$87:$H$170"), MATCH('Base Case 3 - Forecasts'!AU$8, INDIRECT("'Case "&amp;$E$6&amp;" Assumptions'!$B$87:$B$170"), 0), MATCH('Base Case 3 - Forecasts'!$A40, INDIRECT("'Case "&amp;$E$6&amp;" Assumptions'!$B$87:$H$87"), 0))</f>
        <v>25.42690000000001</v>
      </c>
      <c r="AV40" s="203">
        <f ca="1">INDEX(INDIRECT("'Case "&amp;$E$6&amp;" Assumptions'!$B$87:$H$170"), MATCH('Base Case 3 - Forecasts'!AV$8, INDIRECT("'Case "&amp;$E$6&amp;" Assumptions'!$B$87:$B$170"), 0), MATCH('Base Case 3 - Forecasts'!$A40, INDIRECT("'Case "&amp;$E$6&amp;" Assumptions'!$B$87:$H$87"), 0))</f>
        <v>25.711200000000012</v>
      </c>
      <c r="AW40" s="203">
        <f ca="1">INDEX(INDIRECT("'Case "&amp;$E$6&amp;" Assumptions'!$B$87:$H$170"), MATCH('Base Case 3 - Forecasts'!AW$8, INDIRECT("'Case "&amp;$E$6&amp;" Assumptions'!$B$87:$B$170"), 0), MATCH('Base Case 3 - Forecasts'!$A40, INDIRECT("'Case "&amp;$E$6&amp;" Assumptions'!$B$87:$H$87"), 0))</f>
        <v>25.995500000000014</v>
      </c>
      <c r="AX40" s="203">
        <f ca="1">INDEX(INDIRECT("'Case "&amp;$E$6&amp;" Assumptions'!$B$87:$H$170"), MATCH('Base Case 3 - Forecasts'!AX$8, INDIRECT("'Case "&amp;$E$6&amp;" Assumptions'!$B$87:$B$170"), 0), MATCH('Base Case 3 - Forecasts'!$A40, INDIRECT("'Case "&amp;$E$6&amp;" Assumptions'!$B$87:$H$87"), 0))</f>
        <v>26.279800000000016</v>
      </c>
      <c r="AY40" s="203">
        <f ca="1">INDEX(INDIRECT("'Case "&amp;$E$6&amp;" Assumptions'!$B$87:$H$170"), MATCH('Base Case 3 - Forecasts'!AY$8, INDIRECT("'Case "&amp;$E$6&amp;" Assumptions'!$B$87:$B$170"), 0), MATCH('Base Case 3 - Forecasts'!$A40, INDIRECT("'Case "&amp;$E$6&amp;" Assumptions'!$B$87:$H$87"), 0))</f>
        <v>26.564100000000018</v>
      </c>
      <c r="AZ40" s="203">
        <f ca="1">INDEX(INDIRECT("'Case "&amp;$E$6&amp;" Assumptions'!$B$87:$H$170"), MATCH('Base Case 3 - Forecasts'!AZ$8, INDIRECT("'Case "&amp;$E$6&amp;" Assumptions'!$B$87:$B$170"), 0), MATCH('Base Case 3 - Forecasts'!$A40, INDIRECT("'Case "&amp;$E$6&amp;" Assumptions'!$B$87:$H$87"), 0))</f>
        <v>26.848400000000019</v>
      </c>
      <c r="BA40" s="203">
        <f ca="1">INDEX(INDIRECT("'Case "&amp;$E$6&amp;" Assumptions'!$B$87:$H$170"), MATCH('Base Case 3 - Forecasts'!BA$8, INDIRECT("'Case "&amp;$E$6&amp;" Assumptions'!$B$87:$B$170"), 0), MATCH('Base Case 3 - Forecasts'!$A40, INDIRECT("'Case "&amp;$E$6&amp;" Assumptions'!$B$87:$H$87"), 0))</f>
        <v>27.132700000000021</v>
      </c>
      <c r="BB40" s="203">
        <f ca="1">INDEX(INDIRECT("'Case "&amp;$E$6&amp;" Assumptions'!$B$87:$H$170"), MATCH('Base Case 3 - Forecasts'!BB$8, INDIRECT("'Case "&amp;$E$6&amp;" Assumptions'!$B$87:$B$170"), 0), MATCH('Base Case 3 - Forecasts'!$A40, INDIRECT("'Case "&amp;$E$6&amp;" Assumptions'!$B$87:$H$87"), 0))</f>
        <v>27.417000000000023</v>
      </c>
      <c r="BC40" s="203">
        <f ca="1">INDEX(INDIRECT("'Case "&amp;$E$6&amp;" Assumptions'!$B$87:$H$170"), MATCH('Base Case 3 - Forecasts'!BC$8, INDIRECT("'Case "&amp;$E$6&amp;" Assumptions'!$B$87:$B$170"), 0), MATCH('Base Case 3 - Forecasts'!$A40, INDIRECT("'Case "&amp;$E$6&amp;" Assumptions'!$B$87:$H$87"), 0))</f>
        <v>27.675600000000024</v>
      </c>
      <c r="BD40" s="203">
        <f ca="1">INDEX(INDIRECT("'Case "&amp;$E$6&amp;" Assumptions'!$B$87:$H$170"), MATCH('Base Case 3 - Forecasts'!BD$8, INDIRECT("'Case "&amp;$E$6&amp;" Assumptions'!$B$87:$B$170"), 0), MATCH('Base Case 3 - Forecasts'!$A40, INDIRECT("'Case "&amp;$E$6&amp;" Assumptions'!$B$87:$H$87"), 0))</f>
        <v>27.934200000000025</v>
      </c>
      <c r="BE40" s="203">
        <f ca="1">INDEX(INDIRECT("'Case "&amp;$E$6&amp;" Assumptions'!$B$87:$H$170"), MATCH('Base Case 3 - Forecasts'!BE$8, INDIRECT("'Case "&amp;$E$6&amp;" Assumptions'!$B$87:$B$170"), 0), MATCH('Base Case 3 - Forecasts'!$A40, INDIRECT("'Case "&amp;$E$6&amp;" Assumptions'!$B$87:$H$87"), 0))</f>
        <v>28.192800000000027</v>
      </c>
      <c r="BF40" s="203">
        <f ca="1">INDEX(INDIRECT("'Case "&amp;$E$6&amp;" Assumptions'!$B$87:$H$170"), MATCH('Base Case 3 - Forecasts'!BF$8, INDIRECT("'Case "&amp;$E$6&amp;" Assumptions'!$B$87:$B$170"), 0), MATCH('Base Case 3 - Forecasts'!$A40, INDIRECT("'Case "&amp;$E$6&amp;" Assumptions'!$B$87:$H$87"), 0))</f>
        <v>28.451400000000028</v>
      </c>
      <c r="BG40" s="203">
        <f ca="1">INDEX(INDIRECT("'Case "&amp;$E$6&amp;" Assumptions'!$B$87:$H$170"), MATCH('Base Case 3 - Forecasts'!BG$8, INDIRECT("'Case "&amp;$E$6&amp;" Assumptions'!$B$87:$B$170"), 0), MATCH('Base Case 3 - Forecasts'!$A40, INDIRECT("'Case "&amp;$E$6&amp;" Assumptions'!$B$87:$H$87"), 0))</f>
        <v>28.710000000000029</v>
      </c>
      <c r="BH40" s="203">
        <f ca="1">INDEX(INDIRECT("'Case "&amp;$E$6&amp;" Assumptions'!$B$87:$H$170"), MATCH('Base Case 3 - Forecasts'!BH$8, INDIRECT("'Case "&amp;$E$6&amp;" Assumptions'!$B$87:$B$170"), 0), MATCH('Base Case 3 - Forecasts'!$A40, INDIRECT("'Case "&amp;$E$6&amp;" Assumptions'!$B$87:$H$87"), 0))</f>
        <v>28.968600000000031</v>
      </c>
      <c r="BI40" s="203">
        <f ca="1">INDEX(INDIRECT("'Case "&amp;$E$6&amp;" Assumptions'!$B$87:$H$170"), MATCH('Base Case 3 - Forecasts'!BI$8, INDIRECT("'Case "&amp;$E$6&amp;" Assumptions'!$B$87:$B$170"), 0), MATCH('Base Case 3 - Forecasts'!$A40, INDIRECT("'Case "&amp;$E$6&amp;" Assumptions'!$B$87:$H$87"), 0))</f>
        <v>29.227200000000032</v>
      </c>
      <c r="BJ40" s="203">
        <f ca="1">INDEX(INDIRECT("'Case "&amp;$E$6&amp;" Assumptions'!$B$87:$H$170"), MATCH('Base Case 3 - Forecasts'!BJ$8, INDIRECT("'Case "&amp;$E$6&amp;" Assumptions'!$B$87:$B$170"), 0), MATCH('Base Case 3 - Forecasts'!$A40, INDIRECT("'Case "&amp;$E$6&amp;" Assumptions'!$B$87:$H$87"), 0))</f>
        <v>29.485800000000033</v>
      </c>
      <c r="BK40" s="203">
        <f ca="1">INDEX(INDIRECT("'Case "&amp;$E$6&amp;" Assumptions'!$B$87:$H$170"), MATCH('Base Case 3 - Forecasts'!BK$8, INDIRECT("'Case "&amp;$E$6&amp;" Assumptions'!$B$87:$B$170"), 0), MATCH('Base Case 3 - Forecasts'!$A40, INDIRECT("'Case "&amp;$E$6&amp;" Assumptions'!$B$87:$H$87"), 0))</f>
        <v>29.744400000000034</v>
      </c>
      <c r="BL40" s="203">
        <f ca="1">INDEX(INDIRECT("'Case "&amp;$E$6&amp;" Assumptions'!$B$87:$H$170"), MATCH('Base Case 3 - Forecasts'!BL$8, INDIRECT("'Case "&amp;$E$6&amp;" Assumptions'!$B$87:$B$170"), 0), MATCH('Base Case 3 - Forecasts'!$A40, INDIRECT("'Case "&amp;$E$6&amp;" Assumptions'!$B$87:$H$87"), 0))</f>
        <v>30.003000000000036</v>
      </c>
      <c r="BM40" s="203">
        <f ca="1">INDEX(INDIRECT("'Case "&amp;$E$6&amp;" Assumptions'!$B$87:$H$170"), MATCH('Base Case 3 - Forecasts'!BM$8, INDIRECT("'Case "&amp;$E$6&amp;" Assumptions'!$B$87:$B$170"), 0), MATCH('Base Case 3 - Forecasts'!$A40, INDIRECT("'Case "&amp;$E$6&amp;" Assumptions'!$B$87:$H$87"), 0))</f>
        <v>30.239400000000035</v>
      </c>
      <c r="BN40" s="203">
        <f ca="1">INDEX(INDIRECT("'Case "&amp;$E$6&amp;" Assumptions'!$B$87:$H$170"), MATCH('Base Case 3 - Forecasts'!BN$8, INDIRECT("'Case "&amp;$E$6&amp;" Assumptions'!$B$87:$B$170"), 0), MATCH('Base Case 3 - Forecasts'!$A40, INDIRECT("'Case "&amp;$E$6&amp;" Assumptions'!$B$87:$H$87"), 0))</f>
        <v>30.475800000000035</v>
      </c>
      <c r="BO40" s="203">
        <f ca="1">INDEX(INDIRECT("'Case "&amp;$E$6&amp;" Assumptions'!$B$87:$H$170"), MATCH('Base Case 3 - Forecasts'!BO$8, INDIRECT("'Case "&amp;$E$6&amp;" Assumptions'!$B$87:$B$170"), 0), MATCH('Base Case 3 - Forecasts'!$A40, INDIRECT("'Case "&amp;$E$6&amp;" Assumptions'!$B$87:$H$87"), 0))</f>
        <v>30.712200000000035</v>
      </c>
      <c r="BP40" s="203">
        <f ca="1">INDEX(INDIRECT("'Case "&amp;$E$6&amp;" Assumptions'!$B$87:$H$170"), MATCH('Base Case 3 - Forecasts'!BP$8, INDIRECT("'Case "&amp;$E$6&amp;" Assumptions'!$B$87:$B$170"), 0), MATCH('Base Case 3 - Forecasts'!$A40, INDIRECT("'Case "&amp;$E$6&amp;" Assumptions'!$B$87:$H$87"), 0))</f>
        <v>30.948600000000035</v>
      </c>
      <c r="BQ40" s="203">
        <f ca="1">INDEX(INDIRECT("'Case "&amp;$E$6&amp;" Assumptions'!$B$87:$H$170"), MATCH('Base Case 3 - Forecasts'!BQ$8, INDIRECT("'Case "&amp;$E$6&amp;" Assumptions'!$B$87:$B$170"), 0), MATCH('Base Case 3 - Forecasts'!$A40, INDIRECT("'Case "&amp;$E$6&amp;" Assumptions'!$B$87:$H$87"), 0))</f>
        <v>31.185000000000034</v>
      </c>
      <c r="BR40" s="203">
        <f ca="1">INDEX(INDIRECT("'Case "&amp;$E$6&amp;" Assumptions'!$B$87:$H$170"), MATCH('Base Case 3 - Forecasts'!BR$8, INDIRECT("'Case "&amp;$E$6&amp;" Assumptions'!$B$87:$B$170"), 0), MATCH('Base Case 3 - Forecasts'!$A40, INDIRECT("'Case "&amp;$E$6&amp;" Assumptions'!$B$87:$H$87"), 0))</f>
        <v>31.421400000000034</v>
      </c>
      <c r="BS40" s="203">
        <f ca="1">INDEX(INDIRECT("'Case "&amp;$E$6&amp;" Assumptions'!$B$87:$H$170"), MATCH('Base Case 3 - Forecasts'!BS$8, INDIRECT("'Case "&amp;$E$6&amp;" Assumptions'!$B$87:$B$170"), 0), MATCH('Base Case 3 - Forecasts'!$A40, INDIRECT("'Case "&amp;$E$6&amp;" Assumptions'!$B$87:$H$87"), 0))</f>
        <v>31.657800000000034</v>
      </c>
      <c r="BT40" s="203">
        <f ca="1">INDEX(INDIRECT("'Case "&amp;$E$6&amp;" Assumptions'!$B$87:$H$170"), MATCH('Base Case 3 - Forecasts'!BT$8, INDIRECT("'Case "&amp;$E$6&amp;" Assumptions'!$B$87:$B$170"), 0), MATCH('Base Case 3 - Forecasts'!$A40, INDIRECT("'Case "&amp;$E$6&amp;" Assumptions'!$B$87:$H$87"), 0))</f>
        <v>31.894200000000033</v>
      </c>
      <c r="BU40" s="203">
        <f ca="1">INDEX(INDIRECT("'Case "&amp;$E$6&amp;" Assumptions'!$B$87:$H$170"), MATCH('Base Case 3 - Forecasts'!BU$8, INDIRECT("'Case "&amp;$E$6&amp;" Assumptions'!$B$87:$B$170"), 0), MATCH('Base Case 3 - Forecasts'!$A40, INDIRECT("'Case "&amp;$E$6&amp;" Assumptions'!$B$87:$H$87"), 0))</f>
        <v>32.13060000000003</v>
      </c>
      <c r="BV40" s="203">
        <f ca="1">INDEX(INDIRECT("'Case "&amp;$E$6&amp;" Assumptions'!$B$87:$H$170"), MATCH('Base Case 3 - Forecasts'!BV$8, INDIRECT("'Case "&amp;$E$6&amp;" Assumptions'!$B$87:$B$170"), 0), MATCH('Base Case 3 - Forecasts'!$A40, INDIRECT("'Case "&amp;$E$6&amp;" Assumptions'!$B$87:$H$87"), 0))</f>
        <v>32.367000000000033</v>
      </c>
      <c r="BW40" s="203">
        <f ca="1">INDEX(INDIRECT("'Case "&amp;$E$6&amp;" Assumptions'!$B$87:$H$170"), MATCH('Base Case 3 - Forecasts'!BW$8, INDIRECT("'Case "&amp;$E$6&amp;" Assumptions'!$B$87:$B$170"), 0), MATCH('Base Case 3 - Forecasts'!$A40, INDIRECT("'Case "&amp;$E$6&amp;" Assumptions'!$B$87:$H$87"), 0))</f>
        <v>32.598900000000036</v>
      </c>
      <c r="BX40" s="203">
        <f ca="1">INDEX(INDIRECT("'Case "&amp;$E$6&amp;" Assumptions'!$B$87:$H$170"), MATCH('Base Case 3 - Forecasts'!BX$8, INDIRECT("'Case "&amp;$E$6&amp;" Assumptions'!$B$87:$B$170"), 0), MATCH('Base Case 3 - Forecasts'!$A40, INDIRECT("'Case "&amp;$E$6&amp;" Assumptions'!$B$87:$H$87"), 0))</f>
        <v>32.830800000000039</v>
      </c>
      <c r="BY40" s="203">
        <f ca="1">INDEX(INDIRECT("'Case "&amp;$E$6&amp;" Assumptions'!$B$87:$H$170"), MATCH('Base Case 3 - Forecasts'!BY$8, INDIRECT("'Case "&amp;$E$6&amp;" Assumptions'!$B$87:$B$170"), 0), MATCH('Base Case 3 - Forecasts'!$A40, INDIRECT("'Case "&amp;$E$6&amp;" Assumptions'!$B$87:$H$87"), 0))</f>
        <v>33.062700000000042</v>
      </c>
      <c r="BZ40" s="203">
        <f ca="1">INDEX(INDIRECT("'Case "&amp;$E$6&amp;" Assumptions'!$B$87:$H$170"), MATCH('Base Case 3 - Forecasts'!BZ$8, INDIRECT("'Case "&amp;$E$6&amp;" Assumptions'!$B$87:$B$170"), 0), MATCH('Base Case 3 - Forecasts'!$A40, INDIRECT("'Case "&amp;$E$6&amp;" Assumptions'!$B$87:$H$87"), 0))</f>
        <v>33.294600000000045</v>
      </c>
      <c r="CA40" s="203">
        <f ca="1">INDEX(INDIRECT("'Case "&amp;$E$6&amp;" Assumptions'!$B$87:$H$170"), MATCH('Base Case 3 - Forecasts'!CA$8, INDIRECT("'Case "&amp;$E$6&amp;" Assumptions'!$B$87:$B$170"), 0), MATCH('Base Case 3 - Forecasts'!$A40, INDIRECT("'Case "&amp;$E$6&amp;" Assumptions'!$B$87:$H$87"), 0))</f>
        <v>33.526500000000048</v>
      </c>
      <c r="CB40" s="203">
        <f ca="1">INDEX(INDIRECT("'Case "&amp;$E$6&amp;" Assumptions'!$B$87:$H$170"), MATCH('Base Case 3 - Forecasts'!CB$8, INDIRECT("'Case "&amp;$E$6&amp;" Assumptions'!$B$87:$B$170"), 0), MATCH('Base Case 3 - Forecasts'!$A40, INDIRECT("'Case "&amp;$E$6&amp;" Assumptions'!$B$87:$H$87"), 0))</f>
        <v>33.758400000000051</v>
      </c>
      <c r="CC40" s="203">
        <f ca="1">INDEX(INDIRECT("'Case "&amp;$E$6&amp;" Assumptions'!$B$87:$H$170"), MATCH('Base Case 3 - Forecasts'!CC$8, INDIRECT("'Case "&amp;$E$6&amp;" Assumptions'!$B$87:$B$170"), 0), MATCH('Base Case 3 - Forecasts'!$A40, INDIRECT("'Case "&amp;$E$6&amp;" Assumptions'!$B$87:$H$87"), 0))</f>
        <v>33.990300000000055</v>
      </c>
      <c r="CD40" s="203">
        <f ca="1">INDEX(INDIRECT("'Case "&amp;$E$6&amp;" Assumptions'!$B$87:$H$170"), MATCH('Base Case 3 - Forecasts'!CD$8, INDIRECT("'Case "&amp;$E$6&amp;" Assumptions'!$B$87:$B$170"), 0), MATCH('Base Case 3 - Forecasts'!$A40, INDIRECT("'Case "&amp;$E$6&amp;" Assumptions'!$B$87:$H$87"), 0))</f>
        <v>34.222200000000058</v>
      </c>
      <c r="CE40" s="203">
        <f ca="1">INDEX(INDIRECT("'Case "&amp;$E$6&amp;" Assumptions'!$B$87:$H$170"), MATCH('Base Case 3 - Forecasts'!CE$8, INDIRECT("'Case "&amp;$E$6&amp;" Assumptions'!$B$87:$B$170"), 0), MATCH('Base Case 3 - Forecasts'!$A40, INDIRECT("'Case "&amp;$E$6&amp;" Assumptions'!$B$87:$H$87"), 0))</f>
        <v>34.454100000000061</v>
      </c>
      <c r="CF40" s="203">
        <f ca="1">INDEX(INDIRECT("'Case "&amp;$E$6&amp;" Assumptions'!$B$87:$H$170"), MATCH('Base Case 3 - Forecasts'!CF$8, INDIRECT("'Case "&amp;$E$6&amp;" Assumptions'!$B$87:$B$170"), 0), MATCH('Base Case 3 - Forecasts'!$A40, INDIRECT("'Case "&amp;$E$6&amp;" Assumptions'!$B$87:$H$87"), 0))</f>
        <v>34.686000000000064</v>
      </c>
    </row>
    <row r="41" spans="1:84" x14ac:dyDescent="0.2">
      <c r="A41" s="202" t="s">
        <v>145</v>
      </c>
      <c r="B41" s="118" t="s">
        <v>160</v>
      </c>
      <c r="C41" s="118"/>
      <c r="D41" s="203">
        <f ca="1">INDEX(INDIRECT("'Case "&amp;$E$6&amp;" Assumptions'!$B$87:$H$170"), MATCH('Base Case 3 - Forecasts'!D$8, INDIRECT("'Case "&amp;$E$6&amp;" Assumptions'!$B$87:$B$170"), 0), MATCH('Base Case 3 - Forecasts'!$A41, INDIRECT("'Case "&amp;$E$6&amp;" Assumptions'!$B$87:$H$87"), 0))</f>
        <v>7.5</v>
      </c>
      <c r="E41" s="203">
        <f ca="1">INDEX(INDIRECT("'Case "&amp;$E$6&amp;" Assumptions'!$B$87:$H$170"), MATCH('Base Case 3 - Forecasts'!E$8, INDIRECT("'Case "&amp;$E$6&amp;" Assumptions'!$B$87:$B$170"), 0), MATCH('Base Case 3 - Forecasts'!$A41, INDIRECT("'Case "&amp;$E$6&amp;" Assumptions'!$B$87:$H$87"), 0))</f>
        <v>7.6174999999999997</v>
      </c>
      <c r="F41" s="203">
        <f ca="1">INDEX(INDIRECT("'Case "&amp;$E$6&amp;" Assumptions'!$B$87:$H$170"), MATCH('Base Case 3 - Forecasts'!F$8, INDIRECT("'Case "&amp;$E$6&amp;" Assumptions'!$B$87:$B$170"), 0), MATCH('Base Case 3 - Forecasts'!$A41, INDIRECT("'Case "&amp;$E$6&amp;" Assumptions'!$B$87:$H$87"), 0))</f>
        <v>7.7349999999999994</v>
      </c>
      <c r="G41" s="203">
        <f ca="1">INDEX(INDIRECT("'Case "&amp;$E$6&amp;" Assumptions'!$B$87:$H$170"), MATCH('Base Case 3 - Forecasts'!G$8, INDIRECT("'Case "&amp;$E$6&amp;" Assumptions'!$B$87:$B$170"), 0), MATCH('Base Case 3 - Forecasts'!$A41, INDIRECT("'Case "&amp;$E$6&amp;" Assumptions'!$B$87:$H$87"), 0))</f>
        <v>7.8524999999999991</v>
      </c>
      <c r="H41" s="203">
        <f ca="1">INDEX(INDIRECT("'Case "&amp;$E$6&amp;" Assumptions'!$B$87:$H$170"), MATCH('Base Case 3 - Forecasts'!H$8, INDIRECT("'Case "&amp;$E$6&amp;" Assumptions'!$B$87:$B$170"), 0), MATCH('Base Case 3 - Forecasts'!$A41, INDIRECT("'Case "&amp;$E$6&amp;" Assumptions'!$B$87:$H$87"), 0))</f>
        <v>7.9699999999999989</v>
      </c>
      <c r="I41" s="203">
        <f ca="1">INDEX(INDIRECT("'Case "&amp;$E$6&amp;" Assumptions'!$B$87:$H$170"), MATCH('Base Case 3 - Forecasts'!I$8, INDIRECT("'Case "&amp;$E$6&amp;" Assumptions'!$B$87:$B$170"), 0), MATCH('Base Case 3 - Forecasts'!$A41, INDIRECT("'Case "&amp;$E$6&amp;" Assumptions'!$B$87:$H$87"), 0))</f>
        <v>8.0874999999999986</v>
      </c>
      <c r="J41" s="203">
        <f ca="1">INDEX(INDIRECT("'Case "&amp;$E$6&amp;" Assumptions'!$B$87:$H$170"), MATCH('Base Case 3 - Forecasts'!J$8, INDIRECT("'Case "&amp;$E$6&amp;" Assumptions'!$B$87:$B$170"), 0), MATCH('Base Case 3 - Forecasts'!$A41, INDIRECT("'Case "&amp;$E$6&amp;" Assumptions'!$B$87:$H$87"), 0))</f>
        <v>8.2049999999999983</v>
      </c>
      <c r="K41" s="203">
        <f ca="1">INDEX(INDIRECT("'Case "&amp;$E$6&amp;" Assumptions'!$B$87:$H$170"), MATCH('Base Case 3 - Forecasts'!K$8, INDIRECT("'Case "&amp;$E$6&amp;" Assumptions'!$B$87:$B$170"), 0), MATCH('Base Case 3 - Forecasts'!$A41, INDIRECT("'Case "&amp;$E$6&amp;" Assumptions'!$B$87:$H$87"), 0))</f>
        <v>8.322499999999998</v>
      </c>
      <c r="L41" s="203">
        <f ca="1">INDEX(INDIRECT("'Case "&amp;$E$6&amp;" Assumptions'!$B$87:$H$170"), MATCH('Base Case 3 - Forecasts'!L$8, INDIRECT("'Case "&amp;$E$6&amp;" Assumptions'!$B$87:$B$170"), 0), MATCH('Base Case 3 - Forecasts'!$A41, INDIRECT("'Case "&amp;$E$6&amp;" Assumptions'!$B$87:$H$87"), 0))</f>
        <v>8.4399999999999977</v>
      </c>
      <c r="M41" s="203">
        <f ca="1">INDEX(INDIRECT("'Case "&amp;$E$6&amp;" Assumptions'!$B$87:$H$170"), MATCH('Base Case 3 - Forecasts'!M$8, INDIRECT("'Case "&amp;$E$6&amp;" Assumptions'!$B$87:$B$170"), 0), MATCH('Base Case 3 - Forecasts'!$A41, INDIRECT("'Case "&amp;$E$6&amp;" Assumptions'!$B$87:$H$87"), 0))</f>
        <v>8.5574999999999974</v>
      </c>
      <c r="N41" s="203">
        <f ca="1">INDEX(INDIRECT("'Case "&amp;$E$6&amp;" Assumptions'!$B$87:$H$170"), MATCH('Base Case 3 - Forecasts'!N$8, INDIRECT("'Case "&amp;$E$6&amp;" Assumptions'!$B$87:$B$170"), 0), MATCH('Base Case 3 - Forecasts'!$A41, INDIRECT("'Case "&amp;$E$6&amp;" Assumptions'!$B$87:$H$87"), 0))</f>
        <v>8.6749999999999972</v>
      </c>
      <c r="O41" s="203">
        <f ca="1">INDEX(INDIRECT("'Case "&amp;$E$6&amp;" Assumptions'!$B$87:$H$170"), MATCH('Base Case 3 - Forecasts'!O$8, INDIRECT("'Case "&amp;$E$6&amp;" Assumptions'!$B$87:$B$170"), 0), MATCH('Base Case 3 - Forecasts'!$A41, INDIRECT("'Case "&amp;$E$6&amp;" Assumptions'!$B$87:$H$87"), 0))</f>
        <v>8.8034999999999979</v>
      </c>
      <c r="P41" s="203">
        <f ca="1">INDEX(INDIRECT("'Case "&amp;$E$6&amp;" Assumptions'!$B$87:$H$170"), MATCH('Base Case 3 - Forecasts'!P$8, INDIRECT("'Case "&amp;$E$6&amp;" Assumptions'!$B$87:$B$170"), 0), MATCH('Base Case 3 - Forecasts'!$A41, INDIRECT("'Case "&amp;$E$6&amp;" Assumptions'!$B$87:$H$87"), 0))</f>
        <v>8.9319999999999986</v>
      </c>
      <c r="Q41" s="203">
        <f ca="1">INDEX(INDIRECT("'Case "&amp;$E$6&amp;" Assumptions'!$B$87:$H$170"), MATCH('Base Case 3 - Forecasts'!Q$8, INDIRECT("'Case "&amp;$E$6&amp;" Assumptions'!$B$87:$B$170"), 0), MATCH('Base Case 3 - Forecasts'!$A41, INDIRECT("'Case "&amp;$E$6&amp;" Assumptions'!$B$87:$H$87"), 0))</f>
        <v>9.0604999999999993</v>
      </c>
      <c r="R41" s="203">
        <f ca="1">INDEX(INDIRECT("'Case "&amp;$E$6&amp;" Assumptions'!$B$87:$H$170"), MATCH('Base Case 3 - Forecasts'!R$8, INDIRECT("'Case "&amp;$E$6&amp;" Assumptions'!$B$87:$B$170"), 0), MATCH('Base Case 3 - Forecasts'!$A41, INDIRECT("'Case "&amp;$E$6&amp;" Assumptions'!$B$87:$H$87"), 0))</f>
        <v>9.1890000000000001</v>
      </c>
      <c r="S41" s="203">
        <f ca="1">INDEX(INDIRECT("'Case "&amp;$E$6&amp;" Assumptions'!$B$87:$H$170"), MATCH('Base Case 3 - Forecasts'!S$8, INDIRECT("'Case "&amp;$E$6&amp;" Assumptions'!$B$87:$B$170"), 0), MATCH('Base Case 3 - Forecasts'!$A41, INDIRECT("'Case "&amp;$E$6&amp;" Assumptions'!$B$87:$H$87"), 0))</f>
        <v>9.3175000000000008</v>
      </c>
      <c r="T41" s="203">
        <f ca="1">INDEX(INDIRECT("'Case "&amp;$E$6&amp;" Assumptions'!$B$87:$H$170"), MATCH('Base Case 3 - Forecasts'!T$8, INDIRECT("'Case "&amp;$E$6&amp;" Assumptions'!$B$87:$B$170"), 0), MATCH('Base Case 3 - Forecasts'!$A41, INDIRECT("'Case "&amp;$E$6&amp;" Assumptions'!$B$87:$H$87"), 0))</f>
        <v>9.4460000000000015</v>
      </c>
      <c r="U41" s="203">
        <f ca="1">INDEX(INDIRECT("'Case "&amp;$E$6&amp;" Assumptions'!$B$87:$H$170"), MATCH('Base Case 3 - Forecasts'!U$8, INDIRECT("'Case "&amp;$E$6&amp;" Assumptions'!$B$87:$B$170"), 0), MATCH('Base Case 3 - Forecasts'!$A41, INDIRECT("'Case "&amp;$E$6&amp;" Assumptions'!$B$87:$H$87"), 0))</f>
        <v>9.5745000000000022</v>
      </c>
      <c r="V41" s="203">
        <f ca="1">INDEX(INDIRECT("'Case "&amp;$E$6&amp;" Assumptions'!$B$87:$H$170"), MATCH('Base Case 3 - Forecasts'!V$8, INDIRECT("'Case "&amp;$E$6&amp;" Assumptions'!$B$87:$B$170"), 0), MATCH('Base Case 3 - Forecasts'!$A41, INDIRECT("'Case "&amp;$E$6&amp;" Assumptions'!$B$87:$H$87"), 0))</f>
        <v>9.703000000000003</v>
      </c>
      <c r="W41" s="203">
        <f ca="1">INDEX(INDIRECT("'Case "&amp;$E$6&amp;" Assumptions'!$B$87:$H$170"), MATCH('Base Case 3 - Forecasts'!W$8, INDIRECT("'Case "&amp;$E$6&amp;" Assumptions'!$B$87:$B$170"), 0), MATCH('Base Case 3 - Forecasts'!$A41, INDIRECT("'Case "&amp;$E$6&amp;" Assumptions'!$B$87:$H$87"), 0))</f>
        <v>9.8315000000000037</v>
      </c>
      <c r="X41" s="203">
        <f ca="1">INDEX(INDIRECT("'Case "&amp;$E$6&amp;" Assumptions'!$B$87:$H$170"), MATCH('Base Case 3 - Forecasts'!X$8, INDIRECT("'Case "&amp;$E$6&amp;" Assumptions'!$B$87:$B$170"), 0), MATCH('Base Case 3 - Forecasts'!$A41, INDIRECT("'Case "&amp;$E$6&amp;" Assumptions'!$B$87:$H$87"), 0))</f>
        <v>9.9600000000000044</v>
      </c>
      <c r="Y41" s="203">
        <f ca="1">INDEX(INDIRECT("'Case "&amp;$E$6&amp;" Assumptions'!$B$87:$H$170"), MATCH('Base Case 3 - Forecasts'!Y$8, INDIRECT("'Case "&amp;$E$6&amp;" Assumptions'!$B$87:$B$170"), 0), MATCH('Base Case 3 - Forecasts'!$A41, INDIRECT("'Case "&amp;$E$6&amp;" Assumptions'!$B$87:$H$87"), 0))</f>
        <v>10.091800000000005</v>
      </c>
      <c r="Z41" s="203">
        <f ca="1">INDEX(INDIRECT("'Case "&amp;$E$6&amp;" Assumptions'!$B$87:$H$170"), MATCH('Base Case 3 - Forecasts'!Z$8, INDIRECT("'Case "&amp;$E$6&amp;" Assumptions'!$B$87:$B$170"), 0), MATCH('Base Case 3 - Forecasts'!$A41, INDIRECT("'Case "&amp;$E$6&amp;" Assumptions'!$B$87:$H$87"), 0))</f>
        <v>10.223600000000005</v>
      </c>
      <c r="AA41" s="203">
        <f ca="1">INDEX(INDIRECT("'Case "&amp;$E$6&amp;" Assumptions'!$B$87:$H$170"), MATCH('Base Case 3 - Forecasts'!AA$8, INDIRECT("'Case "&amp;$E$6&amp;" Assumptions'!$B$87:$B$170"), 0), MATCH('Base Case 3 - Forecasts'!$A41, INDIRECT("'Case "&amp;$E$6&amp;" Assumptions'!$B$87:$H$87"), 0))</f>
        <v>10.355400000000005</v>
      </c>
      <c r="AB41" s="203">
        <f ca="1">INDEX(INDIRECT("'Case "&amp;$E$6&amp;" Assumptions'!$B$87:$H$170"), MATCH('Base Case 3 - Forecasts'!AB$8, INDIRECT("'Case "&amp;$E$6&amp;" Assumptions'!$B$87:$B$170"), 0), MATCH('Base Case 3 - Forecasts'!$A41, INDIRECT("'Case "&amp;$E$6&amp;" Assumptions'!$B$87:$H$87"), 0))</f>
        <v>10.487200000000005</v>
      </c>
      <c r="AC41" s="203">
        <f ca="1">INDEX(INDIRECT("'Case "&amp;$E$6&amp;" Assumptions'!$B$87:$H$170"), MATCH('Base Case 3 - Forecasts'!AC$8, INDIRECT("'Case "&amp;$E$6&amp;" Assumptions'!$B$87:$B$170"), 0), MATCH('Base Case 3 - Forecasts'!$A41, INDIRECT("'Case "&amp;$E$6&amp;" Assumptions'!$B$87:$H$87"), 0))</f>
        <v>10.619000000000005</v>
      </c>
      <c r="AD41" s="203">
        <f ca="1">INDEX(INDIRECT("'Case "&amp;$E$6&amp;" Assumptions'!$B$87:$H$170"), MATCH('Base Case 3 - Forecasts'!AD$8, INDIRECT("'Case "&amp;$E$6&amp;" Assumptions'!$B$87:$B$170"), 0), MATCH('Base Case 3 - Forecasts'!$A41, INDIRECT("'Case "&amp;$E$6&amp;" Assumptions'!$B$87:$H$87"), 0))</f>
        <v>10.750800000000005</v>
      </c>
      <c r="AE41" s="203">
        <f ca="1">INDEX(INDIRECT("'Case "&amp;$E$6&amp;" Assumptions'!$B$87:$H$170"), MATCH('Base Case 3 - Forecasts'!AE$8, INDIRECT("'Case "&amp;$E$6&amp;" Assumptions'!$B$87:$B$170"), 0), MATCH('Base Case 3 - Forecasts'!$A41, INDIRECT("'Case "&amp;$E$6&amp;" Assumptions'!$B$87:$H$87"), 0))</f>
        <v>10.882600000000005</v>
      </c>
      <c r="AF41" s="203">
        <f ca="1">INDEX(INDIRECT("'Case "&amp;$E$6&amp;" Assumptions'!$B$87:$H$170"), MATCH('Base Case 3 - Forecasts'!AF$8, INDIRECT("'Case "&amp;$E$6&amp;" Assumptions'!$B$87:$B$170"), 0), MATCH('Base Case 3 - Forecasts'!$A41, INDIRECT("'Case "&amp;$E$6&amp;" Assumptions'!$B$87:$H$87"), 0))</f>
        <v>11.014400000000006</v>
      </c>
      <c r="AG41" s="203">
        <f ca="1">INDEX(INDIRECT("'Case "&amp;$E$6&amp;" Assumptions'!$B$87:$H$170"), MATCH('Base Case 3 - Forecasts'!AG$8, INDIRECT("'Case "&amp;$E$6&amp;" Assumptions'!$B$87:$B$170"), 0), MATCH('Base Case 3 - Forecasts'!$A41, INDIRECT("'Case "&amp;$E$6&amp;" Assumptions'!$B$87:$H$87"), 0))</f>
        <v>11.146200000000006</v>
      </c>
      <c r="AH41" s="203">
        <f ca="1">INDEX(INDIRECT("'Case "&amp;$E$6&amp;" Assumptions'!$B$87:$H$170"), MATCH('Base Case 3 - Forecasts'!AH$8, INDIRECT("'Case "&amp;$E$6&amp;" Assumptions'!$B$87:$B$170"), 0), MATCH('Base Case 3 - Forecasts'!$A41, INDIRECT("'Case "&amp;$E$6&amp;" Assumptions'!$B$87:$H$87"), 0))</f>
        <v>11.278000000000006</v>
      </c>
      <c r="AI41" s="203">
        <f ca="1">INDEX(INDIRECT("'Case "&amp;$E$6&amp;" Assumptions'!$B$87:$H$170"), MATCH('Base Case 3 - Forecasts'!AI$8, INDIRECT("'Case "&amp;$E$6&amp;" Assumptions'!$B$87:$B$170"), 0), MATCH('Base Case 3 - Forecasts'!$A41, INDIRECT("'Case "&amp;$E$6&amp;" Assumptions'!$B$87:$H$87"), 0))</f>
        <v>11.421200000000006</v>
      </c>
      <c r="AJ41" s="203">
        <f ca="1">INDEX(INDIRECT("'Case "&amp;$E$6&amp;" Assumptions'!$B$87:$H$170"), MATCH('Base Case 3 - Forecasts'!AJ$8, INDIRECT("'Case "&amp;$E$6&amp;" Assumptions'!$B$87:$B$170"), 0), MATCH('Base Case 3 - Forecasts'!$A41, INDIRECT("'Case "&amp;$E$6&amp;" Assumptions'!$B$87:$H$87"), 0))</f>
        <v>11.564400000000006</v>
      </c>
      <c r="AK41" s="203">
        <f ca="1">INDEX(INDIRECT("'Case "&amp;$E$6&amp;" Assumptions'!$B$87:$H$170"), MATCH('Base Case 3 - Forecasts'!AK$8, INDIRECT("'Case "&amp;$E$6&amp;" Assumptions'!$B$87:$B$170"), 0), MATCH('Base Case 3 - Forecasts'!$A41, INDIRECT("'Case "&amp;$E$6&amp;" Assumptions'!$B$87:$H$87"), 0))</f>
        <v>11.707600000000006</v>
      </c>
      <c r="AL41" s="203">
        <f ca="1">INDEX(INDIRECT("'Case "&amp;$E$6&amp;" Assumptions'!$B$87:$H$170"), MATCH('Base Case 3 - Forecasts'!AL$8, INDIRECT("'Case "&amp;$E$6&amp;" Assumptions'!$B$87:$B$170"), 0), MATCH('Base Case 3 - Forecasts'!$A41, INDIRECT("'Case "&amp;$E$6&amp;" Assumptions'!$B$87:$H$87"), 0))</f>
        <v>11.850800000000007</v>
      </c>
      <c r="AM41" s="203">
        <f ca="1">INDEX(INDIRECT("'Case "&amp;$E$6&amp;" Assumptions'!$B$87:$H$170"), MATCH('Base Case 3 - Forecasts'!AM$8, INDIRECT("'Case "&amp;$E$6&amp;" Assumptions'!$B$87:$B$170"), 0), MATCH('Base Case 3 - Forecasts'!$A41, INDIRECT("'Case "&amp;$E$6&amp;" Assumptions'!$B$87:$H$87"), 0))</f>
        <v>11.994000000000007</v>
      </c>
      <c r="AN41" s="203">
        <f ca="1">INDEX(INDIRECT("'Case "&amp;$E$6&amp;" Assumptions'!$B$87:$H$170"), MATCH('Base Case 3 - Forecasts'!AN$8, INDIRECT("'Case "&amp;$E$6&amp;" Assumptions'!$B$87:$B$170"), 0), MATCH('Base Case 3 - Forecasts'!$A41, INDIRECT("'Case "&amp;$E$6&amp;" Assumptions'!$B$87:$H$87"), 0))</f>
        <v>12.137200000000007</v>
      </c>
      <c r="AO41" s="203">
        <f ca="1">INDEX(INDIRECT("'Case "&amp;$E$6&amp;" Assumptions'!$B$87:$H$170"), MATCH('Base Case 3 - Forecasts'!AO$8, INDIRECT("'Case "&amp;$E$6&amp;" Assumptions'!$B$87:$B$170"), 0), MATCH('Base Case 3 - Forecasts'!$A41, INDIRECT("'Case "&amp;$E$6&amp;" Assumptions'!$B$87:$H$87"), 0))</f>
        <v>12.280400000000007</v>
      </c>
      <c r="AP41" s="203">
        <f ca="1">INDEX(INDIRECT("'Case "&amp;$E$6&amp;" Assumptions'!$B$87:$H$170"), MATCH('Base Case 3 - Forecasts'!AP$8, INDIRECT("'Case "&amp;$E$6&amp;" Assumptions'!$B$87:$B$170"), 0), MATCH('Base Case 3 - Forecasts'!$A41, INDIRECT("'Case "&amp;$E$6&amp;" Assumptions'!$B$87:$H$87"), 0))</f>
        <v>12.423600000000008</v>
      </c>
      <c r="AQ41" s="203">
        <f ca="1">INDEX(INDIRECT("'Case "&amp;$E$6&amp;" Assumptions'!$B$87:$H$170"), MATCH('Base Case 3 - Forecasts'!AQ$8, INDIRECT("'Case "&amp;$E$6&amp;" Assumptions'!$B$87:$B$170"), 0), MATCH('Base Case 3 - Forecasts'!$A41, INDIRECT("'Case "&amp;$E$6&amp;" Assumptions'!$B$87:$H$87"), 0))</f>
        <v>12.566800000000008</v>
      </c>
      <c r="AR41" s="203">
        <f ca="1">INDEX(INDIRECT("'Case "&amp;$E$6&amp;" Assumptions'!$B$87:$H$170"), MATCH('Base Case 3 - Forecasts'!AR$8, INDIRECT("'Case "&amp;$E$6&amp;" Assumptions'!$B$87:$B$170"), 0), MATCH('Base Case 3 - Forecasts'!$A41, INDIRECT("'Case "&amp;$E$6&amp;" Assumptions'!$B$87:$H$87"), 0))</f>
        <v>12.710000000000008</v>
      </c>
      <c r="AS41" s="203">
        <f ca="1">INDEX(INDIRECT("'Case "&amp;$E$6&amp;" Assumptions'!$B$87:$H$170"), MATCH('Base Case 3 - Forecasts'!AS$8, INDIRECT("'Case "&amp;$E$6&amp;" Assumptions'!$B$87:$B$170"), 0), MATCH('Base Case 3 - Forecasts'!$A41, INDIRECT("'Case "&amp;$E$6&amp;" Assumptions'!$B$87:$H$87"), 0))</f>
        <v>12.857100000000008</v>
      </c>
      <c r="AT41" s="203">
        <f ca="1">INDEX(INDIRECT("'Case "&amp;$E$6&amp;" Assumptions'!$B$87:$H$170"), MATCH('Base Case 3 - Forecasts'!AT$8, INDIRECT("'Case "&amp;$E$6&amp;" Assumptions'!$B$87:$B$170"), 0), MATCH('Base Case 3 - Forecasts'!$A41, INDIRECT("'Case "&amp;$E$6&amp;" Assumptions'!$B$87:$H$87"), 0))</f>
        <v>13.004200000000008</v>
      </c>
      <c r="AU41" s="203">
        <f ca="1">INDEX(INDIRECT("'Case "&amp;$E$6&amp;" Assumptions'!$B$87:$H$170"), MATCH('Base Case 3 - Forecasts'!AU$8, INDIRECT("'Case "&amp;$E$6&amp;" Assumptions'!$B$87:$B$170"), 0), MATCH('Base Case 3 - Forecasts'!$A41, INDIRECT("'Case "&amp;$E$6&amp;" Assumptions'!$B$87:$H$87"), 0))</f>
        <v>13.151300000000008</v>
      </c>
      <c r="AV41" s="203">
        <f ca="1">INDEX(INDIRECT("'Case "&amp;$E$6&amp;" Assumptions'!$B$87:$H$170"), MATCH('Base Case 3 - Forecasts'!AV$8, INDIRECT("'Case "&amp;$E$6&amp;" Assumptions'!$B$87:$B$170"), 0), MATCH('Base Case 3 - Forecasts'!$A41, INDIRECT("'Case "&amp;$E$6&amp;" Assumptions'!$B$87:$H$87"), 0))</f>
        <v>13.298400000000008</v>
      </c>
      <c r="AW41" s="203">
        <f ca="1">INDEX(INDIRECT("'Case "&amp;$E$6&amp;" Assumptions'!$B$87:$H$170"), MATCH('Base Case 3 - Forecasts'!AW$8, INDIRECT("'Case "&amp;$E$6&amp;" Assumptions'!$B$87:$B$170"), 0), MATCH('Base Case 3 - Forecasts'!$A41, INDIRECT("'Case "&amp;$E$6&amp;" Assumptions'!$B$87:$H$87"), 0))</f>
        <v>13.445500000000008</v>
      </c>
      <c r="AX41" s="203">
        <f ca="1">INDEX(INDIRECT("'Case "&amp;$E$6&amp;" Assumptions'!$B$87:$H$170"), MATCH('Base Case 3 - Forecasts'!AX$8, INDIRECT("'Case "&amp;$E$6&amp;" Assumptions'!$B$87:$B$170"), 0), MATCH('Base Case 3 - Forecasts'!$A41, INDIRECT("'Case "&amp;$E$6&amp;" Assumptions'!$B$87:$H$87"), 0))</f>
        <v>13.592600000000008</v>
      </c>
      <c r="AY41" s="203">
        <f ca="1">INDEX(INDIRECT("'Case "&amp;$E$6&amp;" Assumptions'!$B$87:$H$170"), MATCH('Base Case 3 - Forecasts'!AY$8, INDIRECT("'Case "&amp;$E$6&amp;" Assumptions'!$B$87:$B$170"), 0), MATCH('Base Case 3 - Forecasts'!$A41, INDIRECT("'Case "&amp;$E$6&amp;" Assumptions'!$B$87:$H$87"), 0))</f>
        <v>13.739700000000008</v>
      </c>
      <c r="AZ41" s="203">
        <f ca="1">INDEX(INDIRECT("'Case "&amp;$E$6&amp;" Assumptions'!$B$87:$H$170"), MATCH('Base Case 3 - Forecasts'!AZ$8, INDIRECT("'Case "&amp;$E$6&amp;" Assumptions'!$B$87:$B$170"), 0), MATCH('Base Case 3 - Forecasts'!$A41, INDIRECT("'Case "&amp;$E$6&amp;" Assumptions'!$B$87:$H$87"), 0))</f>
        <v>13.886800000000008</v>
      </c>
      <c r="BA41" s="203">
        <f ca="1">INDEX(INDIRECT("'Case "&amp;$E$6&amp;" Assumptions'!$B$87:$H$170"), MATCH('Base Case 3 - Forecasts'!BA$8, INDIRECT("'Case "&amp;$E$6&amp;" Assumptions'!$B$87:$B$170"), 0), MATCH('Base Case 3 - Forecasts'!$A41, INDIRECT("'Case "&amp;$E$6&amp;" Assumptions'!$B$87:$H$87"), 0))</f>
        <v>14.033900000000008</v>
      </c>
      <c r="BB41" s="203">
        <f ca="1">INDEX(INDIRECT("'Case "&amp;$E$6&amp;" Assumptions'!$B$87:$H$170"), MATCH('Base Case 3 - Forecasts'!BB$8, INDIRECT("'Case "&amp;$E$6&amp;" Assumptions'!$B$87:$B$170"), 0), MATCH('Base Case 3 - Forecasts'!$A41, INDIRECT("'Case "&amp;$E$6&amp;" Assumptions'!$B$87:$H$87"), 0))</f>
        <v>14.181000000000008</v>
      </c>
      <c r="BC41" s="203">
        <f ca="1">INDEX(INDIRECT("'Case "&amp;$E$6&amp;" Assumptions'!$B$87:$H$170"), MATCH('Base Case 3 - Forecasts'!BC$8, INDIRECT("'Case "&amp;$E$6&amp;" Assumptions'!$B$87:$B$170"), 0), MATCH('Base Case 3 - Forecasts'!$A41, INDIRECT("'Case "&amp;$E$6&amp;" Assumptions'!$B$87:$H$87"), 0))</f>
        <v>14.314800000000009</v>
      </c>
      <c r="BD41" s="203">
        <f ca="1">INDEX(INDIRECT("'Case "&amp;$E$6&amp;" Assumptions'!$B$87:$H$170"), MATCH('Base Case 3 - Forecasts'!BD$8, INDIRECT("'Case "&amp;$E$6&amp;" Assumptions'!$B$87:$B$170"), 0), MATCH('Base Case 3 - Forecasts'!$A41, INDIRECT("'Case "&amp;$E$6&amp;" Assumptions'!$B$87:$H$87"), 0))</f>
        <v>14.44860000000001</v>
      </c>
      <c r="BE41" s="203">
        <f ca="1">INDEX(INDIRECT("'Case "&amp;$E$6&amp;" Assumptions'!$B$87:$H$170"), MATCH('Base Case 3 - Forecasts'!BE$8, INDIRECT("'Case "&amp;$E$6&amp;" Assumptions'!$B$87:$B$170"), 0), MATCH('Base Case 3 - Forecasts'!$A41, INDIRECT("'Case "&amp;$E$6&amp;" Assumptions'!$B$87:$H$87"), 0))</f>
        <v>14.58240000000001</v>
      </c>
      <c r="BF41" s="203">
        <f ca="1">INDEX(INDIRECT("'Case "&amp;$E$6&amp;" Assumptions'!$B$87:$H$170"), MATCH('Base Case 3 - Forecasts'!BF$8, INDIRECT("'Case "&amp;$E$6&amp;" Assumptions'!$B$87:$B$170"), 0), MATCH('Base Case 3 - Forecasts'!$A41, INDIRECT("'Case "&amp;$E$6&amp;" Assumptions'!$B$87:$H$87"), 0))</f>
        <v>14.716200000000011</v>
      </c>
      <c r="BG41" s="203">
        <f ca="1">INDEX(INDIRECT("'Case "&amp;$E$6&amp;" Assumptions'!$B$87:$H$170"), MATCH('Base Case 3 - Forecasts'!BG$8, INDIRECT("'Case "&amp;$E$6&amp;" Assumptions'!$B$87:$B$170"), 0), MATCH('Base Case 3 - Forecasts'!$A41, INDIRECT("'Case "&amp;$E$6&amp;" Assumptions'!$B$87:$H$87"), 0))</f>
        <v>14.850000000000012</v>
      </c>
      <c r="BH41" s="203">
        <f ca="1">INDEX(INDIRECT("'Case "&amp;$E$6&amp;" Assumptions'!$B$87:$H$170"), MATCH('Base Case 3 - Forecasts'!BH$8, INDIRECT("'Case "&amp;$E$6&amp;" Assumptions'!$B$87:$B$170"), 0), MATCH('Base Case 3 - Forecasts'!$A41, INDIRECT("'Case "&amp;$E$6&amp;" Assumptions'!$B$87:$H$87"), 0))</f>
        <v>14.983800000000013</v>
      </c>
      <c r="BI41" s="203">
        <f ca="1">INDEX(INDIRECT("'Case "&amp;$E$6&amp;" Assumptions'!$B$87:$H$170"), MATCH('Base Case 3 - Forecasts'!BI$8, INDIRECT("'Case "&amp;$E$6&amp;" Assumptions'!$B$87:$B$170"), 0), MATCH('Base Case 3 - Forecasts'!$A41, INDIRECT("'Case "&amp;$E$6&amp;" Assumptions'!$B$87:$H$87"), 0))</f>
        <v>15.117600000000014</v>
      </c>
      <c r="BJ41" s="203">
        <f ca="1">INDEX(INDIRECT("'Case "&amp;$E$6&amp;" Assumptions'!$B$87:$H$170"), MATCH('Base Case 3 - Forecasts'!BJ$8, INDIRECT("'Case "&amp;$E$6&amp;" Assumptions'!$B$87:$B$170"), 0), MATCH('Base Case 3 - Forecasts'!$A41, INDIRECT("'Case "&amp;$E$6&amp;" Assumptions'!$B$87:$H$87"), 0))</f>
        <v>15.251400000000015</v>
      </c>
      <c r="BK41" s="203">
        <f ca="1">INDEX(INDIRECT("'Case "&amp;$E$6&amp;" Assumptions'!$B$87:$H$170"), MATCH('Base Case 3 - Forecasts'!BK$8, INDIRECT("'Case "&amp;$E$6&amp;" Assumptions'!$B$87:$B$170"), 0), MATCH('Base Case 3 - Forecasts'!$A41, INDIRECT("'Case "&amp;$E$6&amp;" Assumptions'!$B$87:$H$87"), 0))</f>
        <v>15.385200000000015</v>
      </c>
      <c r="BL41" s="203">
        <f ca="1">INDEX(INDIRECT("'Case "&amp;$E$6&amp;" Assumptions'!$B$87:$H$170"), MATCH('Base Case 3 - Forecasts'!BL$8, INDIRECT("'Case "&amp;$E$6&amp;" Assumptions'!$B$87:$B$170"), 0), MATCH('Base Case 3 - Forecasts'!$A41, INDIRECT("'Case "&amp;$E$6&amp;" Assumptions'!$B$87:$H$87"), 0))</f>
        <v>15.519000000000016</v>
      </c>
      <c r="BM41" s="203">
        <f ca="1">INDEX(INDIRECT("'Case "&amp;$E$6&amp;" Assumptions'!$B$87:$H$170"), MATCH('Base Case 3 - Forecasts'!BM$8, INDIRECT("'Case "&amp;$E$6&amp;" Assumptions'!$B$87:$B$170"), 0), MATCH('Base Case 3 - Forecasts'!$A41, INDIRECT("'Case "&amp;$E$6&amp;" Assumptions'!$B$87:$H$87"), 0))</f>
        <v>15.641300000000015</v>
      </c>
      <c r="BN41" s="203">
        <f ca="1">INDEX(INDIRECT("'Case "&amp;$E$6&amp;" Assumptions'!$B$87:$H$170"), MATCH('Base Case 3 - Forecasts'!BN$8, INDIRECT("'Case "&amp;$E$6&amp;" Assumptions'!$B$87:$B$170"), 0), MATCH('Base Case 3 - Forecasts'!$A41, INDIRECT("'Case "&amp;$E$6&amp;" Assumptions'!$B$87:$H$87"), 0))</f>
        <v>15.763600000000014</v>
      </c>
      <c r="BO41" s="203">
        <f ca="1">INDEX(INDIRECT("'Case "&amp;$E$6&amp;" Assumptions'!$B$87:$H$170"), MATCH('Base Case 3 - Forecasts'!BO$8, INDIRECT("'Case "&amp;$E$6&amp;" Assumptions'!$B$87:$B$170"), 0), MATCH('Base Case 3 - Forecasts'!$A41, INDIRECT("'Case "&amp;$E$6&amp;" Assumptions'!$B$87:$H$87"), 0))</f>
        <v>15.885900000000014</v>
      </c>
      <c r="BP41" s="203">
        <f ca="1">INDEX(INDIRECT("'Case "&amp;$E$6&amp;" Assumptions'!$B$87:$H$170"), MATCH('Base Case 3 - Forecasts'!BP$8, INDIRECT("'Case "&amp;$E$6&amp;" Assumptions'!$B$87:$B$170"), 0), MATCH('Base Case 3 - Forecasts'!$A41, INDIRECT("'Case "&amp;$E$6&amp;" Assumptions'!$B$87:$H$87"), 0))</f>
        <v>16.008200000000013</v>
      </c>
      <c r="BQ41" s="203">
        <f ca="1">INDEX(INDIRECT("'Case "&amp;$E$6&amp;" Assumptions'!$B$87:$H$170"), MATCH('Base Case 3 - Forecasts'!BQ$8, INDIRECT("'Case "&amp;$E$6&amp;" Assumptions'!$B$87:$B$170"), 0), MATCH('Base Case 3 - Forecasts'!$A41, INDIRECT("'Case "&amp;$E$6&amp;" Assumptions'!$B$87:$H$87"), 0))</f>
        <v>16.130500000000012</v>
      </c>
      <c r="BR41" s="203">
        <f ca="1">INDEX(INDIRECT("'Case "&amp;$E$6&amp;" Assumptions'!$B$87:$H$170"), MATCH('Base Case 3 - Forecasts'!BR$8, INDIRECT("'Case "&amp;$E$6&amp;" Assumptions'!$B$87:$B$170"), 0), MATCH('Base Case 3 - Forecasts'!$A41, INDIRECT("'Case "&amp;$E$6&amp;" Assumptions'!$B$87:$H$87"), 0))</f>
        <v>16.252800000000011</v>
      </c>
      <c r="BS41" s="203">
        <f ca="1">INDEX(INDIRECT("'Case "&amp;$E$6&amp;" Assumptions'!$B$87:$H$170"), MATCH('Base Case 3 - Forecasts'!BS$8, INDIRECT("'Case "&amp;$E$6&amp;" Assumptions'!$B$87:$B$170"), 0), MATCH('Base Case 3 - Forecasts'!$A41, INDIRECT("'Case "&amp;$E$6&amp;" Assumptions'!$B$87:$H$87"), 0))</f>
        <v>16.37510000000001</v>
      </c>
      <c r="BT41" s="203">
        <f ca="1">INDEX(INDIRECT("'Case "&amp;$E$6&amp;" Assumptions'!$B$87:$H$170"), MATCH('Base Case 3 - Forecasts'!BT$8, INDIRECT("'Case "&amp;$E$6&amp;" Assumptions'!$B$87:$B$170"), 0), MATCH('Base Case 3 - Forecasts'!$A41, INDIRECT("'Case "&amp;$E$6&amp;" Assumptions'!$B$87:$H$87"), 0))</f>
        <v>16.49740000000001</v>
      </c>
      <c r="BU41" s="203">
        <f ca="1">INDEX(INDIRECT("'Case "&amp;$E$6&amp;" Assumptions'!$B$87:$H$170"), MATCH('Base Case 3 - Forecasts'!BU$8, INDIRECT("'Case "&amp;$E$6&amp;" Assumptions'!$B$87:$B$170"), 0), MATCH('Base Case 3 - Forecasts'!$A41, INDIRECT("'Case "&amp;$E$6&amp;" Assumptions'!$B$87:$H$87"), 0))</f>
        <v>16.619700000000009</v>
      </c>
      <c r="BV41" s="203">
        <f ca="1">INDEX(INDIRECT("'Case "&amp;$E$6&amp;" Assumptions'!$B$87:$H$170"), MATCH('Base Case 3 - Forecasts'!BV$8, INDIRECT("'Case "&amp;$E$6&amp;" Assumptions'!$B$87:$B$170"), 0), MATCH('Base Case 3 - Forecasts'!$A41, INDIRECT("'Case "&amp;$E$6&amp;" Assumptions'!$B$87:$H$87"), 0))</f>
        <v>16.742000000000008</v>
      </c>
      <c r="BW41" s="203">
        <f ca="1">INDEX(INDIRECT("'Case "&amp;$E$6&amp;" Assumptions'!$B$87:$H$170"), MATCH('Base Case 3 - Forecasts'!BW$8, INDIRECT("'Case "&amp;$E$6&amp;" Assumptions'!$B$87:$B$170"), 0), MATCH('Base Case 3 - Forecasts'!$A41, INDIRECT("'Case "&amp;$E$6&amp;" Assumptions'!$B$87:$H$87"), 0))</f>
        <v>16.861900000000009</v>
      </c>
      <c r="BX41" s="203">
        <f ca="1">INDEX(INDIRECT("'Case "&amp;$E$6&amp;" Assumptions'!$B$87:$H$170"), MATCH('Base Case 3 - Forecasts'!BX$8, INDIRECT("'Case "&amp;$E$6&amp;" Assumptions'!$B$87:$B$170"), 0), MATCH('Base Case 3 - Forecasts'!$A41, INDIRECT("'Case "&amp;$E$6&amp;" Assumptions'!$B$87:$H$87"), 0))</f>
        <v>16.98180000000001</v>
      </c>
      <c r="BY41" s="203">
        <f ca="1">INDEX(INDIRECT("'Case "&amp;$E$6&amp;" Assumptions'!$B$87:$H$170"), MATCH('Base Case 3 - Forecasts'!BY$8, INDIRECT("'Case "&amp;$E$6&amp;" Assumptions'!$B$87:$B$170"), 0), MATCH('Base Case 3 - Forecasts'!$A41, INDIRECT("'Case "&amp;$E$6&amp;" Assumptions'!$B$87:$H$87"), 0))</f>
        <v>17.101700000000012</v>
      </c>
      <c r="BZ41" s="203">
        <f ca="1">INDEX(INDIRECT("'Case "&amp;$E$6&amp;" Assumptions'!$B$87:$H$170"), MATCH('Base Case 3 - Forecasts'!BZ$8, INDIRECT("'Case "&amp;$E$6&amp;" Assumptions'!$B$87:$B$170"), 0), MATCH('Base Case 3 - Forecasts'!$A41, INDIRECT("'Case "&amp;$E$6&amp;" Assumptions'!$B$87:$H$87"), 0))</f>
        <v>17.221600000000013</v>
      </c>
      <c r="CA41" s="203">
        <f ca="1">INDEX(INDIRECT("'Case "&amp;$E$6&amp;" Assumptions'!$B$87:$H$170"), MATCH('Base Case 3 - Forecasts'!CA$8, INDIRECT("'Case "&amp;$E$6&amp;" Assumptions'!$B$87:$B$170"), 0), MATCH('Base Case 3 - Forecasts'!$A41, INDIRECT("'Case "&amp;$E$6&amp;" Assumptions'!$B$87:$H$87"), 0))</f>
        <v>17.341500000000014</v>
      </c>
      <c r="CB41" s="203">
        <f ca="1">INDEX(INDIRECT("'Case "&amp;$E$6&amp;" Assumptions'!$B$87:$H$170"), MATCH('Base Case 3 - Forecasts'!CB$8, INDIRECT("'Case "&amp;$E$6&amp;" Assumptions'!$B$87:$B$170"), 0), MATCH('Base Case 3 - Forecasts'!$A41, INDIRECT("'Case "&amp;$E$6&amp;" Assumptions'!$B$87:$H$87"), 0))</f>
        <v>17.461400000000015</v>
      </c>
      <c r="CC41" s="203">
        <f ca="1">INDEX(INDIRECT("'Case "&amp;$E$6&amp;" Assumptions'!$B$87:$H$170"), MATCH('Base Case 3 - Forecasts'!CC$8, INDIRECT("'Case "&amp;$E$6&amp;" Assumptions'!$B$87:$B$170"), 0), MATCH('Base Case 3 - Forecasts'!$A41, INDIRECT("'Case "&amp;$E$6&amp;" Assumptions'!$B$87:$H$87"), 0))</f>
        <v>17.581300000000017</v>
      </c>
      <c r="CD41" s="203">
        <f ca="1">INDEX(INDIRECT("'Case "&amp;$E$6&amp;" Assumptions'!$B$87:$H$170"), MATCH('Base Case 3 - Forecasts'!CD$8, INDIRECT("'Case "&amp;$E$6&amp;" Assumptions'!$B$87:$B$170"), 0), MATCH('Base Case 3 - Forecasts'!$A41, INDIRECT("'Case "&amp;$E$6&amp;" Assumptions'!$B$87:$H$87"), 0))</f>
        <v>17.701200000000018</v>
      </c>
      <c r="CE41" s="203">
        <f ca="1">INDEX(INDIRECT("'Case "&amp;$E$6&amp;" Assumptions'!$B$87:$H$170"), MATCH('Base Case 3 - Forecasts'!CE$8, INDIRECT("'Case "&amp;$E$6&amp;" Assumptions'!$B$87:$B$170"), 0), MATCH('Base Case 3 - Forecasts'!$A41, INDIRECT("'Case "&amp;$E$6&amp;" Assumptions'!$B$87:$H$87"), 0))</f>
        <v>17.821100000000019</v>
      </c>
      <c r="CF41" s="203">
        <f ca="1">INDEX(INDIRECT("'Case "&amp;$E$6&amp;" Assumptions'!$B$87:$H$170"), MATCH('Base Case 3 - Forecasts'!CF$8, INDIRECT("'Case "&amp;$E$6&amp;" Assumptions'!$B$87:$B$170"), 0), MATCH('Base Case 3 - Forecasts'!$A41, INDIRECT("'Case "&amp;$E$6&amp;" Assumptions'!$B$87:$H$87"), 0))</f>
        <v>17.94100000000002</v>
      </c>
    </row>
    <row r="42" spans="1:84" x14ac:dyDescent="0.2">
      <c r="A42" s="202"/>
      <c r="B42" s="212" t="s">
        <v>161</v>
      </c>
      <c r="C42" s="118"/>
      <c r="D42" s="204">
        <f ca="1">'Frequency &amp; Severity Prediction'!AF2</f>
        <v>2282722.4581785742</v>
      </c>
      <c r="E42" s="204">
        <f t="shared" ref="E42:BP45" ca="1" si="10">D42*(E$39/D$39)*(E10/D10)</f>
        <v>2355099.7037147302</v>
      </c>
      <c r="F42" s="204">
        <f t="shared" ca="1" si="10"/>
        <v>2415464.3044867218</v>
      </c>
      <c r="G42" s="204">
        <f t="shared" ca="1" si="10"/>
        <v>2476804.5352471885</v>
      </c>
      <c r="H42" s="204">
        <f t="shared" ca="1" si="10"/>
        <v>2539133.9109172495</v>
      </c>
      <c r="I42" s="204">
        <f t="shared" ca="1" si="10"/>
        <v>2602466.1195443016</v>
      </c>
      <c r="J42" s="204">
        <f t="shared" ca="1" si="10"/>
        <v>2666815.0244169929</v>
      </c>
      <c r="K42" s="204">
        <f t="shared" ca="1" si="10"/>
        <v>2732194.6662052227</v>
      </c>
      <c r="L42" s="204">
        <f t="shared" ca="1" si="10"/>
        <v>2798619.2651254553</v>
      </c>
      <c r="M42" s="204">
        <f t="shared" ca="1" si="10"/>
        <v>2866103.2231316455</v>
      </c>
      <c r="N42" s="204">
        <f t="shared" ca="1" si="10"/>
        <v>2930098.4884473151</v>
      </c>
      <c r="O42" s="204">
        <f t="shared" ca="1" si="10"/>
        <v>2998729.0099548143</v>
      </c>
      <c r="P42" s="204">
        <f t="shared" ca="1" si="10"/>
        <v>3068312.9739650725</v>
      </c>
      <c r="Q42" s="204">
        <f t="shared" ca="1" si="10"/>
        <v>3138861.6170857339</v>
      </c>
      <c r="R42" s="204">
        <f t="shared" ca="1" si="10"/>
        <v>3210386.2979473565</v>
      </c>
      <c r="S42" s="204">
        <f t="shared" ca="1" si="10"/>
        <v>3282898.4984649955</v>
      </c>
      <c r="T42" s="204">
        <f t="shared" ca="1" si="10"/>
        <v>3356409.8251124136</v>
      </c>
      <c r="U42" s="204">
        <f t="shared" ca="1" si="10"/>
        <v>3430932.0102090342</v>
      </c>
      <c r="V42" s="204">
        <f t="shared" ca="1" si="10"/>
        <v>3506476.9132197653</v>
      </c>
      <c r="W42" s="204">
        <f t="shared" ca="1" si="10"/>
        <v>3583056.5220678216</v>
      </c>
      <c r="X42" s="204">
        <f t="shared" ca="1" si="10"/>
        <v>3656443.0158764627</v>
      </c>
      <c r="Y42" s="204">
        <f t="shared" ca="1" si="10"/>
        <v>3731907.6355284057</v>
      </c>
      <c r="Z42" s="204">
        <f t="shared" ca="1" si="10"/>
        <v>3808280.5438307663</v>
      </c>
      <c r="AA42" s="204">
        <f t="shared" ca="1" si="10"/>
        <v>3885570.9902230669</v>
      </c>
      <c r="AB42" s="204">
        <f t="shared" ca="1" si="10"/>
        <v>3963788.3108566753</v>
      </c>
      <c r="AC42" s="204">
        <f t="shared" ca="1" si="10"/>
        <v>4042941.9293684284</v>
      </c>
      <c r="AD42" s="204">
        <f t="shared" ca="1" si="10"/>
        <v>4123041.3576609334</v>
      </c>
      <c r="AE42" s="204">
        <f t="shared" ca="1" si="10"/>
        <v>4204096.196689602</v>
      </c>
      <c r="AF42" s="204">
        <f t="shared" ca="1" si="10"/>
        <v>4286116.137256477</v>
      </c>
      <c r="AG42" s="204">
        <f t="shared" ca="1" si="10"/>
        <v>4369110.9608109044</v>
      </c>
      <c r="AH42" s="204">
        <f t="shared" ca="1" si="10"/>
        <v>4447113.9227350671</v>
      </c>
      <c r="AI42" s="204">
        <f t="shared" ca="1" si="10"/>
        <v>4530465.3584062951</v>
      </c>
      <c r="AJ42" s="204">
        <f t="shared" ca="1" si="10"/>
        <v>4614652.5991243785</v>
      </c>
      <c r="AK42" s="204">
        <f t="shared" ca="1" si="10"/>
        <v>4699682.6482480168</v>
      </c>
      <c r="AL42" s="204">
        <f t="shared" ca="1" si="10"/>
        <v>4785562.5629347954</v>
      </c>
      <c r="AM42" s="204">
        <f t="shared" ca="1" si="10"/>
        <v>4872299.4545337465</v>
      </c>
      <c r="AN42" s="204">
        <f t="shared" ca="1" si="10"/>
        <v>4959900.488980677</v>
      </c>
      <c r="AO42" s="204">
        <f t="shared" ca="1" si="10"/>
        <v>5048372.8871962857</v>
      </c>
      <c r="AP42" s="204">
        <f t="shared" ca="1" si="10"/>
        <v>5137723.9254870852</v>
      </c>
      <c r="AQ42" s="204">
        <f t="shared" ca="1" si="10"/>
        <v>5227960.9359491505</v>
      </c>
      <c r="AR42" s="204">
        <f t="shared" ca="1" si="10"/>
        <v>5314456.5480811186</v>
      </c>
      <c r="AS42" s="204">
        <f t="shared" ca="1" si="10"/>
        <v>5403282.0091293436</v>
      </c>
      <c r="AT42" s="204">
        <f t="shared" ca="1" si="10"/>
        <v>5492873.4619138958</v>
      </c>
      <c r="AU42" s="204">
        <f t="shared" ca="1" si="10"/>
        <v>5583236.4000648968</v>
      </c>
      <c r="AV42" s="204">
        <f t="shared" ca="1" si="10"/>
        <v>5674376.3532776628</v>
      </c>
      <c r="AW42" s="204">
        <f t="shared" ca="1" si="10"/>
        <v>5766298.8875374412</v>
      </c>
      <c r="AX42" s="204">
        <f t="shared" ca="1" si="10"/>
        <v>5859009.6053455034</v>
      </c>
      <c r="AY42" s="204">
        <f t="shared" ca="1" si="10"/>
        <v>5952514.1459466014</v>
      </c>
      <c r="AZ42" s="204">
        <f t="shared" ca="1" si="10"/>
        <v>6046818.1855577873</v>
      </c>
      <c r="BA42" s="204">
        <f t="shared" ca="1" si="10"/>
        <v>6141927.4375986187</v>
      </c>
      <c r="BB42" s="204">
        <f t="shared" ca="1" si="10"/>
        <v>6234179.1240679668</v>
      </c>
      <c r="BC42" s="204">
        <f t="shared" ca="1" si="10"/>
        <v>6321273.3774343645</v>
      </c>
      <c r="BD42" s="204">
        <f t="shared" ca="1" si="10"/>
        <v>6409024.5680789137</v>
      </c>
      <c r="BE42" s="204">
        <f t="shared" ca="1" si="10"/>
        <v>6497436.8417742336</v>
      </c>
      <c r="BF42" s="204">
        <f t="shared" ca="1" si="10"/>
        <v>6586514.3682884239</v>
      </c>
      <c r="BG42" s="204">
        <f t="shared" ca="1" si="10"/>
        <v>6676261.341517006</v>
      </c>
      <c r="BH42" s="204">
        <f t="shared" ca="1" si="10"/>
        <v>6766681.979615584</v>
      </c>
      <c r="BI42" s="204">
        <f t="shared" ca="1" si="10"/>
        <v>6857780.5251331832</v>
      </c>
      <c r="BJ42" s="204">
        <f t="shared" ca="1" si="10"/>
        <v>6949561.2451463211</v>
      </c>
      <c r="BK42" s="204">
        <f t="shared" ca="1" si="10"/>
        <v>7042028.4313937807</v>
      </c>
      <c r="BL42" s="204">
        <f t="shared" ca="1" si="10"/>
        <v>7133225.263399764</v>
      </c>
      <c r="BM42" s="204">
        <f t="shared" ca="1" si="10"/>
        <v>7219759.6319201384</v>
      </c>
      <c r="BN42" s="204">
        <f t="shared" ca="1" si="10"/>
        <v>7306897.1213663435</v>
      </c>
      <c r="BO42" s="204">
        <f t="shared" ca="1" si="10"/>
        <v>7394641.2802060824</v>
      </c>
      <c r="BP42" s="204">
        <f t="shared" ca="1" si="10"/>
        <v>7482995.6761119887</v>
      </c>
      <c r="BQ42" s="204">
        <f t="shared" ref="BQ42:CF44" ca="1" si="11">BP42*(BQ$39/BP$39)*(BQ10/BP10)</f>
        <v>7571963.8960605096</v>
      </c>
      <c r="BR42" s="204">
        <f t="shared" ca="1" si="11"/>
        <v>7661549.5464312788</v>
      </c>
      <c r="BS42" s="204">
        <f t="shared" ca="1" si="11"/>
        <v>7751756.253106988</v>
      </c>
      <c r="BT42" s="204">
        <f t="shared" ca="1" si="11"/>
        <v>7842587.661573749</v>
      </c>
      <c r="BU42" s="204">
        <f t="shared" ca="1" si="11"/>
        <v>7934047.437021967</v>
      </c>
      <c r="BV42" s="204">
        <f t="shared" ca="1" si="11"/>
        <v>8024138.9004197745</v>
      </c>
      <c r="BW42" s="204">
        <f t="shared" ca="1" si="11"/>
        <v>8113683.8547211876</v>
      </c>
      <c r="BX42" s="204">
        <f t="shared" ca="1" si="11"/>
        <v>8203813.0934839826</v>
      </c>
      <c r="BY42" s="204">
        <f t="shared" ca="1" si="11"/>
        <v>8294529.8436861718</v>
      </c>
      <c r="BZ42" s="204">
        <f t="shared" ca="1" si="11"/>
        <v>8385837.3487154329</v>
      </c>
      <c r="CA42" s="204">
        <f t="shared" ca="1" si="11"/>
        <v>8477738.8684485201</v>
      </c>
      <c r="CB42" s="204">
        <f t="shared" ca="1" si="11"/>
        <v>8570237.6793310568</v>
      </c>
      <c r="CC42" s="204">
        <f t="shared" ca="1" si="11"/>
        <v>8663337.0744576994</v>
      </c>
      <c r="CD42" s="204">
        <f t="shared" ca="1" si="11"/>
        <v>8757040.3636526763</v>
      </c>
      <c r="CE42" s="204">
        <f t="shared" ca="1" si="11"/>
        <v>8851350.8735507019</v>
      </c>
      <c r="CF42" s="204">
        <f t="shared" ca="1" si="11"/>
        <v>8946271.9476782717</v>
      </c>
    </row>
    <row r="43" spans="1:84" x14ac:dyDescent="0.2">
      <c r="A43" s="202"/>
      <c r="B43" s="212" t="s">
        <v>162</v>
      </c>
      <c r="C43" s="118"/>
      <c r="D43" s="204">
        <f ca="1">'Frequency &amp; Severity Prediction'!AF3</f>
        <v>2133616.2644987684</v>
      </c>
      <c r="E43" s="204">
        <f t="shared" ca="1" si="10"/>
        <v>2256863.6986501943</v>
      </c>
      <c r="F43" s="204">
        <f t="shared" ca="1" si="10"/>
        <v>2314710.3689847598</v>
      </c>
      <c r="G43" s="204">
        <f t="shared" ca="1" si="10"/>
        <v>2373491.9737940026</v>
      </c>
      <c r="H43" s="204">
        <f t="shared" ca="1" si="10"/>
        <v>2433221.4642641563</v>
      </c>
      <c r="I43" s="204">
        <f t="shared" ca="1" si="10"/>
        <v>2493911.957486284</v>
      </c>
      <c r="J43" s="204">
        <f t="shared" ca="1" si="10"/>
        <v>2555576.7384830308</v>
      </c>
      <c r="K43" s="204">
        <f t="shared" ca="1" si="10"/>
        <v>2618229.2622593581</v>
      </c>
      <c r="L43" s="204">
        <f t="shared" ca="1" si="10"/>
        <v>2681883.1558775408</v>
      </c>
      <c r="M43" s="204">
        <f t="shared" ca="1" si="10"/>
        <v>2746552.2205567029</v>
      </c>
      <c r="N43" s="204">
        <f t="shared" ca="1" si="10"/>
        <v>2807878.1130225779</v>
      </c>
      <c r="O43" s="204">
        <f t="shared" ca="1" si="10"/>
        <v>2873645.9157043062</v>
      </c>
      <c r="P43" s="204">
        <f t="shared" ca="1" si="10"/>
        <v>2940327.3908602116</v>
      </c>
      <c r="Q43" s="204">
        <f t="shared" ca="1" si="10"/>
        <v>3007933.3063961486</v>
      </c>
      <c r="R43" s="204">
        <f t="shared" ca="1" si="10"/>
        <v>3076474.5471510617</v>
      </c>
      <c r="S43" s="204">
        <f t="shared" ca="1" si="10"/>
        <v>3145962.1161059453</v>
      </c>
      <c r="T43" s="204">
        <f t="shared" ca="1" si="10"/>
        <v>3216407.1356049031</v>
      </c>
      <c r="U43" s="204">
        <f t="shared" ca="1" si="10"/>
        <v>3287820.8485884215</v>
      </c>
      <c r="V43" s="204">
        <f t="shared" ca="1" si="10"/>
        <v>3360214.619838974</v>
      </c>
      <c r="W43" s="204">
        <f t="shared" ca="1" si="10"/>
        <v>3433599.9372390835</v>
      </c>
      <c r="X43" s="204">
        <f t="shared" ca="1" si="10"/>
        <v>3503925.3309312058</v>
      </c>
      <c r="Y43" s="204">
        <f t="shared" ca="1" si="10"/>
        <v>3576242.1676053717</v>
      </c>
      <c r="Z43" s="204">
        <f t="shared" ca="1" si="10"/>
        <v>3649429.4063605149</v>
      </c>
      <c r="AA43" s="204">
        <f t="shared" ca="1" si="10"/>
        <v>3723495.9108231985</v>
      </c>
      <c r="AB43" s="204">
        <f t="shared" ca="1" si="10"/>
        <v>3798450.6277149022</v>
      </c>
      <c r="AC43" s="204">
        <f t="shared" ca="1" si="10"/>
        <v>3874302.5875933785</v>
      </c>
      <c r="AD43" s="204">
        <f t="shared" ca="1" si="10"/>
        <v>3951060.9056004048</v>
      </c>
      <c r="AE43" s="204">
        <f t="shared" ca="1" si="10"/>
        <v>4028734.7822159892</v>
      </c>
      <c r="AF43" s="204">
        <f t="shared" ca="1" si="10"/>
        <v>4107333.5040190844</v>
      </c>
      <c r="AG43" s="204">
        <f t="shared" ca="1" si="10"/>
        <v>4186866.4444548641</v>
      </c>
      <c r="AH43" s="204">
        <f t="shared" ca="1" si="10"/>
        <v>4261615.7439754587</v>
      </c>
      <c r="AI43" s="204">
        <f t="shared" ca="1" si="10"/>
        <v>4341490.4215103667</v>
      </c>
      <c r="AJ43" s="204">
        <f t="shared" ca="1" si="10"/>
        <v>4422166.0409614164</v>
      </c>
      <c r="AK43" s="204">
        <f t="shared" ca="1" si="10"/>
        <v>4503649.313562952</v>
      </c>
      <c r="AL43" s="204">
        <f t="shared" ca="1" si="10"/>
        <v>4585947.0021041427</v>
      </c>
      <c r="AM43" s="204">
        <f t="shared" ca="1" si="10"/>
        <v>4669065.9213051703</v>
      </c>
      <c r="AN43" s="204">
        <f t="shared" ca="1" si="10"/>
        <v>4753012.9381960658</v>
      </c>
      <c r="AO43" s="204">
        <f t="shared" ca="1" si="10"/>
        <v>4837794.9724982185</v>
      </c>
      <c r="AP43" s="204">
        <f t="shared" ca="1" si="10"/>
        <v>4923418.997008577</v>
      </c>
      <c r="AQ43" s="204">
        <f t="shared" ca="1" si="10"/>
        <v>5009892.037986557</v>
      </c>
      <c r="AR43" s="204">
        <f t="shared" ca="1" si="10"/>
        <v>5092779.7419785624</v>
      </c>
      <c r="AS43" s="204">
        <f t="shared" ca="1" si="10"/>
        <v>5177900.1121435314</v>
      </c>
      <c r="AT43" s="204">
        <f t="shared" ca="1" si="10"/>
        <v>5263754.5229694769</v>
      </c>
      <c r="AU43" s="204">
        <f t="shared" ca="1" si="10"/>
        <v>5350348.238936021</v>
      </c>
      <c r="AV43" s="204">
        <f t="shared" ca="1" si="10"/>
        <v>5437686.5590836275</v>
      </c>
      <c r="AW43" s="204">
        <f t="shared" ca="1" si="10"/>
        <v>5525774.8172289617</v>
      </c>
      <c r="AX43" s="204">
        <f t="shared" ca="1" si="10"/>
        <v>5614618.3821815569</v>
      </c>
      <c r="AY43" s="204">
        <f t="shared" ca="1" si="10"/>
        <v>5704222.6579617821</v>
      </c>
      <c r="AZ43" s="204">
        <f t="shared" ca="1" si="10"/>
        <v>5794593.0840201164</v>
      </c>
      <c r="BA43" s="204">
        <f t="shared" ca="1" si="10"/>
        <v>5885735.1354577504</v>
      </c>
      <c r="BB43" s="204">
        <f t="shared" ca="1" si="10"/>
        <v>5974138.8162036389</v>
      </c>
      <c r="BC43" s="204">
        <f t="shared" ca="1" si="10"/>
        <v>6057600.190884985</v>
      </c>
      <c r="BD43" s="204">
        <f t="shared" ca="1" si="10"/>
        <v>6141691.1006526863</v>
      </c>
      <c r="BE43" s="204">
        <f t="shared" ca="1" si="10"/>
        <v>6226415.5183507428</v>
      </c>
      <c r="BF43" s="204">
        <f t="shared" ca="1" si="10"/>
        <v>6311777.4398177313</v>
      </c>
      <c r="BG43" s="204">
        <f t="shared" ca="1" si="10"/>
        <v>6397780.8840132533</v>
      </c>
      <c r="BH43" s="204">
        <f t="shared" ca="1" si="10"/>
        <v>6484429.893145049</v>
      </c>
      <c r="BI43" s="204">
        <f t="shared" ca="1" si="10"/>
        <v>6571728.5327967843</v>
      </c>
      <c r="BJ43" s="204">
        <f t="shared" ca="1" si="10"/>
        <v>6659680.8920565257</v>
      </c>
      <c r="BK43" s="204">
        <f t="shared" ca="1" si="10"/>
        <v>6748291.0836458905</v>
      </c>
      <c r="BL43" s="204">
        <f t="shared" ca="1" si="10"/>
        <v>6835683.9100564085</v>
      </c>
      <c r="BM43" s="204">
        <f t="shared" ca="1" si="10"/>
        <v>6918608.7538289279</v>
      </c>
      <c r="BN43" s="204">
        <f t="shared" ca="1" si="10"/>
        <v>7002111.5611251388</v>
      </c>
      <c r="BO43" s="204">
        <f t="shared" ca="1" si="10"/>
        <v>7086195.7323989291</v>
      </c>
      <c r="BP43" s="204">
        <f t="shared" ca="1" si="10"/>
        <v>7170864.6865080427</v>
      </c>
      <c r="BQ43" s="204">
        <f t="shared" ca="1" si="11"/>
        <v>7256121.8608088316</v>
      </c>
      <c r="BR43" s="204">
        <f t="shared" ca="1" si="11"/>
        <v>7341970.7112514917</v>
      </c>
      <c r="BS43" s="204">
        <f t="shared" ca="1" si="11"/>
        <v>7428414.7124757618</v>
      </c>
      <c r="BT43" s="204">
        <f t="shared" ca="1" si="11"/>
        <v>7515457.3579071043</v>
      </c>
      <c r="BU43" s="204">
        <f t="shared" ca="1" si="11"/>
        <v>7603102.1598533681</v>
      </c>
      <c r="BV43" s="204">
        <f t="shared" ca="1" si="11"/>
        <v>7689435.7248315634</v>
      </c>
      <c r="BW43" s="204">
        <f t="shared" ca="1" si="11"/>
        <v>7775245.5767208021</v>
      </c>
      <c r="BX43" s="204">
        <f t="shared" ca="1" si="11"/>
        <v>7861615.3413765775</v>
      </c>
      <c r="BY43" s="204">
        <f t="shared" ca="1" si="11"/>
        <v>7948548.1111730775</v>
      </c>
      <c r="BZ43" s="204">
        <f t="shared" ca="1" si="11"/>
        <v>8036046.9942096742</v>
      </c>
      <c r="CA43" s="204">
        <f t="shared" ca="1" si="11"/>
        <v>8124115.1143870233</v>
      </c>
      <c r="CB43" s="204">
        <f t="shared" ca="1" si="11"/>
        <v>8212755.6114835292</v>
      </c>
      <c r="CC43" s="204">
        <f t="shared" ca="1" si="11"/>
        <v>8301971.6412321627</v>
      </c>
      <c r="CD43" s="204">
        <f t="shared" ca="1" si="11"/>
        <v>8391766.3753976431</v>
      </c>
      <c r="CE43" s="204">
        <f t="shared" ca="1" si="11"/>
        <v>8482143.0018539745</v>
      </c>
      <c r="CF43" s="204">
        <f t="shared" ca="1" si="11"/>
        <v>8573104.7246623542</v>
      </c>
    </row>
    <row r="44" spans="1:84" x14ac:dyDescent="0.2">
      <c r="A44" s="202"/>
      <c r="B44" s="212" t="s">
        <v>163</v>
      </c>
      <c r="C44" s="118"/>
      <c r="D44" s="204">
        <f ca="1">'Frequency &amp; Severity Prediction'!AF4</f>
        <v>2253647.3827051888</v>
      </c>
      <c r="E44" s="204">
        <f t="shared" ca="1" si="10"/>
        <v>2300833.0288988086</v>
      </c>
      <c r="F44" s="204">
        <f t="shared" ca="1" si="10"/>
        <v>2359806.6965585756</v>
      </c>
      <c r="G44" s="204">
        <f t="shared" ca="1" si="10"/>
        <v>2419733.5135469795</v>
      </c>
      <c r="H44" s="204">
        <f t="shared" ca="1" si="10"/>
        <v>2480626.6833716435</v>
      </c>
      <c r="I44" s="204">
        <f t="shared" ca="1" si="10"/>
        <v>2542499.5786772603</v>
      </c>
      <c r="J44" s="204">
        <f t="shared" ca="1" si="10"/>
        <v>2605365.7433118299</v>
      </c>
      <c r="K44" s="204">
        <f t="shared" ca="1" si="10"/>
        <v>2669238.8944173479</v>
      </c>
      <c r="L44" s="204">
        <f t="shared" ca="1" si="10"/>
        <v>2734132.9245452289</v>
      </c>
      <c r="M44" s="204">
        <f t="shared" ca="1" si="10"/>
        <v>2800061.9037967459</v>
      </c>
      <c r="N44" s="204">
        <f t="shared" ca="1" si="10"/>
        <v>2862582.5775071573</v>
      </c>
      <c r="O44" s="204">
        <f t="shared" ca="1" si="10"/>
        <v>2929631.7009162153</v>
      </c>
      <c r="P44" s="204">
        <f t="shared" ca="1" si="10"/>
        <v>2997612.2974166428</v>
      </c>
      <c r="Q44" s="204">
        <f t="shared" ca="1" si="10"/>
        <v>3066535.3446999416</v>
      </c>
      <c r="R44" s="204">
        <f t="shared" ca="1" si="10"/>
        <v>3136411.9396688486</v>
      </c>
      <c r="S44" s="204">
        <f t="shared" ca="1" si="10"/>
        <v>3207253.2996698543</v>
      </c>
      <c r="T44" s="204">
        <f t="shared" ca="1" si="10"/>
        <v>3279070.7637380487</v>
      </c>
      <c r="U44" s="204">
        <f t="shared" ca="1" si="10"/>
        <v>3351875.7938544229</v>
      </c>
      <c r="V44" s="204">
        <f t="shared" ca="1" si="10"/>
        <v>3425679.9762157402</v>
      </c>
      <c r="W44" s="204">
        <f t="shared" ca="1" si="10"/>
        <v>3500495.0225171098</v>
      </c>
      <c r="X44" s="204">
        <f t="shared" ca="1" si="10"/>
        <v>3572190.5301695755</v>
      </c>
      <c r="Y44" s="204">
        <f t="shared" ca="1" si="10"/>
        <v>3645916.2790771932</v>
      </c>
      <c r="Z44" s="204">
        <f t="shared" ca="1" si="10"/>
        <v>3720529.3876678669</v>
      </c>
      <c r="AA44" s="204">
        <f t="shared" ca="1" si="10"/>
        <v>3796038.8922536983</v>
      </c>
      <c r="AB44" s="204">
        <f t="shared" ca="1" si="10"/>
        <v>3872453.9138606018</v>
      </c>
      <c r="AC44" s="204">
        <f t="shared" ca="1" si="10"/>
        <v>3949783.6589841051</v>
      </c>
      <c r="AD44" s="204">
        <f t="shared" ca="1" si="10"/>
        <v>4028037.4203516664</v>
      </c>
      <c r="AE44" s="204">
        <f t="shared" ca="1" si="10"/>
        <v>4107224.5776915778</v>
      </c>
      <c r="AF44" s="204">
        <f t="shared" ca="1" si="10"/>
        <v>4187354.5985084972</v>
      </c>
      <c r="AG44" s="204">
        <f t="shared" ca="1" si="10"/>
        <v>4268437.0388656743</v>
      </c>
      <c r="AH44" s="204">
        <f t="shared" ca="1" si="10"/>
        <v>4344642.6410590624</v>
      </c>
      <c r="AI44" s="204">
        <f t="shared" ca="1" si="10"/>
        <v>4426073.4764058637</v>
      </c>
      <c r="AJ44" s="204">
        <f t="shared" ca="1" si="10"/>
        <v>4508320.8580137398</v>
      </c>
      <c r="AK44" s="204">
        <f t="shared" ca="1" si="10"/>
        <v>4591391.6278686086</v>
      </c>
      <c r="AL44" s="204">
        <f t="shared" ca="1" si="10"/>
        <v>4675292.6805156283</v>
      </c>
      <c r="AM44" s="204">
        <f t="shared" ca="1" si="10"/>
        <v>4760030.9634427177</v>
      </c>
      <c r="AN44" s="204">
        <f t="shared" ca="1" si="10"/>
        <v>4845613.4774667667</v>
      </c>
      <c r="AO44" s="204">
        <f t="shared" ca="1" si="10"/>
        <v>4932047.277122586</v>
      </c>
      <c r="AP44" s="204">
        <f t="shared" ca="1" si="10"/>
        <v>5019339.4710545903</v>
      </c>
      <c r="AQ44" s="204">
        <f t="shared" ca="1" si="10"/>
        <v>5107497.2224112423</v>
      </c>
      <c r="AR44" s="204">
        <f t="shared" ca="1" si="10"/>
        <v>5191999.7854807153</v>
      </c>
      <c r="AS44" s="204">
        <f t="shared" ca="1" si="10"/>
        <v>5278778.5126252854</v>
      </c>
      <c r="AT44" s="204">
        <f t="shared" ca="1" si="10"/>
        <v>5366305.5813725591</v>
      </c>
      <c r="AU44" s="204">
        <f t="shared" ca="1" si="10"/>
        <v>5454586.3587673437</v>
      </c>
      <c r="AV44" s="204">
        <f t="shared" ca="1" si="10"/>
        <v>5543626.2470886176</v>
      </c>
      <c r="AW44" s="204">
        <f t="shared" ca="1" si="10"/>
        <v>5633430.6840690905</v>
      </c>
      <c r="AX44" s="204">
        <f t="shared" ca="1" si="10"/>
        <v>5724005.1431160886</v>
      </c>
      <c r="AY44" s="204">
        <f t="shared" ca="1" si="10"/>
        <v>5815355.1335337656</v>
      </c>
      <c r="AZ44" s="204">
        <f t="shared" ca="1" si="10"/>
        <v>5907486.2007466555</v>
      </c>
      <c r="BA44" s="204">
        <f t="shared" ca="1" si="10"/>
        <v>6000403.9265245674</v>
      </c>
      <c r="BB44" s="204">
        <f t="shared" ca="1" si="10"/>
        <v>6090529.9313240666</v>
      </c>
      <c r="BC44" s="204">
        <f t="shared" ca="1" si="10"/>
        <v>6175617.3416178264</v>
      </c>
      <c r="BD44" s="204">
        <f t="shared" ca="1" si="10"/>
        <v>6261346.5519105848</v>
      </c>
      <c r="BE44" s="204">
        <f t="shared" ca="1" si="10"/>
        <v>6347721.6124472469</v>
      </c>
      <c r="BF44" s="204">
        <f t="shared" ca="1" si="10"/>
        <v>6434746.596915286</v>
      </c>
      <c r="BG44" s="204">
        <f t="shared" ca="1" si="10"/>
        <v>6522425.6025736518</v>
      </c>
      <c r="BH44" s="204">
        <f t="shared" ca="1" si="10"/>
        <v>6610762.7503823685</v>
      </c>
      <c r="BI44" s="204">
        <f t="shared" ca="1" si="10"/>
        <v>6699762.1851328043</v>
      </c>
      <c r="BJ44" s="204">
        <f t="shared" ca="1" si="10"/>
        <v>6789428.0755786551</v>
      </c>
      <c r="BK44" s="204">
        <f t="shared" ca="1" si="10"/>
        <v>6879764.6145676067</v>
      </c>
      <c r="BL44" s="204">
        <f t="shared" ca="1" si="10"/>
        <v>6968860.0710696541</v>
      </c>
      <c r="BM44" s="204">
        <f t="shared" ca="1" si="10"/>
        <v>7053400.497495139</v>
      </c>
      <c r="BN44" s="204">
        <f t="shared" ca="1" si="10"/>
        <v>7138530.1476143738</v>
      </c>
      <c r="BO44" s="204">
        <f t="shared" ca="1" si="10"/>
        <v>7224252.4881305639</v>
      </c>
      <c r="BP44" s="204">
        <f t="shared" ca="1" si="10"/>
        <v>7310571.0045093233</v>
      </c>
      <c r="BQ44" s="204">
        <f t="shared" ca="1" si="11"/>
        <v>7397489.2010752745</v>
      </c>
      <c r="BR44" s="204">
        <f t="shared" ca="1" si="11"/>
        <v>7485010.6011091368</v>
      </c>
      <c r="BS44" s="204">
        <f t="shared" ca="1" si="11"/>
        <v>7573138.7469452918</v>
      </c>
      <c r="BT44" s="204">
        <f t="shared" ca="1" si="11"/>
        <v>7661877.2000698382</v>
      </c>
      <c r="BU44" s="204">
        <f t="shared" ca="1" si="11"/>
        <v>7751229.5412191367</v>
      </c>
      <c r="BV44" s="204">
        <f t="shared" ca="1" si="11"/>
        <v>7839245.0992358737</v>
      </c>
      <c r="BW44" s="204">
        <f t="shared" ca="1" si="11"/>
        <v>7926726.7409272874</v>
      </c>
      <c r="BX44" s="204">
        <f t="shared" ca="1" si="11"/>
        <v>8014779.2038815534</v>
      </c>
      <c r="BY44" s="204">
        <f t="shared" ca="1" si="11"/>
        <v>8103405.6407200182</v>
      </c>
      <c r="BZ44" s="204">
        <f t="shared" ca="1" si="11"/>
        <v>8192609.2200955749</v>
      </c>
      <c r="CA44" s="204">
        <f t="shared" ca="1" si="11"/>
        <v>8282393.1267702514</v>
      </c>
      <c r="CB44" s="204">
        <f t="shared" ca="1" si="11"/>
        <v>8372760.5616931608</v>
      </c>
      <c r="CC44" s="204">
        <f t="shared" ca="1" si="11"/>
        <v>8463714.7420788202</v>
      </c>
      <c r="CD44" s="204">
        <f t="shared" ca="1" si="11"/>
        <v>8555258.9014858287</v>
      </c>
      <c r="CE44" s="204">
        <f t="shared" ca="1" si="11"/>
        <v>8647396.2898959238</v>
      </c>
      <c r="CF44" s="204">
        <f t="shared" ca="1" si="11"/>
        <v>8740130.1737933997</v>
      </c>
    </row>
    <row r="45" spans="1:84" x14ac:dyDescent="0.2">
      <c r="A45" s="202"/>
      <c r="B45" s="212" t="s">
        <v>164</v>
      </c>
      <c r="C45" s="118"/>
      <c r="D45" s="204">
        <f ca="1">'Frequency &amp; Severity Prediction'!AF5</f>
        <v>1517077.7129327022</v>
      </c>
      <c r="E45" s="204">
        <f t="shared" ca="1" si="10"/>
        <v>1517773.999253666</v>
      </c>
      <c r="F45" s="204">
        <f t="shared" ca="1" si="10"/>
        <v>1556676.7350412605</v>
      </c>
      <c r="G45" s="204">
        <f t="shared" ca="1" si="10"/>
        <v>1596208.228000819</v>
      </c>
      <c r="H45" s="204">
        <f t="shared" ca="1" si="10"/>
        <v>1636377.1879953854</v>
      </c>
      <c r="I45" s="204">
        <f t="shared" ca="1" si="10"/>
        <v>1677192.4364614398</v>
      </c>
      <c r="J45" s="204">
        <f t="shared" ca="1" si="10"/>
        <v>1718662.9077719185</v>
      </c>
      <c r="K45" s="204">
        <f t="shared" ca="1" si="10"/>
        <v>1760797.6506153634</v>
      </c>
      <c r="L45" s="204">
        <f t="shared" ca="1" si="10"/>
        <v>1803605.8293913878</v>
      </c>
      <c r="M45" s="204">
        <f t="shared" ca="1" si="10"/>
        <v>1847096.7256226446</v>
      </c>
      <c r="N45" s="204">
        <f t="shared" ca="1" si="10"/>
        <v>1888339.2894165504</v>
      </c>
      <c r="O45" s="204">
        <f t="shared" ca="1" si="10"/>
        <v>1932569.1030991729</v>
      </c>
      <c r="P45" s="204">
        <f t="shared" ca="1" si="10"/>
        <v>1977413.3749460031</v>
      </c>
      <c r="Q45" s="204">
        <f t="shared" ca="1" si="10"/>
        <v>2022879.3465319502</v>
      </c>
      <c r="R45" s="204">
        <f t="shared" ca="1" si="10"/>
        <v>2068974.3380711435</v>
      </c>
      <c r="S45" s="204">
        <f t="shared" ca="1" si="10"/>
        <v>2115705.7492299774</v>
      </c>
      <c r="T45" s="204">
        <f t="shared" ca="1" si="10"/>
        <v>2163081.0599482912</v>
      </c>
      <c r="U45" s="204">
        <f t="shared" ca="1" si="10"/>
        <v>2211107.8312687636</v>
      </c>
      <c r="V45" s="204">
        <f t="shared" ca="1" si="10"/>
        <v>2259793.7061745999</v>
      </c>
      <c r="W45" s="204">
        <f t="shared" ca="1" si="10"/>
        <v>2309146.4104355969</v>
      </c>
      <c r="X45" s="204">
        <f t="shared" ca="1" si="10"/>
        <v>2356441.2710410557</v>
      </c>
      <c r="Y45" s="204">
        <f t="shared" ca="1" si="10"/>
        <v>2405075.4063138105</v>
      </c>
      <c r="Z45" s="204">
        <f t="shared" ca="1" si="10"/>
        <v>2454294.89977554</v>
      </c>
      <c r="AA45" s="204">
        <f t="shared" ca="1" si="10"/>
        <v>2504105.7123453473</v>
      </c>
      <c r="AB45" s="204">
        <f t="shared" ca="1" si="10"/>
        <v>2554513.8608248895</v>
      </c>
      <c r="AC45" s="204">
        <f t="shared" ca="1" si="10"/>
        <v>2605525.4183969479</v>
      </c>
      <c r="AD45" s="204">
        <f t="shared" ca="1" si="10"/>
        <v>2657146.5151283043</v>
      </c>
      <c r="AE45" s="204">
        <f t="shared" ca="1" si="10"/>
        <v>2709383.338476954</v>
      </c>
      <c r="AF45" s="204">
        <f t="shared" ca="1" si="10"/>
        <v>2762242.1338036987</v>
      </c>
      <c r="AG45" s="204">
        <f t="shared" ca="1" si="10"/>
        <v>2815729.2048881482</v>
      </c>
      <c r="AH45" s="204">
        <f t="shared" ca="1" si="10"/>
        <v>2865999.2071672571</v>
      </c>
      <c r="AI45" s="204">
        <f t="shared" ca="1" si="10"/>
        <v>2919716.1014722884</v>
      </c>
      <c r="AJ45" s="204">
        <f t="shared" ca="1" si="10"/>
        <v>2973971.6409848072</v>
      </c>
      <c r="AK45" s="204">
        <f t="shared" ca="1" si="10"/>
        <v>3028770.3391085248</v>
      </c>
      <c r="AL45" s="204">
        <f t="shared" ca="1" si="10"/>
        <v>3084116.7439185288</v>
      </c>
      <c r="AM45" s="204">
        <f t="shared" ca="1" si="10"/>
        <v>3140015.4384142747</v>
      </c>
      <c r="AN45" s="204">
        <f t="shared" ca="1" si="10"/>
        <v>3196471.0407743612</v>
      </c>
      <c r="AO45" s="204">
        <f t="shared" ca="1" si="10"/>
        <v>3253488.2046130993</v>
      </c>
      <c r="AP45" s="204">
        <f t="shared" ca="1" si="10"/>
        <v>3311071.6192388949</v>
      </c>
      <c r="AQ45" s="204">
        <f t="shared" ca="1" si="10"/>
        <v>3369226.0099144471</v>
      </c>
      <c r="AR45" s="204">
        <f t="shared" ca="1" si="10"/>
        <v>3424969.2087846948</v>
      </c>
      <c r="AS45" s="204">
        <f t="shared" ca="1" si="10"/>
        <v>3482213.9084626175</v>
      </c>
      <c r="AT45" s="204">
        <f t="shared" ca="1" si="10"/>
        <v>3539952.2612708965</v>
      </c>
      <c r="AU45" s="204">
        <f t="shared" ca="1" si="10"/>
        <v>3598187.8076494327</v>
      </c>
      <c r="AV45" s="204">
        <f t="shared" ca="1" si="10"/>
        <v>3656924.1112808008</v>
      </c>
      <c r="AW45" s="204">
        <f t="shared" ca="1" si="10"/>
        <v>3716164.7592350817</v>
      </c>
      <c r="AX45" s="204">
        <f t="shared" ca="1" si="10"/>
        <v>3775913.3621155755</v>
      </c>
      <c r="AY45" s="204">
        <f t="shared" ca="1" si="10"/>
        <v>3836173.554205386</v>
      </c>
      <c r="AZ45" s="204">
        <f t="shared" ca="1" si="10"/>
        <v>3896948.9936148864</v>
      </c>
      <c r="BA45" s="204">
        <f t="shared" ca="1" si="10"/>
        <v>3958243.362430077</v>
      </c>
      <c r="BB45" s="204">
        <f t="shared" ca="1" si="10"/>
        <v>4017696.1367179882</v>
      </c>
      <c r="BC45" s="204">
        <f t="shared" ca="1" si="10"/>
        <v>4073825.1375562223</v>
      </c>
      <c r="BD45" s="204">
        <f t="shared" ca="1" si="10"/>
        <v>4130377.509990294</v>
      </c>
      <c r="BE45" s="204">
        <f t="shared" ca="1" si="10"/>
        <v>4187355.9258161704</v>
      </c>
      <c r="BF45" s="204">
        <f t="shared" ca="1" si="10"/>
        <v>4244763.0722940089</v>
      </c>
      <c r="BG45" s="204">
        <f t="shared" ca="1" si="10"/>
        <v>4302601.6522331946</v>
      </c>
      <c r="BH45" s="204">
        <f t="shared" ca="1" si="10"/>
        <v>4360874.3840778284</v>
      </c>
      <c r="BI45" s="204">
        <f t="shared" ca="1" si="10"/>
        <v>4419584.0019926652</v>
      </c>
      <c r="BJ45" s="204">
        <f t="shared" ca="1" si="10"/>
        <v>4478733.255949514</v>
      </c>
      <c r="BK45" s="204">
        <f t="shared" ca="1" si="10"/>
        <v>4538324.9118140936</v>
      </c>
      <c r="BL45" s="204">
        <f t="shared" ca="1" si="10"/>
        <v>4597097.8717081742</v>
      </c>
      <c r="BM45" s="204">
        <f t="shared" ca="1" si="10"/>
        <v>4652866.0476265419</v>
      </c>
      <c r="BN45" s="204">
        <f t="shared" ca="1" si="10"/>
        <v>4709022.912507074</v>
      </c>
      <c r="BO45" s="204">
        <f t="shared" ca="1" si="10"/>
        <v>4765570.7532049771</v>
      </c>
      <c r="BP45" s="204">
        <f t="shared" ref="BP45:CF47" ca="1" si="12">BO45*(BP$39/BO$39)*(BP13/BO13)</f>
        <v>4822511.8689523181</v>
      </c>
      <c r="BQ45" s="204">
        <f t="shared" ca="1" si="12"/>
        <v>4879848.5714217527</v>
      </c>
      <c r="BR45" s="204">
        <f t="shared" ca="1" si="12"/>
        <v>4937583.1847905684</v>
      </c>
      <c r="BS45" s="204">
        <f t="shared" ca="1" si="12"/>
        <v>4995718.0458050454</v>
      </c>
      <c r="BT45" s="204">
        <f t="shared" ca="1" si="12"/>
        <v>5054255.5038451403</v>
      </c>
      <c r="BU45" s="204">
        <f t="shared" ca="1" si="12"/>
        <v>5113197.9209894883</v>
      </c>
      <c r="BV45" s="204">
        <f t="shared" ca="1" si="12"/>
        <v>5171258.512005752</v>
      </c>
      <c r="BW45" s="204">
        <f t="shared" ca="1" si="12"/>
        <v>5228966.8982743556</v>
      </c>
      <c r="BX45" s="204">
        <f t="shared" ca="1" si="12"/>
        <v>5287051.834105703</v>
      </c>
      <c r="BY45" s="204">
        <f t="shared" ca="1" si="12"/>
        <v>5345515.3991668746</v>
      </c>
      <c r="BZ45" s="204">
        <f t="shared" ca="1" si="12"/>
        <v>5404359.6837003678</v>
      </c>
      <c r="CA45" s="204">
        <f t="shared" ca="1" si="12"/>
        <v>5463586.7885752758</v>
      </c>
      <c r="CB45" s="204">
        <f t="shared" ca="1" si="12"/>
        <v>5523198.8253387101</v>
      </c>
      <c r="CC45" s="204">
        <f t="shared" ca="1" si="12"/>
        <v>5583197.9162674649</v>
      </c>
      <c r="CD45" s="204">
        <f t="shared" ca="1" si="12"/>
        <v>5643586.1944199177</v>
      </c>
      <c r="CE45" s="204">
        <f t="shared" ca="1" si="12"/>
        <v>5704365.8036881788</v>
      </c>
      <c r="CF45" s="204">
        <f t="shared" ca="1" si="12"/>
        <v>5765538.898850482</v>
      </c>
    </row>
    <row r="46" spans="1:84" x14ac:dyDescent="0.2">
      <c r="A46" s="202"/>
      <c r="B46" s="212" t="s">
        <v>165</v>
      </c>
      <c r="C46" s="118"/>
      <c r="D46" s="204">
        <f ca="1">'Frequency &amp; Severity Prediction'!AF6</f>
        <v>1426136.8471234667</v>
      </c>
      <c r="E46" s="204">
        <f t="shared" ref="E46:BP47" ca="1" si="13">D46*(E$39/D$39)*(E14/D14)</f>
        <v>1437527.7893094453</v>
      </c>
      <c r="F46" s="204">
        <f t="shared" ca="1" si="13"/>
        <v>1474373.6990445768</v>
      </c>
      <c r="G46" s="204">
        <f t="shared" ca="1" si="13"/>
        <v>1511815.122939175</v>
      </c>
      <c r="H46" s="204">
        <f t="shared" ca="1" si="13"/>
        <v>1549860.3103572249</v>
      </c>
      <c r="I46" s="204">
        <f t="shared" ca="1" si="13"/>
        <v>1588517.6163371496</v>
      </c>
      <c r="J46" s="204">
        <f t="shared" ca="1" si="13"/>
        <v>1627795.5028827668</v>
      </c>
      <c r="K46" s="204">
        <f t="shared" ca="1" si="13"/>
        <v>1667702.5402695208</v>
      </c>
      <c r="L46" s="204">
        <f t="shared" ca="1" si="13"/>
        <v>1708247.4083661688</v>
      </c>
      <c r="M46" s="204">
        <f t="shared" ca="1" si="13"/>
        <v>1749438.8979720969</v>
      </c>
      <c r="N46" s="204">
        <f t="shared" ca="1" si="13"/>
        <v>1788500.9266965715</v>
      </c>
      <c r="O46" s="204">
        <f t="shared" ca="1" si="13"/>
        <v>1830392.2664586271</v>
      </c>
      <c r="P46" s="204">
        <f t="shared" ca="1" si="13"/>
        <v>1872865.5773750513</v>
      </c>
      <c r="Q46" s="204">
        <f t="shared" ca="1" si="13"/>
        <v>1915927.7181515379</v>
      </c>
      <c r="R46" s="204">
        <f t="shared" ca="1" si="13"/>
        <v>1959585.6219752675</v>
      </c>
      <c r="S46" s="204">
        <f t="shared" ca="1" si="13"/>
        <v>2003846.2972849661</v>
      </c>
      <c r="T46" s="204">
        <f t="shared" ca="1" si="13"/>
        <v>2048716.8285486682</v>
      </c>
      <c r="U46" s="204">
        <f t="shared" ca="1" si="13"/>
        <v>2094204.3770492603</v>
      </c>
      <c r="V46" s="204">
        <f t="shared" ca="1" si="13"/>
        <v>2140316.1816778793</v>
      </c>
      <c r="W46" s="204">
        <f t="shared" ca="1" si="13"/>
        <v>2187059.5597352455</v>
      </c>
      <c r="X46" s="204">
        <f t="shared" ca="1" si="13"/>
        <v>2231853.8943629931</v>
      </c>
      <c r="Y46" s="204">
        <f t="shared" ca="1" si="13"/>
        <v>2277916.694884018</v>
      </c>
      <c r="Z46" s="204">
        <f t="shared" ca="1" si="13"/>
        <v>2324533.9051286015</v>
      </c>
      <c r="AA46" s="204">
        <f t="shared" ca="1" si="13"/>
        <v>2371711.170856168</v>
      </c>
      <c r="AB46" s="204">
        <f t="shared" ca="1" si="13"/>
        <v>2419454.1907541309</v>
      </c>
      <c r="AC46" s="204">
        <f t="shared" ca="1" si="13"/>
        <v>2467768.716910101</v>
      </c>
      <c r="AD46" s="204">
        <f t="shared" ca="1" si="13"/>
        <v>2516660.555288177</v>
      </c>
      <c r="AE46" s="204">
        <f t="shared" ca="1" si="13"/>
        <v>2566135.5662093405</v>
      </c>
      <c r="AF46" s="204">
        <f t="shared" ca="1" si="13"/>
        <v>2616199.6648360002</v>
      </c>
      <c r="AG46" s="204">
        <f t="shared" ca="1" si="13"/>
        <v>2666858.8216607147</v>
      </c>
      <c r="AH46" s="204">
        <f t="shared" ca="1" si="13"/>
        <v>2714470.9992842628</v>
      </c>
      <c r="AI46" s="204">
        <f t="shared" ca="1" si="13"/>
        <v>2765347.8283489663</v>
      </c>
      <c r="AJ46" s="204">
        <f t="shared" ca="1" si="13"/>
        <v>2816734.8239171961</v>
      </c>
      <c r="AK46" s="204">
        <f t="shared" ca="1" si="13"/>
        <v>2868636.2607645523</v>
      </c>
      <c r="AL46" s="204">
        <f t="shared" ca="1" si="13"/>
        <v>2921056.4465049016</v>
      </c>
      <c r="AM46" s="204">
        <f t="shared" ca="1" si="13"/>
        <v>2973999.7218299941</v>
      </c>
      <c r="AN46" s="204">
        <f t="shared" ca="1" si="13"/>
        <v>3027470.4607507652</v>
      </c>
      <c r="AO46" s="204">
        <f t="shared" ca="1" si="13"/>
        <v>3081473.0708403438</v>
      </c>
      <c r="AP46" s="204">
        <f t="shared" ca="1" si="13"/>
        <v>3136011.9934787694</v>
      </c>
      <c r="AQ46" s="204">
        <f t="shared" ca="1" si="13"/>
        <v>3191091.7040994363</v>
      </c>
      <c r="AR46" s="204">
        <f t="shared" ca="1" si="13"/>
        <v>3243887.7050062818</v>
      </c>
      <c r="AS46" s="204">
        <f t="shared" ca="1" si="13"/>
        <v>3298105.8208905654</v>
      </c>
      <c r="AT46" s="204">
        <f t="shared" ca="1" si="13"/>
        <v>3352791.4899767851</v>
      </c>
      <c r="AU46" s="204">
        <f t="shared" ca="1" si="13"/>
        <v>3407948.0655182889</v>
      </c>
      <c r="AV46" s="204">
        <f t="shared" ca="1" si="13"/>
        <v>3463578.9227822344</v>
      </c>
      <c r="AW46" s="204">
        <f t="shared" ca="1" si="13"/>
        <v>3519687.4591867663</v>
      </c>
      <c r="AX46" s="204">
        <f t="shared" ca="1" si="13"/>
        <v>3576277.0944390236</v>
      </c>
      <c r="AY46" s="204">
        <f t="shared" ca="1" si="13"/>
        <v>3633351.270673973</v>
      </c>
      <c r="AZ46" s="204">
        <f t="shared" ca="1" si="13"/>
        <v>3690913.4525940809</v>
      </c>
      <c r="BA46" s="204">
        <f t="shared" ca="1" si="13"/>
        <v>3748967.1276098252</v>
      </c>
      <c r="BB46" s="204">
        <f t="shared" ca="1" si="13"/>
        <v>3805276.5750192814</v>
      </c>
      <c r="BC46" s="204">
        <f t="shared" ca="1" si="13"/>
        <v>3858437.980163137</v>
      </c>
      <c r="BD46" s="204">
        <f t="shared" ca="1" si="13"/>
        <v>3912000.3728285348</v>
      </c>
      <c r="BE46" s="204">
        <f t="shared" ca="1" si="13"/>
        <v>3965966.2835509502</v>
      </c>
      <c r="BF46" s="204">
        <f t="shared" ca="1" si="13"/>
        <v>4020338.2575124428</v>
      </c>
      <c r="BG46" s="204">
        <f t="shared" ca="1" si="13"/>
        <v>4075118.8546221969</v>
      </c>
      <c r="BH46" s="204">
        <f t="shared" ca="1" si="13"/>
        <v>4130310.6495974902</v>
      </c>
      <c r="BI46" s="204">
        <f t="shared" ca="1" si="13"/>
        <v>4185916.2320450866</v>
      </c>
      <c r="BJ46" s="204">
        <f t="shared" ca="1" si="13"/>
        <v>4241938.2065430703</v>
      </c>
      <c r="BK46" s="204">
        <f t="shared" ca="1" si="13"/>
        <v>4298379.1927231085</v>
      </c>
      <c r="BL46" s="204">
        <f t="shared" ca="1" si="13"/>
        <v>4354044.7681969628</v>
      </c>
      <c r="BM46" s="204">
        <f t="shared" ca="1" si="13"/>
        <v>4406864.4255907331</v>
      </c>
      <c r="BN46" s="204">
        <f t="shared" ca="1" si="13"/>
        <v>4460052.221577459</v>
      </c>
      <c r="BO46" s="204">
        <f t="shared" ca="1" si="13"/>
        <v>4513610.3221040536</v>
      </c>
      <c r="BP46" s="204">
        <f t="shared" ca="1" si="13"/>
        <v>4567540.9048399152</v>
      </c>
      <c r="BQ46" s="204">
        <f t="shared" ca="1" si="12"/>
        <v>4621846.1592372824</v>
      </c>
      <c r="BR46" s="204">
        <f t="shared" ca="1" si="12"/>
        <v>4676528.2865918959</v>
      </c>
      <c r="BS46" s="204">
        <f t="shared" ca="1" si="12"/>
        <v>4731589.5001039514</v>
      </c>
      <c r="BT46" s="204">
        <f t="shared" ca="1" si="12"/>
        <v>4787032.0249393685</v>
      </c>
      <c r="BU46" s="204">
        <f t="shared" ca="1" si="12"/>
        <v>4842858.0982913533</v>
      </c>
      <c r="BV46" s="204">
        <f t="shared" ca="1" si="12"/>
        <v>4897848.9685333334</v>
      </c>
      <c r="BW46" s="204">
        <f t="shared" ca="1" si="12"/>
        <v>4952506.2554404177</v>
      </c>
      <c r="BX46" s="204">
        <f t="shared" ca="1" si="12"/>
        <v>5007520.1833630707</v>
      </c>
      <c r="BY46" s="204">
        <f t="shared" ca="1" si="12"/>
        <v>5062892.722014321</v>
      </c>
      <c r="BZ46" s="204">
        <f t="shared" ca="1" si="12"/>
        <v>5118625.8511234792</v>
      </c>
      <c r="CA46" s="204">
        <f t="shared" ca="1" si="12"/>
        <v>5174721.560484617</v>
      </c>
      <c r="CB46" s="204">
        <f t="shared" ca="1" si="12"/>
        <v>5231181.8500052644</v>
      </c>
      <c r="CC46" s="204">
        <f t="shared" ca="1" si="12"/>
        <v>5288008.7297553467</v>
      </c>
      <c r="CD46" s="204">
        <f t="shared" ca="1" si="12"/>
        <v>5345204.2200163379</v>
      </c>
      <c r="CE46" s="204">
        <f t="shared" ca="1" si="12"/>
        <v>5402770.3513306566</v>
      </c>
      <c r="CF46" s="204">
        <f t="shared" ca="1" si="12"/>
        <v>5460709.1645512832</v>
      </c>
    </row>
    <row r="47" spans="1:84" x14ac:dyDescent="0.2">
      <c r="A47" s="202"/>
      <c r="B47" s="212" t="s">
        <v>166</v>
      </c>
      <c r="C47" s="118"/>
      <c r="D47" s="204">
        <f ca="1">'Frequency &amp; Severity Prediction'!AF7</f>
        <v>750108.42469560937</v>
      </c>
      <c r="E47" s="204">
        <f t="shared" ca="1" si="13"/>
        <v>776587.60907219257</v>
      </c>
      <c r="F47" s="204">
        <f t="shared" ca="1" si="13"/>
        <v>796492.6691051824</v>
      </c>
      <c r="G47" s="204">
        <f t="shared" ca="1" si="13"/>
        <v>816719.44042661344</v>
      </c>
      <c r="H47" s="204">
        <f t="shared" ca="1" si="13"/>
        <v>837272.37954431889</v>
      </c>
      <c r="I47" s="204">
        <f t="shared" ca="1" si="13"/>
        <v>858156.0000540436</v>
      </c>
      <c r="J47" s="204">
        <f t="shared" ca="1" si="13"/>
        <v>879374.87333684997</v>
      </c>
      <c r="K47" s="204">
        <f t="shared" ca="1" si="13"/>
        <v>900933.62926477636</v>
      </c>
      <c r="L47" s="204">
        <f t="shared" ca="1" si="13"/>
        <v>922836.95691484481</v>
      </c>
      <c r="M47" s="204">
        <f t="shared" ca="1" si="13"/>
        <v>945089.60529151128</v>
      </c>
      <c r="N47" s="204">
        <f t="shared" ca="1" si="13"/>
        <v>966191.86690916051</v>
      </c>
      <c r="O47" s="204">
        <f t="shared" ca="1" si="13"/>
        <v>988822.59142703109</v>
      </c>
      <c r="P47" s="204">
        <f t="shared" ca="1" si="13"/>
        <v>1011767.7109713361</v>
      </c>
      <c r="Q47" s="204">
        <f t="shared" ca="1" si="13"/>
        <v>1035030.9307823469</v>
      </c>
      <c r="R47" s="204">
        <f t="shared" ca="1" si="13"/>
        <v>1058615.9963370522</v>
      </c>
      <c r="S47" s="204">
        <f t="shared" ca="1" si="13"/>
        <v>1082526.6937651632</v>
      </c>
      <c r="T47" s="204">
        <f t="shared" ca="1" si="13"/>
        <v>1106766.8502692794</v>
      </c>
      <c r="U47" s="204">
        <f t="shared" ca="1" si="13"/>
        <v>1131340.3345492594</v>
      </c>
      <c r="V47" s="204">
        <f t="shared" ca="1" si="13"/>
        <v>1156251.0572308332</v>
      </c>
      <c r="W47" s="204">
        <f t="shared" ca="1" si="13"/>
        <v>1181502.9712985016</v>
      </c>
      <c r="X47" s="204">
        <f t="shared" ca="1" si="13"/>
        <v>1205701.9645195319</v>
      </c>
      <c r="Y47" s="204">
        <f t="shared" ca="1" si="13"/>
        <v>1230586.2139857463</v>
      </c>
      <c r="Z47" s="204">
        <f t="shared" ca="1" si="13"/>
        <v>1255769.9691205581</v>
      </c>
      <c r="AA47" s="204">
        <f t="shared" ca="1" si="13"/>
        <v>1281256.2799010505</v>
      </c>
      <c r="AB47" s="204">
        <f t="shared" ca="1" si="13"/>
        <v>1307048.2248972971</v>
      </c>
      <c r="AC47" s="204">
        <f t="shared" ca="1" si="13"/>
        <v>1333148.9115274628</v>
      </c>
      <c r="AD47" s="204">
        <f t="shared" ca="1" si="13"/>
        <v>1359561.4763151065</v>
      </c>
      <c r="AE47" s="204">
        <f t="shared" ca="1" si="13"/>
        <v>1386289.0851487026</v>
      </c>
      <c r="AF47" s="204">
        <f t="shared" ca="1" si="13"/>
        <v>1413334.9335434029</v>
      </c>
      <c r="AG47" s="204">
        <f t="shared" ca="1" si="13"/>
        <v>1440702.2469050577</v>
      </c>
      <c r="AH47" s="204">
        <f t="shared" ca="1" si="13"/>
        <v>1466423.507710147</v>
      </c>
      <c r="AI47" s="204">
        <f t="shared" ca="1" si="13"/>
        <v>1493908.4129303184</v>
      </c>
      <c r="AJ47" s="204">
        <f t="shared" ca="1" si="13"/>
        <v>1521668.9225514263</v>
      </c>
      <c r="AK47" s="204">
        <f t="shared" ca="1" si="13"/>
        <v>1549707.3459116188</v>
      </c>
      <c r="AL47" s="204">
        <f t="shared" ca="1" si="13"/>
        <v>1578026.0100890773</v>
      </c>
      <c r="AM47" s="204">
        <f t="shared" ca="1" si="13"/>
        <v>1606627.2600314629</v>
      </c>
      <c r="AN47" s="204">
        <f t="shared" ca="1" si="13"/>
        <v>1635513.4586862749</v>
      </c>
      <c r="AO47" s="204">
        <f t="shared" ca="1" si="13"/>
        <v>1664686.9871321283</v>
      </c>
      <c r="AP47" s="204">
        <f t="shared" ca="1" si="13"/>
        <v>1694150.2447109567</v>
      </c>
      <c r="AQ47" s="204">
        <f t="shared" ca="1" si="13"/>
        <v>1723905.6491611479</v>
      </c>
      <c r="AR47" s="204">
        <f t="shared" ca="1" si="13"/>
        <v>1752427.3378670868</v>
      </c>
      <c r="AS47" s="204">
        <f t="shared" ca="1" si="13"/>
        <v>1781717.2878048206</v>
      </c>
      <c r="AT47" s="204">
        <f t="shared" ca="1" si="13"/>
        <v>1811259.8213975667</v>
      </c>
      <c r="AU47" s="204">
        <f t="shared" ca="1" si="13"/>
        <v>1841056.7501546536</v>
      </c>
      <c r="AV47" s="204">
        <f t="shared" ca="1" si="13"/>
        <v>1871109.897477807</v>
      </c>
      <c r="AW47" s="204">
        <f t="shared" ca="1" si="13"/>
        <v>1901421.0987352568</v>
      </c>
      <c r="AX47" s="204">
        <f t="shared" ca="1" si="13"/>
        <v>1931992.2013362916</v>
      </c>
      <c r="AY47" s="204">
        <f t="shared" ca="1" si="13"/>
        <v>1962825.0648062604</v>
      </c>
      <c r="AZ47" s="204">
        <f t="shared" ca="1" si="13"/>
        <v>1993921.5608620264</v>
      </c>
      <c r="BA47" s="204">
        <f t="shared" ca="1" si="13"/>
        <v>2025283.5734878751</v>
      </c>
      <c r="BB47" s="204">
        <f t="shared" ca="1" si="13"/>
        <v>2055703.3117754338</v>
      </c>
      <c r="BC47" s="204">
        <f t="shared" ca="1" si="13"/>
        <v>2084422.4007715618</v>
      </c>
      <c r="BD47" s="204">
        <f t="shared" ca="1" si="13"/>
        <v>2113358.11301695</v>
      </c>
      <c r="BE47" s="204">
        <f t="shared" ca="1" si="13"/>
        <v>2142511.815568645</v>
      </c>
      <c r="BF47" s="204">
        <f t="shared" ca="1" si="13"/>
        <v>2171884.883396137</v>
      </c>
      <c r="BG47" s="204">
        <f t="shared" ca="1" si="13"/>
        <v>2201478.6994248675</v>
      </c>
      <c r="BH47" s="204">
        <f t="shared" ca="1" si="13"/>
        <v>2231294.654579971</v>
      </c>
      <c r="BI47" s="204">
        <f t="shared" ca="1" si="13"/>
        <v>2261334.1478302469</v>
      </c>
      <c r="BJ47" s="204">
        <f t="shared" ca="1" si="13"/>
        <v>2291598.5862323674</v>
      </c>
      <c r="BK47" s="204">
        <f t="shared" ca="1" si="13"/>
        <v>2322089.3849753174</v>
      </c>
      <c r="BL47" s="204">
        <f t="shared" ca="1" si="13"/>
        <v>2352161.2879231102</v>
      </c>
      <c r="BM47" s="204">
        <f t="shared" ca="1" si="13"/>
        <v>2380695.7564408598</v>
      </c>
      <c r="BN47" s="204">
        <f t="shared" ca="1" si="13"/>
        <v>2409429.1024146397</v>
      </c>
      <c r="BO47" s="204">
        <f t="shared" ca="1" si="13"/>
        <v>2438362.4959418536</v>
      </c>
      <c r="BP47" s="204">
        <f t="shared" ca="1" si="13"/>
        <v>2467497.1134526785</v>
      </c>
      <c r="BQ47" s="204">
        <f t="shared" ca="1" si="12"/>
        <v>2496834.1377426698</v>
      </c>
      <c r="BR47" s="204">
        <f t="shared" ca="1" si="12"/>
        <v>2526374.7580055306</v>
      </c>
      <c r="BS47" s="204">
        <f t="shared" ca="1" si="12"/>
        <v>2556120.1698660427</v>
      </c>
      <c r="BT47" s="204">
        <f t="shared" ca="1" si="12"/>
        <v>2586071.5754131624</v>
      </c>
      <c r="BU47" s="204">
        <f t="shared" ca="1" si="12"/>
        <v>2616230.1832332816</v>
      </c>
      <c r="BV47" s="204">
        <f t="shared" ca="1" si="12"/>
        <v>2645937.5939418655</v>
      </c>
      <c r="BW47" s="204">
        <f t="shared" ca="1" si="12"/>
        <v>2675464.7947884914</v>
      </c>
      <c r="BX47" s="204">
        <f t="shared" ca="1" si="12"/>
        <v>2705184.6618191288</v>
      </c>
      <c r="BY47" s="204">
        <f t="shared" ca="1" si="12"/>
        <v>2735098.2591208466</v>
      </c>
      <c r="BZ47" s="204">
        <f t="shared" ca="1" si="12"/>
        <v>2765206.6561917546</v>
      </c>
      <c r="CA47" s="204">
        <f t="shared" ca="1" si="12"/>
        <v>2795510.9279671903</v>
      </c>
      <c r="CB47" s="204">
        <f t="shared" ca="1" si="12"/>
        <v>2826012.1548460294</v>
      </c>
      <c r="CC47" s="204">
        <f t="shared" ca="1" si="12"/>
        <v>2856711.422717121</v>
      </c>
      <c r="CD47" s="204">
        <f t="shared" ca="1" si="12"/>
        <v>2887609.8229858438</v>
      </c>
      <c r="CE47" s="204">
        <f t="shared" ca="1" si="12"/>
        <v>2918708.4526007865</v>
      </c>
      <c r="CF47" s="204">
        <f t="shared" ca="1" si="12"/>
        <v>2950008.4140805583</v>
      </c>
    </row>
    <row r="48" spans="1:84" x14ac:dyDescent="0.2">
      <c r="A48" s="202"/>
      <c r="B48" s="118" t="s">
        <v>167</v>
      </c>
      <c r="C48" s="118"/>
      <c r="D48" s="204">
        <f ca="1">'Frequency &amp; Severity Prediction'!AG2</f>
        <v>9776316.1558009125</v>
      </c>
      <c r="E48" s="204">
        <f t="shared" ref="E48:BP51" ca="1" si="14">D48*(E$40/D$40)*(E10/D10)</f>
        <v>10086253.600443425</v>
      </c>
      <c r="F48" s="204">
        <f t="shared" ca="1" si="14"/>
        <v>10344743.242222972</v>
      </c>
      <c r="G48" s="204">
        <f t="shared" ca="1" si="14"/>
        <v>10607410.527451385</v>
      </c>
      <c r="H48" s="204">
        <f t="shared" ca="1" si="14"/>
        <v>10874313.326086247</v>
      </c>
      <c r="I48" s="204">
        <f t="shared" ca="1" si="14"/>
        <v>11145510.249393508</v>
      </c>
      <c r="J48" s="204">
        <f t="shared" ca="1" si="14"/>
        <v>11421060.659003507</v>
      </c>
      <c r="K48" s="204">
        <f t="shared" ca="1" si="14"/>
        <v>11701024.676074171</v>
      </c>
      <c r="L48" s="204">
        <f t="shared" ca="1" si="14"/>
        <v>11985463.190562619</v>
      </c>
      <c r="M48" s="204">
        <f t="shared" ca="1" si="14"/>
        <v>12274437.870606409</v>
      </c>
      <c r="N48" s="204">
        <f t="shared" ca="1" si="14"/>
        <v>12548471.17099645</v>
      </c>
      <c r="O48" s="204">
        <f t="shared" ca="1" si="14"/>
        <v>12842417.904864531</v>
      </c>
      <c r="P48" s="204">
        <f t="shared" ca="1" si="14"/>
        <v>13140448.352529824</v>
      </c>
      <c r="Q48" s="204">
        <f t="shared" ca="1" si="14"/>
        <v>13442610.642252034</v>
      </c>
      <c r="R48" s="204">
        <f t="shared" ca="1" si="14"/>
        <v>13748953.424938105</v>
      </c>
      <c r="S48" s="204">
        <f t="shared" ca="1" si="14"/>
        <v>14059525.879545853</v>
      </c>
      <c r="T48" s="204">
        <f t="shared" ca="1" si="14"/>
        <v>14374377.718541658</v>
      </c>
      <c r="U48" s="204">
        <f t="shared" ca="1" si="14"/>
        <v>14693559.193412755</v>
      </c>
      <c r="V48" s="204">
        <f t="shared" ca="1" si="14"/>
        <v>15017121.100234646</v>
      </c>
      <c r="W48" s="204">
        <f t="shared" ca="1" si="14"/>
        <v>15345114.785294181</v>
      </c>
      <c r="X48" s="204">
        <f t="shared" ca="1" si="14"/>
        <v>15659433.78286471</v>
      </c>
      <c r="Y48" s="204">
        <f t="shared" ca="1" si="14"/>
        <v>15982608.588444868</v>
      </c>
      <c r="Z48" s="204">
        <f t="shared" ca="1" si="14"/>
        <v>16309673.06632125</v>
      </c>
      <c r="AA48" s="204">
        <f t="shared" ca="1" si="14"/>
        <v>16640666.826268241</v>
      </c>
      <c r="AB48" s="204">
        <f t="shared" ca="1" si="14"/>
        <v>16975629.849393755</v>
      </c>
      <c r="AC48" s="204">
        <f t="shared" ca="1" si="14"/>
        <v>17314602.491452191</v>
      </c>
      <c r="AD48" s="204">
        <f t="shared" ca="1" si="14"/>
        <v>17657625.486185949</v>
      </c>
      <c r="AE48" s="204">
        <f t="shared" ca="1" si="14"/>
        <v>18004739.948695835</v>
      </c>
      <c r="AF48" s="204">
        <f t="shared" ca="1" si="14"/>
        <v>18355987.378840514</v>
      </c>
      <c r="AG48" s="204">
        <f t="shared" ca="1" si="14"/>
        <v>18711409.6646653</v>
      </c>
      <c r="AH48" s="204">
        <f t="shared" ca="1" si="14"/>
        <v>19045453.296801213</v>
      </c>
      <c r="AI48" s="204">
        <f t="shared" ca="1" si="14"/>
        <v>19402498.553790316</v>
      </c>
      <c r="AJ48" s="204">
        <f t="shared" ca="1" si="14"/>
        <v>19763124.227192611</v>
      </c>
      <c r="AK48" s="204">
        <f t="shared" ca="1" si="14"/>
        <v>20127360.318488847</v>
      </c>
      <c r="AL48" s="204">
        <f t="shared" ca="1" si="14"/>
        <v>20495237.059629533</v>
      </c>
      <c r="AM48" s="204">
        <f t="shared" ca="1" si="14"/>
        <v>20866784.91471659</v>
      </c>
      <c r="AN48" s="204">
        <f t="shared" ca="1" si="14"/>
        <v>21242034.581696946</v>
      </c>
      <c r="AO48" s="204">
        <f t="shared" ca="1" si="14"/>
        <v>21621016.994068041</v>
      </c>
      <c r="AP48" s="204">
        <f t="shared" ca="1" si="14"/>
        <v>22003763.322595339</v>
      </c>
      <c r="AQ48" s="204">
        <f t="shared" ca="1" si="14"/>
        <v>22390304.977041986</v>
      </c>
      <c r="AR48" s="204">
        <f t="shared" ca="1" si="14"/>
        <v>22760823.802513994</v>
      </c>
      <c r="AS48" s="204">
        <f t="shared" ca="1" si="14"/>
        <v>23141234.743439391</v>
      </c>
      <c r="AT48" s="204">
        <f t="shared" ca="1" si="14"/>
        <v>23524926.162708644</v>
      </c>
      <c r="AU48" s="204">
        <f t="shared" ca="1" si="14"/>
        <v>23911921.58758907</v>
      </c>
      <c r="AV48" s="204">
        <f t="shared" ca="1" si="14"/>
        <v>24302244.699802205</v>
      </c>
      <c r="AW48" s="204">
        <f t="shared" ca="1" si="14"/>
        <v>24695919.336486273</v>
      </c>
      <c r="AX48" s="204">
        <f t="shared" ca="1" si="14"/>
        <v>25092969.491164461</v>
      </c>
      <c r="AY48" s="204">
        <f t="shared" ca="1" si="14"/>
        <v>25493419.314719029</v>
      </c>
      <c r="AZ48" s="204">
        <f t="shared" ca="1" si="14"/>
        <v>25897293.116371274</v>
      </c>
      <c r="BA48" s="204">
        <f t="shared" ca="1" si="14"/>
        <v>26304615.36466739</v>
      </c>
      <c r="BB48" s="204">
        <f t="shared" ca="1" si="14"/>
        <v>26699699.138520546</v>
      </c>
      <c r="BC48" s="204">
        <f t="shared" ca="1" si="14"/>
        <v>27072662.760122232</v>
      </c>
      <c r="BD48" s="204">
        <f t="shared" ca="1" si="14"/>
        <v>27448439.521245562</v>
      </c>
      <c r="BE48" s="204">
        <f t="shared" ca="1" si="14"/>
        <v>27827047.174768485</v>
      </c>
      <c r="BF48" s="204">
        <f t="shared" ca="1" si="14"/>
        <v>28208503.576320991</v>
      </c>
      <c r="BG48" s="204">
        <f t="shared" ca="1" si="14"/>
        <v>28592826.684850119</v>
      </c>
      <c r="BH48" s="204">
        <f t="shared" ca="1" si="14"/>
        <v>28980034.563188005</v>
      </c>
      <c r="BI48" s="204">
        <f t="shared" ca="1" si="14"/>
        <v>29370145.378622882</v>
      </c>
      <c r="BJ48" s="204">
        <f t="shared" ca="1" si="14"/>
        <v>29763177.403473161</v>
      </c>
      <c r="BK48" s="204">
        <f t="shared" ca="1" si="14"/>
        <v>30159149.015664559</v>
      </c>
      <c r="BL48" s="204">
        <f t="shared" ca="1" si="14"/>
        <v>30549679.67848587</v>
      </c>
      <c r="BM48" s="204">
        <f t="shared" ca="1" si="14"/>
        <v>30920268.557202525</v>
      </c>
      <c r="BN48" s="204">
        <f t="shared" ca="1" si="14"/>
        <v>31293440.317999434</v>
      </c>
      <c r="BO48" s="204">
        <f t="shared" ca="1" si="14"/>
        <v>31669210.157233644</v>
      </c>
      <c r="BP48" s="204">
        <f t="shared" ca="1" si="14"/>
        <v>32047593.353507418</v>
      </c>
      <c r="BQ48" s="204">
        <f t="shared" ref="BQ48:CF50" ca="1" si="15">BP48*(BQ$40/BP$40)*(BQ10/BP10)</f>
        <v>32428605.268091667</v>
      </c>
      <c r="BR48" s="204">
        <f t="shared" ca="1" si="15"/>
        <v>32812261.345351513</v>
      </c>
      <c r="BS48" s="204">
        <f t="shared" ca="1" si="15"/>
        <v>33198577.113173999</v>
      </c>
      <c r="BT48" s="204">
        <f t="shared" ca="1" si="15"/>
        <v>33587568.183397911</v>
      </c>
      <c r="BU48" s="204">
        <f t="shared" ca="1" si="15"/>
        <v>33979250.252245717</v>
      </c>
      <c r="BV48" s="204">
        <f t="shared" ca="1" si="15"/>
        <v>34365072.118688166</v>
      </c>
      <c r="BW48" s="204">
        <f t="shared" ca="1" si="15"/>
        <v>34748624.094726361</v>
      </c>
      <c r="BX48" s="204">
        <f t="shared" ca="1" si="15"/>
        <v>35134678.843070462</v>
      </c>
      <c r="BY48" s="204">
        <f t="shared" ca="1" si="15"/>
        <v>35523250.186617814</v>
      </c>
      <c r="BZ48" s="204">
        <f t="shared" ca="1" si="15"/>
        <v>35914352.018557794</v>
      </c>
      <c r="CA48" s="204">
        <f t="shared" ca="1" si="15"/>
        <v>36307998.302711993</v>
      </c>
      <c r="CB48" s="204">
        <f t="shared" ca="1" si="15"/>
        <v>36704203.073876038</v>
      </c>
      <c r="CC48" s="204">
        <f t="shared" ca="1" si="15"/>
        <v>37102980.43816293</v>
      </c>
      <c r="CD48" s="204">
        <f t="shared" ca="1" si="15"/>
        <v>37504344.57334809</v>
      </c>
      <c r="CE48" s="204">
        <f t="shared" ca="1" si="15"/>
        <v>37908309.729215935</v>
      </c>
      <c r="CF48" s="204">
        <f t="shared" ca="1" si="15"/>
        <v>38314890.22790812</v>
      </c>
    </row>
    <row r="49" spans="1:84" x14ac:dyDescent="0.2">
      <c r="A49" s="202"/>
      <c r="B49" s="118" t="s">
        <v>168</v>
      </c>
      <c r="C49" s="118"/>
      <c r="D49" s="204">
        <f ca="1">'Frequency &amp; Severity Prediction'!AG3</f>
        <v>11193507.01482152</v>
      </c>
      <c r="E49" s="204">
        <f t="shared" ca="1" si="14"/>
        <v>11840053.178653074</v>
      </c>
      <c r="F49" s="204">
        <f t="shared" ca="1" si="14"/>
        <v>12143489.045530969</v>
      </c>
      <c r="G49" s="204">
        <f t="shared" ca="1" si="14"/>
        <v>12451828.965247057</v>
      </c>
      <c r="H49" s="204">
        <f t="shared" ca="1" si="14"/>
        <v>12765140.870197492</v>
      </c>
      <c r="I49" s="204">
        <f t="shared" ca="1" si="14"/>
        <v>13083493.562985616</v>
      </c>
      <c r="J49" s="204">
        <f t="shared" ca="1" si="14"/>
        <v>13406956.727052659</v>
      </c>
      <c r="K49" s="204">
        <f t="shared" ca="1" si="14"/>
        <v>13735600.93743423</v>
      </c>
      <c r="L49" s="204">
        <f t="shared" ca="1" si="14"/>
        <v>14069497.671644071</v>
      </c>
      <c r="M49" s="204">
        <f t="shared" ca="1" si="14"/>
        <v>14408719.320686519</v>
      </c>
      <c r="N49" s="204">
        <f t="shared" ca="1" si="14"/>
        <v>14730401.580311365</v>
      </c>
      <c r="O49" s="204">
        <f t="shared" ca="1" si="14"/>
        <v>15075459.824785454</v>
      </c>
      <c r="P49" s="204">
        <f t="shared" ca="1" si="14"/>
        <v>15425311.859941471</v>
      </c>
      <c r="Q49" s="204">
        <f t="shared" ca="1" si="14"/>
        <v>15780014.182589522</v>
      </c>
      <c r="R49" s="204">
        <f t="shared" ca="1" si="14"/>
        <v>16139623.90306494</v>
      </c>
      <c r="S49" s="204">
        <f t="shared" ca="1" si="14"/>
        <v>16504198.751571516</v>
      </c>
      <c r="T49" s="204">
        <f t="shared" ca="1" si="14"/>
        <v>16873797.084588163</v>
      </c>
      <c r="U49" s="204">
        <f t="shared" ca="1" si="14"/>
        <v>17248477.891339697</v>
      </c>
      <c r="V49" s="204">
        <f t="shared" ca="1" si="14"/>
        <v>17628300.800332304</v>
      </c>
      <c r="W49" s="204">
        <f t="shared" ca="1" si="14"/>
        <v>18013326.085954368</v>
      </c>
      <c r="X49" s="204">
        <f t="shared" ca="1" si="14"/>
        <v>18382298.926983505</v>
      </c>
      <c r="Y49" s="204">
        <f t="shared" ca="1" si="14"/>
        <v>18761667.425501302</v>
      </c>
      <c r="Z49" s="204">
        <f t="shared" ca="1" si="14"/>
        <v>19145601.933229178</v>
      </c>
      <c r="AA49" s="204">
        <f t="shared" ca="1" si="14"/>
        <v>19534148.947296165</v>
      </c>
      <c r="AB49" s="204">
        <f t="shared" ca="1" si="14"/>
        <v>19927355.400732368</v>
      </c>
      <c r="AC49" s="204">
        <f t="shared" ca="1" si="14"/>
        <v>20325268.666357968</v>
      </c>
      <c r="AD49" s="204">
        <f t="shared" ca="1" si="14"/>
        <v>20727936.560705774</v>
      </c>
      <c r="AE49" s="204">
        <f t="shared" ca="1" si="14"/>
        <v>21135407.347977664</v>
      </c>
      <c r="AF49" s="204">
        <f t="shared" ca="1" si="14"/>
        <v>21547729.744035143</v>
      </c>
      <c r="AG49" s="204">
        <f t="shared" ca="1" si="14"/>
        <v>21964952.920424331</v>
      </c>
      <c r="AH49" s="204">
        <f t="shared" ca="1" si="14"/>
        <v>22357080.119001392</v>
      </c>
      <c r="AI49" s="204">
        <f t="shared" ca="1" si="14"/>
        <v>22776208.469070934</v>
      </c>
      <c r="AJ49" s="204">
        <f t="shared" ca="1" si="14"/>
        <v>23199539.798999324</v>
      </c>
      <c r="AK49" s="204">
        <f t="shared" ca="1" si="14"/>
        <v>23627109.32693015</v>
      </c>
      <c r="AL49" s="204">
        <f t="shared" ca="1" si="14"/>
        <v>24058952.541550867</v>
      </c>
      <c r="AM49" s="204">
        <f t="shared" ca="1" si="14"/>
        <v>24495105.204066891</v>
      </c>
      <c r="AN49" s="204">
        <f t="shared" ca="1" si="14"/>
        <v>24935603.350189645</v>
      </c>
      <c r="AO49" s="204">
        <f t="shared" ca="1" si="14"/>
        <v>25380483.292138629</v>
      </c>
      <c r="AP49" s="204">
        <f t="shared" ca="1" si="14"/>
        <v>25829781.620657574</v>
      </c>
      <c r="AQ49" s="204">
        <f t="shared" ca="1" si="14"/>
        <v>26283535.207044858</v>
      </c>
      <c r="AR49" s="204">
        <f t="shared" ca="1" si="14"/>
        <v>26718479.912092503</v>
      </c>
      <c r="AS49" s="204">
        <f t="shared" ca="1" si="14"/>
        <v>27165036.775396049</v>
      </c>
      <c r="AT49" s="204">
        <f t="shared" ca="1" si="14"/>
        <v>27615444.527204026</v>
      </c>
      <c r="AU49" s="204">
        <f t="shared" ca="1" si="14"/>
        <v>28069730.785709191</v>
      </c>
      <c r="AV49" s="204">
        <f t="shared" ca="1" si="14"/>
        <v>28527923.350415055</v>
      </c>
      <c r="AW49" s="204">
        <f t="shared" ca="1" si="14"/>
        <v>28990050.203265689</v>
      </c>
      <c r="AX49" s="204">
        <f t="shared" ca="1" si="14"/>
        <v>29456139.509782381</v>
      </c>
      <c r="AY49" s="204">
        <f t="shared" ca="1" si="14"/>
        <v>29926219.620207116</v>
      </c>
      <c r="AZ49" s="204">
        <f t="shared" ca="1" si="14"/>
        <v>30400319.070652932</v>
      </c>
      <c r="BA49" s="204">
        <f t="shared" ca="1" si="14"/>
        <v>30878466.584261209</v>
      </c>
      <c r="BB49" s="204">
        <f t="shared" ca="1" si="14"/>
        <v>31342247.59530367</v>
      </c>
      <c r="BC49" s="204">
        <f t="shared" ca="1" si="14"/>
        <v>31780062.19806885</v>
      </c>
      <c r="BD49" s="204">
        <f t="shared" ca="1" si="14"/>
        <v>32221179.089558337</v>
      </c>
      <c r="BE49" s="204">
        <f t="shared" ca="1" si="14"/>
        <v>32665619.109523669</v>
      </c>
      <c r="BF49" s="204">
        <f t="shared" ca="1" si="14"/>
        <v>33113403.218334965</v>
      </c>
      <c r="BG49" s="204">
        <f t="shared" ca="1" si="14"/>
        <v>33564552.497644193</v>
      </c>
      <c r="BH49" s="204">
        <f t="shared" ca="1" si="14"/>
        <v>34019088.151051961</v>
      </c>
      <c r="BI49" s="204">
        <f t="shared" ca="1" si="14"/>
        <v>34477031.504777826</v>
      </c>
      <c r="BJ49" s="204">
        <f t="shared" ca="1" si="14"/>
        <v>34938404.00833419</v>
      </c>
      <c r="BK49" s="204">
        <f t="shared" ca="1" si="14"/>
        <v>35403227.23520378</v>
      </c>
      <c r="BL49" s="204">
        <f t="shared" ca="1" si="14"/>
        <v>35861663.439454652</v>
      </c>
      <c r="BM49" s="204">
        <f t="shared" ca="1" si="14"/>
        <v>36296690.378617644</v>
      </c>
      <c r="BN49" s="204">
        <f t="shared" ca="1" si="14"/>
        <v>36734749.311858498</v>
      </c>
      <c r="BO49" s="204">
        <f t="shared" ca="1" si="14"/>
        <v>37175858.077879548</v>
      </c>
      <c r="BP49" s="204">
        <f t="shared" ca="1" si="14"/>
        <v>37620034.611929141</v>
      </c>
      <c r="BQ49" s="204">
        <f t="shared" ca="1" si="15"/>
        <v>38067296.946298726</v>
      </c>
      <c r="BR49" s="204">
        <f t="shared" ca="1" si="15"/>
        <v>38517663.210822389</v>
      </c>
      <c r="BS49" s="204">
        <f t="shared" ca="1" si="15"/>
        <v>38971151.633378938</v>
      </c>
      <c r="BT49" s="204">
        <f t="shared" ca="1" si="15"/>
        <v>39427780.540396489</v>
      </c>
      <c r="BU49" s="204">
        <f t="shared" ca="1" si="15"/>
        <v>39887568.357359461</v>
      </c>
      <c r="BV49" s="204">
        <f t="shared" ca="1" si="15"/>
        <v>40340476.998875767</v>
      </c>
      <c r="BW49" s="204">
        <f t="shared" ca="1" si="15"/>
        <v>40790721.061038755</v>
      </c>
      <c r="BX49" s="204">
        <f t="shared" ca="1" si="15"/>
        <v>41243903.078003377</v>
      </c>
      <c r="BY49" s="204">
        <f t="shared" ca="1" si="15"/>
        <v>41700039.276194856</v>
      </c>
      <c r="BZ49" s="204">
        <f t="shared" ca="1" si="15"/>
        <v>42159145.964552797</v>
      </c>
      <c r="CA49" s="204">
        <f t="shared" ca="1" si="15"/>
        <v>42621239.534930602</v>
      </c>
      <c r="CB49" s="204">
        <f t="shared" ca="1" si="15"/>
        <v>43086336.462496661</v>
      </c>
      <c r="CC49" s="204">
        <f t="shared" ca="1" si="15"/>
        <v>43554453.306137428</v>
      </c>
      <c r="CD49" s="204">
        <f t="shared" ca="1" si="15"/>
        <v>44025606.708862439</v>
      </c>
      <c r="CE49" s="204">
        <f t="shared" ca="1" si="15"/>
        <v>44499813.398211181</v>
      </c>
      <c r="CF49" s="204">
        <f t="shared" ca="1" si="15"/>
        <v>44977090.186661854</v>
      </c>
    </row>
    <row r="50" spans="1:84" x14ac:dyDescent="0.2">
      <c r="A50" s="202"/>
      <c r="B50" s="118" t="s">
        <v>169</v>
      </c>
      <c r="C50" s="118"/>
      <c r="D50" s="204">
        <f ca="1">'Frequency &amp; Severity Prediction'!AG4</f>
        <v>6554303.4882851522</v>
      </c>
      <c r="E50" s="204">
        <f t="shared" ca="1" si="14"/>
        <v>6691510.2031207895</v>
      </c>
      <c r="F50" s="204">
        <f t="shared" ca="1" si="14"/>
        <v>6862999.6524137203</v>
      </c>
      <c r="G50" s="204">
        <f t="shared" ca="1" si="14"/>
        <v>7037260.6703059021</v>
      </c>
      <c r="H50" s="204">
        <f t="shared" ca="1" si="14"/>
        <v>7214331.6493885778</v>
      </c>
      <c r="I50" s="204">
        <f t="shared" ca="1" si="14"/>
        <v>7394251.4740582379</v>
      </c>
      <c r="J50" s="204">
        <f t="shared" ca="1" si="14"/>
        <v>7577059.5265246527</v>
      </c>
      <c r="K50" s="204">
        <f t="shared" ca="1" si="14"/>
        <v>7762795.6928899996</v>
      </c>
      <c r="L50" s="204">
        <f t="shared" ca="1" si="14"/>
        <v>7951500.36929991</v>
      </c>
      <c r="M50" s="204">
        <f t="shared" ca="1" si="14"/>
        <v>8143214.4681672622</v>
      </c>
      <c r="N50" s="204">
        <f t="shared" ca="1" si="14"/>
        <v>8325016.0268227179</v>
      </c>
      <c r="O50" s="204">
        <f t="shared" ca="1" si="14"/>
        <v>8520028.7289389744</v>
      </c>
      <c r="P50" s="204">
        <f t="shared" ca="1" si="14"/>
        <v>8717750.6840269659</v>
      </c>
      <c r="Q50" s="204">
        <f t="shared" ca="1" si="14"/>
        <v>8918213.8217558861</v>
      </c>
      <c r="R50" s="204">
        <f t="shared" ca="1" si="14"/>
        <v>9121450.4185341131</v>
      </c>
      <c r="S50" s="204">
        <f t="shared" ca="1" si="14"/>
        <v>9327493.1010941323</v>
      </c>
      <c r="T50" s="204">
        <f t="shared" ca="1" si="14"/>
        <v>9536374.8501133267</v>
      </c>
      <c r="U50" s="204">
        <f t="shared" ca="1" si="14"/>
        <v>9748129.003870992</v>
      </c>
      <c r="V50" s="204">
        <f t="shared" ca="1" si="14"/>
        <v>9962789.2619419079</v>
      </c>
      <c r="W50" s="204">
        <f t="shared" ca="1" si="14"/>
        <v>10180389.688926868</v>
      </c>
      <c r="X50" s="204">
        <f t="shared" ca="1" si="14"/>
        <v>10388917.935647281</v>
      </c>
      <c r="Y50" s="204">
        <f t="shared" ca="1" si="14"/>
        <v>10603321.379641207</v>
      </c>
      <c r="Z50" s="204">
        <f t="shared" ca="1" si="14"/>
        <v>10820305.343904406</v>
      </c>
      <c r="AA50" s="204">
        <f t="shared" ca="1" si="14"/>
        <v>11039896.106698357</v>
      </c>
      <c r="AB50" s="204">
        <f t="shared" ca="1" si="14"/>
        <v>11262120.192637863</v>
      </c>
      <c r="AC50" s="204">
        <f t="shared" ca="1" si="14"/>
        <v>11487004.374888953</v>
      </c>
      <c r="AD50" s="204">
        <f t="shared" ca="1" si="14"/>
        <v>11714575.677385759</v>
      </c>
      <c r="AE50" s="204">
        <f t="shared" ca="1" si="14"/>
        <v>11944861.377066517</v>
      </c>
      <c r="AF50" s="204">
        <f t="shared" ca="1" si="14"/>
        <v>12177889.006128881</v>
      </c>
      <c r="AG50" s="204">
        <f t="shared" ca="1" si="14"/>
        <v>12413686.354304669</v>
      </c>
      <c r="AH50" s="204">
        <f t="shared" ca="1" si="14"/>
        <v>12635300.489867028</v>
      </c>
      <c r="AI50" s="204">
        <f t="shared" ca="1" si="14"/>
        <v>12872174.563706838</v>
      </c>
      <c r="AJ50" s="204">
        <f t="shared" ca="1" si="14"/>
        <v>13111423.988584738</v>
      </c>
      <c r="AK50" s="204">
        <f t="shared" ca="1" si="14"/>
        <v>13353068.668344373</v>
      </c>
      <c r="AL50" s="204">
        <f t="shared" ca="1" si="14"/>
        <v>13597128.659729628</v>
      </c>
      <c r="AM50" s="204">
        <f t="shared" ca="1" si="14"/>
        <v>13843624.173500309</v>
      </c>
      <c r="AN50" s="204">
        <f t="shared" ca="1" si="14"/>
        <v>14092575.57555571</v>
      </c>
      <c r="AO50" s="204">
        <f t="shared" ca="1" si="14"/>
        <v>14344003.388066096</v>
      </c>
      <c r="AP50" s="204">
        <f t="shared" ca="1" si="14"/>
        <v>14597928.290612156</v>
      </c>
      <c r="AQ50" s="204">
        <f t="shared" ca="1" si="14"/>
        <v>14854371.121332495</v>
      </c>
      <c r="AR50" s="204">
        <f t="shared" ca="1" si="14"/>
        <v>15100183.947314311</v>
      </c>
      <c r="AS50" s="204">
        <f t="shared" ca="1" si="14"/>
        <v>15352559.486679012</v>
      </c>
      <c r="AT50" s="204">
        <f t="shared" ca="1" si="14"/>
        <v>15607111.389555739</v>
      </c>
      <c r="AU50" s="204">
        <f t="shared" ca="1" si="14"/>
        <v>15863855.26460907</v>
      </c>
      <c r="AV50" s="204">
        <f t="shared" ca="1" si="14"/>
        <v>16122806.822972946</v>
      </c>
      <c r="AW50" s="204">
        <f t="shared" ca="1" si="14"/>
        <v>16383981.878889197</v>
      </c>
      <c r="AX50" s="204">
        <f t="shared" ca="1" si="14"/>
        <v>16647396.350349935</v>
      </c>
      <c r="AY50" s="204">
        <f t="shared" ca="1" si="14"/>
        <v>16913066.259743795</v>
      </c>
      <c r="AZ50" s="204">
        <f t="shared" ca="1" si="14"/>
        <v>17181007.734506074</v>
      </c>
      <c r="BA50" s="204">
        <f t="shared" ca="1" si="14"/>
        <v>17451237.007772785</v>
      </c>
      <c r="BB50" s="204">
        <f t="shared" ca="1" si="14"/>
        <v>17713346.925741695</v>
      </c>
      <c r="BC50" s="204">
        <f t="shared" ca="1" si="14"/>
        <v>17960781.699663188</v>
      </c>
      <c r="BD50" s="204">
        <f t="shared" ca="1" si="14"/>
        <v>18210082.791105296</v>
      </c>
      <c r="BE50" s="204">
        <f t="shared" ca="1" si="14"/>
        <v>18461261.977836918</v>
      </c>
      <c r="BF50" s="204">
        <f t="shared" ca="1" si="14"/>
        <v>18714331.1057956</v>
      </c>
      <c r="BG50" s="204">
        <f t="shared" ca="1" si="14"/>
        <v>18969302.089462392</v>
      </c>
      <c r="BH50" s="204">
        <f t="shared" ca="1" si="14"/>
        <v>19226186.912238691</v>
      </c>
      <c r="BI50" s="204">
        <f t="shared" ca="1" si="14"/>
        <v>19484997.626825076</v>
      </c>
      <c r="BJ50" s="204">
        <f t="shared" ca="1" si="14"/>
        <v>19745746.355602156</v>
      </c>
      <c r="BK50" s="204">
        <f t="shared" ca="1" si="14"/>
        <v>20008445.291013461</v>
      </c>
      <c r="BL50" s="204">
        <f t="shared" ca="1" si="14"/>
        <v>20267534.544409335</v>
      </c>
      <c r="BM50" s="204">
        <f t="shared" ca="1" si="14"/>
        <v>20513393.845724799</v>
      </c>
      <c r="BN50" s="204">
        <f t="shared" ca="1" si="14"/>
        <v>20760966.705163833</v>
      </c>
      <c r="BO50" s="204">
        <f t="shared" ca="1" si="14"/>
        <v>21010263.204425983</v>
      </c>
      <c r="BP50" s="204">
        <f t="shared" ca="1" si="14"/>
        <v>21261293.479774617</v>
      </c>
      <c r="BQ50" s="204">
        <f t="shared" ca="1" si="15"/>
        <v>21514067.722317856</v>
      </c>
      <c r="BR50" s="204">
        <f t="shared" ca="1" si="15"/>
        <v>21768596.178290915</v>
      </c>
      <c r="BS50" s="204">
        <f t="shared" ca="1" si="15"/>
        <v>22024889.149339844</v>
      </c>
      <c r="BT50" s="204">
        <f t="shared" ca="1" si="15"/>
        <v>22282956.992806692</v>
      </c>
      <c r="BU50" s="204">
        <f t="shared" ca="1" si="15"/>
        <v>22542810.122016065</v>
      </c>
      <c r="BV50" s="204">
        <f t="shared" ca="1" si="15"/>
        <v>22798775.424710143</v>
      </c>
      <c r="BW50" s="204">
        <f t="shared" ca="1" si="15"/>
        <v>23053234.816944133</v>
      </c>
      <c r="BX50" s="204">
        <f t="shared" ca="1" si="15"/>
        <v>23309354.620177533</v>
      </c>
      <c r="BY50" s="204">
        <f t="shared" ca="1" si="15"/>
        <v>23567144.00491729</v>
      </c>
      <c r="BZ50" s="204">
        <f t="shared" ca="1" si="15"/>
        <v>23826612.188304085</v>
      </c>
      <c r="CA50" s="204">
        <f t="shared" ca="1" si="15"/>
        <v>24087768.434338056</v>
      </c>
      <c r="CB50" s="204">
        <f t="shared" ca="1" si="15"/>
        <v>24350622.054105535</v>
      </c>
      <c r="CC50" s="204">
        <f t="shared" ca="1" si="15"/>
        <v>24615182.406006861</v>
      </c>
      <c r="CD50" s="204">
        <f t="shared" ca="1" si="15"/>
        <v>24881458.895985276</v>
      </c>
      <c r="CE50" s="204">
        <f t="shared" ca="1" si="15"/>
        <v>25149460.977756854</v>
      </c>
      <c r="CF50" s="204">
        <f t="shared" ca="1" si="15"/>
        <v>25419198.153041545</v>
      </c>
    </row>
    <row r="51" spans="1:84" x14ac:dyDescent="0.2">
      <c r="A51" s="202"/>
      <c r="B51" s="118" t="s">
        <v>170</v>
      </c>
      <c r="C51" s="118"/>
      <c r="D51" s="204">
        <f ca="1">'Frequency &amp; Severity Prediction'!AG5</f>
        <v>5945350.276752308</v>
      </c>
      <c r="E51" s="204">
        <f t="shared" ca="1" si="14"/>
        <v>5948057.8888940411</v>
      </c>
      <c r="F51" s="204">
        <f t="shared" ca="1" si="14"/>
        <v>6100494.2060729628</v>
      </c>
      <c r="G51" s="204">
        <f t="shared" ca="1" si="14"/>
        <v>6255394.160005169</v>
      </c>
      <c r="H51" s="204">
        <f t="shared" ca="1" si="14"/>
        <v>6412791.8777185334</v>
      </c>
      <c r="I51" s="204">
        <f t="shared" ca="1" si="14"/>
        <v>6572721.9234047364</v>
      </c>
      <c r="J51" s="204">
        <f t="shared" ca="1" si="14"/>
        <v>6735219.3037597863</v>
      </c>
      <c r="K51" s="204">
        <f t="shared" ca="1" si="14"/>
        <v>6900319.4733877266</v>
      </c>
      <c r="L51" s="204">
        <f t="shared" ca="1" si="14"/>
        <v>7068058.3402682832</v>
      </c>
      <c r="M51" s="204">
        <f t="shared" ca="1" si="14"/>
        <v>7238472.271289167</v>
      </c>
      <c r="N51" s="204">
        <f t="shared" ca="1" si="14"/>
        <v>7400074.9831358129</v>
      </c>
      <c r="O51" s="204">
        <f t="shared" ca="1" si="14"/>
        <v>7573421.0299992207</v>
      </c>
      <c r="P51" s="204">
        <f t="shared" ca="1" si="14"/>
        <v>7749175.3214923711</v>
      </c>
      <c r="Q51" s="204">
        <f t="shared" ca="1" si="14"/>
        <v>7927366.2397763878</v>
      </c>
      <c r="R51" s="204">
        <f t="shared" ca="1" si="14"/>
        <v>8108022.4752275292</v>
      </c>
      <c r="S51" s="204">
        <f t="shared" ca="1" si="14"/>
        <v>8291173.0296238214</v>
      </c>
      <c r="T51" s="204">
        <f t="shared" ca="1" si="14"/>
        <v>8476847.2193635534</v>
      </c>
      <c r="U51" s="204">
        <f t="shared" ca="1" si="14"/>
        <v>8665074.6787159946</v>
      </c>
      <c r="V51" s="204">
        <f t="shared" ca="1" si="14"/>
        <v>8855885.3631045911</v>
      </c>
      <c r="W51" s="204">
        <f t="shared" ca="1" si="14"/>
        <v>9049309.5524230152</v>
      </c>
      <c r="X51" s="204">
        <f t="shared" ca="1" si="14"/>
        <v>9234669.515318105</v>
      </c>
      <c r="Y51" s="204">
        <f t="shared" ca="1" si="14"/>
        <v>9425251.9186535068</v>
      </c>
      <c r="Z51" s="204">
        <f t="shared" ca="1" si="14"/>
        <v>9618128.1366105992</v>
      </c>
      <c r="AA51" s="204">
        <f t="shared" ca="1" si="14"/>
        <v>9813321.5278357472</v>
      </c>
      <c r="AB51" s="204">
        <f t="shared" ca="1" si="14"/>
        <v>10010855.669957846</v>
      </c>
      <c r="AC51" s="204">
        <f t="shared" ca="1" si="14"/>
        <v>10210754.361542033</v>
      </c>
      <c r="AD51" s="204">
        <f t="shared" ca="1" si="14"/>
        <v>10413041.624060249</v>
      </c>
      <c r="AE51" s="204">
        <f t="shared" ca="1" si="14"/>
        <v>10617741.703878822</v>
      </c>
      <c r="AF51" s="204">
        <f t="shared" ca="1" si="14"/>
        <v>10824879.074263198</v>
      </c>
      <c r="AG51" s="204">
        <f t="shared" ca="1" si="14"/>
        <v>11034478.437399965</v>
      </c>
      <c r="AH51" s="204">
        <f t="shared" ca="1" si="14"/>
        <v>11231470.396959011</v>
      </c>
      <c r="AI51" s="204">
        <f t="shared" ca="1" si="14"/>
        <v>11442026.857430408</v>
      </c>
      <c r="AJ51" s="204">
        <f t="shared" ca="1" si="14"/>
        <v>11654694.758376695</v>
      </c>
      <c r="AK51" s="204">
        <f t="shared" ca="1" si="14"/>
        <v>11869491.792248545</v>
      </c>
      <c r="AL51" s="204">
        <f t="shared" ca="1" si="14"/>
        <v>12086435.787409075</v>
      </c>
      <c r="AM51" s="204">
        <f t="shared" ca="1" si="14"/>
        <v>12305544.709125564</v>
      </c>
      <c r="AN51" s="204">
        <f t="shared" ca="1" si="14"/>
        <v>12526836.660568193</v>
      </c>
      <c r="AO51" s="204">
        <f t="shared" ca="1" si="14"/>
        <v>12750329.88381581</v>
      </c>
      <c r="AP51" s="204">
        <f t="shared" ca="1" si="14"/>
        <v>12976042.760868788</v>
      </c>
      <c r="AQ51" s="204">
        <f t="shared" ca="1" si="14"/>
        <v>13203993.814669028</v>
      </c>
      <c r="AR51" s="204">
        <f t="shared" ca="1" si="14"/>
        <v>13422495.89781471</v>
      </c>
      <c r="AS51" s="204">
        <f t="shared" ca="1" si="14"/>
        <v>13646831.551847188</v>
      </c>
      <c r="AT51" s="204">
        <f t="shared" ca="1" si="14"/>
        <v>13873101.767101848</v>
      </c>
      <c r="AU51" s="204">
        <f t="shared" ca="1" si="14"/>
        <v>14101320.418061083</v>
      </c>
      <c r="AV51" s="204">
        <f t="shared" ca="1" si="14"/>
        <v>14331501.470291909</v>
      </c>
      <c r="AW51" s="204">
        <f t="shared" ca="1" si="14"/>
        <v>14563658.981013553</v>
      </c>
      <c r="AX51" s="204">
        <f t="shared" ca="1" si="14"/>
        <v>14797807.099668467</v>
      </c>
      <c r="AY51" s="204">
        <f t="shared" ca="1" si="14"/>
        <v>15033960.06849678</v>
      </c>
      <c r="AZ51" s="204">
        <f t="shared" ca="1" si="14"/>
        <v>15272132.223114194</v>
      </c>
      <c r="BA51" s="204">
        <f t="shared" ca="1" si="14"/>
        <v>15512337.993093371</v>
      </c>
      <c r="BB51" s="204">
        <f t="shared" ca="1" si="14"/>
        <v>15745326.499126768</v>
      </c>
      <c r="BC51" s="204">
        <f t="shared" ca="1" si="14"/>
        <v>15965270.32560768</v>
      </c>
      <c r="BD51" s="204">
        <f t="shared" ca="1" si="14"/>
        <v>16186873.114611955</v>
      </c>
      <c r="BE51" s="204">
        <f t="shared" ca="1" si="14"/>
        <v>16410145.335353428</v>
      </c>
      <c r="BF51" s="204">
        <f t="shared" ca="1" si="14"/>
        <v>16635097.51764079</v>
      </c>
      <c r="BG51" s="204">
        <f t="shared" ca="1" si="14"/>
        <v>16861740.252210785</v>
      </c>
      <c r="BH51" s="204">
        <f t="shared" ca="1" si="14"/>
        <v>17090084.191063199</v>
      </c>
      <c r="BI51" s="204">
        <f t="shared" ca="1" si="14"/>
        <v>17320140.047797583</v>
      </c>
      <c r="BJ51" s="204">
        <f t="shared" ca="1" si="14"/>
        <v>17551918.597951818</v>
      </c>
      <c r="BK51" s="204">
        <f t="shared" ca="1" si="14"/>
        <v>17785430.679342434</v>
      </c>
      <c r="BL51" s="204">
        <f t="shared" ca="1" si="14"/>
        <v>18015734.128161844</v>
      </c>
      <c r="BM51" s="204">
        <f t="shared" ca="1" si="14"/>
        <v>18234277.523054283</v>
      </c>
      <c r="BN51" s="204">
        <f t="shared" ca="1" si="14"/>
        <v>18454344.093224891</v>
      </c>
      <c r="BO51" s="204">
        <f t="shared" ca="1" si="14"/>
        <v>18675942.800257921</v>
      </c>
      <c r="BP51" s="204">
        <f t="shared" ref="BP51:CF53" ca="1" si="16">BO51*(BP$40/BO$40)*(BP13/BO13)</f>
        <v>18899082.654239211</v>
      </c>
      <c r="BQ51" s="204">
        <f t="shared" ca="1" si="16"/>
        <v>19123772.714005888</v>
      </c>
      <c r="BR51" s="204">
        <f t="shared" ca="1" si="16"/>
        <v>19350022.087397337</v>
      </c>
      <c r="BS51" s="204">
        <f t="shared" ca="1" si="16"/>
        <v>19577839.931507431</v>
      </c>
      <c r="BT51" s="204">
        <f t="shared" ca="1" si="16"/>
        <v>19807235.452938002</v>
      </c>
      <c r="BU51" s="204">
        <f t="shared" ca="1" si="16"/>
        <v>20038217.908053555</v>
      </c>
      <c r="BV51" s="204">
        <f t="shared" ca="1" si="16"/>
        <v>20265744.489013202</v>
      </c>
      <c r="BW51" s="204">
        <f t="shared" ca="1" si="16"/>
        <v>20491932.471910499</v>
      </c>
      <c r="BX51" s="204">
        <f t="shared" ca="1" si="16"/>
        <v>20719596.387810074</v>
      </c>
      <c r="BY51" s="204">
        <f t="shared" ca="1" si="16"/>
        <v>20948744.388340555</v>
      </c>
      <c r="BZ51" s="204">
        <f t="shared" ca="1" si="16"/>
        <v>21179384.666583136</v>
      </c>
      <c r="CA51" s="204">
        <f t="shared" ca="1" si="16"/>
        <v>21411525.457272183</v>
      </c>
      <c r="CB51" s="204">
        <f t="shared" ca="1" si="16"/>
        <v>21645175.036996819</v>
      </c>
      <c r="CC51" s="204">
        <f t="shared" ca="1" si="16"/>
        <v>21880341.7244034</v>
      </c>
      <c r="CD51" s="204">
        <f t="shared" ca="1" si="16"/>
        <v>22117033.880398989</v>
      </c>
      <c r="CE51" s="204">
        <f t="shared" ca="1" si="16"/>
        <v>22355259.908355728</v>
      </c>
      <c r="CF51" s="204">
        <f t="shared" ca="1" si="16"/>
        <v>22595028.254316233</v>
      </c>
    </row>
    <row r="52" spans="1:84" x14ac:dyDescent="0.2">
      <c r="A52" s="202"/>
      <c r="B52" s="118" t="s">
        <v>171</v>
      </c>
      <c r="C52" s="118"/>
      <c r="D52" s="204">
        <f ca="1">'Frequency &amp; Severity Prediction'!AG6</f>
        <v>4777272.1020109216</v>
      </c>
      <c r="E52" s="204">
        <f t="shared" ref="E52:BP53" ca="1" si="17">D52*(E$40/D$40)*(E14/D14)</f>
        <v>4815412.3904412463</v>
      </c>
      <c r="F52" s="204">
        <f t="shared" ca="1" si="17"/>
        <v>4938821.365977142</v>
      </c>
      <c r="G52" s="204">
        <f t="shared" ca="1" si="17"/>
        <v>5064224.845798118</v>
      </c>
      <c r="H52" s="204">
        <f t="shared" ca="1" si="17"/>
        <v>5191650.4583697924</v>
      </c>
      <c r="I52" s="204">
        <f t="shared" ca="1" si="17"/>
        <v>5321126.1860756585</v>
      </c>
      <c r="J52" s="204">
        <f t="shared" ca="1" si="17"/>
        <v>5452680.3695406485</v>
      </c>
      <c r="K52" s="204">
        <f t="shared" ca="1" si="17"/>
        <v>5586341.7120058546</v>
      </c>
      <c r="L52" s="204">
        <f t="shared" ca="1" si="17"/>
        <v>5722139.2837550081</v>
      </c>
      <c r="M52" s="204">
        <f t="shared" ca="1" si="17"/>
        <v>5860102.5265933089</v>
      </c>
      <c r="N52" s="204">
        <f t="shared" ca="1" si="17"/>
        <v>5990932.4067813</v>
      </c>
      <c r="O52" s="204">
        <f t="shared" ca="1" si="17"/>
        <v>6131269.4239207329</v>
      </c>
      <c r="P52" s="204">
        <f t="shared" ca="1" si="17"/>
        <v>6273556.1011418076</v>
      </c>
      <c r="Q52" s="204">
        <f t="shared" ca="1" si="17"/>
        <v>6417815.4159966763</v>
      </c>
      <c r="R52" s="204">
        <f t="shared" ca="1" si="17"/>
        <v>6564070.595561455</v>
      </c>
      <c r="S52" s="204">
        <f t="shared" ca="1" si="17"/>
        <v>6712345.1190160466</v>
      </c>
      <c r="T52" s="204">
        <f t="shared" ca="1" si="17"/>
        <v>6862662.7202497656</v>
      </c>
      <c r="U52" s="204">
        <f t="shared" ca="1" si="17"/>
        <v>7015047.3904930381</v>
      </c>
      <c r="V52" s="204">
        <f t="shared" ca="1" si="17"/>
        <v>7169523.380975415</v>
      </c>
      <c r="W52" s="204">
        <f t="shared" ca="1" si="17"/>
        <v>7326115.205610157</v>
      </c>
      <c r="X52" s="204">
        <f t="shared" ca="1" si="17"/>
        <v>7476178.4159368984</v>
      </c>
      <c r="Y52" s="204">
        <f t="shared" ca="1" si="17"/>
        <v>7630469.5952703934</v>
      </c>
      <c r="Z52" s="204">
        <f t="shared" ca="1" si="17"/>
        <v>7786617.7947534882</v>
      </c>
      <c r="AA52" s="204">
        <f t="shared" ca="1" si="17"/>
        <v>7944641.925015036</v>
      </c>
      <c r="AB52" s="204">
        <f t="shared" ca="1" si="17"/>
        <v>8104561.0739671662</v>
      </c>
      <c r="AC52" s="204">
        <f t="shared" ca="1" si="17"/>
        <v>8266394.5083869612</v>
      </c>
      <c r="AD52" s="204">
        <f t="shared" ca="1" si="17"/>
        <v>8430161.6755117886</v>
      </c>
      <c r="AE52" s="204">
        <f t="shared" ca="1" si="17"/>
        <v>8595882.2046483904</v>
      </c>
      <c r="AF52" s="204">
        <f t="shared" ca="1" si="17"/>
        <v>8763575.908795882</v>
      </c>
      <c r="AG52" s="204">
        <f t="shared" ca="1" si="17"/>
        <v>8933262.78628272</v>
      </c>
      <c r="AH52" s="204">
        <f t="shared" ca="1" si="17"/>
        <v>9092742.9965626374</v>
      </c>
      <c r="AI52" s="204">
        <f t="shared" ca="1" si="17"/>
        <v>9263204.7182843704</v>
      </c>
      <c r="AJ52" s="204">
        <f t="shared" ca="1" si="17"/>
        <v>9435375.8141941819</v>
      </c>
      <c r="AK52" s="204">
        <f t="shared" ca="1" si="17"/>
        <v>9609270.607697757</v>
      </c>
      <c r="AL52" s="204">
        <f t="shared" ca="1" si="17"/>
        <v>9784903.5322324038</v>
      </c>
      <c r="AM52" s="204">
        <f t="shared" ca="1" si="17"/>
        <v>9962289.1320699323</v>
      </c>
      <c r="AN52" s="204">
        <f t="shared" ca="1" si="17"/>
        <v>10141442.063125197</v>
      </c>
      <c r="AO52" s="204">
        <f t="shared" ca="1" si="17"/>
        <v>10322377.093770357</v>
      </c>
      <c r="AP52" s="204">
        <f t="shared" ca="1" si="17"/>
        <v>10505109.105654851</v>
      </c>
      <c r="AQ52" s="204">
        <f t="shared" ca="1" si="17"/>
        <v>10689653.094531177</v>
      </c>
      <c r="AR52" s="204">
        <f t="shared" ca="1" si="17"/>
        <v>10866547.41166308</v>
      </c>
      <c r="AS52" s="204">
        <f t="shared" ca="1" si="17"/>
        <v>11048164.455112297</v>
      </c>
      <c r="AT52" s="204">
        <f t="shared" ca="1" si="17"/>
        <v>11231347.675329357</v>
      </c>
      <c r="AU52" s="204">
        <f t="shared" ca="1" si="17"/>
        <v>11416108.304779658</v>
      </c>
      <c r="AV52" s="204">
        <f t="shared" ca="1" si="17"/>
        <v>11602457.649668636</v>
      </c>
      <c r="AW52" s="204">
        <f t="shared" ca="1" si="17"/>
        <v>11790407.090401275</v>
      </c>
      <c r="AX52" s="204">
        <f t="shared" ca="1" si="17"/>
        <v>11979968.082044385</v>
      </c>
      <c r="AY52" s="204">
        <f t="shared" ca="1" si="17"/>
        <v>12171152.154791664</v>
      </c>
      <c r="AZ52" s="204">
        <f t="shared" ca="1" si="17"/>
        <v>12363970.91443155</v>
      </c>
      <c r="BA52" s="204">
        <f t="shared" ca="1" si="17"/>
        <v>12558436.042817898</v>
      </c>
      <c r="BB52" s="204">
        <f t="shared" ca="1" si="17"/>
        <v>12747058.238455644</v>
      </c>
      <c r="BC52" s="204">
        <f t="shared" ca="1" si="17"/>
        <v>12925119.758202245</v>
      </c>
      <c r="BD52" s="204">
        <f t="shared" ca="1" si="17"/>
        <v>13104524.336278055</v>
      </c>
      <c r="BE52" s="204">
        <f t="shared" ca="1" si="17"/>
        <v>13285280.448320489</v>
      </c>
      <c r="BF52" s="204">
        <f t="shared" ca="1" si="17"/>
        <v>13467396.619023187</v>
      </c>
      <c r="BG52" s="204">
        <f t="shared" ca="1" si="17"/>
        <v>13650881.422405753</v>
      </c>
      <c r="BH52" s="204">
        <f t="shared" ca="1" si="17"/>
        <v>13835743.482084954</v>
      </c>
      <c r="BI52" s="204">
        <f t="shared" ca="1" si="17"/>
        <v>14021991.47154733</v>
      </c>
      <c r="BJ52" s="204">
        <f t="shared" ca="1" si="17"/>
        <v>14209634.114423277</v>
      </c>
      <c r="BK52" s="204">
        <f t="shared" ca="1" si="17"/>
        <v>14398680.184762578</v>
      </c>
      <c r="BL52" s="204">
        <f t="shared" ca="1" si="17"/>
        <v>14585128.619146015</v>
      </c>
      <c r="BM52" s="204">
        <f t="shared" ca="1" si="17"/>
        <v>14762056.381328542</v>
      </c>
      <c r="BN52" s="204">
        <f t="shared" ca="1" si="17"/>
        <v>14940217.271574767</v>
      </c>
      <c r="BO52" s="204">
        <f t="shared" ca="1" si="17"/>
        <v>15119618.544979492</v>
      </c>
      <c r="BP52" s="204">
        <f t="shared" ca="1" si="17"/>
        <v>15300267.495903293</v>
      </c>
      <c r="BQ52" s="204">
        <f t="shared" ca="1" si="16"/>
        <v>15482171.458174683</v>
      </c>
      <c r="BR52" s="204">
        <f t="shared" ca="1" si="16"/>
        <v>15665337.805293292</v>
      </c>
      <c r="BS52" s="204">
        <f t="shared" ca="1" si="16"/>
        <v>15849773.95063406</v>
      </c>
      <c r="BT52" s="204">
        <f t="shared" ca="1" si="16"/>
        <v>16035487.347652441</v>
      </c>
      <c r="BU52" s="204">
        <f t="shared" ca="1" si="16"/>
        <v>16222485.490090625</v>
      </c>
      <c r="BV52" s="204">
        <f t="shared" ca="1" si="16"/>
        <v>16406685.835408976</v>
      </c>
      <c r="BW52" s="204">
        <f t="shared" ca="1" si="16"/>
        <v>16589802.482179722</v>
      </c>
      <c r="BX52" s="204">
        <f t="shared" ca="1" si="16"/>
        <v>16774114.010742033</v>
      </c>
      <c r="BY52" s="204">
        <f t="shared" ca="1" si="16"/>
        <v>16959627.020469058</v>
      </c>
      <c r="BZ52" s="204">
        <f t="shared" ca="1" si="16"/>
        <v>17146348.144292999</v>
      </c>
      <c r="CA52" s="204">
        <f t="shared" ca="1" si="16"/>
        <v>17334284.048867512</v>
      </c>
      <c r="CB52" s="204">
        <f t="shared" ca="1" si="16"/>
        <v>17523441.434730921</v>
      </c>
      <c r="CC52" s="204">
        <f t="shared" ca="1" si="16"/>
        <v>17713827.036470119</v>
      </c>
      <c r="CD52" s="204">
        <f t="shared" ca="1" si="16"/>
        <v>17905447.622885317</v>
      </c>
      <c r="CE52" s="204">
        <f t="shared" ca="1" si="16"/>
        <v>18098309.99715548</v>
      </c>
      <c r="CF52" s="204">
        <f t="shared" ca="1" si="16"/>
        <v>18292420.997004624</v>
      </c>
    </row>
    <row r="53" spans="1:84" x14ac:dyDescent="0.2">
      <c r="A53" s="202"/>
      <c r="B53" s="118" t="s">
        <v>172</v>
      </c>
      <c r="C53" s="118"/>
      <c r="D53" s="204">
        <f ca="1">'Frequency &amp; Severity Prediction'!AG7</f>
        <v>1951084.9008106119</v>
      </c>
      <c r="E53" s="204">
        <f t="shared" ca="1" si="17"/>
        <v>2019951.9613378732</v>
      </c>
      <c r="F53" s="204">
        <f t="shared" ca="1" si="17"/>
        <v>2071719.1168727258</v>
      </c>
      <c r="G53" s="204">
        <f t="shared" ca="1" si="17"/>
        <v>2124322.9199293032</v>
      </c>
      <c r="H53" s="204">
        <f t="shared" ca="1" si="17"/>
        <v>2177774.9599975161</v>
      </c>
      <c r="I53" s="204">
        <f t="shared" ca="1" si="17"/>
        <v>2232086.9750274792</v>
      </c>
      <c r="J53" s="204">
        <f t="shared" ca="1" si="17"/>
        <v>2287270.8532431433</v>
      </c>
      <c r="K53" s="204">
        <f t="shared" ca="1" si="17"/>
        <v>2343338.6349773901</v>
      </c>
      <c r="L53" s="204">
        <f t="shared" ca="1" si="17"/>
        <v>2400302.5145288333</v>
      </c>
      <c r="M53" s="204">
        <f t="shared" ca="1" si="17"/>
        <v>2458174.8420405844</v>
      </c>
      <c r="N53" s="204">
        <f t="shared" ca="1" si="17"/>
        <v>2513054.8921089685</v>
      </c>
      <c r="O53" s="204">
        <f t="shared" ca="1" si="17"/>
        <v>2571922.9619718548</v>
      </c>
      <c r="P53" s="204">
        <f t="shared" ca="1" si="17"/>
        <v>2631608.8682704479</v>
      </c>
      <c r="Q53" s="204">
        <f t="shared" ca="1" si="17"/>
        <v>2692122.2495461171</v>
      </c>
      <c r="R53" s="204">
        <f t="shared" ca="1" si="17"/>
        <v>2753472.8490096508</v>
      </c>
      <c r="S53" s="204">
        <f t="shared" ca="1" si="17"/>
        <v>2815670.515623433</v>
      </c>
      <c r="T53" s="204">
        <f t="shared" ca="1" si="17"/>
        <v>2878725.2051944402</v>
      </c>
      <c r="U53" s="204">
        <f t="shared" ca="1" si="17"/>
        <v>2942646.9814781779</v>
      </c>
      <c r="V53" s="204">
        <f t="shared" ca="1" si="17"/>
        <v>3007446.0172936535</v>
      </c>
      <c r="W53" s="204">
        <f t="shared" ca="1" si="17"/>
        <v>3073132.595649498</v>
      </c>
      <c r="X53" s="204">
        <f t="shared" ca="1" si="17"/>
        <v>3136080.5742329867</v>
      </c>
      <c r="Y53" s="204">
        <f t="shared" ca="1" si="17"/>
        <v>3200802.0861289324</v>
      </c>
      <c r="Z53" s="204">
        <f t="shared" ca="1" si="17"/>
        <v>3266302.5741933319</v>
      </c>
      <c r="AA53" s="204">
        <f t="shared" ca="1" si="17"/>
        <v>3332589.9709891183</v>
      </c>
      <c r="AB53" s="204">
        <f t="shared" ca="1" si="17"/>
        <v>3399672.2834453811</v>
      </c>
      <c r="AC53" s="204">
        <f t="shared" ca="1" si="17"/>
        <v>3467557.5935208397</v>
      </c>
      <c r="AD53" s="204">
        <f t="shared" ca="1" si="17"/>
        <v>3536254.0588730481</v>
      </c>
      <c r="AE53" s="204">
        <f t="shared" ca="1" si="17"/>
        <v>3605769.9135333709</v>
      </c>
      <c r="AF53" s="204">
        <f t="shared" ca="1" si="17"/>
        <v>3676113.4685877906</v>
      </c>
      <c r="AG53" s="204">
        <f t="shared" ca="1" si="17"/>
        <v>3747293.1128635802</v>
      </c>
      <c r="AH53" s="204">
        <f t="shared" ca="1" si="17"/>
        <v>3814191.3008960229</v>
      </c>
      <c r="AI53" s="204">
        <f t="shared" ca="1" si="17"/>
        <v>3885695.9740592889</v>
      </c>
      <c r="AJ53" s="204">
        <f t="shared" ca="1" si="17"/>
        <v>3957917.6893913057</v>
      </c>
      <c r="AK53" s="204">
        <f t="shared" ca="1" si="17"/>
        <v>4030862.4552230444</v>
      </c>
      <c r="AL53" s="204">
        <f t="shared" ca="1" si="17"/>
        <v>4104536.326041149</v>
      </c>
      <c r="AM53" s="204">
        <f t="shared" ca="1" si="17"/>
        <v>4178945.4028247213</v>
      </c>
      <c r="AN53" s="204">
        <f t="shared" ca="1" si="17"/>
        <v>4254095.8333844915</v>
      </c>
      <c r="AO53" s="204">
        <f t="shared" ca="1" si="17"/>
        <v>4329993.812704375</v>
      </c>
      <c r="AP53" s="204">
        <f t="shared" ca="1" si="17"/>
        <v>4406645.5832854351</v>
      </c>
      <c r="AQ53" s="204">
        <f t="shared" ca="1" si="17"/>
        <v>4484057.4354922809</v>
      </c>
      <c r="AR53" s="204">
        <f t="shared" ca="1" si="17"/>
        <v>4558260.4307641704</v>
      </c>
      <c r="AS53" s="204">
        <f t="shared" ca="1" si="17"/>
        <v>4634444.4983750479</v>
      </c>
      <c r="AT53" s="204">
        <f t="shared" ca="1" si="17"/>
        <v>4711285.5402131565</v>
      </c>
      <c r="AU53" s="204">
        <f t="shared" ca="1" si="17"/>
        <v>4788788.2680328926</v>
      </c>
      <c r="AV53" s="204">
        <f t="shared" ca="1" si="17"/>
        <v>4866957.4245208642</v>
      </c>
      <c r="AW53" s="204">
        <f t="shared" ca="1" si="17"/>
        <v>4945797.7834886378</v>
      </c>
      <c r="AX53" s="204">
        <f t="shared" ca="1" si="17"/>
        <v>5025314.1500666551</v>
      </c>
      <c r="AY53" s="204">
        <f t="shared" ca="1" si="17"/>
        <v>5105511.3608993171</v>
      </c>
      <c r="AZ53" s="204">
        <f t="shared" ca="1" si="17"/>
        <v>5186394.2843412356</v>
      </c>
      <c r="BA53" s="204">
        <f t="shared" ca="1" si="17"/>
        <v>5267967.8206546707</v>
      </c>
      <c r="BB53" s="204">
        <f t="shared" ca="1" si="17"/>
        <v>5347090.384443108</v>
      </c>
      <c r="BC53" s="204">
        <f t="shared" ca="1" si="17"/>
        <v>5421782.9936918858</v>
      </c>
      <c r="BD53" s="204">
        <f t="shared" ca="1" si="17"/>
        <v>5497038.9842435112</v>
      </c>
      <c r="BE53" s="204">
        <f t="shared" ca="1" si="17"/>
        <v>5572861.9114280446</v>
      </c>
      <c r="BF53" s="204">
        <f t="shared" ca="1" si="17"/>
        <v>5649255.3511534743</v>
      </c>
      <c r="BG53" s="204">
        <f t="shared" ca="1" si="17"/>
        <v>5726222.900018868</v>
      </c>
      <c r="BH53" s="204">
        <f t="shared" ca="1" si="17"/>
        <v>5803768.1754281344</v>
      </c>
      <c r="BI53" s="204">
        <f t="shared" ca="1" si="17"/>
        <v>5881894.8157043764</v>
      </c>
      <c r="BJ53" s="204">
        <f t="shared" ca="1" si="17"/>
        <v>5960606.4802048616</v>
      </c>
      <c r="BK53" s="204">
        <f t="shared" ca="1" si="17"/>
        <v>6039906.8494366016</v>
      </c>
      <c r="BL53" s="204">
        <f t="shared" ca="1" si="17"/>
        <v>6118117.571631195</v>
      </c>
      <c r="BM53" s="204">
        <f t="shared" ca="1" si="17"/>
        <v>6192334.5963132633</v>
      </c>
      <c r="BN53" s="204">
        <f t="shared" ca="1" si="17"/>
        <v>6267068.8891437026</v>
      </c>
      <c r="BO53" s="204">
        <f t="shared" ca="1" si="17"/>
        <v>6342323.4934637239</v>
      </c>
      <c r="BP53" s="204">
        <f t="shared" ca="1" si="17"/>
        <v>6418101.4690856049</v>
      </c>
      <c r="BQ53" s="204">
        <f t="shared" ca="1" si="16"/>
        <v>6494405.892377492</v>
      </c>
      <c r="BR53" s="204">
        <f t="shared" ca="1" si="16"/>
        <v>6571239.8563486291</v>
      </c>
      <c r="BS53" s="204">
        <f t="shared" ca="1" si="16"/>
        <v>6648606.4707350116</v>
      </c>
      <c r="BT53" s="204">
        <f t="shared" ca="1" si="16"/>
        <v>6726508.86208547</v>
      </c>
      <c r="BU53" s="204">
        <f t="shared" ca="1" si="16"/>
        <v>6804950.1738481661</v>
      </c>
      <c r="BV53" s="204">
        <f t="shared" ca="1" si="16"/>
        <v>6882217.8756847726</v>
      </c>
      <c r="BW53" s="204">
        <f t="shared" ca="1" si="16"/>
        <v>6959030.9915318005</v>
      </c>
      <c r="BX53" s="204">
        <f t="shared" ca="1" si="16"/>
        <v>7036345.3321178015</v>
      </c>
      <c r="BY53" s="204">
        <f t="shared" ca="1" si="16"/>
        <v>7114163.6657242123</v>
      </c>
      <c r="BZ53" s="204">
        <f t="shared" ca="1" si="16"/>
        <v>7192488.7747096997</v>
      </c>
      <c r="CA53" s="204">
        <f t="shared" ca="1" si="16"/>
        <v>7271323.4555782909</v>
      </c>
      <c r="CB53" s="204">
        <f t="shared" ca="1" si="16"/>
        <v>7350670.5190478275</v>
      </c>
      <c r="CC53" s="204">
        <f t="shared" ca="1" si="16"/>
        <v>7430532.7901187269</v>
      </c>
      <c r="CD53" s="204">
        <f t="shared" ca="1" si="16"/>
        <v>7510913.1081430819</v>
      </c>
      <c r="CE53" s="204">
        <f t="shared" ca="1" si="16"/>
        <v>7591814.3268940691</v>
      </c>
      <c r="CF53" s="204">
        <f t="shared" ca="1" si="16"/>
        <v>7673239.3146356912</v>
      </c>
    </row>
    <row r="54" spans="1:84" x14ac:dyDescent="0.2">
      <c r="A54" s="202"/>
      <c r="B54" s="212" t="s">
        <v>173</v>
      </c>
      <c r="C54" s="118"/>
      <c r="D54" s="204">
        <f ca="1">'Frequency &amp; Severity Prediction'!AH2</f>
        <v>36466192.134238563</v>
      </c>
      <c r="E54" s="204">
        <f t="shared" ref="E54:BP57" ca="1" si="18">D54*(E$41/D$41)*(E10/D10)</f>
        <v>37622446.004966013</v>
      </c>
      <c r="F54" s="204">
        <f t="shared" ca="1" si="18"/>
        <v>38586800.190776497</v>
      </c>
      <c r="G54" s="204">
        <f t="shared" ca="1" si="18"/>
        <v>39566740.689992294</v>
      </c>
      <c r="H54" s="204">
        <f t="shared" ca="1" si="18"/>
        <v>40562483.413030423</v>
      </c>
      <c r="I54" s="204">
        <f t="shared" ca="1" si="18"/>
        <v>41574247.036129139</v>
      </c>
      <c r="J54" s="204">
        <f t="shared" ca="1" si="18"/>
        <v>42602253.035136282</v>
      </c>
      <c r="K54" s="204">
        <f t="shared" ca="1" si="18"/>
        <v>43646725.719697401</v>
      </c>
      <c r="L54" s="204">
        <f t="shared" ca="1" si="18"/>
        <v>44707892.267848328</v>
      </c>
      <c r="M54" s="204">
        <f t="shared" ca="1" si="18"/>
        <v>45785982.761016846</v>
      </c>
      <c r="N54" s="204">
        <f t="shared" ca="1" si="18"/>
        <v>46808342.053304926</v>
      </c>
      <c r="O54" s="204">
        <f t="shared" ca="1" si="18"/>
        <v>47904607.534973413</v>
      </c>
      <c r="P54" s="204">
        <f t="shared" ca="1" si="18"/>
        <v>49016102.442447819</v>
      </c>
      <c r="Q54" s="204">
        <f t="shared" ca="1" si="18"/>
        <v>50143006.257396959</v>
      </c>
      <c r="R54" s="204">
        <f t="shared" ca="1" si="18"/>
        <v>51285500.410543978</v>
      </c>
      <c r="S54" s="204">
        <f t="shared" ca="1" si="18"/>
        <v>52443768.301817402</v>
      </c>
      <c r="T54" s="204">
        <f t="shared" ca="1" si="18"/>
        <v>53617995.320703797</v>
      </c>
      <c r="U54" s="204">
        <f t="shared" ca="1" si="18"/>
        <v>54808368.866804041</v>
      </c>
      <c r="V54" s="204">
        <f t="shared" ca="1" si="18"/>
        <v>56015078.370595165</v>
      </c>
      <c r="W54" s="204">
        <f t="shared" ca="1" si="18"/>
        <v>57238315.314399756</v>
      </c>
      <c r="X54" s="204">
        <f t="shared" ca="1" si="18"/>
        <v>58410541.551532939</v>
      </c>
      <c r="Y54" s="204">
        <f t="shared" ca="1" si="18"/>
        <v>59616347.487627059</v>
      </c>
      <c r="Z54" s="204">
        <f t="shared" ca="1" si="18"/>
        <v>60836667.178962722</v>
      </c>
      <c r="AA54" s="204">
        <f t="shared" ca="1" si="18"/>
        <v>62071648.427731067</v>
      </c>
      <c r="AB54" s="204">
        <f t="shared" ca="1" si="18"/>
        <v>63321440.421759486</v>
      </c>
      <c r="AC54" s="204">
        <f t="shared" ca="1" si="18"/>
        <v>64586193.746874042</v>
      </c>
      <c r="AD54" s="204">
        <f t="shared" ca="1" si="18"/>
        <v>65866060.399368621</v>
      </c>
      <c r="AE54" s="204">
        <f t="shared" ca="1" si="18"/>
        <v>67161193.79858166</v>
      </c>
      <c r="AF54" s="204">
        <f t="shared" ca="1" si="18"/>
        <v>68471748.799581409</v>
      </c>
      <c r="AG54" s="204">
        <f t="shared" ca="1" si="18"/>
        <v>69797881.705960646</v>
      </c>
      <c r="AH54" s="204">
        <f t="shared" ca="1" si="18"/>
        <v>71044271.631631792</v>
      </c>
      <c r="AI54" s="204">
        <f t="shared" ca="1" si="18"/>
        <v>72375283.413306981</v>
      </c>
      <c r="AJ54" s="204">
        <f t="shared" ca="1" si="18"/>
        <v>73719640.834054694</v>
      </c>
      <c r="AK54" s="204">
        <f t="shared" ca="1" si="18"/>
        <v>75077455.715600818</v>
      </c>
      <c r="AL54" s="204">
        <f t="shared" ca="1" si="18"/>
        <v>76448840.73865521</v>
      </c>
      <c r="AM54" s="204">
        <f t="shared" ca="1" si="18"/>
        <v>77833909.449179471</v>
      </c>
      <c r="AN54" s="204">
        <f t="shared" ca="1" si="18"/>
        <v>79232776.264698923</v>
      </c>
      <c r="AO54" s="204">
        <f t="shared" ca="1" si="18"/>
        <v>80645556.480659068</v>
      </c>
      <c r="AP54" s="204">
        <f t="shared" ca="1" si="18"/>
        <v>82072366.276826903</v>
      </c>
      <c r="AQ54" s="204">
        <f t="shared" ca="1" si="18"/>
        <v>83513322.723737285</v>
      </c>
      <c r="AR54" s="204">
        <f t="shared" ca="1" si="18"/>
        <v>84894506.950411811</v>
      </c>
      <c r="AS54" s="204">
        <f t="shared" ca="1" si="18"/>
        <v>86313761.160220414</v>
      </c>
      <c r="AT54" s="204">
        <f t="shared" ca="1" si="18"/>
        <v>87745254.910217538</v>
      </c>
      <c r="AU54" s="204">
        <f t="shared" ca="1" si="18"/>
        <v>89189075.982931435</v>
      </c>
      <c r="AV54" s="204">
        <f t="shared" ca="1" si="18"/>
        <v>90645312.737180397</v>
      </c>
      <c r="AW54" s="204">
        <f t="shared" ca="1" si="18"/>
        <v>92114054.111663938</v>
      </c>
      <c r="AX54" s="204">
        <f t="shared" ca="1" si="18"/>
        <v>93595389.628575578</v>
      </c>
      <c r="AY54" s="204">
        <f t="shared" ca="1" si="18"/>
        <v>95089409.39723739</v>
      </c>
      <c r="AZ54" s="204">
        <f t="shared" ca="1" si="18"/>
        <v>96596204.117756411</v>
      </c>
      <c r="BA54" s="204">
        <f t="shared" ca="1" si="18"/>
        <v>98115865.084703073</v>
      </c>
      <c r="BB54" s="204">
        <f t="shared" ca="1" si="18"/>
        <v>99589880.108133152</v>
      </c>
      <c r="BC54" s="204">
        <f t="shared" ca="1" si="18"/>
        <v>100981340.11880949</v>
      </c>
      <c r="BD54" s="204">
        <f t="shared" ca="1" si="18"/>
        <v>102383295.88771129</v>
      </c>
      <c r="BE54" s="204">
        <f t="shared" ca="1" si="18"/>
        <v>103795813.65159756</v>
      </c>
      <c r="BF54" s="204">
        <f t="shared" ca="1" si="18"/>
        <v>105218960.03060344</v>
      </c>
      <c r="BG54" s="204">
        <f t="shared" ca="1" si="18"/>
        <v>106652802.03034835</v>
      </c>
      <c r="BH54" s="204">
        <f t="shared" ca="1" si="18"/>
        <v>108097407.04405524</v>
      </c>
      <c r="BI54" s="204">
        <f t="shared" ca="1" si="18"/>
        <v>109552842.85468128</v>
      </c>
      <c r="BJ54" s="204">
        <f t="shared" ca="1" si="18"/>
        <v>111019177.63705973</v>
      </c>
      <c r="BK54" s="204">
        <f t="shared" ca="1" si="18"/>
        <v>112496479.96005325</v>
      </c>
      <c r="BL54" s="204">
        <f t="shared" ca="1" si="18"/>
        <v>113953489.56556641</v>
      </c>
      <c r="BM54" s="204">
        <f t="shared" ca="1" si="18"/>
        <v>115335990.67963102</v>
      </c>
      <c r="BN54" s="204">
        <f t="shared" ca="1" si="18"/>
        <v>116728127.61327057</v>
      </c>
      <c r="BO54" s="204">
        <f t="shared" ca="1" si="18"/>
        <v>118129957.05934037</v>
      </c>
      <c r="BP54" s="204">
        <f t="shared" ca="1" si="18"/>
        <v>119541536.01752876</v>
      </c>
      <c r="BQ54" s="204">
        <f t="shared" ref="BQ54:CF56" ca="1" si="19">BP54*(BQ$41/BP$41)*(BQ10/BP10)</f>
        <v>120962921.79593681</v>
      </c>
      <c r="BR54" s="204">
        <f t="shared" ca="1" si="19"/>
        <v>122394172.01266609</v>
      </c>
      <c r="BS54" s="204">
        <f t="shared" ca="1" si="19"/>
        <v>123835344.59741426</v>
      </c>
      <c r="BT54" s="204">
        <f t="shared" ca="1" si="19"/>
        <v>125286497.79307853</v>
      </c>
      <c r="BU54" s="204">
        <f t="shared" ca="1" si="19"/>
        <v>126747690.15736732</v>
      </c>
      <c r="BV54" s="204">
        <f t="shared" ca="1" si="19"/>
        <v>128187024.39870061</v>
      </c>
      <c r="BW54" s="204">
        <f t="shared" ca="1" si="19"/>
        <v>129617336.69826089</v>
      </c>
      <c r="BX54" s="204">
        <f t="shared" ca="1" si="19"/>
        <v>131056981.58398569</v>
      </c>
      <c r="BY54" s="204">
        <f t="shared" ca="1" si="19"/>
        <v>132506010.59872149</v>
      </c>
      <c r="BZ54" s="204">
        <f t="shared" ca="1" si="19"/>
        <v>133964475.54741603</v>
      </c>
      <c r="CA54" s="204">
        <f t="shared" ca="1" si="19"/>
        <v>135432428.49838674</v>
      </c>
      <c r="CB54" s="204">
        <f t="shared" ca="1" si="19"/>
        <v>136909921.78459525</v>
      </c>
      <c r="CC54" s="204">
        <f t="shared" ca="1" si="19"/>
        <v>138397008.00492764</v>
      </c>
      <c r="CD54" s="204">
        <f t="shared" ca="1" si="19"/>
        <v>139893740.02548093</v>
      </c>
      <c r="CE54" s="204">
        <f t="shared" ca="1" si="19"/>
        <v>141400170.98085549</v>
      </c>
      <c r="CF54" s="204">
        <f t="shared" ca="1" si="19"/>
        <v>142916354.27545348</v>
      </c>
    </row>
    <row r="55" spans="1:84" x14ac:dyDescent="0.2">
      <c r="A55" s="202"/>
      <c r="B55" s="212" t="s">
        <v>174</v>
      </c>
      <c r="C55" s="118"/>
      <c r="D55" s="204">
        <f ca="1">'Frequency &amp; Severity Prediction'!AH3</f>
        <v>55004295.56823343</v>
      </c>
      <c r="E55" s="204">
        <f t="shared" ca="1" si="18"/>
        <v>58181652.257587433</v>
      </c>
      <c r="F55" s="204">
        <f t="shared" ca="1" si="18"/>
        <v>59672988.570079401</v>
      </c>
      <c r="G55" s="204">
        <f t="shared" ca="1" si="18"/>
        <v>61188428.51119791</v>
      </c>
      <c r="H55" s="204">
        <f t="shared" ca="1" si="18"/>
        <v>62728305.978021316</v>
      </c>
      <c r="I55" s="204">
        <f t="shared" ca="1" si="18"/>
        <v>64292959.144863166</v>
      </c>
      <c r="J55" s="204">
        <f t="shared" ca="1" si="18"/>
        <v>65882730.515524514</v>
      </c>
      <c r="K55" s="204">
        <f t="shared" ca="1" si="18"/>
        <v>67497966.976164594</v>
      </c>
      <c r="L55" s="204">
        <f t="shared" ca="1" si="18"/>
        <v>69139019.848796844</v>
      </c>
      <c r="M55" s="204">
        <f t="shared" ca="1" si="18"/>
        <v>70806244.945417672</v>
      </c>
      <c r="N55" s="204">
        <f t="shared" ca="1" si="18"/>
        <v>72387283.90334101</v>
      </c>
      <c r="O55" s="204">
        <f t="shared" ca="1" si="18"/>
        <v>74082615.914130881</v>
      </c>
      <c r="P55" s="204">
        <f t="shared" ca="1" si="18"/>
        <v>75801499.64072907</v>
      </c>
      <c r="Q55" s="204">
        <f t="shared" ca="1" si="18"/>
        <v>77544212.644568995</v>
      </c>
      <c r="R55" s="204">
        <f t="shared" ca="1" si="18"/>
        <v>79311035.501220912</v>
      </c>
      <c r="S55" s="204">
        <f t="shared" ca="1" si="18"/>
        <v>81102251.831554785</v>
      </c>
      <c r="T55" s="204">
        <f t="shared" ca="1" si="18"/>
        <v>82918148.333214834</v>
      </c>
      <c r="U55" s="204">
        <f t="shared" ca="1" si="18"/>
        <v>84759014.812409028</v>
      </c>
      <c r="V55" s="204">
        <f t="shared" ca="1" si="18"/>
        <v>86625144.216016471</v>
      </c>
      <c r="W55" s="204">
        <f t="shared" ca="1" si="18"/>
        <v>88516832.6640158</v>
      </c>
      <c r="X55" s="204">
        <f t="shared" ca="1" si="18"/>
        <v>90329635.034364089</v>
      </c>
      <c r="Y55" s="204">
        <f t="shared" ca="1" si="18"/>
        <v>92194367.105604276</v>
      </c>
      <c r="Z55" s="204">
        <f t="shared" ca="1" si="18"/>
        <v>94081544.135907054</v>
      </c>
      <c r="AA55" s="204">
        <f t="shared" ca="1" si="18"/>
        <v>95991394.695623368</v>
      </c>
      <c r="AB55" s="204">
        <f t="shared" ca="1" si="18"/>
        <v>97924149.49793686</v>
      </c>
      <c r="AC55" s="204">
        <f t="shared" ca="1" si="18"/>
        <v>99880041.417981863</v>
      </c>
      <c r="AD55" s="204">
        <f t="shared" ca="1" si="18"/>
        <v>101859305.51212643</v>
      </c>
      <c r="AE55" s="204">
        <f t="shared" ca="1" si="18"/>
        <v>103862179.03742179</v>
      </c>
      <c r="AF55" s="204">
        <f t="shared" ca="1" si="18"/>
        <v>105888901.47121955</v>
      </c>
      <c r="AG55" s="204">
        <f t="shared" ca="1" si="18"/>
        <v>107939714.53095829</v>
      </c>
      <c r="AH55" s="204">
        <f t="shared" ca="1" si="18"/>
        <v>109867208.16662426</v>
      </c>
      <c r="AI55" s="204">
        <f t="shared" ca="1" si="18"/>
        <v>111925566.21761212</v>
      </c>
      <c r="AJ55" s="204">
        <f t="shared" ca="1" si="18"/>
        <v>114004562.78135301</v>
      </c>
      <c r="AK55" s="204">
        <f t="shared" ca="1" si="18"/>
        <v>116104370.78580509</v>
      </c>
      <c r="AL55" s="204">
        <f t="shared" ca="1" si="18"/>
        <v>118225164.48731196</v>
      </c>
      <c r="AM55" s="204">
        <f t="shared" ca="1" si="18"/>
        <v>120367119.4802954</v>
      </c>
      <c r="AN55" s="204">
        <f t="shared" ca="1" si="18"/>
        <v>122530412.70701672</v>
      </c>
      <c r="AO55" s="204">
        <f t="shared" ca="1" si="18"/>
        <v>124715222.46740665</v>
      </c>
      <c r="AP55" s="204">
        <f t="shared" ca="1" si="18"/>
        <v>126921728.42896475</v>
      </c>
      <c r="AQ55" s="204">
        <f t="shared" ca="1" si="18"/>
        <v>129150111.6367286</v>
      </c>
      <c r="AR55" s="204">
        <f t="shared" ca="1" si="18"/>
        <v>131286059.42623262</v>
      </c>
      <c r="AS55" s="204">
        <f t="shared" ca="1" si="18"/>
        <v>133480880.9667912</v>
      </c>
      <c r="AT55" s="204">
        <f t="shared" ca="1" si="18"/>
        <v>135694630.48111701</v>
      </c>
      <c r="AU55" s="204">
        <f t="shared" ca="1" si="18"/>
        <v>137927443.72148228</v>
      </c>
      <c r="AV55" s="204">
        <f t="shared" ca="1" si="18"/>
        <v>140179457.33136949</v>
      </c>
      <c r="AW55" s="204">
        <f t="shared" ca="1" si="18"/>
        <v>142450808.85102487</v>
      </c>
      <c r="AX55" s="204">
        <f t="shared" ca="1" si="18"/>
        <v>144741636.72304547</v>
      </c>
      <c r="AY55" s="204">
        <f t="shared" ca="1" si="18"/>
        <v>147052080.29799989</v>
      </c>
      <c r="AZ55" s="204">
        <f t="shared" ca="1" si="18"/>
        <v>149382279.84008268</v>
      </c>
      <c r="BA55" s="204">
        <f t="shared" ca="1" si="18"/>
        <v>151732376.53280297</v>
      </c>
      <c r="BB55" s="204">
        <f t="shared" ca="1" si="18"/>
        <v>154011883.54583311</v>
      </c>
      <c r="BC55" s="204">
        <f t="shared" ca="1" si="18"/>
        <v>156163722.43639392</v>
      </c>
      <c r="BD55" s="204">
        <f t="shared" ca="1" si="18"/>
        <v>158331792.60960907</v>
      </c>
      <c r="BE55" s="204">
        <f t="shared" ca="1" si="18"/>
        <v>160516196.49805504</v>
      </c>
      <c r="BF55" s="204">
        <f t="shared" ca="1" si="18"/>
        <v>162717037.12718466</v>
      </c>
      <c r="BG55" s="204">
        <f t="shared" ca="1" si="18"/>
        <v>164934418.11858726</v>
      </c>
      <c r="BH55" s="204">
        <f t="shared" ca="1" si="18"/>
        <v>167168443.69326591</v>
      </c>
      <c r="BI55" s="204">
        <f t="shared" ca="1" si="18"/>
        <v>169419218.67493263</v>
      </c>
      <c r="BJ55" s="204">
        <f t="shared" ca="1" si="18"/>
        <v>171686848.49332052</v>
      </c>
      <c r="BK55" s="204">
        <f t="shared" ca="1" si="18"/>
        <v>173971439.1875138</v>
      </c>
      <c r="BL55" s="204">
        <f t="shared" ca="1" si="18"/>
        <v>176224647.98187929</v>
      </c>
      <c r="BM55" s="204">
        <f t="shared" ca="1" si="18"/>
        <v>178362632.28661102</v>
      </c>
      <c r="BN55" s="204">
        <f t="shared" ca="1" si="18"/>
        <v>180515518.0122565</v>
      </c>
      <c r="BO55" s="204">
        <f t="shared" ca="1" si="18"/>
        <v>182683392.83211574</v>
      </c>
      <c r="BP55" s="204">
        <f t="shared" ca="1" si="18"/>
        <v>184866344.893994</v>
      </c>
      <c r="BQ55" s="204">
        <f t="shared" ca="1" si="19"/>
        <v>187064462.82264492</v>
      </c>
      <c r="BR55" s="204">
        <f t="shared" ca="1" si="19"/>
        <v>189277835.72222587</v>
      </c>
      <c r="BS55" s="204">
        <f t="shared" ca="1" si="19"/>
        <v>191506553.17876545</v>
      </c>
      <c r="BT55" s="204">
        <f t="shared" ca="1" si="19"/>
        <v>193750705.26264328</v>
      </c>
      <c r="BU55" s="204">
        <f t="shared" ca="1" si="19"/>
        <v>196010382.53108218</v>
      </c>
      <c r="BV55" s="204">
        <f t="shared" ca="1" si="19"/>
        <v>198236257.06089443</v>
      </c>
      <c r="BW55" s="204">
        <f t="shared" ca="1" si="19"/>
        <v>200448179.50798309</v>
      </c>
      <c r="BX55" s="204">
        <f t="shared" ca="1" si="19"/>
        <v>202674534.43728775</v>
      </c>
      <c r="BY55" s="204">
        <f t="shared" ca="1" si="19"/>
        <v>204915401.55781958</v>
      </c>
      <c r="BZ55" s="204">
        <f t="shared" ca="1" si="19"/>
        <v>207170860.98391923</v>
      </c>
      <c r="CA55" s="204">
        <f t="shared" ca="1" si="19"/>
        <v>209440993.23721835</v>
      </c>
      <c r="CB55" s="204">
        <f t="shared" ca="1" si="19"/>
        <v>211725879.2486105</v>
      </c>
      <c r="CC55" s="204">
        <f t="shared" ca="1" si="19"/>
        <v>214025600.36023116</v>
      </c>
      <c r="CD55" s="204">
        <f t="shared" ca="1" si="19"/>
        <v>216340238.32744712</v>
      </c>
      <c r="CE55" s="204">
        <f t="shared" ca="1" si="19"/>
        <v>218669875.32085523</v>
      </c>
      <c r="CF55" s="204">
        <f t="shared" ca="1" si="19"/>
        <v>221014593.92829025</v>
      </c>
    </row>
    <row r="56" spans="1:84" x14ac:dyDescent="0.2">
      <c r="A56" s="202"/>
      <c r="B56" s="212" t="s">
        <v>175</v>
      </c>
      <c r="C56" s="118"/>
      <c r="D56" s="204">
        <f ca="1">'Frequency &amp; Severity Prediction'!AH4</f>
        <v>32018126.482620742</v>
      </c>
      <c r="E56" s="204">
        <f t="shared" ca="1" si="18"/>
        <v>32688536.667829312</v>
      </c>
      <c r="F56" s="204">
        <f t="shared" ca="1" si="18"/>
        <v>33526422.837151732</v>
      </c>
      <c r="G56" s="204">
        <f t="shared" ca="1" si="18"/>
        <v>34377851.288578801</v>
      </c>
      <c r="H56" s="204">
        <f t="shared" ca="1" si="18"/>
        <v>35243009.6174514</v>
      </c>
      <c r="I56" s="204">
        <f t="shared" ca="1" si="18"/>
        <v>36122087.822214395</v>
      </c>
      <c r="J56" s="204">
        <f t="shared" ca="1" si="18"/>
        <v>37015278.333773851</v>
      </c>
      <c r="K56" s="204">
        <f t="shared" ca="1" si="18"/>
        <v>37922776.045201637</v>
      </c>
      <c r="L56" s="204">
        <f t="shared" ca="1" si="18"/>
        <v>38844778.341791458</v>
      </c>
      <c r="M56" s="204">
        <f t="shared" ca="1" si="18"/>
        <v>39781485.1314703</v>
      </c>
      <c r="N56" s="204">
        <f t="shared" ca="1" si="18"/>
        <v>40669769.460704073</v>
      </c>
      <c r="O56" s="204">
        <f t="shared" ca="1" si="18"/>
        <v>41622267.721727975</v>
      </c>
      <c r="P56" s="204">
        <f t="shared" ca="1" si="18"/>
        <v>42587998.180462278</v>
      </c>
      <c r="Q56" s="204">
        <f t="shared" ca="1" si="18"/>
        <v>43567116.780864269</v>
      </c>
      <c r="R56" s="204">
        <f t="shared" ca="1" si="18"/>
        <v>44559781.160341278</v>
      </c>
      <c r="S56" s="204">
        <f t="shared" ca="1" si="18"/>
        <v>45566150.667259119</v>
      </c>
      <c r="T56" s="204">
        <f t="shared" ca="1" si="18"/>
        <v>46586386.378625609</v>
      </c>
      <c r="U56" s="204">
        <f t="shared" ca="1" si="18"/>
        <v>47620651.11795105</v>
      </c>
      <c r="V56" s="204">
        <f t="shared" ca="1" si="18"/>
        <v>48669109.473287314</v>
      </c>
      <c r="W56" s="204">
        <f t="shared" ca="1" si="18"/>
        <v>49731927.815447256</v>
      </c>
      <c r="X56" s="204">
        <f t="shared" ca="1" si="18"/>
        <v>50750425.132991724</v>
      </c>
      <c r="Y56" s="204">
        <f t="shared" ca="1" si="18"/>
        <v>51798098.416942909</v>
      </c>
      <c r="Z56" s="204">
        <f t="shared" ca="1" si="18"/>
        <v>52858382.083013818</v>
      </c>
      <c r="AA56" s="204">
        <f t="shared" ca="1" si="18"/>
        <v>53931404.550216429</v>
      </c>
      <c r="AB56" s="204">
        <f t="shared" ca="1" si="18"/>
        <v>55017295.441482916</v>
      </c>
      <c r="AC56" s="204">
        <f t="shared" ca="1" si="18"/>
        <v>56116185.594406761</v>
      </c>
      <c r="AD56" s="204">
        <f t="shared" ca="1" si="18"/>
        <v>57228207.072076738</v>
      </c>
      <c r="AE56" s="204">
        <f t="shared" ca="1" si="18"/>
        <v>58353493.174004242</v>
      </c>
      <c r="AF56" s="204">
        <f t="shared" ca="1" si="18"/>
        <v>59492178.447144978</v>
      </c>
      <c r="AG56" s="204">
        <f t="shared" ca="1" si="18"/>
        <v>60644398.69701577</v>
      </c>
      <c r="AH56" s="204">
        <f t="shared" ca="1" si="18"/>
        <v>61727333.676371872</v>
      </c>
      <c r="AI56" s="204">
        <f t="shared" ca="1" si="18"/>
        <v>62883792.972635038</v>
      </c>
      <c r="AJ56" s="204">
        <f t="shared" ca="1" si="18"/>
        <v>64051847.724763058</v>
      </c>
      <c r="AK56" s="204">
        <f t="shared" ca="1" si="18"/>
        <v>65231595.089878194</v>
      </c>
      <c r="AL56" s="204">
        <f t="shared" ca="1" si="18"/>
        <v>66423132.971437208</v>
      </c>
      <c r="AM56" s="204">
        <f t="shared" ca="1" si="18"/>
        <v>67626560.024677157</v>
      </c>
      <c r="AN56" s="204">
        <f t="shared" ca="1" si="18"/>
        <v>68841975.6620996</v>
      </c>
      <c r="AO56" s="204">
        <f t="shared" ca="1" si="18"/>
        <v>70069480.058993444</v>
      </c>
      <c r="AP56" s="204">
        <f t="shared" ca="1" si="18"/>
        <v>71309174.158996776</v>
      </c>
      <c r="AQ56" s="204">
        <f t="shared" ca="1" si="18"/>
        <v>72561159.679697841</v>
      </c>
      <c r="AR56" s="204">
        <f t="shared" ca="1" si="18"/>
        <v>73761211.67080757</v>
      </c>
      <c r="AS56" s="204">
        <f t="shared" ca="1" si="18"/>
        <v>74994341.044484556</v>
      </c>
      <c r="AT56" s="204">
        <f t="shared" ca="1" si="18"/>
        <v>76238104.831941992</v>
      </c>
      <c r="AU56" s="204">
        <f t="shared" ca="1" si="18"/>
        <v>77492579.30366993</v>
      </c>
      <c r="AV56" s="204">
        <f t="shared" ca="1" si="18"/>
        <v>78757841.230872229</v>
      </c>
      <c r="AW56" s="204">
        <f t="shared" ca="1" si="18"/>
        <v>80033967.888586774</v>
      </c>
      <c r="AX56" s="204">
        <f t="shared" ca="1" si="18"/>
        <v>81321037.058824465</v>
      </c>
      <c r="AY56" s="204">
        <f t="shared" ca="1" si="18"/>
        <v>82619127.033727139</v>
      </c>
      <c r="AZ56" s="204">
        <f t="shared" ca="1" si="18"/>
        <v>83928316.618744448</v>
      </c>
      <c r="BA56" s="204">
        <f t="shared" ca="1" si="18"/>
        <v>85248685.135829896</v>
      </c>
      <c r="BB56" s="204">
        <f t="shared" ca="1" si="18"/>
        <v>86529393.841903001</v>
      </c>
      <c r="BC56" s="204">
        <f t="shared" ca="1" si="18"/>
        <v>87738374.022904724</v>
      </c>
      <c r="BD56" s="204">
        <f t="shared" ca="1" si="18"/>
        <v>88956473.520007387</v>
      </c>
      <c r="BE56" s="204">
        <f t="shared" ca="1" si="18"/>
        <v>90183749.883502245</v>
      </c>
      <c r="BF56" s="204">
        <f t="shared" ca="1" si="18"/>
        <v>91420260.996779725</v>
      </c>
      <c r="BG56" s="204">
        <f t="shared" ca="1" si="18"/>
        <v>92666065.078161031</v>
      </c>
      <c r="BH56" s="204">
        <f t="shared" ca="1" si="18"/>
        <v>93921220.682739601</v>
      </c>
      <c r="BI56" s="204">
        <f t="shared" ca="1" si="18"/>
        <v>95185786.704232231</v>
      </c>
      <c r="BJ56" s="204">
        <f t="shared" ca="1" si="18"/>
        <v>96459822.376840144</v>
      </c>
      <c r="BK56" s="204">
        <f t="shared" ca="1" si="18"/>
        <v>97743387.27711986</v>
      </c>
      <c r="BL56" s="204">
        <f t="shared" ca="1" si="18"/>
        <v>99009320.70178102</v>
      </c>
      <c r="BM56" s="204">
        <f t="shared" ca="1" si="18"/>
        <v>100210516.88010634</v>
      </c>
      <c r="BN56" s="204">
        <f t="shared" ca="1" si="18"/>
        <v>101420085.21056283</v>
      </c>
      <c r="BO56" s="204">
        <f t="shared" ca="1" si="18"/>
        <v>102638074.95115139</v>
      </c>
      <c r="BP56" s="204">
        <f t="shared" ca="1" si="18"/>
        <v>103864535.62646703</v>
      </c>
      <c r="BQ56" s="204">
        <f t="shared" ca="1" si="19"/>
        <v>105099517.02907147</v>
      </c>
      <c r="BR56" s="204">
        <f t="shared" ca="1" si="19"/>
        <v>106343069.22087257</v>
      </c>
      <c r="BS56" s="204">
        <f t="shared" ca="1" si="19"/>
        <v>107595242.53451072</v>
      </c>
      <c r="BT56" s="204">
        <f t="shared" ca="1" si="19"/>
        <v>108856087.57475206</v>
      </c>
      <c r="BU56" s="204">
        <f t="shared" ca="1" si="19"/>
        <v>110125655.21988875</v>
      </c>
      <c r="BV56" s="204">
        <f t="shared" ca="1" si="19"/>
        <v>111376231.27544013</v>
      </c>
      <c r="BW56" s="204">
        <f t="shared" ca="1" si="19"/>
        <v>112618968.5510668</v>
      </c>
      <c r="BX56" s="204">
        <f t="shared" ca="1" si="19"/>
        <v>113869814.51226391</v>
      </c>
      <c r="BY56" s="204">
        <f t="shared" ca="1" si="19"/>
        <v>115128813.9424096</v>
      </c>
      <c r="BZ56" s="204">
        <f t="shared" ca="1" si="19"/>
        <v>116396011.85261068</v>
      </c>
      <c r="CA56" s="204">
        <f t="shared" ca="1" si="19"/>
        <v>117671453.48280457</v>
      </c>
      <c r="CB56" s="204">
        <f t="shared" ca="1" si="19"/>
        <v>118955184.3028667</v>
      </c>
      <c r="CC56" s="204">
        <f t="shared" ca="1" si="19"/>
        <v>120247250.01372299</v>
      </c>
      <c r="CD56" s="204">
        <f t="shared" ca="1" si="19"/>
        <v>121547696.54846749</v>
      </c>
      <c r="CE56" s="204">
        <f t="shared" ca="1" si="19"/>
        <v>122856570.07348536</v>
      </c>
      <c r="CF56" s="204">
        <f t="shared" ca="1" si="19"/>
        <v>124173916.98958099</v>
      </c>
    </row>
    <row r="57" spans="1:84" x14ac:dyDescent="0.2">
      <c r="A57" s="202"/>
      <c r="B57" s="212" t="s">
        <v>176</v>
      </c>
      <c r="C57" s="118"/>
      <c r="D57" s="204">
        <f ca="1">'Frequency &amp; Severity Prediction'!AH5</f>
        <v>12428146.734109946</v>
      </c>
      <c r="E57" s="204">
        <f t="shared" ca="1" si="18"/>
        <v>12433863.005771914</v>
      </c>
      <c r="F57" s="204">
        <f t="shared" ca="1" si="18"/>
        <v>12752572.954450622</v>
      </c>
      <c r="G57" s="204">
        <f t="shared" ca="1" si="18"/>
        <v>13076434.032474328</v>
      </c>
      <c r="H57" s="204">
        <f t="shared" ca="1" si="18"/>
        <v>13405517.596196264</v>
      </c>
      <c r="I57" s="204">
        <f t="shared" ca="1" si="18"/>
        <v>13739895.916047461</v>
      </c>
      <c r="J57" s="204">
        <f t="shared" ca="1" si="18"/>
        <v>14079642.187703466</v>
      </c>
      <c r="K57" s="204">
        <f t="shared" ca="1" si="18"/>
        <v>14424830.5433832</v>
      </c>
      <c r="L57" s="204">
        <f t="shared" ca="1" si="18"/>
        <v>14775536.063281476</v>
      </c>
      <c r="M57" s="204">
        <f t="shared" ca="1" si="18"/>
        <v>15131834.787136726</v>
      </c>
      <c r="N57" s="204">
        <f t="shared" ca="1" si="18"/>
        <v>15469714.875563459</v>
      </c>
      <c r="O57" s="204">
        <f t="shared" ca="1" si="18"/>
        <v>15832020.261428677</v>
      </c>
      <c r="P57" s="204">
        <f t="shared" ca="1" si="18"/>
        <v>16199358.828658612</v>
      </c>
      <c r="Q57" s="204">
        <f t="shared" ca="1" si="18"/>
        <v>16571789.894249346</v>
      </c>
      <c r="R57" s="204">
        <f t="shared" ca="1" si="18"/>
        <v>16949373.419340998</v>
      </c>
      <c r="S57" s="204">
        <f t="shared" ca="1" si="18"/>
        <v>17332170.015877467</v>
      </c>
      <c r="T57" s="204">
        <f t="shared" ca="1" si="18"/>
        <v>17720240.953332789</v>
      </c>
      <c r="U57" s="204">
        <f t="shared" ca="1" si="18"/>
        <v>18113648.165504791</v>
      </c>
      <c r="V57" s="204">
        <f t="shared" ca="1" si="18"/>
        <v>18512454.257376682</v>
      </c>
      <c r="W57" s="204">
        <f t="shared" ca="1" si="18"/>
        <v>18916722.512047254</v>
      </c>
      <c r="X57" s="204">
        <f t="shared" ca="1" si="18"/>
        <v>19304132.210033435</v>
      </c>
      <c r="Y57" s="204">
        <f t="shared" ca="1" si="18"/>
        <v>19702639.681316983</v>
      </c>
      <c r="Z57" s="204">
        <f t="shared" ca="1" si="18"/>
        <v>20105943.811604276</v>
      </c>
      <c r="AA57" s="204">
        <f t="shared" ca="1" si="18"/>
        <v>20514093.44812328</v>
      </c>
      <c r="AB57" s="204">
        <f t="shared" ca="1" si="18"/>
        <v>20927137.89604165</v>
      </c>
      <c r="AC57" s="204">
        <f t="shared" ca="1" si="18"/>
        <v>21345126.922552399</v>
      </c>
      <c r="AD57" s="204">
        <f t="shared" ca="1" si="18"/>
        <v>21768110.760994829</v>
      </c>
      <c r="AE57" s="204">
        <f t="shared" ca="1" si="18"/>
        <v>22196140.115011021</v>
      </c>
      <c r="AF57" s="204">
        <f t="shared" ca="1" si="18"/>
        <v>22629266.1627382</v>
      </c>
      <c r="AG57" s="204">
        <f t="shared" ca="1" si="18"/>
        <v>23067540.561037265</v>
      </c>
      <c r="AH57" s="204">
        <f t="shared" ca="1" si="18"/>
        <v>23479460.657501049</v>
      </c>
      <c r="AI57" s="204">
        <f t="shared" ca="1" si="18"/>
        <v>23919347.477997337</v>
      </c>
      <c r="AJ57" s="204">
        <f t="shared" ca="1" si="18"/>
        <v>24363644.906138074</v>
      </c>
      <c r="AK57" s="204">
        <f t="shared" ca="1" si="18"/>
        <v>24812389.897947337</v>
      </c>
      <c r="AL57" s="204">
        <f t="shared" ca="1" si="18"/>
        <v>25265619.693335306</v>
      </c>
      <c r="AM57" s="204">
        <f t="shared" ca="1" si="18"/>
        <v>25723371.818169683</v>
      </c>
      <c r="AN57" s="204">
        <f t="shared" ca="1" si="18"/>
        <v>26185684.086361747</v>
      </c>
      <c r="AO57" s="204">
        <f t="shared" ca="1" si="18"/>
        <v>26652594.6019671</v>
      </c>
      <c r="AP57" s="204">
        <f t="shared" ca="1" si="18"/>
        <v>27124141.761301246</v>
      </c>
      <c r="AQ57" s="204">
        <f t="shared" ca="1" si="18"/>
        <v>27600364.25507006</v>
      </c>
      <c r="AR57" s="204">
        <f t="shared" ca="1" si="18"/>
        <v>28056832.594686713</v>
      </c>
      <c r="AS57" s="204">
        <f t="shared" ca="1" si="18"/>
        <v>28525882.704102673</v>
      </c>
      <c r="AT57" s="204">
        <f t="shared" ca="1" si="18"/>
        <v>28998977.865930628</v>
      </c>
      <c r="AU57" s="204">
        <f t="shared" ca="1" si="18"/>
        <v>29476147.091466933</v>
      </c>
      <c r="AV57" s="204">
        <f t="shared" ca="1" si="18"/>
        <v>29957419.58246636</v>
      </c>
      <c r="AW57" s="204">
        <f t="shared" ca="1" si="18"/>
        <v>30442824.732328944</v>
      </c>
      <c r="AX57" s="204">
        <f t="shared" ca="1" si="18"/>
        <v>30932392.127293974</v>
      </c>
      <c r="AY57" s="204">
        <f t="shared" ca="1" si="18"/>
        <v>31426151.54764118</v>
      </c>
      <c r="AZ57" s="204">
        <f t="shared" ca="1" si="18"/>
        <v>31924132.968899138</v>
      </c>
      <c r="BA57" s="204">
        <f t="shared" ca="1" si="18"/>
        <v>32426366.563060973</v>
      </c>
      <c r="BB57" s="204">
        <f t="shared" ca="1" si="18"/>
        <v>32913514.60408308</v>
      </c>
      <c r="BC57" s="204">
        <f t="shared" ca="1" si="18"/>
        <v>33373378.993242562</v>
      </c>
      <c r="BD57" s="204">
        <f t="shared" ca="1" si="18"/>
        <v>33836712.131347828</v>
      </c>
      <c r="BE57" s="204">
        <f t="shared" ca="1" si="18"/>
        <v>34303535.909022003</v>
      </c>
      <c r="BF57" s="204">
        <f t="shared" ca="1" si="18"/>
        <v>34773872.343590446</v>
      </c>
      <c r="BG57" s="204">
        <f t="shared" ca="1" si="18"/>
        <v>35247743.579777397</v>
      </c>
      <c r="BH57" s="204">
        <f t="shared" ca="1" si="18"/>
        <v>35725171.890406422</v>
      </c>
      <c r="BI57" s="204">
        <f t="shared" ca="1" si="18"/>
        <v>36206179.677104555</v>
      </c>
      <c r="BJ57" s="204">
        <f t="shared" ca="1" si="18"/>
        <v>36690789.471010178</v>
      </c>
      <c r="BK57" s="204">
        <f t="shared" ca="1" si="18"/>
        <v>37179023.933484666</v>
      </c>
      <c r="BL57" s="204">
        <f t="shared" ca="1" si="18"/>
        <v>37660551.844526201</v>
      </c>
      <c r="BM57" s="204">
        <f t="shared" ca="1" si="18"/>
        <v>38117455.402985357</v>
      </c>
      <c r="BN57" s="204">
        <f t="shared" ca="1" si="18"/>
        <v>38577543.508789659</v>
      </c>
      <c r="BO57" s="204">
        <f t="shared" ca="1" si="18"/>
        <v>39040834.898392253</v>
      </c>
      <c r="BP57" s="204">
        <f t="shared" ref="BP57:CF59" ca="1" si="20">BO57*(BP$41/BO$41)*(BP13/BO13)</f>
        <v>39507348.409651667</v>
      </c>
      <c r="BQ57" s="204">
        <f t="shared" ca="1" si="20"/>
        <v>39977102.98235397</v>
      </c>
      <c r="BR57" s="204">
        <f t="shared" ca="1" si="20"/>
        <v>40450117.658737436</v>
      </c>
      <c r="BS57" s="204">
        <f t="shared" ca="1" si="20"/>
        <v>40926411.584019899</v>
      </c>
      <c r="BT57" s="204">
        <f t="shared" ca="1" si="20"/>
        <v>41406004.006928712</v>
      </c>
      <c r="BU57" s="204">
        <f t="shared" ca="1" si="20"/>
        <v>41888914.280233338</v>
      </c>
      <c r="BV57" s="204">
        <f t="shared" ca="1" si="20"/>
        <v>42364600.650383018</v>
      </c>
      <c r="BW57" s="204">
        <f t="shared" ca="1" si="20"/>
        <v>42837305.354002118</v>
      </c>
      <c r="BX57" s="204">
        <f t="shared" ca="1" si="20"/>
        <v>43313094.389188707</v>
      </c>
      <c r="BY57" s="204">
        <f t="shared" ca="1" si="20"/>
        <v>43791984.790366642</v>
      </c>
      <c r="BZ57" s="204">
        <f t="shared" ca="1" si="20"/>
        <v>44273993.678581789</v>
      </c>
      <c r="CA57" s="204">
        <f t="shared" ca="1" si="20"/>
        <v>44759138.261921197</v>
      </c>
      <c r="CB57" s="204">
        <f t="shared" ca="1" si="20"/>
        <v>45247435.835934311</v>
      </c>
      <c r="CC57" s="204">
        <f t="shared" ca="1" si="20"/>
        <v>45738903.78405612</v>
      </c>
      <c r="CD57" s="204">
        <f t="shared" ca="1" si="20"/>
        <v>46233559.578032278</v>
      </c>
      <c r="CE57" s="204">
        <f t="shared" ca="1" si="20"/>
        <v>46731420.778346285</v>
      </c>
      <c r="CF57" s="204">
        <f t="shared" ca="1" si="20"/>
        <v>47232505.034648567</v>
      </c>
    </row>
    <row r="58" spans="1:84" x14ac:dyDescent="0.2">
      <c r="A58" s="202"/>
      <c r="B58" s="212" t="s">
        <v>177</v>
      </c>
      <c r="C58" s="118"/>
      <c r="D58" s="204">
        <f ca="1">'Frequency &amp; Severity Prediction'!AH6</f>
        <v>11760821.798307084</v>
      </c>
      <c r="E58" s="204">
        <f t="shared" ref="E58:BP59" ca="1" si="21">D58*(E$41/D$41)*(E14/D14)</f>
        <v>11854770.288847221</v>
      </c>
      <c r="F58" s="204">
        <f t="shared" ca="1" si="21"/>
        <v>12158636.692120483</v>
      </c>
      <c r="G58" s="204">
        <f t="shared" ca="1" si="21"/>
        <v>12467414.316876942</v>
      </c>
      <c r="H58" s="204">
        <f t="shared" ca="1" si="21"/>
        <v>12781171.19613062</v>
      </c>
      <c r="I58" s="204">
        <f t="shared" ca="1" si="21"/>
        <v>13099976.23440123</v>
      </c>
      <c r="J58" s="204">
        <f t="shared" ca="1" si="21"/>
        <v>13423899.218360806</v>
      </c>
      <c r="K58" s="204">
        <f t="shared" ca="1" si="21"/>
        <v>13753010.827606343</v>
      </c>
      <c r="L58" s="204">
        <f t="shared" ca="1" si="21"/>
        <v>14087382.645559849</v>
      </c>
      <c r="M58" s="204">
        <f t="shared" ca="1" si="21"/>
        <v>14427087.170497324</v>
      </c>
      <c r="N58" s="204">
        <f t="shared" ca="1" si="21"/>
        <v>14749230.886542365</v>
      </c>
      <c r="O58" s="204">
        <f t="shared" ca="1" si="21"/>
        <v>15094662.320188571</v>
      </c>
      <c r="P58" s="204">
        <f t="shared" ca="1" si="21"/>
        <v>15444892.520627778</v>
      </c>
      <c r="Q58" s="204">
        <f t="shared" ca="1" si="21"/>
        <v>15799978.042235924</v>
      </c>
      <c r="R58" s="204">
        <f t="shared" ca="1" si="21"/>
        <v>16159976.053532721</v>
      </c>
      <c r="S58" s="204">
        <f t="shared" ca="1" si="21"/>
        <v>16524944.343531236</v>
      </c>
      <c r="T58" s="204">
        <f t="shared" ca="1" si="21"/>
        <v>16894941.328150969</v>
      </c>
      <c r="U58" s="204">
        <f t="shared" ca="1" si="21"/>
        <v>17270026.0566951</v>
      </c>
      <c r="V58" s="204">
        <f t="shared" ca="1" si="21"/>
        <v>17650258.218392514</v>
      </c>
      <c r="W58" s="204">
        <f t="shared" ca="1" si="21"/>
        <v>18035698.149005234</v>
      </c>
      <c r="X58" s="204">
        <f t="shared" ca="1" si="21"/>
        <v>18405064.690615509</v>
      </c>
      <c r="Y58" s="204">
        <f t="shared" ca="1" si="21"/>
        <v>18785012.139631379</v>
      </c>
      <c r="Z58" s="204">
        <f t="shared" ca="1" si="21"/>
        <v>19169532.848833319</v>
      </c>
      <c r="AA58" s="204">
        <f t="shared" ca="1" si="21"/>
        <v>19558673.390446428</v>
      </c>
      <c r="AB58" s="204">
        <f t="shared" ca="1" si="21"/>
        <v>19952480.773307491</v>
      </c>
      <c r="AC58" s="204">
        <f t="shared" ca="1" si="21"/>
        <v>20351002.446760345</v>
      </c>
      <c r="AD58" s="204">
        <f t="shared" ca="1" si="21"/>
        <v>20754286.304584913</v>
      </c>
      <c r="AE58" s="204">
        <f t="shared" ca="1" si="21"/>
        <v>21162380.688960075</v>
      </c>
      <c r="AF58" s="204">
        <f t="shared" ca="1" si="21"/>
        <v>21575334.394460808</v>
      </c>
      <c r="AG58" s="204">
        <f t="shared" ca="1" si="21"/>
        <v>21993196.672089752</v>
      </c>
      <c r="AH58" s="204">
        <f t="shared" ca="1" si="21"/>
        <v>22385932.068858333</v>
      </c>
      <c r="AI58" s="204">
        <f t="shared" ca="1" si="21"/>
        <v>22805331.671994872</v>
      </c>
      <c r="AJ58" s="204">
        <f t="shared" ca="1" si="21"/>
        <v>23228936.463851515</v>
      </c>
      <c r="AK58" s="204">
        <f t="shared" ca="1" si="21"/>
        <v>23656781.679268476</v>
      </c>
      <c r="AL58" s="204">
        <f t="shared" ca="1" si="21"/>
        <v>24088902.823750399</v>
      </c>
      <c r="AM58" s="204">
        <f t="shared" ca="1" si="21"/>
        <v>24525335.675441317</v>
      </c>
      <c r="AN58" s="204">
        <f t="shared" ca="1" si="21"/>
        <v>24966116.287113547</v>
      </c>
      <c r="AO58" s="204">
        <f t="shared" ca="1" si="21"/>
        <v>25411280.98817059</v>
      </c>
      <c r="AP58" s="204">
        <f t="shared" ca="1" si="21"/>
        <v>25860866.386664186</v>
      </c>
      <c r="AQ58" s="204">
        <f t="shared" ca="1" si="21"/>
        <v>26314909.37132556</v>
      </c>
      <c r="AR58" s="204">
        <f t="shared" ca="1" si="21"/>
        <v>26750118.228603058</v>
      </c>
      <c r="AS58" s="204">
        <f t="shared" ca="1" si="21"/>
        <v>27197322.874375947</v>
      </c>
      <c r="AT58" s="204">
        <f t="shared" ca="1" si="21"/>
        <v>27648384.178946532</v>
      </c>
      <c r="AU58" s="204">
        <f t="shared" ca="1" si="21"/>
        <v>28103329.802443761</v>
      </c>
      <c r="AV58" s="204">
        <f t="shared" ca="1" si="21"/>
        <v>28562187.586584624</v>
      </c>
      <c r="AW58" s="204">
        <f t="shared" ca="1" si="21"/>
        <v>29024985.555805705</v>
      </c>
      <c r="AX58" s="204">
        <f t="shared" ca="1" si="21"/>
        <v>29491751.918401595</v>
      </c>
      <c r="AY58" s="204">
        <f t="shared" ca="1" si="21"/>
        <v>29962515.067670111</v>
      </c>
      <c r="AZ58" s="204">
        <f t="shared" ca="1" si="21"/>
        <v>30437303.583064429</v>
      </c>
      <c r="BA58" s="204">
        <f t="shared" ca="1" si="21"/>
        <v>30916146.231352162</v>
      </c>
      <c r="BB58" s="204">
        <f t="shared" ca="1" si="21"/>
        <v>31380605.918602873</v>
      </c>
      <c r="BC58" s="204">
        <f t="shared" ca="1" si="21"/>
        <v>31819052.65836316</v>
      </c>
      <c r="BD58" s="204">
        <f t="shared" ca="1" si="21"/>
        <v>32260806.594118994</v>
      </c>
      <c r="BE58" s="204">
        <f t="shared" ca="1" si="21"/>
        <v>32705888.59696319</v>
      </c>
      <c r="BF58" s="204">
        <f t="shared" ca="1" si="21"/>
        <v>33154319.658789754</v>
      </c>
      <c r="BG58" s="204">
        <f t="shared" ca="1" si="21"/>
        <v>33606120.892958142</v>
      </c>
      <c r="BH58" s="204">
        <f t="shared" ca="1" si="21"/>
        <v>34061313.534961052</v>
      </c>
      <c r="BI58" s="204">
        <f t="shared" ca="1" si="21"/>
        <v>34519918.943095773</v>
      </c>
      <c r="BJ58" s="204">
        <f t="shared" ca="1" si="21"/>
        <v>34981958.599139109</v>
      </c>
      <c r="BK58" s="204">
        <f t="shared" ca="1" si="21"/>
        <v>35447454.109025866</v>
      </c>
      <c r="BL58" s="204">
        <f t="shared" ca="1" si="21"/>
        <v>35906555.417317264</v>
      </c>
      <c r="BM58" s="204">
        <f t="shared" ca="1" si="21"/>
        <v>36342179.223625548</v>
      </c>
      <c r="BN58" s="204">
        <f t="shared" ca="1" si="21"/>
        <v>36780839.260687955</v>
      </c>
      <c r="BO58" s="204">
        <f t="shared" ca="1" si="21"/>
        <v>37222553.392329104</v>
      </c>
      <c r="BP58" s="204">
        <f t="shared" ca="1" si="21"/>
        <v>37667339.579056166</v>
      </c>
      <c r="BQ58" s="204">
        <f t="shared" ca="1" si="20"/>
        <v>38115215.878556669</v>
      </c>
      <c r="BR58" s="204">
        <f t="shared" ca="1" si="20"/>
        <v>38566200.446198791</v>
      </c>
      <c r="BS58" s="204">
        <f t="shared" ca="1" si="20"/>
        <v>39020311.535534091</v>
      </c>
      <c r="BT58" s="204">
        <f t="shared" ca="1" si="20"/>
        <v>39477567.498802818</v>
      </c>
      <c r="BU58" s="204">
        <f t="shared" ca="1" si="20"/>
        <v>39937986.787441701</v>
      </c>
      <c r="BV58" s="204">
        <f t="shared" ca="1" si="20"/>
        <v>40391518.617818333</v>
      </c>
      <c r="BW58" s="204">
        <f t="shared" ca="1" si="20"/>
        <v>40842207.649317287</v>
      </c>
      <c r="BX58" s="204">
        <f t="shared" ca="1" si="20"/>
        <v>41295837.363226056</v>
      </c>
      <c r="BY58" s="204">
        <f t="shared" ca="1" si="20"/>
        <v>41752424.000610031</v>
      </c>
      <c r="BZ58" s="204">
        <f t="shared" ca="1" si="20"/>
        <v>42211983.885122247</v>
      </c>
      <c r="CA58" s="204">
        <f t="shared" ca="1" si="20"/>
        <v>42674533.423403099</v>
      </c>
      <c r="CB58" s="204">
        <f t="shared" ca="1" si="20"/>
        <v>43140089.10548193</v>
      </c>
      <c r="CC58" s="204">
        <f t="shared" ca="1" si="20"/>
        <v>43608667.505180441</v>
      </c>
      <c r="CD58" s="204">
        <f t="shared" ca="1" si="20"/>
        <v>44080285.280518048</v>
      </c>
      <c r="CE58" s="204">
        <f t="shared" ca="1" si="20"/>
        <v>44554959.174119137</v>
      </c>
      <c r="CF58" s="204">
        <f t="shared" ca="1" si="20"/>
        <v>45032706.013622187</v>
      </c>
    </row>
    <row r="59" spans="1:84" x14ac:dyDescent="0.2">
      <c r="A59" s="202"/>
      <c r="B59" s="212" t="s">
        <v>178</v>
      </c>
      <c r="C59" s="118"/>
      <c r="D59" s="204">
        <f ca="1">'Frequency &amp; Severity Prediction'!AH7</f>
        <v>12753302.63210329</v>
      </c>
      <c r="E59" s="204">
        <f t="shared" ca="1" si="21"/>
        <v>13203513.21962622</v>
      </c>
      <c r="F59" s="204">
        <f t="shared" ca="1" si="21"/>
        <v>13541951.162737887</v>
      </c>
      <c r="G59" s="204">
        <f t="shared" ca="1" si="21"/>
        <v>13885859.087654173</v>
      </c>
      <c r="H59" s="204">
        <f t="shared" ca="1" si="21"/>
        <v>14235312.767652679</v>
      </c>
      <c r="I59" s="204">
        <f t="shared" ca="1" si="21"/>
        <v>14590388.946669789</v>
      </c>
      <c r="J59" s="204">
        <f t="shared" ca="1" si="21"/>
        <v>14951165.351158597</v>
      </c>
      <c r="K59" s="204">
        <f t="shared" ca="1" si="21"/>
        <v>15317720.70208716</v>
      </c>
      <c r="L59" s="204">
        <f t="shared" ca="1" si="21"/>
        <v>15690134.727078687</v>
      </c>
      <c r="M59" s="204">
        <f t="shared" ca="1" si="21"/>
        <v>16068488.1726953</v>
      </c>
      <c r="N59" s="204">
        <f t="shared" ca="1" si="21"/>
        <v>16427282.878099399</v>
      </c>
      <c r="O59" s="204">
        <f t="shared" ca="1" si="21"/>
        <v>16812014.795251172</v>
      </c>
      <c r="P59" s="204">
        <f t="shared" ca="1" si="21"/>
        <v>17202091.445303332</v>
      </c>
      <c r="Q59" s="204">
        <f t="shared" ca="1" si="21"/>
        <v>17597575.81694584</v>
      </c>
      <c r="R59" s="204">
        <f t="shared" ca="1" si="21"/>
        <v>17998531.582884908</v>
      </c>
      <c r="S59" s="204">
        <f t="shared" ca="1" si="21"/>
        <v>18405023.106914967</v>
      </c>
      <c r="T59" s="204">
        <f t="shared" ca="1" si="21"/>
        <v>18817115.45106139</v>
      </c>
      <c r="U59" s="204">
        <f t="shared" ca="1" si="21"/>
        <v>19234874.382794678</v>
      </c>
      <c r="V59" s="204">
        <f t="shared" ca="1" si="21"/>
        <v>19658366.382316761</v>
      </c>
      <c r="W59" s="204">
        <f t="shared" ca="1" si="21"/>
        <v>20087658.649920184</v>
      </c>
      <c r="X59" s="204">
        <f t="shared" ca="1" si="21"/>
        <v>20499048.824188426</v>
      </c>
      <c r="Y59" s="204">
        <f t="shared" ca="1" si="21"/>
        <v>20922223.718649592</v>
      </c>
      <c r="Z59" s="204">
        <f t="shared" ca="1" si="21"/>
        <v>21350492.183028381</v>
      </c>
      <c r="AA59" s="204">
        <f t="shared" ca="1" si="21"/>
        <v>21783906.088172961</v>
      </c>
      <c r="AB59" s="204">
        <f t="shared" ca="1" si="21"/>
        <v>22222517.791217446</v>
      </c>
      <c r="AC59" s="204">
        <f t="shared" ca="1" si="21"/>
        <v>22666380.139920451</v>
      </c>
      <c r="AD59" s="204">
        <f t="shared" ca="1" si="21"/>
        <v>23115546.477041125</v>
      </c>
      <c r="AE59" s="204">
        <f t="shared" ca="1" si="21"/>
        <v>23570070.644752912</v>
      </c>
      <c r="AF59" s="204">
        <f t="shared" ca="1" si="21"/>
        <v>24030006.98909542</v>
      </c>
      <c r="AG59" s="204">
        <f t="shared" ca="1" si="21"/>
        <v>24495410.364464696</v>
      </c>
      <c r="AH59" s="204">
        <f t="shared" ca="1" si="21"/>
        <v>24932828.119233634</v>
      </c>
      <c r="AI59" s="204">
        <f t="shared" ca="1" si="21"/>
        <v>25399943.724968221</v>
      </c>
      <c r="AJ59" s="204">
        <f t="shared" ca="1" si="21"/>
        <v>25871742.95286537</v>
      </c>
      <c r="AK59" s="204">
        <f t="shared" ca="1" si="21"/>
        <v>26348265.046509493</v>
      </c>
      <c r="AL59" s="204">
        <f t="shared" ca="1" si="21"/>
        <v>26829549.55094352</v>
      </c>
      <c r="AM59" s="204">
        <f t="shared" ca="1" si="21"/>
        <v>27315636.314868536</v>
      </c>
      <c r="AN59" s="204">
        <f t="shared" ca="1" si="21"/>
        <v>27806565.492858969</v>
      </c>
      <c r="AO59" s="204">
        <f t="shared" ca="1" si="21"/>
        <v>28302377.547593366</v>
      </c>
      <c r="AP59" s="204">
        <f t="shared" ca="1" si="21"/>
        <v>28803113.252100922</v>
      </c>
      <c r="AQ59" s="204">
        <f t="shared" ca="1" si="21"/>
        <v>29308813.692023825</v>
      </c>
      <c r="AR59" s="204">
        <f t="shared" ca="1" si="21"/>
        <v>29793537.205035955</v>
      </c>
      <c r="AS59" s="204">
        <f t="shared" ca="1" si="21"/>
        <v>30291621.293421507</v>
      </c>
      <c r="AT59" s="204">
        <f t="shared" ca="1" si="21"/>
        <v>30794000.821041919</v>
      </c>
      <c r="AU59" s="204">
        <f t="shared" ca="1" si="21"/>
        <v>31300706.594979007</v>
      </c>
      <c r="AV59" s="204">
        <f t="shared" ca="1" si="21"/>
        <v>31811769.624562293</v>
      </c>
      <c r="AW59" s="204">
        <f t="shared" ca="1" si="21"/>
        <v>32327221.122629315</v>
      </c>
      <c r="AX59" s="204">
        <f t="shared" ca="1" si="21"/>
        <v>32847092.506793518</v>
      </c>
      <c r="AY59" s="204">
        <f t="shared" ca="1" si="21"/>
        <v>33371415.400719803</v>
      </c>
      <c r="AZ59" s="204">
        <f t="shared" ca="1" si="21"/>
        <v>33900221.635407731</v>
      </c>
      <c r="BA59" s="204">
        <f t="shared" ca="1" si="21"/>
        <v>34433543.250482455</v>
      </c>
      <c r="BB59" s="204">
        <f t="shared" ca="1" si="21"/>
        <v>34950845.523843884</v>
      </c>
      <c r="BC59" s="204">
        <f t="shared" ca="1" si="21"/>
        <v>35439175.300252393</v>
      </c>
      <c r="BD59" s="204">
        <f t="shared" ca="1" si="21"/>
        <v>35931188.539518736</v>
      </c>
      <c r="BE59" s="204">
        <f t="shared" ca="1" si="21"/>
        <v>36426908.487285219</v>
      </c>
      <c r="BF59" s="204">
        <f t="shared" ca="1" si="21"/>
        <v>36926358.523739174</v>
      </c>
      <c r="BG59" s="204">
        <f t="shared" ca="1" si="21"/>
        <v>37429562.16435276</v>
      </c>
      <c r="BH59" s="204">
        <f t="shared" ca="1" si="21"/>
        <v>37936543.060626738</v>
      </c>
      <c r="BI59" s="204">
        <f t="shared" ca="1" si="21"/>
        <v>38447325.00083822</v>
      </c>
      <c r="BJ59" s="204">
        <f t="shared" ca="1" si="21"/>
        <v>38961931.910792351</v>
      </c>
      <c r="BK59" s="204">
        <f t="shared" ca="1" si="21"/>
        <v>39480387.854578003</v>
      </c>
      <c r="BL59" s="204">
        <f t="shared" ca="1" si="21"/>
        <v>39991722.11458268</v>
      </c>
      <c r="BM59" s="204">
        <f t="shared" ca="1" si="21"/>
        <v>40476907.786276929</v>
      </c>
      <c r="BN59" s="204">
        <f t="shared" ca="1" si="21"/>
        <v>40965475.127284296</v>
      </c>
      <c r="BO59" s="204">
        <f t="shared" ca="1" si="21"/>
        <v>41457444.033835471</v>
      </c>
      <c r="BP59" s="204">
        <f t="shared" ca="1" si="21"/>
        <v>41952834.509843506</v>
      </c>
      <c r="BQ59" s="204">
        <f t="shared" ca="1" si="20"/>
        <v>42451666.667458199</v>
      </c>
      <c r="BR59" s="204">
        <f t="shared" ca="1" si="20"/>
        <v>42953960.727623336</v>
      </c>
      <c r="BS59" s="204">
        <f t="shared" ca="1" si="20"/>
        <v>43459737.020636648</v>
      </c>
      <c r="BT59" s="204">
        <f t="shared" ca="1" si="20"/>
        <v>43969015.98671256</v>
      </c>
      <c r="BU59" s="204">
        <f t="shared" ca="1" si="20"/>
        <v>44481818.176547781</v>
      </c>
      <c r="BV59" s="204">
        <f t="shared" ca="1" si="20"/>
        <v>44986949.307054184</v>
      </c>
      <c r="BW59" s="204">
        <f t="shared" ca="1" si="20"/>
        <v>45488914.207288086</v>
      </c>
      <c r="BX59" s="204">
        <f t="shared" ca="1" si="20"/>
        <v>45994154.357748412</v>
      </c>
      <c r="BY59" s="204">
        <f t="shared" ca="1" si="20"/>
        <v>46502687.847281776</v>
      </c>
      <c r="BZ59" s="204">
        <f t="shared" ca="1" si="20"/>
        <v>47014532.856718644</v>
      </c>
      <c r="CA59" s="204">
        <f t="shared" ca="1" si="20"/>
        <v>47529707.659318484</v>
      </c>
      <c r="CB59" s="204">
        <f t="shared" ca="1" si="20"/>
        <v>48048230.621217027</v>
      </c>
      <c r="CC59" s="204">
        <f t="shared" ca="1" si="20"/>
        <v>48570120.201875627</v>
      </c>
      <c r="CD59" s="204">
        <f t="shared" ca="1" si="20"/>
        <v>49095394.954532713</v>
      </c>
      <c r="CE59" s="204">
        <f t="shared" ca="1" si="20"/>
        <v>49624073.526657358</v>
      </c>
      <c r="CF59" s="204">
        <f t="shared" ca="1" si="20"/>
        <v>50156174.660404973</v>
      </c>
    </row>
    <row r="60" spans="1:84" x14ac:dyDescent="0.2">
      <c r="A60" s="202"/>
      <c r="B60" s="214" t="s">
        <v>179</v>
      </c>
      <c r="C60" s="118"/>
      <c r="D60" s="204">
        <f>Control!$B$47*Control!$C35</f>
        <v>2017783833.7560976</v>
      </c>
      <c r="E60" s="204">
        <f ca="1">D60*(E$69/D$69)*(E10/D10)</f>
        <v>2081762829.9584789</v>
      </c>
      <c r="F60" s="204">
        <f t="shared" ref="F60:BQ61" ca="1" si="22">E60*(F$69/E$69)*(F10/E10)</f>
        <v>2135123440.7669878</v>
      </c>
      <c r="G60" s="204">
        <f t="shared" ca="1" si="22"/>
        <v>2189346489.0655789</v>
      </c>
      <c r="H60" s="204">
        <f t="shared" ca="1" si="22"/>
        <v>2244443921.825501</v>
      </c>
      <c r="I60" s="204">
        <f t="shared" ca="1" si="22"/>
        <v>2300427839.0591922</v>
      </c>
      <c r="J60" s="204">
        <f t="shared" ca="1" si="22"/>
        <v>2357310495.6898885</v>
      </c>
      <c r="K60" s="204">
        <f t="shared" ca="1" si="22"/>
        <v>2415104303.4433575</v>
      </c>
      <c r="L60" s="204">
        <f t="shared" ca="1" si="22"/>
        <v>2473821832.7620077</v>
      </c>
      <c r="M60" s="204">
        <f t="shared" ca="1" si="22"/>
        <v>2533475814.7416372</v>
      </c>
      <c r="N60" s="204">
        <f t="shared" ca="1" si="22"/>
        <v>2590046022.1456709</v>
      </c>
      <c r="O60" s="204">
        <f t="shared" ca="1" si="22"/>
        <v>2650705680.7761259</v>
      </c>
      <c r="P60" s="204">
        <f t="shared" ca="1" si="22"/>
        <v>2712208029.2348871</v>
      </c>
      <c r="Q60" s="204">
        <f t="shared" ca="1" si="22"/>
        <v>2774562998.7812548</v>
      </c>
      <c r="R60" s="204">
        <f t="shared" ca="1" si="22"/>
        <v>2837780628.5215545</v>
      </c>
      <c r="S60" s="204">
        <f t="shared" ca="1" si="22"/>
        <v>2901871066.5241537</v>
      </c>
      <c r="T60" s="204">
        <f t="shared" ca="1" si="22"/>
        <v>2966844570.9456363</v>
      </c>
      <c r="U60" s="204">
        <f t="shared" ca="1" si="22"/>
        <v>3032711511.1682434</v>
      </c>
      <c r="V60" s="204">
        <f t="shared" ca="1" si="22"/>
        <v>3099482368.9486866</v>
      </c>
      <c r="W60" s="204">
        <f t="shared" ca="1" si="22"/>
        <v>3167167739.5784507</v>
      </c>
      <c r="X60" s="204">
        <f t="shared" ca="1" si="22"/>
        <v>3232030534.7418442</v>
      </c>
      <c r="Y60" s="204">
        <f t="shared" ca="1" si="22"/>
        <v>3298751395.4103055</v>
      </c>
      <c r="Z60" s="204">
        <f t="shared" ca="1" si="22"/>
        <v>3366275345.7072549</v>
      </c>
      <c r="AA60" s="204">
        <f t="shared" ca="1" si="22"/>
        <v>3434610563.9714341</v>
      </c>
      <c r="AB60" s="204">
        <f t="shared" ca="1" si="22"/>
        <v>3503765305.212996</v>
      </c>
      <c r="AC60" s="204">
        <f t="shared" ca="1" si="22"/>
        <v>3573747901.7975545</v>
      </c>
      <c r="AD60" s="204">
        <f t="shared" ca="1" si="22"/>
        <v>3644566764.1361413</v>
      </c>
      <c r="AE60" s="204">
        <f t="shared" ca="1" si="22"/>
        <v>3716230381.3811126</v>
      </c>
      <c r="AF60" s="204">
        <f t="shared" ca="1" si="22"/>
        <v>3788747322.1280632</v>
      </c>
      <c r="AG60" s="204">
        <f t="shared" ca="1" si="22"/>
        <v>3862126235.1237965</v>
      </c>
      <c r="AH60" s="204">
        <f t="shared" ca="1" si="22"/>
        <v>3931092729.7146692</v>
      </c>
      <c r="AI60" s="204">
        <f t="shared" ca="1" si="22"/>
        <v>4004741605.5204177</v>
      </c>
      <c r="AJ60" s="204">
        <f t="shared" ca="1" si="22"/>
        <v>4079128935.5818934</v>
      </c>
      <c r="AK60" s="204">
        <f t="shared" ca="1" si="22"/>
        <v>4154260907.330729</v>
      </c>
      <c r="AL60" s="204">
        <f t="shared" ca="1" si="22"/>
        <v>4230143755.7287188</v>
      </c>
      <c r="AM60" s="204">
        <f t="shared" ca="1" si="22"/>
        <v>4306783763.6146317</v>
      </c>
      <c r="AN60" s="204">
        <f t="shared" ca="1" si="22"/>
        <v>4384187262.0534725</v>
      </c>
      <c r="AO60" s="204">
        <f t="shared" ca="1" si="22"/>
        <v>4462360630.6882048</v>
      </c>
      <c r="AP60" s="204">
        <f t="shared" ca="1" si="22"/>
        <v>4541310298.0939531</v>
      </c>
      <c r="AQ60" s="204">
        <f t="shared" ca="1" si="22"/>
        <v>4621042742.1347027</v>
      </c>
      <c r="AR60" s="204">
        <f t="shared" ca="1" si="22"/>
        <v>4697467809.8731594</v>
      </c>
      <c r="AS60" s="204">
        <f t="shared" ca="1" si="22"/>
        <v>4775999404.0138407</v>
      </c>
      <c r="AT60" s="204">
        <f t="shared" ca="1" si="22"/>
        <v>4855208248.6399593</v>
      </c>
      <c r="AU60" s="204">
        <f t="shared" ca="1" si="22"/>
        <v>4935099201.0222101</v>
      </c>
      <c r="AV60" s="204">
        <f t="shared" ca="1" si="22"/>
        <v>5015677150.3191462</v>
      </c>
      <c r="AW60" s="204">
        <f t="shared" ca="1" si="22"/>
        <v>5096947017.7758865</v>
      </c>
      <c r="AX60" s="204">
        <f t="shared" ca="1" si="22"/>
        <v>5178913756.9240255</v>
      </c>
      <c r="AY60" s="204">
        <f t="shared" ca="1" si="22"/>
        <v>5261582353.7827406</v>
      </c>
      <c r="AZ60" s="204">
        <f t="shared" ca="1" si="22"/>
        <v>5344957827.0611162</v>
      </c>
      <c r="BA60" s="204">
        <f t="shared" ca="1" si="22"/>
        <v>5429045228.3616781</v>
      </c>
      <c r="BB60" s="204">
        <f t="shared" ca="1" si="22"/>
        <v>5510606902.6391048</v>
      </c>
      <c r="BC60" s="204">
        <f t="shared" ca="1" si="22"/>
        <v>5587600560.3406076</v>
      </c>
      <c r="BD60" s="204">
        <f t="shared" ca="1" si="22"/>
        <v>5665174979.8390207</v>
      </c>
      <c r="BE60" s="204">
        <f t="shared" ca="1" si="22"/>
        <v>5743333826.2129745</v>
      </c>
      <c r="BF60" s="204">
        <f t="shared" ca="1" si="22"/>
        <v>5822080785.7544518</v>
      </c>
      <c r="BG60" s="204">
        <f t="shared" ca="1" si="22"/>
        <v>5901419566.0854349</v>
      </c>
      <c r="BH60" s="204">
        <f t="shared" ca="1" si="22"/>
        <v>5981353896.275177</v>
      </c>
      <c r="BI60" s="204">
        <f t="shared" ca="1" si="22"/>
        <v>6061887526.9580908</v>
      </c>
      <c r="BJ60" s="204">
        <f t="shared" ca="1" si="22"/>
        <v>6143024230.4522715</v>
      </c>
      <c r="BK60" s="204">
        <f t="shared" ca="1" si="22"/>
        <v>6224767800.8786411</v>
      </c>
      <c r="BL60" s="204">
        <f t="shared" ca="1" si="22"/>
        <v>6305388514.3550959</v>
      </c>
      <c r="BM60" s="204">
        <f t="shared" ca="1" si="22"/>
        <v>6381886449.4243898</v>
      </c>
      <c r="BN60" s="204">
        <f t="shared" ca="1" si="22"/>
        <v>6458917563.3046675</v>
      </c>
      <c r="BO60" s="204">
        <f t="shared" ca="1" si="22"/>
        <v>6536484992.9817333</v>
      </c>
      <c r="BP60" s="204">
        <f t="shared" ca="1" si="22"/>
        <v>6614591892.4193773</v>
      </c>
      <c r="BQ60" s="204">
        <f t="shared" ca="1" si="22"/>
        <v>6693241432.6467962</v>
      </c>
      <c r="BR60" s="204">
        <f t="shared" ref="BR60:CF64" ca="1" si="23">BQ60*(BR$69/BQ$69)*(BR10/BQ10)</f>
        <v>6772436801.8464432</v>
      </c>
      <c r="BS60" s="204">
        <f t="shared" ca="1" si="23"/>
        <v>6852181205.4423151</v>
      </c>
      <c r="BT60" s="204">
        <f t="shared" ca="1" si="23"/>
        <v>6932477866.1886835</v>
      </c>
      <c r="BU60" s="204">
        <f t="shared" ca="1" si="23"/>
        <v>7013330024.2592688</v>
      </c>
      <c r="BV60" s="204">
        <f t="shared" ca="1" si="23"/>
        <v>7092972706.7977352</v>
      </c>
      <c r="BW60" s="204">
        <f t="shared" ca="1" si="23"/>
        <v>7172116178.2260418</v>
      </c>
      <c r="BX60" s="204">
        <f t="shared" ca="1" si="23"/>
        <v>7251776049.6508312</v>
      </c>
      <c r="BY60" s="204">
        <f t="shared" ca="1" si="23"/>
        <v>7331955173.0924644</v>
      </c>
      <c r="BZ60" s="204">
        <f t="shared" ca="1" si="23"/>
        <v>7412656415.0741491</v>
      </c>
      <c r="CA60" s="204">
        <f t="shared" ca="1" si="23"/>
        <v>7493882656.6921282</v>
      </c>
      <c r="CB60" s="204">
        <f t="shared" ca="1" si="23"/>
        <v>7575636793.6862001</v>
      </c>
      <c r="CC60" s="204">
        <f t="shared" ca="1" si="23"/>
        <v>7657921736.5105658</v>
      </c>
      <c r="CD60" s="204">
        <f t="shared" ca="1" si="23"/>
        <v>7740740410.4050055</v>
      </c>
      <c r="CE60" s="204">
        <f t="shared" ca="1" si="23"/>
        <v>7824095755.4663992</v>
      </c>
      <c r="CF60" s="204">
        <f t="shared" ca="1" si="23"/>
        <v>7907990726.7205658</v>
      </c>
    </row>
    <row r="61" spans="1:84" x14ac:dyDescent="0.2">
      <c r="A61" s="202"/>
      <c r="B61" s="214" t="s">
        <v>180</v>
      </c>
      <c r="C61" s="118"/>
      <c r="D61" s="204">
        <f>Control!$B$47*Control!$C36</f>
        <v>4792236605.1707315</v>
      </c>
      <c r="E61" s="204">
        <f t="shared" ref="E61:T65" ca="1" si="24">D61*(E$69/D$69)*(E11/D11)</f>
        <v>5069063076.214571</v>
      </c>
      <c r="F61" s="204">
        <f t="shared" ca="1" si="24"/>
        <v>5198995409.5625839</v>
      </c>
      <c r="G61" s="204">
        <f t="shared" ca="1" si="24"/>
        <v>5331027766.0129433</v>
      </c>
      <c r="H61" s="204">
        <f t="shared" ca="1" si="24"/>
        <v>5465189236.2718325</v>
      </c>
      <c r="I61" s="204">
        <f t="shared" ca="1" si="24"/>
        <v>5601509283.6985683</v>
      </c>
      <c r="J61" s="204">
        <f t="shared" ca="1" si="24"/>
        <v>5740017748.8580732</v>
      </c>
      <c r="K61" s="204">
        <f t="shared" ca="1" si="24"/>
        <v>5880744854.1272154</v>
      </c>
      <c r="L61" s="204">
        <f t="shared" ca="1" si="24"/>
        <v>6023721208.3556433</v>
      </c>
      <c r="M61" s="204">
        <f t="shared" ca="1" si="24"/>
        <v>6168977811.5817375</v>
      </c>
      <c r="N61" s="204">
        <f t="shared" ca="1" si="24"/>
        <v>6306725467.2891397</v>
      </c>
      <c r="O61" s="204">
        <f t="shared" ca="1" si="24"/>
        <v>6454430878.9500608</v>
      </c>
      <c r="P61" s="204">
        <f t="shared" ca="1" si="24"/>
        <v>6604188228.4359322</v>
      </c>
      <c r="Q61" s="204">
        <f t="shared" ca="1" si="24"/>
        <v>6756021698.2228251</v>
      </c>
      <c r="R61" s="204">
        <f t="shared" ca="1" si="24"/>
        <v>6909955733.3927908</v>
      </c>
      <c r="S61" s="204">
        <f t="shared" ca="1" si="24"/>
        <v>7066015044.3489161</v>
      </c>
      <c r="T61" s="204">
        <f t="shared" ca="1" si="24"/>
        <v>7224224609.557538</v>
      </c>
      <c r="U61" s="204">
        <f t="shared" ca="1" si="22"/>
        <v>7384609678.3178968</v>
      </c>
      <c r="V61" s="204">
        <f t="shared" ca="1" si="22"/>
        <v>7547195773.5594816</v>
      </c>
      <c r="W61" s="204">
        <f t="shared" ca="1" si="22"/>
        <v>7712008694.6673479</v>
      </c>
      <c r="X61" s="204">
        <f t="shared" ca="1" si="22"/>
        <v>7869948684.3968143</v>
      </c>
      <c r="Y61" s="204">
        <f t="shared" ca="1" si="22"/>
        <v>8032413037.3771667</v>
      </c>
      <c r="Z61" s="204">
        <f t="shared" ca="1" si="22"/>
        <v>8196832902.2554541</v>
      </c>
      <c r="AA61" s="204">
        <f t="shared" ca="1" si="22"/>
        <v>8363228193.1709538</v>
      </c>
      <c r="AB61" s="204">
        <f t="shared" ca="1" si="22"/>
        <v>8531619010.9567471</v>
      </c>
      <c r="AC61" s="204">
        <f t="shared" ca="1" si="22"/>
        <v>8702025644.8053684</v>
      </c>
      <c r="AD61" s="204">
        <f t="shared" ca="1" si="22"/>
        <v>8874468573.9488449</v>
      </c>
      <c r="AE61" s="204">
        <f t="shared" ca="1" si="22"/>
        <v>9048968469.3532143</v>
      </c>
      <c r="AF61" s="204">
        <f t="shared" ca="1" si="22"/>
        <v>9225546195.4276772</v>
      </c>
      <c r="AG61" s="204">
        <f t="shared" ca="1" si="22"/>
        <v>9404222811.748497</v>
      </c>
      <c r="AH61" s="204">
        <f t="shared" ca="1" si="22"/>
        <v>9572155251.5997353</v>
      </c>
      <c r="AI61" s="204">
        <f t="shared" ca="1" si="22"/>
        <v>9751489223.548439</v>
      </c>
      <c r="AJ61" s="204">
        <f t="shared" ca="1" si="22"/>
        <v>9932621321.1756859</v>
      </c>
      <c r="AK61" s="204">
        <f t="shared" ca="1" si="22"/>
        <v>10115566610.790071</v>
      </c>
      <c r="AL61" s="204">
        <f t="shared" ca="1" si="22"/>
        <v>10300340274.435469</v>
      </c>
      <c r="AM61" s="204">
        <f t="shared" ca="1" si="22"/>
        <v>10486957610.735504</v>
      </c>
      <c r="AN61" s="204">
        <f t="shared" ca="1" si="22"/>
        <v>10675434035.744009</v>
      </c>
      <c r="AO61" s="204">
        <f t="shared" ca="1" si="22"/>
        <v>10865785083.801456</v>
      </c>
      <c r="AP61" s="204">
        <f t="shared" ca="1" si="22"/>
        <v>11058026408.39744</v>
      </c>
      <c r="AQ61" s="204">
        <f t="shared" ca="1" si="22"/>
        <v>11252173783.039232</v>
      </c>
      <c r="AR61" s="204">
        <f t="shared" ca="1" si="22"/>
        <v>11438267743.117258</v>
      </c>
      <c r="AS61" s="204">
        <f t="shared" ca="1" si="22"/>
        <v>11629491065.220062</v>
      </c>
      <c r="AT61" s="204">
        <f t="shared" ca="1" si="22"/>
        <v>11822363482.685545</v>
      </c>
      <c r="AU61" s="204">
        <f t="shared" ca="1" si="22"/>
        <v>12016896822.899216</v>
      </c>
      <c r="AV61" s="204">
        <f t="shared" ca="1" si="22"/>
        <v>12213102990.893064</v>
      </c>
      <c r="AW61" s="204">
        <f t="shared" ca="1" si="22"/>
        <v>12410993969.829426</v>
      </c>
      <c r="AX61" s="204">
        <f t="shared" ca="1" si="22"/>
        <v>12610581821.487738</v>
      </c>
      <c r="AY61" s="204">
        <f t="shared" ca="1" si="22"/>
        <v>12811878686.75425</v>
      </c>
      <c r="AZ61" s="204">
        <f t="shared" ca="1" si="22"/>
        <v>13014896786.114664</v>
      </c>
      <c r="BA61" s="204">
        <f t="shared" ca="1" si="22"/>
        <v>13219648420.149755</v>
      </c>
      <c r="BB61" s="204">
        <f t="shared" ca="1" si="22"/>
        <v>13418249944.571339</v>
      </c>
      <c r="BC61" s="204">
        <f t="shared" ca="1" si="22"/>
        <v>13605728413.17536</v>
      </c>
      <c r="BD61" s="204">
        <f t="shared" ca="1" si="22"/>
        <v>13794621028.548855</v>
      </c>
      <c r="BE61" s="204">
        <f t="shared" ca="1" si="22"/>
        <v>13984936715.106501</v>
      </c>
      <c r="BF61" s="204">
        <f t="shared" ca="1" si="22"/>
        <v>14176684448.917187</v>
      </c>
      <c r="BG61" s="204">
        <f t="shared" ca="1" si="22"/>
        <v>14369873257.988056</v>
      </c>
      <c r="BH61" s="204">
        <f t="shared" ca="1" si="22"/>
        <v>14564512222.550049</v>
      </c>
      <c r="BI61" s="204">
        <f t="shared" ca="1" si="22"/>
        <v>14760610475.344965</v>
      </c>
      <c r="BJ61" s="204">
        <f t="shared" ca="1" si="22"/>
        <v>14958177201.914064</v>
      </c>
      <c r="BK61" s="204">
        <f t="shared" ca="1" si="22"/>
        <v>15157221640.888182</v>
      </c>
      <c r="BL61" s="204">
        <f t="shared" ca="1" si="22"/>
        <v>15353531939.054913</v>
      </c>
      <c r="BM61" s="204">
        <f t="shared" ca="1" si="22"/>
        <v>15539803330.05393</v>
      </c>
      <c r="BN61" s="204">
        <f t="shared" ca="1" si="22"/>
        <v>15727373003.924026</v>
      </c>
      <c r="BO61" s="204">
        <f t="shared" ca="1" si="22"/>
        <v>15916248599.181305</v>
      </c>
      <c r="BP61" s="204">
        <f t="shared" ca="1" si="22"/>
        <v>16106437795.683033</v>
      </c>
      <c r="BQ61" s="204">
        <f t="shared" ca="1" si="22"/>
        <v>16297948314.8405</v>
      </c>
      <c r="BR61" s="204">
        <f t="shared" ca="1" si="23"/>
        <v>16490787919.832928</v>
      </c>
      <c r="BS61" s="204">
        <f t="shared" ca="1" si="23"/>
        <v>16684964415.822458</v>
      </c>
      <c r="BT61" s="204">
        <f t="shared" ca="1" si="23"/>
        <v>16880485650.170206</v>
      </c>
      <c r="BU61" s="204">
        <f t="shared" ca="1" si="23"/>
        <v>17077359512.653397</v>
      </c>
      <c r="BV61" s="204">
        <f t="shared" ca="1" si="23"/>
        <v>17271288319.305435</v>
      </c>
      <c r="BW61" s="204">
        <f t="shared" ca="1" si="23"/>
        <v>17464001553.957951</v>
      </c>
      <c r="BX61" s="204">
        <f t="shared" ca="1" si="23"/>
        <v>17657972215.305313</v>
      </c>
      <c r="BY61" s="204">
        <f t="shared" ca="1" si="23"/>
        <v>17853207247.976799</v>
      </c>
      <c r="BZ61" s="204">
        <f t="shared" ca="1" si="23"/>
        <v>18049713631.91592</v>
      </c>
      <c r="CA61" s="204">
        <f t="shared" ca="1" si="23"/>
        <v>18247498382.551319</v>
      </c>
      <c r="CB61" s="204">
        <f t="shared" ca="1" si="23"/>
        <v>18446568550.968487</v>
      </c>
      <c r="CC61" s="204">
        <f t="shared" ca="1" si="23"/>
        <v>18646931224.082279</v>
      </c>
      <c r="CD61" s="204">
        <f t="shared" ca="1" si="23"/>
        <v>18848593524.81023</v>
      </c>
      <c r="CE61" s="204">
        <f t="shared" ca="1" si="23"/>
        <v>19051562612.2467</v>
      </c>
      <c r="CF61" s="204">
        <f t="shared" ca="1" si="23"/>
        <v>19255845681.837803</v>
      </c>
    </row>
    <row r="62" spans="1:84" x14ac:dyDescent="0.2">
      <c r="A62" s="202"/>
      <c r="B62" s="214" t="s">
        <v>181</v>
      </c>
      <c r="C62" s="118"/>
      <c r="D62" s="204">
        <f>Control!$B$47*Control!$C37</f>
        <v>1513337875.3170731</v>
      </c>
      <c r="E62" s="204">
        <f t="shared" ca="1" si="24"/>
        <v>1545024836.3210268</v>
      </c>
      <c r="F62" s="204">
        <f t="shared" ref="F62:BQ65" ca="1" si="25">E62*(F$69/E$69)*(F12/E12)</f>
        <v>1584627555.609684</v>
      </c>
      <c r="G62" s="204">
        <f t="shared" ca="1" si="25"/>
        <v>1624870351.3387387</v>
      </c>
      <c r="H62" s="204">
        <f t="shared" ca="1" si="25"/>
        <v>1665762090.2085817</v>
      </c>
      <c r="I62" s="204">
        <f t="shared" ca="1" si="25"/>
        <v>1707311752.5023978</v>
      </c>
      <c r="J62" s="204">
        <f t="shared" ca="1" si="25"/>
        <v>1749528433.473736</v>
      </c>
      <c r="K62" s="204">
        <f t="shared" ca="1" si="25"/>
        <v>1792421344.7504995</v>
      </c>
      <c r="L62" s="204">
        <f t="shared" ca="1" si="25"/>
        <v>1835999815.755543</v>
      </c>
      <c r="M62" s="204">
        <f t="shared" ca="1" si="25"/>
        <v>1880273295.144073</v>
      </c>
      <c r="N62" s="204">
        <f t="shared" ca="1" si="25"/>
        <v>1922258085.2350783</v>
      </c>
      <c r="O62" s="204">
        <f t="shared" ca="1" si="25"/>
        <v>1967277949.0726309</v>
      </c>
      <c r="P62" s="204">
        <f t="shared" ca="1" si="25"/>
        <v>2012923233.2007711</v>
      </c>
      <c r="Q62" s="204">
        <f t="shared" ca="1" si="25"/>
        <v>2059201308.3161294</v>
      </c>
      <c r="R62" s="204">
        <f t="shared" ca="1" si="25"/>
        <v>2106119625.1563132</v>
      </c>
      <c r="S62" s="204">
        <f t="shared" ca="1" si="25"/>
        <v>2153685715.3274417</v>
      </c>
      <c r="T62" s="204">
        <f t="shared" ca="1" si="25"/>
        <v>2201907192.1399598</v>
      </c>
      <c r="U62" s="204">
        <f t="shared" ca="1" si="25"/>
        <v>2250791751.4528136</v>
      </c>
      <c r="V62" s="204">
        <f t="shared" ca="1" si="25"/>
        <v>2300347172.5260692</v>
      </c>
      <c r="W62" s="204">
        <f t="shared" ca="1" si="25"/>
        <v>2350581318.8820524</v>
      </c>
      <c r="X62" s="204">
        <f t="shared" ca="1" si="25"/>
        <v>2398720630.4493771</v>
      </c>
      <c r="Y62" s="204">
        <f t="shared" ca="1" si="25"/>
        <v>2448238945.0959802</v>
      </c>
      <c r="Z62" s="204">
        <f t="shared" ca="1" si="25"/>
        <v>2498353289.897388</v>
      </c>
      <c r="AA62" s="204">
        <f t="shared" ca="1" si="25"/>
        <v>2549069734.5827231</v>
      </c>
      <c r="AB62" s="204">
        <f t="shared" ca="1" si="25"/>
        <v>2600394405.7844367</v>
      </c>
      <c r="AC62" s="204">
        <f t="shared" ca="1" si="25"/>
        <v>2652333487.5459909</v>
      </c>
      <c r="AD62" s="204">
        <f t="shared" ca="1" si="25"/>
        <v>2704893221.8339257</v>
      </c>
      <c r="AE62" s="204">
        <f t="shared" ca="1" si="25"/>
        <v>2758079909.0543394</v>
      </c>
      <c r="AF62" s="204">
        <f t="shared" ca="1" si="25"/>
        <v>2811899908.5738301</v>
      </c>
      <c r="AG62" s="204">
        <f t="shared" ca="1" si="25"/>
        <v>2866359639.2449312</v>
      </c>
      <c r="AH62" s="204">
        <f t="shared" ca="1" si="25"/>
        <v>2917544599.1661453</v>
      </c>
      <c r="AI62" s="204">
        <f t="shared" ca="1" si="25"/>
        <v>2972204688.5142064</v>
      </c>
      <c r="AJ62" s="204">
        <f t="shared" ca="1" si="25"/>
        <v>3027412837.4919086</v>
      </c>
      <c r="AK62" s="204">
        <f t="shared" ca="1" si="25"/>
        <v>3083173638.234055</v>
      </c>
      <c r="AL62" s="204">
        <f t="shared" ca="1" si="25"/>
        <v>3139491718.1509762</v>
      </c>
      <c r="AM62" s="204">
        <f t="shared" ca="1" si="25"/>
        <v>3196371740.1859245</v>
      </c>
      <c r="AN62" s="204">
        <f t="shared" ca="1" si="25"/>
        <v>3253818403.0742855</v>
      </c>
      <c r="AO62" s="204">
        <f t="shared" ca="1" si="25"/>
        <v>3311836441.6046162</v>
      </c>
      <c r="AP62" s="204">
        <f t="shared" ca="1" si="25"/>
        <v>3370430626.8815236</v>
      </c>
      <c r="AQ62" s="204">
        <f t="shared" ca="1" si="25"/>
        <v>3429605766.5903983</v>
      </c>
      <c r="AR62" s="204">
        <f t="shared" ca="1" si="25"/>
        <v>3486326266.1949515</v>
      </c>
      <c r="AS62" s="204">
        <f t="shared" ca="1" si="25"/>
        <v>3544610169.4509501</v>
      </c>
      <c r="AT62" s="204">
        <f t="shared" ca="1" si="25"/>
        <v>3603396708.6486392</v>
      </c>
      <c r="AU62" s="204">
        <f t="shared" ca="1" si="25"/>
        <v>3662689488.7154155</v>
      </c>
      <c r="AV62" s="204">
        <f t="shared" ca="1" si="25"/>
        <v>3722492138.2449327</v>
      </c>
      <c r="AW62" s="204">
        <f t="shared" ca="1" si="25"/>
        <v>3782808309.6445756</v>
      </c>
      <c r="AX62" s="204">
        <f t="shared" ca="1" si="25"/>
        <v>3843641679.2838287</v>
      </c>
      <c r="AY62" s="204">
        <f t="shared" ca="1" si="25"/>
        <v>3904995947.6435313</v>
      </c>
      <c r="AZ62" s="204">
        <f t="shared" ca="1" si="25"/>
        <v>3966874839.4660349</v>
      </c>
      <c r="BA62" s="204">
        <f t="shared" ca="1" si="25"/>
        <v>4029282103.9062653</v>
      </c>
      <c r="BB62" s="204">
        <f t="shared" ca="1" si="25"/>
        <v>4089814845.9828749</v>
      </c>
      <c r="BC62" s="204">
        <f t="shared" ca="1" si="25"/>
        <v>4146957336.7969666</v>
      </c>
      <c r="BD62" s="204">
        <f t="shared" ca="1" si="25"/>
        <v>4204530852.4075923</v>
      </c>
      <c r="BE62" s="204">
        <f t="shared" ca="1" si="25"/>
        <v>4262538112.931293</v>
      </c>
      <c r="BF62" s="204">
        <f t="shared" ca="1" si="25"/>
        <v>4320981854.2285547</v>
      </c>
      <c r="BG62" s="204">
        <f t="shared" ca="1" si="25"/>
        <v>4379864827.9903793</v>
      </c>
      <c r="BH62" s="204">
        <f t="shared" ca="1" si="25"/>
        <v>4439189801.8253183</v>
      </c>
      <c r="BI62" s="204">
        <f t="shared" ca="1" si="25"/>
        <v>4498959559.3469706</v>
      </c>
      <c r="BJ62" s="204">
        <f t="shared" ca="1" si="25"/>
        <v>4559176900.261941</v>
      </c>
      <c r="BK62" s="204">
        <f t="shared" ca="1" si="25"/>
        <v>4619844640.458271</v>
      </c>
      <c r="BL62" s="204">
        <f t="shared" ca="1" si="25"/>
        <v>4679679028.3388195</v>
      </c>
      <c r="BM62" s="204">
        <f t="shared" ca="1" si="25"/>
        <v>4736453607.9923954</v>
      </c>
      <c r="BN62" s="204">
        <f t="shared" ca="1" si="25"/>
        <v>4793623897.7111702</v>
      </c>
      <c r="BO62" s="204">
        <f t="shared" ca="1" si="25"/>
        <v>4851192225.6762924</v>
      </c>
      <c r="BP62" s="204">
        <f t="shared" ca="1" si="25"/>
        <v>4909160932.669488</v>
      </c>
      <c r="BQ62" s="204">
        <f t="shared" ca="1" si="25"/>
        <v>4967532372.1379385</v>
      </c>
      <c r="BR62" s="204">
        <f t="shared" ca="1" si="23"/>
        <v>5026308910.2594824</v>
      </c>
      <c r="BS62" s="204">
        <f t="shared" ca="1" si="23"/>
        <v>5085492926.0081377</v>
      </c>
      <c r="BT62" s="204">
        <f t="shared" ca="1" si="23"/>
        <v>5145086811.2199593</v>
      </c>
      <c r="BU62" s="204">
        <f t="shared" ca="1" si="23"/>
        <v>5205092970.6592159</v>
      </c>
      <c r="BV62" s="204">
        <f t="shared" ca="1" si="23"/>
        <v>5264201491.9481735</v>
      </c>
      <c r="BW62" s="204">
        <f t="shared" ca="1" si="23"/>
        <v>5322939513.0280457</v>
      </c>
      <c r="BX62" s="204">
        <f t="shared" ca="1" si="23"/>
        <v>5382060791.4168491</v>
      </c>
      <c r="BY62" s="204">
        <f t="shared" ca="1" si="23"/>
        <v>5441567443.8025303</v>
      </c>
      <c r="BZ62" s="204">
        <f t="shared" ca="1" si="23"/>
        <v>5501461597.6366348</v>
      </c>
      <c r="CA62" s="204">
        <f t="shared" ca="1" si="23"/>
        <v>5561745391.1863985</v>
      </c>
      <c r="CB62" s="204">
        <f t="shared" ca="1" si="23"/>
        <v>5622420973.5870857</v>
      </c>
      <c r="CC62" s="204">
        <f t="shared" ca="1" si="23"/>
        <v>5683490504.8945675</v>
      </c>
      <c r="CD62" s="204">
        <f t="shared" ca="1" si="23"/>
        <v>5744956156.1381502</v>
      </c>
      <c r="CE62" s="204">
        <f t="shared" ca="1" si="23"/>
        <v>5806820109.3736544</v>
      </c>
      <c r="CF62" s="204">
        <f t="shared" ca="1" si="23"/>
        <v>5869084557.7367325</v>
      </c>
    </row>
    <row r="63" spans="1:84" x14ac:dyDescent="0.2">
      <c r="A63" s="202"/>
      <c r="B63" s="214" t="s">
        <v>182</v>
      </c>
      <c r="C63" s="118"/>
      <c r="D63" s="204">
        <f>Control!$B$47*Control!$C38</f>
        <v>1008891916.8780488</v>
      </c>
      <c r="E63" s="204">
        <f t="shared" ca="1" si="24"/>
        <v>1009355952.2968302</v>
      </c>
      <c r="F63" s="204">
        <f t="shared" ca="1" si="25"/>
        <v>1035228183.9279603</v>
      </c>
      <c r="G63" s="204">
        <f t="shared" ca="1" si="25"/>
        <v>1061518573.862991</v>
      </c>
      <c r="H63" s="204">
        <f t="shared" ca="1" si="25"/>
        <v>1088232914.6669385</v>
      </c>
      <c r="I63" s="204">
        <f t="shared" ca="1" si="25"/>
        <v>1115377073.1078146</v>
      </c>
      <c r="J63" s="204">
        <f t="shared" ca="1" si="25"/>
        <v>1142956991.0631158</v>
      </c>
      <c r="K63" s="204">
        <f t="shared" ca="1" si="25"/>
        <v>1170978686.4370439</v>
      </c>
      <c r="L63" s="204">
        <f t="shared" ca="1" si="25"/>
        <v>1199448254.0885739</v>
      </c>
      <c r="M63" s="204">
        <f t="shared" ca="1" si="25"/>
        <v>1228371866.7704988</v>
      </c>
      <c r="N63" s="204">
        <f t="shared" ca="1" si="25"/>
        <v>1255800291.7304478</v>
      </c>
      <c r="O63" s="204">
        <f t="shared" ca="1" si="25"/>
        <v>1285211513.1346483</v>
      </c>
      <c r="P63" s="204">
        <f t="shared" ca="1" si="25"/>
        <v>1315031318.0633023</v>
      </c>
      <c r="Q63" s="204">
        <f t="shared" ca="1" si="25"/>
        <v>1345264521.7506642</v>
      </c>
      <c r="R63" s="204">
        <f t="shared" ca="1" si="25"/>
        <v>1375915991.7213051</v>
      </c>
      <c r="S63" s="204">
        <f t="shared" ca="1" si="25"/>
        <v>1406990648.330735</v>
      </c>
      <c r="T63" s="204">
        <f t="shared" ca="1" si="25"/>
        <v>1438493465.3114359</v>
      </c>
      <c r="U63" s="204">
        <f t="shared" ca="1" si="25"/>
        <v>1470429470.3243575</v>
      </c>
      <c r="V63" s="204">
        <f t="shared" ca="1" si="25"/>
        <v>1502803745.5159268</v>
      </c>
      <c r="W63" s="204">
        <f t="shared" ca="1" si="25"/>
        <v>1535621428.0806272</v>
      </c>
      <c r="X63" s="204">
        <f t="shared" ca="1" si="25"/>
        <v>1567070566.9732103</v>
      </c>
      <c r="Y63" s="204">
        <f t="shared" ca="1" si="25"/>
        <v>1599420600.7469528</v>
      </c>
      <c r="Z63" s="204">
        <f t="shared" ca="1" si="25"/>
        <v>1632160017.6363306</v>
      </c>
      <c r="AA63" s="204">
        <f t="shared" ca="1" si="25"/>
        <v>1665292782.9609129</v>
      </c>
      <c r="AB63" s="204">
        <f t="shared" ca="1" si="25"/>
        <v>1698822899.2148907</v>
      </c>
      <c r="AC63" s="204">
        <f t="shared" ca="1" si="25"/>
        <v>1732754406.3987424</v>
      </c>
      <c r="AD63" s="204">
        <f t="shared" ca="1" si="25"/>
        <v>1767091382.3537641</v>
      </c>
      <c r="AE63" s="204">
        <f t="shared" ca="1" si="25"/>
        <v>1801837943.0994837</v>
      </c>
      <c r="AF63" s="204">
        <f t="shared" ca="1" si="25"/>
        <v>1836998243.1739891</v>
      </c>
      <c r="AG63" s="204">
        <f t="shared" ca="1" si="25"/>
        <v>1872576475.977191</v>
      </c>
      <c r="AH63" s="204">
        <f t="shared" ca="1" si="25"/>
        <v>1906015319.6449556</v>
      </c>
      <c r="AI63" s="204">
        <f t="shared" ca="1" si="25"/>
        <v>1941724445.6340985</v>
      </c>
      <c r="AJ63" s="204">
        <f t="shared" ca="1" si="25"/>
        <v>1977791615.8671827</v>
      </c>
      <c r="AK63" s="204">
        <f t="shared" ca="1" si="25"/>
        <v>2014219830.3597996</v>
      </c>
      <c r="AL63" s="204">
        <f t="shared" ca="1" si="25"/>
        <v>2051012112.172842</v>
      </c>
      <c r="AM63" s="204">
        <f t="shared" ca="1" si="25"/>
        <v>2088171507.5806584</v>
      </c>
      <c r="AN63" s="204">
        <f t="shared" ca="1" si="25"/>
        <v>2125701086.2403953</v>
      </c>
      <c r="AO63" s="204">
        <f t="shared" ca="1" si="25"/>
        <v>2163603941.3625302</v>
      </c>
      <c r="AP63" s="204">
        <f t="shared" ca="1" si="25"/>
        <v>2201883189.8826113</v>
      </c>
      <c r="AQ63" s="204">
        <f t="shared" ca="1" si="25"/>
        <v>2240541972.6342034</v>
      </c>
      <c r="AR63" s="204">
        <f t="shared" ca="1" si="25"/>
        <v>2277597152.9440751</v>
      </c>
      <c r="AS63" s="204">
        <f t="shared" ca="1" si="25"/>
        <v>2315673695.9818025</v>
      </c>
      <c r="AT63" s="204">
        <f t="shared" ca="1" si="25"/>
        <v>2354078608.2260671</v>
      </c>
      <c r="AU63" s="204">
        <f t="shared" ca="1" si="25"/>
        <v>2392814244.7554674</v>
      </c>
      <c r="AV63" s="204">
        <f t="shared" ca="1" si="25"/>
        <v>2431882976.1096325</v>
      </c>
      <c r="AW63" s="204">
        <f t="shared" ca="1" si="25"/>
        <v>2471287188.3855677</v>
      </c>
      <c r="AX63" s="204">
        <f t="shared" ca="1" si="25"/>
        <v>2511029283.3345809</v>
      </c>
      <c r="AY63" s="204">
        <f t="shared" ca="1" si="25"/>
        <v>2551111678.4597912</v>
      </c>
      <c r="AZ63" s="204">
        <f t="shared" ca="1" si="25"/>
        <v>2591536807.1142268</v>
      </c>
      <c r="BA63" s="204">
        <f t="shared" ca="1" si="25"/>
        <v>2632307118.5995116</v>
      </c>
      <c r="BB63" s="204">
        <f t="shared" ca="1" si="25"/>
        <v>2671852815.2689338</v>
      </c>
      <c r="BC63" s="204">
        <f t="shared" ca="1" si="25"/>
        <v>2709183680.039762</v>
      </c>
      <c r="BD63" s="204">
        <f t="shared" ca="1" si="25"/>
        <v>2746796130.8626332</v>
      </c>
      <c r="BE63" s="204">
        <f t="shared" ca="1" si="25"/>
        <v>2784691944.7742386</v>
      </c>
      <c r="BF63" s="204">
        <f t="shared" ca="1" si="25"/>
        <v>2822872909.0966983</v>
      </c>
      <c r="BG63" s="204">
        <f t="shared" ca="1" si="25"/>
        <v>2861340821.4941187</v>
      </c>
      <c r="BH63" s="204">
        <f t="shared" ca="1" si="25"/>
        <v>2900097490.0294509</v>
      </c>
      <c r="BI63" s="204">
        <f t="shared" ca="1" si="25"/>
        <v>2939144733.221652</v>
      </c>
      <c r="BJ63" s="204">
        <f t="shared" ca="1" si="25"/>
        <v>2978484380.1031499</v>
      </c>
      <c r="BK63" s="204">
        <f t="shared" ca="1" si="25"/>
        <v>3018118270.2776117</v>
      </c>
      <c r="BL63" s="204">
        <f t="shared" ca="1" si="25"/>
        <v>3057207736.1162825</v>
      </c>
      <c r="BM63" s="204">
        <f t="shared" ca="1" si="25"/>
        <v>3094298246.6150928</v>
      </c>
      <c r="BN63" s="204">
        <f t="shared" ca="1" si="25"/>
        <v>3131647272.2524967</v>
      </c>
      <c r="BO63" s="204">
        <f t="shared" ca="1" si="25"/>
        <v>3169256334.0160184</v>
      </c>
      <c r="BP63" s="204">
        <f t="shared" ca="1" si="25"/>
        <v>3207126961.1250677</v>
      </c>
      <c r="BQ63" s="204">
        <f t="shared" ca="1" si="25"/>
        <v>3245260691.0733242</v>
      </c>
      <c r="BR63" s="204">
        <f t="shared" ca="1" si="23"/>
        <v>3283659069.6713333</v>
      </c>
      <c r="BS63" s="204">
        <f t="shared" ca="1" si="23"/>
        <v>3322323651.0893135</v>
      </c>
      <c r="BT63" s="204">
        <f t="shared" ca="1" si="23"/>
        <v>3361255997.900176</v>
      </c>
      <c r="BU63" s="204">
        <f t="shared" ca="1" si="23"/>
        <v>3400457681.1227632</v>
      </c>
      <c r="BV63" s="204">
        <f t="shared" ca="1" si="23"/>
        <v>3439072942.4389105</v>
      </c>
      <c r="BW63" s="204">
        <f t="shared" ca="1" si="23"/>
        <v>3477446158.0723114</v>
      </c>
      <c r="BX63" s="204">
        <f t="shared" ca="1" si="23"/>
        <v>3516069753.5293479</v>
      </c>
      <c r="BY63" s="204">
        <f t="shared" ca="1" si="23"/>
        <v>3554945111.6302361</v>
      </c>
      <c r="BZ63" s="204">
        <f t="shared" ca="1" si="23"/>
        <v>3594073622.2269902</v>
      </c>
      <c r="CA63" s="204">
        <f t="shared" ca="1" si="23"/>
        <v>3633456682.2374539</v>
      </c>
      <c r="CB63" s="204">
        <f t="shared" ca="1" si="23"/>
        <v>3673095695.679491</v>
      </c>
      <c r="CC63" s="204">
        <f t="shared" ca="1" si="23"/>
        <v>3712992073.7053366</v>
      </c>
      <c r="CD63" s="204">
        <f t="shared" ca="1" si="23"/>
        <v>3753147234.6361089</v>
      </c>
      <c r="CE63" s="204">
        <f t="shared" ca="1" si="23"/>
        <v>3793562603.9964848</v>
      </c>
      <c r="CF63" s="204">
        <f t="shared" ca="1" si="23"/>
        <v>3834239614.5495329</v>
      </c>
    </row>
    <row r="64" spans="1:84" x14ac:dyDescent="0.2">
      <c r="A64" s="202"/>
      <c r="B64" s="214" t="s">
        <v>183</v>
      </c>
      <c r="C64" s="118"/>
      <c r="D64" s="204">
        <f>Control!$B$47*Control!$C39</f>
        <v>756668937.65853655</v>
      </c>
      <c r="E64" s="204">
        <f t="shared" ca="1" si="24"/>
        <v>762713405.10738969</v>
      </c>
      <c r="F64" s="204">
        <f t="shared" ca="1" si="25"/>
        <v>782263592.37304449</v>
      </c>
      <c r="G64" s="204">
        <f t="shared" ca="1" si="25"/>
        <v>802129758.3012476</v>
      </c>
      <c r="H64" s="204">
        <f t="shared" ca="1" si="25"/>
        <v>822316280.00690877</v>
      </c>
      <c r="I64" s="204">
        <f t="shared" ca="1" si="25"/>
        <v>842827590.67595875</v>
      </c>
      <c r="J64" s="204">
        <f t="shared" ca="1" si="25"/>
        <v>863668180.25033331</v>
      </c>
      <c r="K64" s="204">
        <f t="shared" ca="1" si="25"/>
        <v>884842596.12106419</v>
      </c>
      <c r="L64" s="204">
        <f t="shared" ca="1" si="25"/>
        <v>906355443.82956803</v>
      </c>
      <c r="M64" s="204">
        <f t="shared" ca="1" si="25"/>
        <v>928211387.77722967</v>
      </c>
      <c r="N64" s="204">
        <f t="shared" ca="1" si="25"/>
        <v>948937502.63327324</v>
      </c>
      <c r="O64" s="204">
        <f t="shared" ca="1" si="25"/>
        <v>971161905.01037264</v>
      </c>
      <c r="P64" s="204">
        <f t="shared" ca="1" si="25"/>
        <v>993695050.92883372</v>
      </c>
      <c r="Q64" s="204">
        <f t="shared" ca="1" si="25"/>
        <v>1016540578.9897927</v>
      </c>
      <c r="R64" s="204">
        <f t="shared" ca="1" si="25"/>
        <v>1039702167.3072302</v>
      </c>
      <c r="S64" s="204">
        <f t="shared" ca="1" si="25"/>
        <v>1063183533.9164906</v>
      </c>
      <c r="T64" s="204">
        <f t="shared" ca="1" si="25"/>
        <v>1086988437.1868875</v>
      </c>
      <c r="U64" s="204">
        <f t="shared" ca="1" si="25"/>
        <v>1111120676.2384377</v>
      </c>
      <c r="V64" s="204">
        <f t="shared" ca="1" si="25"/>
        <v>1135584091.3627622</v>
      </c>
      <c r="W64" s="204">
        <f t="shared" ca="1" si="25"/>
        <v>1160382564.4481966</v>
      </c>
      <c r="X64" s="204">
        <f t="shared" ca="1" si="25"/>
        <v>1184146906.2127392</v>
      </c>
      <c r="Y64" s="204">
        <f t="shared" ca="1" si="25"/>
        <v>1208592003.4638765</v>
      </c>
      <c r="Z64" s="204">
        <f t="shared" ca="1" si="25"/>
        <v>1233331335.5895805</v>
      </c>
      <c r="AA64" s="204">
        <f t="shared" ca="1" si="25"/>
        <v>1258367898.9583616</v>
      </c>
      <c r="AB64" s="204">
        <f t="shared" ca="1" si="25"/>
        <v>1283704718.0294967</v>
      </c>
      <c r="AC64" s="204">
        <f t="shared" ca="1" si="25"/>
        <v>1309344845.6036499</v>
      </c>
      <c r="AD64" s="204">
        <f t="shared" ca="1" si="25"/>
        <v>1335291363.0756581</v>
      </c>
      <c r="AE64" s="204">
        <f t="shared" ca="1" si="25"/>
        <v>1361547380.6894968</v>
      </c>
      <c r="AF64" s="204">
        <f t="shared" ca="1" si="25"/>
        <v>1388116037.7954462</v>
      </c>
      <c r="AG64" s="204">
        <f t="shared" ca="1" si="25"/>
        <v>1415000503.1094756</v>
      </c>
      <c r="AH64" s="204">
        <f t="shared" ca="1" si="25"/>
        <v>1440268352.6313992</v>
      </c>
      <c r="AI64" s="204">
        <f t="shared" ca="1" si="25"/>
        <v>1467251726.5488083</v>
      </c>
      <c r="AJ64" s="204">
        <f t="shared" ca="1" si="25"/>
        <v>1494505654.3217273</v>
      </c>
      <c r="AK64" s="204">
        <f t="shared" ca="1" si="25"/>
        <v>1522032402.8928552</v>
      </c>
      <c r="AL64" s="204">
        <f t="shared" ca="1" si="25"/>
        <v>1549834256.6189268</v>
      </c>
      <c r="AM64" s="204">
        <f t="shared" ca="1" si="25"/>
        <v>1577913517.3977771</v>
      </c>
      <c r="AN64" s="204">
        <f t="shared" ca="1" si="25"/>
        <v>1606272504.7963033</v>
      </c>
      <c r="AO64" s="204">
        <f t="shared" ca="1" si="25"/>
        <v>1634913556.1793282</v>
      </c>
      <c r="AP64" s="204">
        <f t="shared" ca="1" si="25"/>
        <v>1663839026.8393724</v>
      </c>
      <c r="AQ64" s="204">
        <f t="shared" ca="1" si="25"/>
        <v>1693051290.1273415</v>
      </c>
      <c r="AR64" s="204">
        <f t="shared" ca="1" si="25"/>
        <v>1721051801.4303145</v>
      </c>
      <c r="AS64" s="204">
        <f t="shared" ca="1" si="25"/>
        <v>1749824098.9819741</v>
      </c>
      <c r="AT64" s="204">
        <f t="shared" ca="1" si="25"/>
        <v>1778844526.635884</v>
      </c>
      <c r="AU64" s="204">
        <f t="shared" ca="1" si="25"/>
        <v>1808114863.9922073</v>
      </c>
      <c r="AV64" s="204">
        <f t="shared" ca="1" si="25"/>
        <v>1837636902.334136</v>
      </c>
      <c r="AW64" s="204">
        <f t="shared" ca="1" si="25"/>
        <v>1867412444.700695</v>
      </c>
      <c r="AX64" s="204">
        <f t="shared" ca="1" si="25"/>
        <v>1897443305.9599831</v>
      </c>
      <c r="AY64" s="204">
        <f t="shared" ca="1" si="25"/>
        <v>1927731312.8828554</v>
      </c>
      <c r="AZ64" s="204">
        <f t="shared" ca="1" si="25"/>
        <v>1958278304.2170501</v>
      </c>
      <c r="BA64" s="204">
        <f t="shared" ca="1" si="25"/>
        <v>1989086130.761759</v>
      </c>
      <c r="BB64" s="204">
        <f t="shared" ca="1" si="25"/>
        <v>2018968584.9103117</v>
      </c>
      <c r="BC64" s="204">
        <f t="shared" ca="1" si="25"/>
        <v>2047177415.4226506</v>
      </c>
      <c r="BD64" s="204">
        <f t="shared" ca="1" si="25"/>
        <v>2075599024.6441216</v>
      </c>
      <c r="BE64" s="204">
        <f t="shared" ca="1" si="25"/>
        <v>2104234755.3811972</v>
      </c>
      <c r="BF64" s="204">
        <f t="shared" ca="1" si="25"/>
        <v>2133085958.2124684</v>
      </c>
      <c r="BG64" s="204">
        <f t="shared" ca="1" si="25"/>
        <v>2162153991.531383</v>
      </c>
      <c r="BH64" s="204">
        <f t="shared" ca="1" si="25"/>
        <v>2191440221.5892096</v>
      </c>
      <c r="BI64" s="204">
        <f t="shared" ca="1" si="25"/>
        <v>2220946022.5382309</v>
      </c>
      <c r="BJ64" s="204">
        <f t="shared" ca="1" si="25"/>
        <v>2250672776.4751668</v>
      </c>
      <c r="BK64" s="204">
        <f t="shared" ca="1" si="25"/>
        <v>2280621873.4848275</v>
      </c>
      <c r="BL64" s="204">
        <f t="shared" ca="1" si="25"/>
        <v>2310159579.7080865</v>
      </c>
      <c r="BM64" s="204">
        <f t="shared" ca="1" si="25"/>
        <v>2338186788.0436049</v>
      </c>
      <c r="BN64" s="204">
        <f t="shared" ca="1" si="25"/>
        <v>2366409341.699255</v>
      </c>
      <c r="BO64" s="204">
        <f t="shared" ca="1" si="25"/>
        <v>2394828389.9995856</v>
      </c>
      <c r="BP64" s="204">
        <f t="shared" ca="1" si="25"/>
        <v>2423445088.4895163</v>
      </c>
      <c r="BQ64" s="204">
        <f t="shared" ca="1" si="25"/>
        <v>2452260598.9663663</v>
      </c>
      <c r="BR64" s="204">
        <f t="shared" ca="1" si="23"/>
        <v>2481276089.512042</v>
      </c>
      <c r="BS64" s="204">
        <f t="shared" ca="1" si="23"/>
        <v>2510492734.525383</v>
      </c>
      <c r="BT64" s="204">
        <f t="shared" ca="1" si="23"/>
        <v>2539911714.7546711</v>
      </c>
      <c r="BU64" s="204">
        <f t="shared" ca="1" si="23"/>
        <v>2569534217.3303013</v>
      </c>
      <c r="BV64" s="204">
        <f t="shared" ca="1" si="23"/>
        <v>2598713593.9224043</v>
      </c>
      <c r="BW64" s="204">
        <f t="shared" ca="1" si="23"/>
        <v>2627710070.2339287</v>
      </c>
      <c r="BX64" s="204">
        <f t="shared" ca="1" si="23"/>
        <v>2656895744.4665837</v>
      </c>
      <c r="BY64" s="204">
        <f t="shared" ca="1" si="23"/>
        <v>2686271661.53967</v>
      </c>
      <c r="BZ64" s="204">
        <f t="shared" ca="1" si="23"/>
        <v>2715838871.6860213</v>
      </c>
      <c r="CA64" s="204">
        <f t="shared" ca="1" si="23"/>
        <v>2745598430.4777207</v>
      </c>
      <c r="CB64" s="204">
        <f t="shared" ca="1" si="23"/>
        <v>2775551398.8519368</v>
      </c>
      <c r="CC64" s="204">
        <f t="shared" ca="1" si="23"/>
        <v>2805698843.1368799</v>
      </c>
      <c r="CD64" s="204">
        <f t="shared" ca="1" si="23"/>
        <v>2836041835.0778813</v>
      </c>
      <c r="CE64" s="204">
        <f t="shared" ca="1" si="23"/>
        <v>2866581451.863596</v>
      </c>
      <c r="CF64" s="204">
        <f t="shared" ca="1" si="23"/>
        <v>2897318776.1523232</v>
      </c>
    </row>
    <row r="65" spans="1:84" x14ac:dyDescent="0.2">
      <c r="A65" s="202"/>
      <c r="B65" s="214" t="s">
        <v>184</v>
      </c>
      <c r="C65" s="118"/>
      <c r="D65" s="204">
        <f>Control!$B$47*Control!$C40</f>
        <v>252222979.21951219</v>
      </c>
      <c r="E65" s="204">
        <f t="shared" ca="1" si="24"/>
        <v>261126826.24148729</v>
      </c>
      <c r="F65" s="204">
        <f t="shared" ca="1" si="25"/>
        <v>267820137.67265114</v>
      </c>
      <c r="G65" s="204">
        <f t="shared" ca="1" si="25"/>
        <v>274621629.32558471</v>
      </c>
      <c r="H65" s="204">
        <f t="shared" ca="1" si="25"/>
        <v>281532799.7738241</v>
      </c>
      <c r="I65" s="204">
        <f t="shared" ca="1" si="25"/>
        <v>288555166.78769356</v>
      </c>
      <c r="J65" s="204">
        <f t="shared" ca="1" si="25"/>
        <v>295690267.56882066</v>
      </c>
      <c r="K65" s="204">
        <f t="shared" ca="1" si="25"/>
        <v>302939658.98742676</v>
      </c>
      <c r="L65" s="204">
        <f t="shared" ca="1" si="25"/>
        <v>310304917.82242405</v>
      </c>
      <c r="M65" s="204">
        <f t="shared" ca="1" si="25"/>
        <v>317787641.00435263</v>
      </c>
      <c r="N65" s="204">
        <f t="shared" ca="1" si="25"/>
        <v>324883549.58080304</v>
      </c>
      <c r="O65" s="204">
        <f t="shared" ca="1" si="25"/>
        <v>332492420.25094503</v>
      </c>
      <c r="P65" s="204">
        <f t="shared" ca="1" si="25"/>
        <v>340206994.08631063</v>
      </c>
      <c r="Q65" s="204">
        <f t="shared" ca="1" si="25"/>
        <v>348028516.81873077</v>
      </c>
      <c r="R65" s="204">
        <f t="shared" ca="1" si="25"/>
        <v>355958247.70787489</v>
      </c>
      <c r="S65" s="204">
        <f t="shared" ca="1" si="25"/>
        <v>363997459.6811136</v>
      </c>
      <c r="T65" s="204">
        <f t="shared" ca="1" si="25"/>
        <v>372147439.4747808</v>
      </c>
      <c r="U65" s="204">
        <f t="shared" ca="1" si="25"/>
        <v>380409487.77684903</v>
      </c>
      <c r="V65" s="204">
        <f t="shared" ca="1" si="25"/>
        <v>388784919.37103152</v>
      </c>
      <c r="W65" s="204">
        <f t="shared" ca="1" si="25"/>
        <v>397275063.28232503</v>
      </c>
      <c r="X65" s="204">
        <f t="shared" ca="1" si="25"/>
        <v>405411156.21204001</v>
      </c>
      <c r="Y65" s="204">
        <f t="shared" ca="1" si="25"/>
        <v>413780316.39672983</v>
      </c>
      <c r="Z65" s="204">
        <f t="shared" ca="1" si="25"/>
        <v>422250212.47835118</v>
      </c>
      <c r="AA65" s="204">
        <f t="shared" ca="1" si="25"/>
        <v>430821870.31038207</v>
      </c>
      <c r="AB65" s="204">
        <f t="shared" ca="1" si="25"/>
        <v>439496325.36361241</v>
      </c>
      <c r="AC65" s="204">
        <f t="shared" ca="1" si="25"/>
        <v>448274622.81194788</v>
      </c>
      <c r="AD65" s="204">
        <f t="shared" ca="1" si="25"/>
        <v>457157817.61895514</v>
      </c>
      <c r="AE65" s="204">
        <f t="shared" ca="1" si="25"/>
        <v>466146974.6251533</v>
      </c>
      <c r="AF65" s="204">
        <f t="shared" ca="1" si="25"/>
        <v>475243168.63605845</v>
      </c>
      <c r="AG65" s="204">
        <f t="shared" ca="1" si="25"/>
        <v>484447484.51098847</v>
      </c>
      <c r="AH65" s="204">
        <f t="shared" ca="1" si="25"/>
        <v>493098326.76369339</v>
      </c>
      <c r="AI65" s="204">
        <f t="shared" ca="1" si="25"/>
        <v>502336505.54114425</v>
      </c>
      <c r="AJ65" s="204">
        <f t="shared" ca="1" si="25"/>
        <v>511667312.64942497</v>
      </c>
      <c r="AK65" s="204">
        <f t="shared" ca="1" si="25"/>
        <v>521091524.21171415</v>
      </c>
      <c r="AL65" s="204">
        <f t="shared" ca="1" si="25"/>
        <v>530609922.3131569</v>
      </c>
      <c r="AM65" s="204">
        <f t="shared" ca="1" si="25"/>
        <v>540223295.04436767</v>
      </c>
      <c r="AN65" s="204">
        <f t="shared" ca="1" si="25"/>
        <v>549932436.54523969</v>
      </c>
      <c r="AO65" s="204">
        <f t="shared" ca="1" si="25"/>
        <v>559738147.04906344</v>
      </c>
      <c r="AP65" s="204">
        <f t="shared" ca="1" si="25"/>
        <v>569641232.9269563</v>
      </c>
      <c r="AQ65" s="204">
        <f t="shared" ca="1" si="25"/>
        <v>579642506.73260558</v>
      </c>
      <c r="AR65" s="204">
        <f t="shared" ca="1" si="25"/>
        <v>589228918.352911</v>
      </c>
      <c r="AS65" s="204">
        <f t="shared" ca="1" si="25"/>
        <v>599079563.02891839</v>
      </c>
      <c r="AT65" s="204">
        <f t="shared" ca="1" si="25"/>
        <v>609015158.91420281</v>
      </c>
      <c r="AU65" s="204">
        <f t="shared" ca="1" si="25"/>
        <v>619036315.28262687</v>
      </c>
      <c r="AV65" s="204">
        <f t="shared" ca="1" si="25"/>
        <v>629143645.40792072</v>
      </c>
      <c r="AW65" s="204">
        <f t="shared" ca="1" si="25"/>
        <v>639337766.58860683</v>
      </c>
      <c r="AX65" s="204">
        <f t="shared" ca="1" si="25"/>
        <v>649619300.17307591</v>
      </c>
      <c r="AY65" s="204">
        <f t="shared" ca="1" si="25"/>
        <v>659988871.58481252</v>
      </c>
      <c r="AZ65" s="204">
        <f t="shared" ca="1" si="25"/>
        <v>670447110.34777391</v>
      </c>
      <c r="BA65" s="204">
        <f t="shared" ca="1" si="25"/>
        <v>680994650.11192083</v>
      </c>
      <c r="BB65" s="204">
        <f t="shared" ca="1" si="25"/>
        <v>691225374.20810962</v>
      </c>
      <c r="BC65" s="204">
        <f t="shared" ca="1" si="25"/>
        <v>700883107.15779328</v>
      </c>
      <c r="BD65" s="204">
        <f t="shared" ca="1" si="25"/>
        <v>710613688.21613145</v>
      </c>
      <c r="BE65" s="204">
        <f t="shared" ca="1" si="25"/>
        <v>720417577.11385643</v>
      </c>
      <c r="BF65" s="204">
        <f t="shared" ca="1" si="25"/>
        <v>730295236.24260676</v>
      </c>
      <c r="BG65" s="204">
        <f t="shared" ca="1" si="25"/>
        <v>740247130.669559</v>
      </c>
      <c r="BH65" s="204">
        <f t="shared" ca="1" si="25"/>
        <v>750273728.15213704</v>
      </c>
      <c r="BI65" s="204">
        <f t="shared" ca="1" si="25"/>
        <v>760375499.15280044</v>
      </c>
      <c r="BJ65" s="204">
        <f t="shared" ca="1" si="25"/>
        <v>770552916.85391021</v>
      </c>
      <c r="BK65" s="204">
        <f t="shared" ca="1" si="25"/>
        <v>780806457.17267513</v>
      </c>
      <c r="BL65" s="204">
        <f t="shared" ca="1" si="25"/>
        <v>790919151.44143128</v>
      </c>
      <c r="BM65" s="204">
        <f t="shared" ca="1" si="25"/>
        <v>800514703.20708096</v>
      </c>
      <c r="BN65" s="204">
        <f t="shared" ca="1" si="25"/>
        <v>810177134.48884463</v>
      </c>
      <c r="BO65" s="204">
        <f t="shared" ca="1" si="25"/>
        <v>819906838.7759012</v>
      </c>
      <c r="BP65" s="204">
        <f t="shared" ca="1" si="25"/>
        <v>829704211.68707085</v>
      </c>
      <c r="BQ65" s="204">
        <f t="shared" ref="BQ65:CF65" ca="1" si="26">BP65*(BQ$69/BP$69)*(BQ15/BP15)</f>
        <v>839569650.98178041</v>
      </c>
      <c r="BR65" s="204">
        <f t="shared" ca="1" si="26"/>
        <v>849503556.57108283</v>
      </c>
      <c r="BS65" s="204">
        <f t="shared" ca="1" si="26"/>
        <v>859506330.5287317</v>
      </c>
      <c r="BT65" s="204">
        <f t="shared" ca="1" si="26"/>
        <v>869578377.10231137</v>
      </c>
      <c r="BU65" s="204">
        <f t="shared" ca="1" si="26"/>
        <v>879720102.72442174</v>
      </c>
      <c r="BV65" s="204">
        <f t="shared" ca="1" si="26"/>
        <v>889710117.25698161</v>
      </c>
      <c r="BW65" s="204">
        <f t="shared" ca="1" si="26"/>
        <v>899637513.02675796</v>
      </c>
      <c r="BX65" s="204">
        <f t="shared" ca="1" si="26"/>
        <v>909629683.65475178</v>
      </c>
      <c r="BY65" s="204">
        <f t="shared" ca="1" si="26"/>
        <v>919686986.88537753</v>
      </c>
      <c r="BZ65" s="204">
        <f t="shared" ca="1" si="26"/>
        <v>929809782.28222096</v>
      </c>
      <c r="CA65" s="204">
        <f t="shared" ca="1" si="26"/>
        <v>939998431.23684275</v>
      </c>
      <c r="CB65" s="204">
        <f t="shared" ca="1" si="26"/>
        <v>950253296.9776243</v>
      </c>
      <c r="CC65" s="204">
        <f t="shared" ca="1" si="26"/>
        <v>960574744.57865453</v>
      </c>
      <c r="CD65" s="204">
        <f t="shared" ca="1" si="26"/>
        <v>970963140.96865785</v>
      </c>
      <c r="CE65" s="204">
        <f t="shared" ca="1" si="26"/>
        <v>981418854.93996549</v>
      </c>
      <c r="CF65" s="204">
        <f t="shared" ca="1" si="26"/>
        <v>991942257.15752649</v>
      </c>
    </row>
    <row r="66" spans="1:84" x14ac:dyDescent="0.2">
      <c r="A66" s="202"/>
      <c r="B66" s="118" t="s">
        <v>185</v>
      </c>
      <c r="C66" s="118"/>
      <c r="D66" s="119">
        <f t="shared" ref="D66:AH66" ca="1" si="27">SUM(D42:D47)</f>
        <v>10363309.09013431</v>
      </c>
      <c r="E66" s="119">
        <f t="shared" ca="1" si="27"/>
        <v>10644685.828899037</v>
      </c>
      <c r="F66" s="204">
        <f t="shared" ca="1" si="27"/>
        <v>10917524.473221079</v>
      </c>
      <c r="G66" s="204">
        <f t="shared" ca="1" si="27"/>
        <v>11194772.81395478</v>
      </c>
      <c r="H66" s="204">
        <f t="shared" ca="1" si="27"/>
        <v>11476491.936449979</v>
      </c>
      <c r="I66" s="204">
        <f t="shared" ca="1" si="27"/>
        <v>11762743.70856048</v>
      </c>
      <c r="J66" s="204">
        <f t="shared" ca="1" si="27"/>
        <v>12053590.790203389</v>
      </c>
      <c r="K66" s="204">
        <f t="shared" ca="1" si="27"/>
        <v>12349096.643031586</v>
      </c>
      <c r="L66" s="204">
        <f t="shared" ca="1" si="27"/>
        <v>12649325.540220628</v>
      </c>
      <c r="M66" s="204">
        <f t="shared" ca="1" si="27"/>
        <v>12954342.576371348</v>
      </c>
      <c r="N66" s="204">
        <f t="shared" ca="1" si="27"/>
        <v>13243591.261999331</v>
      </c>
      <c r="O66" s="204">
        <f t="shared" ca="1" si="27"/>
        <v>13553790.587560168</v>
      </c>
      <c r="P66" s="204">
        <f t="shared" ca="1" si="27"/>
        <v>13868299.325534318</v>
      </c>
      <c r="Q66" s="204">
        <f t="shared" ca="1" si="27"/>
        <v>14187168.263647657</v>
      </c>
      <c r="R66" s="204">
        <f t="shared" ca="1" si="27"/>
        <v>14510448.741150729</v>
      </c>
      <c r="S66" s="204">
        <f t="shared" ca="1" si="27"/>
        <v>14838192.654520903</v>
      </c>
      <c r="T66" s="204">
        <f t="shared" ca="1" si="27"/>
        <v>15170452.463221606</v>
      </c>
      <c r="U66" s="204">
        <f t="shared" ca="1" si="27"/>
        <v>15507281.19551916</v>
      </c>
      <c r="V66" s="204">
        <f t="shared" ca="1" si="27"/>
        <v>15848732.454357794</v>
      </c>
      <c r="W66" s="204">
        <f t="shared" ca="1" si="27"/>
        <v>16194860.423293358</v>
      </c>
      <c r="X66" s="204">
        <f t="shared" ca="1" si="27"/>
        <v>16526556.006900825</v>
      </c>
      <c r="Y66" s="204">
        <f t="shared" ca="1" si="27"/>
        <v>16867644.397394545</v>
      </c>
      <c r="Z66" s="204">
        <f t="shared" ca="1" si="27"/>
        <v>17212838.111883849</v>
      </c>
      <c r="AA66" s="204">
        <f t="shared" ca="1" si="27"/>
        <v>17562178.956402529</v>
      </c>
      <c r="AB66" s="204">
        <f t="shared" ca="1" si="27"/>
        <v>17915709.1289085</v>
      </c>
      <c r="AC66" s="204">
        <f t="shared" ca="1" si="27"/>
        <v>18273471.222780421</v>
      </c>
      <c r="AD66" s="204">
        <f t="shared" ca="1" si="27"/>
        <v>18635508.230344594</v>
      </c>
      <c r="AE66" s="204">
        <f t="shared" ca="1" si="27"/>
        <v>19001863.546432167</v>
      </c>
      <c r="AF66" s="204">
        <f t="shared" ca="1" si="27"/>
        <v>19372580.971967161</v>
      </c>
      <c r="AG66" s="204">
        <f t="shared" ca="1" si="27"/>
        <v>19747704.717585366</v>
      </c>
      <c r="AH66" s="204">
        <f t="shared" ca="1" si="27"/>
        <v>20100266.021931257</v>
      </c>
      <c r="AI66" s="204">
        <f t="shared" ref="AI66:CF66" ca="1" si="28">SUM(AI42:AI47)</f>
        <v>20477001.599074095</v>
      </c>
      <c r="AJ66" s="204">
        <f t="shared" ca="1" si="28"/>
        <v>20857514.885552965</v>
      </c>
      <c r="AK66" s="204">
        <f t="shared" ca="1" si="28"/>
        <v>21241837.535464276</v>
      </c>
      <c r="AL66" s="204">
        <f t="shared" ca="1" si="28"/>
        <v>21630001.446067076</v>
      </c>
      <c r="AM66" s="204">
        <f t="shared" ca="1" si="28"/>
        <v>22022038.759557366</v>
      </c>
      <c r="AN66" s="204">
        <f t="shared" ca="1" si="28"/>
        <v>22417981.864854909</v>
      </c>
      <c r="AO66" s="204">
        <f t="shared" ca="1" si="28"/>
        <v>22817863.399402663</v>
      </c>
      <c r="AP66" s="204">
        <f t="shared" ca="1" si="28"/>
        <v>23221716.250978876</v>
      </c>
      <c r="AQ66" s="204">
        <f t="shared" ca="1" si="28"/>
        <v>23629573.559521981</v>
      </c>
      <c r="AR66" s="204">
        <f t="shared" ca="1" si="28"/>
        <v>24020520.327198461</v>
      </c>
      <c r="AS66" s="204">
        <f t="shared" ca="1" si="28"/>
        <v>24421997.651056163</v>
      </c>
      <c r="AT66" s="204">
        <f t="shared" ca="1" si="28"/>
        <v>24826937.138901178</v>
      </c>
      <c r="AU66" s="204">
        <f t="shared" ca="1" si="28"/>
        <v>25235363.621090636</v>
      </c>
      <c r="AV66" s="204">
        <f t="shared" ca="1" si="28"/>
        <v>25647302.090990752</v>
      </c>
      <c r="AW66" s="204">
        <f t="shared" ca="1" si="28"/>
        <v>26062777.705992598</v>
      </c>
      <c r="AX66" s="204">
        <f t="shared" ca="1" si="28"/>
        <v>26481815.788534041</v>
      </c>
      <c r="AY66" s="204">
        <f t="shared" ca="1" si="28"/>
        <v>26904441.827127766</v>
      </c>
      <c r="AZ66" s="204">
        <f t="shared" ca="1" si="28"/>
        <v>27330681.477395557</v>
      </c>
      <c r="BA66" s="204">
        <f t="shared" ca="1" si="28"/>
        <v>27760560.563108716</v>
      </c>
      <c r="BB66" s="204">
        <f t="shared" ca="1" si="28"/>
        <v>28177523.895108379</v>
      </c>
      <c r="BC66" s="204">
        <f t="shared" ca="1" si="28"/>
        <v>28571176.428428099</v>
      </c>
      <c r="BD66" s="204">
        <f t="shared" ca="1" si="28"/>
        <v>28967798.216477968</v>
      </c>
      <c r="BE66" s="204">
        <f t="shared" ca="1" si="28"/>
        <v>29367407.997507989</v>
      </c>
      <c r="BF66" s="204">
        <f t="shared" ca="1" si="28"/>
        <v>29770024.618224028</v>
      </c>
      <c r="BG66" s="204">
        <f t="shared" ca="1" si="28"/>
        <v>30175667.034384169</v>
      </c>
      <c r="BH66" s="204">
        <f t="shared" ca="1" si="28"/>
        <v>30584354.311398294</v>
      </c>
      <c r="BI66" s="204">
        <f t="shared" ca="1" si="28"/>
        <v>30996105.624930773</v>
      </c>
      <c r="BJ66" s="204">
        <f t="shared" ca="1" si="28"/>
        <v>31410940.261506453</v>
      </c>
      <c r="BK66" s="204">
        <f t="shared" ca="1" si="28"/>
        <v>31828877.619119797</v>
      </c>
      <c r="BL66" s="204">
        <f t="shared" ca="1" si="28"/>
        <v>32241073.172354072</v>
      </c>
      <c r="BM66" s="204">
        <f t="shared" ca="1" si="28"/>
        <v>32632195.11290234</v>
      </c>
      <c r="BN66" s="204">
        <f t="shared" ca="1" si="28"/>
        <v>33026043.066605024</v>
      </c>
      <c r="BO66" s="204">
        <f t="shared" ca="1" si="28"/>
        <v>33422633.071986459</v>
      </c>
      <c r="BP66" s="204">
        <f t="shared" ca="1" si="28"/>
        <v>33821981.254374266</v>
      </c>
      <c r="BQ66" s="204">
        <f t="shared" ca="1" si="28"/>
        <v>34224103.826346323</v>
      </c>
      <c r="BR66" s="204">
        <f t="shared" ca="1" si="28"/>
        <v>34629017.088179901</v>
      </c>
      <c r="BS66" s="204">
        <f t="shared" ca="1" si="28"/>
        <v>35036737.428303078</v>
      </c>
      <c r="BT66" s="204">
        <f t="shared" ca="1" si="28"/>
        <v>35447281.323748365</v>
      </c>
      <c r="BU66" s="204">
        <f t="shared" ca="1" si="28"/>
        <v>35860665.340608597</v>
      </c>
      <c r="BV66" s="204">
        <f t="shared" ca="1" si="28"/>
        <v>36267864.798968166</v>
      </c>
      <c r="BW66" s="204">
        <f t="shared" ca="1" si="28"/>
        <v>36672594.120872542</v>
      </c>
      <c r="BX66" s="204">
        <f t="shared" ca="1" si="28"/>
        <v>37079964.318030022</v>
      </c>
      <c r="BY66" s="204">
        <f t="shared" ca="1" si="28"/>
        <v>37489989.975881308</v>
      </c>
      <c r="BZ66" s="204">
        <f t="shared" ca="1" si="28"/>
        <v>37902685.754036285</v>
      </c>
      <c r="CA66" s="204">
        <f t="shared" ca="1" si="28"/>
        <v>38318066.386632875</v>
      </c>
      <c r="CB66" s="204">
        <f t="shared" ca="1" si="28"/>
        <v>38736146.682697751</v>
      </c>
      <c r="CC66" s="204">
        <f t="shared" ca="1" si="28"/>
        <v>39156941.526508614</v>
      </c>
      <c r="CD66" s="204">
        <f t="shared" ca="1" si="28"/>
        <v>39580465.877958253</v>
      </c>
      <c r="CE66" s="204">
        <f t="shared" ca="1" si="28"/>
        <v>40006734.772920221</v>
      </c>
      <c r="CF66" s="204">
        <f t="shared" ca="1" si="28"/>
        <v>40435763.323616348</v>
      </c>
    </row>
    <row r="67" spans="1:84" x14ac:dyDescent="0.2">
      <c r="A67" s="202"/>
      <c r="B67" s="118" t="s">
        <v>186</v>
      </c>
      <c r="C67" s="118"/>
      <c r="D67" s="119">
        <f t="shared" ref="D67:BO67" ca="1" si="29">SUM(D48:D53)</f>
        <v>40197833.938481428</v>
      </c>
      <c r="E67" s="119">
        <f t="shared" ca="1" si="29"/>
        <v>41401239.222890452</v>
      </c>
      <c r="F67" s="204">
        <f t="shared" ca="1" si="29"/>
        <v>42462266.629090488</v>
      </c>
      <c r="G67" s="204">
        <f t="shared" ca="1" si="29"/>
        <v>43540442.088736936</v>
      </c>
      <c r="H67" s="204">
        <f t="shared" ca="1" si="29"/>
        <v>44636003.141758159</v>
      </c>
      <c r="I67" s="204">
        <f t="shared" ca="1" si="29"/>
        <v>45749190.37094523</v>
      </c>
      <c r="J67" s="204">
        <f t="shared" ca="1" si="29"/>
        <v>46880247.43912439</v>
      </c>
      <c r="K67" s="204">
        <f t="shared" ca="1" si="29"/>
        <v>48029421.126769379</v>
      </c>
      <c r="L67" s="204">
        <f t="shared" ca="1" si="29"/>
        <v>49196961.370058723</v>
      </c>
      <c r="M67" s="204">
        <f t="shared" ca="1" si="29"/>
        <v>50383121.299383253</v>
      </c>
      <c r="N67" s="204">
        <f t="shared" ca="1" si="29"/>
        <v>51507951.060156614</v>
      </c>
      <c r="O67" s="204">
        <f t="shared" ca="1" si="29"/>
        <v>52714519.874480769</v>
      </c>
      <c r="P67" s="204">
        <f t="shared" ca="1" si="29"/>
        <v>53937851.187402897</v>
      </c>
      <c r="Q67" s="204">
        <f t="shared" ca="1" si="29"/>
        <v>55178142.551916629</v>
      </c>
      <c r="R67" s="204">
        <f t="shared" ca="1" si="29"/>
        <v>56435593.666335784</v>
      </c>
      <c r="S67" s="204">
        <f t="shared" ca="1" si="29"/>
        <v>57710406.396474801</v>
      </c>
      <c r="T67" s="204">
        <f t="shared" ca="1" si="29"/>
        <v>59002784.79805091</v>
      </c>
      <c r="U67" s="204">
        <f t="shared" ca="1" si="29"/>
        <v>60312935.139310651</v>
      </c>
      <c r="V67" s="204">
        <f t="shared" ca="1" si="29"/>
        <v>61641065.923882522</v>
      </c>
      <c r="W67" s="204">
        <f t="shared" ca="1" si="29"/>
        <v>62987387.913858086</v>
      </c>
      <c r="X67" s="204">
        <f t="shared" ca="1" si="29"/>
        <v>64277579.15098349</v>
      </c>
      <c r="Y67" s="204">
        <f t="shared" ca="1" si="29"/>
        <v>65604120.993640214</v>
      </c>
      <c r="Z67" s="204">
        <f t="shared" ca="1" si="29"/>
        <v>66946628.849012256</v>
      </c>
      <c r="AA67" s="204">
        <f t="shared" ca="1" si="29"/>
        <v>68305265.304102674</v>
      </c>
      <c r="AB67" s="204">
        <f t="shared" ca="1" si="29"/>
        <v>69680194.470134377</v>
      </c>
      <c r="AC67" s="204">
        <f t="shared" ca="1" si="29"/>
        <v>71071581.996148929</v>
      </c>
      <c r="AD67" s="204">
        <f t="shared" ca="1" si="29"/>
        <v>72479595.08272256</v>
      </c>
      <c r="AE67" s="204">
        <f t="shared" ca="1" si="29"/>
        <v>73904402.495800599</v>
      </c>
      <c r="AF67" s="204">
        <f t="shared" ca="1" si="29"/>
        <v>75346174.580651402</v>
      </c>
      <c r="AG67" s="204">
        <f t="shared" ca="1" si="29"/>
        <v>76805083.275940567</v>
      </c>
      <c r="AH67" s="204">
        <f t="shared" ca="1" si="29"/>
        <v>78176238.600087285</v>
      </c>
      <c r="AI67" s="204">
        <f t="shared" ca="1" si="29"/>
        <v>79641809.136342153</v>
      </c>
      <c r="AJ67" s="204">
        <f t="shared" ca="1" si="29"/>
        <v>81122076.276738852</v>
      </c>
      <c r="AK67" s="204">
        <f t="shared" ca="1" si="29"/>
        <v>82617163.168932706</v>
      </c>
      <c r="AL67" s="204">
        <f t="shared" ca="1" si="29"/>
        <v>84127193.906592652</v>
      </c>
      <c r="AM67" s="204">
        <f t="shared" ca="1" si="29"/>
        <v>85652293.536303997</v>
      </c>
      <c r="AN67" s="204">
        <f t="shared" ca="1" si="29"/>
        <v>87192588.06452018</v>
      </c>
      <c r="AO67" s="204">
        <f t="shared" ca="1" si="29"/>
        <v>88748204.464563295</v>
      </c>
      <c r="AP67" s="204">
        <f t="shared" ca="1" si="29"/>
        <v>90319270.683674142</v>
      </c>
      <c r="AQ67" s="204">
        <f t="shared" ca="1" si="29"/>
        <v>91905915.650111824</v>
      </c>
      <c r="AR67" s="204">
        <f t="shared" ca="1" si="29"/>
        <v>93426791.40216276</v>
      </c>
      <c r="AS67" s="204">
        <f t="shared" ca="1" si="29"/>
        <v>94988271.510848969</v>
      </c>
      <c r="AT67" s="204">
        <f t="shared" ca="1" si="29"/>
        <v>96563217.062112764</v>
      </c>
      <c r="AU67" s="204">
        <f t="shared" ca="1" si="29"/>
        <v>98151724.628780961</v>
      </c>
      <c r="AV67" s="204">
        <f t="shared" ca="1" si="29"/>
        <v>99753891.417671606</v>
      </c>
      <c r="AW67" s="204">
        <f t="shared" ca="1" si="29"/>
        <v>101369815.27354462</v>
      </c>
      <c r="AX67" s="204">
        <f t="shared" ca="1" si="29"/>
        <v>102999594.68307631</v>
      </c>
      <c r="AY67" s="204">
        <f t="shared" ca="1" si="29"/>
        <v>104643328.77885769</v>
      </c>
      <c r="AZ67" s="204">
        <f t="shared" ca="1" si="29"/>
        <v>106301117.34341724</v>
      </c>
      <c r="BA67" s="204">
        <f t="shared" ca="1" si="29"/>
        <v>107973060.81326734</v>
      </c>
      <c r="BB67" s="204">
        <f t="shared" ca="1" si="29"/>
        <v>109594768.78159142</v>
      </c>
      <c r="BC67" s="204">
        <f t="shared" ca="1" si="29"/>
        <v>111125679.73535608</v>
      </c>
      <c r="BD67" s="204">
        <f t="shared" ca="1" si="29"/>
        <v>112668137.83704272</v>
      </c>
      <c r="BE67" s="204">
        <f t="shared" ca="1" si="29"/>
        <v>114222215.95723104</v>
      </c>
      <c r="BF67" s="204">
        <f t="shared" ca="1" si="29"/>
        <v>115787987.38826901</v>
      </c>
      <c r="BG67" s="204">
        <f t="shared" ca="1" si="29"/>
        <v>117365525.84659211</v>
      </c>
      <c r="BH67" s="204">
        <f t="shared" ca="1" si="29"/>
        <v>118954905.47505495</v>
      </c>
      <c r="BI67" s="204">
        <f t="shared" ca="1" si="29"/>
        <v>120556200.84527507</v>
      </c>
      <c r="BJ67" s="204">
        <f t="shared" ca="1" si="29"/>
        <v>122169486.95998946</v>
      </c>
      <c r="BK67" s="204">
        <f t="shared" ca="1" si="29"/>
        <v>123794839.25542341</v>
      </c>
      <c r="BL67" s="204">
        <f t="shared" ca="1" si="29"/>
        <v>125397857.98128891</v>
      </c>
      <c r="BM67" s="204">
        <f t="shared" ca="1" si="29"/>
        <v>126919021.28224105</v>
      </c>
      <c r="BN67" s="204">
        <f t="shared" ca="1" si="29"/>
        <v>128450786.58896512</v>
      </c>
      <c r="BO67" s="204">
        <f t="shared" ca="1" si="29"/>
        <v>129993216.27824031</v>
      </c>
      <c r="BP67" s="204">
        <f t="shared" ref="BP67:CF67" ca="1" si="30">SUM(BP48:BP53)</f>
        <v>131546373.06443928</v>
      </c>
      <c r="BQ67" s="204">
        <f t="shared" ca="1" si="30"/>
        <v>133110320.00126633</v>
      </c>
      <c r="BR67" s="204">
        <f t="shared" ca="1" si="30"/>
        <v>134685120.48350409</v>
      </c>
      <c r="BS67" s="204">
        <f t="shared" ca="1" si="30"/>
        <v>136270838.24876928</v>
      </c>
      <c r="BT67" s="204">
        <f t="shared" ca="1" si="30"/>
        <v>137867537.37927699</v>
      </c>
      <c r="BU67" s="204">
        <f t="shared" ca="1" si="30"/>
        <v>139475282.30361357</v>
      </c>
      <c r="BV67" s="204">
        <f t="shared" ca="1" si="30"/>
        <v>141058972.74238104</v>
      </c>
      <c r="BW67" s="204">
        <f t="shared" ca="1" si="30"/>
        <v>142633345.91833127</v>
      </c>
      <c r="BX67" s="204">
        <f t="shared" ca="1" si="30"/>
        <v>144217992.27192128</v>
      </c>
      <c r="BY67" s="204">
        <f t="shared" ca="1" si="30"/>
        <v>145812968.54226381</v>
      </c>
      <c r="BZ67" s="204">
        <f t="shared" ca="1" si="30"/>
        <v>147418331.75700051</v>
      </c>
      <c r="CA67" s="204">
        <f t="shared" ca="1" si="30"/>
        <v>149034139.23369864</v>
      </c>
      <c r="CB67" s="204">
        <f t="shared" ca="1" si="30"/>
        <v>150660448.5812538</v>
      </c>
      <c r="CC67" s="204">
        <f t="shared" ca="1" si="30"/>
        <v>152297317.70129946</v>
      </c>
      <c r="CD67" s="204">
        <f t="shared" ca="1" si="30"/>
        <v>153944804.7896232</v>
      </c>
      <c r="CE67" s="204">
        <f t="shared" ca="1" si="30"/>
        <v>155602968.33758926</v>
      </c>
      <c r="CF67" s="204">
        <f t="shared" ca="1" si="30"/>
        <v>157271867.13356808</v>
      </c>
    </row>
    <row r="68" spans="1:84" x14ac:dyDescent="0.2">
      <c r="A68" s="202"/>
      <c r="B68" s="118" t="s">
        <v>187</v>
      </c>
      <c r="C68" s="118"/>
      <c r="D68" s="119">
        <f t="shared" ref="D68:BO68" ca="1" si="31">SUM(D54:D59)</f>
        <v>160430885.34961307</v>
      </c>
      <c r="E68" s="119">
        <f t="shared" ca="1" si="31"/>
        <v>165984781.44462809</v>
      </c>
      <c r="F68" s="204">
        <f t="shared" ca="1" si="31"/>
        <v>170239372.40731663</v>
      </c>
      <c r="G68" s="204">
        <f t="shared" ca="1" si="31"/>
        <v>174562727.92677447</v>
      </c>
      <c r="H68" s="204">
        <f t="shared" ca="1" si="31"/>
        <v>178955800.56848273</v>
      </c>
      <c r="I68" s="204">
        <f t="shared" ca="1" si="31"/>
        <v>183419555.10032517</v>
      </c>
      <c r="J68" s="204">
        <f t="shared" ca="1" si="31"/>
        <v>187954968.6416575</v>
      </c>
      <c r="K68" s="204">
        <f t="shared" ca="1" si="31"/>
        <v>192563030.81414035</v>
      </c>
      <c r="L68" s="204">
        <f t="shared" ca="1" si="31"/>
        <v>197244743.89435664</v>
      </c>
      <c r="M68" s="204">
        <f t="shared" ca="1" si="31"/>
        <v>202001122.96823418</v>
      </c>
      <c r="N68" s="204">
        <f t="shared" ca="1" si="31"/>
        <v>206511624.05755523</v>
      </c>
      <c r="O68" s="204">
        <f t="shared" ca="1" si="31"/>
        <v>211348188.5477007</v>
      </c>
      <c r="P68" s="204">
        <f t="shared" ca="1" si="31"/>
        <v>216251943.05822885</v>
      </c>
      <c r="Q68" s="204">
        <f t="shared" ca="1" si="31"/>
        <v>221223679.43626133</v>
      </c>
      <c r="R68" s="204">
        <f t="shared" ca="1" si="31"/>
        <v>226264198.12786481</v>
      </c>
      <c r="S68" s="204">
        <f t="shared" ca="1" si="31"/>
        <v>231374308.26695499</v>
      </c>
      <c r="T68" s="204">
        <f t="shared" ca="1" si="31"/>
        <v>236554827.76508936</v>
      </c>
      <c r="U68" s="204">
        <f t="shared" ca="1" si="31"/>
        <v>241806583.40215871</v>
      </c>
      <c r="V68" s="204">
        <f t="shared" ca="1" si="31"/>
        <v>247130410.9179849</v>
      </c>
      <c r="W68" s="204">
        <f t="shared" ca="1" si="31"/>
        <v>252527155.10483551</v>
      </c>
      <c r="X68" s="204">
        <f t="shared" ca="1" si="31"/>
        <v>257698847.44372612</v>
      </c>
      <c r="Y68" s="204">
        <f t="shared" ca="1" si="31"/>
        <v>263018688.54977217</v>
      </c>
      <c r="Z68" s="204">
        <f t="shared" ca="1" si="31"/>
        <v>268402562.24134955</v>
      </c>
      <c r="AA68" s="204">
        <f t="shared" ca="1" si="31"/>
        <v>273851120.60031354</v>
      </c>
      <c r="AB68" s="204">
        <f t="shared" ca="1" si="31"/>
        <v>279365021.82174587</v>
      </c>
      <c r="AC68" s="204">
        <f t="shared" ca="1" si="31"/>
        <v>284944930.26849586</v>
      </c>
      <c r="AD68" s="204">
        <f t="shared" ca="1" si="31"/>
        <v>290591516.52619267</v>
      </c>
      <c r="AE68" s="204">
        <f t="shared" ca="1" si="31"/>
        <v>296305457.45873171</v>
      </c>
      <c r="AF68" s="204">
        <f t="shared" ca="1" si="31"/>
        <v>302087436.26424038</v>
      </c>
      <c r="AG68" s="204">
        <f t="shared" ca="1" si="31"/>
        <v>307938142.53152639</v>
      </c>
      <c r="AH68" s="204">
        <f t="shared" ca="1" si="31"/>
        <v>313437034.32022089</v>
      </c>
      <c r="AI68" s="204">
        <f t="shared" ca="1" si="31"/>
        <v>319309265.47851455</v>
      </c>
      <c r="AJ68" s="204">
        <f t="shared" ca="1" si="31"/>
        <v>325240375.66302574</v>
      </c>
      <c r="AK68" s="204">
        <f t="shared" ca="1" si="31"/>
        <v>331230858.21500939</v>
      </c>
      <c r="AL68" s="204">
        <f t="shared" ca="1" si="31"/>
        <v>337281210.26543355</v>
      </c>
      <c r="AM68" s="204">
        <f t="shared" ca="1" si="31"/>
        <v>343391932.76263154</v>
      </c>
      <c r="AN68" s="204">
        <f t="shared" ca="1" si="31"/>
        <v>349563530.50014949</v>
      </c>
      <c r="AO68" s="204">
        <f t="shared" ca="1" si="31"/>
        <v>355796512.14479017</v>
      </c>
      <c r="AP68" s="204">
        <f t="shared" ca="1" si="31"/>
        <v>362091390.26485479</v>
      </c>
      <c r="AQ68" s="204">
        <f t="shared" ca="1" si="31"/>
        <v>368448681.35858321</v>
      </c>
      <c r="AR68" s="204">
        <f t="shared" ca="1" si="31"/>
        <v>374542266.07577765</v>
      </c>
      <c r="AS68" s="204">
        <f t="shared" ca="1" si="31"/>
        <v>380803810.04339629</v>
      </c>
      <c r="AT68" s="204">
        <f t="shared" ca="1" si="31"/>
        <v>387119353.08919561</v>
      </c>
      <c r="AU68" s="204">
        <f t="shared" ca="1" si="31"/>
        <v>393489282.49697334</v>
      </c>
      <c r="AV68" s="204">
        <f t="shared" ca="1" si="31"/>
        <v>399913988.09303534</v>
      </c>
      <c r="AW68" s="204">
        <f t="shared" ca="1" si="31"/>
        <v>406393862.26203954</v>
      </c>
      <c r="AX68" s="204">
        <f t="shared" ca="1" si="31"/>
        <v>412929299.96293461</v>
      </c>
      <c r="AY68" s="204">
        <f t="shared" ca="1" si="31"/>
        <v>419520698.74499553</v>
      </c>
      <c r="AZ68" s="204">
        <f t="shared" ca="1" si="31"/>
        <v>426168458.76395482</v>
      </c>
      <c r="BA68" s="204">
        <f t="shared" ca="1" si="31"/>
        <v>432872982.79823154</v>
      </c>
      <c r="BB68" s="204">
        <f t="shared" ca="1" si="31"/>
        <v>439376123.54239911</v>
      </c>
      <c r="BC68" s="204">
        <f t="shared" ca="1" si="31"/>
        <v>445515043.52996624</v>
      </c>
      <c r="BD68" s="204">
        <f t="shared" ca="1" si="31"/>
        <v>451700269.28231329</v>
      </c>
      <c r="BE68" s="204">
        <f t="shared" ca="1" si="31"/>
        <v>457932093.02642518</v>
      </c>
      <c r="BF68" s="204">
        <f t="shared" ca="1" si="31"/>
        <v>464210808.68068719</v>
      </c>
      <c r="BG68" s="204">
        <f t="shared" ca="1" si="31"/>
        <v>470536711.86418504</v>
      </c>
      <c r="BH68" s="204">
        <f t="shared" ca="1" si="31"/>
        <v>476910099.90605497</v>
      </c>
      <c r="BI68" s="204">
        <f t="shared" ca="1" si="31"/>
        <v>483331271.85488468</v>
      </c>
      <c r="BJ68" s="204">
        <f t="shared" ca="1" si="31"/>
        <v>489800528.48816204</v>
      </c>
      <c r="BK68" s="204">
        <f t="shared" ca="1" si="31"/>
        <v>496318172.32177544</v>
      </c>
      <c r="BL68" s="204">
        <f t="shared" ca="1" si="31"/>
        <v>502746287.62565291</v>
      </c>
      <c r="BM68" s="204">
        <f t="shared" ca="1" si="31"/>
        <v>508845682.25923622</v>
      </c>
      <c r="BN68" s="204">
        <f t="shared" ca="1" si="31"/>
        <v>514987588.7328518</v>
      </c>
      <c r="BO68" s="204">
        <f t="shared" ca="1" si="31"/>
        <v>521172257.16716433</v>
      </c>
      <c r="BP68" s="204">
        <f t="shared" ref="BP68:CF68" ca="1" si="32">SUM(BP54:BP59)</f>
        <v>527399939.03654116</v>
      </c>
      <c r="BQ68" s="204">
        <f t="shared" ca="1" si="32"/>
        <v>533670887.17602199</v>
      </c>
      <c r="BR68" s="204">
        <f t="shared" ca="1" si="32"/>
        <v>539985355.78832412</v>
      </c>
      <c r="BS68" s="204">
        <f t="shared" ca="1" si="32"/>
        <v>546343600.450881</v>
      </c>
      <c r="BT68" s="204">
        <f t="shared" ca="1" si="32"/>
        <v>552745878.12291789</v>
      </c>
      <c r="BU68" s="204">
        <f t="shared" ca="1" si="32"/>
        <v>559192447.15256107</v>
      </c>
      <c r="BV68" s="204">
        <f t="shared" ca="1" si="32"/>
        <v>565542581.31029069</v>
      </c>
      <c r="BW68" s="204">
        <f t="shared" ca="1" si="32"/>
        <v>571852911.96791828</v>
      </c>
      <c r="BX68" s="204">
        <f t="shared" ca="1" si="32"/>
        <v>578204416.64370048</v>
      </c>
      <c r="BY68" s="204">
        <f t="shared" ca="1" si="32"/>
        <v>584597322.73720908</v>
      </c>
      <c r="BZ68" s="204">
        <f t="shared" ca="1" si="32"/>
        <v>591031858.80436862</v>
      </c>
      <c r="CA68" s="204">
        <f t="shared" ca="1" si="32"/>
        <v>597508254.56305242</v>
      </c>
      <c r="CB68" s="204">
        <f t="shared" ca="1" si="32"/>
        <v>604026740.89870572</v>
      </c>
      <c r="CC68" s="204">
        <f t="shared" ca="1" si="32"/>
        <v>610587549.86999393</v>
      </c>
      <c r="CD68" s="204">
        <f t="shared" ca="1" si="32"/>
        <v>617190914.71447861</v>
      </c>
      <c r="CE68" s="204">
        <f t="shared" ca="1" si="32"/>
        <v>623837069.85431886</v>
      </c>
      <c r="CF68" s="204">
        <f t="shared" ca="1" si="32"/>
        <v>630526250.90200031</v>
      </c>
    </row>
    <row r="69" spans="1:84" x14ac:dyDescent="0.2">
      <c r="A69" s="202"/>
      <c r="B69" s="118" t="s">
        <v>188</v>
      </c>
      <c r="C69" s="118"/>
      <c r="D69" s="203">
        <v>1</v>
      </c>
      <c r="E69" s="203">
        <f t="shared" ref="E69:BP69" ca="1" si="33">D69*(E41/D41)</f>
        <v>1.0156666666666667</v>
      </c>
      <c r="F69" s="203">
        <f t="shared" ca="1" si="33"/>
        <v>1.0313333333333332</v>
      </c>
      <c r="G69" s="203">
        <f t="shared" ca="1" si="33"/>
        <v>1.0469999999999999</v>
      </c>
      <c r="H69" s="203">
        <f t="shared" ca="1" si="33"/>
        <v>1.0626666666666664</v>
      </c>
      <c r="I69" s="203">
        <f t="shared" ca="1" si="33"/>
        <v>1.0783333333333331</v>
      </c>
      <c r="J69" s="203">
        <f t="shared" ca="1" si="33"/>
        <v>1.0939999999999996</v>
      </c>
      <c r="K69" s="203">
        <f t="shared" ca="1" si="33"/>
        <v>1.1096666666666661</v>
      </c>
      <c r="L69" s="203">
        <f t="shared" ca="1" si="33"/>
        <v>1.1253333333333329</v>
      </c>
      <c r="M69" s="203">
        <f t="shared" ca="1" si="33"/>
        <v>1.1409999999999993</v>
      </c>
      <c r="N69" s="203">
        <f t="shared" ca="1" si="33"/>
        <v>1.1566666666666661</v>
      </c>
      <c r="O69" s="203">
        <f t="shared" ca="1" si="33"/>
        <v>1.1737999999999995</v>
      </c>
      <c r="P69" s="203">
        <f t="shared" ca="1" si="33"/>
        <v>1.190933333333333</v>
      </c>
      <c r="Q69" s="203">
        <f t="shared" ca="1" si="33"/>
        <v>1.2080666666666664</v>
      </c>
      <c r="R69" s="203">
        <f t="shared" ca="1" si="33"/>
        <v>1.2251999999999998</v>
      </c>
      <c r="S69" s="203">
        <f t="shared" ca="1" si="33"/>
        <v>1.2423333333333333</v>
      </c>
      <c r="T69" s="203">
        <f t="shared" ca="1" si="33"/>
        <v>1.2594666666666667</v>
      </c>
      <c r="U69" s="203">
        <f t="shared" ca="1" si="33"/>
        <v>1.2766000000000002</v>
      </c>
      <c r="V69" s="203">
        <f t="shared" ca="1" si="33"/>
        <v>1.2937333333333336</v>
      </c>
      <c r="W69" s="203">
        <f t="shared" ca="1" si="33"/>
        <v>1.3108666666666671</v>
      </c>
      <c r="X69" s="203">
        <f t="shared" ca="1" si="33"/>
        <v>1.3280000000000005</v>
      </c>
      <c r="Y69" s="203">
        <f t="shared" ca="1" si="33"/>
        <v>1.3455733333333337</v>
      </c>
      <c r="Z69" s="203">
        <f t="shared" ca="1" si="33"/>
        <v>1.363146666666667</v>
      </c>
      <c r="AA69" s="203">
        <f t="shared" ca="1" si="33"/>
        <v>1.3807200000000004</v>
      </c>
      <c r="AB69" s="203">
        <f t="shared" ca="1" si="33"/>
        <v>1.3982933333333338</v>
      </c>
      <c r="AC69" s="203">
        <f t="shared" ca="1" si="33"/>
        <v>1.4158666666666671</v>
      </c>
      <c r="AD69" s="203">
        <f t="shared" ca="1" si="33"/>
        <v>1.4334400000000003</v>
      </c>
      <c r="AE69" s="203">
        <f t="shared" ca="1" si="33"/>
        <v>1.4510133333333337</v>
      </c>
      <c r="AF69" s="203">
        <f t="shared" ca="1" si="33"/>
        <v>1.4685866666666672</v>
      </c>
      <c r="AG69" s="203">
        <f t="shared" ca="1" si="33"/>
        <v>1.4861600000000006</v>
      </c>
      <c r="AH69" s="203">
        <f t="shared" ca="1" si="33"/>
        <v>1.5037333333333338</v>
      </c>
      <c r="AI69" s="203">
        <f t="shared" ca="1" si="33"/>
        <v>1.5228266666666672</v>
      </c>
      <c r="AJ69" s="203">
        <f t="shared" ca="1" si="33"/>
        <v>1.5419200000000006</v>
      </c>
      <c r="AK69" s="203">
        <f t="shared" ca="1" si="33"/>
        <v>1.561013333333334</v>
      </c>
      <c r="AL69" s="203">
        <f t="shared" ca="1" si="33"/>
        <v>1.5801066666666674</v>
      </c>
      <c r="AM69" s="203">
        <f t="shared" ca="1" si="33"/>
        <v>1.5992000000000008</v>
      </c>
      <c r="AN69" s="203">
        <f t="shared" ca="1" si="33"/>
        <v>1.6182933333333342</v>
      </c>
      <c r="AO69" s="203">
        <f t="shared" ca="1" si="33"/>
        <v>1.6373866666666677</v>
      </c>
      <c r="AP69" s="203">
        <f t="shared" ca="1" si="33"/>
        <v>1.6564800000000011</v>
      </c>
      <c r="AQ69" s="203">
        <f t="shared" ca="1" si="33"/>
        <v>1.6755733333333347</v>
      </c>
      <c r="AR69" s="203">
        <f t="shared" ca="1" si="33"/>
        <v>1.6946666666666681</v>
      </c>
      <c r="AS69" s="203">
        <f t="shared" ca="1" si="33"/>
        <v>1.7142800000000014</v>
      </c>
      <c r="AT69" s="203">
        <f t="shared" ca="1" si="33"/>
        <v>1.7338933333333348</v>
      </c>
      <c r="AU69" s="203">
        <f t="shared" ca="1" si="33"/>
        <v>1.7535066666666683</v>
      </c>
      <c r="AV69" s="203">
        <f t="shared" ca="1" si="33"/>
        <v>1.7731200000000018</v>
      </c>
      <c r="AW69" s="203">
        <f t="shared" ca="1" si="33"/>
        <v>1.7927333333333353</v>
      </c>
      <c r="AX69" s="203">
        <f t="shared" ca="1" si="33"/>
        <v>1.8123466666666688</v>
      </c>
      <c r="AY69" s="203">
        <f t="shared" ca="1" si="33"/>
        <v>1.8319600000000023</v>
      </c>
      <c r="AZ69" s="203">
        <f t="shared" ca="1" si="33"/>
        <v>1.8515733333333355</v>
      </c>
      <c r="BA69" s="203">
        <f t="shared" ca="1" si="33"/>
        <v>1.871186666666669</v>
      </c>
      <c r="BB69" s="203">
        <f t="shared" ca="1" si="33"/>
        <v>1.8908000000000025</v>
      </c>
      <c r="BC69" s="203">
        <f t="shared" ca="1" si="33"/>
        <v>1.9086400000000026</v>
      </c>
      <c r="BD69" s="203">
        <f t="shared" ca="1" si="33"/>
        <v>1.9264800000000029</v>
      </c>
      <c r="BE69" s="203">
        <f t="shared" ca="1" si="33"/>
        <v>1.9443200000000032</v>
      </c>
      <c r="BF69" s="203">
        <f t="shared" ca="1" si="33"/>
        <v>1.9621600000000035</v>
      </c>
      <c r="BG69" s="203">
        <f t="shared" ca="1" si="33"/>
        <v>1.9800000000000038</v>
      </c>
      <c r="BH69" s="203">
        <f t="shared" ca="1" si="33"/>
        <v>1.9978400000000041</v>
      </c>
      <c r="BI69" s="203">
        <f t="shared" ca="1" si="33"/>
        <v>2.0156800000000041</v>
      </c>
      <c r="BJ69" s="203">
        <f t="shared" ca="1" si="33"/>
        <v>2.0335200000000042</v>
      </c>
      <c r="BK69" s="203">
        <f t="shared" ca="1" si="33"/>
        <v>2.0513600000000043</v>
      </c>
      <c r="BL69" s="203">
        <f t="shared" ca="1" si="33"/>
        <v>2.0692000000000044</v>
      </c>
      <c r="BM69" s="203">
        <f t="shared" ca="1" si="33"/>
        <v>2.0855066666666708</v>
      </c>
      <c r="BN69" s="203">
        <f t="shared" ca="1" si="33"/>
        <v>2.1018133333333373</v>
      </c>
      <c r="BO69" s="203">
        <f t="shared" ca="1" si="33"/>
        <v>2.1181200000000038</v>
      </c>
      <c r="BP69" s="203">
        <f t="shared" ca="1" si="33"/>
        <v>2.1344266666666702</v>
      </c>
      <c r="BQ69" s="203">
        <f t="shared" ref="BQ69:CF69" ca="1" si="34">BP69*(BQ41/BP41)</f>
        <v>2.1507333333333367</v>
      </c>
      <c r="BR69" s="203">
        <f t="shared" ca="1" si="34"/>
        <v>2.1670400000000036</v>
      </c>
      <c r="BS69" s="203">
        <f t="shared" ca="1" si="34"/>
        <v>2.1833466666666701</v>
      </c>
      <c r="BT69" s="203">
        <f t="shared" ca="1" si="34"/>
        <v>2.1996533333333366</v>
      </c>
      <c r="BU69" s="203">
        <f t="shared" ca="1" si="34"/>
        <v>2.215960000000003</v>
      </c>
      <c r="BV69" s="203">
        <f t="shared" ca="1" si="34"/>
        <v>2.2322666666666695</v>
      </c>
      <c r="BW69" s="203">
        <f t="shared" ca="1" si="34"/>
        <v>2.2482533333333365</v>
      </c>
      <c r="BX69" s="203">
        <f t="shared" ca="1" si="34"/>
        <v>2.2642400000000036</v>
      </c>
      <c r="BY69" s="203">
        <f t="shared" ca="1" si="34"/>
        <v>2.2802266666666702</v>
      </c>
      <c r="BZ69" s="203">
        <f t="shared" ca="1" si="34"/>
        <v>2.2962133333333368</v>
      </c>
      <c r="CA69" s="203">
        <f t="shared" ca="1" si="34"/>
        <v>2.3122000000000034</v>
      </c>
      <c r="CB69" s="203">
        <f t="shared" ca="1" si="34"/>
        <v>2.32818666666667</v>
      </c>
      <c r="CC69" s="203">
        <f t="shared" ca="1" si="34"/>
        <v>2.344173333333337</v>
      </c>
      <c r="CD69" s="203">
        <f t="shared" ca="1" si="34"/>
        <v>2.3601600000000036</v>
      </c>
      <c r="CE69" s="203">
        <f t="shared" ca="1" si="34"/>
        <v>2.3761466666666706</v>
      </c>
      <c r="CF69" s="203">
        <f t="shared" ca="1" si="34"/>
        <v>2.3921333333333377</v>
      </c>
    </row>
    <row r="70" spans="1:84" x14ac:dyDescent="0.2">
      <c r="A70" s="202"/>
      <c r="B70" s="213" t="s">
        <v>189</v>
      </c>
      <c r="C70" s="118"/>
      <c r="D70" s="204">
        <f t="shared" ref="D70:BO73" ca="1" si="35">SUM(D42,D48,D54, D60)</f>
        <v>2066309064.5043156</v>
      </c>
      <c r="E70" s="204">
        <f t="shared" ca="1" si="35"/>
        <v>2131826629.2676032</v>
      </c>
      <c r="F70" s="204">
        <f t="shared" ca="1" si="35"/>
        <v>2186470448.5044742</v>
      </c>
      <c r="G70" s="204">
        <f t="shared" ca="1" si="35"/>
        <v>2241997444.8182697</v>
      </c>
      <c r="H70" s="204">
        <f t="shared" ca="1" si="35"/>
        <v>2298419852.4755349</v>
      </c>
      <c r="I70" s="204">
        <f t="shared" ca="1" si="35"/>
        <v>2355750062.4642591</v>
      </c>
      <c r="J70" s="204">
        <f t="shared" ca="1" si="35"/>
        <v>2414000624.4084454</v>
      </c>
      <c r="K70" s="204">
        <f t="shared" ca="1" si="35"/>
        <v>2473184248.5053344</v>
      </c>
      <c r="L70" s="204">
        <f t="shared" ca="1" si="35"/>
        <v>2533313807.4855442</v>
      </c>
      <c r="M70" s="204">
        <f t="shared" ca="1" si="35"/>
        <v>2594402338.5963922</v>
      </c>
      <c r="N70" s="204">
        <f t="shared" ca="1" si="35"/>
        <v>2652332933.8584194</v>
      </c>
      <c r="O70" s="204">
        <f t="shared" ca="1" si="35"/>
        <v>2714451435.2259188</v>
      </c>
      <c r="P70" s="204">
        <f t="shared" ca="1" si="35"/>
        <v>2777432893.00383</v>
      </c>
      <c r="Q70" s="204">
        <f t="shared" ca="1" si="35"/>
        <v>2841287477.2979894</v>
      </c>
      <c r="R70" s="204">
        <f t="shared" ca="1" si="35"/>
        <v>2906025468.654984</v>
      </c>
      <c r="S70" s="204">
        <f t="shared" ca="1" si="35"/>
        <v>2971657259.2039819</v>
      </c>
      <c r="T70" s="204">
        <f t="shared" ca="1" si="35"/>
        <v>3038193353.8099942</v>
      </c>
      <c r="U70" s="204">
        <f t="shared" ca="1" si="35"/>
        <v>3105644371.2386694</v>
      </c>
      <c r="V70" s="204">
        <f t="shared" ca="1" si="35"/>
        <v>3174021045.332736</v>
      </c>
      <c r="W70" s="204">
        <f t="shared" ca="1" si="35"/>
        <v>3243334226.2002125</v>
      </c>
      <c r="X70" s="204">
        <f t="shared" ca="1" si="35"/>
        <v>3309756953.0921183</v>
      </c>
      <c r="Y70" s="204">
        <f t="shared" ca="1" si="35"/>
        <v>3378082259.1219058</v>
      </c>
      <c r="Z70" s="204">
        <f t="shared" ca="1" si="35"/>
        <v>3447229966.4963698</v>
      </c>
      <c r="AA70" s="204">
        <f t="shared" ca="1" si="35"/>
        <v>3517208450.2156563</v>
      </c>
      <c r="AB70" s="204">
        <f t="shared" ca="1" si="35"/>
        <v>3588026163.7950058</v>
      </c>
      <c r="AC70" s="204">
        <f t="shared" ca="1" si="35"/>
        <v>3659691639.9652491</v>
      </c>
      <c r="AD70" s="204">
        <f t="shared" ca="1" si="35"/>
        <v>3732213491.3793569</v>
      </c>
      <c r="AE70" s="204">
        <f t="shared" ca="1" si="35"/>
        <v>3805600411.3250799</v>
      </c>
      <c r="AF70" s="204">
        <f t="shared" ca="1" si="35"/>
        <v>3879861174.4437418</v>
      </c>
      <c r="AG70" s="204">
        <f t="shared" ca="1" si="35"/>
        <v>3955004637.4552331</v>
      </c>
      <c r="AH70" s="204">
        <f t="shared" ca="1" si="35"/>
        <v>4025629568.5658374</v>
      </c>
      <c r="AI70" s="204">
        <f t="shared" ca="1" si="35"/>
        <v>4101049852.8459215</v>
      </c>
      <c r="AJ70" s="204">
        <f t="shared" ca="1" si="35"/>
        <v>4177226353.2422652</v>
      </c>
      <c r="AK70" s="204">
        <f t="shared" ca="1" si="35"/>
        <v>4254165406.0130668</v>
      </c>
      <c r="AL70" s="204">
        <f t="shared" ca="1" si="35"/>
        <v>4331873396.0899382</v>
      </c>
      <c r="AM70" s="204">
        <f t="shared" ca="1" si="35"/>
        <v>4410356757.4330616</v>
      </c>
      <c r="AN70" s="204">
        <f t="shared" ca="1" si="35"/>
        <v>4489621973.3888493</v>
      </c>
      <c r="AO70" s="204">
        <f t="shared" ca="1" si="35"/>
        <v>4569675577.050128</v>
      </c>
      <c r="AP70" s="204">
        <f t="shared" ca="1" si="35"/>
        <v>4650524151.6188622</v>
      </c>
      <c r="AQ70" s="204">
        <f t="shared" ca="1" si="35"/>
        <v>4732174330.771431</v>
      </c>
      <c r="AR70" s="204">
        <f t="shared" ca="1" si="35"/>
        <v>4810437597.1741667</v>
      </c>
      <c r="AS70" s="204">
        <f t="shared" ca="1" si="35"/>
        <v>4890857681.92663</v>
      </c>
      <c r="AT70" s="204">
        <f t="shared" ca="1" si="35"/>
        <v>4971971303.174799</v>
      </c>
      <c r="AU70" s="204">
        <f t="shared" ca="1" si="35"/>
        <v>5053783434.9927959</v>
      </c>
      <c r="AV70" s="204">
        <f t="shared" ca="1" si="35"/>
        <v>5136299084.1094065</v>
      </c>
      <c r="AW70" s="204">
        <f t="shared" ca="1" si="35"/>
        <v>5219523290.1115742</v>
      </c>
      <c r="AX70" s="204">
        <f t="shared" ca="1" si="35"/>
        <v>5303461125.6491108</v>
      </c>
      <c r="AY70" s="204">
        <f t="shared" ca="1" si="35"/>
        <v>5388117696.6406441</v>
      </c>
      <c r="AZ70" s="204">
        <f t="shared" ca="1" si="35"/>
        <v>5473498142.4808016</v>
      </c>
      <c r="BA70" s="204">
        <f t="shared" ca="1" si="35"/>
        <v>5559607636.2486477</v>
      </c>
      <c r="BB70" s="204">
        <f t="shared" ca="1" si="35"/>
        <v>5643130661.0098267</v>
      </c>
      <c r="BC70" s="204">
        <f t="shared" ca="1" si="35"/>
        <v>5721975836.5969734</v>
      </c>
      <c r="BD70" s="204">
        <f t="shared" ca="1" si="35"/>
        <v>5801415739.8160563</v>
      </c>
      <c r="BE70" s="204">
        <f t="shared" ca="1" si="35"/>
        <v>5881454123.881115</v>
      </c>
      <c r="BF70" s="204">
        <f t="shared" ca="1" si="35"/>
        <v>5962094763.7296648</v>
      </c>
      <c r="BG70" s="204">
        <f t="shared" ca="1" si="35"/>
        <v>6043341456.1421509</v>
      </c>
      <c r="BH70" s="204">
        <f t="shared" ca="1" si="35"/>
        <v>6125198019.8620358</v>
      </c>
      <c r="BI70" s="204">
        <f t="shared" ca="1" si="35"/>
        <v>6207668295.7165279</v>
      </c>
      <c r="BJ70" s="204">
        <f t="shared" ca="1" si="35"/>
        <v>6290756146.7379503</v>
      </c>
      <c r="BK70" s="204">
        <f t="shared" ca="1" si="35"/>
        <v>6374465458.2857523</v>
      </c>
      <c r="BL70" s="204">
        <f t="shared" ca="1" si="35"/>
        <v>6457024908.8625479</v>
      </c>
      <c r="BM70" s="204">
        <f t="shared" ca="1" si="35"/>
        <v>6535362468.2931433</v>
      </c>
      <c r="BN70" s="204">
        <f t="shared" ca="1" si="35"/>
        <v>6614246028.3573036</v>
      </c>
      <c r="BO70" s="204">
        <f t="shared" ca="1" si="35"/>
        <v>6693678801.4785137</v>
      </c>
      <c r="BP70" s="204">
        <f t="shared" ref="BP70:CF75" ca="1" si="36">SUM(BP42,BP48,BP54, BP60)</f>
        <v>6773664017.4665251</v>
      </c>
      <c r="BQ70" s="204">
        <f t="shared" ca="1" si="36"/>
        <v>6854204923.606885</v>
      </c>
      <c r="BR70" s="204">
        <f t="shared" ca="1" si="36"/>
        <v>6935304784.7508917</v>
      </c>
      <c r="BS70" s="204">
        <f t="shared" ca="1" si="36"/>
        <v>7016966883.4060106</v>
      </c>
      <c r="BT70" s="204">
        <f t="shared" ca="1" si="36"/>
        <v>7099194519.8267336</v>
      </c>
      <c r="BU70" s="204">
        <f t="shared" ca="1" si="36"/>
        <v>7181991012.1059036</v>
      </c>
      <c r="BV70" s="204">
        <f t="shared" ca="1" si="36"/>
        <v>7263548942.2155437</v>
      </c>
      <c r="BW70" s="204">
        <f t="shared" ca="1" si="36"/>
        <v>7344595822.8737507</v>
      </c>
      <c r="BX70" s="204">
        <f t="shared" ca="1" si="36"/>
        <v>7426171523.1713715</v>
      </c>
      <c r="BY70" s="204">
        <f t="shared" ca="1" si="36"/>
        <v>7508278963.7214899</v>
      </c>
      <c r="BZ70" s="204">
        <f t="shared" ca="1" si="36"/>
        <v>7590921079.9888382</v>
      </c>
      <c r="CA70" s="204">
        <f t="shared" ca="1" si="36"/>
        <v>7674100822.3616753</v>
      </c>
      <c r="CB70" s="204">
        <f t="shared" ca="1" si="36"/>
        <v>7757821156.2240028</v>
      </c>
      <c r="CC70" s="204">
        <f t="shared" ca="1" si="36"/>
        <v>7842085062.0281143</v>
      </c>
      <c r="CD70" s="204">
        <f t="shared" ca="1" si="36"/>
        <v>7926895535.367487</v>
      </c>
      <c r="CE70" s="204">
        <f t="shared" ca="1" si="36"/>
        <v>8012255587.0500212</v>
      </c>
      <c r="CF70" s="204">
        <f t="shared" ca="1" si="36"/>
        <v>8098168243.1716061</v>
      </c>
    </row>
    <row r="71" spans="1:84" x14ac:dyDescent="0.2">
      <c r="A71" s="202"/>
      <c r="B71" s="213" t="s">
        <v>190</v>
      </c>
      <c r="C71" s="118"/>
      <c r="D71" s="204">
        <f t="shared" ca="1" si="35"/>
        <v>4860568024.0182848</v>
      </c>
      <c r="E71" s="204">
        <f t="shared" ca="1" si="35"/>
        <v>5141341645.3494616</v>
      </c>
      <c r="F71" s="204">
        <f t="shared" ca="1" si="35"/>
        <v>5273126597.5471792</v>
      </c>
      <c r="G71" s="204">
        <f t="shared" ca="1" si="35"/>
        <v>5407041515.4631824</v>
      </c>
      <c r="H71" s="204">
        <f t="shared" ca="1" si="35"/>
        <v>5543115904.5843153</v>
      </c>
      <c r="I71" s="204">
        <f t="shared" ca="1" si="35"/>
        <v>5681379648.363903</v>
      </c>
      <c r="J71" s="204">
        <f t="shared" ca="1" si="35"/>
        <v>5821863012.8391333</v>
      </c>
      <c r="K71" s="204">
        <f t="shared" ca="1" si="35"/>
        <v>5964596651.3030739</v>
      </c>
      <c r="L71" s="204">
        <f t="shared" ca="1" si="35"/>
        <v>6109611609.0319614</v>
      </c>
      <c r="M71" s="204">
        <f t="shared" ca="1" si="35"/>
        <v>6256939328.0683985</v>
      </c>
      <c r="N71" s="204">
        <f t="shared" ca="1" si="35"/>
        <v>6396651030.8858147</v>
      </c>
      <c r="O71" s="204">
        <f t="shared" ca="1" si="35"/>
        <v>6546462600.604681</v>
      </c>
      <c r="P71" s="204">
        <f t="shared" ca="1" si="35"/>
        <v>6698355367.3274632</v>
      </c>
      <c r="Q71" s="204">
        <f t="shared" ca="1" si="35"/>
        <v>6852353858.3563795</v>
      </c>
      <c r="R71" s="204">
        <f t="shared" ca="1" si="35"/>
        <v>7008482867.3442278</v>
      </c>
      <c r="S71" s="204">
        <f t="shared" ca="1" si="35"/>
        <v>7166767457.0481482</v>
      </c>
      <c r="T71" s="204">
        <f t="shared" ca="1" si="35"/>
        <v>7327232962.1109457</v>
      </c>
      <c r="U71" s="204">
        <f t="shared" ca="1" si="35"/>
        <v>7489904991.8702335</v>
      </c>
      <c r="V71" s="204">
        <f t="shared" ca="1" si="35"/>
        <v>7654809433.1956692</v>
      </c>
      <c r="W71" s="204">
        <f t="shared" ca="1" si="35"/>
        <v>7821972453.354557</v>
      </c>
      <c r="X71" s="204">
        <f t="shared" ca="1" si="35"/>
        <v>7982164543.6890936</v>
      </c>
      <c r="Y71" s="204">
        <f t="shared" ca="1" si="35"/>
        <v>8146945314.0758781</v>
      </c>
      <c r="Z71" s="204">
        <f t="shared" ca="1" si="35"/>
        <v>8313709477.7309504</v>
      </c>
      <c r="AA71" s="204">
        <f t="shared" ca="1" si="35"/>
        <v>8482477232.7246962</v>
      </c>
      <c r="AB71" s="204">
        <f t="shared" ca="1" si="35"/>
        <v>8653268966.4831314</v>
      </c>
      <c r="AC71" s="204">
        <f t="shared" ca="1" si="35"/>
        <v>8826105257.4773026</v>
      </c>
      <c r="AD71" s="204">
        <f t="shared" ca="1" si="35"/>
        <v>9001006876.9272766</v>
      </c>
      <c r="AE71" s="204">
        <f t="shared" ca="1" si="35"/>
        <v>9177994790.5208302</v>
      </c>
      <c r="AF71" s="204">
        <f t="shared" ca="1" si="35"/>
        <v>9357090160.1469517</v>
      </c>
      <c r="AG71" s="204">
        <f t="shared" ca="1" si="35"/>
        <v>9538314345.6443348</v>
      </c>
      <c r="AH71" s="204">
        <f t="shared" ca="1" si="35"/>
        <v>9708641155.6293373</v>
      </c>
      <c r="AI71" s="204">
        <f t="shared" ca="1" si="35"/>
        <v>9890532488.6566334</v>
      </c>
      <c r="AJ71" s="204">
        <f t="shared" ca="1" si="35"/>
        <v>10074247589.796999</v>
      </c>
      <c r="AK71" s="204">
        <f t="shared" ca="1" si="35"/>
        <v>10259801740.21637</v>
      </c>
      <c r="AL71" s="204">
        <f t="shared" ca="1" si="35"/>
        <v>10447210338.466436</v>
      </c>
      <c r="AM71" s="204">
        <f t="shared" ca="1" si="35"/>
        <v>10636488901.341171</v>
      </c>
      <c r="AN71" s="204">
        <f t="shared" ca="1" si="35"/>
        <v>10827653064.739412</v>
      </c>
      <c r="AO71" s="204">
        <f t="shared" ca="1" si="35"/>
        <v>11020718584.533501</v>
      </c>
      <c r="AP71" s="204">
        <f t="shared" ca="1" si="35"/>
        <v>11215701337.444071</v>
      </c>
      <c r="AQ71" s="204">
        <f t="shared" ca="1" si="35"/>
        <v>11412617321.920992</v>
      </c>
      <c r="AR71" s="204">
        <f t="shared" ca="1" si="35"/>
        <v>11601365062.197561</v>
      </c>
      <c r="AS71" s="204">
        <f t="shared" ca="1" si="35"/>
        <v>11795314883.074392</v>
      </c>
      <c r="AT71" s="204">
        <f t="shared" ca="1" si="35"/>
        <v>11990937312.216835</v>
      </c>
      <c r="AU71" s="204">
        <f t="shared" ca="1" si="35"/>
        <v>12188244345.645344</v>
      </c>
      <c r="AV71" s="204">
        <f t="shared" ca="1" si="35"/>
        <v>12387248058.133932</v>
      </c>
      <c r="AW71" s="204">
        <f t="shared" ca="1" si="35"/>
        <v>12587960603.700945</v>
      </c>
      <c r="AX71" s="204">
        <f t="shared" ca="1" si="35"/>
        <v>12790394216.102747</v>
      </c>
      <c r="AY71" s="204">
        <f t="shared" ca="1" si="35"/>
        <v>12994561209.330418</v>
      </c>
      <c r="AZ71" s="204">
        <f t="shared" ca="1" si="35"/>
        <v>13200473978.109419</v>
      </c>
      <c r="BA71" s="204">
        <f t="shared" ca="1" si="35"/>
        <v>13408144998.402277</v>
      </c>
      <c r="BB71" s="204">
        <f t="shared" ca="1" si="35"/>
        <v>13609578214.528679</v>
      </c>
      <c r="BC71" s="204">
        <f t="shared" ca="1" si="35"/>
        <v>13799729798.000708</v>
      </c>
      <c r="BD71" s="204">
        <f t="shared" ca="1" si="35"/>
        <v>13991315691.348675</v>
      </c>
      <c r="BE71" s="204">
        <f t="shared" ca="1" si="35"/>
        <v>14184344946.23243</v>
      </c>
      <c r="BF71" s="204">
        <f t="shared" ca="1" si="35"/>
        <v>14378826666.702524</v>
      </c>
      <c r="BG71" s="204">
        <f t="shared" ca="1" si="35"/>
        <v>14574770009.4883</v>
      </c>
      <c r="BH71" s="204">
        <f t="shared" ca="1" si="35"/>
        <v>14772184184.287512</v>
      </c>
      <c r="BI71" s="204">
        <f t="shared" ca="1" si="35"/>
        <v>14971078454.057472</v>
      </c>
      <c r="BJ71" s="204">
        <f t="shared" ca="1" si="35"/>
        <v>15171462135.307775</v>
      </c>
      <c r="BK71" s="204">
        <f t="shared" ca="1" si="35"/>
        <v>15373344598.394545</v>
      </c>
      <c r="BL71" s="204">
        <f t="shared" ca="1" si="35"/>
        <v>15572453934.386303</v>
      </c>
      <c r="BM71" s="204">
        <f t="shared" ca="1" si="35"/>
        <v>15761381261.472988</v>
      </c>
      <c r="BN71" s="204">
        <f t="shared" ca="1" si="35"/>
        <v>15951625382.809267</v>
      </c>
      <c r="BO71" s="204">
        <f t="shared" ca="1" si="35"/>
        <v>16143194045.8237</v>
      </c>
      <c r="BP71" s="204">
        <f t="shared" ca="1" si="36"/>
        <v>16336095039.875463</v>
      </c>
      <c r="BQ71" s="204">
        <f t="shared" ca="1" si="36"/>
        <v>16530336196.470253</v>
      </c>
      <c r="BR71" s="204">
        <f t="shared" ca="1" si="36"/>
        <v>16725925389.477228</v>
      </c>
      <c r="BS71" s="204">
        <f t="shared" ca="1" si="36"/>
        <v>16922870535.347078</v>
      </c>
      <c r="BT71" s="204">
        <f t="shared" ca="1" si="36"/>
        <v>17121179593.331154</v>
      </c>
      <c r="BU71" s="204">
        <f t="shared" ca="1" si="36"/>
        <v>17320860565.701691</v>
      </c>
      <c r="BV71" s="204">
        <f t="shared" ca="1" si="36"/>
        <v>17517554489.090038</v>
      </c>
      <c r="BW71" s="204">
        <f t="shared" ca="1" si="36"/>
        <v>17713015700.103695</v>
      </c>
      <c r="BX71" s="204">
        <f t="shared" ca="1" si="36"/>
        <v>17909752268.16198</v>
      </c>
      <c r="BY71" s="204">
        <f t="shared" ca="1" si="36"/>
        <v>18107771236.921986</v>
      </c>
      <c r="BZ71" s="204">
        <f t="shared" ca="1" si="36"/>
        <v>18307079685.858601</v>
      </c>
      <c r="CA71" s="204">
        <f t="shared" ca="1" si="36"/>
        <v>18507684730.437855</v>
      </c>
      <c r="CB71" s="204">
        <f t="shared" ca="1" si="36"/>
        <v>18709593522.291077</v>
      </c>
      <c r="CC71" s="204">
        <f t="shared" ca="1" si="36"/>
        <v>18912813249.389881</v>
      </c>
      <c r="CD71" s="204">
        <f t="shared" ca="1" si="36"/>
        <v>19117351136.221939</v>
      </c>
      <c r="CE71" s="204">
        <f t="shared" ca="1" si="36"/>
        <v>19323214443.967621</v>
      </c>
      <c r="CF71" s="204">
        <f t="shared" ca="1" si="36"/>
        <v>19530410470.677418</v>
      </c>
    </row>
    <row r="72" spans="1:84" x14ac:dyDescent="0.2">
      <c r="A72" s="202"/>
      <c r="B72" s="213" t="s">
        <v>191</v>
      </c>
      <c r="C72" s="118"/>
      <c r="D72" s="204">
        <f t="shared" ca="1" si="35"/>
        <v>1554163952.6706841</v>
      </c>
      <c r="E72" s="204">
        <f t="shared" ca="1" si="35"/>
        <v>1586705716.2208757</v>
      </c>
      <c r="F72" s="204">
        <f t="shared" ca="1" si="35"/>
        <v>1627376784.7958081</v>
      </c>
      <c r="G72" s="204">
        <f t="shared" ca="1" si="35"/>
        <v>1668705196.8111703</v>
      </c>
      <c r="H72" s="204">
        <f t="shared" ca="1" si="35"/>
        <v>1710700058.1587932</v>
      </c>
      <c r="I72" s="204">
        <f t="shared" ca="1" si="35"/>
        <v>1753370591.3773477</v>
      </c>
      <c r="J72" s="204">
        <f t="shared" ca="1" si="35"/>
        <v>1796726137.0773463</v>
      </c>
      <c r="K72" s="204">
        <f t="shared" ca="1" si="35"/>
        <v>1840776155.3830085</v>
      </c>
      <c r="L72" s="204">
        <f t="shared" ca="1" si="35"/>
        <v>1885530227.3911796</v>
      </c>
      <c r="M72" s="204">
        <f t="shared" ca="1" si="35"/>
        <v>1930998056.6475074</v>
      </c>
      <c r="N72" s="204">
        <f t="shared" ca="1" si="35"/>
        <v>1974115453.3001122</v>
      </c>
      <c r="O72" s="204">
        <f t="shared" ca="1" si="35"/>
        <v>2020349877.2242141</v>
      </c>
      <c r="P72" s="204">
        <f t="shared" ca="1" si="35"/>
        <v>2067226594.3626771</v>
      </c>
      <c r="Q72" s="204">
        <f t="shared" ca="1" si="35"/>
        <v>2114753174.2634494</v>
      </c>
      <c r="R72" s="204">
        <f t="shared" ca="1" si="35"/>
        <v>2162937268.6748576</v>
      </c>
      <c r="S72" s="204">
        <f t="shared" ca="1" si="35"/>
        <v>2211786612.3954649</v>
      </c>
      <c r="T72" s="204">
        <f t="shared" ca="1" si="35"/>
        <v>2261309024.1324368</v>
      </c>
      <c r="U72" s="204">
        <f t="shared" ca="1" si="35"/>
        <v>2311512407.3684902</v>
      </c>
      <c r="V72" s="204">
        <f t="shared" ca="1" si="35"/>
        <v>2362404751.237514</v>
      </c>
      <c r="W72" s="204">
        <f t="shared" ca="1" si="35"/>
        <v>2413994131.4089437</v>
      </c>
      <c r="X72" s="204">
        <f t="shared" ca="1" si="35"/>
        <v>2463432164.0481858</v>
      </c>
      <c r="Y72" s="204">
        <f t="shared" ca="1" si="35"/>
        <v>2514286281.1716413</v>
      </c>
      <c r="Z72" s="204">
        <f t="shared" ca="1" si="35"/>
        <v>2565752506.7119741</v>
      </c>
      <c r="AA72" s="204">
        <f t="shared" ca="1" si="35"/>
        <v>2617837074.1318917</v>
      </c>
      <c r="AB72" s="204">
        <f t="shared" ca="1" si="35"/>
        <v>2670546275.332418</v>
      </c>
      <c r="AC72" s="204">
        <f t="shared" ca="1" si="35"/>
        <v>2723886461.1742706</v>
      </c>
      <c r="AD72" s="204">
        <f t="shared" ca="1" si="35"/>
        <v>2777864042.0037398</v>
      </c>
      <c r="AE72" s="204">
        <f t="shared" ca="1" si="35"/>
        <v>2832485488.1831017</v>
      </c>
      <c r="AF72" s="204">
        <f t="shared" ca="1" si="35"/>
        <v>2887757330.6256123</v>
      </c>
      <c r="AG72" s="204">
        <f t="shared" ca="1" si="35"/>
        <v>2943686161.3351173</v>
      </c>
      <c r="AH72" s="204">
        <f t="shared" ca="1" si="35"/>
        <v>2996251875.9734435</v>
      </c>
      <c r="AI72" s="204">
        <f t="shared" ca="1" si="35"/>
        <v>3052386729.5269542</v>
      </c>
      <c r="AJ72" s="204">
        <f t="shared" ca="1" si="35"/>
        <v>3109084430.0632701</v>
      </c>
      <c r="AK72" s="204">
        <f t="shared" ca="1" si="35"/>
        <v>3166349693.6201463</v>
      </c>
      <c r="AL72" s="204">
        <f t="shared" ca="1" si="35"/>
        <v>3224187272.4626589</v>
      </c>
      <c r="AM72" s="204">
        <f t="shared" ca="1" si="35"/>
        <v>3282601955.3475447</v>
      </c>
      <c r="AN72" s="204">
        <f t="shared" ca="1" si="35"/>
        <v>3341598567.7894077</v>
      </c>
      <c r="AO72" s="204">
        <f t="shared" ca="1" si="35"/>
        <v>3401181972.3287983</v>
      </c>
      <c r="AP72" s="204">
        <f t="shared" ca="1" si="35"/>
        <v>3461357068.802187</v>
      </c>
      <c r="AQ72" s="204">
        <f t="shared" ca="1" si="35"/>
        <v>3522128794.6138401</v>
      </c>
      <c r="AR72" s="204">
        <f t="shared" ca="1" si="35"/>
        <v>3580379661.5985541</v>
      </c>
      <c r="AS72" s="204">
        <f t="shared" ca="1" si="35"/>
        <v>3640235848.4947391</v>
      </c>
      <c r="AT72" s="204">
        <f t="shared" ca="1" si="35"/>
        <v>3700608230.4515095</v>
      </c>
      <c r="AU72" s="204">
        <f t="shared" ca="1" si="35"/>
        <v>3761500509.6424618</v>
      </c>
      <c r="AV72" s="204">
        <f t="shared" ca="1" si="35"/>
        <v>3822916412.5458665</v>
      </c>
      <c r="AW72" s="204">
        <f t="shared" ca="1" si="35"/>
        <v>3884859690.0961208</v>
      </c>
      <c r="AX72" s="204">
        <f t="shared" ca="1" si="35"/>
        <v>3947334117.8361192</v>
      </c>
      <c r="AY72" s="204">
        <f t="shared" ca="1" si="35"/>
        <v>4010343496.0705361</v>
      </c>
      <c r="AZ72" s="204">
        <f t="shared" ca="1" si="35"/>
        <v>4073891650.0200319</v>
      </c>
      <c r="BA72" s="204">
        <f t="shared" ca="1" si="35"/>
        <v>4137982429.9763927</v>
      </c>
      <c r="BB72" s="204">
        <f t="shared" ca="1" si="35"/>
        <v>4200148116.6818438</v>
      </c>
      <c r="BC72" s="204">
        <f t="shared" ca="1" si="35"/>
        <v>4258832109.8611522</v>
      </c>
      <c r="BD72" s="204">
        <f t="shared" ca="1" si="35"/>
        <v>4317958755.2706156</v>
      </c>
      <c r="BE72" s="204">
        <f t="shared" ca="1" si="35"/>
        <v>4377530846.4050798</v>
      </c>
      <c r="BF72" s="204">
        <f t="shared" ca="1" si="35"/>
        <v>4437551192.9280453</v>
      </c>
      <c r="BG72" s="204">
        <f t="shared" ca="1" si="35"/>
        <v>4498022620.7605762</v>
      </c>
      <c r="BH72" s="204">
        <f t="shared" ca="1" si="35"/>
        <v>4558947972.1706791</v>
      </c>
      <c r="BI72" s="204">
        <f t="shared" ca="1" si="35"/>
        <v>4620330105.8631611</v>
      </c>
      <c r="BJ72" s="204">
        <f t="shared" ca="1" si="35"/>
        <v>4682171897.0699615</v>
      </c>
      <c r="BK72" s="204">
        <f t="shared" ca="1" si="35"/>
        <v>4744476237.6409721</v>
      </c>
      <c r="BL72" s="204">
        <f t="shared" ca="1" si="35"/>
        <v>4805924743.6560793</v>
      </c>
      <c r="BM72" s="204">
        <f t="shared" ca="1" si="35"/>
        <v>4864230919.2157221</v>
      </c>
      <c r="BN72" s="204">
        <f t="shared" ca="1" si="35"/>
        <v>4922943479.7745113</v>
      </c>
      <c r="BO72" s="204">
        <f t="shared" ca="1" si="35"/>
        <v>4982064816.3200006</v>
      </c>
      <c r="BP72" s="204">
        <f t="shared" ca="1" si="36"/>
        <v>5041597332.7802391</v>
      </c>
      <c r="BQ72" s="204">
        <f t="shared" ca="1" si="36"/>
        <v>5101543446.0904036</v>
      </c>
      <c r="BR72" s="204">
        <f t="shared" ca="1" si="36"/>
        <v>5161905586.2597551</v>
      </c>
      <c r="BS72" s="204">
        <f t="shared" ca="1" si="36"/>
        <v>5222686196.4389334</v>
      </c>
      <c r="BT72" s="204">
        <f t="shared" ca="1" si="36"/>
        <v>5283887732.9875879</v>
      </c>
      <c r="BU72" s="204">
        <f t="shared" ca="1" si="36"/>
        <v>5345512665.5423403</v>
      </c>
      <c r="BV72" s="204">
        <f t="shared" ca="1" si="36"/>
        <v>5406215743.7475595</v>
      </c>
      <c r="BW72" s="204">
        <f t="shared" ca="1" si="36"/>
        <v>5466538443.1369839</v>
      </c>
      <c r="BX72" s="204">
        <f t="shared" ca="1" si="36"/>
        <v>5527254739.7531719</v>
      </c>
      <c r="BY72" s="204">
        <f t="shared" ca="1" si="36"/>
        <v>5588366807.3905773</v>
      </c>
      <c r="BZ72" s="204">
        <f t="shared" ca="1" si="36"/>
        <v>5649876830.897645</v>
      </c>
      <c r="CA72" s="204">
        <f t="shared" ca="1" si="36"/>
        <v>5711787006.2303114</v>
      </c>
      <c r="CB72" s="204">
        <f t="shared" ca="1" si="36"/>
        <v>5774099540.5057507</v>
      </c>
      <c r="CC72" s="204">
        <f t="shared" ca="1" si="36"/>
        <v>5836816652.0563765</v>
      </c>
      <c r="CD72" s="204">
        <f t="shared" ca="1" si="36"/>
        <v>5899940570.4840889</v>
      </c>
      <c r="CE72" s="204">
        <f t="shared" ca="1" si="36"/>
        <v>5963473536.7147923</v>
      </c>
      <c r="CF72" s="204">
        <f t="shared" ca="1" si="36"/>
        <v>6027417803.0531483</v>
      </c>
    </row>
    <row r="73" spans="1:84" x14ac:dyDescent="0.2">
      <c r="A73" s="202"/>
      <c r="B73" s="213" t="s">
        <v>192</v>
      </c>
      <c r="C73" s="118"/>
      <c r="D73" s="204">
        <f t="shared" ca="1" si="35"/>
        <v>1028782491.6018437</v>
      </c>
      <c r="E73" s="204">
        <f t="shared" ca="1" si="35"/>
        <v>1029255647.1907498</v>
      </c>
      <c r="F73" s="204">
        <f t="shared" ca="1" si="35"/>
        <v>1055637927.8235251</v>
      </c>
      <c r="G73" s="204">
        <f t="shared" ca="1" si="35"/>
        <v>1082446610.2834713</v>
      </c>
      <c r="H73" s="204">
        <f t="shared" ca="1" si="35"/>
        <v>1109687601.3288488</v>
      </c>
      <c r="I73" s="204">
        <f t="shared" ca="1" si="35"/>
        <v>1137366883.3837283</v>
      </c>
      <c r="J73" s="204">
        <f t="shared" ca="1" si="35"/>
        <v>1165490515.4623511</v>
      </c>
      <c r="K73" s="204">
        <f t="shared" ca="1" si="35"/>
        <v>1194064634.1044302</v>
      </c>
      <c r="L73" s="204">
        <f t="shared" ca="1" si="35"/>
        <v>1223095454.3215151</v>
      </c>
      <c r="M73" s="204">
        <f t="shared" ca="1" si="35"/>
        <v>1252589270.5545473</v>
      </c>
      <c r="N73" s="204">
        <f t="shared" ca="1" si="35"/>
        <v>1280558420.8785636</v>
      </c>
      <c r="O73" s="204">
        <f t="shared" ca="1" si="35"/>
        <v>1310549523.5291753</v>
      </c>
      <c r="P73" s="204">
        <f t="shared" ca="1" si="35"/>
        <v>1340957265.5883992</v>
      </c>
      <c r="Q73" s="204">
        <f t="shared" ca="1" si="35"/>
        <v>1371786557.2312219</v>
      </c>
      <c r="R73" s="204">
        <f t="shared" ca="1" si="35"/>
        <v>1403042361.9539447</v>
      </c>
      <c r="S73" s="204">
        <f t="shared" ca="1" si="35"/>
        <v>1434729697.1254663</v>
      </c>
      <c r="T73" s="204">
        <f t="shared" ca="1" si="35"/>
        <v>1466853634.5440805</v>
      </c>
      <c r="U73" s="204">
        <f t="shared" ca="1" si="35"/>
        <v>1499419300.9998472</v>
      </c>
      <c r="V73" s="204">
        <f t="shared" ca="1" si="35"/>
        <v>1532431878.8425827</v>
      </c>
      <c r="W73" s="204">
        <f t="shared" ca="1" si="35"/>
        <v>1565896606.5555332</v>
      </c>
      <c r="X73" s="204">
        <f t="shared" ca="1" si="35"/>
        <v>1597965809.9696028</v>
      </c>
      <c r="Y73" s="204">
        <f t="shared" ca="1" si="35"/>
        <v>1630953567.753237</v>
      </c>
      <c r="Z73" s="204">
        <f t="shared" ca="1" si="35"/>
        <v>1664338384.4843211</v>
      </c>
      <c r="AA73" s="204">
        <f t="shared" ca="1" si="35"/>
        <v>1698124303.6492174</v>
      </c>
      <c r="AB73" s="204">
        <f t="shared" ca="1" si="35"/>
        <v>1732315406.641715</v>
      </c>
      <c r="AC73" s="204">
        <f t="shared" ca="1" si="35"/>
        <v>1766915813.1012337</v>
      </c>
      <c r="AD73" s="204">
        <f t="shared" ca="1" si="35"/>
        <v>1801929681.2539475</v>
      </c>
      <c r="AE73" s="204">
        <f t="shared" ca="1" si="35"/>
        <v>1837361208.2568505</v>
      </c>
      <c r="AF73" s="204">
        <f t="shared" ca="1" si="35"/>
        <v>1873214630.5447941</v>
      </c>
      <c r="AG73" s="204">
        <f t="shared" ca="1" si="35"/>
        <v>1909494224.1805162</v>
      </c>
      <c r="AH73" s="204">
        <f t="shared" ca="1" si="35"/>
        <v>1943592249.9065828</v>
      </c>
      <c r="AI73" s="204">
        <f t="shared" ca="1" si="35"/>
        <v>1980005536.0709987</v>
      </c>
      <c r="AJ73" s="204">
        <f t="shared" ca="1" si="35"/>
        <v>2016783927.1726823</v>
      </c>
      <c r="AK73" s="204">
        <f t="shared" ca="1" si="35"/>
        <v>2053930482.3891041</v>
      </c>
      <c r="AL73" s="204">
        <f t="shared" ca="1" si="35"/>
        <v>2091448284.397505</v>
      </c>
      <c r="AM73" s="204">
        <f t="shared" ca="1" si="35"/>
        <v>2129340439.5463679</v>
      </c>
      <c r="AN73" s="204">
        <f t="shared" ca="1" si="35"/>
        <v>2167610078.0280995</v>
      </c>
      <c r="AO73" s="204">
        <f t="shared" ca="1" si="35"/>
        <v>2206260354.0529261</v>
      </c>
      <c r="AP73" s="204">
        <f t="shared" ca="1" si="35"/>
        <v>2245294446.0240202</v>
      </c>
      <c r="AQ73" s="204">
        <f t="shared" ca="1" si="35"/>
        <v>2284715556.7138572</v>
      </c>
      <c r="AR73" s="204">
        <f t="shared" ca="1" si="35"/>
        <v>2322501450.6453614</v>
      </c>
      <c r="AS73" s="204">
        <f t="shared" ca="1" si="35"/>
        <v>2361328624.146215</v>
      </c>
      <c r="AT73" s="204">
        <f t="shared" ca="1" si="35"/>
        <v>2400490640.1203704</v>
      </c>
      <c r="AU73" s="204">
        <f t="shared" ca="1" si="35"/>
        <v>2439989900.0726447</v>
      </c>
      <c r="AV73" s="204">
        <f t="shared" ca="1" si="35"/>
        <v>2479828821.2736716</v>
      </c>
      <c r="AW73" s="204">
        <f t="shared" ca="1" si="35"/>
        <v>2520009836.8581452</v>
      </c>
      <c r="AX73" s="204">
        <f t="shared" ca="1" si="35"/>
        <v>2560535395.9236588</v>
      </c>
      <c r="AY73" s="204">
        <f t="shared" ca="1" si="35"/>
        <v>2601407963.6301346</v>
      </c>
      <c r="AZ73" s="204">
        <f t="shared" ca="1" si="35"/>
        <v>2642630021.2998552</v>
      </c>
      <c r="BA73" s="204">
        <f t="shared" ca="1" si="35"/>
        <v>2684204066.518096</v>
      </c>
      <c r="BB73" s="204">
        <f t="shared" ca="1" si="35"/>
        <v>2724529352.5088615</v>
      </c>
      <c r="BC73" s="204">
        <f t="shared" ca="1" si="35"/>
        <v>2762596154.4961686</v>
      </c>
      <c r="BD73" s="204">
        <f t="shared" ca="1" si="35"/>
        <v>2800950093.6185832</v>
      </c>
      <c r="BE73" s="204">
        <f t="shared" ca="1" si="35"/>
        <v>2839592981.9444304</v>
      </c>
      <c r="BF73" s="204">
        <f t="shared" ca="1" si="35"/>
        <v>2878526642.0302234</v>
      </c>
      <c r="BG73" s="204">
        <f t="shared" ca="1" si="35"/>
        <v>2917752906.9783401</v>
      </c>
      <c r="BH73" s="204">
        <f t="shared" ca="1" si="35"/>
        <v>2957273620.4949985</v>
      </c>
      <c r="BI73" s="204">
        <f t="shared" ca="1" si="35"/>
        <v>2997090636.9485469</v>
      </c>
      <c r="BJ73" s="204">
        <f t="shared" ca="1" si="35"/>
        <v>3037205821.4280615</v>
      </c>
      <c r="BK73" s="204">
        <f t="shared" ca="1" si="35"/>
        <v>3077621049.8022528</v>
      </c>
      <c r="BL73" s="204">
        <f t="shared" ca="1" si="35"/>
        <v>3117481119.9606786</v>
      </c>
      <c r="BM73" s="204">
        <f t="shared" ca="1" si="35"/>
        <v>3155302845.5887589</v>
      </c>
      <c r="BN73" s="204">
        <f t="shared" ca="1" si="35"/>
        <v>3193388182.7670183</v>
      </c>
      <c r="BO73" s="204">
        <f t="shared" ref="BO73" ca="1" si="37">SUM(BO45,BO51,BO57, BO63)</f>
        <v>3231738682.4678736</v>
      </c>
      <c r="BP73" s="204">
        <f t="shared" ca="1" si="36"/>
        <v>3270355904.0579109</v>
      </c>
      <c r="BQ73" s="204">
        <f t="shared" ca="1" si="36"/>
        <v>3309241415.3411059</v>
      </c>
      <c r="BR73" s="204">
        <f t="shared" ca="1" si="36"/>
        <v>3348396792.6022587</v>
      </c>
      <c r="BS73" s="204">
        <f t="shared" ca="1" si="36"/>
        <v>3387823620.6506457</v>
      </c>
      <c r="BT73" s="204">
        <f t="shared" ca="1" si="36"/>
        <v>3427523492.8638878</v>
      </c>
      <c r="BU73" s="204">
        <f t="shared" ca="1" si="36"/>
        <v>3467498011.2320395</v>
      </c>
      <c r="BV73" s="204">
        <f t="shared" ca="1" si="36"/>
        <v>3506874546.0903125</v>
      </c>
      <c r="BW73" s="204">
        <f t="shared" ca="1" si="36"/>
        <v>3546004362.7964983</v>
      </c>
      <c r="BX73" s="204">
        <f t="shared" ca="1" si="36"/>
        <v>3585389496.1404524</v>
      </c>
      <c r="BY73" s="204">
        <f t="shared" ca="1" si="36"/>
        <v>3625031356.2081103</v>
      </c>
      <c r="BZ73" s="204">
        <f t="shared" ca="1" si="36"/>
        <v>3664931360.2558556</v>
      </c>
      <c r="CA73" s="204">
        <f t="shared" ca="1" si="36"/>
        <v>3705090932.7452226</v>
      </c>
      <c r="CB73" s="204">
        <f t="shared" ca="1" si="36"/>
        <v>3745511505.3777609</v>
      </c>
      <c r="CC73" s="204">
        <f t="shared" ca="1" si="36"/>
        <v>3786194517.1300635</v>
      </c>
      <c r="CD73" s="204">
        <f t="shared" ca="1" si="36"/>
        <v>3827141414.28896</v>
      </c>
      <c r="CE73" s="204">
        <f t="shared" ca="1" si="36"/>
        <v>3868353650.4868751</v>
      </c>
      <c r="CF73" s="204">
        <f t="shared" ca="1" si="36"/>
        <v>3909832686.7373481</v>
      </c>
    </row>
    <row r="74" spans="1:84" x14ac:dyDescent="0.2">
      <c r="A74" s="202"/>
      <c r="B74" s="213" t="s">
        <v>193</v>
      </c>
      <c r="C74" s="118"/>
      <c r="D74" s="204">
        <f t="shared" ref="D74:BO75" ca="1" si="38">SUM(D46,D52,D58, D64)</f>
        <v>774633168.40597796</v>
      </c>
      <c r="E74" s="204">
        <f t="shared" ca="1" si="38"/>
        <v>780821115.57598758</v>
      </c>
      <c r="F74" s="204">
        <f t="shared" ca="1" si="38"/>
        <v>800835424.13018668</v>
      </c>
      <c r="G74" s="204">
        <f t="shared" ca="1" si="38"/>
        <v>821173212.58686185</v>
      </c>
      <c r="H74" s="204">
        <f t="shared" ca="1" si="38"/>
        <v>841838961.97176647</v>
      </c>
      <c r="I74" s="204">
        <f t="shared" ca="1" si="38"/>
        <v>862837210.71277285</v>
      </c>
      <c r="J74" s="204">
        <f t="shared" ca="1" si="38"/>
        <v>884172555.3411175</v>
      </c>
      <c r="K74" s="204">
        <f t="shared" ca="1" si="38"/>
        <v>905849651.20094585</v>
      </c>
      <c r="L74" s="204">
        <f t="shared" ca="1" si="38"/>
        <v>927873213.16724908</v>
      </c>
      <c r="M74" s="204">
        <f t="shared" ca="1" si="38"/>
        <v>950248016.3722924</v>
      </c>
      <c r="N74" s="204">
        <f t="shared" ca="1" si="38"/>
        <v>971466166.85329342</v>
      </c>
      <c r="O74" s="204">
        <f t="shared" ca="1" si="38"/>
        <v>994218229.02094054</v>
      </c>
      <c r="P74" s="204">
        <f t="shared" ca="1" si="38"/>
        <v>1017286365.1279783</v>
      </c>
      <c r="Q74" s="204">
        <f t="shared" ca="1" si="38"/>
        <v>1040674300.1661768</v>
      </c>
      <c r="R74" s="204">
        <f t="shared" ca="1" si="38"/>
        <v>1064385799.5782996</v>
      </c>
      <c r="S74" s="204">
        <f t="shared" ca="1" si="38"/>
        <v>1088424669.6763227</v>
      </c>
      <c r="T74" s="204">
        <f t="shared" ca="1" si="38"/>
        <v>1112794758.0638368</v>
      </c>
      <c r="U74" s="204">
        <f t="shared" ca="1" si="38"/>
        <v>1137499954.062675</v>
      </c>
      <c r="V74" s="204">
        <f t="shared" ca="1" si="38"/>
        <v>1162544189.1438081</v>
      </c>
      <c r="W74" s="204">
        <f t="shared" ca="1" si="38"/>
        <v>1187931437.3625474</v>
      </c>
      <c r="X74" s="204">
        <f t="shared" ca="1" si="38"/>
        <v>1212260003.2136545</v>
      </c>
      <c r="Y74" s="204">
        <f t="shared" ca="1" si="38"/>
        <v>1237285401.8936622</v>
      </c>
      <c r="Z74" s="204">
        <f t="shared" ca="1" si="38"/>
        <v>1262612020.1382959</v>
      </c>
      <c r="AA74" s="204">
        <f t="shared" ca="1" si="38"/>
        <v>1288242925.4446793</v>
      </c>
      <c r="AB74" s="204">
        <f t="shared" ca="1" si="38"/>
        <v>1314181214.0675254</v>
      </c>
      <c r="AC74" s="204">
        <f t="shared" ca="1" si="38"/>
        <v>1340430011.2757072</v>
      </c>
      <c r="AD74" s="204">
        <f t="shared" ca="1" si="38"/>
        <v>1366992471.611043</v>
      </c>
      <c r="AE74" s="204">
        <f t="shared" ca="1" si="38"/>
        <v>1393871779.1493146</v>
      </c>
      <c r="AF74" s="204">
        <f t="shared" ca="1" si="38"/>
        <v>1421071147.7635388</v>
      </c>
      <c r="AG74" s="204">
        <f t="shared" ca="1" si="38"/>
        <v>1448593821.3895087</v>
      </c>
      <c r="AH74" s="204">
        <f t="shared" ca="1" si="38"/>
        <v>1474461498.6961043</v>
      </c>
      <c r="AI74" s="204">
        <f t="shared" ca="1" si="38"/>
        <v>1502085610.7674365</v>
      </c>
      <c r="AJ74" s="204">
        <f t="shared" ca="1" si="38"/>
        <v>1529986701.4236901</v>
      </c>
      <c r="AK74" s="204">
        <f t="shared" ca="1" si="38"/>
        <v>1558167091.4405859</v>
      </c>
      <c r="AL74" s="204">
        <f t="shared" ca="1" si="38"/>
        <v>1586629119.4214144</v>
      </c>
      <c r="AM74" s="204">
        <f t="shared" ca="1" si="38"/>
        <v>1615375141.9271183</v>
      </c>
      <c r="AN74" s="204">
        <f t="shared" ca="1" si="38"/>
        <v>1644407533.6072929</v>
      </c>
      <c r="AO74" s="204">
        <f t="shared" ca="1" si="38"/>
        <v>1673728687.3321095</v>
      </c>
      <c r="AP74" s="204">
        <f t="shared" ca="1" si="38"/>
        <v>1703341014.3251703</v>
      </c>
      <c r="AQ74" s="204">
        <f t="shared" ca="1" si="38"/>
        <v>1733246944.2972977</v>
      </c>
      <c r="AR74" s="204">
        <f t="shared" ca="1" si="38"/>
        <v>1761912354.7755871</v>
      </c>
      <c r="AS74" s="204">
        <f t="shared" ca="1" si="38"/>
        <v>1791367692.1323528</v>
      </c>
      <c r="AT74" s="204">
        <f t="shared" ca="1" si="38"/>
        <v>1821077049.9801366</v>
      </c>
      <c r="AU74" s="204">
        <f t="shared" ca="1" si="38"/>
        <v>1851042250.1649489</v>
      </c>
      <c r="AV74" s="204">
        <f t="shared" ca="1" si="38"/>
        <v>1881265126.4931715</v>
      </c>
      <c r="AW74" s="204">
        <f t="shared" ca="1" si="38"/>
        <v>1911747524.8060887</v>
      </c>
      <c r="AX74" s="204">
        <f t="shared" ca="1" si="38"/>
        <v>1942491303.0548682</v>
      </c>
      <c r="AY74" s="204">
        <f t="shared" ca="1" si="38"/>
        <v>1973498331.3759911</v>
      </c>
      <c r="AZ74" s="204">
        <f t="shared" ca="1" si="38"/>
        <v>2004770492.1671402</v>
      </c>
      <c r="BA74" s="204">
        <f t="shared" ca="1" si="38"/>
        <v>2036309680.1635389</v>
      </c>
      <c r="BB74" s="204">
        <f t="shared" ca="1" si="38"/>
        <v>2066901525.6423895</v>
      </c>
      <c r="BC74" s="204">
        <f t="shared" ca="1" si="38"/>
        <v>2095780025.8193791</v>
      </c>
      <c r="BD74" s="204">
        <f t="shared" ca="1" si="38"/>
        <v>2124876355.9473472</v>
      </c>
      <c r="BE74" s="204">
        <f t="shared" ca="1" si="38"/>
        <v>2154191890.710032</v>
      </c>
      <c r="BF74" s="204">
        <f t="shared" ca="1" si="38"/>
        <v>2183728012.7477937</v>
      </c>
      <c r="BG74" s="204">
        <f t="shared" ca="1" si="38"/>
        <v>2213486112.7013693</v>
      </c>
      <c r="BH74" s="204">
        <f t="shared" ca="1" si="38"/>
        <v>2243467589.2558532</v>
      </c>
      <c r="BI74" s="204">
        <f t="shared" ca="1" si="38"/>
        <v>2273673849.1849189</v>
      </c>
      <c r="BJ74" s="204">
        <f t="shared" ca="1" si="38"/>
        <v>2304106307.3952723</v>
      </c>
      <c r="BK74" s="204">
        <f t="shared" ca="1" si="38"/>
        <v>2334766386.9713392</v>
      </c>
      <c r="BL74" s="204">
        <f t="shared" ca="1" si="38"/>
        <v>2365005308.5127468</v>
      </c>
      <c r="BM74" s="204">
        <f t="shared" ca="1" si="38"/>
        <v>2393697888.0741496</v>
      </c>
      <c r="BN74" s="204">
        <f t="shared" ca="1" si="38"/>
        <v>2422590450.453095</v>
      </c>
      <c r="BO74" s="204">
        <f t="shared" ca="1" si="38"/>
        <v>2451684172.2589984</v>
      </c>
      <c r="BP74" s="204">
        <f t="shared" ca="1" si="36"/>
        <v>2480980236.4693155</v>
      </c>
      <c r="BQ74" s="204">
        <f t="shared" ca="1" si="36"/>
        <v>2510479832.4623351</v>
      </c>
      <c r="BR74" s="204">
        <f t="shared" ca="1" si="36"/>
        <v>2540184156.0501261</v>
      </c>
      <c r="BS74" s="204">
        <f t="shared" ca="1" si="36"/>
        <v>2570094409.5116553</v>
      </c>
      <c r="BT74" s="204">
        <f t="shared" ca="1" si="36"/>
        <v>2600211801.6260657</v>
      </c>
      <c r="BU74" s="204">
        <f t="shared" ca="1" si="36"/>
        <v>2630537547.7061248</v>
      </c>
      <c r="BV74" s="204">
        <f t="shared" ca="1" si="36"/>
        <v>2660409647.3441648</v>
      </c>
      <c r="BW74" s="204">
        <f t="shared" ca="1" si="36"/>
        <v>2690094586.6208663</v>
      </c>
      <c r="BX74" s="204">
        <f t="shared" ca="1" si="36"/>
        <v>2719973216.0239148</v>
      </c>
      <c r="BY74" s="204">
        <f t="shared" ca="1" si="36"/>
        <v>2750046605.2827635</v>
      </c>
      <c r="BZ74" s="204">
        <f t="shared" ca="1" si="36"/>
        <v>2780315829.5665603</v>
      </c>
      <c r="CA74" s="204">
        <f t="shared" ca="1" si="36"/>
        <v>2810781969.5104761</v>
      </c>
      <c r="CB74" s="204">
        <f t="shared" ca="1" si="36"/>
        <v>2841446111.2421551</v>
      </c>
      <c r="CC74" s="204">
        <f t="shared" ca="1" si="36"/>
        <v>2872309346.4082856</v>
      </c>
      <c r="CD74" s="204">
        <f t="shared" ca="1" si="36"/>
        <v>2903372772.2013011</v>
      </c>
      <c r="CE74" s="204">
        <f t="shared" ca="1" si="36"/>
        <v>2934637491.3862014</v>
      </c>
      <c r="CF74" s="204">
        <f t="shared" ca="1" si="36"/>
        <v>2966104612.3275013</v>
      </c>
    </row>
    <row r="75" spans="1:84" x14ac:dyDescent="0.2">
      <c r="A75" s="202"/>
      <c r="B75" s="213" t="s">
        <v>194</v>
      </c>
      <c r="C75" s="118"/>
      <c r="D75" s="204">
        <f t="shared" ca="1" si="38"/>
        <v>267677475.1771217</v>
      </c>
      <c r="E75" s="204">
        <f t="shared" ca="1" si="38"/>
        <v>277126879.03152359</v>
      </c>
      <c r="F75" s="204">
        <f t="shared" ca="1" si="38"/>
        <v>284230300.62136692</v>
      </c>
      <c r="G75" s="204">
        <f t="shared" ca="1" si="38"/>
        <v>291448530.7735948</v>
      </c>
      <c r="H75" s="204">
        <f t="shared" ca="1" si="38"/>
        <v>298783159.88101864</v>
      </c>
      <c r="I75" s="204">
        <f t="shared" ca="1" si="38"/>
        <v>306235798.70944488</v>
      </c>
      <c r="J75" s="204">
        <f t="shared" ca="1" si="38"/>
        <v>313808078.64655924</v>
      </c>
      <c r="K75" s="204">
        <f t="shared" ca="1" si="38"/>
        <v>321501651.95375609</v>
      </c>
      <c r="L75" s="204">
        <f t="shared" ca="1" si="38"/>
        <v>329318192.02094644</v>
      </c>
      <c r="M75" s="204">
        <f t="shared" ca="1" si="38"/>
        <v>337259393.62438005</v>
      </c>
      <c r="N75" s="204">
        <f t="shared" ca="1" si="38"/>
        <v>344790079.21792054</v>
      </c>
      <c r="O75" s="204">
        <f t="shared" ca="1" si="38"/>
        <v>352865180.59959507</v>
      </c>
      <c r="P75" s="204">
        <f t="shared" ca="1" si="38"/>
        <v>361052462.11085576</v>
      </c>
      <c r="Q75" s="204">
        <f t="shared" ca="1" si="38"/>
        <v>369353245.81600505</v>
      </c>
      <c r="R75" s="204">
        <f t="shared" ca="1" si="38"/>
        <v>377768868.13610649</v>
      </c>
      <c r="S75" s="204">
        <f t="shared" ca="1" si="38"/>
        <v>386300679.99741715</v>
      </c>
      <c r="T75" s="204">
        <f t="shared" ca="1" si="38"/>
        <v>394950046.9813059</v>
      </c>
      <c r="U75" s="204">
        <f t="shared" ca="1" si="38"/>
        <v>403718349.47567117</v>
      </c>
      <c r="V75" s="204">
        <f t="shared" ca="1" si="38"/>
        <v>412606982.82787275</v>
      </c>
      <c r="W75" s="204">
        <f t="shared" ca="1" si="38"/>
        <v>421617357.49919319</v>
      </c>
      <c r="X75" s="204">
        <f t="shared" ca="1" si="38"/>
        <v>430251987.57498097</v>
      </c>
      <c r="Y75" s="204">
        <f t="shared" ca="1" si="38"/>
        <v>439133928.41549408</v>
      </c>
      <c r="Z75" s="204">
        <f t="shared" ca="1" si="38"/>
        <v>448122777.20469344</v>
      </c>
      <c r="AA75" s="204">
        <f t="shared" ca="1" si="38"/>
        <v>457219622.64944518</v>
      </c>
      <c r="AB75" s="204">
        <f t="shared" ca="1" si="38"/>
        <v>466425563.66317254</v>
      </c>
      <c r="AC75" s="204">
        <f t="shared" ca="1" si="38"/>
        <v>475741709.45691663</v>
      </c>
      <c r="AD75" s="204">
        <f t="shared" ca="1" si="38"/>
        <v>485169179.6311844</v>
      </c>
      <c r="AE75" s="204">
        <f t="shared" ca="1" si="38"/>
        <v>494709104.2685883</v>
      </c>
      <c r="AF75" s="204">
        <f t="shared" ca="1" si="38"/>
        <v>504362624.02728504</v>
      </c>
      <c r="AG75" s="204">
        <f t="shared" ca="1" si="38"/>
        <v>514130890.2352218</v>
      </c>
      <c r="AH75" s="204">
        <f t="shared" ca="1" si="38"/>
        <v>523311769.69153321</v>
      </c>
      <c r="AI75" s="204">
        <f t="shared" ca="1" si="38"/>
        <v>533116053.6531021</v>
      </c>
      <c r="AJ75" s="204">
        <f t="shared" ca="1" si="38"/>
        <v>543018642.21423304</v>
      </c>
      <c r="AK75" s="204">
        <f t="shared" ca="1" si="38"/>
        <v>553020359.05935836</v>
      </c>
      <c r="AL75" s="204">
        <f t="shared" ca="1" si="38"/>
        <v>563122034.2002306</v>
      </c>
      <c r="AM75" s="204">
        <f t="shared" ca="1" si="38"/>
        <v>573324504.02209234</v>
      </c>
      <c r="AN75" s="204">
        <f t="shared" ca="1" si="38"/>
        <v>583628611.33016944</v>
      </c>
      <c r="AO75" s="204">
        <f t="shared" ca="1" si="38"/>
        <v>594035205.39649332</v>
      </c>
      <c r="AP75" s="204">
        <f t="shared" ca="1" si="38"/>
        <v>604545142.00705361</v>
      </c>
      <c r="AQ75" s="204">
        <f t="shared" ca="1" si="38"/>
        <v>615159283.50928283</v>
      </c>
      <c r="AR75" s="204">
        <f t="shared" ca="1" si="38"/>
        <v>625333143.32657826</v>
      </c>
      <c r="AS75" s="204">
        <f t="shared" ca="1" si="38"/>
        <v>635787346.10851979</v>
      </c>
      <c r="AT75" s="204">
        <f t="shared" ca="1" si="38"/>
        <v>646331705.0968554</v>
      </c>
      <c r="AU75" s="204">
        <f t="shared" ca="1" si="38"/>
        <v>656966866.89579344</v>
      </c>
      <c r="AV75" s="204">
        <f t="shared" ca="1" si="38"/>
        <v>667693482.3544817</v>
      </c>
      <c r="AW75" s="204">
        <f t="shared" ca="1" si="38"/>
        <v>678512206.59346008</v>
      </c>
      <c r="AX75" s="204">
        <f t="shared" ca="1" si="38"/>
        <v>689423699.03127241</v>
      </c>
      <c r="AY75" s="204">
        <f t="shared" ca="1" si="38"/>
        <v>700428623.41123796</v>
      </c>
      <c r="AZ75" s="204">
        <f t="shared" ca="1" si="38"/>
        <v>711527647.82838488</v>
      </c>
      <c r="BA75" s="204">
        <f t="shared" ca="1" si="38"/>
        <v>722721444.75654578</v>
      </c>
      <c r="BB75" s="204">
        <f t="shared" ca="1" si="38"/>
        <v>733579013.42817199</v>
      </c>
      <c r="BC75" s="204">
        <f t="shared" ca="1" si="38"/>
        <v>743828487.85250914</v>
      </c>
      <c r="BD75" s="204">
        <f t="shared" ca="1" si="38"/>
        <v>754155273.85291064</v>
      </c>
      <c r="BE75" s="204">
        <f t="shared" ca="1" si="38"/>
        <v>764559859.32813835</v>
      </c>
      <c r="BF75" s="204">
        <f t="shared" ca="1" si="38"/>
        <v>775042735.0008955</v>
      </c>
      <c r="BG75" s="204">
        <f t="shared" ca="1" si="38"/>
        <v>785604394.43335545</v>
      </c>
      <c r="BH75" s="204">
        <f t="shared" ca="1" si="38"/>
        <v>796245334.04277194</v>
      </c>
      <c r="BI75" s="204">
        <f t="shared" ca="1" si="38"/>
        <v>806966053.11717331</v>
      </c>
      <c r="BJ75" s="204">
        <f t="shared" ca="1" si="38"/>
        <v>817767053.8311398</v>
      </c>
      <c r="BK75" s="204">
        <f t="shared" ca="1" si="38"/>
        <v>828648841.26166511</v>
      </c>
      <c r="BL75" s="204">
        <f t="shared" ca="1" si="38"/>
        <v>839381152.41556823</v>
      </c>
      <c r="BM75" s="204">
        <f t="shared" ca="1" si="38"/>
        <v>849564641.34611201</v>
      </c>
      <c r="BN75" s="204">
        <f t="shared" ca="1" si="38"/>
        <v>859819107.60768723</v>
      </c>
      <c r="BO75" s="204">
        <f t="shared" ca="1" si="38"/>
        <v>870144968.79914224</v>
      </c>
      <c r="BP75" s="204">
        <f t="shared" ca="1" si="36"/>
        <v>880542644.77945268</v>
      </c>
      <c r="BQ75" s="204">
        <f t="shared" ca="1" si="36"/>
        <v>891012557.67935872</v>
      </c>
      <c r="BR75" s="204">
        <f t="shared" ca="1" si="36"/>
        <v>901555131.91306031</v>
      </c>
      <c r="BS75" s="204">
        <f t="shared" ca="1" si="36"/>
        <v>912170794.18996942</v>
      </c>
      <c r="BT75" s="204">
        <f t="shared" ca="1" si="36"/>
        <v>922859973.52652252</v>
      </c>
      <c r="BU75" s="204">
        <f t="shared" ca="1" si="36"/>
        <v>933623101.25805092</v>
      </c>
      <c r="BV75" s="204">
        <f t="shared" ca="1" si="36"/>
        <v>944225222.03366244</v>
      </c>
      <c r="BW75" s="204">
        <f t="shared" ca="1" si="36"/>
        <v>954760923.02036631</v>
      </c>
      <c r="BX75" s="204">
        <f t="shared" ca="1" si="36"/>
        <v>965365368.00643706</v>
      </c>
      <c r="BY75" s="204">
        <f t="shared" ca="1" si="36"/>
        <v>976038936.65750432</v>
      </c>
      <c r="BZ75" s="204">
        <f t="shared" ca="1" si="36"/>
        <v>986782010.56984103</v>
      </c>
      <c r="CA75" s="204">
        <f t="shared" ca="1" si="36"/>
        <v>997594973.27970672</v>
      </c>
      <c r="CB75" s="204">
        <f t="shared" ca="1" si="36"/>
        <v>1008478210.2727351</v>
      </c>
      <c r="CC75" s="204">
        <f t="shared" ca="1" si="36"/>
        <v>1019432108.993366</v>
      </c>
      <c r="CD75" s="204">
        <f t="shared" ca="1" si="36"/>
        <v>1030457058.8543195</v>
      </c>
      <c r="CE75" s="204">
        <f t="shared" ca="1" si="36"/>
        <v>1041553451.2461177</v>
      </c>
      <c r="CF75" s="204">
        <f t="shared" ca="1" si="36"/>
        <v>1052721679.5466477</v>
      </c>
    </row>
    <row r="76" spans="1:84" x14ac:dyDescent="0.2">
      <c r="B76" s="127" t="s">
        <v>195</v>
      </c>
      <c r="C76" s="149"/>
      <c r="D76" s="205">
        <f t="shared" ref="D76:BO76" ca="1" si="39">SUM(D70:D75)</f>
        <v>10552134176.378227</v>
      </c>
      <c r="E76" s="205">
        <f t="shared" ca="1" si="39"/>
        <v>10947077632.6362</v>
      </c>
      <c r="F76" s="205">
        <f t="shared" ca="1" si="39"/>
        <v>11227677483.422539</v>
      </c>
      <c r="G76" s="205">
        <f t="shared" ca="1" si="39"/>
        <v>11512812510.736551</v>
      </c>
      <c r="H76" s="205">
        <f t="shared" ca="1" si="39"/>
        <v>11802545538.40028</v>
      </c>
      <c r="I76" s="205">
        <f t="shared" ca="1" si="39"/>
        <v>12096940195.011454</v>
      </c>
      <c r="J76" s="205">
        <f t="shared" ca="1" si="39"/>
        <v>12396060923.774952</v>
      </c>
      <c r="K76" s="205">
        <f t="shared" ca="1" si="39"/>
        <v>12699972992.450552</v>
      </c>
      <c r="L76" s="205">
        <f t="shared" ca="1" si="39"/>
        <v>13008742503.418398</v>
      </c>
      <c r="M76" s="205">
        <f t="shared" ca="1" si="39"/>
        <v>13322436403.863516</v>
      </c>
      <c r="N76" s="205">
        <f t="shared" ca="1" si="39"/>
        <v>13619914084.994123</v>
      </c>
      <c r="O76" s="205">
        <f t="shared" ca="1" si="39"/>
        <v>13938896846.204525</v>
      </c>
      <c r="P76" s="205">
        <f t="shared" ca="1" si="39"/>
        <v>14262310947.521202</v>
      </c>
      <c r="Q76" s="205">
        <f t="shared" ca="1" si="39"/>
        <v>14590208613.131222</v>
      </c>
      <c r="R76" s="205">
        <f t="shared" ca="1" si="39"/>
        <v>14922642634.342422</v>
      </c>
      <c r="S76" s="205">
        <f t="shared" ca="1" si="39"/>
        <v>15259666375.4468</v>
      </c>
      <c r="T76" s="205">
        <f t="shared" ca="1" si="39"/>
        <v>15601333779.642601</v>
      </c>
      <c r="U76" s="205">
        <f t="shared" ca="1" si="39"/>
        <v>15947699375.015587</v>
      </c>
      <c r="V76" s="205">
        <f t="shared" ca="1" si="39"/>
        <v>16298818280.580183</v>
      </c>
      <c r="W76" s="205">
        <f t="shared" ca="1" si="39"/>
        <v>16654746212.380985</v>
      </c>
      <c r="X76" s="205">
        <f t="shared" ca="1" si="39"/>
        <v>16995831461.587635</v>
      </c>
      <c r="Y76" s="205">
        <f t="shared" ca="1" si="39"/>
        <v>17346686752.43182</v>
      </c>
      <c r="Z76" s="205">
        <f t="shared" ca="1" si="39"/>
        <v>17701765132.766602</v>
      </c>
      <c r="AA76" s="205">
        <f t="shared" ca="1" si="39"/>
        <v>18061109608.815586</v>
      </c>
      <c r="AB76" s="205">
        <f t="shared" ca="1" si="39"/>
        <v>18424763589.982967</v>
      </c>
      <c r="AC76" s="205">
        <f t="shared" ca="1" si="39"/>
        <v>18792770892.45068</v>
      </c>
      <c r="AD76" s="205">
        <f t="shared" ca="1" si="39"/>
        <v>19165175742.806545</v>
      </c>
      <c r="AE76" s="205">
        <f t="shared" ca="1" si="39"/>
        <v>19542022781.703766</v>
      </c>
      <c r="AF76" s="205">
        <f t="shared" ca="1" si="39"/>
        <v>19923357067.551926</v>
      </c>
      <c r="AG76" s="205">
        <f t="shared" ca="1" si="39"/>
        <v>20309224080.239929</v>
      </c>
      <c r="AH76" s="205">
        <f t="shared" ca="1" si="39"/>
        <v>20671888118.462841</v>
      </c>
      <c r="AI76" s="205">
        <f t="shared" ca="1" si="39"/>
        <v>21059176271.521049</v>
      </c>
      <c r="AJ76" s="205">
        <f t="shared" ca="1" si="39"/>
        <v>21450347643.913143</v>
      </c>
      <c r="AK76" s="205">
        <f t="shared" ca="1" si="39"/>
        <v>21845434772.738628</v>
      </c>
      <c r="AL76" s="205">
        <f t="shared" ca="1" si="39"/>
        <v>22244470445.038181</v>
      </c>
      <c r="AM76" s="205">
        <f t="shared" ca="1" si="39"/>
        <v>22647487699.617352</v>
      </c>
      <c r="AN76" s="205">
        <f t="shared" ca="1" si="39"/>
        <v>23054519828.883232</v>
      </c>
      <c r="AO76" s="205">
        <f t="shared" ca="1" si="39"/>
        <v>23465600380.693954</v>
      </c>
      <c r="AP76" s="205">
        <f t="shared" ca="1" si="39"/>
        <v>23880763160.221363</v>
      </c>
      <c r="AQ76" s="205">
        <f t="shared" ca="1" si="39"/>
        <v>24300042231.826698</v>
      </c>
      <c r="AR76" s="205">
        <f t="shared" ca="1" si="39"/>
        <v>24701929269.717808</v>
      </c>
      <c r="AS76" s="205">
        <f t="shared" ca="1" si="39"/>
        <v>25114892075.882851</v>
      </c>
      <c r="AT76" s="205">
        <f t="shared" ca="1" si="39"/>
        <v>25531416241.040504</v>
      </c>
      <c r="AU76" s="205">
        <f t="shared" ca="1" si="39"/>
        <v>25951527307.413986</v>
      </c>
      <c r="AV76" s="205">
        <f t="shared" ca="1" si="39"/>
        <v>26375250984.91053</v>
      </c>
      <c r="AW76" s="205">
        <f t="shared" ca="1" si="39"/>
        <v>26802613152.166332</v>
      </c>
      <c r="AX76" s="205">
        <f t="shared" ca="1" si="39"/>
        <v>27233639857.597778</v>
      </c>
      <c r="AY76" s="205">
        <f t="shared" ca="1" si="39"/>
        <v>27668357320.458965</v>
      </c>
      <c r="AZ76" s="205">
        <f t="shared" ca="1" si="39"/>
        <v>28106791931.905632</v>
      </c>
      <c r="BA76" s="205">
        <f t="shared" ca="1" si="39"/>
        <v>28548970256.065502</v>
      </c>
      <c r="BB76" s="205">
        <f t="shared" ca="1" si="39"/>
        <v>28977866883.799774</v>
      </c>
      <c r="BC76" s="205">
        <f t="shared" ca="1" si="39"/>
        <v>29382742412.626888</v>
      </c>
      <c r="BD76" s="205">
        <f t="shared" ca="1" si="39"/>
        <v>29790671909.854183</v>
      </c>
      <c r="BE76" s="205">
        <f t="shared" ca="1" si="39"/>
        <v>30201674648.501228</v>
      </c>
      <c r="BF76" s="205">
        <f t="shared" ca="1" si="39"/>
        <v>30615770013.139153</v>
      </c>
      <c r="BG76" s="205">
        <f t="shared" ca="1" si="39"/>
        <v>31032977500.504097</v>
      </c>
      <c r="BH76" s="205">
        <f t="shared" ca="1" si="39"/>
        <v>31453316720.11385</v>
      </c>
      <c r="BI76" s="205">
        <f t="shared" ca="1" si="39"/>
        <v>31876807394.887798</v>
      </c>
      <c r="BJ76" s="205">
        <f t="shared" ca="1" si="39"/>
        <v>32303469361.770161</v>
      </c>
      <c r="BK76" s="205">
        <f t="shared" ca="1" si="39"/>
        <v>32733322572.356529</v>
      </c>
      <c r="BL76" s="205">
        <f t="shared" ca="1" si="39"/>
        <v>33157271167.793926</v>
      </c>
      <c r="BM76" s="205">
        <f t="shared" ca="1" si="39"/>
        <v>33559540023.990875</v>
      </c>
      <c r="BN76" s="205">
        <f t="shared" ca="1" si="39"/>
        <v>33964612631.768887</v>
      </c>
      <c r="BO76" s="205">
        <f t="shared" ca="1" si="39"/>
        <v>34372505487.148232</v>
      </c>
      <c r="BP76" s="205">
        <f t="shared" ref="BP76:CF76" ca="1" si="40">SUM(BP70:BP75)</f>
        <v>34783235175.428902</v>
      </c>
      <c r="BQ76" s="205">
        <f t="shared" ca="1" si="40"/>
        <v>35196818371.650337</v>
      </c>
      <c r="BR76" s="205">
        <f t="shared" ca="1" si="40"/>
        <v>35613271841.053322</v>
      </c>
      <c r="BS76" s="205">
        <f t="shared" ca="1" si="40"/>
        <v>36032612439.544296</v>
      </c>
      <c r="BT76" s="205">
        <f t="shared" ca="1" si="40"/>
        <v>36454857114.161949</v>
      </c>
      <c r="BU76" s="205">
        <f t="shared" ca="1" si="40"/>
        <v>36880022903.54615</v>
      </c>
      <c r="BV76" s="205">
        <f t="shared" ca="1" si="40"/>
        <v>37298828590.521278</v>
      </c>
      <c r="BW76" s="205">
        <f t="shared" ca="1" si="40"/>
        <v>37715009838.552162</v>
      </c>
      <c r="BX76" s="205">
        <f t="shared" ca="1" si="40"/>
        <v>38133906611.257332</v>
      </c>
      <c r="BY76" s="205">
        <f t="shared" ca="1" si="40"/>
        <v>38555533906.182419</v>
      </c>
      <c r="BZ76" s="205">
        <f t="shared" ca="1" si="40"/>
        <v>38979906797.137337</v>
      </c>
      <c r="CA76" s="205">
        <f t="shared" ca="1" si="40"/>
        <v>39407040434.565247</v>
      </c>
      <c r="CB76" s="205">
        <f t="shared" ca="1" si="40"/>
        <v>39836950045.913483</v>
      </c>
      <c r="CC76" s="205">
        <f t="shared" ca="1" si="40"/>
        <v>40269650936.006088</v>
      </c>
      <c r="CD76" s="205">
        <f t="shared" ca="1" si="40"/>
        <v>40705158487.418091</v>
      </c>
      <c r="CE76" s="205">
        <f t="shared" ca="1" si="40"/>
        <v>41143488160.851631</v>
      </c>
      <c r="CF76" s="205">
        <f t="shared" ca="1" si="40"/>
        <v>41584655495.513664</v>
      </c>
    </row>
    <row r="77" spans="1:84" x14ac:dyDescent="0.2">
      <c r="B77" s="127" t="s">
        <v>196</v>
      </c>
      <c r="C77" s="215"/>
      <c r="D77" s="222">
        <f ca="1">SUMPRODUCT(D70:D75,_xlfn.ANCHORARRAY(Control!$Y$11))</f>
        <v>2974914622.4734788</v>
      </c>
      <c r="E77" s="222">
        <f ca="1">SUMPRODUCT(E70:E75,_xlfn.ANCHORARRAY(Control!$Y$11))</f>
        <v>3079110263.8014302</v>
      </c>
      <c r="F77" s="222">
        <f ca="1">SUMPRODUCT(F70:F75,_xlfn.ANCHORARRAY(Control!$Y$11))</f>
        <v>3158035241.3163085</v>
      </c>
      <c r="G77" s="222">
        <f ca="1">SUMPRODUCT(G70:G75,_xlfn.ANCHORARRAY(Control!$Y$11))</f>
        <v>3238235838.5508223</v>
      </c>
      <c r="H77" s="222">
        <f ca="1">SUMPRODUCT(H70:H75,_xlfn.ANCHORARRAY(Control!$Y$11))</f>
        <v>3319729726.1084251</v>
      </c>
      <c r="I77" s="222">
        <f ca="1">SUMPRODUCT(I70:I75,_xlfn.ANCHORARRAY(Control!$Y$11))</f>
        <v>3402534800.9537129</v>
      </c>
      <c r="J77" s="222">
        <f ca="1">SUMPRODUCT(J70:J75,_xlfn.ANCHORARRAY(Control!$Y$11))</f>
        <v>3486669189.1777329</v>
      </c>
      <c r="K77" s="222">
        <f ca="1">SUMPRODUCT(K70:K75,_xlfn.ANCHORARRAY(Control!$Y$11))</f>
        <v>3572151248.7960258</v>
      </c>
      <c r="L77" s="222">
        <f ca="1">SUMPRODUCT(L70:L75,_xlfn.ANCHORARRAY(Control!$Y$11))</f>
        <v>3658999572.5797544</v>
      </c>
      <c r="M77" s="222">
        <f ca="1">SUMPRODUCT(M70:M75,_xlfn.ANCHORARRAY(Control!$Y$11))</f>
        <v>3747232990.9203253</v>
      </c>
      <c r="N77" s="222">
        <f ca="1">SUMPRODUCT(N70:N75,_xlfn.ANCHORARRAY(Control!$Y$11))</f>
        <v>3830905235.1117039</v>
      </c>
      <c r="O77" s="222">
        <f ca="1">SUMPRODUCT(O70:O75,_xlfn.ANCHORARRAY(Control!$Y$11))</f>
        <v>3920626268.9467454</v>
      </c>
      <c r="P77" s="222">
        <f ca="1">SUMPRODUCT(P70:P75,_xlfn.ANCHORARRAY(Control!$Y$11))</f>
        <v>4011593716.2781396</v>
      </c>
      <c r="Q77" s="222">
        <f ca="1">SUMPRODUCT(Q70:Q75,_xlfn.ANCHORARRAY(Control!$Y$11))</f>
        <v>4103822266.3263574</v>
      </c>
      <c r="R77" s="222">
        <f ca="1">SUMPRODUCT(R70:R75,_xlfn.ANCHORARRAY(Control!$Y$11))</f>
        <v>4197326767.8272729</v>
      </c>
      <c r="S77" s="222">
        <f ca="1">SUMPRODUCT(S70:S75,_xlfn.ANCHORARRAY(Control!$Y$11))</f>
        <v>4292122230.6813707</v>
      </c>
      <c r="T77" s="222">
        <f ca="1">SUMPRODUCT(T70:T75,_xlfn.ANCHORARRAY(Control!$Y$11))</f>
        <v>4388223827.6194572</v>
      </c>
      <c r="U77" s="222">
        <f ca="1">SUMPRODUCT(U70:U75,_xlfn.ANCHORARRAY(Control!$Y$11))</f>
        <v>4485646895.8850393</v>
      </c>
      <c r="V77" s="222">
        <f ca="1">SUMPRODUCT(V70:V75,_xlfn.ANCHORARRAY(Control!$Y$11))</f>
        <v>4584406938.9335232</v>
      </c>
      <c r="W77" s="222">
        <f ca="1">SUMPRODUCT(W70:W75,_xlfn.ANCHORARRAY(Control!$Y$11))</f>
        <v>4684519628.1483984</v>
      </c>
      <c r="X77" s="222">
        <f ca="1">SUMPRODUCT(X70:X75,_xlfn.ANCHORARRAY(Control!$Y$11))</f>
        <v>4780457481.1762562</v>
      </c>
      <c r="Y77" s="222">
        <f ca="1">SUMPRODUCT(Y70:Y75,_xlfn.ANCHORARRAY(Control!$Y$11))</f>
        <v>4879143368.3518562</v>
      </c>
      <c r="Z77" s="222">
        <f ca="1">SUMPRODUCT(Z70:Z75,_xlfn.ANCHORARRAY(Control!$Y$11))</f>
        <v>4979017093.7583666</v>
      </c>
      <c r="AA77" s="222">
        <f ca="1">SUMPRODUCT(AA70:AA75,_xlfn.ANCHORARRAY(Control!$Y$11))</f>
        <v>5080090753.8565388</v>
      </c>
      <c r="AB77" s="222">
        <f ca="1">SUMPRODUCT(AB70:AB75,_xlfn.ANCHORARRAY(Control!$Y$11))</f>
        <v>5182376558.5106783</v>
      </c>
      <c r="AC77" s="222">
        <f ca="1">SUMPRODUCT(AC70:AC75,_xlfn.ANCHORARRAY(Control!$Y$11))</f>
        <v>5285886832.0004072</v>
      </c>
      <c r="AD77" s="222">
        <f ca="1">SUMPRODUCT(AD70:AD75,_xlfn.ANCHORARRAY(Control!$Y$11))</f>
        <v>5390634014.0411692</v>
      </c>
      <c r="AE77" s="222">
        <f ca="1">SUMPRODUCT(AE70:AE75,_xlfn.ANCHORARRAY(Control!$Y$11))</f>
        <v>5496630660.8135433</v>
      </c>
      <c r="AF77" s="222">
        <f ca="1">SUMPRODUCT(AF70:AF75,_xlfn.ANCHORARRAY(Control!$Y$11))</f>
        <v>5603889446.0014162</v>
      </c>
      <c r="AG77" s="222">
        <f ca="1">SUMPRODUCT(AG70:AG75,_xlfn.ANCHORARRAY(Control!$Y$11))</f>
        <v>5712423161.8391523</v>
      </c>
      <c r="AH77" s="222">
        <f ca="1">SUMPRODUCT(AH70:AH75,_xlfn.ANCHORARRAY(Control!$Y$11))</f>
        <v>5814430522.4779396</v>
      </c>
      <c r="AI77" s="222">
        <f ca="1">SUMPRODUCT(AI70:AI75,_xlfn.ANCHORARRAY(Control!$Y$11))</f>
        <v>5923363983.9176025</v>
      </c>
      <c r="AJ77" s="222">
        <f ca="1">SUMPRODUCT(AJ70:AJ75,_xlfn.ANCHORARRAY(Control!$Y$11))</f>
        <v>6033389687.7349243</v>
      </c>
      <c r="AK77" s="222">
        <f ca="1">SUMPRODUCT(AK70:AK75,_xlfn.ANCHORARRAY(Control!$Y$11))</f>
        <v>6144516785.7176895</v>
      </c>
      <c r="AL77" s="222">
        <f ca="1">SUMPRODUCT(AL70:AL75,_xlfn.ANCHORARRAY(Control!$Y$11))</f>
        <v>6256754499.9552307</v>
      </c>
      <c r="AM77" s="222">
        <f ca="1">SUMPRODUCT(AM70:AM75,_xlfn.ANCHORARRAY(Control!$Y$11))</f>
        <v>6370112123.3513956</v>
      </c>
      <c r="AN77" s="222">
        <f ca="1">SUMPRODUCT(AN70:AN75,_xlfn.ANCHORARRAY(Control!$Y$11))</f>
        <v>6484599020.141139</v>
      </c>
      <c r="AO77" s="222">
        <f ca="1">SUMPRODUCT(AO70:AO75,_xlfn.ANCHORARRAY(Control!$Y$11))</f>
        <v>6600224626.4107475</v>
      </c>
      <c r="AP77" s="222">
        <f ca="1">SUMPRODUCT(AP70:AP75,_xlfn.ANCHORARRAY(Control!$Y$11))</f>
        <v>6716998450.6217432</v>
      </c>
      <c r="AQ77" s="222">
        <f ca="1">SUMPRODUCT(AQ70:AQ75,_xlfn.ANCHORARRAY(Control!$Y$11))</f>
        <v>6834930074.1384754</v>
      </c>
      <c r="AR77" s="222">
        <f ca="1">SUMPRODUCT(AR70:AR75,_xlfn.ANCHORARRAY(Control!$Y$11))</f>
        <v>6947969799.5312757</v>
      </c>
      <c r="AS77" s="222">
        <f ca="1">SUMPRODUCT(AS70:AS75,_xlfn.ANCHORARRAY(Control!$Y$11))</f>
        <v>7064124814.0896511</v>
      </c>
      <c r="AT77" s="222">
        <f ca="1">SUMPRODUCT(AT70:AT75,_xlfn.ANCHORARRAY(Control!$Y$11))</f>
        <v>7181281540.4136848</v>
      </c>
      <c r="AU77" s="222">
        <f ca="1">SUMPRODUCT(AU70:AU75,_xlfn.ANCHORARRAY(Control!$Y$11))</f>
        <v>7299447162.824152</v>
      </c>
      <c r="AV77" s="222">
        <f ca="1">SUMPRODUCT(AV70:AV75,_xlfn.ANCHORARRAY(Control!$Y$11))</f>
        <v>7418628912.8067064</v>
      </c>
      <c r="AW77" s="222">
        <f ca="1">SUMPRODUCT(AW70:AW75,_xlfn.ANCHORARRAY(Control!$Y$11))</f>
        <v>7538834069.3057957</v>
      </c>
      <c r="AX77" s="222">
        <f ca="1">SUMPRODUCT(AX70:AX75,_xlfn.ANCHORARRAY(Control!$Y$11))</f>
        <v>7660069959.0203342</v>
      </c>
      <c r="AY77" s="222">
        <f ca="1">SUMPRODUCT(AY70:AY75,_xlfn.ANCHORARRAY(Control!$Y$11))</f>
        <v>7782343956.7011576</v>
      </c>
      <c r="AZ77" s="222">
        <f ca="1">SUMPRODUCT(AZ70:AZ75,_xlfn.ANCHORARRAY(Control!$Y$11))</f>
        <v>7905663485.4502792</v>
      </c>
      <c r="BA77" s="222">
        <f ca="1">SUMPRODUCT(BA70:BA75,_xlfn.ANCHORARRAY(Control!$Y$11))</f>
        <v>8030036017.0219431</v>
      </c>
      <c r="BB77" s="222">
        <f ca="1">SUMPRODUCT(BB70:BB75,_xlfn.ANCHORARRAY(Control!$Y$11))</f>
        <v>8150672774.5433683</v>
      </c>
      <c r="BC77" s="222">
        <f ca="1">SUMPRODUCT(BC70:BC75,_xlfn.ANCHORARRAY(Control!$Y$11))</f>
        <v>8264553062.4002647</v>
      </c>
      <c r="BD77" s="222">
        <f ca="1">SUMPRODUCT(BD70:BD75,_xlfn.ANCHORARRAY(Control!$Y$11))</f>
        <v>8379292347.0924263</v>
      </c>
      <c r="BE77" s="222">
        <f ca="1">SUMPRODUCT(BE70:BE75,_xlfn.ANCHORARRAY(Control!$Y$11))</f>
        <v>8494896049.5871286</v>
      </c>
      <c r="BF77" s="222">
        <f ca="1">SUMPRODUCT(BF70:BF75,_xlfn.ANCHORARRAY(Control!$Y$11))</f>
        <v>8611369622.2280235</v>
      </c>
      <c r="BG77" s="222">
        <f ca="1">SUMPRODUCT(BG70:BG75,_xlfn.ANCHORARRAY(Control!$Y$11))</f>
        <v>8728718548.9076691</v>
      </c>
      <c r="BH77" s="222">
        <f ca="1">SUMPRODUCT(BH70:BH75,_xlfn.ANCHORARRAY(Control!$Y$11))</f>
        <v>8846948345.2409859</v>
      </c>
      <c r="BI77" s="222">
        <f ca="1">SUMPRODUCT(BI70:BI75,_xlfn.ANCHORARRAY(Control!$Y$11))</f>
        <v>8966064558.7396183</v>
      </c>
      <c r="BJ77" s="222">
        <f ca="1">SUMPRODUCT(BJ70:BJ75,_xlfn.ANCHORARRAY(Control!$Y$11))</f>
        <v>9086072768.9872532</v>
      </c>
      <c r="BK77" s="222">
        <f ca="1">SUMPRODUCT(BK70:BK75,_xlfn.ANCHORARRAY(Control!$Y$11))</f>
        <v>9206978587.8158283</v>
      </c>
      <c r="BL77" s="222">
        <f ca="1">SUMPRODUCT(BL70:BL75,_xlfn.ANCHORARRAY(Control!$Y$11))</f>
        <v>9326223601.6245842</v>
      </c>
      <c r="BM77" s="222">
        <f ca="1">SUMPRODUCT(BM70:BM75,_xlfn.ANCHORARRAY(Control!$Y$11))</f>
        <v>9439370705.8478851</v>
      </c>
      <c r="BN77" s="222">
        <f ca="1">SUMPRODUCT(BN70:BN75,_xlfn.ANCHORARRAY(Control!$Y$11))</f>
        <v>9553306427.8475094</v>
      </c>
      <c r="BO77" s="222">
        <f ca="1">SUMPRODUCT(BO70:BO75,_xlfn.ANCHORARRAY(Control!$Y$11))</f>
        <v>9668035407.4977264</v>
      </c>
      <c r="BP77" s="222">
        <f ca="1">SUMPRODUCT(BP70:BP75,_xlfn.ANCHORARRAY(Control!$Y$11))</f>
        <v>9783562309.7847099</v>
      </c>
      <c r="BQ77" s="222">
        <f ca="1">SUMPRODUCT(BQ70:BQ75,_xlfn.ANCHORARRAY(Control!$Y$11))</f>
        <v>9899891824.9358578</v>
      </c>
      <c r="BR77" s="222">
        <f ca="1">SUMPRODUCT(BR70:BR75,_xlfn.ANCHORARRAY(Control!$Y$11))</f>
        <v>10017028668.549715</v>
      </c>
      <c r="BS77" s="222">
        <f ca="1">SUMPRODUCT(BS70:BS75,_xlfn.ANCHORARRAY(Control!$Y$11))</f>
        <v>10134977581.726582</v>
      </c>
      <c r="BT77" s="222">
        <f ca="1">SUMPRODUCT(BT70:BT75,_xlfn.ANCHORARRAY(Control!$Y$11))</f>
        <v>10253743331.199718</v>
      </c>
      <c r="BU77" s="222">
        <f ca="1">SUMPRODUCT(BU70:BU75,_xlfn.ANCHORARRAY(Control!$Y$11))</f>
        <v>10373330709.467272</v>
      </c>
      <c r="BV77" s="222">
        <f ca="1">SUMPRODUCT(BV70:BV75,_xlfn.ANCHORARRAY(Control!$Y$11))</f>
        <v>10491129166.76405</v>
      </c>
      <c r="BW77" s="222">
        <f ca="1">SUMPRODUCT(BW70:BW75,_xlfn.ANCHORARRAY(Control!$Y$11))</f>
        <v>10608189450.076218</v>
      </c>
      <c r="BX77" s="222">
        <f ca="1">SUMPRODUCT(BX70:BX75,_xlfn.ANCHORARRAY(Control!$Y$11))</f>
        <v>10726013535.439915</v>
      </c>
      <c r="BY77" s="222">
        <f ca="1">SUMPRODUCT(BY70:BY75,_xlfn.ANCHORARRAY(Control!$Y$11))</f>
        <v>10844605641.250317</v>
      </c>
      <c r="BZ77" s="222">
        <f ca="1">SUMPRODUCT(BZ70:BZ75,_xlfn.ANCHORARRAY(Control!$Y$11))</f>
        <v>10963970007.353619</v>
      </c>
      <c r="CA77" s="222">
        <f ca="1">SUMPRODUCT(CA70:CA75,_xlfn.ANCHORARRAY(Control!$Y$11))</f>
        <v>11084110895.150843</v>
      </c>
      <c r="CB77" s="222">
        <f ca="1">SUMPRODUCT(CB70:CB75,_xlfn.ANCHORARRAY(Control!$Y$11))</f>
        <v>11205032587.702171</v>
      </c>
      <c r="CC77" s="222">
        <f ca="1">SUMPRODUCT(CC70:CC75,_xlfn.ANCHORARRAY(Control!$Y$11))</f>
        <v>11326739389.831686</v>
      </c>
      <c r="CD77" s="222">
        <f ca="1">SUMPRODUCT(CD70:CD75,_xlfn.ANCHORARRAY(Control!$Y$11))</f>
        <v>11449235628.232702</v>
      </c>
      <c r="CE77" s="222">
        <f ca="1">SUMPRODUCT(CE70:CE75,_xlfn.ANCHORARRAY(Control!$Y$11))</f>
        <v>11572525651.573502</v>
      </c>
      <c r="CF77" s="222">
        <f ca="1">SUMPRODUCT(CF70:CF75,_xlfn.ANCHORARRAY(Control!$Y$11))</f>
        <v>11696613830.60364</v>
      </c>
    </row>
    <row r="78" spans="1:84" x14ac:dyDescent="0.2">
      <c r="B78" s="127" t="s">
        <v>197</v>
      </c>
      <c r="C78" s="215"/>
      <c r="D78" s="222">
        <f ca="1">D77*0.25</f>
        <v>743728655.6183697</v>
      </c>
      <c r="E78" s="222">
        <f t="shared" ref="E78:BP78" ca="1" si="41">E77*0.25</f>
        <v>769777565.95035756</v>
      </c>
      <c r="F78" s="222">
        <f t="shared" ca="1" si="41"/>
        <v>789508810.32907712</v>
      </c>
      <c r="G78" s="222">
        <f t="shared" ca="1" si="41"/>
        <v>809558959.63770556</v>
      </c>
      <c r="H78" s="222">
        <f t="shared" ca="1" si="41"/>
        <v>829932431.52710629</v>
      </c>
      <c r="I78" s="222">
        <f t="shared" ca="1" si="41"/>
        <v>850633700.23842824</v>
      </c>
      <c r="J78" s="222">
        <f t="shared" ca="1" si="41"/>
        <v>871667297.29443324</v>
      </c>
      <c r="K78" s="222">
        <f t="shared" ca="1" si="41"/>
        <v>893037812.19900644</v>
      </c>
      <c r="L78" s="222">
        <f t="shared" ca="1" si="41"/>
        <v>914749893.14493859</v>
      </c>
      <c r="M78" s="222">
        <f t="shared" ca="1" si="41"/>
        <v>936808247.73008132</v>
      </c>
      <c r="N78" s="222">
        <f t="shared" ca="1" si="41"/>
        <v>957726308.77792597</v>
      </c>
      <c r="O78" s="222">
        <f t="shared" ca="1" si="41"/>
        <v>980156567.23668635</v>
      </c>
      <c r="P78" s="222">
        <f t="shared" ca="1" si="41"/>
        <v>1002898429.0695349</v>
      </c>
      <c r="Q78" s="222">
        <f t="shared" ca="1" si="41"/>
        <v>1025955566.5815893</v>
      </c>
      <c r="R78" s="222">
        <f t="shared" ca="1" si="41"/>
        <v>1049331691.9568182</v>
      </c>
      <c r="S78" s="222">
        <f t="shared" ca="1" si="41"/>
        <v>1073030557.6703427</v>
      </c>
      <c r="T78" s="222">
        <f t="shared" ca="1" si="41"/>
        <v>1097055956.9048643</v>
      </c>
      <c r="U78" s="222">
        <f t="shared" ca="1" si="41"/>
        <v>1121411723.9712598</v>
      </c>
      <c r="V78" s="222">
        <f t="shared" ca="1" si="41"/>
        <v>1146101734.7333808</v>
      </c>
      <c r="W78" s="222">
        <f t="shared" ca="1" si="41"/>
        <v>1171129907.0370996</v>
      </c>
      <c r="X78" s="222">
        <f t="shared" ca="1" si="41"/>
        <v>1195114370.294064</v>
      </c>
      <c r="Y78" s="222">
        <f t="shared" ca="1" si="41"/>
        <v>1219785842.0879641</v>
      </c>
      <c r="Z78" s="222">
        <f t="shared" ca="1" si="41"/>
        <v>1244754273.4395916</v>
      </c>
      <c r="AA78" s="222">
        <f t="shared" ca="1" si="41"/>
        <v>1270022688.4641347</v>
      </c>
      <c r="AB78" s="222">
        <f t="shared" ca="1" si="41"/>
        <v>1295594139.6276696</v>
      </c>
      <c r="AC78" s="222">
        <f t="shared" ca="1" si="41"/>
        <v>1321471708.0001018</v>
      </c>
      <c r="AD78" s="222">
        <f t="shared" ca="1" si="41"/>
        <v>1347658503.5102923</v>
      </c>
      <c r="AE78" s="222">
        <f t="shared" ca="1" si="41"/>
        <v>1374157665.2033858</v>
      </c>
      <c r="AF78" s="222">
        <f t="shared" ca="1" si="41"/>
        <v>1400972361.5003541</v>
      </c>
      <c r="AG78" s="222">
        <f t="shared" ca="1" si="41"/>
        <v>1428105790.4597881</v>
      </c>
      <c r="AH78" s="222">
        <f t="shared" ca="1" si="41"/>
        <v>1453607630.6194849</v>
      </c>
      <c r="AI78" s="222">
        <f t="shared" ca="1" si="41"/>
        <v>1480840995.9794006</v>
      </c>
      <c r="AJ78" s="222">
        <f t="shared" ca="1" si="41"/>
        <v>1508347421.9337311</v>
      </c>
      <c r="AK78" s="222">
        <f t="shared" ca="1" si="41"/>
        <v>1536129196.4294224</v>
      </c>
      <c r="AL78" s="222">
        <f t="shared" ca="1" si="41"/>
        <v>1564188624.9888077</v>
      </c>
      <c r="AM78" s="222">
        <f t="shared" ca="1" si="41"/>
        <v>1592528030.8378489</v>
      </c>
      <c r="AN78" s="222">
        <f t="shared" ca="1" si="41"/>
        <v>1621149755.0352848</v>
      </c>
      <c r="AO78" s="222">
        <f t="shared" ca="1" si="41"/>
        <v>1650056156.6026869</v>
      </c>
      <c r="AP78" s="222">
        <f t="shared" ca="1" si="41"/>
        <v>1679249612.6554358</v>
      </c>
      <c r="AQ78" s="222">
        <f t="shared" ca="1" si="41"/>
        <v>1708732518.5346189</v>
      </c>
      <c r="AR78" s="222">
        <f t="shared" ca="1" si="41"/>
        <v>1736992449.8828189</v>
      </c>
      <c r="AS78" s="222">
        <f t="shared" ca="1" si="41"/>
        <v>1766031203.5224128</v>
      </c>
      <c r="AT78" s="222">
        <f t="shared" ca="1" si="41"/>
        <v>1795320385.1034212</v>
      </c>
      <c r="AU78" s="222">
        <f t="shared" ca="1" si="41"/>
        <v>1824861790.706038</v>
      </c>
      <c r="AV78" s="222">
        <f t="shared" ca="1" si="41"/>
        <v>1854657228.2016766</v>
      </c>
      <c r="AW78" s="222">
        <f t="shared" ca="1" si="41"/>
        <v>1884708517.3264489</v>
      </c>
      <c r="AX78" s="222">
        <f t="shared" ca="1" si="41"/>
        <v>1915017489.7550836</v>
      </c>
      <c r="AY78" s="222">
        <f t="shared" ca="1" si="41"/>
        <v>1945585989.1752894</v>
      </c>
      <c r="AZ78" s="222">
        <f t="shared" ca="1" si="41"/>
        <v>1976415871.3625698</v>
      </c>
      <c r="BA78" s="222">
        <f t="shared" ca="1" si="41"/>
        <v>2007509004.2554858</v>
      </c>
      <c r="BB78" s="222">
        <f t="shared" ca="1" si="41"/>
        <v>2037668193.6358421</v>
      </c>
      <c r="BC78" s="222">
        <f t="shared" ca="1" si="41"/>
        <v>2066138265.6000662</v>
      </c>
      <c r="BD78" s="222">
        <f t="shared" ca="1" si="41"/>
        <v>2094823086.7731066</v>
      </c>
      <c r="BE78" s="222">
        <f t="shared" ca="1" si="41"/>
        <v>2123724012.3967822</v>
      </c>
      <c r="BF78" s="222">
        <f t="shared" ca="1" si="41"/>
        <v>2152842405.5570059</v>
      </c>
      <c r="BG78" s="222">
        <f t="shared" ca="1" si="41"/>
        <v>2182179637.2269173</v>
      </c>
      <c r="BH78" s="222">
        <f t="shared" ca="1" si="41"/>
        <v>2211737086.3102465</v>
      </c>
      <c r="BI78" s="222">
        <f t="shared" ca="1" si="41"/>
        <v>2241516139.6849046</v>
      </c>
      <c r="BJ78" s="222">
        <f t="shared" ca="1" si="41"/>
        <v>2271518192.2468133</v>
      </c>
      <c r="BK78" s="222">
        <f t="shared" ca="1" si="41"/>
        <v>2301744646.9539571</v>
      </c>
      <c r="BL78" s="222">
        <f t="shared" ca="1" si="41"/>
        <v>2331555900.406146</v>
      </c>
      <c r="BM78" s="222">
        <f t="shared" ca="1" si="41"/>
        <v>2359842676.4619713</v>
      </c>
      <c r="BN78" s="222">
        <f t="shared" ca="1" si="41"/>
        <v>2388326606.9618773</v>
      </c>
      <c r="BO78" s="222">
        <f t="shared" ca="1" si="41"/>
        <v>2417008851.8744316</v>
      </c>
      <c r="BP78" s="222">
        <f t="shared" ca="1" si="41"/>
        <v>2445890577.4461775</v>
      </c>
      <c r="BQ78" s="222">
        <f t="shared" ref="BQ78:CF78" ca="1" si="42">BQ77*0.25</f>
        <v>2474972956.2339644</v>
      </c>
      <c r="BR78" s="222">
        <f t="shared" ca="1" si="42"/>
        <v>2504257167.1374288</v>
      </c>
      <c r="BS78" s="222">
        <f t="shared" ca="1" si="42"/>
        <v>2533744395.4316454</v>
      </c>
      <c r="BT78" s="222">
        <f t="shared" ca="1" si="42"/>
        <v>2563435832.7999296</v>
      </c>
      <c r="BU78" s="222">
        <f t="shared" ca="1" si="42"/>
        <v>2593332677.366818</v>
      </c>
      <c r="BV78" s="222">
        <f t="shared" ca="1" si="42"/>
        <v>2622782291.6910124</v>
      </c>
      <c r="BW78" s="222">
        <f t="shared" ca="1" si="42"/>
        <v>2652047362.5190544</v>
      </c>
      <c r="BX78" s="222">
        <f t="shared" ca="1" si="42"/>
        <v>2681503383.8599787</v>
      </c>
      <c r="BY78" s="222">
        <f t="shared" ca="1" si="42"/>
        <v>2711151410.3125792</v>
      </c>
      <c r="BZ78" s="222">
        <f t="shared" ca="1" si="42"/>
        <v>2740992501.8384047</v>
      </c>
      <c r="CA78" s="222">
        <f t="shared" ca="1" si="42"/>
        <v>2771027723.7877107</v>
      </c>
      <c r="CB78" s="222">
        <f t="shared" ca="1" si="42"/>
        <v>2801258146.9255428</v>
      </c>
      <c r="CC78" s="222">
        <f t="shared" ca="1" si="42"/>
        <v>2831684847.4579215</v>
      </c>
      <c r="CD78" s="222">
        <f t="shared" ca="1" si="42"/>
        <v>2862308907.0581756</v>
      </c>
      <c r="CE78" s="222">
        <f t="shared" ca="1" si="42"/>
        <v>2893131412.8933754</v>
      </c>
      <c r="CF78" s="222">
        <f t="shared" ca="1" si="42"/>
        <v>2924153457.6509099</v>
      </c>
    </row>
    <row r="79" spans="1:84" x14ac:dyDescent="0.2">
      <c r="B79" s="127" t="s">
        <v>198</v>
      </c>
      <c r="C79" s="215"/>
      <c r="D79" s="222">
        <f ca="1">(D78+D77)*0.575</f>
        <v>2138219884.9028127</v>
      </c>
      <c r="E79" s="222">
        <f t="shared" ref="E79:BP79" ca="1" si="43">(E78+E77)*0.575</f>
        <v>2213110502.1072779</v>
      </c>
      <c r="F79" s="222">
        <f t="shared" ca="1" si="43"/>
        <v>2269837829.6960964</v>
      </c>
      <c r="G79" s="222">
        <f t="shared" ca="1" si="43"/>
        <v>2327482008.9584036</v>
      </c>
      <c r="H79" s="222">
        <f t="shared" ca="1" si="43"/>
        <v>2386055740.6404305</v>
      </c>
      <c r="I79" s="222">
        <f t="shared" ca="1" si="43"/>
        <v>2445571888.1854811</v>
      </c>
      <c r="J79" s="222">
        <f t="shared" ca="1" si="43"/>
        <v>2506043479.7214952</v>
      </c>
      <c r="K79" s="222">
        <f t="shared" ca="1" si="43"/>
        <v>2567483710.0721436</v>
      </c>
      <c r="L79" s="222">
        <f t="shared" ca="1" si="43"/>
        <v>2629905942.7916985</v>
      </c>
      <c r="M79" s="222">
        <f t="shared" ca="1" si="43"/>
        <v>2693323712.2239838</v>
      </c>
      <c r="N79" s="222">
        <f t="shared" ca="1" si="43"/>
        <v>2753463137.7365365</v>
      </c>
      <c r="O79" s="222">
        <f t="shared" ca="1" si="43"/>
        <v>2817950130.8054729</v>
      </c>
      <c r="P79" s="222">
        <f t="shared" ca="1" si="43"/>
        <v>2883332983.5749125</v>
      </c>
      <c r="Q79" s="222">
        <f t="shared" ca="1" si="43"/>
        <v>2949622253.9220691</v>
      </c>
      <c r="R79" s="222">
        <f t="shared" ca="1" si="43"/>
        <v>3016828614.3758521</v>
      </c>
      <c r="S79" s="222">
        <f t="shared" ca="1" si="43"/>
        <v>3084962853.3022346</v>
      </c>
      <c r="T79" s="222">
        <f t="shared" ca="1" si="43"/>
        <v>3154035876.1014848</v>
      </c>
      <c r="U79" s="222">
        <f t="shared" ca="1" si="43"/>
        <v>3224058706.4173717</v>
      </c>
      <c r="V79" s="222">
        <f t="shared" ca="1" si="43"/>
        <v>3295042487.35847</v>
      </c>
      <c r="W79" s="222">
        <f t="shared" ca="1" si="43"/>
        <v>3366998482.7316613</v>
      </c>
      <c r="X79" s="222">
        <f t="shared" ca="1" si="43"/>
        <v>3435953814.5954337</v>
      </c>
      <c r="Y79" s="222">
        <f t="shared" ca="1" si="43"/>
        <v>3506884296.0028963</v>
      </c>
      <c r="Z79" s="222">
        <f t="shared" ca="1" si="43"/>
        <v>3578668536.1388254</v>
      </c>
      <c r="AA79" s="222">
        <f t="shared" ca="1" si="43"/>
        <v>3651315229.3343868</v>
      </c>
      <c r="AB79" s="222">
        <f t="shared" ca="1" si="43"/>
        <v>3724833151.4295497</v>
      </c>
      <c r="AC79" s="222">
        <f t="shared" ca="1" si="43"/>
        <v>3799231160.5002923</v>
      </c>
      <c r="AD79" s="222">
        <f t="shared" ca="1" si="43"/>
        <v>3874518197.5920901</v>
      </c>
      <c r="AE79" s="222">
        <f t="shared" ca="1" si="43"/>
        <v>3950703287.4597344</v>
      </c>
      <c r="AF79" s="222">
        <f t="shared" ca="1" si="43"/>
        <v>4027795539.3135176</v>
      </c>
      <c r="AG79" s="222">
        <f t="shared" ca="1" si="43"/>
        <v>4105804147.5718904</v>
      </c>
      <c r="AH79" s="222">
        <f t="shared" ca="1" si="43"/>
        <v>4179121938.0310187</v>
      </c>
      <c r="AI79" s="222">
        <f t="shared" ca="1" si="43"/>
        <v>4257417863.4407763</v>
      </c>
      <c r="AJ79" s="222">
        <f t="shared" ca="1" si="43"/>
        <v>4336498838.0594769</v>
      </c>
      <c r="AK79" s="222">
        <f t="shared" ca="1" si="43"/>
        <v>4416371439.7345886</v>
      </c>
      <c r="AL79" s="222">
        <f t="shared" ca="1" si="43"/>
        <v>4497042296.8428221</v>
      </c>
      <c r="AM79" s="222">
        <f t="shared" ca="1" si="43"/>
        <v>4578518088.6588154</v>
      </c>
      <c r="AN79" s="222">
        <f t="shared" ca="1" si="43"/>
        <v>4660805545.7264433</v>
      </c>
      <c r="AO79" s="222">
        <f t="shared" ca="1" si="43"/>
        <v>4743911450.2327242</v>
      </c>
      <c r="AP79" s="222">
        <f t="shared" ca="1" si="43"/>
        <v>4827842636.3843775</v>
      </c>
      <c r="AQ79" s="222">
        <f t="shared" ca="1" si="43"/>
        <v>4912605990.7870283</v>
      </c>
      <c r="AR79" s="222">
        <f t="shared" ca="1" si="43"/>
        <v>4993853293.4131041</v>
      </c>
      <c r="AS79" s="222">
        <f t="shared" ca="1" si="43"/>
        <v>5077339710.1269369</v>
      </c>
      <c r="AT79" s="222">
        <f t="shared" ca="1" si="43"/>
        <v>5161546107.1723347</v>
      </c>
      <c r="AU79" s="222">
        <f t="shared" ca="1" si="43"/>
        <v>5246477648.2798586</v>
      </c>
      <c r="AV79" s="222">
        <f t="shared" ca="1" si="43"/>
        <v>5332139531.0798197</v>
      </c>
      <c r="AW79" s="222">
        <f t="shared" ca="1" si="43"/>
        <v>5418536987.3135395</v>
      </c>
      <c r="AX79" s="222">
        <f t="shared" ca="1" si="43"/>
        <v>5505675283.0458641</v>
      </c>
      <c r="AY79" s="222">
        <f t="shared" ca="1" si="43"/>
        <v>5593559718.8789568</v>
      </c>
      <c r="AZ79" s="222">
        <f t="shared" ca="1" si="43"/>
        <v>5682195630.167388</v>
      </c>
      <c r="BA79" s="222">
        <f t="shared" ca="1" si="43"/>
        <v>5771588387.2345219</v>
      </c>
      <c r="BB79" s="222">
        <f t="shared" ca="1" si="43"/>
        <v>5858296056.7030458</v>
      </c>
      <c r="BC79" s="222">
        <f t="shared" ca="1" si="43"/>
        <v>5940147513.6001902</v>
      </c>
      <c r="BD79" s="222">
        <f t="shared" ca="1" si="43"/>
        <v>6022616374.4726801</v>
      </c>
      <c r="BE79" s="222">
        <f t="shared" ca="1" si="43"/>
        <v>6105706535.640749</v>
      </c>
      <c r="BF79" s="222">
        <f t="shared" ca="1" si="43"/>
        <v>6189421915.9763918</v>
      </c>
      <c r="BG79" s="222">
        <f t="shared" ca="1" si="43"/>
        <v>6273766457.0273867</v>
      </c>
      <c r="BH79" s="222">
        <f t="shared" ca="1" si="43"/>
        <v>6358744123.1419573</v>
      </c>
      <c r="BI79" s="222">
        <f t="shared" ca="1" si="43"/>
        <v>6444358901.5941</v>
      </c>
      <c r="BJ79" s="222">
        <f t="shared" ca="1" si="43"/>
        <v>6530614802.7095871</v>
      </c>
      <c r="BK79" s="222">
        <f t="shared" ca="1" si="43"/>
        <v>6617515859.9926262</v>
      </c>
      <c r="BL79" s="222">
        <f t="shared" ca="1" si="43"/>
        <v>6703223213.6676702</v>
      </c>
      <c r="BM79" s="222">
        <f t="shared" ca="1" si="43"/>
        <v>6784547694.828167</v>
      </c>
      <c r="BN79" s="222">
        <f t="shared" ca="1" si="43"/>
        <v>6866438995.0153971</v>
      </c>
      <c r="BO79" s="222">
        <f t="shared" ca="1" si="43"/>
        <v>6948900449.1389904</v>
      </c>
      <c r="BP79" s="222">
        <f t="shared" ca="1" si="43"/>
        <v>7031935410.1577606</v>
      </c>
      <c r="BQ79" s="222">
        <f t="shared" ref="BQ79:CF79" ca="1" si="44">(BQ78+BQ77)*0.575</f>
        <v>7115547249.1726475</v>
      </c>
      <c r="BR79" s="222">
        <f t="shared" ca="1" si="44"/>
        <v>7199739355.5201073</v>
      </c>
      <c r="BS79" s="222">
        <f t="shared" ca="1" si="44"/>
        <v>7284515136.8659792</v>
      </c>
      <c r="BT79" s="222">
        <f t="shared" ca="1" si="44"/>
        <v>7369878019.299798</v>
      </c>
      <c r="BU79" s="222">
        <f t="shared" ca="1" si="44"/>
        <v>7455831447.4296007</v>
      </c>
      <c r="BV79" s="222">
        <f t="shared" ca="1" si="44"/>
        <v>7540499088.611661</v>
      </c>
      <c r="BW79" s="222">
        <f t="shared" ca="1" si="44"/>
        <v>7624636167.242281</v>
      </c>
      <c r="BX79" s="222">
        <f t="shared" ca="1" si="44"/>
        <v>7709322228.5974379</v>
      </c>
      <c r="BY79" s="222">
        <f t="shared" ca="1" si="44"/>
        <v>7794560304.6486654</v>
      </c>
      <c r="BZ79" s="222">
        <f t="shared" ca="1" si="44"/>
        <v>7880353442.7854137</v>
      </c>
      <c r="CA79" s="222">
        <f t="shared" ca="1" si="44"/>
        <v>7966704705.8896675</v>
      </c>
      <c r="CB79" s="222">
        <f t="shared" ca="1" si="44"/>
        <v>8053617172.4109354</v>
      </c>
      <c r="CC79" s="222">
        <f t="shared" ca="1" si="44"/>
        <v>8141093936.4415236</v>
      </c>
      <c r="CD79" s="222">
        <f t="shared" ca="1" si="44"/>
        <v>8229138107.7922544</v>
      </c>
      <c r="CE79" s="222">
        <f t="shared" ca="1" si="44"/>
        <v>8317752812.0684538</v>
      </c>
      <c r="CF79" s="222">
        <f t="shared" ca="1" si="44"/>
        <v>8406941190.7463646</v>
      </c>
    </row>
    <row r="80" spans="1:84" s="217" customFormat="1" x14ac:dyDescent="0.2">
      <c r="B80" s="213" t="s">
        <v>199</v>
      </c>
      <c r="C80" s="218"/>
      <c r="D80" s="223">
        <f ca="1">(D70*Control!$Y11)/Control!$K26</f>
        <v>3305.0543880936225</v>
      </c>
      <c r="E80" s="223">
        <f ca="1">(E70*Control!$Y11)/Control!$K26</f>
        <v>3409.8495122296413</v>
      </c>
      <c r="F80" s="223">
        <f ca="1">(F70*Control!$Y11)/Control!$K26</f>
        <v>3497.2521170255218</v>
      </c>
      <c r="G80" s="223">
        <f ca="1">(G70*Control!$Y11)/Control!$K26</f>
        <v>3586.0673605808665</v>
      </c>
      <c r="H80" s="223">
        <f ca="1">(H70*Control!$Y11)/Control!$K26</f>
        <v>3676.3148115638041</v>
      </c>
      <c r="I80" s="223">
        <f ca="1">(I70*Control!$Y11)/Control!$K26</f>
        <v>3768.0142893178813</v>
      </c>
      <c r="J80" s="223">
        <f ca="1">(J70*Control!$Y11)/Control!$K26</f>
        <v>3861.1858669244166</v>
      </c>
      <c r="K80" s="223">
        <f ca="1">(K70*Control!$Y11)/Control!$K26</f>
        <v>3955.8498743010819</v>
      </c>
      <c r="L80" s="223">
        <f ca="1">(L70*Control!$Y11)/Control!$K26</f>
        <v>4052.0269013371362</v>
      </c>
      <c r="M80" s="223">
        <f ca="1">(M70*Control!$Y11)/Control!$K26</f>
        <v>4149.7378010657476</v>
      </c>
      <c r="N80" s="223">
        <f ca="1">(N70*Control!$Y11)/Control!$K26</f>
        <v>4242.397593042012</v>
      </c>
      <c r="O80" s="223">
        <f ca="1">(O70*Control!$Y11)/Control!$K26</f>
        <v>4341.7559267265733</v>
      </c>
      <c r="P80" s="223">
        <f ca="1">(P70*Control!$Y11)/Control!$K26</f>
        <v>4442.4945562826279</v>
      </c>
      <c r="Q80" s="223">
        <f ca="1">(Q70*Control!$Y11)/Control!$K26</f>
        <v>4544.6297487602033</v>
      </c>
      <c r="R80" s="223">
        <f ca="1">(R70*Control!$Y11)/Control!$K26</f>
        <v>4648.1779478589324</v>
      </c>
      <c r="S80" s="223">
        <f ca="1">(S70*Control!$Y11)/Control!$K26</f>
        <v>4753.1557757544133</v>
      </c>
      <c r="T80" s="223">
        <f ca="1">(T70*Control!$Y11)/Control!$K26</f>
        <v>4859.5800349428455</v>
      </c>
      <c r="U80" s="223">
        <f ca="1">(U70*Control!$Y11)/Control!$K26</f>
        <v>4967.4677101041125</v>
      </c>
      <c r="V80" s="223">
        <f ca="1">(V70*Control!$Y11)/Control!$K26</f>
        <v>5076.8359699835</v>
      </c>
      <c r="W80" s="223">
        <f ca="1">(W70*Control!$Y11)/Control!$K26</f>
        <v>5187.7021692922335</v>
      </c>
      <c r="X80" s="223">
        <f ca="1">(X70*Control!$Y11)/Control!$K26</f>
        <v>5293.9450972038439</v>
      </c>
      <c r="Y80" s="223">
        <f ca="1">(Y70*Control!$Y11)/Control!$K26</f>
        <v>5403.2311940374557</v>
      </c>
      <c r="Z80" s="223">
        <f ca="1">(Z70*Control!$Y11)/Control!$K26</f>
        <v>5513.832719051532</v>
      </c>
      <c r="AA80" s="223">
        <f ca="1">(AA70*Control!$Y11)/Control!$K26</f>
        <v>5625.7630680305929</v>
      </c>
      <c r="AB80" s="223">
        <f ca="1">(AB70*Control!$Y11)/Control!$K26</f>
        <v>5739.0357623437903</v>
      </c>
      <c r="AC80" s="223">
        <f ca="1">(AC70*Control!$Y11)/Control!$K26</f>
        <v>5853.6644500653438</v>
      </c>
      <c r="AD80" s="223">
        <f ca="1">(AD70*Control!$Y11)/Control!$K26</f>
        <v>5969.6629071046691</v>
      </c>
      <c r="AE80" s="223">
        <f ca="1">(AE70*Control!$Y11)/Control!$K26</f>
        <v>6087.0450383462376</v>
      </c>
      <c r="AF80" s="223">
        <f ca="1">(AF70*Control!$Y11)/Control!$K26</f>
        <v>6205.824878799287</v>
      </c>
      <c r="AG80" s="223">
        <f ca="1">(AG70*Control!$Y11)/Control!$K26</f>
        <v>6326.0165947574496</v>
      </c>
      <c r="AH80" s="223">
        <f ca="1">(AH70*Control!$Y11)/Control!$K26</f>
        <v>6438.9809341612981</v>
      </c>
      <c r="AI80" s="223">
        <f ca="1">(AI70*Control!$Y11)/Control!$K26</f>
        <v>6559.6154248060739</v>
      </c>
      <c r="AJ80" s="223">
        <f ca="1">(AJ70*Control!$Y11)/Control!$K26</f>
        <v>6681.4594805814113</v>
      </c>
      <c r="AK80" s="223">
        <f ca="1">(AK70*Control!$Y11)/Control!$K26</f>
        <v>6804.5232363109571</v>
      </c>
      <c r="AL80" s="223">
        <f ca="1">(AL70*Control!$Y11)/Control!$K26</f>
        <v>6928.8169046713147</v>
      </c>
      <c r="AM80" s="223">
        <f ca="1">(AM70*Control!$Y11)/Control!$K26</f>
        <v>7054.3507767601222</v>
      </c>
      <c r="AN80" s="223">
        <f ca="1">(AN70*Control!$Y11)/Control!$K26</f>
        <v>7181.1352226681256</v>
      </c>
      <c r="AO80" s="223">
        <f ca="1">(AO70*Control!$Y11)/Control!$K26</f>
        <v>7309.1806920552935</v>
      </c>
      <c r="AP80" s="223">
        <f ca="1">(AP70*Control!$Y11)/Control!$K26</f>
        <v>7438.4977147309937</v>
      </c>
      <c r="AQ80" s="223">
        <f ca="1">(AQ70*Control!$Y11)/Control!$K26</f>
        <v>7569.0969012382484</v>
      </c>
      <c r="AR80" s="223">
        <f ca="1">(AR70*Control!$Y11)/Control!$K26</f>
        <v>7694.2787322113181</v>
      </c>
      <c r="AS80" s="223">
        <f ca="1">(AS70*Control!$Y11)/Control!$K26</f>
        <v>7822.9103868693055</v>
      </c>
      <c r="AT80" s="223">
        <f ca="1">(AT70*Control!$Y11)/Control!$K26</f>
        <v>7952.6513508159251</v>
      </c>
      <c r="AU80" s="223">
        <f ca="1">(AU70*Control!$Y11)/Control!$K26</f>
        <v>8083.5095800659747</v>
      </c>
      <c r="AV80" s="223">
        <f ca="1">(AV70*Control!$Y11)/Control!$K26</f>
        <v>8215.4930828652869</v>
      </c>
      <c r="AW80" s="223">
        <f ca="1">(AW70*Control!$Y11)/Control!$K26</f>
        <v>8348.6099200161971</v>
      </c>
      <c r="AX80" s="223">
        <f ca="1">(AX70*Control!$Y11)/Control!$K26</f>
        <v>8482.8682052049953</v>
      </c>
      <c r="AY80" s="223">
        <f ca="1">(AY70*Control!$Y11)/Control!$K26</f>
        <v>8618.2761053313225</v>
      </c>
      <c r="AZ80" s="223">
        <f ca="1">(AZ70*Control!$Y11)/Control!$K26</f>
        <v>8754.8418408395755</v>
      </c>
      <c r="BA80" s="223">
        <f ca="1">(BA70*Control!$Y11)/Control!$K26</f>
        <v>8892.573686052292</v>
      </c>
      <c r="BB80" s="223">
        <f ca="1">(BB70*Control!$Y11)/Control!$K26</f>
        <v>9026.1684828016369</v>
      </c>
      <c r="BC80" s="223">
        <f ca="1">(BC70*Control!$Y11)/Control!$K26</f>
        <v>9152.2810755549508</v>
      </c>
      <c r="BD80" s="223">
        <f ca="1">(BD70*Control!$Y11)/Control!$K26</f>
        <v>9279.3449331521424</v>
      </c>
      <c r="BE80" s="223">
        <f ca="1">(BE70*Control!$Y11)/Control!$K26</f>
        <v>9407.3660588464263</v>
      </c>
      <c r="BF80" s="223">
        <f ca="1">(BF70*Control!$Y11)/Control!$K26</f>
        <v>9536.3504906376402</v>
      </c>
      <c r="BG80" s="223">
        <f ca="1">(BG70*Control!$Y11)/Control!$K26</f>
        <v>9666.3043014633204</v>
      </c>
      <c r="BH80" s="223">
        <f ca="1">(BH70*Control!$Y11)/Control!$K26</f>
        <v>9797.2335993907691</v>
      </c>
      <c r="BI80" s="223">
        <f ca="1">(BI70*Control!$Y11)/Control!$K26</f>
        <v>9929.1445278101655</v>
      </c>
      <c r="BJ80" s="223">
        <f ca="1">(BJ70*Control!$Y11)/Control!$K26</f>
        <v>10062.043265628701</v>
      </c>
      <c r="BK80" s="223">
        <f ca="1">(BK70*Control!$Y11)/Control!$K26</f>
        <v>10195.936027465725</v>
      </c>
      <c r="BL80" s="223">
        <f ca="1">(BL70*Control!$Y11)/Control!$K26</f>
        <v>10327.98959055305</v>
      </c>
      <c r="BM80" s="223">
        <f ca="1">(BM70*Control!$Y11)/Control!$K26</f>
        <v>10453.290252973919</v>
      </c>
      <c r="BN80" s="223">
        <f ca="1">(BN70*Control!$Y11)/Control!$K26</f>
        <v>10579.464241568914</v>
      </c>
      <c r="BO80" s="223">
        <f ca="1">(BO70*Control!$Y11)/Control!$K26</f>
        <v>10706.516694598575</v>
      </c>
      <c r="BP80" s="223">
        <f ca="1">(BP70*Control!$Y11)/Control!$K26</f>
        <v>10834.452778132725</v>
      </c>
      <c r="BQ80" s="223">
        <f ca="1">(BQ70*Control!$Y11)/Control!$K26</f>
        <v>10963.277686193655</v>
      </c>
      <c r="BR80" s="223">
        <f ca="1">(BR70*Control!$Y11)/Control!$K26</f>
        <v>11092.996640900015</v>
      </c>
      <c r="BS80" s="223">
        <f ca="1">(BS70*Control!$Y11)/Control!$K26</f>
        <v>11223.614892611447</v>
      </c>
      <c r="BT80" s="223">
        <f ca="1">(BT70*Control!$Y11)/Control!$K26</f>
        <v>11355.137720073886</v>
      </c>
      <c r="BU80" s="223">
        <f ca="1">(BU70*Control!$Y11)/Control!$K26</f>
        <v>11487.570430565662</v>
      </c>
      <c r="BV80" s="223">
        <f ca="1">(BV70*Control!$Y11)/Control!$K26</f>
        <v>11618.022065039502</v>
      </c>
      <c r="BW80" s="223">
        <f ca="1">(BW70*Control!$Y11)/Control!$K26</f>
        <v>11747.656277637299</v>
      </c>
      <c r="BX80" s="223">
        <f ca="1">(BX70*Control!$Y11)/Control!$K26</f>
        <v>11878.136335466954</v>
      </c>
      <c r="BY80" s="223">
        <f ca="1">(BY70*Control!$Y11)/Control!$K26</f>
        <v>12009.466910039255</v>
      </c>
      <c r="BZ80" s="223">
        <f ca="1">(BZ70*Control!$Y11)/Control!$K26</f>
        <v>12141.652696620153</v>
      </c>
      <c r="CA80" s="223">
        <f ca="1">(CA70*Control!$Y11)/Control!$K26</f>
        <v>12274.698414345728</v>
      </c>
      <c r="CB80" s="223">
        <f ca="1">(CB70*Control!$Y11)/Control!$K26</f>
        <v>12408.608806337706</v>
      </c>
      <c r="CC80" s="223">
        <f ca="1">(CC70*Control!$Y11)/Control!$K26</f>
        <v>12543.388639819488</v>
      </c>
      <c r="CD80" s="223">
        <f ca="1">(CD70*Control!$Y11)/Control!$K26</f>
        <v>12679.042706232749</v>
      </c>
      <c r="CE80" s="223">
        <f ca="1">(CE70*Control!$Y11)/Control!$K26</f>
        <v>12815.575821354583</v>
      </c>
      <c r="CF80" s="223">
        <f ca="1">(CF70*Control!$Y11)/Control!$K26</f>
        <v>12952.992825415173</v>
      </c>
    </row>
    <row r="81" spans="2:84" s="217" customFormat="1" x14ac:dyDescent="0.2">
      <c r="B81" s="213" t="s">
        <v>200</v>
      </c>
      <c r="C81" s="218"/>
      <c r="D81" s="223">
        <f ca="1">(D71*Control!$Y12)/Control!$K27</f>
        <v>8692.2535751908472</v>
      </c>
      <c r="E81" s="223">
        <f ca="1">(E71*Control!$Y12)/Control!$K27</f>
        <v>9194.3668059439824</v>
      </c>
      <c r="F81" s="223">
        <f ca="1">(F71*Control!$Y12)/Control!$K27</f>
        <v>9430.040541243332</v>
      </c>
      <c r="G81" s="223">
        <f ca="1">(G71*Control!$Y12)/Control!$K27</f>
        <v>9669.5233379606689</v>
      </c>
      <c r="H81" s="223">
        <f ca="1">(H71*Control!$Y12)/Control!$K27</f>
        <v>9912.8679613638105</v>
      </c>
      <c r="I81" s="223">
        <f ca="1">(I71*Control!$Y12)/Control!$K27</f>
        <v>10160.127852645783</v>
      </c>
      <c r="J81" s="223">
        <f ca="1">(J71*Control!$Y12)/Control!$K27</f>
        <v>10411.357137182191</v>
      </c>
      <c r="K81" s="223">
        <f ca="1">(K71*Control!$Y12)/Control!$K27</f>
        <v>10666.610632886281</v>
      </c>
      <c r="L81" s="223">
        <f ca="1">(L71*Control!$Y12)/Control!$K27</f>
        <v>10925.943858662844</v>
      </c>
      <c r="M81" s="223">
        <f ca="1">(M71*Control!$Y12)/Control!$K27</f>
        <v>11189.413042962107</v>
      </c>
      <c r="N81" s="223">
        <f ca="1">(N71*Control!$Y12)/Control!$K27</f>
        <v>11439.262349115161</v>
      </c>
      <c r="O81" s="223">
        <f ca="1">(O71*Control!$Y12)/Control!$K27</f>
        <v>11707.173454578349</v>
      </c>
      <c r="P81" s="223">
        <f ca="1">(P71*Control!$Y12)/Control!$K27</f>
        <v>11978.806407366495</v>
      </c>
      <c r="Q81" s="223">
        <f ca="1">(Q71*Control!$Y12)/Control!$K27</f>
        <v>12254.205070157652</v>
      </c>
      <c r="R81" s="223">
        <f ca="1">(R71*Control!$Y12)/Control!$K27</f>
        <v>12533.413781950085</v>
      </c>
      <c r="S81" s="223">
        <f ca="1">(S71*Control!$Y12)/Control!$K27</f>
        <v>12816.477362986872</v>
      </c>
      <c r="T81" s="223">
        <f ca="1">(T71*Control!$Y12)/Control!$K27</f>
        <v>13103.441119729814</v>
      </c>
      <c r="U81" s="223">
        <f ca="1">(U71*Control!$Y12)/Control!$K27</f>
        <v>13394.350849883074</v>
      </c>
      <c r="V81" s="223">
        <f ca="1">(V71*Control!$Y12)/Control!$K27</f>
        <v>13689.252847467065</v>
      </c>
      <c r="W81" s="223">
        <f ca="1">(W71*Control!$Y12)/Control!$K27</f>
        <v>13988.193907943072</v>
      </c>
      <c r="X81" s="223">
        <f ca="1">(X71*Control!$Y12)/Control!$K27</f>
        <v>14274.668711514802</v>
      </c>
      <c r="Y81" s="223">
        <f ca="1">(Y71*Control!$Y12)/Control!$K27</f>
        <v>14569.349545820483</v>
      </c>
      <c r="Z81" s="223">
        <f ca="1">(Z71*Control!$Y12)/Control!$K27</f>
        <v>14867.577323022982</v>
      </c>
      <c r="AA81" s="223">
        <f ca="1">(AA71*Control!$Y12)/Control!$K27</f>
        <v>15169.388163746196</v>
      </c>
      <c r="AB81" s="223">
        <f ca="1">(AB71*Control!$Y12)/Control!$K27</f>
        <v>15474.818527242576</v>
      </c>
      <c r="AC81" s="223">
        <f ca="1">(AC71*Control!$Y12)/Control!$K27</f>
        <v>15783.905214414341</v>
      </c>
      <c r="AD81" s="223">
        <f ca="1">(AD71*Control!$Y12)/Control!$K27</f>
        <v>16096.685370860718</v>
      </c>
      <c r="AE81" s="223">
        <f ca="1">(AE71*Control!$Y12)/Control!$K27</f>
        <v>16413.196489951551</v>
      </c>
      <c r="AF81" s="223">
        <f ca="1">(AF71*Control!$Y12)/Control!$K27</f>
        <v>16733.476415927322</v>
      </c>
      <c r="AG81" s="223">
        <f ca="1">(AG71*Control!$Y12)/Control!$K27</f>
        <v>17057.563347026047</v>
      </c>
      <c r="AH81" s="223">
        <f ca="1">(AH71*Control!$Y12)/Control!$K27</f>
        <v>17362.162277794436</v>
      </c>
      <c r="AI81" s="223">
        <f ca="1">(AI71*Control!$Y12)/Control!$K27</f>
        <v>17687.44228251612</v>
      </c>
      <c r="AJ81" s="223">
        <f ca="1">(AJ71*Control!$Y12)/Control!$K27</f>
        <v>18015.983769192757</v>
      </c>
      <c r="AK81" s="223">
        <f ca="1">(AK71*Control!$Y12)/Control!$K27</f>
        <v>18347.814065447081</v>
      </c>
      <c r="AL81" s="223">
        <f ca="1">(AL71*Control!$Y12)/Control!$K27</f>
        <v>18682.96070882518</v>
      </c>
      <c r="AM81" s="223">
        <f ca="1">(AM71*Control!$Y12)/Control!$K27</f>
        <v>19021.451448328244</v>
      </c>
      <c r="AN81" s="223">
        <f ca="1">(AN71*Control!$Y12)/Control!$K27</f>
        <v>19363.314245955142</v>
      </c>
      <c r="AO81" s="223">
        <f ca="1">(AO71*Control!$Y12)/Control!$K27</f>
        <v>19708.577278255816</v>
      </c>
      <c r="AP81" s="223">
        <f ca="1">(AP71*Control!$Y12)/Control!$K27</f>
        <v>20057.268937895693</v>
      </c>
      <c r="AQ81" s="223">
        <f ca="1">(AQ71*Control!$Y12)/Control!$K27</f>
        <v>20409.417835231092</v>
      </c>
      <c r="AR81" s="223">
        <f ca="1">(AR71*Control!$Y12)/Control!$K27</f>
        <v>20746.959293785119</v>
      </c>
      <c r="AS81" s="223">
        <f ca="1">(AS71*Control!$Y12)/Control!$K27</f>
        <v>21093.803739865012</v>
      </c>
      <c r="AT81" s="223">
        <f ca="1">(AT71*Control!$Y12)/Control!$K27</f>
        <v>21443.639345641634</v>
      </c>
      <c r="AU81" s="223">
        <f ca="1">(AU71*Control!$Y12)/Control!$K27</f>
        <v>21796.487563844617</v>
      </c>
      <c r="AV81" s="223">
        <f ca="1">(AV71*Control!$Y12)/Control!$K27</f>
        <v>22152.369988040209</v>
      </c>
      <c r="AW81" s="223">
        <f ca="1">(AW71*Control!$Y12)/Control!$K27</f>
        <v>22511.308353508899</v>
      </c>
      <c r="AX81" s="223">
        <f ca="1">(AX71*Control!$Y12)/Control!$K27</f>
        <v>22873.324538128341</v>
      </c>
      <c r="AY81" s="223">
        <f ca="1">(AY71*Control!$Y12)/Control!$K27</f>
        <v>23238.440563261564</v>
      </c>
      <c r="AZ81" s="223">
        <f ca="1">(AZ71*Control!$Y12)/Control!$K27</f>
        <v>23606.678594650544</v>
      </c>
      <c r="BA81" s="223">
        <f ca="1">(BA71*Control!$Y12)/Control!$K27</f>
        <v>23978.060943315177</v>
      </c>
      <c r="BB81" s="223">
        <f ca="1">(BB71*Control!$Y12)/Control!$K27</f>
        <v>24338.288098739165</v>
      </c>
      <c r="BC81" s="223">
        <f ca="1">(BC71*Control!$Y12)/Control!$K27</f>
        <v>24678.340078897756</v>
      </c>
      <c r="BD81" s="223">
        <f ca="1">(BD71*Control!$Y12)/Control!$K27</f>
        <v>25020.957064851031</v>
      </c>
      <c r="BE81" s="223">
        <f ca="1">(BE71*Control!$Y12)/Control!$K27</f>
        <v>25366.155243868106</v>
      </c>
      <c r="BF81" s="223">
        <f ca="1">(BF71*Control!$Y12)/Control!$K27</f>
        <v>25713.950896909475</v>
      </c>
      <c r="BG81" s="223">
        <f ca="1">(BG71*Control!$Y12)/Control!$K27</f>
        <v>26064.360399142195</v>
      </c>
      <c r="BH81" s="223">
        <f ca="1">(BH71*Control!$Y12)/Control!$K27</f>
        <v>26417.400220457806</v>
      </c>
      <c r="BI81" s="223">
        <f ca="1">(BI71*Control!$Y12)/Control!$K27</f>
        <v>26773.08692599303</v>
      </c>
      <c r="BJ81" s="223">
        <f ca="1">(BJ71*Control!$Y12)/Control!$K27</f>
        <v>27131.43717665322</v>
      </c>
      <c r="BK81" s="223">
        <f ca="1">(BK71*Control!$Y12)/Control!$K27</f>
        <v>27492.467729638585</v>
      </c>
      <c r="BL81" s="223">
        <f ca="1">(BL71*Control!$Y12)/Control!$K27</f>
        <v>27848.53904251313</v>
      </c>
      <c r="BM81" s="223">
        <f ca="1">(BM71*Control!$Y12)/Control!$K27</f>
        <v>28186.401659846251</v>
      </c>
      <c r="BN81" s="223">
        <f ca="1">(BN71*Control!$Y12)/Control!$K27</f>
        <v>28526.619127367096</v>
      </c>
      <c r="BO81" s="223">
        <f ca="1">(BO71*Control!$Y12)/Control!$K27</f>
        <v>28869.20529996121</v>
      </c>
      <c r="BP81" s="223">
        <f ca="1">(BP71*Control!$Y12)/Control!$K27</f>
        <v>29214.174107499497</v>
      </c>
      <c r="BQ81" s="223">
        <f ca="1">(BQ71*Control!$Y12)/Control!$K27</f>
        <v>29561.539555224357</v>
      </c>
      <c r="BR81" s="223">
        <f ca="1">(BR71*Control!$Y12)/Control!$K27</f>
        <v>29911.315724137654</v>
      </c>
      <c r="BS81" s="223">
        <f ca="1">(BS71*Control!$Y12)/Control!$K27</f>
        <v>30263.516771390649</v>
      </c>
      <c r="BT81" s="223">
        <f ca="1">(BT71*Control!$Y12)/Control!$K27</f>
        <v>30618.156930675937</v>
      </c>
      <c r="BU81" s="223">
        <f ca="1">(BU71*Control!$Y12)/Control!$K27</f>
        <v>30975.250512621213</v>
      </c>
      <c r="BV81" s="223">
        <f ca="1">(BV71*Control!$Y12)/Control!$K27</f>
        <v>31327.002293553447</v>
      </c>
      <c r="BW81" s="223">
        <f ca="1">(BW71*Control!$Y12)/Control!$K27</f>
        <v>31676.549589640868</v>
      </c>
      <c r="BX81" s="223">
        <f ca="1">(BX71*Control!$Y12)/Control!$K27</f>
        <v>32028.377632911757</v>
      </c>
      <c r="BY81" s="223">
        <f ca="1">(BY71*Control!$Y12)/Control!$K27</f>
        <v>32382.499019682684</v>
      </c>
      <c r="BZ81" s="223">
        <f ca="1">(BZ71*Control!$Y12)/Control!$K27</f>
        <v>32738.926410323915</v>
      </c>
      <c r="CA81" s="223">
        <f ca="1">(CA71*Control!$Y12)/Control!$K27</f>
        <v>33097.67252956942</v>
      </c>
      <c r="CB81" s="223">
        <f ca="1">(CB71*Control!$Y12)/Control!$K27</f>
        <v>33458.7501668283</v>
      </c>
      <c r="CC81" s="223">
        <f ca="1">(CC71*Control!$Y12)/Control!$K27</f>
        <v>33822.172176497777</v>
      </c>
      <c r="CD81" s="223">
        <f ca="1">(CD71*Control!$Y12)/Control!$K27</f>
        <v>34187.951478277435</v>
      </c>
      <c r="CE81" s="223">
        <f ca="1">(CE71*Control!$Y12)/Control!$K27</f>
        <v>34556.10105748519</v>
      </c>
      <c r="CF81" s="223">
        <f ca="1">(CF71*Control!$Y12)/Control!$K27</f>
        <v>34926.633965374553</v>
      </c>
    </row>
    <row r="82" spans="2:84" s="217" customFormat="1" x14ac:dyDescent="0.2">
      <c r="B82" s="213" t="s">
        <v>201</v>
      </c>
      <c r="C82" s="218"/>
      <c r="D82" s="223">
        <f ca="1">(D72*Control!$Y13)/Control!$K28</f>
        <v>2897.4021406408219</v>
      </c>
      <c r="E82" s="223">
        <f ca="1">(E72*Control!$Y13)/Control!$K28</f>
        <v>2958.0692119678397</v>
      </c>
      <c r="F82" s="223">
        <f ca="1">(F72*Control!$Y13)/Control!$K28</f>
        <v>3033.8916121391094</v>
      </c>
      <c r="G82" s="223">
        <f ca="1">(G72*Control!$Y13)/Control!$K28</f>
        <v>3110.9394868094914</v>
      </c>
      <c r="H82" s="223">
        <f ca="1">(H72*Control!$Y13)/Control!$K28</f>
        <v>3189.2298119424536</v>
      </c>
      <c r="I82" s="223">
        <f ca="1">(I72*Control!$Y13)/Control!$K28</f>
        <v>3268.779780964237</v>
      </c>
      <c r="J82" s="223">
        <f ca="1">(J72*Control!$Y13)/Control!$K28</f>
        <v>3349.6068074204632</v>
      </c>
      <c r="K82" s="223">
        <f ca="1">(K72*Control!$Y13)/Control!$K28</f>
        <v>3431.728527664181</v>
      </c>
      <c r="L82" s="223">
        <f ca="1">(L72*Control!$Y13)/Control!$K28</f>
        <v>3515.1628035757039</v>
      </c>
      <c r="M82" s="223">
        <f ca="1">(M72*Control!$Y13)/Control!$K28</f>
        <v>3599.9277253146206</v>
      </c>
      <c r="N82" s="223">
        <f ca="1">(N72*Control!$Y13)/Control!$K28</f>
        <v>3680.3107744423774</v>
      </c>
      <c r="O82" s="223">
        <f ca="1">(O72*Control!$Y13)/Control!$K28</f>
        <v>3766.5048459357936</v>
      </c>
      <c r="P82" s="223">
        <f ca="1">(P72*Control!$Y13)/Control!$K28</f>
        <v>3853.8963340408955</v>
      </c>
      <c r="Q82" s="223">
        <f ca="1">(Q72*Control!$Y13)/Control!$K28</f>
        <v>3942.4993505406696</v>
      </c>
      <c r="R82" s="223">
        <f ca="1">(R72*Control!$Y13)/Control!$K28</f>
        <v>4032.3281604629101</v>
      </c>
      <c r="S82" s="223">
        <f ca="1">(S72*Control!$Y13)/Control!$K28</f>
        <v>4123.3971836645933</v>
      </c>
      <c r="T82" s="223">
        <f ca="1">(T72*Control!$Y13)/Control!$K28</f>
        <v>4215.7209964321146</v>
      </c>
      <c r="U82" s="223">
        <f ca="1">(U72*Control!$Y13)/Control!$K28</f>
        <v>4309.3143330975254</v>
      </c>
      <c r="V82" s="223">
        <f ca="1">(V72*Control!$Y13)/Control!$K28</f>
        <v>4404.192087670941</v>
      </c>
      <c r="W82" s="223">
        <f ca="1">(W72*Control!$Y13)/Control!$K28</f>
        <v>4500.3693154892644</v>
      </c>
      <c r="X82" s="223">
        <f ca="1">(X72*Control!$Y13)/Control!$K28</f>
        <v>4592.5358217010853</v>
      </c>
      <c r="Y82" s="223">
        <f ca="1">(Y72*Control!$Y13)/Control!$K28</f>
        <v>4687.342310785265</v>
      </c>
      <c r="Z82" s="223">
        <f ca="1">(Z72*Control!$Y13)/Control!$K28</f>
        <v>4783.2899434626388</v>
      </c>
      <c r="AA82" s="223">
        <f ca="1">(AA72*Control!$Y13)/Control!$K28</f>
        <v>4880.3903406745912</v>
      </c>
      <c r="AB82" s="223">
        <f ca="1">(AB72*Control!$Y13)/Control!$K28</f>
        <v>4978.6552323080887</v>
      </c>
      <c r="AC82" s="223">
        <f ca="1">(AC72*Control!$Y13)/Control!$K28</f>
        <v>5078.0964581676817</v>
      </c>
      <c r="AD82" s="223">
        <f ca="1">(AD72*Control!$Y13)/Control!$K28</f>
        <v>5178.7259689558887</v>
      </c>
      <c r="AE82" s="223">
        <f ca="1">(AE72*Control!$Y13)/Control!$K28</f>
        <v>5280.5558272620374</v>
      </c>
      <c r="AF82" s="223">
        <f ca="1">(AF72*Control!$Y13)/Control!$K28</f>
        <v>5383.598208559647</v>
      </c>
      <c r="AG82" s="223">
        <f ca="1">(AG72*Control!$Y13)/Control!$K28</f>
        <v>5487.8654022124101</v>
      </c>
      <c r="AH82" s="223">
        <f ca="1">(AH72*Control!$Y13)/Control!$K28</f>
        <v>5585.8627942222301</v>
      </c>
      <c r="AI82" s="223">
        <f ca="1">(AI72*Control!$Y13)/Control!$K28</f>
        <v>5690.51407285407</v>
      </c>
      <c r="AJ82" s="223">
        <f ca="1">(AJ72*Control!$Y13)/Control!$K28</f>
        <v>5796.2146578026795</v>
      </c>
      <c r="AK82" s="223">
        <f ca="1">(AK72*Control!$Y13)/Control!$K28</f>
        <v>5902.9733410992103</v>
      </c>
      <c r="AL82" s="223">
        <f ca="1">(AL72*Control!$Y13)/Control!$K28</f>
        <v>6010.7989823128091</v>
      </c>
      <c r="AM82" s="223">
        <f ca="1">(AM72*Control!$Y13)/Control!$K28</f>
        <v>6119.7005090434232</v>
      </c>
      <c r="AN82" s="223">
        <f ca="1">(AN72*Control!$Y13)/Control!$K28</f>
        <v>6229.6869174180811</v>
      </c>
      <c r="AO82" s="223">
        <f ca="1">(AO72*Control!$Y13)/Control!$K28</f>
        <v>6340.7672725906732</v>
      </c>
      <c r="AP82" s="223">
        <f ca="1">(AP72*Control!$Y13)/Control!$K28</f>
        <v>6452.9507092452532</v>
      </c>
      <c r="AQ82" s="223">
        <f ca="1">(AQ72*Control!$Y13)/Control!$K28</f>
        <v>6566.2464321028992</v>
      </c>
      <c r="AR82" s="223">
        <f ca="1">(AR72*Control!$Y13)/Control!$K28</f>
        <v>6674.842559561439</v>
      </c>
      <c r="AS82" s="223">
        <f ca="1">(AS72*Control!$Y13)/Control!$K28</f>
        <v>6786.431458368148</v>
      </c>
      <c r="AT82" s="223">
        <f ca="1">(AT72*Control!$Y13)/Control!$K28</f>
        <v>6898.9826910849679</v>
      </c>
      <c r="AU82" s="223">
        <f ca="1">(AU72*Control!$Y13)/Control!$K28</f>
        <v>7012.5031596128774</v>
      </c>
      <c r="AV82" s="223">
        <f ca="1">(AV72*Control!$Y13)/Control!$K28</f>
        <v>7126.9998111636551</v>
      </c>
      <c r="AW82" s="223">
        <f ca="1">(AW72*Control!$Y13)/Control!$K28</f>
        <v>7242.4796385422305</v>
      </c>
      <c r="AX82" s="223">
        <f ca="1">(AX72*Control!$Y13)/Control!$K28</f>
        <v>7358.94968043075</v>
      </c>
      <c r="AY82" s="223">
        <f ca="1">(AY72*Control!$Y13)/Control!$K28</f>
        <v>7476.417021674335</v>
      </c>
      <c r="AZ82" s="223">
        <f ca="1">(AZ72*Control!$Y13)/Control!$K28</f>
        <v>7594.8887935685689</v>
      </c>
      <c r="BA82" s="223">
        <f ca="1">(BA72*Control!$Y13)/Control!$K28</f>
        <v>7714.3721741487179</v>
      </c>
      <c r="BB82" s="223">
        <f ca="1">(BB72*Control!$Y13)/Control!$K28</f>
        <v>7830.2666352351825</v>
      </c>
      <c r="BC82" s="223">
        <f ca="1">(BC72*Control!$Y13)/Control!$K28</f>
        <v>7939.6702326914874</v>
      </c>
      <c r="BD82" s="223">
        <f ca="1">(BD72*Control!$Y13)/Control!$K28</f>
        <v>8049.8990593760227</v>
      </c>
      <c r="BE82" s="223">
        <f ca="1">(BE72*Control!$Y13)/Control!$K28</f>
        <v>8160.9583231550096</v>
      </c>
      <c r="BF82" s="223">
        <f ca="1">(BF72*Control!$Y13)/Control!$K28</f>
        <v>8272.8532620376209</v>
      </c>
      <c r="BG82" s="223">
        <f ca="1">(BG72*Control!$Y13)/Control!$K28</f>
        <v>8385.5891443417368</v>
      </c>
      <c r="BH82" s="223">
        <f ca="1">(BH72*Control!$Y13)/Control!$K28</f>
        <v>8499.1712688605712</v>
      </c>
      <c r="BI82" s="223">
        <f ca="1">(BI72*Control!$Y13)/Control!$K28</f>
        <v>8613.6049650301957</v>
      </c>
      <c r="BJ82" s="223">
        <f ca="1">(BJ72*Control!$Y13)/Control!$K28</f>
        <v>8728.8955930979373</v>
      </c>
      <c r="BK82" s="223">
        <f ca="1">(BK72*Control!$Y13)/Control!$K28</f>
        <v>8845.0485442916979</v>
      </c>
      <c r="BL82" s="223">
        <f ca="1">(BL72*Control!$Y13)/Control!$K28</f>
        <v>8959.6059772841472</v>
      </c>
      <c r="BM82" s="223">
        <f ca="1">(BM72*Control!$Y13)/Control!$K28</f>
        <v>9068.3052156037502</v>
      </c>
      <c r="BN82" s="223">
        <f ca="1">(BN72*Control!$Y13)/Control!$K28</f>
        <v>9177.762070752924</v>
      </c>
      <c r="BO82" s="223">
        <f ca="1">(BO72*Control!$Y13)/Control!$K28</f>
        <v>9287.9810002101967</v>
      </c>
      <c r="BP82" s="223">
        <f ca="1">(BP72*Control!$Y13)/Control!$K28</f>
        <v>9398.966485578856</v>
      </c>
      <c r="BQ82" s="223">
        <f ca="1">(BQ72*Control!$Y13)/Control!$K28</f>
        <v>9510.7230327111592</v>
      </c>
      <c r="BR82" s="223">
        <f ca="1">(BR72*Control!$Y13)/Control!$K28</f>
        <v>9623.2551718331633</v>
      </c>
      <c r="BS82" s="223">
        <f ca="1">(BS72*Control!$Y13)/Control!$K28</f>
        <v>9736.5674576701786</v>
      </c>
      <c r="BT82" s="223">
        <f ca="1">(BT72*Control!$Y13)/Control!$K28</f>
        <v>9850.6644695728555</v>
      </c>
      <c r="BU82" s="223">
        <f ca="1">(BU72*Control!$Y13)/Control!$K28</f>
        <v>9965.5508116438832</v>
      </c>
      <c r="BV82" s="223">
        <f ca="1">(BV72*Control!$Y13)/Control!$K28</f>
        <v>10078.718555904747</v>
      </c>
      <c r="BW82" s="223">
        <f ca="1">(BW72*Control!$Y13)/Control!$K28</f>
        <v>10191.177166233349</v>
      </c>
      <c r="BX82" s="223">
        <f ca="1">(BX72*Control!$Y13)/Control!$K28</f>
        <v>10304.369553359062</v>
      </c>
      <c r="BY82" s="223">
        <f ca="1">(BY72*Control!$Y13)/Control!$K28</f>
        <v>10418.299769850915</v>
      </c>
      <c r="BZ82" s="223">
        <f ca="1">(BZ72*Control!$Y13)/Control!$K28</f>
        <v>10532.971888885711</v>
      </c>
      <c r="CA82" s="223">
        <f ca="1">(CA72*Control!$Y13)/Control!$K28</f>
        <v>10648.390004347772</v>
      </c>
      <c r="CB82" s="223">
        <f ca="1">(CB72*Control!$Y13)/Control!$K28</f>
        <v>10764.55823092912</v>
      </c>
      <c r="CC82" s="223">
        <f ca="1">(CC72*Control!$Y13)/Control!$K28</f>
        <v>10881.480704230171</v>
      </c>
      <c r="CD82" s="223">
        <f ca="1">(CD72*Control!$Y13)/Control!$K28</f>
        <v>10999.161580860853</v>
      </c>
      <c r="CE82" s="223">
        <f ca="1">(CE72*Control!$Y13)/Control!$K28</f>
        <v>11117.605038542248</v>
      </c>
      <c r="CF82" s="223">
        <f ca="1">(CF72*Control!$Y13)/Control!$K28</f>
        <v>11236.81527620867</v>
      </c>
    </row>
    <row r="83" spans="2:84" s="217" customFormat="1" x14ac:dyDescent="0.2">
      <c r="B83" s="213" t="s">
        <v>202</v>
      </c>
      <c r="C83" s="218"/>
      <c r="D83" s="223">
        <f ca="1">(D73*Control!$Y14)/Control!$K29</f>
        <v>3108.2075319029959</v>
      </c>
      <c r="E83" s="223">
        <f ca="1">(E73*Control!$Y14)/Control!$K29</f>
        <v>3109.6370525035163</v>
      </c>
      <c r="F83" s="223">
        <f ca="1">(F73*Control!$Y14)/Control!$K29</f>
        <v>3189.3444775821567</v>
      </c>
      <c r="G83" s="223">
        <f ca="1">(G73*Control!$Y14)/Control!$K29</f>
        <v>3270.3401685300632</v>
      </c>
      <c r="H83" s="223">
        <f ca="1">(H73*Control!$Y14)/Control!$K29</f>
        <v>3352.6419711316121</v>
      </c>
      <c r="I83" s="223">
        <f ca="1">(I73*Control!$Y14)/Control!$K29</f>
        <v>3436.2679597763918</v>
      </c>
      <c r="J83" s="223">
        <f ca="1">(J73*Control!$Y14)/Control!$K29</f>
        <v>3521.236440251927</v>
      </c>
      <c r="K83" s="223">
        <f ca="1">(K73*Control!$Y14)/Control!$K29</f>
        <v>3607.5659525694573</v>
      </c>
      <c r="L83" s="223">
        <f ca="1">(L73*Control!$Y14)/Control!$K29</f>
        <v>3695.2752738231347</v>
      </c>
      <c r="M83" s="223">
        <f ca="1">(M73*Control!$Y14)/Control!$K29</f>
        <v>3784.3834210830441</v>
      </c>
      <c r="N83" s="223">
        <f ca="1">(N73*Control!$Y14)/Control!$K29</f>
        <v>3868.8851737933533</v>
      </c>
      <c r="O83" s="223">
        <f ca="1">(O73*Control!$Y14)/Control!$K29</f>
        <v>3959.4957468830671</v>
      </c>
      <c r="P83" s="223">
        <f ca="1">(P73*Control!$Y14)/Control!$K29</f>
        <v>4051.3650911498835</v>
      </c>
      <c r="Q83" s="223">
        <f ca="1">(Q73*Control!$Y14)/Control!$K29</f>
        <v>4144.5080414524846</v>
      </c>
      <c r="R83" s="223">
        <f ca="1">(R73*Control!$Y14)/Control!$K29</f>
        <v>4238.9395937464888</v>
      </c>
      <c r="S83" s="223">
        <f ca="1">(S73*Control!$Y14)/Control!$K29</f>
        <v>4334.6749067500232</v>
      </c>
      <c r="T83" s="223">
        <f ca="1">(T73*Control!$Y14)/Control!$K29</f>
        <v>4431.7293036259362</v>
      </c>
      <c r="U83" s="223">
        <f ca="1">(U73*Control!$Y14)/Control!$K29</f>
        <v>4530.1182736808714</v>
      </c>
      <c r="V83" s="223">
        <f ca="1">(V73*Control!$Y14)/Control!$K29</f>
        <v>4629.8574740812965</v>
      </c>
      <c r="W83" s="223">
        <f ca="1">(W73*Control!$Y14)/Control!$K29</f>
        <v>4730.9627315867192</v>
      </c>
      <c r="X83" s="223">
        <f ca="1">(X73*Control!$Y14)/Control!$K29</f>
        <v>4827.8517634349773</v>
      </c>
      <c r="Y83" s="223">
        <f ca="1">(Y73*Control!$Y14)/Control!$K29</f>
        <v>4927.5159762697394</v>
      </c>
      <c r="Z83" s="223">
        <f ca="1">(Z73*Control!$Y14)/Control!$K29</f>
        <v>5028.3798028432157</v>
      </c>
      <c r="AA83" s="223">
        <f ca="1">(AA73*Control!$Y14)/Control!$K29</f>
        <v>5130.4554595324025</v>
      </c>
      <c r="AB83" s="223">
        <f ca="1">(AB73*Control!$Y14)/Control!$K29</f>
        <v>5233.7552772420549</v>
      </c>
      <c r="AC83" s="223">
        <f ca="1">(AC73*Control!$Y14)/Control!$K29</f>
        <v>5338.291702426478</v>
      </c>
      <c r="AD83" s="223">
        <f ca="1">(AD73*Control!$Y14)/Control!$K29</f>
        <v>5444.0772981201526</v>
      </c>
      <c r="AE83" s="223">
        <f ca="1">(AE73*Control!$Y14)/Control!$K29</f>
        <v>5551.1247449772372</v>
      </c>
      <c r="AF83" s="223">
        <f ca="1">(AF73*Control!$Y14)/Control!$K29</f>
        <v>5659.4468423200587</v>
      </c>
      <c r="AG83" s="223">
        <f ca="1">(AG73*Control!$Y14)/Control!$K29</f>
        <v>5769.0565091966337</v>
      </c>
      <c r="AH83" s="223">
        <f ca="1">(AH73*Control!$Y14)/Control!$K29</f>
        <v>5872.0751173572016</v>
      </c>
      <c r="AI83" s="223">
        <f ca="1">(AI73*Control!$Y14)/Control!$K29</f>
        <v>5982.0887025819566</v>
      </c>
      <c r="AJ83" s="223">
        <f ca="1">(AJ73*Control!$Y14)/Control!$K29</f>
        <v>6093.2053605409546</v>
      </c>
      <c r="AK83" s="223">
        <f ca="1">(AK73*Control!$Y14)/Control!$K29</f>
        <v>6205.4343337694545</v>
      </c>
      <c r="AL83" s="223">
        <f ca="1">(AL73*Control!$Y14)/Control!$K29</f>
        <v>6318.7849358013646</v>
      </c>
      <c r="AM83" s="223">
        <f ca="1">(AM73*Control!$Y14)/Control!$K29</f>
        <v>6433.2665516872949</v>
      </c>
      <c r="AN83" s="223">
        <f ca="1">(AN73*Control!$Y14)/Control!$K29</f>
        <v>6548.888638516275</v>
      </c>
      <c r="AO83" s="223">
        <f ca="1">(AO73*Control!$Y14)/Control!$K29</f>
        <v>6665.6607259411348</v>
      </c>
      <c r="AP83" s="223">
        <f ca="1">(AP73*Control!$Y14)/Control!$K29</f>
        <v>6783.5924167076064</v>
      </c>
      <c r="AQ83" s="223">
        <f ca="1">(AQ73*Control!$Y14)/Control!$K29</f>
        <v>6902.6933871871406</v>
      </c>
      <c r="AR83" s="223">
        <f ca="1">(AR73*Control!$Y14)/Control!$K29</f>
        <v>7016.8539615323762</v>
      </c>
      <c r="AS83" s="223">
        <f ca="1">(AS73*Control!$Y14)/Control!$K29</f>
        <v>7134.1605001865773</v>
      </c>
      <c r="AT83" s="223">
        <f ca="1">(AT73*Control!$Y14)/Control!$K29</f>
        <v>7252.4786811519716</v>
      </c>
      <c r="AU83" s="223">
        <f ca="1">(AU73*Control!$Y14)/Control!$K29</f>
        <v>7371.8157599713186</v>
      </c>
      <c r="AV83" s="223">
        <f ca="1">(AV73*Control!$Y14)/Control!$K29</f>
        <v>7492.17903981983</v>
      </c>
      <c r="AW83" s="223">
        <f ca="1">(AW73*Control!$Y14)/Control!$K29</f>
        <v>7613.5758718019852</v>
      </c>
      <c r="AX83" s="223">
        <f ca="1">(AX73*Control!$Y14)/Control!$K29</f>
        <v>7736.0136552501499</v>
      </c>
      <c r="AY83" s="223">
        <f ca="1">(AY73*Control!$Y14)/Control!$K29</f>
        <v>7859.4998380249726</v>
      </c>
      <c r="AZ83" s="223">
        <f ca="1">(AZ73*Control!$Y14)/Control!$K29</f>
        <v>7984.0419168176131</v>
      </c>
      <c r="BA83" s="223">
        <f ca="1">(BA73*Control!$Y14)/Control!$K29</f>
        <v>8109.6474374537684</v>
      </c>
      <c r="BB83" s="223">
        <f ca="1">(BB73*Control!$Y14)/Control!$K29</f>
        <v>8231.4801461806474</v>
      </c>
      <c r="BC83" s="223">
        <f ca="1">(BC73*Control!$Y14)/Control!$K29</f>
        <v>8346.4894135605591</v>
      </c>
      <c r="BD83" s="223">
        <f ca="1">(BD73*Control!$Y14)/Control!$K29</f>
        <v>8462.3661935714845</v>
      </c>
      <c r="BE83" s="223">
        <f ca="1">(BE73*Control!$Y14)/Control!$K29</f>
        <v>8579.1159609220813</v>
      </c>
      <c r="BF83" s="223">
        <f ca="1">(BF73*Control!$Y14)/Control!$K29</f>
        <v>8696.7442220084376</v>
      </c>
      <c r="BG83" s="223">
        <f ca="1">(BG73*Control!$Y14)/Control!$K29</f>
        <v>8815.2565150883111</v>
      </c>
      <c r="BH83" s="223">
        <f ca="1">(BH73*Control!$Y14)/Control!$K29</f>
        <v>8934.6584104562953</v>
      </c>
      <c r="BI83" s="223">
        <f ca="1">(BI73*Control!$Y14)/Control!$K29</f>
        <v>9054.9555106199332</v>
      </c>
      <c r="BJ83" s="223">
        <f ca="1">(BJ73*Control!$Y14)/Control!$K29</f>
        <v>9176.1534504767496</v>
      </c>
      <c r="BK83" s="223">
        <f ca="1">(BK73*Control!$Y14)/Control!$K29</f>
        <v>9298.2578974922199</v>
      </c>
      <c r="BL83" s="223">
        <f ca="1">(BL73*Control!$Y14)/Control!$K29</f>
        <v>9418.6850735959797</v>
      </c>
      <c r="BM83" s="223">
        <f ca="1">(BM73*Control!$Y14)/Control!$K29</f>
        <v>9532.9539043997847</v>
      </c>
      <c r="BN83" s="223">
        <f ca="1">(BN73*Control!$Y14)/Control!$K29</f>
        <v>9648.0191711970601</v>
      </c>
      <c r="BO83" s="223">
        <f ca="1">(BO73*Control!$Y14)/Control!$K29</f>
        <v>9763.8855598608498</v>
      </c>
      <c r="BP83" s="223">
        <f ca="1">(BP73*Control!$Y14)/Control!$K29</f>
        <v>9880.5577816250734</v>
      </c>
      <c r="BQ83" s="223">
        <f ca="1">(BQ73*Control!$Y14)/Control!$K29</f>
        <v>9998.0405732150975</v>
      </c>
      <c r="BR83" s="223">
        <f ca="1">(BR73*Control!$Y14)/Control!$K29</f>
        <v>10116.338696978968</v>
      </c>
      <c r="BS83" s="223">
        <f ca="1">(BS73*Control!$Y14)/Control!$K29</f>
        <v>10235.456941019294</v>
      </c>
      <c r="BT83" s="223">
        <f ca="1">(BT73*Control!$Y14)/Control!$K29</f>
        <v>10355.400119325775</v>
      </c>
      <c r="BU83" s="223">
        <f ca="1">(BU73*Control!$Y14)/Control!$K29</f>
        <v>10476.173071908419</v>
      </c>
      <c r="BV83" s="223">
        <f ca="1">(BV73*Control!$Y14)/Control!$K29</f>
        <v>10595.139367724902</v>
      </c>
      <c r="BW83" s="223">
        <f ca="1">(BW73*Control!$Y14)/Control!$K29</f>
        <v>10713.360266701107</v>
      </c>
      <c r="BX83" s="223">
        <f ca="1">(BX73*Control!$Y14)/Control!$K29</f>
        <v>10832.352540679327</v>
      </c>
      <c r="BY83" s="223">
        <f ca="1">(BY73*Control!$Y14)/Control!$K29</f>
        <v>10952.120449879541</v>
      </c>
      <c r="BZ83" s="223">
        <f ca="1">(BZ73*Control!$Y14)/Control!$K29</f>
        <v>11072.668276185434</v>
      </c>
      <c r="CA83" s="223">
        <f ca="1">(CA73*Control!$Y14)/Control!$K29</f>
        <v>11194.000323249238</v>
      </c>
      <c r="CB83" s="223">
        <f ca="1">(CB73*Control!$Y14)/Control!$K29</f>
        <v>11316.120916597081</v>
      </c>
      <c r="CC83" s="223">
        <f ca="1">(CC73*Control!$Y14)/Control!$K29</f>
        <v>11439.034403734791</v>
      </c>
      <c r="CD83" s="223">
        <f ca="1">(CD73*Control!$Y14)/Control!$K29</f>
        <v>11562.745154254246</v>
      </c>
      <c r="CE83" s="223">
        <f ca="1">(CE73*Control!$Y14)/Control!$K29</f>
        <v>11687.25755994019</v>
      </c>
      <c r="CF83" s="223">
        <f ca="1">(CF73*Control!$Y14)/Control!$K29</f>
        <v>11812.576034877549</v>
      </c>
    </row>
    <row r="84" spans="2:84" s="217" customFormat="1" x14ac:dyDescent="0.2">
      <c r="B84" s="213" t="s">
        <v>203</v>
      </c>
      <c r="C84" s="218"/>
      <c r="D84" s="223">
        <f ca="1">(D74*Control!$Y15)/Control!$K30</f>
        <v>2106.6253375228225</v>
      </c>
      <c r="E84" s="223">
        <f ca="1">(E74*Control!$Y15)/Control!$K30</f>
        <v>2123.4535432171633</v>
      </c>
      <c r="F84" s="223">
        <f ca="1">(F74*Control!$Y15)/Control!$K30</f>
        <v>2177.8827249678452</v>
      </c>
      <c r="G84" s="223">
        <f ca="1">(G74*Control!$Y15)/Control!$K30</f>
        <v>2233.1916146713093</v>
      </c>
      <c r="H84" s="223">
        <f ca="1">(H74*Control!$Y15)/Control!$K30</f>
        <v>2289.3923985374613</v>
      </c>
      <c r="I84" s="223">
        <f ca="1">(I74*Control!$Y15)/Control!$K30</f>
        <v>2346.4974188820424</v>
      </c>
      <c r="J84" s="223">
        <f ca="1">(J74*Control!$Y15)/Control!$K30</f>
        <v>2404.5191760336761</v>
      </c>
      <c r="K84" s="223">
        <f ca="1">(K74*Control!$Y15)/Control!$K30</f>
        <v>2463.4703302634839</v>
      </c>
      <c r="L84" s="223">
        <f ca="1">(L74*Control!$Y15)/Control!$K30</f>
        <v>2523.3637037375242</v>
      </c>
      <c r="M84" s="223">
        <f ca="1">(M74*Control!$Y15)/Control!$K30</f>
        <v>2584.212282492324</v>
      </c>
      <c r="N84" s="223">
        <f ca="1">(N74*Control!$Y15)/Control!$K30</f>
        <v>2641.9153285813891</v>
      </c>
      <c r="O84" s="223">
        <f ca="1">(O74*Control!$Y15)/Control!$K30</f>
        <v>2703.7898681675124</v>
      </c>
      <c r="P84" s="223">
        <f ca="1">(P74*Control!$Y15)/Control!$K30</f>
        <v>2766.5239750900323</v>
      </c>
      <c r="Q84" s="223">
        <f ca="1">(Q74*Control!$Y15)/Control!$K30</f>
        <v>2830.127779514251</v>
      </c>
      <c r="R84" s="223">
        <f ca="1">(R74*Control!$Y15)/Control!$K30</f>
        <v>2894.6115216124936</v>
      </c>
      <c r="S84" s="223">
        <f ca="1">(S74*Control!$Y15)/Control!$K30</f>
        <v>2959.9855527014574</v>
      </c>
      <c r="T84" s="223">
        <f ca="1">(T74*Control!$Y15)/Control!$K30</f>
        <v>3026.2603363909438</v>
      </c>
      <c r="U84" s="223">
        <f ca="1">(U74*Control!$Y15)/Control!$K30</f>
        <v>3093.4464497440763</v>
      </c>
      <c r="V84" s="223">
        <f ca="1">(V74*Control!$Y15)/Control!$K30</f>
        <v>3161.5545844491253</v>
      </c>
      <c r="W84" s="223">
        <f ca="1">(W74*Control!$Y15)/Control!$K30</f>
        <v>3230.5955480030484</v>
      </c>
      <c r="X84" s="223">
        <f ca="1">(X74*Control!$Y15)/Control!$K30</f>
        <v>3296.7574105953745</v>
      </c>
      <c r="Y84" s="223">
        <f ca="1">(Y74*Control!$Y15)/Control!$K30</f>
        <v>3364.8143194537943</v>
      </c>
      <c r="Z84" s="223">
        <f ca="1">(Z74*Control!$Y15)/Control!$K30</f>
        <v>3433.6903989763159</v>
      </c>
      <c r="AA84" s="223">
        <f ca="1">(AA74*Control!$Y15)/Control!$K30</f>
        <v>3503.3939912626938</v>
      </c>
      <c r="AB84" s="223">
        <f ca="1">(AB74*Control!$Y15)/Control!$K30</f>
        <v>3573.9335166193332</v>
      </c>
      <c r="AC84" s="223">
        <f ca="1">(AC74*Control!$Y15)/Control!$K30</f>
        <v>3645.3174742570395</v>
      </c>
      <c r="AD84" s="223">
        <f ca="1">(AD74*Control!$Y15)/Control!$K30</f>
        <v>3717.5544429947845</v>
      </c>
      <c r="AE84" s="223">
        <f ca="1">(AE74*Control!$Y15)/Control!$K30</f>
        <v>3790.6530819695554</v>
      </c>
      <c r="AF84" s="223">
        <f ca="1">(AF74*Control!$Y15)/Control!$K30</f>
        <v>3864.6221313523179</v>
      </c>
      <c r="AG84" s="223">
        <f ca="1">(AG74*Control!$Y15)/Control!$K30</f>
        <v>3939.4704130701653</v>
      </c>
      <c r="AH84" s="223">
        <f ca="1">(AH74*Control!$Y15)/Control!$K30</f>
        <v>4009.8179100009693</v>
      </c>
      <c r="AI84" s="223">
        <f ca="1">(AI74*Control!$Y15)/Control!$K30</f>
        <v>4084.9420549375818</v>
      </c>
      <c r="AJ84" s="223">
        <f ca="1">(AJ74*Control!$Y15)/Control!$K30</f>
        <v>4160.8194468674101</v>
      </c>
      <c r="AK84" s="223">
        <f ca="1">(AK74*Control!$Y15)/Control!$K30</f>
        <v>4237.4563971712932</v>
      </c>
      <c r="AL84" s="223">
        <f ca="1">(AL74*Control!$Y15)/Control!$K30</f>
        <v>4314.8592657123836</v>
      </c>
      <c r="AM84" s="223">
        <f ca="1">(AM74*Control!$Y15)/Control!$K30</f>
        <v>4393.0344611899154</v>
      </c>
      <c r="AN84" s="223">
        <f ca="1">(AN74*Control!$Y15)/Control!$K30</f>
        <v>4471.988441495454</v>
      </c>
      <c r="AO84" s="223">
        <f ca="1">(AO74*Control!$Y15)/Control!$K30</f>
        <v>4551.7277140716678</v>
      </c>
      <c r="AP84" s="223">
        <f ca="1">(AP74*Control!$Y15)/Control!$K30</f>
        <v>4632.2588362736278</v>
      </c>
      <c r="AQ84" s="223">
        <f ca="1">(AQ74*Control!$Y15)/Control!$K30</f>
        <v>4713.5884157326482</v>
      </c>
      <c r="AR84" s="223">
        <f ca="1">(AR74*Control!$Y15)/Control!$K30</f>
        <v>4791.5443857156015</v>
      </c>
      <c r="AS84" s="223">
        <f ca="1">(AS74*Control!$Y15)/Control!$K30</f>
        <v>4871.6485724866552</v>
      </c>
      <c r="AT84" s="223">
        <f ca="1">(AT74*Control!$Y15)/Control!$K30</f>
        <v>4952.443571405257</v>
      </c>
      <c r="AU84" s="223">
        <f ca="1">(AU74*Control!$Y15)/Control!$K30</f>
        <v>5033.9343370061761</v>
      </c>
      <c r="AV84" s="223">
        <f ca="1">(AV74*Control!$Y15)/Control!$K30</f>
        <v>5116.1258563505735</v>
      </c>
      <c r="AW84" s="223">
        <f ca="1">(AW74*Control!$Y15)/Control!$K30</f>
        <v>5199.0231492286912</v>
      </c>
      <c r="AX84" s="223">
        <f ca="1">(AX74*Control!$Y15)/Control!$K30</f>
        <v>5282.6312683637598</v>
      </c>
      <c r="AY84" s="223">
        <f ca="1">(AY74*Control!$Y15)/Control!$K30</f>
        <v>5366.9552996171324</v>
      </c>
      <c r="AZ84" s="223">
        <f ca="1">(AZ74*Control!$Y15)/Control!$K30</f>
        <v>5452.0003621946698</v>
      </c>
      <c r="BA84" s="223">
        <f ca="1">(BA74*Control!$Y15)/Control!$K30</f>
        <v>5537.7716088543375</v>
      </c>
      <c r="BB84" s="223">
        <f ca="1">(BB74*Control!$Y15)/Control!$K30</f>
        <v>5620.9665447747093</v>
      </c>
      <c r="BC84" s="223">
        <f ca="1">(BC74*Control!$Y15)/Control!$K30</f>
        <v>5699.502015064073</v>
      </c>
      <c r="BD84" s="223">
        <f ca="1">(BD74*Control!$Y15)/Control!$K30</f>
        <v>5778.6298768397801</v>
      </c>
      <c r="BE84" s="223">
        <f ca="1">(BE74*Control!$Y15)/Control!$K30</f>
        <v>5858.3538685727763</v>
      </c>
      <c r="BF84" s="223">
        <f ca="1">(BF74*Control!$Y15)/Control!$K30</f>
        <v>5938.6777503721487</v>
      </c>
      <c r="BG84" s="223">
        <f ca="1">(BG74*Control!$Y15)/Control!$K30</f>
        <v>6019.6053041041168</v>
      </c>
      <c r="BH84" s="223">
        <f ca="1">(BH74*Control!$Y15)/Control!$K30</f>
        <v>6101.1403335116374</v>
      </c>
      <c r="BI84" s="223">
        <f ca="1">(BI74*Control!$Y15)/Control!$K30</f>
        <v>6183.2866643346679</v>
      </c>
      <c r="BJ84" s="223">
        <f ca="1">(BJ74*Control!$Y15)/Control!$K30</f>
        <v>6266.0481444310572</v>
      </c>
      <c r="BK84" s="223">
        <f ca="1">(BK74*Control!$Y15)/Control!$K30</f>
        <v>6349.4286438980753</v>
      </c>
      <c r="BL84" s="223">
        <f ca="1">(BL74*Control!$Y15)/Control!$K30</f>
        <v>6431.6637984158951</v>
      </c>
      <c r="BM84" s="223">
        <f ca="1">(BM74*Control!$Y15)/Control!$K30</f>
        <v>6509.6936550864039</v>
      </c>
      <c r="BN84" s="223">
        <f ca="1">(BN74*Control!$Y15)/Control!$K30</f>
        <v>6588.2673677234361</v>
      </c>
      <c r="BO84" s="223">
        <f ca="1">(BO74*Control!$Y15)/Control!$K30</f>
        <v>6667.3881361321482</v>
      </c>
      <c r="BP84" s="223">
        <f ca="1">(BP74*Control!$Y15)/Control!$K30</f>
        <v>6747.0591774356681</v>
      </c>
      <c r="BQ84" s="223">
        <f ca="1">(BQ74*Control!$Y15)/Control!$K30</f>
        <v>6827.2837261642771</v>
      </c>
      <c r="BR84" s="223">
        <f ca="1">(BR74*Control!$Y15)/Control!$K30</f>
        <v>6908.0650343450061</v>
      </c>
      <c r="BS84" s="223">
        <f ca="1">(BS74*Control!$Y15)/Control!$K30</f>
        <v>6989.4063715917018</v>
      </c>
      <c r="BT84" s="223">
        <f ca="1">(BT74*Control!$Y15)/Control!$K30</f>
        <v>7071.3110251955286</v>
      </c>
      <c r="BU84" s="223">
        <f ca="1">(BU74*Control!$Y15)/Control!$K30</f>
        <v>7153.782300215933</v>
      </c>
      <c r="BV84" s="223">
        <f ca="1">(BV74*Control!$Y15)/Control!$K30</f>
        <v>7235.019877625632</v>
      </c>
      <c r="BW84" s="223">
        <f ca="1">(BW74*Control!$Y15)/Control!$K30</f>
        <v>7315.7484699112028</v>
      </c>
      <c r="BX84" s="223">
        <f ca="1">(BX74*Control!$Y15)/Control!$K30</f>
        <v>7397.0038051048132</v>
      </c>
      <c r="BY84" s="223">
        <f ca="1">(BY74*Control!$Y15)/Control!$K30</f>
        <v>7478.788792350123</v>
      </c>
      <c r="BZ84" s="223">
        <f ca="1">(BZ74*Control!$Y15)/Control!$K30</f>
        <v>7561.1063555841156</v>
      </c>
      <c r="CA84" s="223">
        <f ca="1">(CA74*Control!$Y15)/Control!$K30</f>
        <v>7643.9594336086975</v>
      </c>
      <c r="CB84" s="223">
        <f ca="1">(CB74*Control!$Y15)/Control!$K30</f>
        <v>7727.3509801626278</v>
      </c>
      <c r="CC84" s="223">
        <f ca="1">(CC74*Control!$Y15)/Control!$K30</f>
        <v>7811.2839639937838</v>
      </c>
      <c r="CD84" s="223">
        <f ca="1">(CD74*Control!$Y15)/Control!$K30</f>
        <v>7895.7613689317686</v>
      </c>
      <c r="CE84" s="223">
        <f ca="1">(CE74*Control!$Y15)/Control!$K30</f>
        <v>7980.7861939608583</v>
      </c>
      <c r="CF84" s="223">
        <f ca="1">(CF74*Control!$Y15)/Control!$K30</f>
        <v>8066.3614532932797</v>
      </c>
    </row>
    <row r="85" spans="2:84" s="217" customFormat="1" x14ac:dyDescent="0.2">
      <c r="B85" s="213" t="s">
        <v>204</v>
      </c>
      <c r="C85" s="218"/>
      <c r="D85" s="223">
        <f ca="1">(D75*Control!$Y16)/Control!$K31</f>
        <v>606.0529353669325</v>
      </c>
      <c r="E85" s="223">
        <f ca="1">(E75*Control!$Y16)/Control!$K31</f>
        <v>627.44748468281512</v>
      </c>
      <c r="F85" s="223">
        <f ca="1">(F75*Control!$Y16)/Control!$K31</f>
        <v>643.53045730807901</v>
      </c>
      <c r="G85" s="223">
        <f ca="1">(G75*Control!$Y16)/Control!$K31</f>
        <v>659.873369871107</v>
      </c>
      <c r="H85" s="223">
        <f ca="1">(H75*Control!$Y16)/Control!$K31</f>
        <v>676.47982320619087</v>
      </c>
      <c r="I85" s="223">
        <f ca="1">(I75*Control!$Y16)/Control!$K31</f>
        <v>693.35346427445279</v>
      </c>
      <c r="J85" s="223">
        <f ca="1">(J75*Control!$Y16)/Control!$K31</f>
        <v>710.49798672734721</v>
      </c>
      <c r="K85" s="223">
        <f ca="1">(K75*Control!$Y16)/Control!$K31</f>
        <v>727.91713147683367</v>
      </c>
      <c r="L85" s="223">
        <f ca="1">(L75*Control!$Y16)/Control!$K31</f>
        <v>745.61468727228976</v>
      </c>
      <c r="M85" s="223">
        <f ca="1">(M75*Control!$Y16)/Control!$K31</f>
        <v>763.59449128425206</v>
      </c>
      <c r="N85" s="223">
        <f ca="1">(N75*Control!$Y16)/Control!$K31</f>
        <v>780.64483930576819</v>
      </c>
      <c r="O85" s="223">
        <f ca="1">(O75*Control!$Y16)/Control!$K31</f>
        <v>798.92780798855006</v>
      </c>
      <c r="P85" s="223">
        <f ca="1">(P75*Control!$Y16)/Control!$K31</f>
        <v>817.46476553154707</v>
      </c>
      <c r="Q85" s="223">
        <f ca="1">(Q75*Control!$Y16)/Control!$K31</f>
        <v>836.25870524209961</v>
      </c>
      <c r="R85" s="223">
        <f ca="1">(R75*Control!$Y16)/Control!$K31</f>
        <v>855.31265293292449</v>
      </c>
      <c r="S85" s="223">
        <f ca="1">(S75*Control!$Y16)/Control!$K31</f>
        <v>874.62966725818387</v>
      </c>
      <c r="T85" s="223">
        <f ca="1">(T75*Control!$Y16)/Control!$K31</f>
        <v>894.21284005291761</v>
      </c>
      <c r="U85" s="223">
        <f ca="1">(U75*Control!$Y16)/Control!$K31</f>
        <v>914.06529667587017</v>
      </c>
      <c r="V85" s="223">
        <f ca="1">(V75*Control!$Y16)/Control!$K31</f>
        <v>934.19019635574659</v>
      </c>
      <c r="W85" s="223">
        <f ca="1">(W75*Control!$Y16)/Control!$K31</f>
        <v>954.59073254093073</v>
      </c>
      <c r="X85" s="223">
        <f ca="1">(X75*Control!$Y16)/Control!$K31</f>
        <v>974.14053926178428</v>
      </c>
      <c r="Y85" s="223">
        <f ca="1">(Y75*Control!$Y16)/Control!$K31</f>
        <v>994.25028631684199</v>
      </c>
      <c r="Z85" s="223">
        <f ca="1">(Z75*Control!$Y16)/Control!$K31</f>
        <v>1014.6020854013896</v>
      </c>
      <c r="AA85" s="223">
        <f ca="1">(AA75*Control!$Y16)/Control!$K31</f>
        <v>1035.1984014743914</v>
      </c>
      <c r="AB85" s="223">
        <f ca="1">(AB75*Control!$Y16)/Control!$K31</f>
        <v>1056.0417226036441</v>
      </c>
      <c r="AC85" s="223">
        <f ca="1">(AC75*Control!$Y16)/Control!$K31</f>
        <v>1077.1345601719486</v>
      </c>
      <c r="AD85" s="223">
        <f ca="1">(AD75*Control!$Y16)/Control!$K31</f>
        <v>1098.4794490850652</v>
      </c>
      <c r="AE85" s="223">
        <f ca="1">(AE75*Control!$Y16)/Control!$K31</f>
        <v>1120.0789479814598</v>
      </c>
      <c r="AF85" s="223">
        <f ca="1">(AF75*Control!$Y16)/Control!$K31</f>
        <v>1141.935639443861</v>
      </c>
      <c r="AG85" s="223">
        <f ca="1">(AG75*Control!$Y16)/Control!$K31</f>
        <v>1164.0521302126429</v>
      </c>
      <c r="AH85" s="223">
        <f ca="1">(AH75*Control!$Y16)/Control!$K31</f>
        <v>1184.8387090611834</v>
      </c>
      <c r="AI85" s="223">
        <f ca="1">(AI75*Control!$Y16)/Control!$K31</f>
        <v>1207.0367482131442</v>
      </c>
      <c r="AJ85" s="223">
        <f ca="1">(AJ75*Control!$Y16)/Control!$K31</f>
        <v>1229.4573604115865</v>
      </c>
      <c r="AK85" s="223">
        <f ca="1">(AK75*Control!$Y16)/Control!$K31</f>
        <v>1252.1024105738618</v>
      </c>
      <c r="AL85" s="223">
        <f ca="1">(AL75*Control!$Y16)/Control!$K31</f>
        <v>1274.97377794311</v>
      </c>
      <c r="AM85" s="223">
        <f ca="1">(AM75*Control!$Y16)/Control!$K31</f>
        <v>1298.0733561927946</v>
      </c>
      <c r="AN85" s="223">
        <f ca="1">(AN75*Control!$Y16)/Control!$K31</f>
        <v>1321.4030535319664</v>
      </c>
      <c r="AO85" s="223">
        <f ca="1">(AO75*Control!$Y16)/Control!$K31</f>
        <v>1344.9647928112777</v>
      </c>
      <c r="AP85" s="223">
        <f ca="1">(AP75*Control!$Y16)/Control!$K31</f>
        <v>1368.7605116297391</v>
      </c>
      <c r="AQ85" s="223">
        <f ca="1">(AQ75*Control!$Y16)/Control!$K31</f>
        <v>1392.7921624422308</v>
      </c>
      <c r="AR85" s="223">
        <f ca="1">(AR75*Control!$Y16)/Control!$K31</f>
        <v>1415.8269643141614</v>
      </c>
      <c r="AS85" s="223">
        <f ca="1">(AS75*Control!$Y16)/Control!$K31</f>
        <v>1439.4964952626449</v>
      </c>
      <c r="AT85" s="223">
        <f ca="1">(AT75*Control!$Y16)/Control!$K31</f>
        <v>1463.3701503477989</v>
      </c>
      <c r="AU85" s="223">
        <f ca="1">(AU75*Control!$Y16)/Control!$K31</f>
        <v>1487.449393556753</v>
      </c>
      <c r="AV85" s="223">
        <f ca="1">(AV75*Control!$Y16)/Control!$K31</f>
        <v>1511.7356984876728</v>
      </c>
      <c r="AW85" s="223">
        <f ca="1">(AW75*Control!$Y16)/Control!$K31</f>
        <v>1536.2305484096532</v>
      </c>
      <c r="AX85" s="223">
        <f ca="1">(AX75*Control!$Y16)/Control!$K31</f>
        <v>1560.9354363229693</v>
      </c>
      <c r="AY85" s="223">
        <f ca="1">(AY75*Control!$Y16)/Control!$K31</f>
        <v>1585.8518650196911</v>
      </c>
      <c r="AZ85" s="223">
        <f ca="1">(AZ75*Control!$Y16)/Control!$K31</f>
        <v>1610.9813471446632</v>
      </c>
      <c r="BA85" s="223">
        <f ca="1">(BA75*Control!$Y16)/Control!$K31</f>
        <v>1636.3254052568532</v>
      </c>
      <c r="BB85" s="223">
        <f ca="1">(BB75*Control!$Y16)/Control!$K31</f>
        <v>1660.9082034920539</v>
      </c>
      <c r="BC85" s="223">
        <f ca="1">(BC75*Control!$Y16)/Control!$K31</f>
        <v>1684.1142056284964</v>
      </c>
      <c r="BD85" s="223">
        <f ca="1">(BD75*Control!$Y16)/Control!$K31</f>
        <v>1707.4952501646799</v>
      </c>
      <c r="BE85" s="223">
        <f ca="1">(BE75*Control!$Y16)/Control!$K31</f>
        <v>1731.0524417601455</v>
      </c>
      <c r="BF85" s="223">
        <f ca="1">(BF75*Control!$Y16)/Control!$K31</f>
        <v>1754.7868914681651</v>
      </c>
      <c r="BG85" s="223">
        <f ca="1">(BG75*Control!$Y16)/Control!$K31</f>
        <v>1778.6997167709019</v>
      </c>
      <c r="BH85" s="223">
        <f ca="1">(BH75*Control!$Y16)/Control!$K31</f>
        <v>1802.7920416147531</v>
      </c>
      <c r="BI85" s="223">
        <f ca="1">(BI75*Control!$Y16)/Control!$K31</f>
        <v>1827.0649964458833</v>
      </c>
      <c r="BJ85" s="223">
        <f ca="1">(BJ75*Control!$Y16)/Control!$K31</f>
        <v>1851.5197182459463</v>
      </c>
      <c r="BK85" s="223">
        <f ca="1">(BK75*Control!$Y16)/Control!$K31</f>
        <v>1876.1573505679971</v>
      </c>
      <c r="BL85" s="223">
        <f ca="1">(BL75*Control!$Y16)/Control!$K31</f>
        <v>1900.4565512153072</v>
      </c>
      <c r="BM85" s="223">
        <f ca="1">(BM75*Control!$Y16)/Control!$K31</f>
        <v>1923.5131545195218</v>
      </c>
      <c r="BN85" s="223">
        <f ca="1">(BN75*Control!$Y16)/Control!$K31</f>
        <v>1946.730458756035</v>
      </c>
      <c r="BO85" s="223">
        <f ca="1">(BO75*Control!$Y16)/Control!$K31</f>
        <v>1970.1094094172058</v>
      </c>
      <c r="BP85" s="223">
        <f ca="1">(BP75*Control!$Y16)/Control!$K31</f>
        <v>1993.6509571125869</v>
      </c>
      <c r="BQ85" s="223">
        <f ca="1">(BQ75*Control!$Y16)/Control!$K31</f>
        <v>2017.3560575952686</v>
      </c>
      <c r="BR85" s="223">
        <f ca="1">(BR75*Control!$Y16)/Control!$K31</f>
        <v>2041.2256717883599</v>
      </c>
      <c r="BS85" s="223">
        <f ca="1">(BS75*Control!$Y16)/Control!$K31</f>
        <v>2065.2607658115967</v>
      </c>
      <c r="BT85" s="223">
        <f ca="1">(BT75*Control!$Y16)/Control!$K31</f>
        <v>2089.4623110080875</v>
      </c>
      <c r="BU85" s="223">
        <f ca="1">(BU75*Control!$Y16)/Control!$K31</f>
        <v>2113.8312839711871</v>
      </c>
      <c r="BV85" s="223">
        <f ca="1">(BV75*Control!$Y16)/Control!$K31</f>
        <v>2137.8357184605752</v>
      </c>
      <c r="BW85" s="223">
        <f ca="1">(BW75*Control!$Y16)/Control!$K31</f>
        <v>2161.6897708230877</v>
      </c>
      <c r="BX85" s="223">
        <f ca="1">(BX75*Control!$Y16)/Control!$K31</f>
        <v>2185.6994675952669</v>
      </c>
      <c r="BY85" s="223">
        <f ca="1">(BY75*Control!$Y16)/Control!$K31</f>
        <v>2209.8656683842555</v>
      </c>
      <c r="BZ85" s="223">
        <f ca="1">(BZ75*Control!$Y16)/Control!$K31</f>
        <v>2234.1892371683953</v>
      </c>
      <c r="CA85" s="223">
        <f ca="1">(CA75*Control!$Y16)/Control!$K31</f>
        <v>2258.671042318384</v>
      </c>
      <c r="CB85" s="223">
        <f ca="1">(CB75*Control!$Y16)/Control!$K31</f>
        <v>2283.3119566185296</v>
      </c>
      <c r="CC85" s="223">
        <f ca="1">(CC75*Control!$Y16)/Control!$K31</f>
        <v>2308.1128572881048</v>
      </c>
      <c r="CD85" s="223">
        <f ca="1">(CD75*Control!$Y16)/Control!$K31</f>
        <v>2333.0746260027972</v>
      </c>
      <c r="CE85" s="223">
        <f ca="1">(CE75*Control!$Y16)/Control!$K31</f>
        <v>2358.198148916269</v>
      </c>
      <c r="CF85" s="223">
        <f ca="1">(CF75*Control!$Y16)/Control!$K31</f>
        <v>2383.4843166818064</v>
      </c>
    </row>
    <row r="86" spans="2:84" s="217" customFormat="1" x14ac:dyDescent="0.2">
      <c r="B86" s="213" t="s">
        <v>205</v>
      </c>
      <c r="C86" s="218"/>
      <c r="D86" s="224">
        <f ca="1">D80*Control!$K34*Control!$L42*Control!$B$43</f>
        <v>388357110.81855303</v>
      </c>
      <c r="E86" s="224">
        <f ca="1">E80*Control!$K34*Control!$L42*Control!$B$43</f>
        <v>400670957.08503175</v>
      </c>
      <c r="F86" s="224">
        <f ca="1">F80*Control!$K34*Control!$L42*Control!$B$43</f>
        <v>410941112.75896686</v>
      </c>
      <c r="G86" s="224">
        <f ca="1">G80*Control!$K34*Control!$L42*Control!$B$43</f>
        <v>421377259.13769418</v>
      </c>
      <c r="H86" s="224">
        <f ca="1">H80*Control!$K34*Control!$L42*Control!$B$43</f>
        <v>431981695.61799312</v>
      </c>
      <c r="I86" s="224">
        <f ca="1">I80*Control!$K34*Control!$L42*Control!$B$43</f>
        <v>442756751.05200827</v>
      </c>
      <c r="J86" s="224">
        <f ca="1">J80*Control!$K34*Control!$L42*Control!$B$43</f>
        <v>453704784.10708654</v>
      </c>
      <c r="K86" s="224">
        <f ca="1">K80*Control!$K34*Control!$L42*Control!$B$43</f>
        <v>464828183.62987429</v>
      </c>
      <c r="L86" s="224">
        <f ca="1">L80*Control!$K34*Control!$L42*Control!$B$43</f>
        <v>476129369.01471889</v>
      </c>
      <c r="M86" s="224">
        <f ca="1">M80*Control!$K34*Control!$L42*Control!$B$43</f>
        <v>487610790.57642949</v>
      </c>
      <c r="N86" s="224">
        <f ca="1">N80*Control!$K34*Control!$L42*Control!$B$43</f>
        <v>498498686.77280855</v>
      </c>
      <c r="O86" s="224">
        <f ca="1">O80*Control!$K34*Control!$L42*Control!$B$43</f>
        <v>510173688.41407925</v>
      </c>
      <c r="P86" s="224">
        <f ca="1">P80*Control!$K34*Control!$L42*Control!$B$43</f>
        <v>522010880.34143388</v>
      </c>
      <c r="Q86" s="224">
        <f ca="1">Q80*Control!$K34*Control!$L42*Control!$B$43</f>
        <v>534012173.99831891</v>
      </c>
      <c r="R86" s="224">
        <f ca="1">R80*Control!$K34*Control!$L42*Control!$B$43</f>
        <v>546179501.58521593</v>
      </c>
      <c r="S86" s="224">
        <f ca="1">S80*Control!$K34*Control!$L42*Control!$B$43</f>
        <v>558514816.27424645</v>
      </c>
      <c r="T86" s="224">
        <f ca="1">T80*Control!$K34*Control!$L42*Control!$B$43</f>
        <v>571020092.42592406</v>
      </c>
      <c r="U86" s="224">
        <f ca="1">U80*Control!$K34*Control!$L42*Control!$B$43</f>
        <v>583697325.80807352</v>
      </c>
      <c r="V86" s="224">
        <f ca="1">V80*Control!$K34*Control!$L42*Control!$B$43</f>
        <v>596548533.81694114</v>
      </c>
      <c r="W86" s="224">
        <f ca="1">W80*Control!$K34*Control!$L42*Control!$B$43</f>
        <v>609575755.70051455</v>
      </c>
      <c r="X86" s="224">
        <f ca="1">X80*Control!$K34*Control!$L42*Control!$B$43</f>
        <v>622059724.7018404</v>
      </c>
      <c r="Y86" s="224">
        <f ca="1">Y80*Control!$K34*Control!$L42*Control!$B$43</f>
        <v>634901278.22417712</v>
      </c>
      <c r="Z86" s="224">
        <f ca="1">Z80*Control!$K34*Control!$L42*Control!$B$43</f>
        <v>647897399.81943119</v>
      </c>
      <c r="AA86" s="224">
        <f ca="1">AA80*Control!$K34*Control!$L42*Control!$B$43</f>
        <v>661049663.54586673</v>
      </c>
      <c r="AB86" s="224">
        <f ca="1">AB80*Control!$K34*Control!$L42*Control!$B$43</f>
        <v>674359658.21844471</v>
      </c>
      <c r="AC86" s="224">
        <f ca="1">AC80*Control!$K34*Control!$L42*Control!$B$43</f>
        <v>687828987.54047811</v>
      </c>
      <c r="AD86" s="224">
        <f ca="1">AD80*Control!$K34*Control!$L42*Control!$B$43</f>
        <v>701459270.23642707</v>
      </c>
      <c r="AE86" s="224">
        <f ca="1">AE80*Control!$K34*Control!$L42*Control!$B$43</f>
        <v>715252140.1858362</v>
      </c>
      <c r="AF86" s="224">
        <f ca="1">AF80*Control!$K34*Control!$L42*Control!$B$43</f>
        <v>729209246.55843139</v>
      </c>
      <c r="AG86" s="224">
        <f ca="1">AG80*Control!$K34*Control!$L42*Control!$B$43</f>
        <v>743332253.95037937</v>
      </c>
      <c r="AH86" s="224">
        <f ca="1">AH80*Control!$K34*Control!$L42*Control!$B$43</f>
        <v>756606015.68768907</v>
      </c>
      <c r="AI86" s="224">
        <f ca="1">AI80*Control!$K34*Control!$L42*Control!$B$43</f>
        <v>770781050.87641287</v>
      </c>
      <c r="AJ86" s="224">
        <f ca="1">AJ80*Control!$K34*Control!$L42*Control!$B$43</f>
        <v>785098214.80623806</v>
      </c>
      <c r="AK86" s="224">
        <f ca="1">AK80*Control!$K34*Control!$L42*Control!$B$43</f>
        <v>799558698.35948277</v>
      </c>
      <c r="AL86" s="224">
        <f ca="1">AL80*Control!$K34*Control!$L42*Control!$B$43</f>
        <v>814163701.56649804</v>
      </c>
      <c r="AM86" s="224">
        <f ca="1">AM80*Control!$K34*Control!$L42*Control!$B$43</f>
        <v>828914433.67242122</v>
      </c>
      <c r="AN86" s="224">
        <f ca="1">AN80*Control!$K34*Control!$L42*Control!$B$43</f>
        <v>843812113.20439553</v>
      </c>
      <c r="AO86" s="224">
        <f ca="1">AO80*Control!$K34*Control!$L42*Control!$B$43</f>
        <v>858857968.03926516</v>
      </c>
      <c r="AP86" s="224">
        <f ca="1">AP80*Control!$K34*Control!$L42*Control!$B$43</f>
        <v>874053235.47175062</v>
      </c>
      <c r="AQ86" s="224">
        <f ca="1">AQ80*Control!$K34*Control!$L42*Control!$B$43</f>
        <v>889399162.28309906</v>
      </c>
      <c r="AR86" s="224">
        <f ca="1">AR80*Control!$K34*Control!$L42*Control!$B$43</f>
        <v>904108528.14975858</v>
      </c>
      <c r="AS86" s="224">
        <f ca="1">AS80*Control!$K34*Control!$L42*Control!$B$43</f>
        <v>919223262.09869075</v>
      </c>
      <c r="AT86" s="224">
        <f ca="1">AT80*Control!$K34*Control!$L42*Control!$B$43</f>
        <v>934468344.32627439</v>
      </c>
      <c r="AU86" s="224">
        <f ca="1">AU80*Control!$K34*Control!$L42*Control!$B$43</f>
        <v>949844709.69607222</v>
      </c>
      <c r="AV86" s="224">
        <f ca="1">AV80*Control!$K34*Control!$L42*Control!$B$43</f>
        <v>965353299.20900273</v>
      </c>
      <c r="AW86" s="224">
        <f ca="1">AW80*Control!$K34*Control!$L42*Control!$B$43</f>
        <v>980995060.04158306</v>
      </c>
      <c r="AX86" s="224">
        <f ca="1">AX80*Control!$K34*Control!$L42*Control!$B$43</f>
        <v>996770945.58440781</v>
      </c>
      <c r="AY86" s="224">
        <f ca="1">AY80*Control!$K34*Control!$L42*Control!$B$43</f>
        <v>1012681915.4808517</v>
      </c>
      <c r="AZ86" s="224">
        <f ca="1">AZ80*Control!$K34*Control!$L42*Control!$B$43</f>
        <v>1028728935.6660135</v>
      </c>
      <c r="BA86" s="224">
        <f ca="1">BA80*Control!$K34*Control!$L42*Control!$B$43</f>
        <v>1044912978.4058883</v>
      </c>
      <c r="BB86" s="224">
        <f ca="1">BB80*Control!$K34*Control!$L42*Control!$B$43</f>
        <v>1060610901.4031235</v>
      </c>
      <c r="BC86" s="224">
        <f ca="1">BC80*Control!$K34*Control!$L42*Control!$B$43</f>
        <v>1075429635.5020089</v>
      </c>
      <c r="BD86" s="224">
        <f ca="1">BD80*Control!$K34*Control!$L42*Control!$B$43</f>
        <v>1090360147.0251093</v>
      </c>
      <c r="BE86" s="224">
        <f ca="1">BE80*Control!$K34*Control!$L42*Control!$B$43</f>
        <v>1105403141.3786905</v>
      </c>
      <c r="BF86" s="224">
        <f ca="1">BF80*Control!$K34*Control!$L42*Control!$B$43</f>
        <v>1120559328.0518851</v>
      </c>
      <c r="BG86" s="224">
        <f ca="1">BG80*Control!$K34*Control!$L42*Control!$B$43</f>
        <v>1135829420.6391459</v>
      </c>
      <c r="BH86" s="224">
        <f ca="1">BH80*Control!$K34*Control!$L42*Control!$B$43</f>
        <v>1151214136.862813</v>
      </c>
      <c r="BI86" s="224">
        <f ca="1">BI80*Control!$K34*Control!$L42*Control!$B$43</f>
        <v>1166714198.5958056</v>
      </c>
      <c r="BJ86" s="224">
        <f ca="1">BJ80*Control!$K34*Control!$L42*Control!$B$43</f>
        <v>1182330331.8844347</v>
      </c>
      <c r="BK86" s="224">
        <f ca="1">BK80*Control!$K34*Control!$L42*Control!$B$43</f>
        <v>1198063266.9713326</v>
      </c>
      <c r="BL86" s="224">
        <f ca="1">BL80*Control!$K34*Control!$L42*Control!$B$43</f>
        <v>1213580088.8483455</v>
      </c>
      <c r="BM86" s="224">
        <f ca="1">BM80*Control!$K34*Control!$L42*Control!$B$43</f>
        <v>1228303417.8854473</v>
      </c>
      <c r="BN86" s="224">
        <f ca="1">BN80*Control!$K34*Control!$L42*Control!$B$43</f>
        <v>1243129366.2413137</v>
      </c>
      <c r="BO86" s="224">
        <f ca="1">BO80*Control!$K34*Control!$L42*Control!$B$43</f>
        <v>1258058537.6821108</v>
      </c>
      <c r="BP86" s="224">
        <f ca="1">BP80*Control!$K34*Control!$L42*Control!$B$43</f>
        <v>1273091539.2417078</v>
      </c>
      <c r="BQ86" s="224">
        <f ca="1">BQ80*Control!$K34*Control!$L42*Control!$B$43</f>
        <v>1288228981.2384992</v>
      </c>
      <c r="BR86" s="224">
        <f ca="1">BR80*Control!$K34*Control!$L42*Control!$B$43</f>
        <v>1303471477.2923152</v>
      </c>
      <c r="BS86" s="224">
        <f ca="1">BS80*Control!$K34*Control!$L42*Control!$B$43</f>
        <v>1318819644.3414154</v>
      </c>
      <c r="BT86" s="224">
        <f ca="1">BT80*Control!$K34*Control!$L42*Control!$B$43</f>
        <v>1334274102.6595619</v>
      </c>
      <c r="BU86" s="224">
        <f ca="1">BU80*Control!$K34*Control!$L42*Control!$B$43</f>
        <v>1349835475.8731873</v>
      </c>
      <c r="BV86" s="224">
        <f ca="1">BV80*Control!$K34*Control!$L42*Control!$B$43</f>
        <v>1365164064.7304015</v>
      </c>
      <c r="BW86" s="224">
        <f ca="1">BW80*Control!$K34*Control!$L42*Control!$B$43</f>
        <v>1380396603.2474933</v>
      </c>
      <c r="BX86" s="224">
        <f ca="1">BX80*Control!$K34*Control!$L42*Control!$B$43</f>
        <v>1395728531.962709</v>
      </c>
      <c r="BY86" s="224">
        <f ca="1">BY80*Control!$K34*Control!$L42*Control!$B$43</f>
        <v>1411160399.7972527</v>
      </c>
      <c r="BZ86" s="224">
        <f ca="1">BZ80*Control!$K34*Control!$L42*Control!$B$43</f>
        <v>1426692758.4636545</v>
      </c>
      <c r="CA86" s="224">
        <f ca="1">CA80*Control!$K34*Control!$L42*Control!$B$43</f>
        <v>1442326162.4792805</v>
      </c>
      <c r="CB86" s="224">
        <f ca="1">CB80*Control!$K34*Control!$L42*Control!$B$43</f>
        <v>1458061169.1799059</v>
      </c>
      <c r="CC86" s="224">
        <f ca="1">CC80*Control!$K34*Control!$L42*Control!$B$43</f>
        <v>1473898338.7333491</v>
      </c>
      <c r="CD86" s="224">
        <f ca="1">CD80*Control!$K34*Control!$L42*Control!$B$43</f>
        <v>1489838234.153173</v>
      </c>
      <c r="CE86" s="224">
        <f ca="1">CE80*Control!$K34*Control!$L42*Control!$B$43</f>
        <v>1505881421.3124487</v>
      </c>
      <c r="CF86" s="224">
        <f ca="1">CF80*Control!$K34*Control!$L42*Control!$B$43</f>
        <v>1522028468.9575844</v>
      </c>
    </row>
    <row r="87" spans="2:84" s="217" customFormat="1" x14ac:dyDescent="0.2">
      <c r="B87" s="213" t="s">
        <v>206</v>
      </c>
      <c r="C87" s="218"/>
      <c r="D87" s="224">
        <f ca="1">D81*Control!$K35*Control!$L43*Control!$B$43</f>
        <v>950072355.71207786</v>
      </c>
      <c r="E87" s="224">
        <f ca="1">E81*Control!$K35*Control!$L43*Control!$B$43</f>
        <v>1004953854.0311555</v>
      </c>
      <c r="F87" s="224">
        <f ca="1">F81*Control!$K35*Control!$L43*Control!$B$43</f>
        <v>1030713238.4000591</v>
      </c>
      <c r="G87" s="224">
        <f ca="1">G81*Control!$K35*Control!$L43*Control!$B$43</f>
        <v>1056888957.1433727</v>
      </c>
      <c r="H87" s="224">
        <f ca="1">H81*Control!$K35*Control!$L43*Control!$B$43</f>
        <v>1083486777.5597444</v>
      </c>
      <c r="I87" s="224">
        <f ca="1">I81*Control!$K35*Control!$L43*Control!$B$43</f>
        <v>1110512540.8271508</v>
      </c>
      <c r="J87" s="224">
        <f ca="1">J81*Control!$K35*Control!$L43*Control!$B$43</f>
        <v>1137972162.9054363</v>
      </c>
      <c r="K87" s="224">
        <f ca="1">K81*Control!$K35*Control!$L43*Control!$B$43</f>
        <v>1165871635.4495289</v>
      </c>
      <c r="L87" s="224">
        <f ca="1">L81*Control!$K35*Control!$L43*Control!$B$43</f>
        <v>1194217026.7334619</v>
      </c>
      <c r="M87" s="224">
        <f ca="1">M81*Control!$K35*Control!$L43*Control!$B$43</f>
        <v>1223014482.5853231</v>
      </c>
      <c r="N87" s="224">
        <f ca="1">N81*Control!$K35*Control!$L43*Control!$B$43</f>
        <v>1250323271.5911303</v>
      </c>
      <c r="O87" s="224">
        <f ca="1">O81*Control!$K35*Control!$L43*Control!$B$43</f>
        <v>1279606234.0458064</v>
      </c>
      <c r="P87" s="224">
        <f ca="1">P81*Control!$K35*Control!$L43*Control!$B$43</f>
        <v>1309295998.2838216</v>
      </c>
      <c r="Q87" s="224">
        <f ca="1">Q81*Control!$K35*Control!$L43*Control!$B$43</f>
        <v>1339397358.5415044</v>
      </c>
      <c r="R87" s="224">
        <f ca="1">R81*Control!$K35*Control!$L43*Control!$B$43</f>
        <v>1369915161.1174777</v>
      </c>
      <c r="S87" s="224">
        <f ca="1">S81*Control!$K35*Control!$L43*Control!$B$43</f>
        <v>1400854304.9109228</v>
      </c>
      <c r="T87" s="224">
        <f ca="1">T81*Control!$K35*Control!$L43*Control!$B$43</f>
        <v>1432219741.9652333</v>
      </c>
      <c r="U87" s="224">
        <f ca="1">U81*Control!$K35*Control!$L43*Control!$B$43</f>
        <v>1464016478.0171039</v>
      </c>
      <c r="V87" s="224">
        <f ca="1">V81*Control!$K35*Control!$L43*Control!$B$43</f>
        <v>1496249573.0511115</v>
      </c>
      <c r="W87" s="224">
        <f ca="1">W81*Control!$K35*Control!$L43*Control!$B$43</f>
        <v>1528924141.8598423</v>
      </c>
      <c r="X87" s="224">
        <f ca="1">X81*Control!$K35*Control!$L43*Control!$B$43</f>
        <v>1560236135.824028</v>
      </c>
      <c r="Y87" s="224">
        <f ca="1">Y81*Control!$K35*Control!$L43*Control!$B$43</f>
        <v>1592445057.4817069</v>
      </c>
      <c r="Z87" s="224">
        <f ca="1">Z81*Control!$K35*Control!$L43*Control!$B$43</f>
        <v>1625041663.6868281</v>
      </c>
      <c r="AA87" s="224">
        <f ca="1">AA81*Control!$K35*Control!$L43*Control!$B$43</f>
        <v>1658029902.4611497</v>
      </c>
      <c r="AB87" s="224">
        <f ca="1">AB81*Control!$K35*Control!$L43*Control!$B$43</f>
        <v>1691413758.838882</v>
      </c>
      <c r="AC87" s="224">
        <f ca="1">AC81*Control!$K35*Control!$L43*Control!$B$43</f>
        <v>1725197255.1969104</v>
      </c>
      <c r="AD87" s="224">
        <f ca="1">AD81*Control!$K35*Control!$L43*Control!$B$43</f>
        <v>1759384451.587862</v>
      </c>
      <c r="AE87" s="224">
        <f ca="1">AE81*Control!$K35*Control!$L43*Control!$B$43</f>
        <v>1793979446.0760546</v>
      </c>
      <c r="AF87" s="224">
        <f ca="1">AF81*Control!$K35*Control!$L43*Control!$B$43</f>
        <v>1828986375.0763288</v>
      </c>
      <c r="AG87" s="224">
        <f ca="1">AG81*Control!$K35*Control!$L43*Control!$B$43</f>
        <v>1864409413.695828</v>
      </c>
      <c r="AH87" s="224">
        <f ca="1">AH81*Control!$K35*Control!$L43*Control!$B$43</f>
        <v>1897702393.6117008</v>
      </c>
      <c r="AI87" s="224">
        <f ca="1">AI81*Control!$K35*Control!$L43*Control!$B$43</f>
        <v>1933255836.4189861</v>
      </c>
      <c r="AJ87" s="224">
        <f ca="1">AJ81*Control!$K35*Control!$L43*Control!$B$43</f>
        <v>1969165762.5958886</v>
      </c>
      <c r="AK87" s="224">
        <f ca="1">AK81*Control!$K35*Control!$L43*Control!$B$43</f>
        <v>2005435159.0799942</v>
      </c>
      <c r="AL87" s="224">
        <f ca="1">AL81*Control!$K35*Control!$L43*Control!$B$43</f>
        <v>2042067035.7537293</v>
      </c>
      <c r="AM87" s="224">
        <f ca="1">AM81*Control!$K35*Control!$L43*Control!$B$43</f>
        <v>2079064425.6117835</v>
      </c>
      <c r="AN87" s="224">
        <f ca="1">AN81*Control!$K35*Control!$L43*Control!$B$43</f>
        <v>2116430384.9297128</v>
      </c>
      <c r="AO87" s="224">
        <f ca="1">AO81*Control!$K35*Control!$L43*Control!$B$43</f>
        <v>2154167993.4337301</v>
      </c>
      <c r="AP87" s="224">
        <f ca="1">AP81*Control!$K35*Control!$L43*Control!$B$43</f>
        <v>2192280354.4716949</v>
      </c>
      <c r="AQ87" s="224">
        <f ca="1">AQ81*Control!$K35*Control!$L43*Control!$B$43</f>
        <v>2230770595.185307</v>
      </c>
      <c r="AR87" s="224">
        <f ca="1">AR81*Control!$K35*Control!$L43*Control!$B$43</f>
        <v>2267664227.6483793</v>
      </c>
      <c r="AS87" s="224">
        <f ca="1">AS81*Control!$K35*Control!$L43*Control!$B$43</f>
        <v>2305574686.3231354</v>
      </c>
      <c r="AT87" s="224">
        <f ca="1">AT81*Control!$K35*Control!$L43*Control!$B$43</f>
        <v>2343812081.8635502</v>
      </c>
      <c r="AU87" s="224">
        <f ca="1">AU81*Control!$K35*Control!$L43*Control!$B$43</f>
        <v>2382378759.0752831</v>
      </c>
      <c r="AV87" s="224">
        <f ca="1">AV81*Control!$K35*Control!$L43*Control!$B$43</f>
        <v>2421277078.1575828</v>
      </c>
      <c r="AW87" s="224">
        <f ca="1">AW81*Control!$K35*Control!$L43*Control!$B$43</f>
        <v>2460509414.7992105</v>
      </c>
      <c r="AX87" s="224">
        <f ca="1">AX81*Control!$K35*Control!$L43*Control!$B$43</f>
        <v>2500078160.2749472</v>
      </c>
      <c r="AY87" s="224">
        <f ca="1">AY81*Control!$K35*Control!$L43*Control!$B$43</f>
        <v>2539985721.542675</v>
      </c>
      <c r="AZ87" s="224">
        <f ca="1">AZ81*Control!$K35*Control!$L43*Control!$B$43</f>
        <v>2580234521.341043</v>
      </c>
      <c r="BA87" s="224">
        <f ca="1">BA81*Control!$K35*Control!$L43*Control!$B$43</f>
        <v>2620826998.2877302</v>
      </c>
      <c r="BB87" s="224">
        <f ca="1">BB81*Control!$K35*Control!$L43*Control!$B$43</f>
        <v>2660200201.0118136</v>
      </c>
      <c r="BC87" s="224">
        <f ca="1">BC81*Control!$K35*Control!$L43*Control!$B$43</f>
        <v>2697368236.0972071</v>
      </c>
      <c r="BD87" s="224">
        <f ca="1">BD81*Control!$K35*Control!$L43*Control!$B$43</f>
        <v>2734816628.9835653</v>
      </c>
      <c r="BE87" s="224">
        <f ca="1">BE81*Control!$K35*Control!$L43*Control!$B$43</f>
        <v>2772547148.9562378</v>
      </c>
      <c r="BF87" s="224">
        <f ca="1">BF81*Control!$K35*Control!$L43*Control!$B$43</f>
        <v>2810561575.5411386</v>
      </c>
      <c r="BG87" s="224">
        <f ca="1">BG81*Control!$K35*Control!$L43*Control!$B$43</f>
        <v>2848861698.5610571</v>
      </c>
      <c r="BH87" s="224">
        <f ca="1">BH81*Control!$K35*Control!$L43*Control!$B$43</f>
        <v>2887449318.1922679</v>
      </c>
      <c r="BI87" s="224">
        <f ca="1">BI81*Control!$K35*Control!$L43*Control!$B$43</f>
        <v>2926326245.0214415</v>
      </c>
      <c r="BJ87" s="224">
        <f ca="1">BJ81*Control!$K35*Control!$L43*Control!$B$43</f>
        <v>2965494300.1028609</v>
      </c>
      <c r="BK87" s="224">
        <f ca="1">BK81*Control!$K35*Control!$L43*Control!$B$43</f>
        <v>3004955315.0159364</v>
      </c>
      <c r="BL87" s="224">
        <f ca="1">BL81*Control!$K35*Control!$L43*Control!$B$43</f>
        <v>3043874279.8272896</v>
      </c>
      <c r="BM87" s="224">
        <f ca="1">BM81*Control!$K35*Control!$L43*Control!$B$43</f>
        <v>3080803015.2789216</v>
      </c>
      <c r="BN87" s="224">
        <f ca="1">BN81*Control!$K35*Control!$L43*Control!$B$43</f>
        <v>3117989138.3051162</v>
      </c>
      <c r="BO87" s="224">
        <f ca="1">BO81*Control!$K35*Control!$L43*Control!$B$43</f>
        <v>3155434163.2592721</v>
      </c>
      <c r="BP87" s="224">
        <f ca="1">BP81*Control!$K35*Control!$L43*Control!$B$43</f>
        <v>3193139612.6907673</v>
      </c>
      <c r="BQ87" s="224">
        <f ca="1">BQ81*Control!$K35*Control!$L43*Control!$B$43</f>
        <v>3231107017.3871603</v>
      </c>
      <c r="BR87" s="224">
        <f ca="1">BR81*Control!$K35*Control!$L43*Control!$B$43</f>
        <v>3269337916.4165993</v>
      </c>
      <c r="BS87" s="224">
        <f ca="1">BS81*Control!$K35*Control!$L43*Control!$B$43</f>
        <v>3307833857.1704407</v>
      </c>
      <c r="BT87" s="224">
        <f ca="1">BT81*Control!$K35*Control!$L43*Control!$B$43</f>
        <v>3346596395.4060879</v>
      </c>
      <c r="BU87" s="224">
        <f ca="1">BU81*Control!$K35*Control!$L43*Control!$B$43</f>
        <v>3385627095.2900319</v>
      </c>
      <c r="BV87" s="224">
        <f ca="1">BV81*Control!$K35*Control!$L43*Control!$B$43</f>
        <v>3424073930.7677774</v>
      </c>
      <c r="BW87" s="224">
        <f ca="1">BW81*Control!$K35*Control!$L43*Control!$B$43</f>
        <v>3462279813.7593203</v>
      </c>
      <c r="BX87" s="224">
        <f ca="1">BX81*Control!$K35*Control!$L43*Control!$B$43</f>
        <v>3500734984.7899933</v>
      </c>
      <c r="BY87" s="224">
        <f ca="1">BY81*Control!$K35*Control!$L43*Control!$B$43</f>
        <v>3539440820.6502986</v>
      </c>
      <c r="BZ87" s="224">
        <f ca="1">BZ81*Control!$K35*Control!$L43*Control!$B$43</f>
        <v>3578398705.1318707</v>
      </c>
      <c r="CA87" s="224">
        <f ca="1">CA81*Control!$K35*Control!$L43*Control!$B$43</f>
        <v>3617610029.0613689</v>
      </c>
      <c r="CB87" s="224">
        <f ca="1">CB81*Control!$K35*Control!$L43*Control!$B$43</f>
        <v>3657076190.334507</v>
      </c>
      <c r="CC87" s="224">
        <f ca="1">CC81*Control!$K35*Control!$L43*Control!$B$43</f>
        <v>3696798593.9502711</v>
      </c>
      <c r="CD87" s="224">
        <f ca="1">CD81*Control!$K35*Control!$L43*Control!$B$43</f>
        <v>3736778652.0452614</v>
      </c>
      <c r="CE87" s="224">
        <f ca="1">CE81*Control!$K35*Control!$L43*Control!$B$43</f>
        <v>3777017783.9282322</v>
      </c>
      <c r="CF87" s="224">
        <f ca="1">CF81*Control!$K35*Control!$L43*Control!$B$43</f>
        <v>3817517416.1147623</v>
      </c>
    </row>
    <row r="88" spans="2:84" s="217" customFormat="1" x14ac:dyDescent="0.2">
      <c r="B88" s="213" t="s">
        <v>207</v>
      </c>
      <c r="C88" s="218"/>
      <c r="D88" s="224">
        <f ca="1">D82*Control!$K36*Control!$L44*Control!$B$43</f>
        <v>330634147.87708676</v>
      </c>
      <c r="E88" s="224">
        <f ca="1">E82*Control!$K36*Control!$L44*Control!$B$43</f>
        <v>337557110.05449808</v>
      </c>
      <c r="F88" s="224">
        <f ca="1">F82*Control!$K36*Control!$L44*Control!$B$43</f>
        <v>346209507.42764235</v>
      </c>
      <c r="G88" s="224">
        <f ca="1">G82*Control!$K36*Control!$L44*Control!$B$43</f>
        <v>355001748.59777832</v>
      </c>
      <c r="H88" s="224">
        <f ca="1">H82*Control!$K36*Control!$L44*Control!$B$43</f>
        <v>363935770.76000118</v>
      </c>
      <c r="I88" s="224">
        <f ca="1">I82*Control!$K36*Control!$L44*Control!$B$43</f>
        <v>373013535.92495298</v>
      </c>
      <c r="J88" s="224">
        <f ca="1">J82*Control!$K36*Control!$L44*Control!$B$43</f>
        <v>382237031.22197878</v>
      </c>
      <c r="K88" s="224">
        <f ca="1">K82*Control!$K36*Control!$L44*Control!$B$43</f>
        <v>391608269.20587039</v>
      </c>
      <c r="L88" s="224">
        <f ca="1">L82*Control!$K36*Control!$L44*Control!$B$43</f>
        <v>401129288.16723788</v>
      </c>
      <c r="M88" s="224">
        <f ca="1">M82*Control!$K36*Control!$L44*Control!$B$43</f>
        <v>410802152.44655263</v>
      </c>
      <c r="N88" s="224">
        <f ca="1">N82*Control!$K36*Control!$L44*Control!$B$43</f>
        <v>419974983.71471751</v>
      </c>
      <c r="O88" s="224">
        <f ca="1">O82*Control!$K36*Control!$L44*Control!$B$43</f>
        <v>429810933.98911715</v>
      </c>
      <c r="P88" s="224">
        <f ca="1">P82*Control!$K36*Control!$L44*Control!$B$43</f>
        <v>439783526.26274276</v>
      </c>
      <c r="Q88" s="224">
        <f ca="1">Q82*Control!$K36*Control!$L44*Control!$B$43</f>
        <v>449894370.88759804</v>
      </c>
      <c r="R88" s="224">
        <f ca="1">R82*Control!$K36*Control!$L44*Control!$B$43</f>
        <v>460145095.7030645</v>
      </c>
      <c r="S88" s="224">
        <f ca="1">S82*Control!$K36*Control!$L44*Control!$B$43</f>
        <v>470537346.21670151</v>
      </c>
      <c r="T88" s="224">
        <f ca="1">T82*Control!$K36*Control!$L44*Control!$B$43</f>
        <v>481072785.78685439</v>
      </c>
      <c r="U88" s="224">
        <f ca="1">U82*Control!$K36*Control!$L44*Control!$B$43</f>
        <v>491753095.807091</v>
      </c>
      <c r="V88" s="224">
        <f ca="1">V82*Control!$K36*Control!$L44*Control!$B$43</f>
        <v>502579975.8924818</v>
      </c>
      <c r="W88" s="224">
        <f ca="1">W82*Control!$K36*Control!$L44*Control!$B$43</f>
        <v>513555144.06774199</v>
      </c>
      <c r="X88" s="224">
        <f ca="1">X82*Control!$K36*Control!$L44*Control!$B$43</f>
        <v>524072632.75759774</v>
      </c>
      <c r="Y88" s="224">
        <f ca="1">Y82*Control!$K36*Control!$L44*Control!$B$43</f>
        <v>534891380.45294976</v>
      </c>
      <c r="Z88" s="224">
        <f ca="1">Z82*Control!$K36*Control!$L44*Control!$B$43</f>
        <v>545840348.60829556</v>
      </c>
      <c r="AA88" s="224">
        <f ca="1">AA82*Control!$K36*Control!$L44*Control!$B$43</f>
        <v>556920863.33574033</v>
      </c>
      <c r="AB88" s="224">
        <f ca="1">AB82*Control!$K36*Control!$L44*Control!$B$43</f>
        <v>568134263.17960536</v>
      </c>
      <c r="AC88" s="224">
        <f ca="1">AC82*Control!$K36*Control!$L44*Control!$B$43</f>
        <v>579481899.2273469</v>
      </c>
      <c r="AD88" s="224">
        <f ca="1">AD82*Control!$K36*Control!$L44*Control!$B$43</f>
        <v>590965135.22143245</v>
      </c>
      <c r="AE88" s="224">
        <f ca="1">AE82*Control!$K36*Control!$L44*Control!$B$43</f>
        <v>602585347.67218018</v>
      </c>
      <c r="AF88" s="224">
        <f ca="1">AF82*Control!$K36*Control!$L44*Control!$B$43</f>
        <v>614343925.97157562</v>
      </c>
      <c r="AG88" s="224">
        <f ca="1">AG82*Control!$K36*Control!$L44*Control!$B$43</f>
        <v>626242272.50806701</v>
      </c>
      <c r="AH88" s="224">
        <f ca="1">AH82*Control!$K36*Control!$L44*Control!$B$43</f>
        <v>637425146.89987552</v>
      </c>
      <c r="AI88" s="224">
        <f ca="1">AI82*Control!$K36*Control!$L44*Control!$B$43</f>
        <v>649367322.9096694</v>
      </c>
      <c r="AJ88" s="224">
        <f ca="1">AJ82*Control!$K36*Control!$L44*Control!$B$43</f>
        <v>661429239.460495</v>
      </c>
      <c r="AK88" s="224">
        <f ca="1">AK82*Control!$K36*Control!$L44*Control!$B$43</f>
        <v>673611899.84619534</v>
      </c>
      <c r="AL88" s="224">
        <f ca="1">AL82*Control!$K36*Control!$L44*Control!$B$43</f>
        <v>685916315.06764388</v>
      </c>
      <c r="AM88" s="224">
        <f ca="1">AM82*Control!$K36*Control!$L44*Control!$B$43</f>
        <v>698343503.88898122</v>
      </c>
      <c r="AN88" s="224">
        <f ca="1">AN82*Control!$K36*Control!$L44*Control!$B$43</f>
        <v>710894492.89424694</v>
      </c>
      <c r="AO88" s="224">
        <f ca="1">AO82*Control!$K36*Control!$L44*Control!$B$43</f>
        <v>723570316.54441214</v>
      </c>
      <c r="AP88" s="224">
        <f ca="1">AP82*Control!$K36*Control!$L44*Control!$B$43</f>
        <v>736372017.23481297</v>
      </c>
      <c r="AQ88" s="224">
        <f ca="1">AQ82*Control!$K36*Control!$L44*Control!$B$43</f>
        <v>749300645.35299027</v>
      </c>
      <c r="AR88" s="224">
        <f ca="1">AR82*Control!$K36*Control!$L44*Control!$B$43</f>
        <v>761692983.84179413</v>
      </c>
      <c r="AS88" s="224">
        <f ca="1">AS82*Control!$K36*Control!$L44*Control!$B$43</f>
        <v>774426839.44022298</v>
      </c>
      <c r="AT88" s="224">
        <f ca="1">AT82*Control!$K36*Control!$L44*Control!$B$43</f>
        <v>787270510.8104701</v>
      </c>
      <c r="AU88" s="224">
        <f ca="1">AU82*Control!$K36*Control!$L44*Control!$B$43</f>
        <v>800224785.55606389</v>
      </c>
      <c r="AV88" s="224">
        <f ca="1">AV82*Control!$K36*Control!$L44*Control!$B$43</f>
        <v>813290456.45112944</v>
      </c>
      <c r="AW88" s="224">
        <f ca="1">AW82*Control!$K36*Control!$L44*Control!$B$43</f>
        <v>826468321.47260821</v>
      </c>
      <c r="AX88" s="224">
        <f ca="1">AX82*Control!$K36*Control!$L44*Control!$B$43</f>
        <v>839759183.83267474</v>
      </c>
      <c r="AY88" s="224">
        <f ca="1">AY82*Control!$K36*Control!$L44*Control!$B$43</f>
        <v>853163852.01134515</v>
      </c>
      <c r="AZ88" s="224">
        <f ca="1">AZ82*Control!$K36*Control!$L44*Control!$B$43</f>
        <v>866683139.78928375</v>
      </c>
      <c r="BA88" s="224">
        <f ca="1">BA82*Control!$K36*Control!$L44*Control!$B$43</f>
        <v>880317866.28080678</v>
      </c>
      <c r="BB88" s="224">
        <f ca="1">BB82*Control!$K36*Control!$L44*Control!$B$43</f>
        <v>893543046.81322765</v>
      </c>
      <c r="BC88" s="224">
        <f ca="1">BC82*Control!$K36*Control!$L44*Control!$B$43</f>
        <v>906027528.93335652</v>
      </c>
      <c r="BD88" s="224">
        <f ca="1">BD82*Control!$K36*Control!$L44*Control!$B$43</f>
        <v>918606181.26163566</v>
      </c>
      <c r="BE88" s="224">
        <f ca="1">BE82*Control!$K36*Control!$L44*Control!$B$43</f>
        <v>931279598.08851075</v>
      </c>
      <c r="BF88" s="224">
        <f ca="1">BF82*Control!$K36*Control!$L44*Control!$B$43</f>
        <v>944048377.14416122</v>
      </c>
      <c r="BG88" s="224">
        <f ca="1">BG82*Control!$K36*Control!$L44*Control!$B$43</f>
        <v>956913119.61741292</v>
      </c>
      <c r="BH88" s="224">
        <f ca="1">BH82*Control!$K36*Control!$L44*Control!$B$43</f>
        <v>969874430.17475533</v>
      </c>
      <c r="BI88" s="224">
        <f ca="1">BI82*Control!$K36*Control!$L44*Control!$B$43</f>
        <v>982932916.97945571</v>
      </c>
      <c r="BJ88" s="224">
        <f ca="1">BJ82*Control!$K36*Control!$L44*Control!$B$43</f>
        <v>996089191.71077824</v>
      </c>
      <c r="BK88" s="224">
        <f ca="1">BK82*Control!$K36*Control!$L44*Control!$B$43</f>
        <v>1009343869.5833027</v>
      </c>
      <c r="BL88" s="224">
        <f ca="1">BL82*Control!$K36*Control!$L44*Control!$B$43</f>
        <v>1022416476.4918032</v>
      </c>
      <c r="BM88" s="224">
        <f ca="1">BM82*Control!$K36*Control!$L44*Control!$B$43</f>
        <v>1034820581.3734064</v>
      </c>
      <c r="BN88" s="224">
        <f ca="1">BN82*Control!$K36*Control!$L44*Control!$B$43</f>
        <v>1047311140.9418993</v>
      </c>
      <c r="BO88" s="224">
        <f ca="1">BO82*Control!$K36*Control!$L44*Control!$B$43</f>
        <v>1059888663.8579865</v>
      </c>
      <c r="BP88" s="224">
        <f ca="1">BP82*Control!$K36*Control!$L44*Control!$B$43</f>
        <v>1072553661.5353457</v>
      </c>
      <c r="BQ88" s="224">
        <f ca="1">BQ82*Control!$K36*Control!$L44*Control!$B$43</f>
        <v>1085306648.1548014</v>
      </c>
      <c r="BR88" s="224">
        <f ca="1">BR82*Control!$K36*Control!$L44*Control!$B$43</f>
        <v>1098148140.6785696</v>
      </c>
      <c r="BS88" s="224">
        <f ca="1">BS82*Control!$K36*Control!$L44*Control!$B$43</f>
        <v>1111078658.8645747</v>
      </c>
      <c r="BT88" s="224">
        <f ca="1">BT82*Control!$K36*Control!$L44*Control!$B$43</f>
        <v>1124098725.2808371</v>
      </c>
      <c r="BU88" s="224">
        <f ca="1">BU82*Control!$K36*Control!$L44*Control!$B$43</f>
        <v>1137208865.3199301</v>
      </c>
      <c r="BV88" s="224">
        <f ca="1">BV82*Control!$K36*Control!$L44*Control!$B$43</f>
        <v>1150122889.2885144</v>
      </c>
      <c r="BW88" s="224">
        <f ca="1">BW82*Control!$K36*Control!$L44*Control!$B$43</f>
        <v>1162955991.1475525</v>
      </c>
      <c r="BX88" s="224">
        <f ca="1">BX82*Control!$K36*Control!$L44*Control!$B$43</f>
        <v>1175872827.2120159</v>
      </c>
      <c r="BY88" s="224">
        <f ca="1">BY82*Control!$K36*Control!$L44*Control!$B$43</f>
        <v>1188873859.9367676</v>
      </c>
      <c r="BZ88" s="224">
        <f ca="1">BZ82*Control!$K36*Control!$L44*Control!$B$43</f>
        <v>1201959554.1283042</v>
      </c>
      <c r="CA88" s="224">
        <f ca="1">CA82*Control!$K36*Control!$L44*Control!$B$43</f>
        <v>1215130376.9561417</v>
      </c>
      <c r="CB88" s="224">
        <f ca="1">CB82*Control!$K36*Control!$L44*Control!$B$43</f>
        <v>1228386797.9642456</v>
      </c>
      <c r="CC88" s="224">
        <f ca="1">CC82*Control!$K36*Control!$L44*Control!$B$43</f>
        <v>1241729289.0825217</v>
      </c>
      <c r="CD88" s="224">
        <f ca="1">CD82*Control!$K36*Control!$L44*Control!$B$43</f>
        <v>1255158324.6383555</v>
      </c>
      <c r="CE88" s="224">
        <f ca="1">CE82*Control!$K36*Control!$L44*Control!$B$43</f>
        <v>1268674381.3682103</v>
      </c>
      <c r="CF88" s="224">
        <f ca="1">CF82*Control!$K36*Control!$L44*Control!$B$43</f>
        <v>1282277938.4292765</v>
      </c>
    </row>
    <row r="89" spans="2:84" s="217" customFormat="1" x14ac:dyDescent="0.2">
      <c r="B89" s="213" t="s">
        <v>208</v>
      </c>
      <c r="C89" s="218"/>
      <c r="D89" s="224">
        <f ca="1">D83*Control!$K37*Control!$L45*Control!$B$43</f>
        <v>305661128.68734062</v>
      </c>
      <c r="E89" s="224">
        <f ca="1">E83*Control!$K37*Control!$L45*Control!$B$43</f>
        <v>305801707.74319577</v>
      </c>
      <c r="F89" s="224">
        <f ca="1">F83*Control!$K37*Control!$L45*Control!$B$43</f>
        <v>313640135.92542934</v>
      </c>
      <c r="G89" s="224">
        <f ca="1">G83*Control!$K37*Control!$L45*Control!$B$43</f>
        <v>321605252.17324638</v>
      </c>
      <c r="H89" s="224">
        <f ca="1">H83*Control!$K37*Control!$L45*Control!$B$43</f>
        <v>329698811.44108272</v>
      </c>
      <c r="I89" s="224">
        <f ca="1">I83*Control!$K37*Control!$L45*Control!$B$43</f>
        <v>337922591.16441041</v>
      </c>
      <c r="J89" s="224">
        <f ca="1">J83*Control!$K37*Control!$L45*Control!$B$43</f>
        <v>346278391.53437454</v>
      </c>
      <c r="K89" s="224">
        <f ca="1">K83*Control!$K37*Control!$L45*Control!$B$43</f>
        <v>354768035.77568042</v>
      </c>
      <c r="L89" s="224">
        <f ca="1">L83*Control!$K37*Control!$L45*Control!$B$43</f>
        <v>363393370.4277671</v>
      </c>
      <c r="M89" s="224">
        <f ca="1">M83*Control!$K37*Control!$L45*Control!$B$43</f>
        <v>372156265.62930655</v>
      </c>
      <c r="N89" s="224">
        <f ca="1">N83*Control!$K37*Control!$L45*Control!$B$43</f>
        <v>380466167.99083835</v>
      </c>
      <c r="O89" s="224">
        <f ca="1">O83*Control!$K37*Control!$L45*Control!$B$43</f>
        <v>389376811.74848086</v>
      </c>
      <c r="P89" s="224">
        <f ca="1">P83*Control!$K37*Control!$L45*Control!$B$43</f>
        <v>398411243.06367958</v>
      </c>
      <c r="Q89" s="224">
        <f ca="1">Q83*Control!$K37*Control!$L45*Control!$B$43</f>
        <v>407570920.79643738</v>
      </c>
      <c r="R89" s="224">
        <f ca="1">R83*Control!$K37*Control!$L45*Control!$B$43</f>
        <v>416857319.64902961</v>
      </c>
      <c r="S89" s="224">
        <f ca="1">S83*Control!$K37*Control!$L45*Control!$B$43</f>
        <v>426271930.32979727</v>
      </c>
      <c r="T89" s="224">
        <f ca="1">T83*Control!$K37*Control!$L45*Control!$B$43</f>
        <v>435816259.71857452</v>
      </c>
      <c r="U89" s="224">
        <f ca="1">U83*Control!$K37*Control!$L45*Control!$B$43</f>
        <v>445491831.03377688</v>
      </c>
      <c r="V89" s="224">
        <f ca="1">V83*Control!$K37*Control!$L45*Control!$B$43</f>
        <v>455300184.00115466</v>
      </c>
      <c r="W89" s="224">
        <f ca="1">W83*Control!$K37*Control!$L45*Control!$B$43</f>
        <v>465242875.02423799</v>
      </c>
      <c r="X89" s="224">
        <f ca="1">X83*Control!$K37*Control!$L45*Control!$B$43</f>
        <v>474770942.41619563</v>
      </c>
      <c r="Y89" s="224">
        <f ca="1">Y83*Control!$K37*Control!$L45*Control!$B$43</f>
        <v>484571921.10636616</v>
      </c>
      <c r="Z89" s="224">
        <f ca="1">Z83*Control!$K37*Control!$L45*Control!$B$43</f>
        <v>494490869.81160182</v>
      </c>
      <c r="AA89" s="224">
        <f ca="1">AA83*Control!$K37*Control!$L45*Control!$B$43</f>
        <v>504528989.8904165</v>
      </c>
      <c r="AB89" s="224">
        <f ca="1">AB83*Control!$K37*Control!$L45*Control!$B$43</f>
        <v>514687493.96398365</v>
      </c>
      <c r="AC89" s="224">
        <f ca="1">AC83*Control!$K37*Control!$L45*Control!$B$43</f>
        <v>524967606.01661986</v>
      </c>
      <c r="AD89" s="224">
        <f ca="1">AD83*Control!$K37*Control!$L45*Control!$B$43</f>
        <v>535370561.49713576</v>
      </c>
      <c r="AE89" s="224">
        <f ca="1">AE83*Control!$K37*Control!$L45*Control!$B$43</f>
        <v>545897607.42106152</v>
      </c>
      <c r="AF89" s="224">
        <f ca="1">AF83*Control!$K37*Control!$L45*Control!$B$43</f>
        <v>556550002.47375464</v>
      </c>
      <c r="AG89" s="224">
        <f ca="1">AG83*Control!$K37*Control!$L45*Control!$B$43</f>
        <v>567329017.11439693</v>
      </c>
      <c r="AH89" s="224">
        <f ca="1">AH83*Control!$K37*Control!$L45*Control!$B$43</f>
        <v>577459867.04090714</v>
      </c>
      <c r="AI89" s="224">
        <f ca="1">AI83*Control!$K37*Control!$L45*Control!$B$43</f>
        <v>588278603.0119096</v>
      </c>
      <c r="AJ89" s="224">
        <f ca="1">AJ83*Control!$K37*Control!$L45*Control!$B$43</f>
        <v>599205815.15559745</v>
      </c>
      <c r="AK89" s="224">
        <f ca="1">AK83*Control!$K37*Control!$L45*Control!$B$43</f>
        <v>610242412.38288808</v>
      </c>
      <c r="AL89" s="224">
        <f ca="1">AL83*Control!$K37*Control!$L45*Control!$B$43</f>
        <v>621389310.58670616</v>
      </c>
      <c r="AM89" s="224">
        <f ca="1">AM83*Control!$K37*Control!$L45*Control!$B$43</f>
        <v>632647432.69292855</v>
      </c>
      <c r="AN89" s="224">
        <f ca="1">AN83*Control!$K37*Control!$L45*Control!$B$43</f>
        <v>644017708.71169043</v>
      </c>
      <c r="AO89" s="224">
        <f ca="1">AO83*Control!$K37*Control!$L45*Control!$B$43</f>
        <v>655501075.78905118</v>
      </c>
      <c r="AP89" s="224">
        <f ca="1">AP83*Control!$K37*Control!$L45*Control!$B$43</f>
        <v>667098478.25902605</v>
      </c>
      <c r="AQ89" s="224">
        <f ca="1">AQ83*Control!$K37*Control!$L45*Control!$B$43</f>
        <v>678810867.69598341</v>
      </c>
      <c r="AR89" s="224">
        <f ca="1">AR83*Control!$K37*Control!$L45*Control!$B$43</f>
        <v>690037418.57709396</v>
      </c>
      <c r="AS89" s="224">
        <f ca="1">AS83*Control!$K37*Control!$L45*Control!$B$43</f>
        <v>701573343.58834803</v>
      </c>
      <c r="AT89" s="224">
        <f ca="1">AT83*Control!$K37*Control!$L45*Control!$B$43</f>
        <v>713208753.50448489</v>
      </c>
      <c r="AU89" s="224">
        <f ca="1">AU83*Control!$K37*Control!$L45*Control!$B$43</f>
        <v>724944361.83557951</v>
      </c>
      <c r="AV89" s="224">
        <f ca="1">AV83*Control!$K37*Control!$L45*Control!$B$43</f>
        <v>736780886.77588201</v>
      </c>
      <c r="AW89" s="224">
        <f ca="1">AW83*Control!$K37*Control!$L45*Control!$B$43</f>
        <v>748719051.23300719</v>
      </c>
      <c r="AX89" s="224">
        <f ca="1">AX83*Control!$K37*Control!$L45*Control!$B$43</f>
        <v>760759582.8572998</v>
      </c>
      <c r="AY89" s="224">
        <f ca="1">AY83*Control!$K37*Control!$L45*Control!$B$43</f>
        <v>772903214.07137585</v>
      </c>
      <c r="AZ89" s="224">
        <f ca="1">AZ83*Control!$K37*Control!$L45*Control!$B$43</f>
        <v>785150682.0998441</v>
      </c>
      <c r="BA89" s="224">
        <f ca="1">BA83*Control!$K37*Control!$L45*Control!$B$43</f>
        <v>797502728.99920344</v>
      </c>
      <c r="BB89" s="224">
        <f ca="1">BB83*Control!$K37*Control!$L45*Control!$B$43</f>
        <v>809483757.57540488</v>
      </c>
      <c r="BC89" s="224">
        <f ca="1">BC83*Control!$K37*Control!$L45*Control!$B$43</f>
        <v>820793768.9295454</v>
      </c>
      <c r="BD89" s="224">
        <f ca="1">BD83*Control!$K37*Control!$L45*Control!$B$43</f>
        <v>832189091.47581983</v>
      </c>
      <c r="BE89" s="224">
        <f ca="1">BE83*Control!$K37*Control!$L45*Control!$B$43</f>
        <v>843670263.59707737</v>
      </c>
      <c r="BF89" s="224">
        <f ca="1">BF83*Control!$K37*Control!$L45*Control!$B$43</f>
        <v>855237826.79230964</v>
      </c>
      <c r="BG89" s="224">
        <f ca="1">BG83*Control!$K37*Control!$L45*Control!$B$43</f>
        <v>866892325.69378448</v>
      </c>
      <c r="BH89" s="224">
        <f ca="1">BH83*Control!$K37*Control!$L45*Control!$B$43</f>
        <v>878634308.08427203</v>
      </c>
      <c r="BI89" s="224">
        <f ca="1">BI83*Control!$K37*Control!$L45*Control!$B$43</f>
        <v>890464324.91436434</v>
      </c>
      <c r="BJ89" s="224">
        <f ca="1">BJ83*Control!$K37*Control!$L45*Control!$B$43</f>
        <v>902382930.31988347</v>
      </c>
      <c r="BK89" s="224">
        <f ca="1">BK83*Control!$K37*Control!$L45*Control!$B$43</f>
        <v>914390681.63938487</v>
      </c>
      <c r="BL89" s="224">
        <f ca="1">BL83*Control!$K37*Control!$L45*Control!$B$43</f>
        <v>926233490.13742876</v>
      </c>
      <c r="BM89" s="224">
        <f ca="1">BM83*Control!$K37*Control!$L45*Control!$B$43</f>
        <v>937470686.95867491</v>
      </c>
      <c r="BN89" s="224">
        <f ca="1">BN83*Control!$K37*Control!$L45*Control!$B$43</f>
        <v>948786205.29551888</v>
      </c>
      <c r="BO89" s="224">
        <f ca="1">BO83*Control!$K37*Control!$L45*Control!$B$43</f>
        <v>960180505.95671606</v>
      </c>
      <c r="BP89" s="224">
        <f ca="1">BP83*Control!$K37*Control!$L45*Control!$B$43</f>
        <v>971654052.24500978</v>
      </c>
      <c r="BQ89" s="224">
        <f ca="1">BQ83*Control!$K37*Control!$L45*Control!$B$43</f>
        <v>983207309.96997261</v>
      </c>
      <c r="BR89" s="224">
        <f ca="1">BR83*Control!$K37*Control!$L45*Control!$B$43</f>
        <v>994840747.46091175</v>
      </c>
      <c r="BS89" s="224">
        <f ca="1">BS83*Control!$K37*Control!$L45*Control!$B$43</f>
        <v>1006554835.5798373</v>
      </c>
      <c r="BT89" s="224">
        <f ca="1">BT83*Control!$K37*Control!$L45*Control!$B$43</f>
        <v>1018350047.7344967</v>
      </c>
      <c r="BU89" s="224">
        <f ca="1">BU83*Control!$K37*Control!$L45*Control!$B$43</f>
        <v>1030226859.8914738</v>
      </c>
      <c r="BV89" s="224">
        <f ca="1">BV83*Control!$K37*Control!$L45*Control!$B$43</f>
        <v>1041926005.4220668</v>
      </c>
      <c r="BW89" s="224">
        <f ca="1">BW83*Control!$K37*Control!$L45*Control!$B$43</f>
        <v>1053551848.6273868</v>
      </c>
      <c r="BX89" s="224">
        <f ca="1">BX83*Control!$K37*Control!$L45*Control!$B$43</f>
        <v>1065253548.8504051</v>
      </c>
      <c r="BY89" s="224">
        <f ca="1">BY83*Control!$K37*Control!$L45*Control!$B$43</f>
        <v>1077031525.0411541</v>
      </c>
      <c r="BZ89" s="224">
        <f ca="1">BZ83*Control!$K37*Control!$L45*Control!$B$43</f>
        <v>1088886198.2800756</v>
      </c>
      <c r="CA89" s="224">
        <f ca="1">CA83*Control!$K37*Control!$L45*Control!$B$43</f>
        <v>1100817991.7883301</v>
      </c>
      <c r="CB89" s="224">
        <f ca="1">CB83*Control!$K37*Control!$L45*Control!$B$43</f>
        <v>1112827330.9381568</v>
      </c>
      <c r="CC89" s="224">
        <f ca="1">CC83*Control!$K37*Control!$L45*Control!$B$43</f>
        <v>1124914643.2632792</v>
      </c>
      <c r="CD89" s="224">
        <f ca="1">CD83*Control!$K37*Control!$L45*Control!$B$43</f>
        <v>1137080358.4693627</v>
      </c>
      <c r="CE89" s="224">
        <f ca="1">CE83*Control!$K37*Control!$L45*Control!$B$43</f>
        <v>1149324908.4445183</v>
      </c>
      <c r="CF89" s="224">
        <f ca="1">CF83*Control!$K37*Control!$L45*Control!$B$43</f>
        <v>1161648727.2698584</v>
      </c>
    </row>
    <row r="90" spans="2:84" s="217" customFormat="1" x14ac:dyDescent="0.2">
      <c r="B90" s="213" t="s">
        <v>209</v>
      </c>
      <c r="C90" s="218"/>
      <c r="D90" s="224">
        <f ca="1">D84*Control!$K38*Control!$L46*Control!$B$43</f>
        <v>202109634.88193959</v>
      </c>
      <c r="E90" s="224">
        <f ca="1">E84*Control!$K38*Control!$L46*Control!$B$43</f>
        <v>203724132.93625465</v>
      </c>
      <c r="F90" s="224">
        <f ca="1">F84*Control!$K38*Control!$L46*Control!$B$43</f>
        <v>208946068.6334151</v>
      </c>
      <c r="G90" s="224">
        <f ca="1">G84*Control!$K38*Control!$L46*Control!$B$43</f>
        <v>214252403.51156539</v>
      </c>
      <c r="H90" s="224">
        <f ca="1">H84*Control!$K38*Control!$L46*Control!$B$43</f>
        <v>219644306.715684</v>
      </c>
      <c r="I90" s="224">
        <f ca="1">I84*Control!$K38*Control!$L46*Control!$B$43</f>
        <v>225122962.36754313</v>
      </c>
      <c r="J90" s="224">
        <f ca="1">J84*Control!$K38*Control!$L46*Control!$B$43</f>
        <v>230689569.74867088</v>
      </c>
      <c r="K90" s="224">
        <f ca="1">K84*Control!$K38*Control!$L46*Control!$B$43</f>
        <v>236345343.48547867</v>
      </c>
      <c r="L90" s="224">
        <f ca="1">L84*Control!$K38*Control!$L46*Control!$B$43</f>
        <v>242091513.73657811</v>
      </c>
      <c r="M90" s="224">
        <f ca="1">M84*Control!$K38*Control!$L46*Control!$B$43</f>
        <v>247929326.38231361</v>
      </c>
      <c r="N90" s="224">
        <f ca="1">N84*Control!$K38*Control!$L46*Control!$B$43</f>
        <v>253465356.62409845</v>
      </c>
      <c r="O90" s="224">
        <f ca="1">O84*Control!$K38*Control!$L46*Control!$B$43</f>
        <v>259401599.95199114</v>
      </c>
      <c r="P90" s="224">
        <f ca="1">P84*Control!$K38*Control!$L46*Control!$B$43</f>
        <v>265420310.1701377</v>
      </c>
      <c r="Q90" s="224">
        <f ca="1">Q84*Control!$K38*Control!$L46*Control!$B$43</f>
        <v>271522459.16659725</v>
      </c>
      <c r="R90" s="224">
        <f ca="1">R84*Control!$K38*Control!$L46*Control!$B$43</f>
        <v>277709029.3835026</v>
      </c>
      <c r="S90" s="224">
        <f ca="1">S84*Control!$K38*Control!$L46*Control!$B$43</f>
        <v>283981013.92617786</v>
      </c>
      <c r="T90" s="224">
        <f ca="1">T84*Control!$K38*Control!$L46*Control!$B$43</f>
        <v>290339416.67334712</v>
      </c>
      <c r="U90" s="224">
        <f ca="1">U84*Control!$K38*Control!$L46*Control!$B$43</f>
        <v>296785252.38844669</v>
      </c>
      <c r="V90" s="224">
        <f ca="1">V84*Control!$K38*Control!$L46*Control!$B$43</f>
        <v>303319546.83204907</v>
      </c>
      <c r="W90" s="224">
        <f ca="1">W84*Control!$K38*Control!$L46*Control!$B$43</f>
        <v>309943336.87541246</v>
      </c>
      <c r="X90" s="224">
        <f ca="1">X84*Control!$K38*Control!$L46*Control!$B$43</f>
        <v>316290905.97252023</v>
      </c>
      <c r="Y90" s="224">
        <f ca="1">Y84*Control!$K38*Control!$L46*Control!$B$43</f>
        <v>322820285.80839705</v>
      </c>
      <c r="Z90" s="224">
        <f ca="1">Z84*Control!$K38*Control!$L46*Control!$B$43</f>
        <v>329428256.87778771</v>
      </c>
      <c r="AA90" s="224">
        <f ca="1">AA84*Control!$K38*Control!$L46*Control!$B$43</f>
        <v>336115619.52174288</v>
      </c>
      <c r="AB90" s="224">
        <f ca="1">AB84*Control!$K38*Control!$L46*Control!$B$43</f>
        <v>342883181.58445883</v>
      </c>
      <c r="AC90" s="224">
        <f ca="1">AC84*Control!$K38*Control!$L46*Control!$B$43</f>
        <v>349731758.48022032</v>
      </c>
      <c r="AD90" s="224">
        <f ca="1">AD84*Control!$K38*Control!$L46*Control!$B$43</f>
        <v>356662173.26091969</v>
      </c>
      <c r="AE90" s="224">
        <f ca="1">AE84*Control!$K38*Control!$L46*Control!$B$43</f>
        <v>363675256.68415916</v>
      </c>
      <c r="AF90" s="224">
        <f ca="1">AF84*Control!$K38*Control!$L46*Control!$B$43</f>
        <v>370771847.28194141</v>
      </c>
      <c r="AG90" s="224">
        <f ca="1">AG84*Control!$K38*Control!$L46*Control!$B$43</f>
        <v>377952791.42995167</v>
      </c>
      <c r="AH90" s="224">
        <f ca="1">AH84*Control!$K38*Control!$L46*Control!$B$43</f>
        <v>384701930.28549302</v>
      </c>
      <c r="AI90" s="224">
        <f ca="1">AI84*Control!$K38*Control!$L46*Control!$B$43</f>
        <v>391909340.75071162</v>
      </c>
      <c r="AJ90" s="224">
        <f ca="1">AJ84*Control!$K38*Control!$L46*Control!$B$43</f>
        <v>399189017.73245937</v>
      </c>
      <c r="AK90" s="224">
        <f ca="1">AK84*Control!$K38*Control!$L46*Control!$B$43</f>
        <v>406541566.74461389</v>
      </c>
      <c r="AL90" s="224">
        <f ca="1">AL84*Control!$K38*Control!$L46*Control!$B$43</f>
        <v>413967597.9524461</v>
      </c>
      <c r="AM90" s="224">
        <f ca="1">AM84*Control!$K38*Control!$L46*Control!$B$43</f>
        <v>421467726.20656049</v>
      </c>
      <c r="AN90" s="224">
        <f ca="1">AN84*Control!$K38*Control!$L46*Control!$B$43</f>
        <v>429042571.07707381</v>
      </c>
      <c r="AO90" s="224">
        <f ca="1">AO84*Control!$K38*Control!$L46*Control!$B$43</f>
        <v>436692756.88803589</v>
      </c>
      <c r="AP90" s="224">
        <f ca="1">AP84*Control!$K38*Control!$L46*Control!$B$43</f>
        <v>444418912.75209188</v>
      </c>
      <c r="AQ90" s="224">
        <f ca="1">AQ84*Control!$K38*Control!$L46*Control!$B$43</f>
        <v>452221672.60539025</v>
      </c>
      <c r="AR90" s="224">
        <f ca="1">AR84*Control!$K38*Control!$L46*Control!$B$43</f>
        <v>459700768.36555481</v>
      </c>
      <c r="AS90" s="224">
        <f ca="1">AS84*Control!$K38*Control!$L46*Control!$B$43</f>
        <v>467385964.0443697</v>
      </c>
      <c r="AT90" s="224">
        <f ca="1">AT84*Control!$K38*Control!$L46*Control!$B$43</f>
        <v>475137436.24062037</v>
      </c>
      <c r="AU90" s="224">
        <f ca="1">AU84*Control!$K38*Control!$L46*Control!$B$43</f>
        <v>482955660.29237247</v>
      </c>
      <c r="AV90" s="224">
        <f ca="1">AV84*Control!$K38*Control!$L46*Control!$B$43</f>
        <v>490841114.65827394</v>
      </c>
      <c r="AW90" s="224">
        <f ca="1">AW84*Control!$K38*Control!$L46*Control!$B$43</f>
        <v>498794280.93700063</v>
      </c>
      <c r="AX90" s="224">
        <f ca="1">AX84*Control!$K38*Control!$L46*Control!$B$43</f>
        <v>506815643.88681912</v>
      </c>
      <c r="AY90" s="224">
        <f ca="1">AY84*Control!$K38*Control!$L46*Control!$B$43</f>
        <v>514905691.44526774</v>
      </c>
      <c r="AZ90" s="224">
        <f ca="1">AZ84*Control!$K38*Control!$L46*Control!$B$43</f>
        <v>523064914.74895668</v>
      </c>
      <c r="BA90" s="224">
        <f ca="1">BA84*Control!$K38*Control!$L46*Control!$B$43</f>
        <v>531293808.15348512</v>
      </c>
      <c r="BB90" s="224">
        <f ca="1">BB84*Control!$K38*Control!$L46*Control!$B$43</f>
        <v>539275530.30568564</v>
      </c>
      <c r="BC90" s="224">
        <f ca="1">BC84*Control!$K38*Control!$L46*Control!$B$43</f>
        <v>546810223.32524717</v>
      </c>
      <c r="BD90" s="224">
        <f ca="1">BD84*Control!$K38*Control!$L46*Control!$B$43</f>
        <v>554401750.38400853</v>
      </c>
      <c r="BE90" s="224">
        <f ca="1">BE84*Control!$K38*Control!$L46*Control!$B$43</f>
        <v>562050470.15087223</v>
      </c>
      <c r="BF90" s="224">
        <f ca="1">BF84*Control!$K38*Control!$L46*Control!$B$43</f>
        <v>569756743.37070394</v>
      </c>
      <c r="BG90" s="224">
        <f ca="1">BG84*Control!$K38*Control!$L46*Control!$B$43</f>
        <v>577520932.87574899</v>
      </c>
      <c r="BH90" s="224">
        <f ca="1">BH84*Control!$K38*Control!$L46*Control!$B$43</f>
        <v>585343403.59710646</v>
      </c>
      <c r="BI90" s="224">
        <f ca="1">BI84*Control!$K38*Control!$L46*Control!$B$43</f>
        <v>593224522.57626808</v>
      </c>
      <c r="BJ90" s="224">
        <f ca="1">BJ84*Control!$K38*Control!$L46*Control!$B$43</f>
        <v>601164658.97671556</v>
      </c>
      <c r="BK90" s="224">
        <f ca="1">BK84*Control!$K38*Control!$L46*Control!$B$43</f>
        <v>609164184.09558129</v>
      </c>
      <c r="BL90" s="224">
        <f ca="1">BL84*Control!$K38*Control!$L46*Control!$B$43</f>
        <v>617053824.82002091</v>
      </c>
      <c r="BM90" s="224">
        <f ca="1">BM84*Control!$K38*Control!$L46*Control!$B$43</f>
        <v>624540009.26898956</v>
      </c>
      <c r="BN90" s="224">
        <f ca="1">BN84*Control!$K38*Control!$L46*Control!$B$43</f>
        <v>632078371.25938642</v>
      </c>
      <c r="BO90" s="224">
        <f ca="1">BO84*Control!$K38*Control!$L46*Control!$B$43</f>
        <v>639669217.78051841</v>
      </c>
      <c r="BP90" s="224">
        <f ca="1">BP84*Control!$K38*Control!$L46*Control!$B$43</f>
        <v>647312857.48317802</v>
      </c>
      <c r="BQ90" s="224">
        <f ca="1">BQ84*Control!$K38*Control!$L46*Control!$B$43</f>
        <v>655009600.68820071</v>
      </c>
      <c r="BR90" s="224">
        <f ca="1">BR84*Control!$K38*Control!$L46*Control!$B$43</f>
        <v>662759759.39505994</v>
      </c>
      <c r="BS90" s="224">
        <f ca="1">BS84*Control!$K38*Control!$L46*Control!$B$43</f>
        <v>670563647.29050791</v>
      </c>
      <c r="BT90" s="224">
        <f ca="1">BT84*Control!$K38*Control!$L46*Control!$B$43</f>
        <v>678421579.75725901</v>
      </c>
      <c r="BU90" s="224">
        <f ca="1">BU84*Control!$K38*Control!$L46*Control!$B$43</f>
        <v>686333873.88271666</v>
      </c>
      <c r="BV90" s="224">
        <f ca="1">BV84*Control!$K38*Control!$L46*Control!$B$43</f>
        <v>694127807.05940318</v>
      </c>
      <c r="BW90" s="224">
        <f ca="1">BW84*Control!$K38*Control!$L46*Control!$B$43</f>
        <v>701872908.20328081</v>
      </c>
      <c r="BX90" s="224">
        <f ca="1">BX84*Control!$K38*Control!$L46*Control!$B$43</f>
        <v>709668545.06175578</v>
      </c>
      <c r="BY90" s="224">
        <f ca="1">BY84*Control!$K38*Control!$L46*Control!$B$43</f>
        <v>717514996.73807085</v>
      </c>
      <c r="BZ90" s="224">
        <f ca="1">BZ84*Control!$K38*Control!$L46*Control!$B$43</f>
        <v>725412543.75474012</v>
      </c>
      <c r="CA90" s="224">
        <f ca="1">CA84*Control!$K38*Control!$L46*Control!$B$43</f>
        <v>733361468.06041837</v>
      </c>
      <c r="CB90" s="224">
        <f ca="1">CB84*Control!$K38*Control!$L46*Control!$B$43</f>
        <v>741362053.03680253</v>
      </c>
      <c r="CC90" s="224">
        <f ca="1">CC84*Control!$K38*Control!$L46*Control!$B$43</f>
        <v>749414583.50556374</v>
      </c>
      <c r="CD90" s="224">
        <f ca="1">CD84*Control!$K38*Control!$L46*Control!$B$43</f>
        <v>757519345.73531389</v>
      </c>
      <c r="CE90" s="224">
        <f ca="1">CE84*Control!$K38*Control!$L46*Control!$B$43</f>
        <v>765676627.44860482</v>
      </c>
      <c r="CF90" s="224">
        <f ca="1">CF84*Control!$K38*Control!$L46*Control!$B$43</f>
        <v>773886717.82895732</v>
      </c>
    </row>
    <row r="91" spans="2:84" s="217" customFormat="1" x14ac:dyDescent="0.2">
      <c r="B91" s="213" t="s">
        <v>210</v>
      </c>
      <c r="C91" s="218"/>
      <c r="D91" s="224">
        <f ca="1">D85*Control!$K39*Control!$L47*Control!$B$43</f>
        <v>63714829.937473908</v>
      </c>
      <c r="E91" s="224">
        <f ca="1">E85*Control!$K39*Control!$L47*Control!$B$43</f>
        <v>65964056.022692099</v>
      </c>
      <c r="F91" s="224">
        <f ca="1">F85*Control!$K39*Control!$L47*Control!$B$43</f>
        <v>67654871.801164195</v>
      </c>
      <c r="G91" s="224">
        <f ca="1">G85*Control!$K39*Control!$L47*Control!$B$43</f>
        <v>69373015.273245379</v>
      </c>
      <c r="H91" s="224">
        <f ca="1">H85*Control!$K39*Control!$L47*Control!$B$43</f>
        <v>71118864.997525409</v>
      </c>
      <c r="I91" s="224">
        <f ca="1">I85*Control!$K39*Control!$L47*Control!$B$43</f>
        <v>72892804.381944641</v>
      </c>
      <c r="J91" s="224">
        <f ca="1">J85*Control!$K39*Control!$L47*Control!$B$43</f>
        <v>74695221.743035391</v>
      </c>
      <c r="K91" s="224">
        <f ca="1">K85*Control!$K39*Control!$L47*Control!$B$43</f>
        <v>76526510.365864694</v>
      </c>
      <c r="L91" s="224">
        <f ca="1">L85*Control!$K39*Control!$L47*Control!$B$43</f>
        <v>78387068.564685643</v>
      </c>
      <c r="M91" s="224">
        <f ca="1">M85*Control!$K39*Control!$L47*Control!$B$43</f>
        <v>80277299.744306445</v>
      </c>
      <c r="N91" s="224">
        <f ca="1">N85*Control!$K39*Control!$L47*Control!$B$43</f>
        <v>82069816.472086847</v>
      </c>
      <c r="O91" s="224">
        <f ca="1">O85*Control!$K39*Control!$L47*Control!$B$43</f>
        <v>83991919.596082658</v>
      </c>
      <c r="P91" s="224">
        <f ca="1">P85*Control!$K39*Control!$L47*Control!$B$43</f>
        <v>85940724.772143975</v>
      </c>
      <c r="Q91" s="224">
        <f ca="1">Q85*Control!$K39*Control!$L47*Control!$B$43</f>
        <v>87916546.689066127</v>
      </c>
      <c r="R91" s="224">
        <f ca="1">R85*Control!$K39*Control!$L47*Control!$B$43</f>
        <v>89919703.4529607</v>
      </c>
      <c r="S91" s="224">
        <f ca="1">S85*Control!$K39*Control!$L47*Control!$B$43</f>
        <v>91950516.622586682</v>
      </c>
      <c r="T91" s="224">
        <f ca="1">T85*Control!$K39*Control!$L47*Control!$B$43</f>
        <v>94009311.245035276</v>
      </c>
      <c r="U91" s="224">
        <f ca="1">U85*Control!$K39*Control!$L47*Control!$B$43</f>
        <v>96096415.891771555</v>
      </c>
      <c r="V91" s="224">
        <f ca="1">V85*Control!$K39*Control!$L47*Control!$B$43</f>
        <v>98212162.695036709</v>
      </c>
      <c r="W91" s="224">
        <f ca="1">W85*Control!$K39*Control!$L47*Control!$B$43</f>
        <v>100356887.38461408</v>
      </c>
      <c r="X91" s="224">
        <f ca="1">X85*Control!$K39*Control!$L47*Control!$B$43</f>
        <v>102412174.20502278</v>
      </c>
      <c r="Y91" s="224">
        <f ca="1">Y85*Control!$K39*Control!$L47*Control!$B$43</f>
        <v>104526328.00071864</v>
      </c>
      <c r="Z91" s="224">
        <f ca="1">Z85*Control!$K39*Control!$L47*Control!$B$43</f>
        <v>106665928.91991641</v>
      </c>
      <c r="AA91" s="224">
        <f ca="1">AA85*Control!$K39*Control!$L47*Control!$B$43</f>
        <v>108831236.10572393</v>
      </c>
      <c r="AB91" s="224">
        <f ca="1">AB85*Control!$K39*Control!$L47*Control!$B$43</f>
        <v>111022511.13069919</v>
      </c>
      <c r="AC91" s="224">
        <f ca="1">AC85*Control!$K39*Control!$L47*Control!$B$43</f>
        <v>113240018.01852506</v>
      </c>
      <c r="AD91" s="224">
        <f ca="1">AD85*Control!$K39*Control!$L47*Control!$B$43</f>
        <v>115484023.26587217</v>
      </c>
      <c r="AE91" s="224">
        <f ca="1">AE85*Control!$K39*Control!$L47*Control!$B$43</f>
        <v>117754795.86444926</v>
      </c>
      <c r="AF91" s="224">
        <f ca="1">AF85*Control!$K39*Control!$L47*Control!$B$43</f>
        <v>120052607.32324465</v>
      </c>
      <c r="AG91" s="224">
        <f ca="1">AG85*Control!$K39*Control!$L47*Control!$B$43</f>
        <v>122377731.6909593</v>
      </c>
      <c r="AH91" s="224">
        <f ca="1">AH85*Control!$K39*Control!$L47*Control!$B$43</f>
        <v>124563041.35456945</v>
      </c>
      <c r="AI91" s="224">
        <f ca="1">AI85*Control!$K39*Control!$L47*Control!$B$43</f>
        <v>126896738.96904641</v>
      </c>
      <c r="AJ91" s="224">
        <f ca="1">AJ85*Control!$K39*Control!$L47*Control!$B$43</f>
        <v>129253835.86595842</v>
      </c>
      <c r="AK91" s="224">
        <f ca="1">AK85*Control!$K39*Control!$L47*Control!$B$43</f>
        <v>131634528.10555854</v>
      </c>
      <c r="AL91" s="224">
        <f ca="1">AL85*Control!$K39*Control!$L47*Control!$B$43</f>
        <v>134039013.2541815</v>
      </c>
      <c r="AM91" s="224">
        <f ca="1">AM85*Control!$K39*Control!$L47*Control!$B$43</f>
        <v>136467490.39523342</v>
      </c>
      <c r="AN91" s="224">
        <f ca="1">AN85*Control!$K39*Control!$L47*Control!$B$43</f>
        <v>138920160.14025846</v>
      </c>
      <c r="AO91" s="224">
        <f ca="1">AO85*Control!$K39*Control!$L47*Control!$B$43</f>
        <v>141397224.64008388</v>
      </c>
      <c r="AP91" s="224">
        <f ca="1">AP85*Control!$K39*Control!$L47*Control!$B$43</f>
        <v>143898887.59604377</v>
      </c>
      <c r="AQ91" s="224">
        <f ca="1">AQ85*Control!$K39*Control!$L47*Control!$B$43</f>
        <v>146425354.27128169</v>
      </c>
      <c r="AR91" s="224">
        <f ca="1">AR85*Control!$K39*Control!$L47*Control!$B$43</f>
        <v>148847021.41991925</v>
      </c>
      <c r="AS91" s="224">
        <f ca="1">AS85*Control!$K39*Control!$L47*Control!$B$43</f>
        <v>151335418.14415807</v>
      </c>
      <c r="AT91" s="224">
        <f ca="1">AT85*Control!$K39*Control!$L47*Control!$B$43</f>
        <v>153845274.60218436</v>
      </c>
      <c r="AU91" s="224">
        <f ca="1">AU85*Control!$K39*Control!$L47*Control!$B$43</f>
        <v>156376744.70413625</v>
      </c>
      <c r="AV91" s="224">
        <f ca="1">AV85*Control!$K39*Control!$L47*Control!$B$43</f>
        <v>158929983.37056783</v>
      </c>
      <c r="AW91" s="224">
        <f ca="1">AW85*Control!$K39*Control!$L47*Control!$B$43</f>
        <v>161505146.53874558</v>
      </c>
      <c r="AX91" s="224">
        <f ca="1">AX85*Control!$K39*Control!$L47*Control!$B$43</f>
        <v>164102391.1689828</v>
      </c>
      <c r="AY91" s="224">
        <f ca="1">AY85*Control!$K39*Control!$L47*Control!$B$43</f>
        <v>166721875.25101215</v>
      </c>
      <c r="AZ91" s="224">
        <f ca="1">AZ85*Control!$K39*Control!$L47*Control!$B$43</f>
        <v>169363757.81039613</v>
      </c>
      <c r="BA91" s="224">
        <f ca="1">BA85*Control!$K39*Control!$L47*Control!$B$43</f>
        <v>172028198.91497713</v>
      </c>
      <c r="BB91" s="224">
        <f ca="1">BB85*Control!$K39*Control!$L47*Control!$B$43</f>
        <v>174612608.15968242</v>
      </c>
      <c r="BC91" s="224">
        <f ca="1">BC85*Control!$K39*Control!$L47*Control!$B$43</f>
        <v>177052273.72908831</v>
      </c>
      <c r="BD91" s="224">
        <f ca="1">BD85*Control!$K39*Control!$L47*Control!$B$43</f>
        <v>179510341.64601293</v>
      </c>
      <c r="BE91" s="224">
        <f ca="1">BE85*Control!$K39*Control!$L47*Control!$B$43</f>
        <v>181986928.0441975</v>
      </c>
      <c r="BF91" s="224">
        <f ca="1">BF85*Control!$K39*Control!$L47*Control!$B$43</f>
        <v>184482149.72956136</v>
      </c>
      <c r="BG91" s="224">
        <f ca="1">BG85*Control!$K39*Control!$L47*Control!$B$43</f>
        <v>186996124.18389833</v>
      </c>
      <c r="BH91" s="224">
        <f ca="1">BH85*Control!$K39*Control!$L47*Control!$B$43</f>
        <v>189528969.56859228</v>
      </c>
      <c r="BI91" s="224">
        <f ca="1">BI85*Control!$K39*Control!$L47*Control!$B$43</f>
        <v>192080804.72835284</v>
      </c>
      <c r="BJ91" s="224">
        <f ca="1">BJ85*Control!$K39*Control!$L47*Control!$B$43</f>
        <v>194651749.19497091</v>
      </c>
      <c r="BK91" s="224">
        <f ca="1">BK85*Control!$K39*Control!$L47*Control!$B$43</f>
        <v>197241923.19109398</v>
      </c>
      <c r="BL91" s="224">
        <f ca="1">BL85*Control!$K39*Control!$L47*Control!$B$43</f>
        <v>199796517.5945062</v>
      </c>
      <c r="BM91" s="224">
        <f ca="1">BM85*Control!$K39*Control!$L47*Control!$B$43</f>
        <v>202220476.74516094</v>
      </c>
      <c r="BN91" s="224">
        <f ca="1">BN85*Control!$K39*Control!$L47*Control!$B$43</f>
        <v>204661330.51338896</v>
      </c>
      <c r="BO91" s="224">
        <f ca="1">BO85*Control!$K39*Control!$L47*Control!$B$43</f>
        <v>207119178.2995584</v>
      </c>
      <c r="BP91" s="224">
        <f ca="1">BP85*Control!$K39*Control!$L47*Control!$B$43</f>
        <v>209594120.04201195</v>
      </c>
      <c r="BQ91" s="224">
        <f ca="1">BQ85*Control!$K39*Control!$L47*Control!$B$43</f>
        <v>212086256.21983665</v>
      </c>
      <c r="BR91" s="224">
        <f ca="1">BR85*Control!$K39*Control!$L47*Control!$B$43</f>
        <v>214595687.85564768</v>
      </c>
      <c r="BS91" s="224">
        <f ca="1">BS85*Control!$K39*Control!$L47*Control!$B$43</f>
        <v>217122516.5183858</v>
      </c>
      <c r="BT91" s="224">
        <f ca="1">BT85*Control!$K39*Control!$L47*Control!$B$43</f>
        <v>219666844.32612902</v>
      </c>
      <c r="BU91" s="224">
        <f ca="1">BU85*Control!$K39*Control!$L47*Control!$B$43</f>
        <v>222228773.9489181</v>
      </c>
      <c r="BV91" s="224">
        <f ca="1">BV85*Control!$K39*Control!$L47*Control!$B$43</f>
        <v>224752379.35033506</v>
      </c>
      <c r="BW91" s="224">
        <f ca="1">BW85*Control!$K39*Control!$L47*Control!$B$43</f>
        <v>227260174.95844787</v>
      </c>
      <c r="BX91" s="224">
        <f ca="1">BX85*Control!$K39*Control!$L47*Control!$B$43</f>
        <v>229784333.58786446</v>
      </c>
      <c r="BY91" s="224">
        <f ca="1">BY85*Control!$K39*Control!$L47*Control!$B$43</f>
        <v>232324945.60977149</v>
      </c>
      <c r="BZ91" s="224">
        <f ca="1">BZ85*Control!$K39*Control!$L47*Control!$B$43</f>
        <v>234882101.85490313</v>
      </c>
      <c r="CA91" s="224">
        <f ca="1">CA85*Control!$K39*Control!$L47*Control!$B$43</f>
        <v>237455893.61576551</v>
      </c>
      <c r="CB91" s="224">
        <f ca="1">CB85*Control!$K39*Control!$L47*Control!$B$43</f>
        <v>240046412.6488713</v>
      </c>
      <c r="CC91" s="224">
        <f ca="1">CC85*Control!$K39*Control!$L47*Control!$B$43</f>
        <v>242653751.17698428</v>
      </c>
      <c r="CD91" s="224">
        <f ca="1">CD85*Control!$K39*Control!$L47*Control!$B$43</f>
        <v>245278001.89137489</v>
      </c>
      <c r="CE91" s="224">
        <f ca="1">CE85*Control!$K39*Control!$L47*Control!$B$43</f>
        <v>247919257.95408648</v>
      </c>
      <c r="CF91" s="224">
        <f ca="1">CF85*Control!$K39*Control!$L47*Control!$B$43</f>
        <v>250577613.00021166</v>
      </c>
    </row>
    <row r="92" spans="2:84" x14ac:dyDescent="0.2">
      <c r="B92" s="126" t="s">
        <v>121</v>
      </c>
      <c r="C92" s="126"/>
      <c r="D92" s="126"/>
      <c r="E92" s="126"/>
      <c r="AI92" s="122"/>
      <c r="AJ92" s="122"/>
      <c r="AK92" s="122"/>
      <c r="AL92" s="122"/>
      <c r="AM92" s="122"/>
      <c r="AN92" s="122"/>
      <c r="AO92" s="122"/>
      <c r="AP92" s="122"/>
      <c r="AQ92" s="122"/>
      <c r="AR92" s="122"/>
      <c r="AS92" s="122"/>
      <c r="AT92" s="122"/>
      <c r="AU92" s="122"/>
      <c r="AV92" s="122"/>
      <c r="AW92" s="122"/>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2"/>
      <c r="CE92" s="122"/>
      <c r="CF92" s="122"/>
    </row>
    <row r="93" spans="2:84" x14ac:dyDescent="0.2">
      <c r="B93" s="132" t="s">
        <v>107</v>
      </c>
      <c r="C93" s="132"/>
      <c r="D93" s="132"/>
      <c r="E93" s="132"/>
      <c r="G93" s="3"/>
      <c r="AI93" s="122"/>
      <c r="AJ93" s="122"/>
      <c r="AK93" s="122"/>
      <c r="AL93" s="122"/>
      <c r="AM93" s="122"/>
      <c r="AN93" s="122"/>
      <c r="AO93" s="122"/>
      <c r="AP93" s="122"/>
      <c r="AQ93" s="122"/>
      <c r="AR93" s="122"/>
      <c r="AS93" s="122"/>
      <c r="AT93" s="122"/>
      <c r="AU93" s="122"/>
      <c r="AV93" s="122"/>
      <c r="AW93" s="122"/>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2"/>
      <c r="CE93" s="122"/>
      <c r="CF93" s="122"/>
    </row>
    <row r="94" spans="2:84" ht="16" x14ac:dyDescent="0.2">
      <c r="B94" s="130" t="s">
        <v>211</v>
      </c>
      <c r="D94" s="130"/>
      <c r="E94" s="130"/>
      <c r="G94" s="120"/>
      <c r="AI94" s="122"/>
      <c r="AJ94" s="122"/>
      <c r="AK94" s="122"/>
      <c r="AL94" s="122"/>
      <c r="AM94" s="122"/>
      <c r="AN94" s="122"/>
      <c r="AO94" s="122"/>
      <c r="AP94" s="122"/>
      <c r="AQ94" s="122"/>
      <c r="AR94" s="122"/>
      <c r="AS94" s="122"/>
      <c r="AT94" s="122"/>
      <c r="AU94" s="122"/>
      <c r="AV94" s="122"/>
      <c r="AW94" s="122"/>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2"/>
      <c r="CE94" s="122"/>
      <c r="CF94" s="122"/>
    </row>
    <row r="95" spans="2:84" x14ac:dyDescent="0.2">
      <c r="B95" s="180">
        <v>25000</v>
      </c>
      <c r="C95" s="79"/>
      <c r="D95" s="152"/>
      <c r="E95" s="152"/>
      <c r="F95" s="153"/>
      <c r="G95" s="79"/>
      <c r="H95" s="153"/>
      <c r="I95" s="153"/>
      <c r="J95" s="153"/>
      <c r="K95" s="153"/>
      <c r="L95" s="153"/>
      <c r="M95" s="153"/>
      <c r="N95" s="153"/>
      <c r="O95" s="153"/>
      <c r="P95" s="153"/>
      <c r="Q95" s="153"/>
      <c r="R95" s="153"/>
      <c r="S95" s="153"/>
      <c r="T95" s="153"/>
      <c r="U95" s="153"/>
      <c r="V95" s="153"/>
      <c r="W95" s="153"/>
      <c r="X95" s="153"/>
      <c r="Y95" s="153"/>
      <c r="Z95" s="153"/>
      <c r="AA95" s="153"/>
      <c r="AB95" s="153"/>
      <c r="AC95" s="153"/>
      <c r="AD95" s="153"/>
      <c r="AE95" s="153"/>
      <c r="AF95" s="153"/>
      <c r="AG95" s="153"/>
      <c r="AH95" s="153"/>
      <c r="AI95" s="153"/>
      <c r="AJ95" s="153"/>
      <c r="AK95" s="153"/>
      <c r="AL95" s="153"/>
      <c r="AM95" s="153"/>
      <c r="AN95" s="153"/>
      <c r="AO95" s="153"/>
      <c r="AP95" s="153"/>
      <c r="AQ95" s="153"/>
      <c r="AR95" s="153"/>
      <c r="AS95" s="153"/>
      <c r="AT95" s="153"/>
      <c r="AU95" s="153"/>
      <c r="AV95" s="153"/>
      <c r="AW95" s="153"/>
      <c r="AX95" s="153"/>
      <c r="AY95" s="153"/>
      <c r="AZ95" s="153"/>
      <c r="BA95" s="153"/>
      <c r="BB95" s="153"/>
      <c r="BC95" s="153"/>
      <c r="BD95" s="153"/>
      <c r="BE95" s="153"/>
      <c r="BF95" s="153"/>
      <c r="BG95" s="153"/>
      <c r="BH95" s="153"/>
      <c r="BI95" s="153"/>
      <c r="BJ95" s="153"/>
      <c r="BK95" s="153"/>
      <c r="BL95" s="153"/>
      <c r="BM95" s="153"/>
      <c r="BN95" s="153"/>
      <c r="BO95" s="153"/>
      <c r="BP95" s="153"/>
      <c r="BQ95" s="153"/>
      <c r="BR95" s="153"/>
      <c r="BS95" s="153"/>
      <c r="BT95" s="153"/>
      <c r="BU95" s="153"/>
      <c r="BV95" s="153"/>
      <c r="BW95" s="153"/>
      <c r="BX95" s="153"/>
      <c r="BY95" s="153"/>
      <c r="BZ95" s="153"/>
      <c r="CA95" s="153"/>
      <c r="CB95" s="153"/>
      <c r="CC95" s="153"/>
      <c r="CD95" s="153"/>
      <c r="CE95" s="153"/>
      <c r="CF95" s="153"/>
    </row>
    <row r="96" spans="2:84" x14ac:dyDescent="0.2">
      <c r="B96" s="180">
        <f>B95+50000</f>
        <v>75000</v>
      </c>
      <c r="C96" s="79"/>
      <c r="D96" s="152"/>
      <c r="E96" s="152"/>
      <c r="F96" s="153"/>
      <c r="G96" s="79"/>
      <c r="H96" s="153"/>
      <c r="I96" s="153"/>
      <c r="J96" s="153"/>
      <c r="K96" s="153"/>
      <c r="L96" s="153"/>
      <c r="M96" s="153"/>
      <c r="N96" s="153"/>
      <c r="O96" s="153"/>
      <c r="P96" s="153"/>
      <c r="Q96" s="153"/>
      <c r="R96" s="153"/>
      <c r="S96" s="153"/>
      <c r="T96" s="153"/>
      <c r="U96" s="153"/>
      <c r="V96" s="153"/>
      <c r="W96" s="153"/>
      <c r="X96" s="153"/>
      <c r="Y96" s="153"/>
      <c r="Z96" s="153"/>
      <c r="AA96" s="153"/>
      <c r="AB96" s="153"/>
      <c r="AC96" s="153"/>
      <c r="AD96" s="153"/>
      <c r="AE96" s="153"/>
      <c r="AF96" s="153"/>
      <c r="AG96" s="153"/>
      <c r="AH96" s="153"/>
      <c r="AI96" s="153"/>
      <c r="AJ96" s="153"/>
      <c r="AK96" s="153"/>
      <c r="AL96" s="153"/>
      <c r="AM96" s="153"/>
      <c r="AN96" s="153"/>
      <c r="AO96" s="153"/>
      <c r="AP96" s="153"/>
      <c r="AQ96" s="153"/>
      <c r="AR96" s="153"/>
      <c r="AS96" s="153"/>
      <c r="AT96" s="153"/>
      <c r="AU96" s="153"/>
      <c r="AV96" s="153"/>
      <c r="AW96" s="153"/>
      <c r="AX96" s="153"/>
      <c r="AY96" s="153"/>
      <c r="AZ96" s="153"/>
      <c r="BA96" s="153"/>
      <c r="BB96" s="153"/>
      <c r="BC96" s="153"/>
      <c r="BD96" s="153"/>
      <c r="BE96" s="153"/>
      <c r="BF96" s="153"/>
      <c r="BG96" s="153"/>
      <c r="BH96" s="153"/>
      <c r="BI96" s="153"/>
      <c r="BJ96" s="153"/>
      <c r="BK96" s="153"/>
      <c r="BL96" s="153"/>
      <c r="BM96" s="153"/>
      <c r="BN96" s="153"/>
      <c r="BO96" s="153"/>
      <c r="BP96" s="153"/>
      <c r="BQ96" s="153"/>
      <c r="BR96" s="153"/>
      <c r="BS96" s="153"/>
      <c r="BT96" s="153"/>
      <c r="BU96" s="153"/>
      <c r="BV96" s="153"/>
      <c r="BW96" s="153"/>
      <c r="BX96" s="153"/>
      <c r="BY96" s="153"/>
      <c r="BZ96" s="153"/>
      <c r="CA96" s="153"/>
      <c r="CB96" s="153"/>
      <c r="CC96" s="153"/>
      <c r="CD96" s="153"/>
      <c r="CE96" s="153"/>
      <c r="CF96" s="153"/>
    </row>
    <row r="97" spans="1:84" x14ac:dyDescent="0.2">
      <c r="B97" s="180">
        <f>B96+50000</f>
        <v>125000</v>
      </c>
      <c r="C97" s="79"/>
      <c r="D97" s="152"/>
      <c r="E97" s="152"/>
      <c r="F97" s="153"/>
      <c r="G97" s="79"/>
      <c r="H97" s="153"/>
      <c r="I97" s="153"/>
      <c r="J97" s="153"/>
      <c r="K97" s="153"/>
      <c r="L97" s="153"/>
      <c r="M97" s="153"/>
      <c r="N97" s="153"/>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c r="AS97" s="153"/>
      <c r="AT97" s="153"/>
      <c r="AU97" s="153"/>
      <c r="AV97" s="153"/>
      <c r="AW97" s="153"/>
      <c r="AX97" s="153"/>
      <c r="AY97" s="153"/>
      <c r="AZ97" s="153"/>
      <c r="BA97" s="153"/>
      <c r="BB97" s="153"/>
      <c r="BC97" s="153"/>
      <c r="BD97" s="153"/>
      <c r="BE97" s="153"/>
      <c r="BF97" s="153"/>
      <c r="BG97" s="153"/>
      <c r="BH97" s="153"/>
      <c r="BI97" s="153"/>
      <c r="BJ97" s="153"/>
      <c r="BK97" s="153"/>
      <c r="BL97" s="153"/>
      <c r="BM97" s="153"/>
      <c r="BN97" s="153"/>
      <c r="BO97" s="153"/>
      <c r="BP97" s="153"/>
      <c r="BQ97" s="153"/>
      <c r="BR97" s="153"/>
      <c r="BS97" s="153"/>
      <c r="BT97" s="153"/>
      <c r="BU97" s="153"/>
      <c r="BV97" s="153"/>
      <c r="BW97" s="153"/>
      <c r="BX97" s="153"/>
      <c r="BY97" s="153"/>
      <c r="BZ97" s="153"/>
      <c r="CA97" s="153"/>
      <c r="CB97" s="153"/>
      <c r="CC97" s="153"/>
      <c r="CD97" s="153"/>
      <c r="CE97" s="153"/>
      <c r="CF97" s="153"/>
    </row>
    <row r="98" spans="1:84" x14ac:dyDescent="0.2">
      <c r="B98" s="180">
        <f>B97+50000</f>
        <v>175000</v>
      </c>
      <c r="C98" s="79"/>
      <c r="D98" s="152"/>
      <c r="E98" s="152"/>
      <c r="F98" s="153"/>
      <c r="G98" s="79"/>
      <c r="H98" s="153"/>
      <c r="I98" s="153"/>
      <c r="J98" s="153"/>
      <c r="K98" s="153"/>
      <c r="L98" s="153"/>
      <c r="M98" s="153"/>
      <c r="N98" s="153"/>
      <c r="O98" s="153"/>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c r="AP98" s="153"/>
      <c r="AQ98" s="153"/>
      <c r="AR98" s="153"/>
      <c r="AS98" s="153"/>
      <c r="AT98" s="153"/>
      <c r="AU98" s="153"/>
      <c r="AV98" s="153"/>
      <c r="AW98" s="153"/>
      <c r="AX98" s="153"/>
      <c r="AY98" s="153"/>
      <c r="AZ98" s="153"/>
      <c r="BA98" s="153"/>
      <c r="BB98" s="153"/>
      <c r="BC98" s="153"/>
      <c r="BD98" s="153"/>
      <c r="BE98" s="153"/>
      <c r="BF98" s="153"/>
      <c r="BG98" s="153"/>
      <c r="BH98" s="153"/>
      <c r="BI98" s="153"/>
      <c r="BJ98" s="153"/>
      <c r="BK98" s="153"/>
      <c r="BL98" s="153"/>
      <c r="BM98" s="153"/>
      <c r="BN98" s="153"/>
      <c r="BO98" s="153"/>
      <c r="BP98" s="153"/>
      <c r="BQ98" s="153"/>
      <c r="BR98" s="153"/>
      <c r="BS98" s="153"/>
      <c r="BT98" s="153"/>
      <c r="BU98" s="153"/>
      <c r="BV98" s="153"/>
      <c r="BW98" s="153"/>
      <c r="BX98" s="153"/>
      <c r="BY98" s="153"/>
      <c r="BZ98" s="153"/>
      <c r="CA98" s="153"/>
      <c r="CB98" s="153"/>
      <c r="CC98" s="153"/>
      <c r="CD98" s="153"/>
      <c r="CE98" s="153"/>
      <c r="CF98" s="153"/>
    </row>
    <row r="99" spans="1:84" x14ac:dyDescent="0.2">
      <c r="B99" s="180">
        <f>B98+50000</f>
        <v>225000</v>
      </c>
      <c r="C99" s="79"/>
      <c r="D99" s="152"/>
      <c r="E99" s="152"/>
      <c r="F99" s="153"/>
      <c r="G99" s="79"/>
      <c r="H99" s="153"/>
      <c r="I99" s="153"/>
      <c r="J99" s="153"/>
      <c r="K99" s="153"/>
      <c r="L99" s="153"/>
      <c r="M99" s="153"/>
      <c r="N99" s="153"/>
      <c r="O99" s="153"/>
      <c r="P99" s="153"/>
      <c r="Q99" s="153"/>
      <c r="R99" s="153"/>
      <c r="S99" s="153"/>
      <c r="T99" s="153"/>
      <c r="U99" s="153"/>
      <c r="V99" s="153"/>
      <c r="W99" s="153"/>
      <c r="X99" s="153"/>
      <c r="Y99" s="153"/>
      <c r="Z99" s="153"/>
      <c r="AA99" s="153"/>
      <c r="AB99" s="153"/>
      <c r="AC99" s="153"/>
      <c r="AD99" s="153"/>
      <c r="AE99" s="153"/>
      <c r="AF99" s="153"/>
      <c r="AG99" s="153"/>
      <c r="AH99" s="153"/>
      <c r="AI99" s="153"/>
      <c r="AJ99" s="153"/>
      <c r="AK99" s="153"/>
      <c r="AL99" s="153"/>
      <c r="AM99" s="153"/>
      <c r="AN99" s="153"/>
      <c r="AO99" s="153"/>
      <c r="AP99" s="153"/>
      <c r="AQ99" s="153"/>
      <c r="AR99" s="153"/>
      <c r="AS99" s="153"/>
      <c r="AT99" s="153"/>
      <c r="AU99" s="153"/>
      <c r="AV99" s="153"/>
      <c r="AW99" s="153"/>
      <c r="AX99" s="153"/>
      <c r="AY99" s="153"/>
      <c r="AZ99" s="153"/>
      <c r="BA99" s="153"/>
      <c r="BB99" s="153"/>
      <c r="BC99" s="153"/>
      <c r="BD99" s="153"/>
      <c r="BE99" s="153"/>
      <c r="BF99" s="153"/>
      <c r="BG99" s="153"/>
      <c r="BH99" s="153"/>
      <c r="BI99" s="153"/>
      <c r="BJ99" s="153"/>
      <c r="BK99" s="153"/>
      <c r="BL99" s="153"/>
      <c r="BM99" s="153"/>
      <c r="BN99" s="153"/>
      <c r="BO99" s="153"/>
      <c r="BP99" s="153"/>
      <c r="BQ99" s="153"/>
      <c r="BR99" s="153"/>
      <c r="BS99" s="153"/>
      <c r="BT99" s="153"/>
      <c r="BU99" s="153"/>
      <c r="BV99" s="153"/>
      <c r="BW99" s="153"/>
      <c r="BX99" s="153"/>
      <c r="BY99" s="153"/>
      <c r="BZ99" s="153"/>
      <c r="CA99" s="153"/>
      <c r="CB99" s="153"/>
      <c r="CC99" s="153"/>
      <c r="CD99" s="153"/>
      <c r="CE99" s="153"/>
      <c r="CF99" s="153"/>
    </row>
    <row r="100" spans="1:84" x14ac:dyDescent="0.2">
      <c r="B100" s="180">
        <f t="shared" ref="B100:B107" si="45">B99+50000</f>
        <v>275000</v>
      </c>
      <c r="C100" s="79"/>
      <c r="D100" s="152"/>
      <c r="E100" s="152"/>
      <c r="F100" s="153"/>
      <c r="G100" s="79"/>
      <c r="H100" s="153"/>
      <c r="I100" s="153"/>
      <c r="J100" s="153"/>
      <c r="K100" s="153"/>
      <c r="L100" s="153"/>
      <c r="M100" s="153"/>
      <c r="N100" s="153"/>
      <c r="O100" s="153"/>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s="153"/>
      <c r="AP100" s="153"/>
      <c r="AQ100" s="153"/>
      <c r="AR100" s="153"/>
      <c r="AS100" s="153"/>
      <c r="AT100" s="153"/>
      <c r="AU100" s="153"/>
      <c r="AV100" s="153"/>
      <c r="AW100" s="153"/>
      <c r="AX100" s="153"/>
      <c r="AY100" s="153"/>
      <c r="AZ100" s="153"/>
      <c r="BA100" s="153"/>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53"/>
      <c r="BY100" s="153"/>
      <c r="BZ100" s="153"/>
      <c r="CA100" s="153"/>
      <c r="CB100" s="153"/>
      <c r="CC100" s="153"/>
      <c r="CD100" s="153"/>
      <c r="CE100" s="153"/>
      <c r="CF100" s="153"/>
    </row>
    <row r="101" spans="1:84" x14ac:dyDescent="0.2">
      <c r="B101" s="180">
        <f t="shared" si="45"/>
        <v>325000</v>
      </c>
      <c r="C101" s="79"/>
      <c r="D101" s="152"/>
      <c r="E101" s="152"/>
      <c r="F101" s="153"/>
      <c r="G101" s="79"/>
      <c r="H101" s="153"/>
      <c r="I101" s="153"/>
      <c r="J101" s="153"/>
      <c r="K101" s="153"/>
      <c r="L101" s="153"/>
      <c r="M101" s="153"/>
      <c r="N101" s="153"/>
      <c r="O101" s="153"/>
      <c r="P101" s="153"/>
      <c r="Q101" s="153"/>
      <c r="R101" s="153"/>
      <c r="S101" s="153"/>
      <c r="T101" s="153"/>
      <c r="U101" s="153"/>
      <c r="V101" s="153"/>
      <c r="W101" s="153"/>
      <c r="X101" s="153"/>
      <c r="Y101" s="153"/>
      <c r="Z101" s="153"/>
      <c r="AA101" s="153"/>
      <c r="AB101" s="153"/>
      <c r="AC101" s="153"/>
      <c r="AD101" s="153"/>
      <c r="AE101" s="153"/>
      <c r="AF101" s="153"/>
      <c r="AG101" s="153"/>
      <c r="AH101" s="153"/>
      <c r="AI101" s="153"/>
      <c r="AJ101" s="153"/>
      <c r="AK101" s="153"/>
      <c r="AL101" s="153"/>
      <c r="AM101" s="153"/>
      <c r="AN101" s="153"/>
      <c r="AO101" s="153"/>
      <c r="AP101" s="153"/>
      <c r="AQ101" s="153"/>
      <c r="AR101" s="153"/>
      <c r="AS101" s="153"/>
      <c r="AT101" s="153"/>
      <c r="AU101" s="153"/>
      <c r="AV101" s="153"/>
      <c r="AW101" s="153"/>
      <c r="AX101" s="153"/>
      <c r="AY101" s="153"/>
      <c r="AZ101" s="153"/>
      <c r="BA101" s="153"/>
      <c r="BB101" s="153"/>
      <c r="BC101" s="153"/>
      <c r="BD101" s="153"/>
      <c r="BE101" s="153"/>
      <c r="BF101" s="153"/>
      <c r="BG101" s="153"/>
      <c r="BH101" s="153"/>
      <c r="BI101" s="153"/>
      <c r="BJ101" s="153"/>
      <c r="BK101" s="153"/>
      <c r="BL101" s="153"/>
      <c r="BM101" s="153"/>
      <c r="BN101" s="153"/>
      <c r="BO101" s="153"/>
      <c r="BP101" s="153"/>
      <c r="BQ101" s="153"/>
      <c r="BR101" s="153"/>
      <c r="BS101" s="153"/>
      <c r="BT101" s="153"/>
      <c r="BU101" s="153"/>
      <c r="BV101" s="153"/>
      <c r="BW101" s="153"/>
      <c r="BX101" s="153"/>
      <c r="BY101" s="153"/>
      <c r="BZ101" s="153"/>
      <c r="CA101" s="153"/>
      <c r="CB101" s="153"/>
      <c r="CC101" s="153"/>
      <c r="CD101" s="153"/>
      <c r="CE101" s="153"/>
      <c r="CF101" s="153"/>
    </row>
    <row r="102" spans="1:84" x14ac:dyDescent="0.2">
      <c r="B102" s="180">
        <f t="shared" si="45"/>
        <v>375000</v>
      </c>
      <c r="C102" s="79"/>
      <c r="D102" s="152"/>
      <c r="E102" s="152"/>
      <c r="F102" s="153"/>
      <c r="G102" s="79"/>
      <c r="H102" s="153"/>
      <c r="I102" s="153"/>
      <c r="J102" s="153"/>
      <c r="K102" s="153"/>
      <c r="L102" s="153"/>
      <c r="M102" s="153"/>
      <c r="N102" s="153"/>
      <c r="O102" s="153"/>
      <c r="P102" s="153"/>
      <c r="Q102" s="153"/>
      <c r="R102" s="153"/>
      <c r="S102" s="153"/>
      <c r="T102" s="153"/>
      <c r="U102" s="153"/>
      <c r="V102" s="153"/>
      <c r="W102" s="153"/>
      <c r="X102" s="153"/>
      <c r="Y102" s="153"/>
      <c r="Z102" s="153"/>
      <c r="AA102" s="153"/>
      <c r="AB102" s="153"/>
      <c r="AC102" s="153"/>
      <c r="AD102" s="153"/>
      <c r="AE102" s="153"/>
      <c r="AF102" s="153"/>
      <c r="AG102" s="153"/>
      <c r="AH102" s="153"/>
      <c r="AI102" s="153"/>
      <c r="AJ102" s="153"/>
      <c r="AK102" s="153"/>
      <c r="AL102" s="153"/>
      <c r="AM102" s="153"/>
      <c r="AN102" s="153"/>
      <c r="AO102" s="153"/>
      <c r="AP102" s="153"/>
      <c r="AQ102" s="153"/>
      <c r="AR102" s="153"/>
      <c r="AS102" s="153"/>
      <c r="AT102" s="153"/>
      <c r="AU102" s="153"/>
      <c r="AV102" s="153"/>
      <c r="AW102" s="153"/>
      <c r="AX102" s="153"/>
      <c r="AY102" s="153"/>
      <c r="AZ102" s="153"/>
      <c r="BA102" s="153"/>
      <c r="BB102" s="153"/>
      <c r="BC102" s="153"/>
      <c r="BD102" s="153"/>
      <c r="BE102" s="153"/>
      <c r="BF102" s="153"/>
      <c r="BG102" s="153"/>
      <c r="BH102" s="153"/>
      <c r="BI102" s="153"/>
      <c r="BJ102" s="153"/>
      <c r="BK102" s="153"/>
      <c r="BL102" s="153"/>
      <c r="BM102" s="153"/>
      <c r="BN102" s="153"/>
      <c r="BO102" s="153"/>
      <c r="BP102" s="153"/>
      <c r="BQ102" s="153"/>
      <c r="BR102" s="153"/>
      <c r="BS102" s="153"/>
      <c r="BT102" s="153"/>
      <c r="BU102" s="153"/>
      <c r="BV102" s="153"/>
      <c r="BW102" s="153"/>
      <c r="BX102" s="153"/>
      <c r="BY102" s="153"/>
      <c r="BZ102" s="153"/>
      <c r="CA102" s="153"/>
      <c r="CB102" s="153"/>
      <c r="CC102" s="153"/>
      <c r="CD102" s="153"/>
      <c r="CE102" s="153"/>
      <c r="CF102" s="153"/>
    </row>
    <row r="103" spans="1:84" x14ac:dyDescent="0.2">
      <c r="B103" s="180">
        <f t="shared" si="45"/>
        <v>425000</v>
      </c>
      <c r="C103" s="79"/>
      <c r="D103" s="152"/>
      <c r="E103" s="152"/>
      <c r="F103" s="153"/>
      <c r="G103" s="79"/>
      <c r="H103" s="153"/>
      <c r="I103" s="153"/>
      <c r="J103" s="153"/>
      <c r="K103" s="153"/>
      <c r="L103" s="153"/>
      <c r="M103" s="153"/>
      <c r="N103" s="153"/>
      <c r="O103" s="153"/>
      <c r="P103" s="153"/>
      <c r="Q103" s="153"/>
      <c r="R103" s="153"/>
      <c r="S103" s="153"/>
      <c r="T103" s="153"/>
      <c r="U103" s="153"/>
      <c r="V103" s="153"/>
      <c r="W103" s="153"/>
      <c r="X103" s="153"/>
      <c r="Y103" s="153"/>
      <c r="Z103" s="153"/>
      <c r="AA103" s="153"/>
      <c r="AB103" s="153"/>
      <c r="AC103" s="153"/>
      <c r="AD103" s="153"/>
      <c r="AE103" s="153"/>
      <c r="AF103" s="153"/>
      <c r="AG103" s="153"/>
      <c r="AH103" s="153"/>
      <c r="AI103" s="153"/>
      <c r="AJ103" s="153"/>
      <c r="AK103" s="153"/>
      <c r="AL103" s="153"/>
      <c r="AM103" s="153"/>
      <c r="AN103" s="153"/>
      <c r="AO103" s="153"/>
      <c r="AP103" s="153"/>
      <c r="AQ103" s="153"/>
      <c r="AR103" s="153"/>
      <c r="AS103" s="153"/>
      <c r="AT103" s="153"/>
      <c r="AU103" s="153"/>
      <c r="AV103" s="153"/>
      <c r="AW103" s="153"/>
      <c r="AX103" s="153"/>
      <c r="AY103" s="153"/>
      <c r="AZ103" s="153"/>
      <c r="BA103" s="153"/>
      <c r="BB103" s="153"/>
      <c r="BC103" s="153"/>
      <c r="BD103" s="153"/>
      <c r="BE103" s="153"/>
      <c r="BF103" s="153"/>
      <c r="BG103" s="153"/>
      <c r="BH103" s="153"/>
      <c r="BI103" s="153"/>
      <c r="BJ103" s="153"/>
      <c r="BK103" s="153"/>
      <c r="BL103" s="153"/>
      <c r="BM103" s="153"/>
      <c r="BN103" s="153"/>
      <c r="BO103" s="153"/>
      <c r="BP103" s="153"/>
      <c r="BQ103" s="153"/>
      <c r="BR103" s="153"/>
      <c r="BS103" s="153"/>
      <c r="BT103" s="153"/>
      <c r="BU103" s="153"/>
      <c r="BV103" s="153"/>
      <c r="BW103" s="153"/>
      <c r="BX103" s="153"/>
      <c r="BY103" s="153"/>
      <c r="BZ103" s="153"/>
      <c r="CA103" s="153"/>
      <c r="CB103" s="153"/>
      <c r="CC103" s="153"/>
      <c r="CD103" s="153"/>
      <c r="CE103" s="153"/>
      <c r="CF103" s="153"/>
    </row>
    <row r="104" spans="1:84" x14ac:dyDescent="0.2">
      <c r="B104" s="180">
        <f t="shared" si="45"/>
        <v>475000</v>
      </c>
      <c r="C104" s="79"/>
      <c r="D104" s="152"/>
      <c r="E104" s="152"/>
      <c r="F104" s="153"/>
      <c r="G104" s="79"/>
      <c r="H104" s="153"/>
      <c r="I104" s="153"/>
      <c r="J104" s="153"/>
      <c r="K104" s="153"/>
      <c r="L104" s="153"/>
      <c r="M104" s="153"/>
      <c r="N104" s="153"/>
      <c r="O104" s="153"/>
      <c r="P104" s="153"/>
      <c r="Q104" s="153"/>
      <c r="R104" s="153"/>
      <c r="S104" s="153"/>
      <c r="T104" s="153"/>
      <c r="U104" s="153"/>
      <c r="V104" s="153"/>
      <c r="W104" s="153"/>
      <c r="X104" s="153"/>
      <c r="Y104" s="153"/>
      <c r="Z104" s="153"/>
      <c r="AA104" s="153"/>
      <c r="AB104" s="153"/>
      <c r="AC104" s="153"/>
      <c r="AD104" s="153"/>
      <c r="AE104" s="153"/>
      <c r="AF104" s="153"/>
      <c r="AG104" s="153"/>
      <c r="AH104" s="153"/>
      <c r="AI104" s="153"/>
      <c r="AJ104" s="153"/>
      <c r="AK104" s="153"/>
      <c r="AL104" s="153"/>
      <c r="AM104" s="153"/>
      <c r="AN104" s="153"/>
      <c r="AO104" s="153"/>
      <c r="AP104" s="153"/>
      <c r="AQ104" s="153"/>
      <c r="AR104" s="153"/>
      <c r="AS104" s="153"/>
      <c r="AT104" s="153"/>
      <c r="AU104" s="153"/>
      <c r="AV104" s="153"/>
      <c r="AW104" s="153"/>
      <c r="AX104" s="153"/>
      <c r="AY104" s="153"/>
      <c r="AZ104" s="153"/>
      <c r="BA104" s="153"/>
      <c r="BB104" s="153"/>
      <c r="BC104" s="153"/>
      <c r="BD104" s="153"/>
      <c r="BE104" s="153"/>
      <c r="BF104" s="153"/>
      <c r="BG104" s="153"/>
      <c r="BH104" s="153"/>
      <c r="BI104" s="153"/>
      <c r="BJ104" s="153"/>
      <c r="BK104" s="153"/>
      <c r="BL104" s="153"/>
      <c r="BM104" s="153"/>
      <c r="BN104" s="153"/>
      <c r="BO104" s="153"/>
      <c r="BP104" s="153"/>
      <c r="BQ104" s="153"/>
      <c r="BR104" s="153"/>
      <c r="BS104" s="153"/>
      <c r="BT104" s="153"/>
      <c r="BU104" s="153"/>
      <c r="BV104" s="153"/>
      <c r="BW104" s="153"/>
      <c r="BX104" s="153"/>
      <c r="BY104" s="153"/>
      <c r="BZ104" s="153"/>
      <c r="CA104" s="153"/>
      <c r="CB104" s="153"/>
      <c r="CC104" s="153"/>
      <c r="CD104" s="153"/>
      <c r="CE104" s="153"/>
      <c r="CF104" s="153"/>
    </row>
    <row r="105" spans="1:84" x14ac:dyDescent="0.2">
      <c r="B105" s="180">
        <f t="shared" si="45"/>
        <v>525000</v>
      </c>
      <c r="C105" s="79"/>
      <c r="D105" s="152"/>
      <c r="E105" s="152"/>
      <c r="F105" s="153"/>
      <c r="G105" s="79"/>
      <c r="H105" s="153"/>
      <c r="I105" s="153"/>
      <c r="J105" s="153"/>
      <c r="K105" s="153"/>
      <c r="L105" s="153"/>
      <c r="M105" s="153"/>
      <c r="N105" s="153"/>
      <c r="O105" s="153"/>
      <c r="P105" s="153"/>
      <c r="Q105" s="153"/>
      <c r="R105" s="153"/>
      <c r="S105" s="153"/>
      <c r="T105" s="153"/>
      <c r="U105" s="153"/>
      <c r="V105" s="153"/>
      <c r="W105" s="153"/>
      <c r="X105" s="153"/>
      <c r="Y105" s="153"/>
      <c r="Z105" s="153"/>
      <c r="AA105" s="153"/>
      <c r="AB105" s="153"/>
      <c r="AC105" s="153"/>
      <c r="AD105" s="153"/>
      <c r="AE105" s="153"/>
      <c r="AF105" s="153"/>
      <c r="AG105" s="153"/>
      <c r="AH105" s="153"/>
      <c r="AI105" s="153"/>
      <c r="AJ105" s="153"/>
      <c r="AK105" s="153"/>
      <c r="AL105" s="153"/>
      <c r="AM105" s="153"/>
      <c r="AN105" s="153"/>
      <c r="AO105" s="153"/>
      <c r="AP105" s="153"/>
      <c r="AQ105" s="153"/>
      <c r="AR105" s="153"/>
      <c r="AS105" s="153"/>
      <c r="AT105" s="153"/>
      <c r="AU105" s="153"/>
      <c r="AV105" s="153"/>
      <c r="AW105" s="153"/>
      <c r="AX105" s="153"/>
      <c r="AY105" s="153"/>
      <c r="AZ105" s="153"/>
      <c r="BA105" s="153"/>
      <c r="BB105" s="153"/>
      <c r="BC105" s="153"/>
      <c r="BD105" s="153"/>
      <c r="BE105" s="153"/>
      <c r="BF105" s="153"/>
      <c r="BG105" s="153"/>
      <c r="BH105" s="153"/>
      <c r="BI105" s="153"/>
      <c r="BJ105" s="153"/>
      <c r="BK105" s="153"/>
      <c r="BL105" s="153"/>
      <c r="BM105" s="153"/>
      <c r="BN105" s="153"/>
      <c r="BO105" s="153"/>
      <c r="BP105" s="153"/>
      <c r="BQ105" s="153"/>
      <c r="BR105" s="153"/>
      <c r="BS105" s="153"/>
      <c r="BT105" s="153"/>
      <c r="BU105" s="153"/>
      <c r="BV105" s="153"/>
      <c r="BW105" s="153"/>
      <c r="BX105" s="153"/>
      <c r="BY105" s="153"/>
      <c r="BZ105" s="153"/>
      <c r="CA105" s="153"/>
      <c r="CB105" s="153"/>
      <c r="CC105" s="153"/>
      <c r="CD105" s="153"/>
      <c r="CE105" s="153"/>
      <c r="CF105" s="153"/>
    </row>
    <row r="106" spans="1:84" x14ac:dyDescent="0.2">
      <c r="B106" s="180">
        <f t="shared" si="45"/>
        <v>575000</v>
      </c>
      <c r="C106" s="79"/>
      <c r="D106" s="152"/>
      <c r="E106" s="152"/>
      <c r="F106" s="153"/>
      <c r="G106" s="79"/>
      <c r="H106" s="153"/>
      <c r="I106" s="153"/>
      <c r="J106" s="153"/>
      <c r="K106" s="153"/>
      <c r="L106" s="153"/>
      <c r="M106" s="153"/>
      <c r="N106" s="153"/>
      <c r="O106" s="153"/>
      <c r="P106" s="153"/>
      <c r="Q106" s="153"/>
      <c r="R106" s="153"/>
      <c r="S106" s="153"/>
      <c r="T106" s="153"/>
      <c r="U106" s="153"/>
      <c r="V106" s="153"/>
      <c r="W106" s="153"/>
      <c r="X106" s="153"/>
      <c r="Y106" s="153"/>
      <c r="Z106" s="153"/>
      <c r="AA106" s="153"/>
      <c r="AB106" s="153"/>
      <c r="AC106" s="153"/>
      <c r="AD106" s="153"/>
      <c r="AE106" s="153"/>
      <c r="AF106" s="153"/>
      <c r="AG106" s="153"/>
      <c r="AH106" s="153"/>
      <c r="AI106" s="153"/>
      <c r="AJ106" s="153"/>
      <c r="AK106" s="153"/>
      <c r="AL106" s="153"/>
      <c r="AM106" s="153"/>
      <c r="AN106" s="153"/>
      <c r="AO106" s="153"/>
      <c r="AP106" s="153"/>
      <c r="AQ106" s="153"/>
      <c r="AR106" s="153"/>
      <c r="AS106" s="153"/>
      <c r="AT106" s="153"/>
      <c r="AU106" s="153"/>
      <c r="AV106" s="153"/>
      <c r="AW106" s="153"/>
      <c r="AX106" s="153"/>
      <c r="AY106" s="153"/>
      <c r="AZ106" s="153"/>
      <c r="BA106" s="153"/>
      <c r="BB106" s="153"/>
      <c r="BC106" s="153"/>
      <c r="BD106" s="153"/>
      <c r="BE106" s="153"/>
      <c r="BF106" s="153"/>
      <c r="BG106" s="153"/>
      <c r="BH106" s="153"/>
      <c r="BI106" s="153"/>
      <c r="BJ106" s="153"/>
      <c r="BK106" s="153"/>
      <c r="BL106" s="153"/>
      <c r="BM106" s="153"/>
      <c r="BN106" s="153"/>
      <c r="BO106" s="153"/>
      <c r="BP106" s="153"/>
      <c r="BQ106" s="153"/>
      <c r="BR106" s="153"/>
      <c r="BS106" s="153"/>
      <c r="BT106" s="153"/>
      <c r="BU106" s="153"/>
      <c r="BV106" s="153"/>
      <c r="BW106" s="153"/>
      <c r="BX106" s="153"/>
      <c r="BY106" s="153"/>
      <c r="BZ106" s="153"/>
      <c r="CA106" s="153"/>
      <c r="CB106" s="153"/>
      <c r="CC106" s="153"/>
      <c r="CD106" s="153"/>
      <c r="CE106" s="153"/>
      <c r="CF106" s="153"/>
    </row>
    <row r="107" spans="1:84" x14ac:dyDescent="0.2">
      <c r="B107" s="180">
        <f t="shared" si="45"/>
        <v>625000</v>
      </c>
      <c r="C107" s="79"/>
      <c r="D107" s="152"/>
      <c r="E107" s="152"/>
      <c r="F107" s="153"/>
      <c r="G107" s="79"/>
      <c r="H107" s="153"/>
      <c r="I107" s="153"/>
      <c r="J107" s="153"/>
      <c r="K107" s="153"/>
      <c r="L107" s="153"/>
      <c r="M107" s="153"/>
      <c r="N107" s="153"/>
      <c r="O107" s="153"/>
      <c r="P107" s="153"/>
      <c r="Q107" s="153"/>
      <c r="R107" s="153"/>
      <c r="S107" s="153"/>
      <c r="T107" s="153"/>
      <c r="U107" s="153"/>
      <c r="V107" s="153"/>
      <c r="W107" s="153"/>
      <c r="X107" s="153"/>
      <c r="Y107" s="153"/>
      <c r="Z107" s="153"/>
      <c r="AA107" s="153"/>
      <c r="AB107" s="153"/>
      <c r="AC107" s="153"/>
      <c r="AD107" s="153"/>
      <c r="AE107" s="153"/>
      <c r="AF107" s="153"/>
      <c r="AG107" s="153"/>
      <c r="AH107" s="153"/>
      <c r="AI107" s="153"/>
      <c r="AJ107" s="153"/>
      <c r="AK107" s="153"/>
      <c r="AL107" s="153"/>
      <c r="AM107" s="153"/>
      <c r="AN107" s="153"/>
      <c r="AO107" s="153"/>
      <c r="AP107" s="153"/>
      <c r="AQ107" s="153"/>
      <c r="AR107" s="153"/>
      <c r="AS107" s="153"/>
      <c r="AT107" s="153"/>
      <c r="AU107" s="153"/>
      <c r="AV107" s="153"/>
      <c r="AW107" s="153"/>
      <c r="AX107" s="153"/>
      <c r="AY107" s="153"/>
      <c r="AZ107" s="153"/>
      <c r="BA107" s="153"/>
      <c r="BB107" s="153"/>
      <c r="BC107" s="153"/>
      <c r="BD107" s="153"/>
      <c r="BE107" s="153"/>
      <c r="BF107" s="153"/>
      <c r="BG107" s="153"/>
      <c r="BH107" s="153"/>
      <c r="BI107" s="153"/>
      <c r="BJ107" s="153"/>
      <c r="BK107" s="153"/>
      <c r="BL107" s="153"/>
      <c r="BM107" s="153"/>
      <c r="BN107" s="153"/>
      <c r="BO107" s="153"/>
      <c r="BP107" s="153"/>
      <c r="BQ107" s="153"/>
      <c r="BR107" s="153"/>
      <c r="BS107" s="153"/>
      <c r="BT107" s="153"/>
      <c r="BU107" s="153"/>
      <c r="BV107" s="153"/>
      <c r="BW107" s="153"/>
      <c r="BX107" s="153"/>
      <c r="BY107" s="153"/>
      <c r="BZ107" s="153"/>
      <c r="CA107" s="153"/>
      <c r="CB107" s="153"/>
      <c r="CC107" s="153"/>
      <c r="CD107" s="153"/>
      <c r="CE107" s="153"/>
      <c r="CF107" s="153"/>
    </row>
    <row r="108" spans="1:84" ht="16" x14ac:dyDescent="0.2">
      <c r="B108" s="130" t="s">
        <v>109</v>
      </c>
      <c r="C108" s="152"/>
      <c r="D108" s="152"/>
      <c r="E108" s="152"/>
      <c r="F108" s="153"/>
      <c r="G108" s="79"/>
      <c r="H108" s="153"/>
      <c r="I108" s="153"/>
      <c r="J108" s="153"/>
      <c r="K108" s="153"/>
      <c r="L108" s="153"/>
      <c r="M108" s="153"/>
      <c r="N108" s="153"/>
      <c r="O108" s="153"/>
      <c r="P108" s="153"/>
      <c r="Q108" s="153"/>
      <c r="R108" s="153"/>
      <c r="S108" s="153"/>
      <c r="T108" s="153"/>
      <c r="U108" s="153"/>
      <c r="V108" s="153"/>
      <c r="W108" s="153"/>
      <c r="X108" s="153"/>
      <c r="Y108" s="153"/>
      <c r="Z108" s="153"/>
      <c r="AA108" s="153"/>
      <c r="AB108" s="153"/>
      <c r="AC108" s="153"/>
      <c r="AD108" s="153"/>
      <c r="AE108" s="153"/>
      <c r="AF108" s="153"/>
      <c r="AG108" s="153"/>
      <c r="AH108" s="153"/>
      <c r="AI108" s="153"/>
      <c r="AJ108" s="153"/>
      <c r="AK108" s="153"/>
      <c r="AL108" s="153"/>
      <c r="AM108" s="153"/>
      <c r="AN108" s="153"/>
      <c r="AO108" s="153"/>
      <c r="AP108" s="153"/>
      <c r="AQ108" s="153"/>
      <c r="AR108" s="153"/>
      <c r="AS108" s="153"/>
      <c r="AT108" s="153"/>
      <c r="AU108" s="153"/>
      <c r="AV108" s="153"/>
      <c r="AW108" s="153"/>
      <c r="AX108" s="153"/>
      <c r="AY108" s="153"/>
      <c r="AZ108" s="153"/>
      <c r="BA108" s="153"/>
      <c r="BB108" s="153"/>
      <c r="BC108" s="153"/>
      <c r="BD108" s="153"/>
      <c r="BE108" s="153"/>
      <c r="BF108" s="153"/>
      <c r="BG108" s="153"/>
      <c r="BH108" s="153"/>
      <c r="BI108" s="153"/>
      <c r="BJ108" s="153"/>
      <c r="BK108" s="153"/>
      <c r="BL108" s="153"/>
      <c r="BM108" s="153"/>
      <c r="BN108" s="153"/>
      <c r="BO108" s="153"/>
      <c r="BP108" s="153"/>
      <c r="BQ108" s="153"/>
      <c r="BR108" s="153"/>
      <c r="BS108" s="153"/>
      <c r="BT108" s="153"/>
      <c r="BU108" s="153"/>
      <c r="BV108" s="153"/>
      <c r="BW108" s="153"/>
      <c r="BX108" s="153"/>
      <c r="BY108" s="153"/>
      <c r="BZ108" s="153"/>
      <c r="CA108" s="153"/>
      <c r="CB108" s="153"/>
      <c r="CC108" s="153"/>
      <c r="CD108" s="153"/>
      <c r="CE108" s="153"/>
      <c r="CF108" s="153"/>
    </row>
    <row r="109" spans="1:84" ht="16" x14ac:dyDescent="0.2">
      <c r="B109" s="130" t="s">
        <v>110</v>
      </c>
      <c r="C109" s="152"/>
      <c r="D109" s="152"/>
      <c r="E109" s="152"/>
      <c r="F109" s="153"/>
      <c r="G109" s="79"/>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3"/>
      <c r="AK109" s="153"/>
      <c r="AL109" s="153"/>
      <c r="AM109" s="153"/>
      <c r="AN109" s="153"/>
      <c r="AO109" s="153"/>
      <c r="AP109" s="153"/>
      <c r="AQ109" s="153"/>
      <c r="AR109" s="153"/>
      <c r="AS109" s="153"/>
      <c r="AT109" s="153"/>
      <c r="AU109" s="153"/>
      <c r="AV109" s="153"/>
      <c r="AW109" s="153"/>
      <c r="AX109" s="153"/>
      <c r="AY109" s="153"/>
      <c r="AZ109" s="153"/>
      <c r="BA109" s="153"/>
      <c r="BB109" s="153"/>
      <c r="BC109" s="153"/>
      <c r="BD109" s="153"/>
      <c r="BE109" s="153"/>
      <c r="BF109" s="153"/>
      <c r="BG109" s="153"/>
      <c r="BH109" s="153"/>
      <c r="BI109" s="153"/>
      <c r="BJ109" s="153"/>
      <c r="BK109" s="153"/>
      <c r="BL109" s="153"/>
      <c r="BM109" s="153"/>
      <c r="BN109" s="153"/>
      <c r="BO109" s="153"/>
      <c r="BP109" s="153"/>
      <c r="BQ109" s="153"/>
      <c r="BR109" s="153"/>
      <c r="BS109" s="153"/>
      <c r="BT109" s="153"/>
      <c r="BU109" s="153"/>
      <c r="BV109" s="153"/>
      <c r="BW109" s="153"/>
      <c r="BX109" s="153"/>
      <c r="BY109" s="153"/>
      <c r="BZ109" s="153"/>
      <c r="CA109" s="153"/>
      <c r="CB109" s="153"/>
      <c r="CC109" s="153"/>
      <c r="CD109" s="153"/>
      <c r="CE109" s="153"/>
      <c r="CF109" s="153"/>
    </row>
    <row r="110" spans="1:84" s="122" customFormat="1" ht="16" x14ac:dyDescent="0.2">
      <c r="A110" s="120"/>
      <c r="B110" s="130" t="s">
        <v>111</v>
      </c>
      <c r="C110" s="152"/>
      <c r="D110" s="152"/>
      <c r="E110" s="152"/>
      <c r="F110" s="153"/>
      <c r="G110" s="79"/>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3"/>
      <c r="BH110" s="153"/>
      <c r="BI110" s="153"/>
      <c r="BJ110" s="153"/>
      <c r="BK110" s="153"/>
      <c r="BL110" s="153"/>
      <c r="BM110" s="153"/>
      <c r="BN110" s="153"/>
      <c r="BO110" s="153"/>
      <c r="BP110" s="153"/>
      <c r="BQ110" s="153"/>
      <c r="BR110" s="153"/>
      <c r="BS110" s="153"/>
      <c r="BT110" s="153"/>
      <c r="BU110" s="153"/>
      <c r="BV110" s="153"/>
      <c r="BW110" s="153"/>
      <c r="BX110" s="153"/>
      <c r="BY110" s="153"/>
      <c r="BZ110" s="153"/>
      <c r="CA110" s="153"/>
      <c r="CB110" s="153"/>
      <c r="CC110" s="153"/>
      <c r="CD110" s="153"/>
      <c r="CE110" s="153"/>
      <c r="CF110" s="153"/>
    </row>
    <row r="111" spans="1:84" s="122" customFormat="1" ht="16" x14ac:dyDescent="0.2">
      <c r="A111" s="120"/>
      <c r="B111" s="130" t="s">
        <v>112</v>
      </c>
      <c r="C111" s="154"/>
      <c r="D111" s="154"/>
      <c r="E111" s="154"/>
      <c r="F111" s="153"/>
      <c r="G111" s="79"/>
      <c r="H111" s="153"/>
      <c r="I111" s="153"/>
      <c r="J111" s="153"/>
      <c r="K111" s="153"/>
      <c r="L111" s="153"/>
      <c r="M111" s="153"/>
      <c r="N111" s="153"/>
      <c r="O111" s="153"/>
      <c r="P111" s="153"/>
      <c r="Q111" s="153"/>
      <c r="R111" s="153"/>
      <c r="S111" s="153"/>
      <c r="T111" s="153"/>
      <c r="U111" s="153"/>
      <c r="V111" s="153"/>
      <c r="W111" s="153"/>
      <c r="X111" s="153"/>
      <c r="Y111" s="153"/>
      <c r="Z111" s="153"/>
      <c r="AA111" s="153"/>
      <c r="AB111" s="153"/>
      <c r="AC111" s="153"/>
      <c r="AD111" s="153"/>
      <c r="AE111" s="153"/>
      <c r="AF111" s="153"/>
      <c r="AG111" s="153"/>
      <c r="AH111" s="153"/>
      <c r="AI111" s="153"/>
      <c r="AJ111" s="153"/>
      <c r="AK111" s="153"/>
      <c r="AL111" s="153"/>
      <c r="AM111" s="153"/>
      <c r="AN111" s="153"/>
      <c r="AO111" s="153"/>
      <c r="AP111" s="153"/>
      <c r="AQ111" s="153"/>
      <c r="AR111" s="153"/>
      <c r="AS111" s="153"/>
      <c r="AT111" s="153"/>
      <c r="AU111" s="153"/>
      <c r="AV111" s="153"/>
      <c r="AW111" s="153"/>
      <c r="AX111" s="153"/>
      <c r="AY111" s="153"/>
      <c r="AZ111" s="153"/>
      <c r="BA111" s="153"/>
      <c r="BB111" s="153"/>
      <c r="BC111" s="153"/>
      <c r="BD111" s="153"/>
      <c r="BE111" s="153"/>
      <c r="BF111" s="153"/>
      <c r="BG111" s="153"/>
      <c r="BH111" s="153"/>
      <c r="BI111" s="153"/>
      <c r="BJ111" s="153"/>
      <c r="BK111" s="153"/>
      <c r="BL111" s="153"/>
      <c r="BM111" s="153"/>
      <c r="BN111" s="153"/>
      <c r="BO111" s="153"/>
      <c r="BP111" s="153"/>
      <c r="BQ111" s="153"/>
      <c r="BR111" s="153"/>
      <c r="BS111" s="153"/>
      <c r="BT111" s="153"/>
      <c r="BU111" s="153"/>
      <c r="BV111" s="153"/>
      <c r="BW111" s="153"/>
      <c r="BX111" s="153"/>
      <c r="BY111" s="153"/>
      <c r="BZ111" s="153"/>
      <c r="CA111" s="153"/>
      <c r="CB111" s="153"/>
      <c r="CC111" s="153"/>
      <c r="CD111" s="153"/>
      <c r="CE111" s="153"/>
      <c r="CF111" s="153"/>
    </row>
    <row r="112" spans="1:84" s="122" customFormat="1" ht="16" x14ac:dyDescent="0.2">
      <c r="A112" s="120"/>
      <c r="B112" s="131" t="s">
        <v>113</v>
      </c>
      <c r="C112" s="130"/>
      <c r="D112" s="130"/>
      <c r="E112" s="130"/>
      <c r="G112" s="3"/>
    </row>
    <row r="113" spans="1:85" s="122" customFormat="1" ht="16" x14ac:dyDescent="0.2">
      <c r="A113" s="120"/>
      <c r="B113" s="130" t="s">
        <v>129</v>
      </c>
      <c r="C113" s="152"/>
      <c r="D113" s="152"/>
      <c r="E113" s="152"/>
      <c r="F113" s="153"/>
      <c r="G113" s="153"/>
      <c r="H113" s="153"/>
      <c r="I113" s="153"/>
      <c r="J113" s="153"/>
      <c r="K113" s="153"/>
      <c r="L113" s="153"/>
      <c r="M113" s="153"/>
      <c r="N113" s="153"/>
      <c r="O113" s="153"/>
      <c r="P113" s="153"/>
      <c r="Q113" s="153"/>
      <c r="R113" s="153"/>
      <c r="S113" s="153"/>
      <c r="T113" s="153"/>
      <c r="U113" s="153"/>
      <c r="V113" s="153"/>
      <c r="W113" s="153"/>
      <c r="X113" s="153"/>
      <c r="Y113" s="153"/>
      <c r="Z113" s="153"/>
      <c r="AA113" s="153"/>
      <c r="AB113" s="153"/>
      <c r="AC113" s="153"/>
      <c r="AD113" s="153"/>
      <c r="AE113" s="153"/>
      <c r="AF113" s="153"/>
      <c r="AG113" s="153"/>
      <c r="AH113" s="153"/>
      <c r="AI113" s="153"/>
      <c r="AJ113" s="153"/>
      <c r="AK113" s="153"/>
      <c r="AL113" s="153"/>
      <c r="AM113" s="153"/>
      <c r="AN113" s="153"/>
      <c r="AO113" s="153"/>
      <c r="AP113" s="153"/>
      <c r="AQ113" s="153"/>
      <c r="AR113" s="153"/>
      <c r="AS113" s="153"/>
      <c r="AT113" s="153"/>
      <c r="AU113" s="153"/>
      <c r="AV113" s="153"/>
      <c r="AW113" s="153"/>
      <c r="AX113" s="153"/>
      <c r="AY113" s="153"/>
      <c r="AZ113" s="153"/>
      <c r="BA113" s="153"/>
      <c r="BB113" s="153"/>
      <c r="BC113" s="153"/>
      <c r="BD113" s="153"/>
      <c r="BE113" s="153"/>
      <c r="BF113" s="153"/>
      <c r="BG113" s="153"/>
      <c r="BH113" s="153"/>
      <c r="BI113" s="153"/>
      <c r="BJ113" s="153"/>
      <c r="BK113" s="153"/>
      <c r="BL113" s="153"/>
      <c r="BM113" s="153"/>
      <c r="BN113" s="153"/>
      <c r="BO113" s="153"/>
      <c r="BP113" s="153"/>
      <c r="BQ113" s="153"/>
      <c r="BR113" s="153"/>
      <c r="BS113" s="153"/>
      <c r="BT113" s="153"/>
      <c r="BU113" s="153"/>
      <c r="BV113" s="153"/>
      <c r="BW113" s="153"/>
      <c r="BX113" s="153"/>
      <c r="BY113" s="153"/>
      <c r="BZ113" s="153"/>
      <c r="CA113" s="153"/>
      <c r="CB113" s="153"/>
      <c r="CC113" s="153"/>
      <c r="CD113" s="153"/>
      <c r="CE113" s="153"/>
      <c r="CF113" s="153"/>
    </row>
    <row r="114" spans="1:85" s="122" customFormat="1" ht="16" x14ac:dyDescent="0.2">
      <c r="A114" s="120"/>
      <c r="B114" s="131" t="s">
        <v>131</v>
      </c>
      <c r="C114" s="130"/>
      <c r="D114" s="130"/>
      <c r="E114" s="130"/>
    </row>
    <row r="115" spans="1:85" s="122" customFormat="1" ht="16" x14ac:dyDescent="0.2">
      <c r="A115" s="120"/>
      <c r="B115" s="130" t="s">
        <v>132</v>
      </c>
      <c r="C115" s="152"/>
      <c r="D115" s="152"/>
      <c r="E115" s="152"/>
      <c r="F115" s="153"/>
      <c r="G115" s="153"/>
      <c r="H115" s="153"/>
      <c r="I115" s="153"/>
      <c r="J115" s="153"/>
      <c r="K115" s="153"/>
      <c r="L115" s="153"/>
      <c r="M115" s="153"/>
      <c r="N115" s="153"/>
      <c r="O115" s="153"/>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c r="AM115" s="153"/>
      <c r="AN115" s="153"/>
      <c r="AO115" s="153"/>
      <c r="AP115" s="153"/>
      <c r="AQ115" s="153"/>
      <c r="AR115" s="153"/>
      <c r="AS115" s="153"/>
      <c r="AT115" s="153"/>
      <c r="AU115" s="153"/>
      <c r="AV115" s="153"/>
      <c r="AW115" s="153"/>
      <c r="AX115" s="153"/>
      <c r="AY115" s="153"/>
      <c r="AZ115" s="153"/>
      <c r="BA115" s="153"/>
      <c r="BB115" s="153"/>
      <c r="BC115" s="153"/>
      <c r="BD115" s="153"/>
      <c r="BE115" s="153"/>
      <c r="BF115" s="153"/>
      <c r="BG115" s="153"/>
      <c r="BH115" s="153"/>
      <c r="BI115" s="153"/>
      <c r="BJ115" s="153"/>
      <c r="BK115" s="153"/>
      <c r="BL115" s="153"/>
      <c r="BM115" s="153"/>
      <c r="BN115" s="153"/>
      <c r="BO115" s="153"/>
      <c r="BP115" s="153"/>
      <c r="BQ115" s="153"/>
      <c r="BR115" s="153"/>
      <c r="BS115" s="153"/>
      <c r="BT115" s="153"/>
      <c r="BU115" s="153"/>
      <c r="BV115" s="153"/>
      <c r="BW115" s="153"/>
      <c r="BX115" s="153"/>
      <c r="BY115" s="153"/>
      <c r="BZ115" s="153"/>
      <c r="CA115" s="153"/>
      <c r="CB115" s="153"/>
      <c r="CC115" s="153"/>
      <c r="CD115" s="153"/>
      <c r="CE115" s="153"/>
      <c r="CF115" s="153"/>
    </row>
    <row r="116" spans="1:85" s="122" customFormat="1" ht="16" x14ac:dyDescent="0.2">
      <c r="A116" s="120"/>
      <c r="B116" s="130" t="s">
        <v>212</v>
      </c>
      <c r="C116" s="152"/>
      <c r="D116" s="152"/>
      <c r="E116" s="152"/>
      <c r="F116" s="153"/>
      <c r="G116" s="153"/>
      <c r="H116" s="153"/>
      <c r="I116" s="153"/>
      <c r="J116" s="153"/>
      <c r="K116" s="153"/>
      <c r="L116" s="153"/>
      <c r="M116" s="153"/>
      <c r="N116" s="153"/>
      <c r="O116" s="153"/>
      <c r="P116" s="153"/>
      <c r="Q116" s="153"/>
      <c r="R116" s="153"/>
      <c r="S116" s="153"/>
      <c r="T116" s="153"/>
      <c r="U116" s="153"/>
      <c r="V116" s="153"/>
      <c r="W116" s="153"/>
      <c r="X116" s="153"/>
      <c r="Y116" s="153"/>
      <c r="Z116" s="153"/>
      <c r="AA116" s="153"/>
      <c r="AB116" s="153"/>
      <c r="AC116" s="153"/>
      <c r="AD116" s="153"/>
      <c r="AE116" s="153"/>
      <c r="AF116" s="153"/>
      <c r="AG116" s="153"/>
      <c r="AH116" s="153"/>
      <c r="AI116" s="153"/>
      <c r="AJ116" s="153"/>
      <c r="AK116" s="153"/>
      <c r="AL116" s="153"/>
      <c r="AM116" s="153"/>
      <c r="AN116" s="153"/>
      <c r="AO116" s="153"/>
      <c r="AP116" s="153"/>
      <c r="AQ116" s="153"/>
      <c r="AR116" s="153"/>
      <c r="AS116" s="153"/>
      <c r="AT116" s="153"/>
      <c r="AU116" s="153"/>
      <c r="AV116" s="153"/>
      <c r="AW116" s="153"/>
      <c r="AX116" s="153"/>
      <c r="AY116" s="153"/>
      <c r="AZ116" s="153"/>
      <c r="BA116" s="153"/>
      <c r="BB116" s="153"/>
      <c r="BC116" s="153"/>
      <c r="BD116" s="153"/>
      <c r="BE116" s="153"/>
      <c r="BF116" s="153"/>
      <c r="BG116" s="153"/>
      <c r="BH116" s="153"/>
      <c r="BI116" s="153"/>
      <c r="BJ116" s="153"/>
      <c r="BK116" s="153"/>
      <c r="BL116" s="153"/>
      <c r="BM116" s="153"/>
      <c r="BN116" s="153"/>
      <c r="BO116" s="153"/>
      <c r="BP116" s="153"/>
      <c r="BQ116" s="153"/>
      <c r="BR116" s="153"/>
      <c r="BS116" s="153"/>
      <c r="BT116" s="153"/>
      <c r="BU116" s="153"/>
      <c r="BV116" s="153"/>
      <c r="BW116" s="153"/>
      <c r="BX116" s="153"/>
      <c r="BY116" s="153"/>
      <c r="BZ116" s="153"/>
      <c r="CA116" s="153"/>
      <c r="CB116" s="153"/>
      <c r="CC116" s="153"/>
      <c r="CD116" s="153"/>
      <c r="CE116" s="153"/>
      <c r="CF116" s="153"/>
    </row>
    <row r="117" spans="1:85" s="122" customFormat="1" ht="16" x14ac:dyDescent="0.2">
      <c r="A117" s="120"/>
      <c r="B117" s="177" t="s">
        <v>213</v>
      </c>
      <c r="C117" s="177">
        <f>SUM(C76:C113)</f>
        <v>0</v>
      </c>
      <c r="D117" s="220">
        <f ca="1">SUM(D77:D79)+SUM(D86:D91)</f>
        <v>8097412370.909133</v>
      </c>
      <c r="E117" s="220">
        <f t="shared" ref="E117:BP117" ca="1" si="46">SUM(E77:E79)+SUM(E86:E91)</f>
        <v>8380670149.7318935</v>
      </c>
      <c r="F117" s="220">
        <f t="shared" ca="1" si="46"/>
        <v>8595486816.2881584</v>
      </c>
      <c r="G117" s="220">
        <f t="shared" ca="1" si="46"/>
        <v>8813775442.9838333</v>
      </c>
      <c r="H117" s="220">
        <f t="shared" ca="1" si="46"/>
        <v>9035584125.3679924</v>
      </c>
      <c r="I117" s="220">
        <f t="shared" ca="1" si="46"/>
        <v>9260961575.0956326</v>
      </c>
      <c r="J117" s="220">
        <f t="shared" ca="1" si="46"/>
        <v>9489957127.4542427</v>
      </c>
      <c r="K117" s="220">
        <f t="shared" ca="1" si="46"/>
        <v>9722620748.9794731</v>
      </c>
      <c r="L117" s="220">
        <f t="shared" ca="1" si="46"/>
        <v>9959003045.160841</v>
      </c>
      <c r="M117" s="220">
        <f t="shared" ca="1" si="46"/>
        <v>10199155268.238623</v>
      </c>
      <c r="N117" s="220">
        <f t="shared" ca="1" si="46"/>
        <v>10426892964.791845</v>
      </c>
      <c r="O117" s="220">
        <f t="shared" ca="1" si="46"/>
        <v>10671094154.734463</v>
      </c>
      <c r="P117" s="220">
        <f t="shared" ca="1" si="46"/>
        <v>10918687811.816547</v>
      </c>
      <c r="Q117" s="220">
        <f t="shared" ca="1" si="46"/>
        <v>11169713916.909538</v>
      </c>
      <c r="R117" s="220">
        <f t="shared" ca="1" si="46"/>
        <v>11424212885.051193</v>
      </c>
      <c r="S117" s="220">
        <f t="shared" ca="1" si="46"/>
        <v>11682225569.93438</v>
      </c>
      <c r="T117" s="220">
        <f t="shared" ca="1" si="46"/>
        <v>11943793268.440775</v>
      </c>
      <c r="U117" s="220">
        <f t="shared" ca="1" si="46"/>
        <v>12208957725.219933</v>
      </c>
      <c r="V117" s="220">
        <f t="shared" ca="1" si="46"/>
        <v>12477761137.31415</v>
      </c>
      <c r="W117" s="220">
        <f t="shared" ca="1" si="46"/>
        <v>12750246158.829523</v>
      </c>
      <c r="X117" s="220">
        <f t="shared" ca="1" si="46"/>
        <v>13011368181.942959</v>
      </c>
      <c r="Y117" s="220">
        <f t="shared" ca="1" si="46"/>
        <v>13279969757.517033</v>
      </c>
      <c r="Z117" s="220">
        <f t="shared" ca="1" si="46"/>
        <v>13551804371.060646</v>
      </c>
      <c r="AA117" s="220">
        <f t="shared" ca="1" si="46"/>
        <v>13826904946.515699</v>
      </c>
      <c r="AB117" s="220">
        <f t="shared" ca="1" si="46"/>
        <v>14105304716.483971</v>
      </c>
      <c r="AC117" s="220">
        <f t="shared" ca="1" si="46"/>
        <v>14387037224.980902</v>
      </c>
      <c r="AD117" s="220">
        <f t="shared" ca="1" si="46"/>
        <v>14672136330.2132</v>
      </c>
      <c r="AE117" s="220">
        <f t="shared" ca="1" si="46"/>
        <v>14960636207.380405</v>
      </c>
      <c r="AF117" s="220">
        <f t="shared" ca="1" si="46"/>
        <v>15252571351.500565</v>
      </c>
      <c r="AG117" s="220">
        <f t="shared" ca="1" si="46"/>
        <v>15547976580.260414</v>
      </c>
      <c r="AH117" s="220">
        <f t="shared" ca="1" si="46"/>
        <v>15825618486.008678</v>
      </c>
      <c r="AI117" s="220">
        <f t="shared" ca="1" si="46"/>
        <v>16122111736.274517</v>
      </c>
      <c r="AJ117" s="220">
        <f t="shared" ca="1" si="46"/>
        <v>16421577833.344769</v>
      </c>
      <c r="AK117" s="220">
        <f t="shared" ca="1" si="46"/>
        <v>16724041686.400433</v>
      </c>
      <c r="AL117" s="220">
        <f t="shared" ca="1" si="46"/>
        <v>17029528395.968067</v>
      </c>
      <c r="AM117" s="220">
        <f t="shared" ca="1" si="46"/>
        <v>17338063255.315968</v>
      </c>
      <c r="AN117" s="220">
        <f t="shared" ca="1" si="46"/>
        <v>17649671751.860245</v>
      </c>
      <c r="AO117" s="220">
        <f t="shared" ca="1" si="46"/>
        <v>17964379568.580738</v>
      </c>
      <c r="AP117" s="220">
        <f t="shared" ca="1" si="46"/>
        <v>18282212585.446976</v>
      </c>
      <c r="AQ117" s="220">
        <f t="shared" ca="1" si="46"/>
        <v>18603196880.854172</v>
      </c>
      <c r="AR117" s="220">
        <f t="shared" ca="1" si="46"/>
        <v>18910866490.829697</v>
      </c>
      <c r="AS117" s="220">
        <f t="shared" ca="1" si="46"/>
        <v>19227015241.37793</v>
      </c>
      <c r="AT117" s="220">
        <f t="shared" ca="1" si="46"/>
        <v>19545890434.037025</v>
      </c>
      <c r="AU117" s="220">
        <f t="shared" ca="1" si="46"/>
        <v>19867511622.969555</v>
      </c>
      <c r="AV117" s="220">
        <f t="shared" ca="1" si="46"/>
        <v>20191898490.710644</v>
      </c>
      <c r="AW117" s="220">
        <f t="shared" ca="1" si="46"/>
        <v>20519070848.967937</v>
      </c>
      <c r="AX117" s="220">
        <f t="shared" ca="1" si="46"/>
        <v>20849048639.426414</v>
      </c>
      <c r="AY117" s="220">
        <f t="shared" ca="1" si="46"/>
        <v>21181851934.557934</v>
      </c>
      <c r="AZ117" s="220">
        <f t="shared" ca="1" si="46"/>
        <v>21517500938.435772</v>
      </c>
      <c r="BA117" s="220">
        <f t="shared" ca="1" si="46"/>
        <v>21856015987.554043</v>
      </c>
      <c r="BB117" s="220">
        <f t="shared" ca="1" si="46"/>
        <v>22184363070.151192</v>
      </c>
      <c r="BC117" s="220">
        <f t="shared" ca="1" si="46"/>
        <v>22494320508.116974</v>
      </c>
      <c r="BD117" s="220">
        <f t="shared" ca="1" si="46"/>
        <v>22806615949.114365</v>
      </c>
      <c r="BE117" s="220">
        <f t="shared" ca="1" si="46"/>
        <v>23121264147.840248</v>
      </c>
      <c r="BF117" s="220">
        <f t="shared" ca="1" si="46"/>
        <v>23438279944.391182</v>
      </c>
      <c r="BG117" s="220">
        <f t="shared" ca="1" si="46"/>
        <v>23757678264.733017</v>
      </c>
      <c r="BH117" s="220">
        <f t="shared" ca="1" si="46"/>
        <v>24079474121.172997</v>
      </c>
      <c r="BI117" s="220">
        <f t="shared" ca="1" si="46"/>
        <v>24403682612.834312</v>
      </c>
      <c r="BJ117" s="220">
        <f t="shared" ca="1" si="46"/>
        <v>24730318926.133297</v>
      </c>
      <c r="BK117" s="220">
        <f t="shared" ca="1" si="46"/>
        <v>25059398335.259045</v>
      </c>
      <c r="BL117" s="220">
        <f t="shared" ca="1" si="46"/>
        <v>25383957393.417797</v>
      </c>
      <c r="BM117" s="220">
        <f t="shared" ca="1" si="46"/>
        <v>25691919264.648624</v>
      </c>
      <c r="BN117" s="220">
        <f t="shared" ca="1" si="46"/>
        <v>26002027582.381405</v>
      </c>
      <c r="BO117" s="220">
        <f t="shared" ca="1" si="46"/>
        <v>26314294975.347309</v>
      </c>
      <c r="BP117" s="220">
        <f t="shared" ca="1" si="46"/>
        <v>26628734140.626671</v>
      </c>
      <c r="BQ117" s="220">
        <f t="shared" ref="BQ117:CF117" ca="1" si="47">SUM(BQ77:BQ79)+SUM(BQ86:BQ91)</f>
        <v>26945357844.000938</v>
      </c>
      <c r="BR117" s="220">
        <f t="shared" ca="1" si="47"/>
        <v>27264178920.306358</v>
      </c>
      <c r="BS117" s="220">
        <f t="shared" ca="1" si="47"/>
        <v>27585210273.789368</v>
      </c>
      <c r="BT117" s="220">
        <f t="shared" ca="1" si="47"/>
        <v>27908464878.463818</v>
      </c>
      <c r="BU117" s="220">
        <f t="shared" ca="1" si="47"/>
        <v>28233955778.469948</v>
      </c>
      <c r="BV117" s="220">
        <f t="shared" ca="1" si="47"/>
        <v>28554577623.685219</v>
      </c>
      <c r="BW117" s="220">
        <f t="shared" ca="1" si="47"/>
        <v>28873190319.781036</v>
      </c>
      <c r="BX117" s="220">
        <f t="shared" ca="1" si="47"/>
        <v>29193881919.362076</v>
      </c>
      <c r="BY117" s="220">
        <f t="shared" ca="1" si="47"/>
        <v>29516663903.984879</v>
      </c>
      <c r="BZ117" s="220">
        <f t="shared" ca="1" si="47"/>
        <v>29841547813.590988</v>
      </c>
      <c r="CA117" s="220">
        <f t="shared" ca="1" si="47"/>
        <v>30168545246.789524</v>
      </c>
      <c r="CB117" s="220">
        <f t="shared" ca="1" si="47"/>
        <v>30497667861.14114</v>
      </c>
      <c r="CC117" s="220">
        <f t="shared" ca="1" si="47"/>
        <v>30828927373.4431</v>
      </c>
      <c r="CD117" s="220">
        <f t="shared" ca="1" si="47"/>
        <v>31162335560.015976</v>
      </c>
      <c r="CE117" s="220">
        <f t="shared" ca="1" si="47"/>
        <v>31497904256.991432</v>
      </c>
      <c r="CF117" s="220">
        <f t="shared" ca="1" si="47"/>
        <v>31835645360.601566</v>
      </c>
      <c r="CG117" s="232">
        <f ca="1">CF117*(1+'Case 3 Assumptions'!$C$239)</f>
        <v>32472358267.813599</v>
      </c>
    </row>
    <row r="118" spans="1:85" x14ac:dyDescent="0.2">
      <c r="C118" s="122"/>
      <c r="D118" s="122"/>
      <c r="E118" s="122"/>
      <c r="AI118" s="122"/>
      <c r="AJ118" s="122"/>
      <c r="AK118" s="122"/>
      <c r="AL118" s="122"/>
      <c r="AM118" s="122"/>
      <c r="AN118" s="122"/>
      <c r="AO118" s="122"/>
      <c r="AP118" s="122"/>
      <c r="AQ118" s="122"/>
      <c r="AR118" s="122"/>
      <c r="AS118" s="122"/>
      <c r="AT118" s="122"/>
      <c r="AU118" s="122"/>
      <c r="AV118" s="122"/>
      <c r="AW118" s="122"/>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2"/>
      <c r="CE118" s="122"/>
      <c r="CF118" s="231">
        <f ca="1">CG117/('Inflation-Interest'!$I$13-'Case 3 Assumptions'!$C$239)</f>
        <v>14895577187070.473</v>
      </c>
    </row>
    <row r="119" spans="1:85" x14ac:dyDescent="0.2">
      <c r="B119" s="128" t="s">
        <v>214</v>
      </c>
      <c r="C119" s="128">
        <f t="shared" ref="C119:BN119" si="48">C117/C35</f>
        <v>0</v>
      </c>
      <c r="D119" s="219">
        <f t="shared" ca="1" si="48"/>
        <v>6.24348011579618E-3</v>
      </c>
      <c r="E119" s="219">
        <f t="shared" ca="1" si="48"/>
        <v>6.2768827397543274E-3</v>
      </c>
      <c r="F119" s="219">
        <f t="shared" ca="1" si="48"/>
        <v>6.2534623275136798E-3</v>
      </c>
      <c r="G119" s="219">
        <f t="shared" ca="1" si="48"/>
        <v>6.2286916586645862E-3</v>
      </c>
      <c r="H119" s="219">
        <f t="shared" ca="1" si="48"/>
        <v>6.2026300141944215E-3</v>
      </c>
      <c r="I119" s="219">
        <f t="shared" ca="1" si="48"/>
        <v>6.1753349189450722E-3</v>
      </c>
      <c r="J119" s="219">
        <f t="shared" ca="1" si="48"/>
        <v>6.1468621867751486E-3</v>
      </c>
      <c r="K119" s="219">
        <f t="shared" ca="1" si="48"/>
        <v>6.1172659646432526E-3</v>
      </c>
      <c r="L119" s="219">
        <f t="shared" ca="1" si="48"/>
        <v>6.0865987756368659E-3</v>
      </c>
      <c r="M119" s="219">
        <f t="shared" ca="1" si="48"/>
        <v>6.0549115609709993E-3</v>
      </c>
      <c r="N119" s="219">
        <f t="shared" ca="1" si="48"/>
        <v>6.0896955154953331E-3</v>
      </c>
      <c r="O119" s="219">
        <f t="shared" ca="1" si="48"/>
        <v>6.1312168586962956E-3</v>
      </c>
      <c r="P119" s="219">
        <f t="shared" ca="1" si="48"/>
        <v>6.171706098606523E-3</v>
      </c>
      <c r="Q119" s="219">
        <f t="shared" ca="1" si="48"/>
        <v>6.2111769197089328E-3</v>
      </c>
      <c r="R119" s="219">
        <f t="shared" ca="1" si="48"/>
        <v>6.2496428549322089E-3</v>
      </c>
      <c r="S119" s="219">
        <f t="shared" ca="1" si="48"/>
        <v>6.2871172871893661E-3</v>
      </c>
      <c r="T119" s="219">
        <f t="shared" ca="1" si="48"/>
        <v>6.3236134509014677E-3</v>
      </c>
      <c r="U119" s="219">
        <f t="shared" ca="1" si="48"/>
        <v>6.3591444335066704E-3</v>
      </c>
      <c r="V119" s="219">
        <f t="shared" ca="1" si="48"/>
        <v>6.3937231769546988E-3</v>
      </c>
      <c r="W119" s="219">
        <f t="shared" ca="1" si="48"/>
        <v>6.4273624791868723E-3</v>
      </c>
      <c r="X119" s="219">
        <f t="shared" ca="1" si="48"/>
        <v>6.4861176105941243E-3</v>
      </c>
      <c r="Y119" s="219">
        <f t="shared" ca="1" si="48"/>
        <v>6.546460750705284E-3</v>
      </c>
      <c r="Z119" s="219">
        <f t="shared" ca="1" si="48"/>
        <v>6.6062382990226482E-3</v>
      </c>
      <c r="AA119" s="219">
        <f t="shared" ca="1" si="48"/>
        <v>6.6654537348851848E-3</v>
      </c>
      <c r="AB119" s="219">
        <f t="shared" ca="1" si="48"/>
        <v>6.7241105191515795E-3</v>
      </c>
      <c r="AC119" s="219">
        <f t="shared" ca="1" si="48"/>
        <v>6.7822120942912416E-3</v>
      </c>
      <c r="AD119" s="219">
        <f t="shared" ca="1" si="48"/>
        <v>6.8397618844748907E-3</v>
      </c>
      <c r="AE119" s="219">
        <f t="shared" ca="1" si="48"/>
        <v>6.8967632956647221E-3</v>
      </c>
      <c r="AF119" s="219">
        <f t="shared" ca="1" si="48"/>
        <v>6.9532197157041046E-3</v>
      </c>
      <c r="AG119" s="219">
        <f t="shared" ca="1" si="48"/>
        <v>7.0091345144069348E-3</v>
      </c>
      <c r="AH119" s="219">
        <f t="shared" ca="1" si="48"/>
        <v>7.0712850620246641E-3</v>
      </c>
      <c r="AI119" s="219">
        <f t="shared" ca="1" si="48"/>
        <v>7.1401398221577657E-3</v>
      </c>
      <c r="AJ119" s="219">
        <f t="shared" ca="1" si="48"/>
        <v>7.2085316420158821E-3</v>
      </c>
      <c r="AK119" s="219">
        <f t="shared" ca="1" si="48"/>
        <v>7.2764626396541405E-3</v>
      </c>
      <c r="AL119" s="219">
        <f t="shared" ca="1" si="48"/>
        <v>7.3439349247008609E-3</v>
      </c>
      <c r="AM119" s="219">
        <f t="shared" ca="1" si="48"/>
        <v>7.4109505983887113E-3</v>
      </c>
      <c r="AN119" s="219">
        <f t="shared" ca="1" si="48"/>
        <v>7.4775117535857798E-3</v>
      </c>
      <c r="AO119" s="219">
        <f t="shared" ca="1" si="48"/>
        <v>7.5436204748265089E-3</v>
      </c>
      <c r="AP119" s="219">
        <f t="shared" ca="1" si="48"/>
        <v>7.6092788383425296E-3</v>
      </c>
      <c r="AQ119" s="219">
        <f t="shared" ca="1" si="48"/>
        <v>7.674488912093414E-3</v>
      </c>
      <c r="AR119" s="219">
        <f t="shared" ca="1" si="48"/>
        <v>7.7352176953068147E-3</v>
      </c>
      <c r="AS119" s="219">
        <f t="shared" ca="1" si="48"/>
        <v>7.7978021932728131E-3</v>
      </c>
      <c r="AT119" s="219">
        <f t="shared" ca="1" si="48"/>
        <v>7.8598640668030139E-3</v>
      </c>
      <c r="AU119" s="219">
        <f t="shared" ca="1" si="48"/>
        <v>7.9214061727019957E-3</v>
      </c>
      <c r="AV119" s="219">
        <f t="shared" ca="1" si="48"/>
        <v>7.9824313542980196E-3</v>
      </c>
      <c r="AW119" s="219">
        <f t="shared" ca="1" si="48"/>
        <v>8.0429424415019747E-3</v>
      </c>
      <c r="AX119" s="219">
        <f t="shared" ca="1" si="48"/>
        <v>8.1029422508660607E-3</v>
      </c>
      <c r="AY119" s="219">
        <f t="shared" ca="1" si="48"/>
        <v>8.1624335856422224E-3</v>
      </c>
      <c r="AZ119" s="219">
        <f t="shared" ca="1" si="48"/>
        <v>8.2214192358403392E-3</v>
      </c>
      <c r="BA119" s="219">
        <f t="shared" ca="1" si="48"/>
        <v>8.2799019782862117E-3</v>
      </c>
      <c r="BB119" s="219">
        <f t="shared" ca="1" si="48"/>
        <v>8.3362984009110706E-3</v>
      </c>
      <c r="BC119" s="219">
        <f t="shared" ca="1" si="48"/>
        <v>8.3843858901125595E-3</v>
      </c>
      <c r="BD119" s="219">
        <f t="shared" ca="1" si="48"/>
        <v>8.4320140371454098E-3</v>
      </c>
      <c r="BE119" s="219">
        <f t="shared" ca="1" si="48"/>
        <v>8.4791855445720665E-3</v>
      </c>
      <c r="BF119" s="219">
        <f t="shared" ca="1" si="48"/>
        <v>8.5259031013820482E-3</v>
      </c>
      <c r="BG119" s="219">
        <f t="shared" ca="1" si="48"/>
        <v>8.5721693830549013E-3</v>
      </c>
      <c r="BH119" s="219">
        <f t="shared" ca="1" si="48"/>
        <v>8.6179870516228732E-3</v>
      </c>
      <c r="BI119" s="219">
        <f t="shared" ca="1" si="48"/>
        <v>8.663358755733281E-3</v>
      </c>
      <c r="BJ119" s="219">
        <f t="shared" ca="1" si="48"/>
        <v>8.7082871307106562E-3</v>
      </c>
      <c r="BK119" s="219">
        <f t="shared" ca="1" si="48"/>
        <v>8.7527747986185685E-3</v>
      </c>
      <c r="BL119" s="219">
        <f t="shared" ca="1" si="48"/>
        <v>8.7943752073589808E-3</v>
      </c>
      <c r="BM119" s="219">
        <f t="shared" ca="1" si="48"/>
        <v>8.8290251626330467E-3</v>
      </c>
      <c r="BN119" s="219">
        <f t="shared" ca="1" si="48"/>
        <v>8.8632697293893111E-3</v>
      </c>
      <c r="BO119" s="219">
        <f t="shared" ref="BO119:CF119" ca="1" si="49">BO117/BO35</f>
        <v>8.8971115479424406E-3</v>
      </c>
      <c r="BP119" s="219">
        <f t="shared" ca="1" si="49"/>
        <v>8.9305532441578094E-3</v>
      </c>
      <c r="BQ119" s="219">
        <f t="shared" ca="1" si="49"/>
        <v>8.9635974295241404E-3</v>
      </c>
      <c r="BR119" s="219">
        <f t="shared" ca="1" si="49"/>
        <v>8.99624670122578E-3</v>
      </c>
      <c r="BS119" s="219">
        <f t="shared" ca="1" si="49"/>
        <v>9.0285036422146359E-3</v>
      </c>
      <c r="BT119" s="219">
        <f t="shared" ca="1" si="49"/>
        <v>9.0603708212817578E-3</v>
      </c>
      <c r="BU119" s="219">
        <f t="shared" ca="1" si="49"/>
        <v>9.0918507931285943E-3</v>
      </c>
      <c r="BV119" s="219">
        <f t="shared" ca="1" si="49"/>
        <v>9.1167470554854354E-3</v>
      </c>
      <c r="BW119" s="219">
        <f t="shared" ca="1" si="49"/>
        <v>9.1399229307195084E-3</v>
      </c>
      <c r="BX119" s="219">
        <f t="shared" ca="1" si="49"/>
        <v>9.162694411334743E-3</v>
      </c>
      <c r="BY119" s="219">
        <f t="shared" ca="1" si="49"/>
        <v>9.185064719419286E-3</v>
      </c>
      <c r="BZ119" s="219">
        <f t="shared" ca="1" si="49"/>
        <v>9.2070370560114103E-3</v>
      </c>
      <c r="CA119" s="219">
        <f t="shared" ca="1" si="49"/>
        <v>9.2286146012248594E-3</v>
      </c>
      <c r="CB119" s="219">
        <f t="shared" ca="1" si="49"/>
        <v>9.2498005143734595E-3</v>
      </c>
      <c r="CC119" s="219">
        <f t="shared" ca="1" si="49"/>
        <v>9.2705979340949804E-3</v>
      </c>
      <c r="CD119" s="219">
        <f t="shared" ca="1" si="49"/>
        <v>9.291009978474386E-3</v>
      </c>
      <c r="CE119" s="219">
        <f t="shared" ca="1" si="49"/>
        <v>9.311039745166302E-3</v>
      </c>
      <c r="CF119" s="219">
        <f t="shared" ca="1" si="49"/>
        <v>9.3306903115168878E-3</v>
      </c>
    </row>
    <row r="120" spans="1:85" x14ac:dyDescent="0.2">
      <c r="AI120" s="122"/>
      <c r="AJ120" s="122"/>
      <c r="AK120" s="122"/>
      <c r="AL120" s="122"/>
      <c r="AM120" s="122"/>
      <c r="AN120" s="122"/>
      <c r="AO120" s="122"/>
      <c r="AP120" s="122"/>
      <c r="AQ120" s="122"/>
      <c r="AR120" s="122"/>
      <c r="AS120" s="122"/>
      <c r="AT120" s="122"/>
      <c r="AU120" s="122"/>
      <c r="AV120" s="122"/>
      <c r="AW120" s="122"/>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2"/>
      <c r="CE120" s="122"/>
      <c r="CF120" s="122"/>
    </row>
    <row r="121" spans="1:85" x14ac:dyDescent="0.2">
      <c r="B121" s="128" t="s">
        <v>215</v>
      </c>
      <c r="C121" s="229">
        <f ca="1">NPV('Inflation-Interest'!$I$13,'Base Case 3 - Forecasts'!F117:CF117)+C122</f>
        <v>2265277334970.1514</v>
      </c>
      <c r="AI121" s="122"/>
      <c r="AJ121" s="122"/>
      <c r="AK121" s="122"/>
      <c r="AL121" s="122"/>
      <c r="AM121" s="122"/>
      <c r="AN121" s="122"/>
      <c r="AO121" s="122"/>
      <c r="AP121" s="122"/>
      <c r="AQ121" s="122"/>
      <c r="AR121" s="122"/>
      <c r="AS121" s="122"/>
      <c r="AT121" s="122"/>
      <c r="AU121" s="122"/>
      <c r="AV121" s="122"/>
      <c r="AW121" s="122"/>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2"/>
      <c r="CE121" s="122"/>
      <c r="CF121" s="122"/>
    </row>
    <row r="122" spans="1:85" x14ac:dyDescent="0.2">
      <c r="B122" s="120" t="s">
        <v>216</v>
      </c>
      <c r="C122" s="239">
        <f ca="1">CF118/((1+'Inflation-Interest'!$I$13)^100)</f>
        <v>1660807922077.5535</v>
      </c>
      <c r="AI122" s="122"/>
      <c r="AJ122" s="122"/>
      <c r="AK122" s="122"/>
      <c r="AL122" s="122"/>
      <c r="AM122" s="122"/>
      <c r="AN122" s="122"/>
      <c r="AO122" s="122"/>
      <c r="AP122" s="122"/>
      <c r="AQ122" s="122"/>
      <c r="AR122" s="122"/>
      <c r="AS122" s="122"/>
      <c r="AT122" s="122"/>
      <c r="AU122" s="122"/>
      <c r="AV122" s="122"/>
      <c r="AW122" s="122"/>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2"/>
      <c r="CE122" s="122"/>
      <c r="CF122" s="122"/>
    </row>
    <row r="123" spans="1:85" x14ac:dyDescent="0.2">
      <c r="B123" s="120" t="s">
        <v>217</v>
      </c>
      <c r="C123" s="233">
        <f ca="1">C121-C122</f>
        <v>604469412892.5979</v>
      </c>
      <c r="AI123" s="122"/>
      <c r="AJ123" s="122"/>
      <c r="AK123" s="122"/>
      <c r="AL123" s="122"/>
      <c r="AM123" s="122"/>
      <c r="AN123" s="122"/>
      <c r="AO123" s="122"/>
      <c r="AP123" s="122"/>
      <c r="AQ123" s="122"/>
      <c r="AR123" s="122"/>
      <c r="AS123" s="122"/>
      <c r="AT123" s="122"/>
      <c r="AU123" s="122"/>
      <c r="AV123" s="122"/>
      <c r="AW123" s="122"/>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2"/>
      <c r="CE123" s="122"/>
      <c r="CF123" s="122"/>
    </row>
  </sheetData>
  <conditionalFormatting sqref="B38:B40">
    <cfRule type="expression" dxfId="7" priority="1">
      <formula>MOD(ROW(),3)=2</formula>
    </cfRule>
  </conditionalFormatting>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FF22E-14A8-9541-8D6F-3FEA5AA88786}">
  <dimension ref="A1:CG145"/>
  <sheetViews>
    <sheetView showGridLines="0" zoomScale="65" zoomScaleNormal="90" workbookViewId="0">
      <pane xSplit="2" ySplit="8" topLeftCell="C9" activePane="bottomRight" state="frozen"/>
      <selection pane="topRight" activeCell="E7" sqref="E7"/>
      <selection pane="bottomLeft" activeCell="E7" sqref="E7"/>
      <selection pane="bottomRight" activeCell="I144" sqref="G142:I144"/>
    </sheetView>
  </sheetViews>
  <sheetFormatPr baseColWidth="10" defaultColWidth="8.796875" defaultRowHeight="15" x14ac:dyDescent="0.2"/>
  <cols>
    <col min="1" max="1" width="3.59765625" style="120" customWidth="1"/>
    <col min="2" max="2" width="69.19921875" style="120" bestFit="1" customWidth="1"/>
    <col min="3" max="3" width="21.3984375" style="120" bestFit="1" customWidth="1"/>
    <col min="4" max="4" width="19" style="120" customWidth="1"/>
    <col min="5" max="5" width="20" style="120" customWidth="1"/>
    <col min="6" max="34" width="19" style="122" customWidth="1"/>
    <col min="35" max="84" width="20.3984375" style="120" customWidth="1"/>
    <col min="85" max="85" width="14.5976562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227"/>
      <c r="G3" s="118"/>
      <c r="H3" s="118"/>
      <c r="I3" s="118"/>
      <c r="J3" s="118"/>
      <c r="K3" s="118"/>
      <c r="L3" s="118"/>
      <c r="M3" s="118"/>
    </row>
    <row r="4" spans="1:84" x14ac:dyDescent="0.2">
      <c r="A4" s="118"/>
      <c r="B4" s="118"/>
      <c r="C4" s="118"/>
      <c r="D4" s="118"/>
      <c r="E4" s="118"/>
      <c r="F4" s="227"/>
      <c r="G4" s="118"/>
      <c r="H4" s="118"/>
      <c r="I4" s="118"/>
      <c r="J4" s="118"/>
      <c r="K4" s="118"/>
      <c r="L4" s="118"/>
      <c r="M4" s="118"/>
    </row>
    <row r="5" spans="1:84" x14ac:dyDescent="0.2">
      <c r="A5" s="118"/>
      <c r="B5" s="118"/>
      <c r="C5" s="118"/>
      <c r="D5" s="118"/>
      <c r="E5" s="118"/>
      <c r="F5" s="4"/>
      <c r="G5" s="118"/>
      <c r="H5" s="118"/>
      <c r="I5" s="118"/>
      <c r="J5" s="118"/>
      <c r="K5" s="118"/>
      <c r="L5" s="118"/>
      <c r="M5" s="118"/>
    </row>
    <row r="6" spans="1:84" ht="19" x14ac:dyDescent="0.2">
      <c r="A6" s="118"/>
      <c r="B6" s="124" t="s">
        <v>152</v>
      </c>
      <c r="C6" s="124"/>
      <c r="D6" s="200" t="s">
        <v>153</v>
      </c>
      <c r="E6" s="201">
        <v>3</v>
      </c>
      <c r="F6" s="124"/>
      <c r="G6" s="124"/>
      <c r="H6" s="124"/>
      <c r="I6" s="124"/>
      <c r="J6" s="124"/>
      <c r="K6" s="124"/>
      <c r="L6" s="125"/>
      <c r="M6" s="118"/>
    </row>
    <row r="7" spans="1:84" x14ac:dyDescent="0.2">
      <c r="A7" s="118"/>
      <c r="B7" s="126"/>
      <c r="C7" s="126"/>
      <c r="D7" s="126"/>
      <c r="E7" s="126"/>
      <c r="F7" s="118">
        <v>0</v>
      </c>
      <c r="G7" s="118">
        <v>1</v>
      </c>
      <c r="H7" s="118">
        <v>2</v>
      </c>
      <c r="I7" s="118">
        <v>3</v>
      </c>
      <c r="J7" s="118">
        <v>4</v>
      </c>
      <c r="K7" s="118">
        <v>5</v>
      </c>
      <c r="L7" s="118">
        <v>6</v>
      </c>
      <c r="M7" s="118">
        <v>7</v>
      </c>
      <c r="N7" s="118">
        <v>8</v>
      </c>
      <c r="O7" s="118">
        <v>9</v>
      </c>
      <c r="P7" s="118">
        <v>10</v>
      </c>
      <c r="Q7" s="118">
        <v>11</v>
      </c>
      <c r="R7" s="118">
        <v>12</v>
      </c>
      <c r="S7" s="118">
        <v>13</v>
      </c>
      <c r="T7" s="118">
        <v>14</v>
      </c>
      <c r="U7" s="118">
        <v>15</v>
      </c>
      <c r="V7" s="118">
        <v>16</v>
      </c>
      <c r="W7" s="118">
        <v>17</v>
      </c>
      <c r="X7" s="118">
        <v>18</v>
      </c>
    </row>
    <row r="8" spans="1:84" x14ac:dyDescent="0.2">
      <c r="A8" s="118"/>
      <c r="B8" s="10"/>
      <c r="C8" s="10">
        <v>2019</v>
      </c>
      <c r="D8" s="10">
        <f t="shared" ref="D8:F8" si="0">C8+1</f>
        <v>2020</v>
      </c>
      <c r="E8" s="10">
        <f t="shared" si="0"/>
        <v>2021</v>
      </c>
      <c r="F8" s="10">
        <f t="shared" si="0"/>
        <v>2022</v>
      </c>
      <c r="G8" s="10">
        <f>F8+1</f>
        <v>2023</v>
      </c>
      <c r="H8" s="10">
        <f t="shared" ref="H8:BS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si="1"/>
        <v>2051</v>
      </c>
      <c r="AJ8" s="10">
        <f t="shared" si="1"/>
        <v>2052</v>
      </c>
      <c r="AK8" s="10">
        <f t="shared" si="1"/>
        <v>2053</v>
      </c>
      <c r="AL8" s="10">
        <f t="shared" si="1"/>
        <v>2054</v>
      </c>
      <c r="AM8" s="10">
        <f t="shared" si="1"/>
        <v>2055</v>
      </c>
      <c r="AN8" s="10">
        <f t="shared" si="1"/>
        <v>2056</v>
      </c>
      <c r="AO8" s="10">
        <f t="shared" si="1"/>
        <v>2057</v>
      </c>
      <c r="AP8" s="10">
        <f t="shared" si="1"/>
        <v>2058</v>
      </c>
      <c r="AQ8" s="10">
        <f t="shared" si="1"/>
        <v>2059</v>
      </c>
      <c r="AR8" s="10">
        <f t="shared" si="1"/>
        <v>2060</v>
      </c>
      <c r="AS8" s="10">
        <f t="shared" si="1"/>
        <v>2061</v>
      </c>
      <c r="AT8" s="10">
        <f t="shared" si="1"/>
        <v>2062</v>
      </c>
      <c r="AU8" s="10">
        <f t="shared" si="1"/>
        <v>2063</v>
      </c>
      <c r="AV8" s="10">
        <f t="shared" si="1"/>
        <v>2064</v>
      </c>
      <c r="AW8" s="10">
        <f t="shared" si="1"/>
        <v>2065</v>
      </c>
      <c r="AX8" s="10">
        <f t="shared" si="1"/>
        <v>2066</v>
      </c>
      <c r="AY8" s="10">
        <f t="shared" si="1"/>
        <v>2067</v>
      </c>
      <c r="AZ8" s="10">
        <f t="shared" si="1"/>
        <v>2068</v>
      </c>
      <c r="BA8" s="10">
        <f t="shared" si="1"/>
        <v>2069</v>
      </c>
      <c r="BB8" s="10">
        <f t="shared" si="1"/>
        <v>2070</v>
      </c>
      <c r="BC8" s="10">
        <f t="shared" si="1"/>
        <v>2071</v>
      </c>
      <c r="BD8" s="10">
        <f t="shared" si="1"/>
        <v>2072</v>
      </c>
      <c r="BE8" s="10">
        <f t="shared" si="1"/>
        <v>2073</v>
      </c>
      <c r="BF8" s="10">
        <f t="shared" si="1"/>
        <v>2074</v>
      </c>
      <c r="BG8" s="10">
        <f t="shared" si="1"/>
        <v>2075</v>
      </c>
      <c r="BH8" s="10">
        <f t="shared" si="1"/>
        <v>2076</v>
      </c>
      <c r="BI8" s="10">
        <f t="shared" si="1"/>
        <v>2077</v>
      </c>
      <c r="BJ8" s="10">
        <f t="shared" si="1"/>
        <v>2078</v>
      </c>
      <c r="BK8" s="10">
        <f t="shared" si="1"/>
        <v>2079</v>
      </c>
      <c r="BL8" s="10">
        <f t="shared" si="1"/>
        <v>2080</v>
      </c>
      <c r="BM8" s="10">
        <f t="shared" si="1"/>
        <v>2081</v>
      </c>
      <c r="BN8" s="10">
        <f t="shared" si="1"/>
        <v>2082</v>
      </c>
      <c r="BO8" s="10">
        <f t="shared" si="1"/>
        <v>2083</v>
      </c>
      <c r="BP8" s="10">
        <f t="shared" si="1"/>
        <v>2084</v>
      </c>
      <c r="BQ8" s="10">
        <f t="shared" si="1"/>
        <v>2085</v>
      </c>
      <c r="BR8" s="10">
        <f t="shared" si="1"/>
        <v>2086</v>
      </c>
      <c r="BS8" s="10">
        <f t="shared" si="1"/>
        <v>2087</v>
      </c>
      <c r="BT8" s="10">
        <f t="shared" ref="BT8:CF8" si="2">BS8+1</f>
        <v>2088</v>
      </c>
      <c r="BU8" s="10">
        <f t="shared" si="2"/>
        <v>2089</v>
      </c>
      <c r="BV8" s="10">
        <f t="shared" si="2"/>
        <v>2090</v>
      </c>
      <c r="BW8" s="10">
        <f t="shared" si="2"/>
        <v>2091</v>
      </c>
      <c r="BX8" s="10">
        <f t="shared" si="2"/>
        <v>2092</v>
      </c>
      <c r="BY8" s="10">
        <f t="shared" si="2"/>
        <v>2093</v>
      </c>
      <c r="BZ8" s="10">
        <f t="shared" si="2"/>
        <v>2094</v>
      </c>
      <c r="CA8" s="10">
        <f t="shared" si="2"/>
        <v>2095</v>
      </c>
      <c r="CB8" s="10">
        <f t="shared" si="2"/>
        <v>2096</v>
      </c>
      <c r="CC8" s="10">
        <f t="shared" si="2"/>
        <v>2097</v>
      </c>
      <c r="CD8" s="10">
        <f t="shared" si="2"/>
        <v>2098</v>
      </c>
      <c r="CE8" s="10">
        <f t="shared" si="2"/>
        <v>2099</v>
      </c>
      <c r="CF8" s="10">
        <f t="shared" si="2"/>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 ca="1">INDEX(INDIRECT("'Base Case "&amp;$E$6&amp;" - Forecasts'!$C$10:$AH$15"),MATCH('Program Case 3 - Forecasts'!$B10,INDIRECT("'Base Case "&amp;$E$6&amp;" - Forecasts'!$B$10:$B$15"),0),MATCH('Program Case 3 - Forecasts'!C$8,INDIRECT("'Base Case "&amp;$E$6&amp;" - Forecasts'!$C$8:$AH$8"),0))</f>
        <v>5414700</v>
      </c>
      <c r="D10" s="160">
        <f ca="1">INDEX(INDIRECT("'Base Case "&amp;$E$6&amp;" - Forecasts'!$C$10:$AH$15"),MATCH('Program Case 3 - Forecasts'!$B10,INDIRECT("'Base Case "&amp;$E$6&amp;" - Forecasts'!$B$10:$B$15"),0),MATCH('Program Case 3 - Forecasts'!D$8,INDIRECT("'Base Case "&amp;$E$6&amp;" - Forecasts'!$C$8:$AH$8"),0))</f>
        <v>6306408</v>
      </c>
      <c r="E10" s="160">
        <f ca="1">INDEX(INDIRECT("'Base Case "&amp;$E$6&amp;" - Forecasts'!$C$10:$AH$15"),MATCH('Program Case 3 - Forecasts'!$B10,INDIRECT("'Base Case "&amp;$E$6&amp;" - Forecasts'!$B$10:$B$15"),0),MATCH('Program Case 3 - Forecasts'!E$8,INDIRECT("'Base Case "&amp;$E$6&amp;" - Forecasts'!$C$8:$AH$8"),0))</f>
        <v>6406008</v>
      </c>
      <c r="F10" s="133">
        <f ca="1">(1+'Case 3 Assumptions'!$C36)*INDEX('Base Case 3 - Forecasts'!$C$10:$CF$15,MATCH('Program Case 3 - Forecasts'!$B10,'Base Case 3 - Forecasts'!$B$10:$B$15,0),MATCH('Program Case 3 - Forecasts'!F$8,'Base Case 3 - Forecasts'!$C$8:$CF$8,0))</f>
        <v>6470403.4356798697</v>
      </c>
      <c r="G10" s="133">
        <f ca="1">(1+'Case 3 Assumptions'!$C36)*INDEX('Base Case 3 - Forecasts'!$C$10:$CF$15,MATCH('Program Case 3 - Forecasts'!$B10,'Base Case 3 - Forecasts'!$B$10:$B$15,0),MATCH('Program Case 3 - Forecasts'!G$8,'Base Case 3 - Forecasts'!$C$8:$CF$8,0))</f>
        <v>6535446.1968292678</v>
      </c>
      <c r="H10" s="133">
        <f ca="1">(1+'Case 3 Assumptions'!$C36)*INDEX('Base Case 3 - Forecasts'!$C$10:$CF$15,MATCH('Program Case 3 - Forecasts'!$B10,'Base Case 3 - Forecasts'!$B$10:$B$15,0),MATCH('Program Case 3 - Forecasts'!H$8,'Base Case 3 - Forecasts'!$C$8:$CF$8,0))</f>
        <v>6601142.7905904949</v>
      </c>
      <c r="I10" s="133">
        <f ca="1">(1+'Case 3 Assumptions'!$C36)*INDEX('Base Case 3 - Forecasts'!$C$10:$CF$15,MATCH('Program Case 3 - Forecasts'!$B10,'Base Case 3 - Forecasts'!$B$10:$B$15,0),MATCH('Program Case 3 - Forecasts'!I$8,'Base Case 3 - Forecasts'!$C$8:$CF$8,0))</f>
        <v>6667499.7895179251</v>
      </c>
      <c r="J10" s="133">
        <f ca="1">(1+'Case 3 Assumptions'!$C36)*INDEX('Base Case 3 - Forecasts'!$C$10:$CF$15,MATCH('Program Case 3 - Forecasts'!$B10,'Base Case 3 - Forecasts'!$B$10:$B$15,0),MATCH('Program Case 3 - Forecasts'!J$8,'Base Case 3 - Forecasts'!$C$8:$CF$8,0))</f>
        <v>6734523.8322355505</v>
      </c>
      <c r="K10" s="133">
        <f ca="1">(1+'Case 3 Assumptions'!$C36)*INDEX('Base Case 3 - Forecasts'!$C$10:$CF$15,MATCH('Program Case 3 - Forecasts'!$B10,'Base Case 3 - Forecasts'!$B$10:$B$15,0),MATCH('Program Case 3 - Forecasts'!K$8,'Base Case 3 - Forecasts'!$C$8:$CF$8,0))</f>
        <v>6802221.6241011359</v>
      </c>
      <c r="L10" s="133">
        <f ca="1">(1+'Case 3 Assumptions'!$C36)*INDEX('Base Case 3 - Forecasts'!$C$10:$CF$15,MATCH('Program Case 3 - Forecasts'!$B10,'Base Case 3 - Forecasts'!$B$10:$B$15,0),MATCH('Program Case 3 - Forecasts'!L$8,'Base Case 3 - Forecasts'!$C$8:$CF$8,0))</f>
        <v>6870599.9378770515</v>
      </c>
      <c r="M10" s="133">
        <f ca="1">(1+'Case 3 Assumptions'!$C36)*INDEX('Base Case 3 - Forecasts'!$C$10:$CF$15,MATCH('Program Case 3 - Forecasts'!$B10,'Base Case 3 - Forecasts'!$B$10:$B$15,0),MATCH('Program Case 3 - Forecasts'!M$8,'Base Case 3 - Forecasts'!$C$8:$CF$8,0))</f>
        <v>6939665.6144078458</v>
      </c>
      <c r="N10" s="133">
        <f ca="1">(1+'Case 3 Assumptions'!$C36)*INDEX('Base Case 3 - Forecasts'!$C$10:$CF$15,MATCH('Program Case 3 - Forecasts'!$B10,'Base Case 3 - Forecasts'!$B$10:$B$15,0),MATCH('Program Case 3 - Forecasts'!N$8,'Base Case 3 - Forecasts'!$C$8:$CF$8,0))</f>
        <v>6998527.7226855587</v>
      </c>
      <c r="O10" s="133">
        <f ca="1">(1+'Case 3 Assumptions'!$C36)*INDEX('Base Case 3 - Forecasts'!$C$10:$CF$15,MATCH('Program Case 3 - Forecasts'!$B10,'Base Case 3 - Forecasts'!$B$10:$B$15,0),MATCH('Program Case 3 - Forecasts'!O$8,'Base Case 3 - Forecasts'!$C$8:$CF$8,0))</f>
        <v>7057889.0982166827</v>
      </c>
      <c r="P10" s="133">
        <f ca="1">(1+'Case 3 Assumptions'!$C36)*INDEX('Base Case 3 - Forecasts'!$C$10:$CF$15,MATCH('Program Case 3 - Forecasts'!$B10,'Base Case 3 - Forecasts'!$B$10:$B$15,0),MATCH('Program Case 3 - Forecasts'!P$8,'Base Case 3 - Forecasts'!$C$8:$CF$8,0))</f>
        <v>7117753.9757763147</v>
      </c>
      <c r="Q10" s="133">
        <f ca="1">(1+'Case 3 Assumptions'!$C36)*INDEX('Base Case 3 - Forecasts'!$C$10:$CF$15,MATCH('Program Case 3 - Forecasts'!$B10,'Base Case 3 - Forecasts'!$B$10:$B$15,0),MATCH('Program Case 3 - Forecasts'!Q$8,'Base Case 3 - Forecasts'!$C$8:$CF$8,0))</f>
        <v>7178126.6260588337</v>
      </c>
      <c r="R10" s="133">
        <f ca="1">(1+'Case 3 Assumptions'!$C36)*INDEX('Base Case 3 - Forecasts'!$C$10:$CF$15,MATCH('Program Case 3 - Forecasts'!$B10,'Base Case 3 - Forecasts'!$B$10:$B$15,0),MATCH('Program Case 3 - Forecasts'!R$8,'Base Case 3 - Forecasts'!$C$8:$CF$8,0))</f>
        <v>7239011.3559825625</v>
      </c>
      <c r="S10" s="133">
        <f ca="1">(1+'Case 3 Assumptions'!$C36)*INDEX('Base Case 3 - Forecasts'!$C$10:$CF$15,MATCH('Program Case 3 - Forecasts'!$B10,'Base Case 3 - Forecasts'!$B$10:$B$15,0),MATCH('Program Case 3 - Forecasts'!S$8,'Base Case 3 - Forecasts'!$C$8:$CF$8,0))</f>
        <v>7300412.5089970212</v>
      </c>
      <c r="T10" s="133">
        <f ca="1">(1+'Case 3 Assumptions'!$C36)*INDEX('Base Case 3 - Forecasts'!$C$10:$CF$15,MATCH('Program Case 3 - Forecasts'!$B10,'Base Case 3 - Forecasts'!$B$10:$B$15,0),MATCH('Program Case 3 - Forecasts'!T$8,'Base Case 3 - Forecasts'!$C$8:$CF$8,0))</f>
        <v>7362334.4653927861</v>
      </c>
      <c r="U10" s="133">
        <f ca="1">(1+'Case 3 Assumptions'!$C36)*INDEX('Base Case 3 - Forecasts'!$C$10:$CF$15,MATCH('Program Case 3 - Forecasts'!$B10,'Base Case 3 - Forecasts'!$B$10:$B$15,0),MATCH('Program Case 3 - Forecasts'!U$8,'Base Case 3 - Forecasts'!$C$8:$CF$8,0))</f>
        <v>7424781.6426139707</v>
      </c>
      <c r="V10" s="133">
        <f ca="1">(1+'Case 3 Assumptions'!$C36)*INDEX('Base Case 3 - Forecasts'!$C$10:$CF$15,MATCH('Program Case 3 - Forecasts'!$B10,'Base Case 3 - Forecasts'!$B$10:$B$15,0),MATCH('Program Case 3 - Forecasts'!V$8,'Base Case 3 - Forecasts'!$C$8:$CF$8,0))</f>
        <v>7487758.4955733633</v>
      </c>
      <c r="W10" s="133">
        <f ca="1">(1+'Case 3 Assumptions'!$C36)*INDEX('Base Case 3 - Forecasts'!$C$10:$CF$15,MATCH('Program Case 3 - Forecasts'!$B10,'Base Case 3 - Forecasts'!$B$10:$B$15,0),MATCH('Program Case 3 - Forecasts'!W$8,'Base Case 3 - Forecasts'!$C$8:$CF$8,0))</f>
        <v>7551269.5169702368</v>
      </c>
      <c r="X10" s="133">
        <f ca="1">(1+'Case 3 Assumptions'!$C36)*INDEX('Base Case 3 - Forecasts'!$C$10:$CF$15,MATCH('Program Case 3 - Forecasts'!$B10,'Base Case 3 - Forecasts'!$B$10:$B$15,0),MATCH('Program Case 3 - Forecasts'!X$8,'Base Case 3 - Forecasts'!$C$8:$CF$8,0))</f>
        <v>7606498.8928095456</v>
      </c>
      <c r="Y10" s="133">
        <f ca="1">(1+'Case 3 Assumptions'!$C36)*INDEX('Base Case 3 - Forecasts'!$C$10:$CF$15,MATCH('Program Case 3 - Forecasts'!$B10,'Base Case 3 - Forecasts'!$B$10:$B$15,0),MATCH('Program Case 3 - Forecasts'!Y$8,'Base Case 3 - Forecasts'!$C$8:$CF$8,0))</f>
        <v>7662132.2118465835</v>
      </c>
      <c r="Z10" s="133">
        <f ca="1">(1+'Case 3 Assumptions'!$C36)*INDEX('Base Case 3 - Forecasts'!$C$10:$CF$15,MATCH('Program Case 3 - Forecasts'!$B10,'Base Case 3 - Forecasts'!$B$10:$B$15,0),MATCH('Program Case 3 - Forecasts'!Z$8,'Base Case 3 - Forecasts'!$C$8:$CF$8,0))</f>
        <v>7718172.4284892995</v>
      </c>
      <c r="AA10" s="133">
        <f ca="1">(1+'Case 3 Assumptions'!$C36)*INDEX('Base Case 3 - Forecasts'!$C$10:$CF$15,MATCH('Program Case 3 - Forecasts'!$B10,'Base Case 3 - Forecasts'!$B$10:$B$15,0),MATCH('Program Case 3 - Forecasts'!AA$8,'Base Case 3 - Forecasts'!$C$8:$CF$8,0))</f>
        <v>7774622.518753943</v>
      </c>
      <c r="AB10" s="133">
        <f ca="1">(1+'Case 3 Assumptions'!$C36)*INDEX('Base Case 3 - Forecasts'!$C$10:$CF$15,MATCH('Program Case 3 - Forecasts'!$B10,'Base Case 3 - Forecasts'!$B$10:$B$15,0),MATCH('Program Case 3 - Forecasts'!AB$8,'Base Case 3 - Forecasts'!$C$8:$CF$8,0))</f>
        <v>7831485.4804231077</v>
      </c>
      <c r="AC10" s="133">
        <f ca="1">(1+'Case 3 Assumptions'!$C36)*INDEX('Base Case 3 - Forecasts'!$C$10:$CF$15,MATCH('Program Case 3 - Forecasts'!$B10,'Base Case 3 - Forecasts'!$B$10:$B$15,0),MATCH('Program Case 3 - Forecasts'!AC$8,'Base Case 3 - Forecasts'!$C$8:$CF$8,0))</f>
        <v>7888764.3332049269</v>
      </c>
      <c r="AD10" s="133">
        <f ca="1">(1+'Case 3 Assumptions'!$C36)*INDEX('Base Case 3 - Forecasts'!$C$10:$CF$15,MATCH('Program Case 3 - Forecasts'!$B10,'Base Case 3 - Forecasts'!$B$10:$B$15,0),MATCH('Program Case 3 - Forecasts'!AD$8,'Base Case 3 - Forecasts'!$C$8:$CF$8,0))</f>
        <v>7946462.1188934343</v>
      </c>
      <c r="AE10" s="133">
        <f ca="1">(1+'Case 3 Assumptions'!$C36)*INDEX('Base Case 3 - Forecasts'!$C$10:$CF$15,MATCH('Program Case 3 - Forecasts'!$B10,'Base Case 3 - Forecasts'!$B$10:$B$15,0),MATCH('Program Case 3 - Forecasts'!AE$8,'Base Case 3 - Forecasts'!$C$8:$CF$8,0))</f>
        <v>8004581.9015301</v>
      </c>
      <c r="AF10" s="133">
        <f ca="1">(1+'Case 3 Assumptions'!$C36)*INDEX('Base Case 3 - Forecasts'!$C$10:$CF$15,MATCH('Program Case 3 - Forecasts'!$B10,'Base Case 3 - Forecasts'!$B$10:$B$15,0),MATCH('Program Case 3 - Forecasts'!AF$8,'Base Case 3 - Forecasts'!$C$8:$CF$8,0))</f>
        <v>8063126.7675665477</v>
      </c>
      <c r="AG10" s="133">
        <f ca="1">(1+'Case 3 Assumptions'!$C36)*INDEX('Base Case 3 - Forecasts'!$C$10:$CF$15,MATCH('Program Case 3 - Forecasts'!$B10,'Base Case 3 - Forecasts'!$B$10:$B$15,0),MATCH('Program Case 3 - Forecasts'!AG$8,'Base Case 3 - Forecasts'!$C$8:$CF$8,0))</f>
        <v>8122099.8260284569</v>
      </c>
      <c r="AH10" s="133">
        <f ca="1">(1+'Case 3 Assumptions'!$C36)*INDEX('Base Case 3 - Forecasts'!$C$10:$CF$15,MATCH('Program Case 3 - Forecasts'!$B10,'Base Case 3 - Forecasts'!$B$10:$B$15,0),MATCH('Program Case 3 - Forecasts'!AH$8,'Base Case 3 - Forecasts'!$C$8:$CF$8,0))</f>
        <v>8170523.5827607028</v>
      </c>
      <c r="AI10" s="133">
        <f ca="1">(1+'Case 3 Assumptions'!$C36)*INDEX('Base Case 3 - Forecasts'!$C$10:$CF$15,MATCH('Program Case 3 - Forecasts'!$B10,'Base Case 3 - Forecasts'!$B$10:$B$15,0),MATCH('Program Case 3 - Forecasts'!AI$8,'Base Case 3 - Forecasts'!$C$8:$CF$8,0))</f>
        <v>8219236.040723701</v>
      </c>
      <c r="AJ10" s="133">
        <f ca="1">(1+'Case 3 Assumptions'!$C36)*INDEX('Base Case 3 - Forecasts'!$C$10:$CF$15,MATCH('Program Case 3 - Forecasts'!$B10,'Base Case 3 - Forecasts'!$B$10:$B$15,0),MATCH('Program Case 3 - Forecasts'!AJ$8,'Base Case 3 - Forecasts'!$C$8:$CF$8,0))</f>
        <v>8268238.9211469926</v>
      </c>
      <c r="AK10" s="133">
        <f ca="1">(1+'Case 3 Assumptions'!$C36)*INDEX('Base Case 3 - Forecasts'!$C$10:$CF$15,MATCH('Program Case 3 - Forecasts'!$B10,'Base Case 3 - Forecasts'!$B$10:$B$15,0),MATCH('Program Case 3 - Forecasts'!AK$8,'Base Case 3 - Forecasts'!$C$8:$CF$8,0))</f>
        <v>8317533.9555220483</v>
      </c>
      <c r="AL10" s="133">
        <f ca="1">(1+'Case 3 Assumptions'!$C36)*INDEX('Base Case 3 - Forecasts'!$C$10:$CF$15,MATCH('Program Case 3 - Forecasts'!$B10,'Base Case 3 - Forecasts'!$B$10:$B$15,0),MATCH('Program Case 3 - Forecasts'!AL$8,'Base Case 3 - Forecasts'!$C$8:$CF$8,0))</f>
        <v>8367122.8856634479</v>
      </c>
      <c r="AM10" s="133">
        <f ca="1">(1+'Case 3 Assumptions'!$C36)*INDEX('Base Case 3 - Forecasts'!$C$10:$CF$15,MATCH('Program Case 3 - Forecasts'!$B10,'Base Case 3 - Forecasts'!$B$10:$B$15,0),MATCH('Program Case 3 - Forecasts'!AM$8,'Base Case 3 - Forecasts'!$C$8:$CF$8,0))</f>
        <v>8417007.4637704249</v>
      </c>
      <c r="AN10" s="133">
        <f ca="1">(1+'Case 3 Assumptions'!$C36)*INDEX('Base Case 3 - Forecasts'!$C$10:$CF$15,MATCH('Program Case 3 - Forecasts'!$B10,'Base Case 3 - Forecasts'!$B$10:$B$15,0),MATCH('Program Case 3 - Forecasts'!AN$8,'Base Case 3 - Forecasts'!$C$8:$CF$8,0))</f>
        <v>8467189.45248878</v>
      </c>
      <c r="AO10" s="133">
        <f ca="1">(1+'Case 3 Assumptions'!$C36)*INDEX('Base Case 3 - Forecasts'!$C$10:$CF$15,MATCH('Program Case 3 - Forecasts'!$B10,'Base Case 3 - Forecasts'!$B$10:$B$15,0),MATCH('Program Case 3 - Forecasts'!AO$8,'Base Case 3 - Forecasts'!$C$8:$CF$8,0))</f>
        <v>8517670.6249731667</v>
      </c>
      <c r="AP10" s="133">
        <f ca="1">(1+'Case 3 Assumptions'!$C36)*INDEX('Base Case 3 - Forecasts'!$C$10:$CF$15,MATCH('Program Case 3 - Forecasts'!$B10,'Base Case 3 - Forecasts'!$B$10:$B$15,0),MATCH('Program Case 3 - Forecasts'!AP$8,'Base Case 3 - Forecasts'!$C$8:$CF$8,0))</f>
        <v>8568452.7649497427</v>
      </c>
      <c r="AQ10" s="133">
        <f ca="1">(1+'Case 3 Assumptions'!$C36)*INDEX('Base Case 3 - Forecasts'!$C$10:$CF$15,MATCH('Program Case 3 - Forecasts'!$B10,'Base Case 3 - Forecasts'!$B$10:$B$15,0),MATCH('Program Case 3 - Forecasts'!AQ$8,'Base Case 3 - Forecasts'!$C$8:$CF$8,0))</f>
        <v>8619537.666779194</v>
      </c>
      <c r="AR10" s="133">
        <f ca="1">(1+'Case 3 Assumptions'!$C36)*INDEX('Base Case 3 - Forecasts'!$C$10:$CF$15,MATCH('Program Case 3 - Forecasts'!$B10,'Base Case 3 - Forecasts'!$B$10:$B$15,0),MATCH('Program Case 3 - Forecasts'!AR$8,'Base Case 3 - Forecasts'!$C$8:$CF$8,0))</f>
        <v>8663371.7743745167</v>
      </c>
      <c r="AS10" s="133">
        <f ca="1">(1+'Case 3 Assumptions'!$C36)*INDEX('Base Case 3 - Forecasts'!$C$10:$CF$15,MATCH('Program Case 3 - Forecasts'!$B10,'Base Case 3 - Forecasts'!$B$10:$B$15,0),MATCH('Program Case 3 - Forecasts'!AS$8,'Base Case 3 - Forecasts'!$C$8:$CF$8,0))</f>
        <v>8707428.7975208778</v>
      </c>
      <c r="AT10" s="133">
        <f ca="1">(1+'Case 3 Assumptions'!$C36)*INDEX('Base Case 3 - Forecasts'!$C$10:$CF$15,MATCH('Program Case 3 - Forecasts'!$B10,'Base Case 3 - Forecasts'!$B$10:$B$15,0),MATCH('Program Case 3 - Forecasts'!AT$8,'Base Case 3 - Forecasts'!$C$8:$CF$8,0))</f>
        <v>8751709.8698410559</v>
      </c>
      <c r="AU10" s="133">
        <f ca="1">(1+'Case 3 Assumptions'!$C36)*INDEX('Base Case 3 - Forecasts'!$C$10:$CF$15,MATCH('Program Case 3 - Forecasts'!$B10,'Base Case 3 - Forecasts'!$B$10:$B$15,0),MATCH('Program Case 3 - Forecasts'!AU$8,'Base Case 3 - Forecasts'!$C$8:$CF$8,0))</f>
        <v>8796216.1307227965</v>
      </c>
      <c r="AV10" s="133">
        <f ca="1">(1+'Case 3 Assumptions'!$C36)*INDEX('Base Case 3 - Forecasts'!$C$10:$CF$15,MATCH('Program Case 3 - Forecasts'!$B10,'Base Case 3 - Forecasts'!$B$10:$B$15,0),MATCH('Program Case 3 - Forecasts'!AV$8,'Base Case 3 - Forecasts'!$C$8:$CF$8,0))</f>
        <v>8840948.7253481299</v>
      </c>
      <c r="AW10" s="133">
        <f ca="1">(1+'Case 3 Assumptions'!$C36)*INDEX('Base Case 3 - Forecasts'!$C$10:$CF$15,MATCH('Program Case 3 - Forecasts'!$B10,'Base Case 3 - Forecasts'!$B$10:$B$15,0),MATCH('Program Case 3 - Forecasts'!AW$8,'Base Case 3 - Forecasts'!$C$8:$CF$8,0))</f>
        <v>8885908.8047228344</v>
      </c>
      <c r="AX10" s="133">
        <f ca="1">(1+'Case 3 Assumptions'!$C36)*INDEX('Base Case 3 - Forecasts'!$C$10:$CF$15,MATCH('Program Case 3 - Forecasts'!$B10,'Base Case 3 - Forecasts'!$B$10:$B$15,0),MATCH('Program Case 3 - Forecasts'!AX$8,'Base Case 3 - Forecasts'!$C$8:$CF$8,0))</f>
        <v>8931097.5257060565</v>
      </c>
      <c r="AY10" s="133">
        <f ca="1">(1+'Case 3 Assumptions'!$C36)*INDEX('Base Case 3 - Forecasts'!$C$10:$CF$15,MATCH('Program Case 3 - Forecasts'!$B10,'Base Case 3 - Forecasts'!$B$10:$B$15,0),MATCH('Program Case 3 - Forecasts'!AY$8,'Base Case 3 - Forecasts'!$C$8:$CF$8,0))</f>
        <v>8976516.0510400739</v>
      </c>
      <c r="AZ10" s="133">
        <f ca="1">(1+'Case 3 Assumptions'!$C36)*INDEX('Base Case 3 - Forecasts'!$C$10:$CF$15,MATCH('Program Case 3 - Forecasts'!$B10,'Base Case 3 - Forecasts'!$B$10:$B$15,0),MATCH('Program Case 3 - Forecasts'!AZ$8,'Base Case 3 - Forecasts'!$C$8:$CF$8,0))</f>
        <v>9022165.5493802167</v>
      </c>
      <c r="BA10" s="133">
        <f ca="1">(1+'Case 3 Assumptions'!$C36)*INDEX('Base Case 3 - Forecasts'!$C$10:$CF$15,MATCH('Program Case 3 - Forecasts'!$B10,'Base Case 3 - Forecasts'!$B$10:$B$15,0),MATCH('Program Case 3 - Forecasts'!BA$8,'Base Case 3 - Forecasts'!$C$8:$CF$8,0))</f>
        <v>9068047.1953249387</v>
      </c>
      <c r="BB10" s="133">
        <f ca="1">(1+'Case 3 Assumptions'!$C36)*INDEX('Base Case 3 - Forecasts'!$C$10:$CF$15,MATCH('Program Case 3 - Forecasts'!$B10,'Base Case 3 - Forecasts'!$B$10:$B$15,0),MATCH('Program Case 3 - Forecasts'!BB$8,'Base Case 3 - Forecasts'!$C$8:$CF$8,0))</f>
        <v>9108802.0566689931</v>
      </c>
      <c r="BC10" s="133">
        <f ca="1">(1+'Case 3 Assumptions'!$C36)*INDEX('Base Case 3 - Forecasts'!$C$10:$CF$15,MATCH('Program Case 3 - Forecasts'!$B10,'Base Case 3 - Forecasts'!$B$10:$B$15,0),MATCH('Program Case 3 - Forecasts'!BC$8,'Base Case 3 - Forecasts'!$C$8:$CF$8,0))</f>
        <v>9149740.0841002334</v>
      </c>
      <c r="BD10" s="133">
        <f ca="1">(1+'Case 3 Assumptions'!$C36)*INDEX('Base Case 3 - Forecasts'!$C$10:$CF$15,MATCH('Program Case 3 - Forecasts'!$B10,'Base Case 3 - Forecasts'!$B$10:$B$15,0),MATCH('Program Case 3 - Forecasts'!BD$8,'Base Case 3 - Forecasts'!$C$8:$CF$8,0))</f>
        <v>9190862.1008288078</v>
      </c>
      <c r="BE10" s="133">
        <f ca="1">(1+'Case 3 Assumptions'!$C36)*INDEX('Base Case 3 - Forecasts'!$C$10:$CF$15,MATCH('Program Case 3 - Forecasts'!$B10,'Base Case 3 - Forecasts'!$B$10:$B$15,0),MATCH('Program Case 3 - Forecasts'!BE$8,'Base Case 3 - Forecasts'!$C$8:$CF$8,0))</f>
        <v>9232168.9337646496</v>
      </c>
      <c r="BF10" s="133">
        <f ca="1">(1+'Case 3 Assumptions'!$C36)*INDEX('Base Case 3 - Forecasts'!$C$10:$CF$15,MATCH('Program Case 3 - Forecasts'!$B10,'Base Case 3 - Forecasts'!$B$10:$B$15,0),MATCH('Program Case 3 - Forecasts'!BF$8,'Base Case 3 - Forecasts'!$C$8:$CF$8,0))</f>
        <v>9273661.413534103</v>
      </c>
      <c r="BG10" s="133">
        <f ca="1">(1+'Case 3 Assumptions'!$C36)*INDEX('Base Case 3 - Forecasts'!$C$10:$CF$15,MATCH('Program Case 3 - Forecasts'!$B10,'Base Case 3 - Forecasts'!$B$10:$B$15,0),MATCH('Program Case 3 - Forecasts'!BG$8,'Base Case 3 - Forecasts'!$C$8:$CF$8,0))</f>
        <v>9315340.3744966295</v>
      </c>
      <c r="BH10" s="133">
        <f ca="1">(1+'Case 3 Assumptions'!$C36)*INDEX('Base Case 3 - Forecasts'!$C$10:$CF$15,MATCH('Program Case 3 - Forecasts'!$B10,'Base Case 3 - Forecasts'!$B$10:$B$15,0),MATCH('Program Case 3 - Forecasts'!BH$8,'Base Case 3 - Forecasts'!$C$8:$CF$8,0))</f>
        <v>9357206.6547615826</v>
      </c>
      <c r="BI10" s="133">
        <f ca="1">(1+'Case 3 Assumptions'!$C36)*INDEX('Base Case 3 - Forecasts'!$C$10:$CF$15,MATCH('Program Case 3 - Forecasts'!$B10,'Base Case 3 - Forecasts'!$B$10:$B$15,0),MATCH('Program Case 3 - Forecasts'!BI$8,'Base Case 3 - Forecasts'!$C$8:$CF$8,0))</f>
        <v>9399261.0962050594</v>
      </c>
      <c r="BJ10" s="133">
        <f ca="1">(1+'Case 3 Assumptions'!$C36)*INDEX('Base Case 3 - Forecasts'!$C$10:$CF$15,MATCH('Program Case 3 - Forecasts'!$B10,'Base Case 3 - Forecasts'!$B$10:$B$15,0),MATCH('Program Case 3 - Forecasts'!BJ$8,'Base Case 3 - Forecasts'!$C$8:$CF$8,0))</f>
        <v>9441504.5444868356</v>
      </c>
      <c r="BK10" s="133">
        <f ca="1">(1+'Case 3 Assumptions'!$C36)*INDEX('Base Case 3 - Forecasts'!$C$10:$CF$15,MATCH('Program Case 3 - Forecasts'!$B10,'Base Case 3 - Forecasts'!$B$10:$B$15,0),MATCH('Program Case 3 - Forecasts'!BK$8,'Base Case 3 - Forecasts'!$C$8:$CF$8,0))</f>
        <v>9483937.8490673639</v>
      </c>
      <c r="BL10" s="133">
        <f ca="1">(1+'Case 3 Assumptions'!$C36)*INDEX('Base Case 3 - Forecasts'!$C$10:$CF$15,MATCH('Program Case 3 - Forecasts'!$B10,'Base Case 3 - Forecasts'!$B$10:$B$15,0),MATCH('Program Case 3 - Forecasts'!BL$8,'Base Case 3 - Forecasts'!$C$8:$CF$8,0))</f>
        <v>9523943.4462667275</v>
      </c>
      <c r="BM10" s="133">
        <f ca="1">(1+'Case 3 Assumptions'!$C36)*INDEX('Base Case 3 - Forecasts'!$C$10:$CF$15,MATCH('Program Case 3 - Forecasts'!$B10,'Base Case 3 - Forecasts'!$B$10:$B$15,0),MATCH('Program Case 3 - Forecasts'!BM$8,'Base Case 3 - Forecasts'!$C$8:$CF$8,0))</f>
        <v>9564117.7969767898</v>
      </c>
      <c r="BN10" s="133">
        <f ca="1">(1+'Case 3 Assumptions'!$C36)*INDEX('Base Case 3 - Forecasts'!$C$10:$CF$15,MATCH('Program Case 3 - Forecasts'!$B10,'Base Case 3 - Forecasts'!$B$10:$B$15,0),MATCH('Program Case 3 - Forecasts'!BN$8,'Base Case 3 - Forecasts'!$C$8:$CF$8,0))</f>
        <v>9604461.6130416282</v>
      </c>
      <c r="BO10" s="133">
        <f ca="1">(1+'Case 3 Assumptions'!$C36)*INDEX('Base Case 3 - Forecasts'!$C$10:$CF$15,MATCH('Program Case 3 - Forecasts'!$B10,'Base Case 3 - Forecasts'!$B$10:$B$15,0),MATCH('Program Case 3 - Forecasts'!BO$8,'Base Case 3 - Forecasts'!$C$8:$CF$8,0))</f>
        <v>9644975.6093080509</v>
      </c>
      <c r="BP10" s="133">
        <f ca="1">(1+'Case 3 Assumptions'!$C36)*INDEX('Base Case 3 - Forecasts'!$C$10:$CF$15,MATCH('Program Case 3 - Forecasts'!$B10,'Base Case 3 - Forecasts'!$B$10:$B$15,0),MATCH('Program Case 3 - Forecasts'!BP$8,'Base Case 3 - Forecasts'!$C$8:$CF$8,0))</f>
        <v>9685660.5036382694</v>
      </c>
      <c r="BQ10" s="133">
        <f ca="1">(1+'Case 3 Assumptions'!$C36)*INDEX('Base Case 3 - Forecasts'!$C$10:$CF$15,MATCH('Program Case 3 - Forecasts'!$B10,'Base Case 3 - Forecasts'!$B$10:$B$15,0),MATCH('Program Case 3 - Forecasts'!BQ$8,'Base Case 3 - Forecasts'!$C$8:$CF$8,0))</f>
        <v>9726517.0169226173</v>
      </c>
      <c r="BR10" s="133">
        <f ca="1">(1+'Case 3 Assumptions'!$C36)*INDEX('Base Case 3 - Forecasts'!$C$10:$CF$15,MATCH('Program Case 3 - Forecasts'!$B10,'Base Case 3 - Forecasts'!$B$10:$B$15,0),MATCH('Program Case 3 - Forecasts'!BR$8,'Base Case 3 - Forecasts'!$C$8:$CF$8,0))</f>
        <v>9767545.873092318</v>
      </c>
      <c r="BS10" s="133">
        <f ca="1">(1+'Case 3 Assumptions'!$C36)*INDEX('Base Case 3 - Forecasts'!$C$10:$CF$15,MATCH('Program Case 3 - Forecasts'!$B10,'Base Case 3 - Forecasts'!$B$10:$B$15,0),MATCH('Program Case 3 - Forecasts'!BS$8,'Base Case 3 - Forecasts'!$C$8:$CF$8,0))</f>
        <v>9808747.7991323192</v>
      </c>
      <c r="BT10" s="133">
        <f ca="1">(1+'Case 3 Assumptions'!$C36)*INDEX('Base Case 3 - Forecasts'!$C$10:$CF$15,MATCH('Program Case 3 - Forecasts'!$B10,'Base Case 3 - Forecasts'!$B$10:$B$15,0),MATCH('Program Case 3 - Forecasts'!BT$8,'Base Case 3 - Forecasts'!$C$8:$CF$8,0))</f>
        <v>9850123.5250941701</v>
      </c>
      <c r="BU10" s="133">
        <f ca="1">(1+'Case 3 Assumptions'!$C36)*INDEX('Base Case 3 - Forecasts'!$C$10:$CF$15,MATCH('Program Case 3 - Forecasts'!$B10,'Base Case 3 - Forecasts'!$B$10:$B$15,0),MATCH('Program Case 3 - Forecasts'!BU$8,'Base Case 3 - Forecasts'!$C$8:$CF$8,0))</f>
        <v>9891673.7841089591</v>
      </c>
      <c r="BV10" s="133">
        <f ca="1">(1+'Case 3 Assumptions'!$C36)*INDEX('Base Case 3 - Forecasts'!$C$10:$CF$15,MATCH('Program Case 3 - Forecasts'!$B10,'Base Case 3 - Forecasts'!$B$10:$B$15,0),MATCH('Program Case 3 - Forecasts'!BV$8,'Base Case 3 - Forecasts'!$C$8:$CF$8,0))</f>
        <v>9930923.5997313652</v>
      </c>
      <c r="BW10" s="133">
        <f ca="1">(1+'Case 3 Assumptions'!$C36)*INDEX('Base Case 3 - Forecasts'!$C$10:$CF$15,MATCH('Program Case 3 - Forecasts'!$B10,'Base Case 3 - Forecasts'!$B$10:$B$15,0),MATCH('Program Case 3 - Forecasts'!BW$8,'Base Case 3 - Forecasts'!$C$8:$CF$8,0))</f>
        <v>9970329.1572494321</v>
      </c>
      <c r="BX10" s="133">
        <f ca="1">(1+'Case 3 Assumptions'!$C36)*INDEX('Base Case 3 - Forecasts'!$C$10:$CF$15,MATCH('Program Case 3 - Forecasts'!$B10,'Base Case 3 - Forecasts'!$B$10:$B$15,0),MATCH('Program Case 3 - Forecasts'!BX$8,'Base Case 3 - Forecasts'!$C$8:$CF$8,0))</f>
        <v>10009891.074641554</v>
      </c>
      <c r="BY10" s="133">
        <f ca="1">(1+'Case 3 Assumptions'!$C36)*INDEX('Base Case 3 - Forecasts'!$C$10:$CF$15,MATCH('Program Case 3 - Forecasts'!$B10,'Base Case 3 - Forecasts'!$B$10:$B$15,0),MATCH('Program Case 3 - Forecasts'!BY$8,'Base Case 3 - Forecasts'!$C$8:$CF$8,0))</f>
        <v>10049609.972338242</v>
      </c>
      <c r="BZ10" s="133">
        <f ca="1">(1+'Case 3 Assumptions'!$C36)*INDEX('Base Case 3 - Forecasts'!$C$10:$CF$15,MATCH('Program Case 3 - Forecasts'!$B10,'Base Case 3 - Forecasts'!$B$10:$B$15,0),MATCH('Program Case 3 - Forecasts'!BZ$8,'Base Case 3 - Forecasts'!$C$8:$CF$8,0))</f>
        <v>10089486.473231858</v>
      </c>
      <c r="CA10" s="133">
        <f ca="1">(1+'Case 3 Assumptions'!$C36)*INDEX('Base Case 3 - Forecasts'!$C$10:$CF$15,MATCH('Program Case 3 - Forecasts'!$B10,'Base Case 3 - Forecasts'!$B$10:$B$15,0),MATCH('Program Case 3 - Forecasts'!CA$8,'Base Case 3 - Forecasts'!$C$8:$CF$8,0))</f>
        <v>10129521.202686371</v>
      </c>
      <c r="CB10" s="133">
        <f ca="1">(1+'Case 3 Assumptions'!$C36)*INDEX('Base Case 3 - Forecasts'!$C$10:$CF$15,MATCH('Program Case 3 - Forecasts'!$B10,'Base Case 3 - Forecasts'!$B$10:$B$15,0),MATCH('Program Case 3 - Forecasts'!CB$8,'Base Case 3 - Forecasts'!$C$8:$CF$8,0))</f>
        <v>10169714.788547181</v>
      </c>
      <c r="CC10" s="133">
        <f ca="1">(1+'Case 3 Assumptions'!$C36)*INDEX('Base Case 3 - Forecasts'!$C$10:$CF$15,MATCH('Program Case 3 - Forecasts'!$B10,'Base Case 3 - Forecasts'!$B$10:$B$15,0),MATCH('Program Case 3 - Forecasts'!CC$8,'Base Case 3 - Forecasts'!$C$8:$CF$8,0))</f>
        <v>10210067.861150948</v>
      </c>
      <c r="CD10" s="133">
        <f ca="1">(1+'Case 3 Assumptions'!$C36)*INDEX('Base Case 3 - Forecasts'!$C$10:$CF$15,MATCH('Program Case 3 - Forecasts'!$B10,'Base Case 3 - Forecasts'!$B$10:$B$15,0),MATCH('Program Case 3 - Forecasts'!CD$8,'Base Case 3 - Forecasts'!$C$8:$CF$8,0))</f>
        <v>10250581.053335493</v>
      </c>
      <c r="CE10" s="133">
        <f ca="1">(1+'Case 3 Assumptions'!$C36)*INDEX('Base Case 3 - Forecasts'!$C$10:$CF$15,MATCH('Program Case 3 - Forecasts'!$B10,'Base Case 3 - Forecasts'!$B$10:$B$15,0),MATCH('Program Case 3 - Forecasts'!CE$8,'Base Case 3 - Forecasts'!$C$8:$CF$8,0))</f>
        <v>10291255.000449711</v>
      </c>
      <c r="CF10" s="133">
        <f ca="1">(1+'Case 3 Assumptions'!$C36)*INDEX('Base Case 3 - Forecasts'!$C$10:$CF$15,MATCH('Program Case 3 - Forecasts'!$B10,'Base Case 3 - Forecasts'!$B$10:$B$15,0),MATCH('Program Case 3 - Forecasts'!CF$8,'Base Case 3 - Forecasts'!$C$8:$CF$8,0))</f>
        <v>10332090.340363542</v>
      </c>
    </row>
    <row r="11" spans="1:84" x14ac:dyDescent="0.2">
      <c r="A11" s="118"/>
      <c r="B11" s="118" t="s">
        <v>32</v>
      </c>
      <c r="C11" s="160">
        <f ca="1">INDEX(INDIRECT("'Base Case "&amp;$E$6&amp;" - Forecasts'!$C$10:$AH$15"),MATCH('Program Case 3 - Forecasts'!$B11,INDIRECT("'Base Case "&amp;$E$6&amp;" - Forecasts'!$B$10:$B$15"),0),MATCH('Program Case 3 - Forecasts'!C$8,INDIRECT("'Base Case "&amp;$E$6&amp;" - Forecasts'!$C$8:$AH$8"),0))</f>
        <v>3231492</v>
      </c>
      <c r="D11" s="160">
        <f ca="1">INDEX(INDIRECT("'Base Case "&amp;$E$6&amp;" - Forecasts'!$C$10:$AH$15"),MATCH('Program Case 3 - Forecasts'!$B11,INDIRECT("'Base Case "&amp;$E$6&amp;" - Forecasts'!$B$10:$B$15"),0),MATCH('Program Case 3 - Forecasts'!D$8,INDIRECT("'Base Case "&amp;$E$6&amp;" - Forecasts'!$C$8:$AH$8"),0))</f>
        <v>4212348</v>
      </c>
      <c r="E11" s="160">
        <f ca="1">INDEX(INDIRECT("'Base Case "&amp;$E$6&amp;" - Forecasts'!$C$10:$AH$15"),MATCH('Program Case 3 - Forecasts'!$B11,INDIRECT("'Base Case "&amp;$E$6&amp;" - Forecasts'!$B$10:$B$15"),0),MATCH('Program Case 3 - Forecasts'!E$8,INDIRECT("'Base Case "&amp;$E$6&amp;" - Forecasts'!$C$8:$AH$8"),0))</f>
        <v>4386948</v>
      </c>
      <c r="F11" s="133">
        <f ca="1">(1+'Case 3 Assumptions'!$C37)*INDEX('Base Case 3 - Forecasts'!$C$10:$CF$15,MATCH('Program Case 3 - Forecasts'!$B11,'Base Case 3 - Forecasts'!$B$10:$B$15,0),MATCH('Program Case 3 - Forecasts'!F$8,'Base Case 3 - Forecasts'!$C$8:$CF$8,0))</f>
        <v>4298115.7233972335</v>
      </c>
      <c r="G11" s="133">
        <f ca="1">(1+'Case 3 Assumptions'!$C37)*INDEX('Base Case 3 - Forecasts'!$C$10:$CF$15,MATCH('Program Case 3 - Forecasts'!$B11,'Base Case 3 - Forecasts'!$B$10:$B$15,0),MATCH('Program Case 3 - Forecasts'!G$8,'Base Case 3 - Forecasts'!$C$8:$CF$8,0))</f>
        <v>4341321.8877683459</v>
      </c>
      <c r="H11" s="133">
        <f ca="1">(1+'Case 3 Assumptions'!$C37)*INDEX('Base Case 3 - Forecasts'!$C$10:$CF$15,MATCH('Program Case 3 - Forecasts'!$B11,'Base Case 3 - Forecasts'!$B$10:$B$15,0),MATCH('Program Case 3 - Forecasts'!H$8,'Base Case 3 - Forecasts'!$C$8:$CF$8,0))</f>
        <v>4384962.3756337063</v>
      </c>
      <c r="I11" s="133">
        <f ca="1">(1+'Case 3 Assumptions'!$C37)*INDEX('Base Case 3 - Forecasts'!$C$10:$CF$15,MATCH('Program Case 3 - Forecasts'!$B11,'Base Case 3 - Forecasts'!$B$10:$B$15,0),MATCH('Program Case 3 - Forecasts'!I$8,'Base Case 3 - Forecasts'!$C$8:$CF$8,0))</f>
        <v>4429041.5529651688</v>
      </c>
      <c r="J11" s="133">
        <f ca="1">(1+'Case 3 Assumptions'!$C37)*INDEX('Base Case 3 - Forecasts'!$C$10:$CF$15,MATCH('Program Case 3 - Forecasts'!$B11,'Base Case 3 - Forecasts'!$B$10:$B$15,0),MATCH('Program Case 3 - Forecasts'!J$8,'Base Case 3 - Forecasts'!$C$8:$CF$8,0))</f>
        <v>4473563.8296228694</v>
      </c>
      <c r="K11" s="133">
        <f ca="1">(1+'Case 3 Assumptions'!$C37)*INDEX('Base Case 3 - Forecasts'!$C$10:$CF$15,MATCH('Program Case 3 - Forecasts'!$B11,'Base Case 3 - Forecasts'!$B$10:$B$15,0),MATCH('Program Case 3 - Forecasts'!K$8,'Base Case 3 - Forecasts'!$C$8:$CF$8,0))</f>
        <v>4518533.6597963991</v>
      </c>
      <c r="L11" s="133">
        <f ca="1">(1+'Case 3 Assumptions'!$C37)*INDEX('Base Case 3 - Forecasts'!$C$10:$CF$15,MATCH('Program Case 3 - Forecasts'!$B11,'Base Case 3 - Forecasts'!$B$10:$B$15,0),MATCH('Program Case 3 - Forecasts'!L$8,'Base Case 3 - Forecasts'!$C$8:$CF$8,0))</f>
        <v>4563955.5424504243</v>
      </c>
      <c r="M11" s="133">
        <f ca="1">(1+'Case 3 Assumptions'!$C37)*INDEX('Base Case 3 - Forecasts'!$C$10:$CF$15,MATCH('Program Case 3 - Forecasts'!$B11,'Base Case 3 - Forecasts'!$B$10:$B$15,0),MATCH('Program Case 3 - Forecasts'!M$8,'Base Case 3 - Forecasts'!$C$8:$CF$8,0))</f>
        <v>4609834.02177478</v>
      </c>
      <c r="N11" s="133">
        <f ca="1">(1+'Case 3 Assumptions'!$C37)*INDEX('Base Case 3 - Forecasts'!$C$10:$CF$15,MATCH('Program Case 3 - Forecasts'!$B11,'Base Case 3 - Forecasts'!$B$10:$B$15,0),MATCH('Program Case 3 - Forecasts'!N$8,'Base Case 3 - Forecasts'!$C$8:$CF$8,0))</f>
        <v>4648934.543962569</v>
      </c>
      <c r="O11" s="133">
        <f ca="1">(1+'Case 3 Assumptions'!$C37)*INDEX('Base Case 3 - Forecasts'!$C$10:$CF$15,MATCH('Program Case 3 - Forecasts'!$B11,'Base Case 3 - Forecasts'!$B$10:$B$15,0),MATCH('Program Case 3 - Forecasts'!O$8,'Base Case 3 - Forecasts'!$C$8:$CF$8,0))</f>
        <v>4688366.7160163047</v>
      </c>
      <c r="P11" s="133">
        <f ca="1">(1+'Case 3 Assumptions'!$C37)*INDEX('Base Case 3 - Forecasts'!$C$10:$CF$15,MATCH('Program Case 3 - Forecasts'!$B11,'Base Case 3 - Forecasts'!$B$10:$B$15,0),MATCH('Program Case 3 - Forecasts'!P$8,'Base Case 3 - Forecasts'!$C$8:$CF$8,0))</f>
        <v>4728133.3509836765</v>
      </c>
      <c r="Q11" s="133">
        <f ca="1">(1+'Case 3 Assumptions'!$C37)*INDEX('Base Case 3 - Forecasts'!$C$10:$CF$15,MATCH('Program Case 3 - Forecasts'!$B11,'Base Case 3 - Forecasts'!$B$10:$B$15,0),MATCH('Program Case 3 - Forecasts'!Q$8,'Base Case 3 - Forecasts'!$C$8:$CF$8,0))</f>
        <v>4768237.2857725881</v>
      </c>
      <c r="R11" s="133">
        <f ca="1">(1+'Case 3 Assumptions'!$C37)*INDEX('Base Case 3 - Forecasts'!$C$10:$CF$15,MATCH('Program Case 3 - Forecasts'!$B11,'Base Case 3 - Forecasts'!$B$10:$B$15,0),MATCH('Program Case 3 - Forecasts'!R$8,'Base Case 3 - Forecasts'!$C$8:$CF$8,0))</f>
        <v>4808681.3813535422</v>
      </c>
      <c r="S11" s="133">
        <f ca="1">(1+'Case 3 Assumptions'!$C37)*INDEX('Base Case 3 - Forecasts'!$C$10:$CF$15,MATCH('Program Case 3 - Forecasts'!$B11,'Base Case 3 - Forecasts'!$B$10:$B$15,0),MATCH('Program Case 3 - Forecasts'!S$8,'Base Case 3 - Forecasts'!$C$8:$CF$8,0))</f>
        <v>4849468.5229637362</v>
      </c>
      <c r="T11" s="133">
        <f ca="1">(1+'Case 3 Assumptions'!$C37)*INDEX('Base Case 3 - Forecasts'!$C$10:$CF$15,MATCH('Program Case 3 - Forecasts'!$B11,'Base Case 3 - Forecasts'!$B$10:$B$15,0),MATCH('Program Case 3 - Forecasts'!T$8,'Base Case 3 - Forecasts'!$C$8:$CF$8,0))</f>
        <v>4890601.6203128956</v>
      </c>
      <c r="U11" s="133">
        <f ca="1">(1+'Case 3 Assumptions'!$C37)*INDEX('Base Case 3 - Forecasts'!$C$10:$CF$15,MATCH('Program Case 3 - Forecasts'!$B11,'Base Case 3 - Forecasts'!$B$10:$B$15,0),MATCH('Program Case 3 - Forecasts'!U$8,'Base Case 3 - Forecasts'!$C$8:$CF$8,0))</f>
        <v>4932083.6077908436</v>
      </c>
      <c r="V11" s="133">
        <f ca="1">(1+'Case 3 Assumptions'!$C37)*INDEX('Base Case 3 - Forecasts'!$C$10:$CF$15,MATCH('Program Case 3 - Forecasts'!$B11,'Base Case 3 - Forecasts'!$B$10:$B$15,0),MATCH('Program Case 3 - Forecasts'!V$8,'Base Case 3 - Forecasts'!$C$8:$CF$8,0))</f>
        <v>4973917.4446768425</v>
      </c>
      <c r="W11" s="133">
        <f ca="1">(1+'Case 3 Assumptions'!$C37)*INDEX('Base Case 3 - Forecasts'!$C$10:$CF$15,MATCH('Program Case 3 - Forecasts'!$B11,'Base Case 3 - Forecasts'!$B$10:$B$15,0),MATCH('Program Case 3 - Forecasts'!W$8,'Base Case 3 - Forecasts'!$C$8:$CF$8,0))</f>
        <v>5016106.1153507046</v>
      </c>
      <c r="X11" s="133">
        <f ca="1">(1+'Case 3 Assumptions'!$C37)*INDEX('Base Case 3 - Forecasts'!$C$10:$CF$15,MATCH('Program Case 3 - Forecasts'!$B11,'Base Case 3 - Forecasts'!$B$10:$B$15,0),MATCH('Program Case 3 - Forecasts'!X$8,'Base Case 3 - Forecasts'!$C$8:$CF$8,0))</f>
        <v>5052793.5106650908</v>
      </c>
      <c r="Y11" s="133">
        <f ca="1">(1+'Case 3 Assumptions'!$C37)*INDEX('Base Case 3 - Forecasts'!$C$10:$CF$15,MATCH('Program Case 3 - Forecasts'!$B11,'Base Case 3 - Forecasts'!$B$10:$B$15,0),MATCH('Program Case 3 - Forecasts'!Y$8,'Base Case 3 - Forecasts'!$C$8:$CF$8,0))</f>
        <v>5089749.2346280338</v>
      </c>
      <c r="Z11" s="133">
        <f ca="1">(1+'Case 3 Assumptions'!$C37)*INDEX('Base Case 3 - Forecasts'!$C$10:$CF$15,MATCH('Program Case 3 - Forecasts'!$B11,'Base Case 3 - Forecasts'!$B$10:$B$15,0),MATCH('Program Case 3 - Forecasts'!Z$8,'Base Case 3 - Forecasts'!$C$8:$CF$8,0))</f>
        <v>5126975.249773615</v>
      </c>
      <c r="AA11" s="133">
        <f ca="1">(1+'Case 3 Assumptions'!$C37)*INDEX('Base Case 3 - Forecasts'!$C$10:$CF$15,MATCH('Program Case 3 - Forecasts'!$B11,'Base Case 3 - Forecasts'!$B$10:$B$15,0),MATCH('Program Case 3 - Forecasts'!AA$8,'Base Case 3 - Forecasts'!$C$8:$CF$8,0))</f>
        <v>5164473.532989732</v>
      </c>
      <c r="AB11" s="133">
        <f ca="1">(1+'Case 3 Assumptions'!$C37)*INDEX('Base Case 3 - Forecasts'!$C$10:$CF$15,MATCH('Program Case 3 - Forecasts'!$B11,'Base Case 3 - Forecasts'!$B$10:$B$15,0),MATCH('Program Case 3 - Forecasts'!AB$8,'Base Case 3 - Forecasts'!$C$8:$CF$8,0))</f>
        <v>5202246.0756230783</v>
      </c>
      <c r="AC11" s="133">
        <f ca="1">(1+'Case 3 Assumptions'!$C37)*INDEX('Base Case 3 - Forecasts'!$C$10:$CF$15,MATCH('Program Case 3 - Forecasts'!$B11,'Base Case 3 - Forecasts'!$B$10:$B$15,0),MATCH('Program Case 3 - Forecasts'!AC$8,'Base Case 3 - Forecasts'!$C$8:$CF$8,0))</f>
        <v>5240294.8835848998</v>
      </c>
      <c r="AD11" s="133">
        <f ca="1">(1+'Case 3 Assumptions'!$C37)*INDEX('Base Case 3 - Forecasts'!$C$10:$CF$15,MATCH('Program Case 3 - Forecasts'!$B11,'Base Case 3 - Forecasts'!$B$10:$B$15,0),MATCH('Program Case 3 - Forecasts'!AD$8,'Base Case 3 - Forecasts'!$C$8:$CF$8,0))</f>
        <v>5278621.9774575122</v>
      </c>
      <c r="AE11" s="133">
        <f ca="1">(1+'Case 3 Assumptions'!$C37)*INDEX('Base Case 3 - Forecasts'!$C$10:$CF$15,MATCH('Program Case 3 - Forecasts'!$B11,'Base Case 3 - Forecasts'!$B$10:$B$15,0),MATCH('Program Case 3 - Forecasts'!AE$8,'Base Case 3 - Forecasts'!$C$8:$CF$8,0))</f>
        <v>5317229.3926016092</v>
      </c>
      <c r="AF11" s="133">
        <f ca="1">(1+'Case 3 Assumptions'!$C37)*INDEX('Base Case 3 - Forecasts'!$C$10:$CF$15,MATCH('Program Case 3 - Forecasts'!$B11,'Base Case 3 - Forecasts'!$B$10:$B$15,0),MATCH('Program Case 3 - Forecasts'!AF$8,'Base Case 3 - Forecasts'!$C$8:$CF$8,0))</f>
        <v>5356119.179264348</v>
      </c>
      <c r="AG11" s="133">
        <f ca="1">(1+'Case 3 Assumptions'!$C37)*INDEX('Base Case 3 - Forecasts'!$C$10:$CF$15,MATCH('Program Case 3 - Forecasts'!$B11,'Base Case 3 - Forecasts'!$B$10:$B$15,0),MATCH('Program Case 3 - Forecasts'!AG$8,'Base Case 3 - Forecasts'!$C$8:$CF$8,0))</f>
        <v>5395293.4026882267</v>
      </c>
      <c r="AH11" s="133">
        <f ca="1">(1+'Case 3 Assumptions'!$C37)*INDEX('Base Case 3 - Forecasts'!$C$10:$CF$15,MATCH('Program Case 3 - Forecasts'!$B11,'Base Case 3 - Forecasts'!$B$10:$B$15,0),MATCH('Program Case 3 - Forecasts'!AH$8,'Base Case 3 - Forecasts'!$C$8:$CF$8,0))</f>
        <v>5427460.0074858703</v>
      </c>
      <c r="AI11" s="133">
        <f ca="1">(1+'Case 3 Assumptions'!$C37)*INDEX('Base Case 3 - Forecasts'!$C$10:$CF$15,MATCH('Program Case 3 - Forecasts'!$B11,'Base Case 3 - Forecasts'!$B$10:$B$15,0),MATCH('Program Case 3 - Forecasts'!AI$8,'Base Case 3 - Forecasts'!$C$8:$CF$8,0))</f>
        <v>5459818.388779616</v>
      </c>
      <c r="AJ11" s="133">
        <f ca="1">(1+'Case 3 Assumptions'!$C37)*INDEX('Base Case 3 - Forecasts'!$C$10:$CF$15,MATCH('Program Case 3 - Forecasts'!$B11,'Base Case 3 - Forecasts'!$B$10:$B$15,0),MATCH('Program Case 3 - Forecasts'!AJ$8,'Base Case 3 - Forecasts'!$C$8:$CF$8,0))</f>
        <v>5492369.6899361517</v>
      </c>
      <c r="AK11" s="133">
        <f ca="1">(1+'Case 3 Assumptions'!$C37)*INDEX('Base Case 3 - Forecasts'!$C$10:$CF$15,MATCH('Program Case 3 - Forecasts'!$B11,'Base Case 3 - Forecasts'!$B$10:$B$15,0),MATCH('Program Case 3 - Forecasts'!AK$8,'Base Case 3 - Forecasts'!$C$8:$CF$8,0))</f>
        <v>5525115.0611388944</v>
      </c>
      <c r="AL11" s="133">
        <f ca="1">(1+'Case 3 Assumptions'!$C37)*INDEX('Base Case 3 - Forecasts'!$C$10:$CF$15,MATCH('Program Case 3 - Forecasts'!$B11,'Base Case 3 - Forecasts'!$B$10:$B$15,0),MATCH('Program Case 3 - Forecasts'!AL$8,'Base Case 3 - Forecasts'!$C$8:$CF$8,0))</f>
        <v>5558055.6594286207</v>
      </c>
      <c r="AM11" s="133">
        <f ca="1">(1+'Case 3 Assumptions'!$C37)*INDEX('Base Case 3 - Forecasts'!$C$10:$CF$15,MATCH('Program Case 3 - Forecasts'!$B11,'Base Case 3 - Forecasts'!$B$10:$B$15,0),MATCH('Program Case 3 - Forecasts'!AM$8,'Base Case 3 - Forecasts'!$C$8:$CF$8,0))</f>
        <v>5591192.6487443577</v>
      </c>
      <c r="AN11" s="133">
        <f ca="1">(1+'Case 3 Assumptions'!$C37)*INDEX('Base Case 3 - Forecasts'!$C$10:$CF$15,MATCH('Program Case 3 - Forecasts'!$B11,'Base Case 3 - Forecasts'!$B$10:$B$15,0),MATCH('Program Case 3 - Forecasts'!AN$8,'Base Case 3 - Forecasts'!$C$8:$CF$8,0))</f>
        <v>5624527.1999645084</v>
      </c>
      <c r="AO11" s="133">
        <f ca="1">(1+'Case 3 Assumptions'!$C37)*INDEX('Base Case 3 - Forecasts'!$C$10:$CF$15,MATCH('Program Case 3 - Forecasts'!$B11,'Base Case 3 - Forecasts'!$B$10:$B$15,0),MATCH('Program Case 3 - Forecasts'!AO$8,'Base Case 3 - Forecasts'!$C$8:$CF$8,0))</f>
        <v>5658060.4909482216</v>
      </c>
      <c r="AP11" s="133">
        <f ca="1">(1+'Case 3 Assumptions'!$C37)*INDEX('Base Case 3 - Forecasts'!$C$10:$CF$15,MATCH('Program Case 3 - Forecasts'!$B11,'Base Case 3 - Forecasts'!$B$10:$B$15,0),MATCH('Program Case 3 - Forecasts'!AP$8,'Base Case 3 - Forecasts'!$C$8:$CF$8,0))</f>
        <v>5691793.7065770151</v>
      </c>
      <c r="AQ11" s="133">
        <f ca="1">(1+'Case 3 Assumptions'!$C37)*INDEX('Base Case 3 - Forecasts'!$C$10:$CF$15,MATCH('Program Case 3 - Forecasts'!$B11,'Base Case 3 - Forecasts'!$B$10:$B$15,0),MATCH('Program Case 3 - Forecasts'!AQ$8,'Base Case 3 - Forecasts'!$C$8:$CF$8,0))</f>
        <v>5725728.0387966409</v>
      </c>
      <c r="AR11" s="133">
        <f ca="1">(1+'Case 3 Assumptions'!$C37)*INDEX('Base Case 3 - Forecasts'!$C$10:$CF$15,MATCH('Program Case 3 - Forecasts'!$B11,'Base Case 3 - Forecasts'!$B$10:$B$15,0),MATCH('Program Case 3 - Forecasts'!AR$8,'Base Case 3 - Forecasts'!$C$8:$CF$8,0))</f>
        <v>5754845.862584509</v>
      </c>
      <c r="AS11" s="133">
        <f ca="1">(1+'Case 3 Assumptions'!$C37)*INDEX('Base Case 3 - Forecasts'!$C$10:$CF$15,MATCH('Program Case 3 - Forecasts'!$B11,'Base Case 3 - Forecasts'!$B$10:$B$15,0),MATCH('Program Case 3 - Forecasts'!AS$8,'Base Case 3 - Forecasts'!$C$8:$CF$8,0))</f>
        <v>5784111.7632032009</v>
      </c>
      <c r="AT11" s="133">
        <f ca="1">(1+'Case 3 Assumptions'!$C37)*INDEX('Base Case 3 - Forecasts'!$C$10:$CF$15,MATCH('Program Case 3 - Forecasts'!$B11,'Base Case 3 - Forecasts'!$B$10:$B$15,0),MATCH('Program Case 3 - Forecasts'!AT$8,'Base Case 3 - Forecasts'!$C$8:$CF$8,0))</f>
        <v>5813526.4936879687</v>
      </c>
      <c r="AU11" s="133">
        <f ca="1">(1+'Case 3 Assumptions'!$C37)*INDEX('Base Case 3 - Forecasts'!$C$10:$CF$15,MATCH('Program Case 3 - Forecasts'!$B11,'Base Case 3 - Forecasts'!$B$10:$B$15,0),MATCH('Program Case 3 - Forecasts'!AU$8,'Base Case 3 - Forecasts'!$C$8:$CF$8,0))</f>
        <v>5843090.8109035818</v>
      </c>
      <c r="AV11" s="133">
        <f ca="1">(1+'Case 3 Assumptions'!$C37)*INDEX('Base Case 3 - Forecasts'!$C$10:$CF$15,MATCH('Program Case 3 - Forecasts'!$B11,'Base Case 3 - Forecasts'!$B$10:$B$15,0),MATCH('Program Case 3 - Forecasts'!AV$8,'Base Case 3 - Forecasts'!$C$8:$CF$8,0))</f>
        <v>5872805.4755637916</v>
      </c>
      <c r="AW11" s="133">
        <f ca="1">(1+'Case 3 Assumptions'!$C37)*INDEX('Base Case 3 - Forecasts'!$C$10:$CF$15,MATCH('Program Case 3 - Forecasts'!$B11,'Base Case 3 - Forecasts'!$B$10:$B$15,0),MATCH('Program Case 3 - Forecasts'!AW$8,'Base Case 3 - Forecasts'!$C$8:$CF$8,0))</f>
        <v>5902671.2522509135</v>
      </c>
      <c r="AX11" s="133">
        <f ca="1">(1+'Case 3 Assumptions'!$C37)*INDEX('Base Case 3 - Forecasts'!$C$10:$CF$15,MATCH('Program Case 3 - Forecasts'!$B11,'Base Case 3 - Forecasts'!$B$10:$B$15,0),MATCH('Program Case 3 - Forecasts'!AX$8,'Base Case 3 - Forecasts'!$C$8:$CF$8,0))</f>
        <v>5932688.9094354985</v>
      </c>
      <c r="AY11" s="133">
        <f ca="1">(1+'Case 3 Assumptions'!$C37)*INDEX('Base Case 3 - Forecasts'!$C$10:$CF$15,MATCH('Program Case 3 - Forecasts'!$B11,'Base Case 3 - Forecasts'!$B$10:$B$15,0),MATCH('Program Case 3 - Forecasts'!AY$8,'Base Case 3 - Forecasts'!$C$8:$CF$8,0))</f>
        <v>5962859.2194961011</v>
      </c>
      <c r="AZ11" s="133">
        <f ca="1">(1+'Case 3 Assumptions'!$C37)*INDEX('Base Case 3 - Forecasts'!$C$10:$CF$15,MATCH('Program Case 3 - Forecasts'!$B11,'Base Case 3 - Forecasts'!$B$10:$B$15,0),MATCH('Program Case 3 - Forecasts'!AZ$8,'Base Case 3 - Forecasts'!$C$8:$CF$8,0))</f>
        <v>5993182.9587391624</v>
      </c>
      <c r="BA11" s="133">
        <f ca="1">(1+'Case 3 Assumptions'!$C37)*INDEX('Base Case 3 - Forecasts'!$C$10:$CF$15,MATCH('Program Case 3 - Forecasts'!$B11,'Base Case 3 - Forecasts'!$B$10:$B$15,0),MATCH('Program Case 3 - Forecasts'!BA$8,'Base Case 3 - Forecasts'!$C$8:$CF$8,0))</f>
        <v>6023660.9074189775</v>
      </c>
      <c r="BB11" s="133">
        <f ca="1">(1+'Case 3 Assumptions'!$C37)*INDEX('Base Case 3 - Forecasts'!$C$10:$CF$15,MATCH('Program Case 3 - Forecasts'!$B11,'Base Case 3 - Forecasts'!$B$10:$B$15,0),MATCH('Program Case 3 - Forecasts'!BB$8,'Base Case 3 - Forecasts'!$C$8:$CF$8,0))</f>
        <v>6050733.270385067</v>
      </c>
      <c r="BC11" s="133">
        <f ca="1">(1+'Case 3 Assumptions'!$C37)*INDEX('Base Case 3 - Forecasts'!$C$10:$CF$15,MATCH('Program Case 3 - Forecasts'!$B11,'Base Case 3 - Forecasts'!$B$10:$B$15,0),MATCH('Program Case 3 - Forecasts'!BC$8,'Base Case 3 - Forecasts'!$C$8:$CF$8,0))</f>
        <v>6077927.305677643</v>
      </c>
      <c r="BD11" s="133">
        <f ca="1">(1+'Case 3 Assumptions'!$C37)*INDEX('Base Case 3 - Forecasts'!$C$10:$CF$15,MATCH('Program Case 3 - Forecasts'!$B11,'Base Case 3 - Forecasts'!$B$10:$B$15,0),MATCH('Program Case 3 - Forecasts'!BD$8,'Base Case 3 - Forecasts'!$C$8:$CF$8,0))</f>
        <v>6105243.5601331601</v>
      </c>
      <c r="BE11" s="133">
        <f ca="1">(1+'Case 3 Assumptions'!$C37)*INDEX('Base Case 3 - Forecasts'!$C$10:$CF$15,MATCH('Program Case 3 - Forecasts'!$B11,'Base Case 3 - Forecasts'!$B$10:$B$15,0),MATCH('Program Case 3 - Forecasts'!BE$8,'Base Case 3 - Forecasts'!$C$8:$CF$8,0))</f>
        <v>6132682.5830457434</v>
      </c>
      <c r="BF11" s="133">
        <f ca="1">(1+'Case 3 Assumptions'!$C37)*INDEX('Base Case 3 - Forecasts'!$C$10:$CF$15,MATCH('Program Case 3 - Forecasts'!$B11,'Base Case 3 - Forecasts'!$B$10:$B$15,0),MATCH('Program Case 3 - Forecasts'!BF$8,'Base Case 3 - Forecasts'!$C$8:$CF$8,0))</f>
        <v>6160244.92617823</v>
      </c>
      <c r="BG11" s="133">
        <f ca="1">(1+'Case 3 Assumptions'!$C37)*INDEX('Base Case 3 - Forecasts'!$C$10:$CF$15,MATCH('Program Case 3 - Forecasts'!$B11,'Base Case 3 - Forecasts'!$B$10:$B$15,0),MATCH('Program Case 3 - Forecasts'!BG$8,'Base Case 3 - Forecasts'!$C$8:$CF$8,0))</f>
        <v>6187931.1437732661</v>
      </c>
      <c r="BH11" s="133">
        <f ca="1">(1+'Case 3 Assumptions'!$C37)*INDEX('Base Case 3 - Forecasts'!$C$10:$CF$15,MATCH('Program Case 3 - Forecasts'!$B11,'Base Case 3 - Forecasts'!$B$10:$B$15,0),MATCH('Program Case 3 - Forecasts'!BH$8,'Base Case 3 - Forecasts'!$C$8:$CF$8,0))</f>
        <v>6215741.792564447</v>
      </c>
      <c r="BI11" s="133">
        <f ca="1">(1+'Case 3 Assumptions'!$C37)*INDEX('Base Case 3 - Forecasts'!$C$10:$CF$15,MATCH('Program Case 3 - Forecasts'!$B11,'Base Case 3 - Forecasts'!$B$10:$B$15,0),MATCH('Program Case 3 - Forecasts'!BI$8,'Base Case 3 - Forecasts'!$C$8:$CF$8,0))</f>
        <v>6243677.4317875216</v>
      </c>
      <c r="BJ11" s="133">
        <f ca="1">(1+'Case 3 Assumptions'!$C37)*INDEX('Base Case 3 - Forecasts'!$C$10:$CF$15,MATCH('Program Case 3 - Forecasts'!$B11,'Base Case 3 - Forecasts'!$B$10:$B$15,0),MATCH('Program Case 3 - Forecasts'!BJ$8,'Base Case 3 - Forecasts'!$C$8:$CF$8,0))</f>
        <v>6271738.6231916305</v>
      </c>
      <c r="BK11" s="133">
        <f ca="1">(1+'Case 3 Assumptions'!$C37)*INDEX('Base Case 3 - Forecasts'!$C$10:$CF$15,MATCH('Program Case 3 - Forecasts'!$B11,'Base Case 3 - Forecasts'!$B$10:$B$15,0),MATCH('Program Case 3 - Forecasts'!BK$8,'Base Case 3 - Forecasts'!$C$8:$CF$8,0))</f>
        <v>6299925.9310506042</v>
      </c>
      <c r="BL11" s="133">
        <f ca="1">(1+'Case 3 Assumptions'!$C37)*INDEX('Base Case 3 - Forecasts'!$C$10:$CF$15,MATCH('Program Case 3 - Forecasts'!$B11,'Base Case 3 - Forecasts'!$B$10:$B$15,0),MATCH('Program Case 3 - Forecasts'!BL$8,'Base Case 3 - Forecasts'!$C$8:$CF$8,0))</f>
        <v>6326500.5779108452</v>
      </c>
      <c r="BM11" s="133">
        <f ca="1">(1+'Case 3 Assumptions'!$C37)*INDEX('Base Case 3 - Forecasts'!$C$10:$CF$15,MATCH('Program Case 3 - Forecasts'!$B11,'Base Case 3 - Forecasts'!$B$10:$B$15,0),MATCH('Program Case 3 - Forecasts'!BM$8,'Base Case 3 - Forecasts'!$C$8:$CF$8,0))</f>
        <v>6353187.3232089849</v>
      </c>
      <c r="BN11" s="133">
        <f ca="1">(1+'Case 3 Assumptions'!$C37)*INDEX('Base Case 3 - Forecasts'!$C$10:$CF$15,MATCH('Program Case 3 - Forecasts'!$B11,'Base Case 3 - Forecasts'!$B$10:$B$15,0),MATCH('Program Case 3 - Forecasts'!BN$8,'Base Case 3 - Forecasts'!$C$8:$CF$8,0))</f>
        <v>6379986.6398039795</v>
      </c>
      <c r="BO11" s="133">
        <f ca="1">(1+'Case 3 Assumptions'!$C37)*INDEX('Base Case 3 - Forecasts'!$C$10:$CF$15,MATCH('Program Case 3 - Forecasts'!$B11,'Base Case 3 - Forecasts'!$B$10:$B$15,0),MATCH('Program Case 3 - Forecasts'!BO$8,'Base Case 3 - Forecasts'!$C$8:$CF$8,0))</f>
        <v>6406899.002549421</v>
      </c>
      <c r="BP11" s="133">
        <f ca="1">(1+'Case 3 Assumptions'!$C37)*INDEX('Base Case 3 - Forecasts'!$C$10:$CF$15,MATCH('Program Case 3 - Forecasts'!$B11,'Base Case 3 - Forecasts'!$B$10:$B$15,0),MATCH('Program Case 3 - Forecasts'!BP$8,'Base Case 3 - Forecasts'!$C$8:$CF$8,0))</f>
        <v>6433924.8883019527</v>
      </c>
      <c r="BQ11" s="133">
        <f ca="1">(1+'Case 3 Assumptions'!$C37)*INDEX('Base Case 3 - Forecasts'!$C$10:$CF$15,MATCH('Program Case 3 - Forecasts'!$B11,'Base Case 3 - Forecasts'!$B$10:$B$15,0),MATCH('Program Case 3 - Forecasts'!BQ$8,'Base Case 3 - Forecasts'!$C$8:$CF$8,0))</f>
        <v>6461064.7759297155</v>
      </c>
      <c r="BR11" s="133">
        <f ca="1">(1+'Case 3 Assumptions'!$C37)*INDEX('Base Case 3 - Forecasts'!$C$10:$CF$15,MATCH('Program Case 3 - Forecasts'!$B11,'Base Case 3 - Forecasts'!$B$10:$B$15,0),MATCH('Program Case 3 - Forecasts'!BR$8,'Base Case 3 - Forecasts'!$C$8:$CF$8,0))</f>
        <v>6488319.1463208357</v>
      </c>
      <c r="BS11" s="133">
        <f ca="1">(1+'Case 3 Assumptions'!$C37)*INDEX('Base Case 3 - Forecasts'!$C$10:$CF$15,MATCH('Program Case 3 - Forecasts'!$B11,'Base Case 3 - Forecasts'!$B$10:$B$15,0),MATCH('Program Case 3 - Forecasts'!BS$8,'Base Case 3 - Forecasts'!$C$8:$CF$8,0))</f>
        <v>6515688.4823919451</v>
      </c>
      <c r="BT11" s="133">
        <f ca="1">(1+'Case 3 Assumptions'!$C37)*INDEX('Base Case 3 - Forecasts'!$C$10:$CF$15,MATCH('Program Case 3 - Forecasts'!$B11,'Base Case 3 - Forecasts'!$B$10:$B$15,0),MATCH('Program Case 3 - Forecasts'!BT$8,'Base Case 3 - Forecasts'!$C$8:$CF$8,0))</f>
        <v>6543173.2690967359</v>
      </c>
      <c r="BU11" s="133">
        <f ca="1">(1+'Case 3 Assumptions'!$C37)*INDEX('Base Case 3 - Forecasts'!$C$10:$CF$15,MATCH('Program Case 3 - Forecasts'!$B11,'Base Case 3 - Forecasts'!$B$10:$B$15,0),MATCH('Program Case 3 - Forecasts'!BU$8,'Base Case 3 - Forecasts'!$C$8:$CF$8,0))</f>
        <v>6570773.9934345568</v>
      </c>
      <c r="BV11" s="133">
        <f ca="1">(1+'Case 3 Assumptions'!$C37)*INDEX('Base Case 3 - Forecasts'!$C$10:$CF$15,MATCH('Program Case 3 - Forecasts'!$B11,'Base Case 3 - Forecasts'!$B$10:$B$15,0),MATCH('Program Case 3 - Forecasts'!BV$8,'Base Case 3 - Forecasts'!$C$8:$CF$8,0))</f>
        <v>6596846.5948332334</v>
      </c>
      <c r="BW11" s="133">
        <f ca="1">(1+'Case 3 Assumptions'!$C37)*INDEX('Base Case 3 - Forecasts'!$C$10:$CF$15,MATCH('Program Case 3 - Forecasts'!$B11,'Base Case 3 - Forecasts'!$B$10:$B$15,0),MATCH('Program Case 3 - Forecasts'!BW$8,'Base Case 3 - Forecasts'!$C$8:$CF$8,0))</f>
        <v>6623022.6514023924</v>
      </c>
      <c r="BX11" s="133">
        <f ca="1">(1+'Case 3 Assumptions'!$C37)*INDEX('Base Case 3 - Forecasts'!$C$10:$CF$15,MATCH('Program Case 3 - Forecasts'!$B11,'Base Case 3 - Forecasts'!$B$10:$B$15,0),MATCH('Program Case 3 - Forecasts'!BX$8,'Base Case 3 - Forecasts'!$C$8:$CF$8,0))</f>
        <v>6649302.5736485319</v>
      </c>
      <c r="BY11" s="133">
        <f ca="1">(1+'Case 3 Assumptions'!$C37)*INDEX('Base Case 3 - Forecasts'!$C$10:$CF$15,MATCH('Program Case 3 - Forecasts'!$B11,'Base Case 3 - Forecasts'!$B$10:$B$15,0),MATCH('Program Case 3 - Forecasts'!BY$8,'Base Case 3 - Forecasts'!$C$8:$CF$8,0))</f>
        <v>6675686.7737070257</v>
      </c>
      <c r="BZ11" s="133">
        <f ca="1">(1+'Case 3 Assumptions'!$C37)*INDEX('Base Case 3 - Forecasts'!$C$10:$CF$15,MATCH('Program Case 3 - Forecasts'!$B11,'Base Case 3 - Forecasts'!$B$10:$B$15,0),MATCH('Program Case 3 - Forecasts'!BZ$8,'Base Case 3 - Forecasts'!$C$8:$CF$8,0))</f>
        <v>6702175.6653485866</v>
      </c>
      <c r="CA11" s="133">
        <f ca="1">(1+'Case 3 Assumptions'!$C37)*INDEX('Base Case 3 - Forecasts'!$C$10:$CF$15,MATCH('Program Case 3 - Forecasts'!$B11,'Base Case 3 - Forecasts'!$B$10:$B$15,0),MATCH('Program Case 3 - Forecasts'!CA$8,'Base Case 3 - Forecasts'!$C$8:$CF$8,0))</f>
        <v>6728769.6639857562</v>
      </c>
      <c r="CB11" s="133">
        <f ca="1">(1+'Case 3 Assumptions'!$C37)*INDEX('Base Case 3 - Forecasts'!$C$10:$CF$15,MATCH('Program Case 3 - Forecasts'!$B11,'Base Case 3 - Forecasts'!$B$10:$B$15,0),MATCH('Program Case 3 - Forecasts'!CB$8,'Base Case 3 - Forecasts'!$C$8:$CF$8,0))</f>
        <v>6755469.1866794145</v>
      </c>
      <c r="CC11" s="133">
        <f ca="1">(1+'Case 3 Assumptions'!$C37)*INDEX('Base Case 3 - Forecasts'!$C$10:$CF$15,MATCH('Program Case 3 - Forecasts'!$B11,'Base Case 3 - Forecasts'!$B$10:$B$15,0),MATCH('Program Case 3 - Forecasts'!CC$8,'Base Case 3 - Forecasts'!$C$8:$CF$8,0))</f>
        <v>6782274.6521453271</v>
      </c>
      <c r="CD11" s="133">
        <f ca="1">(1+'Case 3 Assumptions'!$C37)*INDEX('Base Case 3 - Forecasts'!$C$10:$CF$15,MATCH('Program Case 3 - Forecasts'!$B11,'Base Case 3 - Forecasts'!$B$10:$B$15,0),MATCH('Program Case 3 - Forecasts'!CD$8,'Base Case 3 - Forecasts'!$C$8:$CF$8,0))</f>
        <v>6809186.4807607112</v>
      </c>
      <c r="CE11" s="133">
        <f ca="1">(1+'Case 3 Assumptions'!$C37)*INDEX('Base Case 3 - Forecasts'!$C$10:$CF$15,MATCH('Program Case 3 - Forecasts'!$B11,'Base Case 3 - Forecasts'!$B$10:$B$15,0),MATCH('Program Case 3 - Forecasts'!CE$8,'Base Case 3 - Forecasts'!$C$8:$CF$8,0))</f>
        <v>6836205.0945708221</v>
      </c>
      <c r="CF11" s="133">
        <f ca="1">(1+'Case 3 Assumptions'!$C37)*INDEX('Base Case 3 - Forecasts'!$C$10:$CF$15,MATCH('Program Case 3 - Forecasts'!$B11,'Base Case 3 - Forecasts'!$B$10:$B$15,0),MATCH('Program Case 3 - Forecasts'!CF$8,'Base Case 3 - Forecasts'!$C$8:$CF$8,0))</f>
        <v>6863330.9172955779</v>
      </c>
    </row>
    <row r="12" spans="1:84" x14ac:dyDescent="0.2">
      <c r="B12" s="118" t="s">
        <v>33</v>
      </c>
      <c r="C12" s="160">
        <f ca="1">INDEX(INDIRECT("'Base Case "&amp;$E$6&amp;" - Forecasts'!$C$10:$AH$15"),MATCH('Program Case 3 - Forecasts'!$B12,INDIRECT("'Base Case "&amp;$E$6&amp;" - Forecasts'!$B$10:$B$15"),0),MATCH('Program Case 3 - Forecasts'!C$8,INDIRECT("'Base Case "&amp;$E$6&amp;" - Forecasts'!$C$8:$AH$8"),0))</f>
        <v>4614048</v>
      </c>
      <c r="D12" s="160">
        <f ca="1">INDEX(INDIRECT("'Base Case "&amp;$E$6&amp;" - Forecasts'!$C$10:$AH$15"),MATCH('Program Case 3 - Forecasts'!$B12,INDIRECT("'Base Case "&amp;$E$6&amp;" - Forecasts'!$B$10:$B$15"),0),MATCH('Program Case 3 - Forecasts'!D$8,INDIRECT("'Base Case "&amp;$E$6&amp;" - Forecasts'!$C$8:$AH$8"),0))</f>
        <v>4993764</v>
      </c>
      <c r="E12" s="160">
        <f ca="1">INDEX(INDIRECT("'Base Case "&amp;$E$6&amp;" - Forecasts'!$C$10:$AH$15"),MATCH('Program Case 3 - Forecasts'!$B12,INDIRECT("'Base Case "&amp;$E$6&amp;" - Forecasts'!$B$10:$B$15"),0),MATCH('Program Case 3 - Forecasts'!E$8,INDIRECT("'Base Case "&amp;$E$6&amp;" - Forecasts'!$C$8:$AH$8"),0))</f>
        <v>5019684</v>
      </c>
      <c r="F12" s="133">
        <f ca="1">(1+'Case 3 Assumptions'!$C38)*INDEX('Base Case 3 - Forecasts'!$C$10:$CF$15,MATCH('Program Case 3 - Forecasts'!$B12,'Base Case 3 - Forecasts'!$B$10:$B$15,0),MATCH('Program Case 3 - Forecasts'!F$8,'Base Case 3 - Forecasts'!$C$8:$CF$8,0))</f>
        <v>5070143.6213672031</v>
      </c>
      <c r="G12" s="133">
        <f ca="1">(1+'Case 3 Assumptions'!$C38)*INDEX('Base Case 3 - Forecasts'!$C$10:$CF$15,MATCH('Program Case 3 - Forecasts'!$B12,'Base Case 3 - Forecasts'!$B$10:$B$15,0),MATCH('Program Case 3 - Forecasts'!G$8,'Base Case 3 - Forecasts'!$C$8:$CF$8,0))</f>
        <v>5121110.4805184025</v>
      </c>
      <c r="H12" s="133">
        <f ca="1">(1+'Case 3 Assumptions'!$C38)*INDEX('Base Case 3 - Forecasts'!$C$10:$CF$15,MATCH('Program Case 3 - Forecasts'!$B12,'Base Case 3 - Forecasts'!$B$10:$B$15,0),MATCH('Program Case 3 - Forecasts'!H$8,'Base Case 3 - Forecasts'!$C$8:$CF$8,0))</f>
        <v>5172589.6763854278</v>
      </c>
      <c r="I12" s="133">
        <f ca="1">(1+'Case 3 Assumptions'!$C38)*INDEX('Base Case 3 - Forecasts'!$C$10:$CF$15,MATCH('Program Case 3 - Forecasts'!$B12,'Base Case 3 - Forecasts'!$B$10:$B$15,0),MATCH('Program Case 3 - Forecasts'!I$8,'Base Case 3 - Forecasts'!$C$8:$CF$8,0))</f>
        <v>5224586.3591563571</v>
      </c>
      <c r="J12" s="133">
        <f ca="1">(1+'Case 3 Assumptions'!$C38)*INDEX('Base Case 3 - Forecasts'!$C$10:$CF$15,MATCH('Program Case 3 - Forecasts'!$B12,'Base Case 3 - Forecasts'!$B$10:$B$15,0),MATCH('Program Case 3 - Forecasts'!J$8,'Base Case 3 - Forecasts'!$C$8:$CF$8,0))</f>
        <v>5277105.7307907632</v>
      </c>
      <c r="K12" s="133">
        <f ca="1">(1+'Case 3 Assumptions'!$C38)*INDEX('Base Case 3 - Forecasts'!$C$10:$CF$15,MATCH('Program Case 3 - Forecasts'!$B12,'Base Case 3 - Forecasts'!$B$10:$B$15,0),MATCH('Program Case 3 - Forecasts'!K$8,'Base Case 3 - Forecasts'!$C$8:$CF$8,0))</f>
        <v>5330153.0455401372</v>
      </c>
      <c r="L12" s="133">
        <f ca="1">(1+'Case 3 Assumptions'!$C38)*INDEX('Base Case 3 - Forecasts'!$C$10:$CF$15,MATCH('Program Case 3 - Forecasts'!$B12,'Base Case 3 - Forecasts'!$B$10:$B$15,0),MATCH('Program Case 3 - Forecasts'!L$8,'Base Case 3 - Forecasts'!$C$8:$CF$8,0))</f>
        <v>5383733.6104735471</v>
      </c>
      <c r="M12" s="133">
        <f ca="1">(1+'Case 3 Assumptions'!$C38)*INDEX('Base Case 3 - Forecasts'!$C$10:$CF$15,MATCH('Program Case 3 - Forecasts'!$B12,'Base Case 3 - Forecasts'!$B$10:$B$15,0),MATCH('Program Case 3 - Forecasts'!M$8,'Base Case 3 - Forecasts'!$C$8:$CF$8,0))</f>
        <v>5437852.7860085769</v>
      </c>
      <c r="N12" s="133">
        <f ca="1">(1+'Case 3 Assumptions'!$C38)*INDEX('Base Case 3 - Forecasts'!$C$10:$CF$15,MATCH('Program Case 3 - Forecasts'!$B12,'Base Case 3 - Forecasts'!$B$10:$B$15,0),MATCH('Program Case 3 - Forecasts'!N$8,'Base Case 3 - Forecasts'!$C$8:$CF$8,0))</f>
        <v>5483976.5471915007</v>
      </c>
      <c r="O12" s="133">
        <f ca="1">(1+'Case 3 Assumptions'!$C38)*INDEX('Base Case 3 - Forecasts'!$C$10:$CF$15,MATCH('Program Case 3 - Forecasts'!$B12,'Base Case 3 - Forecasts'!$B$10:$B$15,0),MATCH('Program Case 3 - Forecasts'!O$8,'Base Case 3 - Forecasts'!$C$8:$CF$8,0))</f>
        <v>5530491.5292164329</v>
      </c>
      <c r="P12" s="133">
        <f ca="1">(1+'Case 3 Assumptions'!$C38)*INDEX('Base Case 3 - Forecasts'!$C$10:$CF$15,MATCH('Program Case 3 - Forecasts'!$B12,'Base Case 3 - Forecasts'!$B$10:$B$15,0),MATCH('Program Case 3 - Forecasts'!P$8,'Base Case 3 - Forecasts'!$C$8:$CF$8,0))</f>
        <v>5577401.0504109189</v>
      </c>
      <c r="Q12" s="133">
        <f ca="1">(1+'Case 3 Assumptions'!$C38)*INDEX('Base Case 3 - Forecasts'!$C$10:$CF$15,MATCH('Program Case 3 - Forecasts'!$B12,'Base Case 3 - Forecasts'!$B$10:$B$15,0),MATCH('Program Case 3 - Forecasts'!Q$8,'Base Case 3 - Forecasts'!$C$8:$CF$8,0))</f>
        <v>5624708.4572484931</v>
      </c>
      <c r="R12" s="133">
        <f ca="1">(1+'Case 3 Assumptions'!$C38)*INDEX('Base Case 3 - Forecasts'!$C$10:$CF$15,MATCH('Program Case 3 - Forecasts'!$B12,'Base Case 3 - Forecasts'!$B$10:$B$15,0),MATCH('Program Case 3 - Forecasts'!R$8,'Base Case 3 - Forecasts'!$C$8:$CF$8,0))</f>
        <v>5672417.1245874129</v>
      </c>
      <c r="S12" s="133">
        <f ca="1">(1+'Case 3 Assumptions'!$C38)*INDEX('Base Case 3 - Forecasts'!$C$10:$CF$15,MATCH('Program Case 3 - Forecasts'!$B12,'Base Case 3 - Forecasts'!$B$10:$B$15,0),MATCH('Program Case 3 - Forecasts'!S$8,'Base Case 3 - Forecasts'!$C$8:$CF$8,0))</f>
        <v>5720530.4559114184</v>
      </c>
      <c r="T12" s="133">
        <f ca="1">(1+'Case 3 Assumptions'!$C38)*INDEX('Base Case 3 - Forecasts'!$C$10:$CF$15,MATCH('Program Case 3 - Forecasts'!$B12,'Base Case 3 - Forecasts'!$B$10:$B$15,0),MATCH('Program Case 3 - Forecasts'!T$8,'Base Case 3 - Forecasts'!$C$8:$CF$8,0))</f>
        <v>5769051.8835725328</v>
      </c>
      <c r="U12" s="133">
        <f ca="1">(1+'Case 3 Assumptions'!$C38)*INDEX('Base Case 3 - Forecasts'!$C$10:$CF$15,MATCH('Program Case 3 - Forecasts'!$B12,'Base Case 3 - Forecasts'!$B$10:$B$15,0),MATCH('Program Case 3 - Forecasts'!U$8,'Base Case 3 - Forecasts'!$C$8:$CF$8,0))</f>
        <v>5817984.8690359201</v>
      </c>
      <c r="V12" s="133">
        <f ca="1">(1+'Case 3 Assumptions'!$C38)*INDEX('Base Case 3 - Forecasts'!$C$10:$CF$15,MATCH('Program Case 3 - Forecasts'!$B12,'Base Case 3 - Forecasts'!$B$10:$B$15,0),MATCH('Program Case 3 - Forecasts'!V$8,'Base Case 3 - Forecasts'!$C$8:$CF$8,0))</f>
        <v>5867332.9031268256</v>
      </c>
      <c r="W12" s="133">
        <f ca="1">(1+'Case 3 Assumptions'!$C38)*INDEX('Base Case 3 - Forecasts'!$C$10:$CF$15,MATCH('Program Case 3 - Forecasts'!$B12,'Base Case 3 - Forecasts'!$B$10:$B$15,0),MATCH('Program Case 3 - Forecasts'!W$8,'Base Case 3 - Forecasts'!$C$8:$CF$8,0))</f>
        <v>5917099.5062796064</v>
      </c>
      <c r="X12" s="133">
        <f ca="1">(1+'Case 3 Assumptions'!$C38)*INDEX('Base Case 3 - Forecasts'!$C$10:$CF$15,MATCH('Program Case 3 - Forecasts'!$B12,'Base Case 3 - Forecasts'!$B$10:$B$15,0),MATCH('Program Case 3 - Forecasts'!X$8,'Base Case 3 - Forecasts'!$C$8:$CF$8,0))</f>
        <v>5960376.6945426501</v>
      </c>
      <c r="Y12" s="133">
        <f ca="1">(1+'Case 3 Assumptions'!$C38)*INDEX('Base Case 3 - Forecasts'!$C$10:$CF$15,MATCH('Program Case 3 - Forecasts'!$B12,'Base Case 3 - Forecasts'!$B$10:$B$15,0),MATCH('Program Case 3 - Forecasts'!Y$8,'Base Case 3 - Forecasts'!$C$8:$CF$8,0))</f>
        <v>6003970.4086680636</v>
      </c>
      <c r="Z12" s="133">
        <f ca="1">(1+'Case 3 Assumptions'!$C38)*INDEX('Base Case 3 - Forecasts'!$C$10:$CF$15,MATCH('Program Case 3 - Forecasts'!$B12,'Base Case 3 - Forecasts'!$B$10:$B$15,0),MATCH('Program Case 3 - Forecasts'!Z$8,'Base Case 3 - Forecasts'!$C$8:$CF$8,0))</f>
        <v>6047882.9637004603</v>
      </c>
      <c r="AA12" s="133">
        <f ca="1">(1+'Case 3 Assumptions'!$C38)*INDEX('Base Case 3 - Forecasts'!$C$10:$CF$15,MATCH('Program Case 3 - Forecasts'!$B12,'Base Case 3 - Forecasts'!$B$10:$B$15,0),MATCH('Program Case 3 - Forecasts'!AA$8,'Base Case 3 - Forecasts'!$C$8:$CF$8,0))</f>
        <v>6092116.6916165026</v>
      </c>
      <c r="AB12" s="133">
        <f ca="1">(1+'Case 3 Assumptions'!$C38)*INDEX('Base Case 3 - Forecasts'!$C$10:$CF$15,MATCH('Program Case 3 - Forecasts'!$B12,'Base Case 3 - Forecasts'!$B$10:$B$15,0),MATCH('Program Case 3 - Forecasts'!AB$8,'Base Case 3 - Forecasts'!$C$8:$CF$8,0))</f>
        <v>6136673.9414487416</v>
      </c>
      <c r="AC12" s="133">
        <f ca="1">(1+'Case 3 Assumptions'!$C38)*INDEX('Base Case 3 - Forecasts'!$C$10:$CF$15,MATCH('Program Case 3 - Forecasts'!$B12,'Base Case 3 - Forecasts'!$B$10:$B$15,0),MATCH('Program Case 3 - Forecasts'!AC$8,'Base Case 3 - Forecasts'!$C$8:$CF$8,0))</f>
        <v>6181557.079410363</v>
      </c>
      <c r="AD12" s="133">
        <f ca="1">(1+'Case 3 Assumptions'!$C38)*INDEX('Base Case 3 - Forecasts'!$C$10:$CF$15,MATCH('Program Case 3 - Forecasts'!$B12,'Base Case 3 - Forecasts'!$B$10:$B$15,0),MATCH('Program Case 3 - Forecasts'!AD$8,'Base Case 3 - Forecasts'!$C$8:$CF$8,0))</f>
        <v>6226768.4890208459</v>
      </c>
      <c r="AE12" s="133">
        <f ca="1">(1+'Case 3 Assumptions'!$C38)*INDEX('Base Case 3 - Forecasts'!$C$10:$CF$15,MATCH('Program Case 3 - Forecasts'!$B12,'Base Case 3 - Forecasts'!$B$10:$B$15,0),MATCH('Program Case 3 - Forecasts'!AE$8,'Base Case 3 - Forecasts'!$C$8:$CF$8,0))</f>
        <v>6272310.5712325368</v>
      </c>
      <c r="AF12" s="133">
        <f ca="1">(1+'Case 3 Assumptions'!$C38)*INDEX('Base Case 3 - Forecasts'!$C$10:$CF$15,MATCH('Program Case 3 - Forecasts'!$B12,'Base Case 3 - Forecasts'!$B$10:$B$15,0),MATCH('Program Case 3 - Forecasts'!AF$8,'Base Case 3 - Forecasts'!$C$8:$CF$8,0))</f>
        <v>6318185.7445581555</v>
      </c>
      <c r="AG12" s="133">
        <f ca="1">(1+'Case 3 Assumptions'!$C38)*INDEX('Base Case 3 - Forecasts'!$C$10:$CF$15,MATCH('Program Case 3 - Forecasts'!$B12,'Base Case 3 - Forecasts'!$B$10:$B$15,0),MATCH('Program Case 3 - Forecasts'!AG$8,'Base Case 3 - Forecasts'!$C$8:$CF$8,0))</f>
        <v>6364396.445199227</v>
      </c>
      <c r="AH12" s="133">
        <f ca="1">(1+'Case 3 Assumptions'!$C38)*INDEX('Base Case 3 - Forecasts'!$C$10:$CF$15,MATCH('Program Case 3 - Forecasts'!$B12,'Base Case 3 - Forecasts'!$B$10:$B$15,0),MATCH('Program Case 3 - Forecasts'!AH$8,'Base Case 3 - Forecasts'!$C$8:$CF$8,0))</f>
        <v>6402340.8181829555</v>
      </c>
      <c r="AI12" s="133">
        <f ca="1">(1+'Case 3 Assumptions'!$C38)*INDEX('Base Case 3 - Forecasts'!$C$10:$CF$15,MATCH('Program Case 3 - Forecasts'!$B12,'Base Case 3 - Forecasts'!$B$10:$B$15,0),MATCH('Program Case 3 - Forecasts'!AI$8,'Base Case 3 - Forecasts'!$C$8:$CF$8,0))</f>
        <v>6440511.4145727092</v>
      </c>
      <c r="AJ12" s="133">
        <f ca="1">(1+'Case 3 Assumptions'!$C38)*INDEX('Base Case 3 - Forecasts'!$C$10:$CF$15,MATCH('Program Case 3 - Forecasts'!$B12,'Base Case 3 - Forecasts'!$B$10:$B$15,0),MATCH('Program Case 3 - Forecasts'!AJ$8,'Base Case 3 - Forecasts'!$C$8:$CF$8,0))</f>
        <v>6478909.5831067963</v>
      </c>
      <c r="AK12" s="133">
        <f ca="1">(1+'Case 3 Assumptions'!$C38)*INDEX('Base Case 3 - Forecasts'!$C$10:$CF$15,MATCH('Program Case 3 - Forecasts'!$B12,'Base Case 3 - Forecasts'!$B$10:$B$15,0),MATCH('Program Case 3 - Forecasts'!AK$8,'Base Case 3 - Forecasts'!$C$8:$CF$8,0))</f>
        <v>6517536.6805646699</v>
      </c>
      <c r="AL12" s="133">
        <f ca="1">(1+'Case 3 Assumptions'!$C38)*INDEX('Base Case 3 - Forecasts'!$C$10:$CF$15,MATCH('Program Case 3 - Forecasts'!$B12,'Base Case 3 - Forecasts'!$B$10:$B$15,0),MATCH('Program Case 3 - Forecasts'!AL$8,'Base Case 3 - Forecasts'!$C$8:$CF$8,0))</f>
        <v>6556394.0718148677</v>
      </c>
      <c r="AM12" s="133">
        <f ca="1">(1+'Case 3 Assumptions'!$C38)*INDEX('Base Case 3 - Forecasts'!$C$10:$CF$15,MATCH('Program Case 3 - Forecasts'!$B12,'Base Case 3 - Forecasts'!$B$10:$B$15,0),MATCH('Program Case 3 - Forecasts'!AM$8,'Base Case 3 - Forecasts'!$C$8:$CF$8,0))</f>
        <v>6595483.1298632398</v>
      </c>
      <c r="AN12" s="133">
        <f ca="1">(1+'Case 3 Assumptions'!$C38)*INDEX('Base Case 3 - Forecasts'!$C$10:$CF$15,MATCH('Program Case 3 - Forecasts'!$B12,'Base Case 3 - Forecasts'!$B$10:$B$15,0),MATCH('Program Case 3 - Forecasts'!AN$8,'Base Case 3 - Forecasts'!$C$8:$CF$8,0))</f>
        <v>6634805.2359014638</v>
      </c>
      <c r="AO12" s="133">
        <f ca="1">(1+'Case 3 Assumptions'!$C38)*INDEX('Base Case 3 - Forecasts'!$C$10:$CF$15,MATCH('Program Case 3 - Forecasts'!$B12,'Base Case 3 - Forecasts'!$B$10:$B$15,0),MATCH('Program Case 3 - Forecasts'!AO$8,'Base Case 3 - Forecasts'!$C$8:$CF$8,0))</f>
        <v>6674361.7793558463</v>
      </c>
      <c r="AP12" s="133">
        <f ca="1">(1+'Case 3 Assumptions'!$C38)*INDEX('Base Case 3 - Forecasts'!$C$10:$CF$15,MATCH('Program Case 3 - Forecasts'!$B12,'Base Case 3 - Forecasts'!$B$10:$B$15,0),MATCH('Program Case 3 - Forecasts'!AP$8,'Base Case 3 - Forecasts'!$C$8:$CF$8,0))</f>
        <v>6714154.1579364194</v>
      </c>
      <c r="AQ12" s="133">
        <f ca="1">(1+'Case 3 Assumptions'!$C38)*INDEX('Base Case 3 - Forecasts'!$C$10:$CF$15,MATCH('Program Case 3 - Forecasts'!$B12,'Base Case 3 - Forecasts'!$B$10:$B$15,0),MATCH('Program Case 3 - Forecasts'!AQ$8,'Base Case 3 - Forecasts'!$C$8:$CF$8,0))</f>
        <v>6754183.7776863268</v>
      </c>
      <c r="AR12" s="133">
        <f ca="1">(1+'Case 3 Assumptions'!$C38)*INDEX('Base Case 3 - Forecasts'!$C$10:$CF$15,MATCH('Program Case 3 - Forecasts'!$B12,'Base Case 3 - Forecasts'!$B$10:$B$15,0),MATCH('Program Case 3 - Forecasts'!AR$8,'Base Case 3 - Forecasts'!$C$8:$CF$8,0))</f>
        <v>6788531.747365809</v>
      </c>
      <c r="AS12" s="133">
        <f ca="1">(1+'Case 3 Assumptions'!$C38)*INDEX('Base Case 3 - Forecasts'!$C$10:$CF$15,MATCH('Program Case 3 - Forecasts'!$B12,'Base Case 3 - Forecasts'!$B$10:$B$15,0),MATCH('Program Case 3 - Forecasts'!AS$8,'Base Case 3 - Forecasts'!$C$8:$CF$8,0))</f>
        <v>6823054.3914485853</v>
      </c>
      <c r="AT12" s="133">
        <f ca="1">(1+'Case 3 Assumptions'!$C38)*INDEX('Base Case 3 - Forecasts'!$C$10:$CF$15,MATCH('Program Case 3 - Forecasts'!$B12,'Base Case 3 - Forecasts'!$B$10:$B$15,0),MATCH('Program Case 3 - Forecasts'!AT$8,'Base Case 3 - Forecasts'!$C$8:$CF$8,0))</f>
        <v>6857752.5982301626</v>
      </c>
      <c r="AU12" s="133">
        <f ca="1">(1+'Case 3 Assumptions'!$C38)*INDEX('Base Case 3 - Forecasts'!$C$10:$CF$15,MATCH('Program Case 3 - Forecasts'!$B12,'Base Case 3 - Forecasts'!$B$10:$B$15,0),MATCH('Program Case 3 - Forecasts'!AU$8,'Base Case 3 - Forecasts'!$C$8:$CF$8,0))</f>
        <v>6892627.2605234189</v>
      </c>
      <c r="AV12" s="133">
        <f ca="1">(1+'Case 3 Assumptions'!$C38)*INDEX('Base Case 3 - Forecasts'!$C$10:$CF$15,MATCH('Program Case 3 - Forecasts'!$B12,'Base Case 3 - Forecasts'!$B$10:$B$15,0),MATCH('Program Case 3 - Forecasts'!AV$8,'Base Case 3 - Forecasts'!$C$8:$CF$8,0))</f>
        <v>6927679.2756815748</v>
      </c>
      <c r="AW12" s="133">
        <f ca="1">(1+'Case 3 Assumptions'!$C38)*INDEX('Base Case 3 - Forecasts'!$C$10:$CF$15,MATCH('Program Case 3 - Forecasts'!$B12,'Base Case 3 - Forecasts'!$B$10:$B$15,0),MATCH('Program Case 3 - Forecasts'!AW$8,'Base Case 3 - Forecasts'!$C$8:$CF$8,0))</f>
        <v>6962909.5456212834</v>
      </c>
      <c r="AX12" s="133">
        <f ca="1">(1+'Case 3 Assumptions'!$C38)*INDEX('Base Case 3 - Forecasts'!$C$10:$CF$15,MATCH('Program Case 3 - Forecasts'!$B12,'Base Case 3 - Forecasts'!$B$10:$B$15,0),MATCH('Program Case 3 - Forecasts'!AX$8,'Base Case 3 - Forecasts'!$C$8:$CF$8,0))</f>
        <v>6998318.9768458372</v>
      </c>
      <c r="AY12" s="133">
        <f ca="1">(1+'Case 3 Assumptions'!$C38)*INDEX('Base Case 3 - Forecasts'!$C$10:$CF$15,MATCH('Program Case 3 - Forecasts'!$B12,'Base Case 3 - Forecasts'!$B$10:$B$15,0),MATCH('Program Case 3 - Forecasts'!AY$8,'Base Case 3 - Forecasts'!$C$8:$CF$8,0))</f>
        <v>7033908.480468493</v>
      </c>
      <c r="AZ12" s="133">
        <f ca="1">(1+'Case 3 Assumptions'!$C38)*INDEX('Base Case 3 - Forecasts'!$C$10:$CF$15,MATCH('Program Case 3 - Forecasts'!$B12,'Base Case 3 - Forecasts'!$B$10:$B$15,0),MATCH('Program Case 3 - Forecasts'!AZ$8,'Base Case 3 - Forecasts'!$C$8:$CF$8,0))</f>
        <v>7069678.9722359153</v>
      </c>
      <c r="BA12" s="133">
        <f ca="1">(1+'Case 3 Assumptions'!$C38)*INDEX('Base Case 3 - Forecasts'!$C$10:$CF$15,MATCH('Program Case 3 - Forecasts'!$B12,'Base Case 3 - Forecasts'!$B$10:$B$15,0),MATCH('Program Case 3 - Forecasts'!BA$8,'Base Case 3 - Forecasts'!$C$8:$CF$8,0))</f>
        <v>7105631.3725517411</v>
      </c>
      <c r="BB12" s="133">
        <f ca="1">(1+'Case 3 Assumptions'!$C38)*INDEX('Base Case 3 - Forecasts'!$C$10:$CF$15,MATCH('Program Case 3 - Forecasts'!$B12,'Base Case 3 - Forecasts'!$B$10:$B$15,0),MATCH('Program Case 3 - Forecasts'!BB$8,'Base Case 3 - Forecasts'!$C$8:$CF$8,0))</f>
        <v>7137566.4755692482</v>
      </c>
      <c r="BC12" s="133">
        <f ca="1">(1+'Case 3 Assumptions'!$C38)*INDEX('Base Case 3 - Forecasts'!$C$10:$CF$15,MATCH('Program Case 3 - Forecasts'!$B12,'Base Case 3 - Forecasts'!$B$10:$B$15,0),MATCH('Program Case 3 - Forecasts'!BC$8,'Base Case 3 - Forecasts'!$C$8:$CF$8,0))</f>
        <v>7169645.1057064813</v>
      </c>
      <c r="BD12" s="133">
        <f ca="1">(1+'Case 3 Assumptions'!$C38)*INDEX('Base Case 3 - Forecasts'!$C$10:$CF$15,MATCH('Program Case 3 - Forecasts'!$B12,'Base Case 3 - Forecasts'!$B$10:$B$15,0),MATCH('Program Case 3 - Forecasts'!BD$8,'Base Case 3 - Forecasts'!$C$8:$CF$8,0))</f>
        <v>7201867.9080227064</v>
      </c>
      <c r="BE12" s="133">
        <f ca="1">(1+'Case 3 Assumptions'!$C38)*INDEX('Base Case 3 - Forecasts'!$C$10:$CF$15,MATCH('Program Case 3 - Forecasts'!$B12,'Base Case 3 - Forecasts'!$B$10:$B$15,0),MATCH('Program Case 3 - Forecasts'!BE$8,'Base Case 3 - Forecasts'!$C$8:$CF$8,0))</f>
        <v>7234235.5304763019</v>
      </c>
      <c r="BF12" s="133">
        <f ca="1">(1+'Case 3 Assumptions'!$C38)*INDEX('Base Case 3 - Forecasts'!$C$10:$CF$15,MATCH('Program Case 3 - Forecasts'!$B12,'Base Case 3 - Forecasts'!$B$10:$B$15,0),MATCH('Program Case 3 - Forecasts'!BF$8,'Base Case 3 - Forecasts'!$C$8:$CF$8,0))</f>
        <v>7266748.6239377912</v>
      </c>
      <c r="BG12" s="133">
        <f ca="1">(1+'Case 3 Assumptions'!$C38)*INDEX('Base Case 3 - Forecasts'!$C$10:$CF$15,MATCH('Program Case 3 - Forecasts'!$B12,'Base Case 3 - Forecasts'!$B$10:$B$15,0),MATCH('Program Case 3 - Forecasts'!BG$8,'Base Case 3 - Forecasts'!$C$8:$CF$8,0))</f>
        <v>7299407.8422029288</v>
      </c>
      <c r="BH12" s="133">
        <f ca="1">(1+'Case 3 Assumptions'!$C38)*INDEX('Base Case 3 - Forecasts'!$C$10:$CF$15,MATCH('Program Case 3 - Forecasts'!$B12,'Base Case 3 - Forecasts'!$B$10:$B$15,0),MATCH('Program Case 3 - Forecasts'!BH$8,'Base Case 3 - Forecasts'!$C$8:$CF$8,0))</f>
        <v>7332213.842005848</v>
      </c>
      <c r="BI12" s="133">
        <f ca="1">(1+'Case 3 Assumptions'!$C38)*INDEX('Base Case 3 - Forecasts'!$C$10:$CF$15,MATCH('Program Case 3 - Forecasts'!$B12,'Base Case 3 - Forecasts'!$B$10:$B$15,0),MATCH('Program Case 3 - Forecasts'!BI$8,'Base Case 3 - Forecasts'!$C$8:$CF$8,0))</f>
        <v>7365167.2830322655</v>
      </c>
      <c r="BJ12" s="133">
        <f ca="1">(1+'Case 3 Assumptions'!$C38)*INDEX('Base Case 3 - Forecasts'!$C$10:$CF$15,MATCH('Program Case 3 - Forecasts'!$B12,'Base Case 3 - Forecasts'!$B$10:$B$15,0),MATCH('Program Case 3 - Forecasts'!BJ$8,'Base Case 3 - Forecasts'!$C$8:$CF$8,0))</f>
        <v>7398268.8279327489</v>
      </c>
      <c r="BK12" s="133">
        <f ca="1">(1+'Case 3 Assumptions'!$C38)*INDEX('Base Case 3 - Forecasts'!$C$10:$CF$15,MATCH('Program Case 3 - Forecasts'!$B12,'Base Case 3 - Forecasts'!$B$10:$B$15,0),MATCH('Program Case 3 - Forecasts'!BK$8,'Base Case 3 - Forecasts'!$C$8:$CF$8,0))</f>
        <v>7431519.1423360407</v>
      </c>
      <c r="BL12" s="133">
        <f ca="1">(1+'Case 3 Assumptions'!$C38)*INDEX('Base Case 3 - Forecasts'!$C$10:$CF$15,MATCH('Program Case 3 - Forecasts'!$B12,'Base Case 3 - Forecasts'!$B$10:$B$15,0),MATCH('Program Case 3 - Forecasts'!BL$8,'Base Case 3 - Forecasts'!$C$8:$CF$8,0))</f>
        <v>7462867.1294400366</v>
      </c>
      <c r="BM12" s="133">
        <f ca="1">(1+'Case 3 Assumptions'!$C38)*INDEX('Base Case 3 - Forecasts'!$C$10:$CF$15,MATCH('Program Case 3 - Forecasts'!$B12,'Base Case 3 - Forecasts'!$B$10:$B$15,0),MATCH('Program Case 3 - Forecasts'!BM$8,'Base Case 3 - Forecasts'!$C$8:$CF$8,0))</f>
        <v>7494347.3501125202</v>
      </c>
      <c r="BN12" s="133">
        <f ca="1">(1+'Case 3 Assumptions'!$C38)*INDEX('Base Case 3 - Forecasts'!$C$10:$CF$15,MATCH('Program Case 3 - Forecasts'!$B12,'Base Case 3 - Forecasts'!$B$10:$B$15,0),MATCH('Program Case 3 - Forecasts'!BN$8,'Base Case 3 - Forecasts'!$C$8:$CF$8,0))</f>
        <v>7525960.3621474113</v>
      </c>
      <c r="BO12" s="133">
        <f ca="1">(1+'Case 3 Assumptions'!$C38)*INDEX('Base Case 3 - Forecasts'!$C$10:$CF$15,MATCH('Program Case 3 - Forecasts'!$B12,'Base Case 3 - Forecasts'!$B$10:$B$15,0),MATCH('Program Case 3 - Forecasts'!BO$8,'Base Case 3 - Forecasts'!$C$8:$CF$8,0))</f>
        <v>7557706.7256915439</v>
      </c>
      <c r="BP12" s="133">
        <f ca="1">(1+'Case 3 Assumptions'!$C38)*INDEX('Base Case 3 - Forecasts'!$C$10:$CF$15,MATCH('Program Case 3 - Forecasts'!$B12,'Base Case 3 - Forecasts'!$B$10:$B$15,0),MATCH('Program Case 3 - Forecasts'!BP$8,'Base Case 3 - Forecasts'!$C$8:$CF$8,0))</f>
        <v>7589587.0032545896</v>
      </c>
      <c r="BQ12" s="133">
        <f ca="1">(1+'Case 3 Assumptions'!$C38)*INDEX('Base Case 3 - Forecasts'!$C$10:$CF$15,MATCH('Program Case 3 - Forecasts'!$B12,'Base Case 3 - Forecasts'!$B$10:$B$15,0),MATCH('Program Case 3 - Forecasts'!BQ$8,'Base Case 3 - Forecasts'!$C$8:$CF$8,0))</f>
        <v>7621601.7597190253</v>
      </c>
      <c r="BR12" s="133">
        <f ca="1">(1+'Case 3 Assumptions'!$C38)*INDEX('Base Case 3 - Forecasts'!$C$10:$CF$15,MATCH('Program Case 3 - Forecasts'!$B12,'Base Case 3 - Forecasts'!$B$10:$B$15,0),MATCH('Program Case 3 - Forecasts'!BR$8,'Base Case 3 - Forecasts'!$C$8:$CF$8,0))</f>
        <v>7653751.5623501418</v>
      </c>
      <c r="BS12" s="133">
        <f ca="1">(1+'Case 3 Assumptions'!$C38)*INDEX('Base Case 3 - Forecasts'!$C$10:$CF$15,MATCH('Program Case 3 - Forecasts'!$B12,'Base Case 3 - Forecasts'!$B$10:$B$15,0),MATCH('Program Case 3 - Forecasts'!BS$8,'Base Case 3 - Forecasts'!$C$8:$CF$8,0))</f>
        <v>7686036.9808060946</v>
      </c>
      <c r="BT12" s="133">
        <f ca="1">(1+'Case 3 Assumptions'!$C38)*INDEX('Base Case 3 - Forecasts'!$C$10:$CF$15,MATCH('Program Case 3 - Forecasts'!$B12,'Base Case 3 - Forecasts'!$B$10:$B$15,0),MATCH('Program Case 3 - Forecasts'!BT$8,'Base Case 3 - Forecasts'!$C$8:$CF$8,0))</f>
        <v>7718458.5871479986</v>
      </c>
      <c r="BU12" s="133">
        <f ca="1">(1+'Case 3 Assumptions'!$C38)*INDEX('Base Case 3 - Forecasts'!$C$10:$CF$15,MATCH('Program Case 3 - Forecasts'!$B12,'Base Case 3 - Forecasts'!$B$10:$B$15,0),MATCH('Program Case 3 - Forecasts'!BU$8,'Base Case 3 - Forecasts'!$C$8:$CF$8,0))</f>
        <v>7751016.9558500648</v>
      </c>
      <c r="BV12" s="133">
        <f ca="1">(1+'Case 3 Assumptions'!$C38)*INDEX('Base Case 3 - Forecasts'!$C$10:$CF$15,MATCH('Program Case 3 - Forecasts'!$B12,'Base Case 3 - Forecasts'!$B$10:$B$15,0),MATCH('Program Case 3 - Forecasts'!BV$8,'Base Case 3 - Forecasts'!$C$8:$CF$8,0))</f>
        <v>7781772.7200456047</v>
      </c>
      <c r="BW12" s="133">
        <f ca="1">(1+'Case 3 Assumptions'!$C38)*INDEX('Base Case 3 - Forecasts'!$C$10:$CF$15,MATCH('Program Case 3 - Forecasts'!$B12,'Base Case 3 - Forecasts'!$B$10:$B$15,0),MATCH('Program Case 3 - Forecasts'!BW$8,'Base Case 3 - Forecasts'!$C$8:$CF$8,0))</f>
        <v>7812650.5220378153</v>
      </c>
      <c r="BX12" s="133">
        <f ca="1">(1+'Case 3 Assumptions'!$C38)*INDEX('Base Case 3 - Forecasts'!$C$10:$CF$15,MATCH('Program Case 3 - Forecasts'!$B12,'Base Case 3 - Forecasts'!$B$10:$B$15,0),MATCH('Program Case 3 - Forecasts'!BX$8,'Base Case 3 - Forecasts'!$C$8:$CF$8,0))</f>
        <v>7843650.8460684065</v>
      </c>
      <c r="BY12" s="133">
        <f ca="1">(1+'Case 3 Assumptions'!$C38)*INDEX('Base Case 3 - Forecasts'!$C$10:$CF$15,MATCH('Program Case 3 - Forecasts'!$B12,'Base Case 3 - Forecasts'!$B$10:$B$15,0),MATCH('Program Case 3 - Forecasts'!BY$8,'Base Case 3 - Forecasts'!$C$8:$CF$8,0))</f>
        <v>7874774.1783005409</v>
      </c>
      <c r="BZ12" s="133">
        <f ca="1">(1+'Case 3 Assumptions'!$C38)*INDEX('Base Case 3 - Forecasts'!$C$10:$CF$15,MATCH('Program Case 3 - Forecasts'!$B12,'Base Case 3 - Forecasts'!$B$10:$B$15,0),MATCH('Program Case 3 - Forecasts'!BZ$8,'Base Case 3 - Forecasts'!$C$8:$CF$8,0))</f>
        <v>7906021.0068264604</v>
      </c>
      <c r="CA12" s="133">
        <f ca="1">(1+'Case 3 Assumptions'!$C38)*INDEX('Base Case 3 - Forecasts'!$C$10:$CF$15,MATCH('Program Case 3 - Forecasts'!$B12,'Base Case 3 - Forecasts'!$B$10:$B$15,0),MATCH('Program Case 3 - Forecasts'!CA$8,'Base Case 3 - Forecasts'!$C$8:$CF$8,0))</f>
        <v>7937391.8216751385</v>
      </c>
      <c r="CB12" s="133">
        <f ca="1">(1+'Case 3 Assumptions'!$C38)*INDEX('Base Case 3 - Forecasts'!$C$10:$CF$15,MATCH('Program Case 3 - Forecasts'!$B12,'Base Case 3 - Forecasts'!$B$10:$B$15,0),MATCH('Program Case 3 - Forecasts'!CB$8,'Base Case 3 - Forecasts'!$C$8:$CF$8,0))</f>
        <v>7968887.1148199691</v>
      </c>
      <c r="CC12" s="133">
        <f ca="1">(1+'Case 3 Assumptions'!$C38)*INDEX('Base Case 3 - Forecasts'!$C$10:$CF$15,MATCH('Program Case 3 - Forecasts'!$B12,'Base Case 3 - Forecasts'!$B$10:$B$15,0),MATCH('Program Case 3 - Forecasts'!CC$8,'Base Case 3 - Forecasts'!$C$8:$CF$8,0))</f>
        <v>8000507.3801864767</v>
      </c>
      <c r="CD12" s="133">
        <f ca="1">(1+'Case 3 Assumptions'!$C38)*INDEX('Base Case 3 - Forecasts'!$C$10:$CF$15,MATCH('Program Case 3 - Forecasts'!$B12,'Base Case 3 - Forecasts'!$B$10:$B$15,0),MATCH('Program Case 3 - Forecasts'!CD$8,'Base Case 3 - Forecasts'!$C$8:$CF$8,0))</f>
        <v>8032253.1136600664</v>
      </c>
      <c r="CE12" s="133">
        <f ca="1">(1+'Case 3 Assumptions'!$C38)*INDEX('Base Case 3 - Forecasts'!$C$10:$CF$15,MATCH('Program Case 3 - Forecasts'!$B12,'Base Case 3 - Forecasts'!$B$10:$B$15,0),MATCH('Program Case 3 - Forecasts'!CE$8,'Base Case 3 - Forecasts'!$C$8:$CF$8,0))</f>
        <v>8064124.8130937992</v>
      </c>
      <c r="CF12" s="133">
        <f ca="1">(1+'Case 3 Assumptions'!$C38)*INDEX('Base Case 3 - Forecasts'!$C$10:$CF$15,MATCH('Program Case 3 - Forecasts'!$B12,'Base Case 3 - Forecasts'!$B$10:$B$15,0),MATCH('Program Case 3 - Forecasts'!CF$8,'Base Case 3 - Forecasts'!$C$8:$CF$8,0))</f>
        <v>8096122.978316199</v>
      </c>
    </row>
    <row r="13" spans="1:84" x14ac:dyDescent="0.2">
      <c r="B13" s="118" t="s">
        <v>34</v>
      </c>
      <c r="C13" s="160">
        <f ca="1">INDEX(INDIRECT("'Base Case "&amp;$E$6&amp;" - Forecasts'!$C$10:$AH$15"),MATCH('Program Case 3 - Forecasts'!$B13,INDIRECT("'Base Case "&amp;$E$6&amp;" - Forecasts'!$B$10:$B$15"),0),MATCH('Program Case 3 - Forecasts'!C$8,INDIRECT("'Base Case "&amp;$E$6&amp;" - Forecasts'!$C$8:$AH$8"),0))</f>
        <v>1110012</v>
      </c>
      <c r="D13" s="160">
        <f ca="1">INDEX(INDIRECT("'Base Case "&amp;$E$6&amp;" - Forecasts'!$C$10:$AH$15"),MATCH('Program Case 3 - Forecasts'!$B13,INDIRECT("'Base Case "&amp;$E$6&amp;" - Forecasts'!$B$10:$B$15"),0),MATCH('Program Case 3 - Forecasts'!D$8,INDIRECT("'Base Case "&amp;$E$6&amp;" - Forecasts'!$C$8:$AH$8"),0))</f>
        <v>1010676</v>
      </c>
      <c r="E13" s="160">
        <f ca="1">INDEX(INDIRECT("'Base Case "&amp;$E$6&amp;" - Forecasts'!$C$10:$AH$15"),MATCH('Program Case 3 - Forecasts'!$B13,INDIRECT("'Base Case "&amp;$E$6&amp;" - Forecasts'!$B$10:$B$15"),0),MATCH('Program Case 3 - Forecasts'!E$8,INDIRECT("'Base Case "&amp;$E$6&amp;" - Forecasts'!$C$8:$AH$8"),0))</f>
        <v>995544</v>
      </c>
      <c r="F13" s="133">
        <f ca="1">(1+'Case 3 Assumptions'!$C39)*INDEX('Base Case 3 - Forecasts'!$C$10:$CF$15,MATCH('Program Case 3 - Forecasts'!$B13,'Base Case 3 - Forecasts'!$B$10:$B$15,0),MATCH('Program Case 3 - Forecasts'!F$8,'Base Case 3 - Forecasts'!$C$8:$CF$8,0))+'Demographic-Economic'!$D$27*F23</f>
        <v>1176574.9541106271</v>
      </c>
      <c r="G13" s="133">
        <f ca="1">(1+'Case 3 Assumptions'!$C39)*INDEX('Base Case 3 - Forecasts'!$C$10:$CF$15,MATCH('Program Case 3 - Forecasts'!$B13,'Base Case 3 - Forecasts'!$B$10:$B$15,0),MATCH('Program Case 3 - Forecasts'!G$8,'Base Case 3 - Forecasts'!$C$8:$CF$8,0))+'Demographic-Economic'!$D$27*G23</f>
        <v>1188402.2975638378</v>
      </c>
      <c r="H13" s="133">
        <f ca="1">(1+'Case 3 Assumptions'!$C39)*INDEX('Base Case 3 - Forecasts'!$C$10:$CF$15,MATCH('Program Case 3 - Forecasts'!$B13,'Base Case 3 - Forecasts'!$B$10:$B$15,0),MATCH('Program Case 3 - Forecasts'!H$8,'Base Case 3 - Forecasts'!$C$8:$CF$8,0))+'Demographic-Economic'!$D$27*H23</f>
        <v>1104836.3141125101</v>
      </c>
      <c r="I13" s="133">
        <f ca="1">(1+'Case 3 Assumptions'!$C39)*INDEX('Base Case 3 - Forecasts'!$C$10:$CF$15,MATCH('Program Case 3 - Forecasts'!$B13,'Base Case 3 - Forecasts'!$B$10:$B$15,0),MATCH('Program Case 3 - Forecasts'!I$8,'Base Case 3 - Forecasts'!$C$8:$CF$8,0))+'Demographic-Economic'!$D$27*I23</f>
        <v>1036181.879644208</v>
      </c>
      <c r="J13" s="133">
        <f ca="1">(1+'Case 3 Assumptions'!$C39)*INDEX('Base Case 3 - Forecasts'!$C$10:$CF$15,MATCH('Program Case 3 - Forecasts'!$B13,'Base Case 3 - Forecasts'!$B$10:$B$15,0),MATCH('Program Case 3 - Forecasts'!J$8,'Base Case 3 - Forecasts'!$C$8:$CF$8,0))+'Demographic-Economic'!$D$27*J23</f>
        <v>1046597.9427498544</v>
      </c>
      <c r="K13" s="133">
        <f ca="1">(1+'Case 3 Assumptions'!$C39)*INDEX('Base Case 3 - Forecasts'!$C$10:$CF$15,MATCH('Program Case 3 - Forecasts'!$B13,'Base Case 3 - Forecasts'!$B$10:$B$15,0),MATCH('Program Case 3 - Forecasts'!K$8,'Base Case 3 - Forecasts'!$C$8:$CF$8,0))+'Demographic-Economic'!$D$27*K23</f>
        <v>1057118.7117693487</v>
      </c>
      <c r="L13" s="133">
        <f ca="1">(1+'Case 3 Assumptions'!$C39)*INDEX('Base Case 3 - Forecasts'!$C$10:$CF$15,MATCH('Program Case 3 - Forecasts'!$B13,'Base Case 3 - Forecasts'!$B$10:$B$15,0),MATCH('Program Case 3 - Forecasts'!L$8,'Base Case 3 - Forecasts'!$C$8:$CF$8,0))+'Demographic-Economic'!$D$27*L23</f>
        <v>1067745.2392432031</v>
      </c>
      <c r="M13" s="133">
        <f ca="1">(1+'Case 3 Assumptions'!$C39)*INDEX('Base Case 3 - Forecasts'!$C$10:$CF$15,MATCH('Program Case 3 - Forecasts'!$B13,'Base Case 3 - Forecasts'!$B$10:$B$15,0),MATCH('Program Case 3 - Forecasts'!M$8,'Base Case 3 - Forecasts'!$C$8:$CF$8,0))+'Demographic-Economic'!$D$27*M23</f>
        <v>1078478.5882924353</v>
      </c>
      <c r="N13" s="133">
        <f ca="1">(1+'Case 3 Assumptions'!$C39)*INDEX('Base Case 3 - Forecasts'!$C$10:$CF$15,MATCH('Program Case 3 - Forecasts'!$B13,'Base Case 3 - Forecasts'!$B$10:$B$15,0),MATCH('Program Case 3 - Forecasts'!N$8,'Base Case 3 - Forecasts'!$C$8:$CF$8,0))+'Demographic-Economic'!$D$27*N23</f>
        <v>1087626.2226262088</v>
      </c>
      <c r="O13" s="133">
        <f ca="1">(1+'Case 3 Assumptions'!$C39)*INDEX('Base Case 3 - Forecasts'!$C$10:$CF$15,MATCH('Program Case 3 - Forecasts'!$B13,'Base Case 3 - Forecasts'!$B$10:$B$15,0),MATCH('Program Case 3 - Forecasts'!O$8,'Base Case 3 - Forecasts'!$C$8:$CF$8,0))+'Demographic-Economic'!$D$27*O23</f>
        <v>1096851.4470158375</v>
      </c>
      <c r="P13" s="133">
        <f ca="1">(1+'Case 3 Assumptions'!$C39)*INDEX('Base Case 3 - Forecasts'!$C$10:$CF$15,MATCH('Program Case 3 - Forecasts'!$B13,'Base Case 3 - Forecasts'!$B$10:$B$15,0),MATCH('Program Case 3 - Forecasts'!P$8,'Base Case 3 - Forecasts'!$C$8:$CF$8,0))+'Demographic-Economic'!$D$27*P23</f>
        <v>1106154.919578661</v>
      </c>
      <c r="Q13" s="133">
        <f ca="1">(1+'Case 3 Assumptions'!$C39)*INDEX('Base Case 3 - Forecasts'!$C$10:$CF$15,MATCH('Program Case 3 - Forecasts'!$B13,'Base Case 3 - Forecasts'!$B$10:$B$15,0),MATCH('Program Case 3 - Forecasts'!Q$8,'Base Case 3 - Forecasts'!$C$8:$CF$8,0))+'Demographic-Economic'!$D$27*Q23</f>
        <v>1115537.3040141566</v>
      </c>
      <c r="R13" s="133">
        <f ca="1">(1+'Case 3 Assumptions'!$C39)*INDEX('Base Case 3 - Forecasts'!$C$10:$CF$15,MATCH('Program Case 3 - Forecasts'!$B13,'Base Case 3 - Forecasts'!$B$10:$B$15,0),MATCH('Program Case 3 - Forecasts'!R$8,'Base Case 3 - Forecasts'!$C$8:$CF$8,0))+'Demographic-Economic'!$D$27*R23</f>
        <v>1124999.2696512879</v>
      </c>
      <c r="S13" s="133">
        <f ca="1">(1+'Case 3 Assumptions'!$C39)*INDEX('Base Case 3 - Forecasts'!$C$10:$CF$15,MATCH('Program Case 3 - Forecasts'!$B13,'Base Case 3 - Forecasts'!$B$10:$B$15,0),MATCH('Program Case 3 - Forecasts'!S$8,'Base Case 3 - Forecasts'!$C$8:$CF$8,0))+'Demographic-Economic'!$D$27*S23</f>
        <v>1134541.491496254</v>
      </c>
      <c r="T13" s="133">
        <f ca="1">(1+'Case 3 Assumptions'!$C39)*INDEX('Base Case 3 - Forecasts'!$C$10:$CF$15,MATCH('Program Case 3 - Forecasts'!$B13,'Base Case 3 - Forecasts'!$B$10:$B$15,0),MATCH('Program Case 3 - Forecasts'!T$8,'Base Case 3 - Forecasts'!$C$8:$CF$8,0))+'Demographic-Economic'!$D$27*T23</f>
        <v>1144164.6502806428</v>
      </c>
      <c r="U13" s="133">
        <f ca="1">(1+'Case 3 Assumptions'!$C39)*INDEX('Base Case 3 - Forecasts'!$C$10:$CF$15,MATCH('Program Case 3 - Forecasts'!$B13,'Base Case 3 - Forecasts'!$B$10:$B$15,0),MATCH('Program Case 3 - Forecasts'!U$8,'Base Case 3 - Forecasts'!$C$8:$CF$8,0))+'Demographic-Economic'!$D$27*U23</f>
        <v>1153869.4325099948</v>
      </c>
      <c r="V13" s="133">
        <f ca="1">(1+'Case 3 Assumptions'!$C39)*INDEX('Base Case 3 - Forecasts'!$C$10:$CF$15,MATCH('Program Case 3 - Forecasts'!$B13,'Base Case 3 - Forecasts'!$B$10:$B$15,0),MATCH('Program Case 3 - Forecasts'!V$8,'Base Case 3 - Forecasts'!$C$8:$CF$8,0))+'Demographic-Economic'!$D$27*V23</f>
        <v>1163656.5305127769</v>
      </c>
      <c r="W13" s="133">
        <f ca="1">(1+'Case 3 Assumptions'!$C39)*INDEX('Base Case 3 - Forecasts'!$C$10:$CF$15,MATCH('Program Case 3 - Forecasts'!$B13,'Base Case 3 - Forecasts'!$B$10:$B$15,0),MATCH('Program Case 3 - Forecasts'!W$8,'Base Case 3 - Forecasts'!$C$8:$CF$8,0))+'Demographic-Economic'!$D$27*W23</f>
        <v>1173526.6424897723</v>
      </c>
      <c r="X13" s="133">
        <f ca="1">(1+'Case 3 Assumptions'!$C39)*INDEX('Base Case 3 - Forecasts'!$C$10:$CF$15,MATCH('Program Case 3 - Forecasts'!$B13,'Base Case 3 - Forecasts'!$B$10:$B$15,0),MATCH('Program Case 3 - Forecasts'!X$8,'Base Case 3 - Forecasts'!$C$8:$CF$8,0))+'Demographic-Economic'!$D$27*X23</f>
        <v>1182109.721646178</v>
      </c>
      <c r="Y13" s="133">
        <f ca="1">(1+'Case 3 Assumptions'!$C39)*INDEX('Base Case 3 - Forecasts'!$C$10:$CF$15,MATCH('Program Case 3 - Forecasts'!$B13,'Base Case 3 - Forecasts'!$B$10:$B$15,0),MATCH('Program Case 3 - Forecasts'!Y$8,'Base Case 3 - Forecasts'!$C$8:$CF$8,0))+'Demographic-Economic'!$D$27*Y23</f>
        <v>1190755.5767508561</v>
      </c>
      <c r="Z13" s="133">
        <f ca="1">(1+'Case 3 Assumptions'!$C39)*INDEX('Base Case 3 - Forecasts'!$C$10:$CF$15,MATCH('Program Case 3 - Forecasts'!$B13,'Base Case 3 - Forecasts'!$B$10:$B$15,0),MATCH('Program Case 3 - Forecasts'!Z$8,'Base Case 3 - Forecasts'!$C$8:$CF$8,0))+'Demographic-Economic'!$D$27*Z23</f>
        <v>1199464.666942026</v>
      </c>
      <c r="AA13" s="133">
        <f ca="1">(1+'Case 3 Assumptions'!$C39)*INDEX('Base Case 3 - Forecasts'!$C$10:$CF$15,MATCH('Program Case 3 - Forecasts'!$B13,'Base Case 3 - Forecasts'!$B$10:$B$15,0),MATCH('Program Case 3 - Forecasts'!AA$8,'Base Case 3 - Forecasts'!$C$8:$CF$8,0))+'Demographic-Economic'!$D$27*AA23</f>
        <v>1208237.454716007</v>
      </c>
      <c r="AB13" s="133">
        <f ca="1">(1+'Case 3 Assumptions'!$C39)*INDEX('Base Case 3 - Forecasts'!$C$10:$CF$15,MATCH('Program Case 3 - Forecasts'!$B13,'Base Case 3 - Forecasts'!$B$10:$B$15,0),MATCH('Program Case 3 - Forecasts'!AB$8,'Base Case 3 - Forecasts'!$C$8:$CF$8,0))+'Demographic-Economic'!$D$27*AB23</f>
        <v>1217074.4059517793</v>
      </c>
      <c r="AC13" s="133">
        <f ca="1">(1+'Case 3 Assumptions'!$C39)*INDEX('Base Case 3 - Forecasts'!$C$10:$CF$15,MATCH('Program Case 3 - Forecasts'!$B13,'Base Case 3 - Forecasts'!$B$10:$B$15,0),MATCH('Program Case 3 - Forecasts'!AC$8,'Base Case 3 - Forecasts'!$C$8:$CF$8,0))+'Demographic-Economic'!$D$27*AC23</f>
        <v>1225975.9899357243</v>
      </c>
      <c r="AD13" s="133">
        <f ca="1">(1+'Case 3 Assumptions'!$C39)*INDEX('Base Case 3 - Forecasts'!$C$10:$CF$15,MATCH('Program Case 3 - Forecasts'!$B13,'Base Case 3 - Forecasts'!$B$10:$B$15,0),MATCH('Program Case 3 - Forecasts'!AD$8,'Base Case 3 - Forecasts'!$C$8:$CF$8,0))+'Demographic-Economic'!$D$27*AD23</f>
        <v>1234942.6793865459</v>
      </c>
      <c r="AE13" s="133">
        <f ca="1">(1+'Case 3 Assumptions'!$C39)*INDEX('Base Case 3 - Forecasts'!$C$10:$CF$15,MATCH('Program Case 3 - Forecasts'!$B13,'Base Case 3 - Forecasts'!$B$10:$B$15,0),MATCH('Program Case 3 - Forecasts'!AE$8,'Base Case 3 - Forecasts'!$C$8:$CF$8,0))+'Demographic-Economic'!$D$27*AE23</f>
        <v>1243974.950480375</v>
      </c>
      <c r="AF13" s="133">
        <f ca="1">(1+'Case 3 Assumptions'!$C39)*INDEX('Base Case 3 - Forecasts'!$C$10:$CF$15,MATCH('Program Case 3 - Forecasts'!$B13,'Base Case 3 - Forecasts'!$B$10:$B$15,0),MATCH('Program Case 3 - Forecasts'!AF$8,'Base Case 3 - Forecasts'!$C$8:$CF$8,0))+'Demographic-Economic'!$D$27*AF23</f>
        <v>1253073.2828760557</v>
      </c>
      <c r="AG13" s="133">
        <f ca="1">(1+'Case 3 Assumptions'!$C39)*INDEX('Base Case 3 - Forecasts'!$C$10:$CF$15,MATCH('Program Case 3 - Forecasts'!$B13,'Base Case 3 - Forecasts'!$B$10:$B$15,0),MATCH('Program Case 3 - Forecasts'!AG$8,'Base Case 3 - Forecasts'!$C$8:$CF$8,0))+'Demographic-Economic'!$D$27*AG23</f>
        <v>1262238.1597406184</v>
      </c>
      <c r="AH13" s="133">
        <f ca="1">(1+'Case 3 Assumptions'!$C39)*INDEX('Base Case 3 - Forecasts'!$C$10:$CF$15,MATCH('Program Case 3 - Forecasts'!$B13,'Base Case 3 - Forecasts'!$B$10:$B$15,0),MATCH('Program Case 3 - Forecasts'!AH$8,'Base Case 3 - Forecasts'!$C$8:$CF$8,0))+'Demographic-Economic'!$D$27*AH23</f>
        <v>1269763.5921896955</v>
      </c>
      <c r="AI13" s="133">
        <f ca="1">(1+'Case 3 Assumptions'!$C39)*INDEX('Base Case 3 - Forecasts'!$C$10:$CF$15,MATCH('Program Case 3 - Forecasts'!$B13,'Base Case 3 - Forecasts'!$B$10:$B$15,0),MATCH('Program Case 3 - Forecasts'!AI$8,'Base Case 3 - Forecasts'!$C$8:$CF$8,0))+'Demographic-Economic'!$D$27*AI23</f>
        <v>1277333.8910794742</v>
      </c>
      <c r="AJ13" s="133">
        <f ca="1">(1+'Case 3 Assumptions'!$C39)*INDEX('Base Case 3 - Forecasts'!$C$10:$CF$15,MATCH('Program Case 3 - Forecasts'!$B13,'Base Case 3 - Forecasts'!$B$10:$B$15,0),MATCH('Program Case 3 - Forecasts'!AJ$8,'Base Case 3 - Forecasts'!$C$8:$CF$8,0))+'Demographic-Economic'!$D$27*AJ23</f>
        <v>1284949.3239025562</v>
      </c>
      <c r="AK13" s="133">
        <f ca="1">(1+'Case 3 Assumptions'!$C39)*INDEX('Base Case 3 - Forecasts'!$C$10:$CF$15,MATCH('Program Case 3 - Forecasts'!$B13,'Base Case 3 - Forecasts'!$B$10:$B$15,0),MATCH('Program Case 3 - Forecasts'!AK$8,'Base Case 3 - Forecasts'!$C$8:$CF$8,0))+'Demographic-Economic'!$D$27*AK23</f>
        <v>1292610.1597463267</v>
      </c>
      <c r="AL13" s="133">
        <f ca="1">(1+'Case 3 Assumptions'!$C39)*INDEX('Base Case 3 - Forecasts'!$C$10:$CF$15,MATCH('Program Case 3 - Forecasts'!$B13,'Base Case 3 - Forecasts'!$B$10:$B$15,0),MATCH('Program Case 3 - Forecasts'!AL$8,'Base Case 3 - Forecasts'!$C$8:$CF$8,0))+'Demographic-Economic'!$D$27*AL23</f>
        <v>1300316.6693024635</v>
      </c>
      <c r="AM13" s="133">
        <f ca="1">(1+'Case 3 Assumptions'!$C39)*INDEX('Base Case 3 - Forecasts'!$C$10:$CF$15,MATCH('Program Case 3 - Forecasts'!$B13,'Base Case 3 - Forecasts'!$B$10:$B$15,0),MATCH('Program Case 3 - Forecasts'!AM$8,'Base Case 3 - Forecasts'!$C$8:$CF$8,0))+'Demographic-Economic'!$D$27*AM23</f>
        <v>1308069.1248765015</v>
      </c>
      <c r="AN13" s="133">
        <f ca="1">(1+'Case 3 Assumptions'!$C39)*INDEX('Base Case 3 - Forecasts'!$C$10:$CF$15,MATCH('Program Case 3 - Forecasts'!$B13,'Base Case 3 - Forecasts'!$B$10:$B$15,0),MATCH('Program Case 3 - Forecasts'!AN$8,'Base Case 3 - Forecasts'!$C$8:$CF$8,0))+'Demographic-Economic'!$D$27*AN23</f>
        <v>1315867.8003974541</v>
      </c>
      <c r="AO13" s="133">
        <f ca="1">(1+'Case 3 Assumptions'!$C39)*INDEX('Base Case 3 - Forecasts'!$C$10:$CF$15,MATCH('Program Case 3 - Forecasts'!$B13,'Base Case 3 - Forecasts'!$B$10:$B$15,0),MATCH('Program Case 3 - Forecasts'!AO$8,'Base Case 3 - Forecasts'!$C$8:$CF$8,0))+'Demographic-Economic'!$D$27*AO23</f>
        <v>1323712.9714274928</v>
      </c>
      <c r="AP13" s="133">
        <f ca="1">(1+'Case 3 Assumptions'!$C39)*INDEX('Base Case 3 - Forecasts'!$C$10:$CF$15,MATCH('Program Case 3 - Forecasts'!$B13,'Base Case 3 - Forecasts'!$B$10:$B$15,0),MATCH('Program Case 3 - Forecasts'!AP$8,'Base Case 3 - Forecasts'!$C$8:$CF$8,0))+'Demographic-Economic'!$D$27*AP23</f>
        <v>1331604.9151716842</v>
      </c>
      <c r="AQ13" s="133">
        <f ca="1">(1+'Case 3 Assumptions'!$C39)*INDEX('Base Case 3 - Forecasts'!$C$10:$CF$15,MATCH('Program Case 3 - Forecasts'!$B13,'Base Case 3 - Forecasts'!$B$10:$B$15,0),MATCH('Program Case 3 - Forecasts'!AQ$8,'Base Case 3 - Forecasts'!$C$8:$CF$8,0))+'Demographic-Economic'!$D$27*AQ23</f>
        <v>1339543.9104877843</v>
      </c>
      <c r="AR13" s="133">
        <f ca="1">(1+'Case 3 Assumptions'!$C39)*INDEX('Base Case 3 - Forecasts'!$C$10:$CF$15,MATCH('Program Case 3 - Forecasts'!$B13,'Base Case 3 - Forecasts'!$B$10:$B$15,0),MATCH('Program Case 3 - Forecasts'!AR$8,'Base Case 3 - Forecasts'!$C$8:$CF$8,0))+'Demographic-Economic'!$D$27*AR23</f>
        <v>1346356.0753823456</v>
      </c>
      <c r="AS13" s="133">
        <f ca="1">(1+'Case 3 Assumptions'!$C39)*INDEX('Base Case 3 - Forecasts'!$C$10:$CF$15,MATCH('Program Case 3 - Forecasts'!$B13,'Base Case 3 - Forecasts'!$B$10:$B$15,0),MATCH('Program Case 3 - Forecasts'!AS$8,'Base Case 3 - Forecasts'!$C$8:$CF$8,0))+'Demographic-Economic'!$D$27*AS23</f>
        <v>1353202.8831058485</v>
      </c>
      <c r="AT13" s="133">
        <f ca="1">(1+'Case 3 Assumptions'!$C39)*INDEX('Base Case 3 - Forecasts'!$C$10:$CF$15,MATCH('Program Case 3 - Forecasts'!$B13,'Base Case 3 - Forecasts'!$B$10:$B$15,0),MATCH('Program Case 3 - Forecasts'!AT$8,'Base Case 3 - Forecasts'!$C$8:$CF$8,0))+'Demographic-Economic'!$D$27*AT23</f>
        <v>1360084.5098321841</v>
      </c>
      <c r="AU13" s="133">
        <f ca="1">(1+'Case 3 Assumptions'!$C39)*INDEX('Base Case 3 - Forecasts'!$C$10:$CF$15,MATCH('Program Case 3 - Forecasts'!$B13,'Base Case 3 - Forecasts'!$B$10:$B$15,0),MATCH('Program Case 3 - Forecasts'!AU$8,'Base Case 3 - Forecasts'!$C$8:$CF$8,0))+'Demographic-Economic'!$D$27*AU23</f>
        <v>1367001.1326311645</v>
      </c>
      <c r="AV13" s="133">
        <f ca="1">(1+'Case 3 Assumptions'!$C39)*INDEX('Base Case 3 - Forecasts'!$C$10:$CF$15,MATCH('Program Case 3 - Forecasts'!$B13,'Base Case 3 - Forecasts'!$B$10:$B$15,0),MATCH('Program Case 3 - Forecasts'!AV$8,'Base Case 3 - Forecasts'!$C$8:$CF$8,0))+'Demographic-Economic'!$D$27*AV23</f>
        <v>1373952.9294730795</v>
      </c>
      <c r="AW13" s="133">
        <f ca="1">(1+'Case 3 Assumptions'!$C39)*INDEX('Base Case 3 - Forecasts'!$C$10:$CF$15,MATCH('Program Case 3 - Forecasts'!$B13,'Base Case 3 - Forecasts'!$B$10:$B$15,0),MATCH('Program Case 3 - Forecasts'!AW$8,'Base Case 3 - Forecasts'!$C$8:$CF$8,0))+'Demographic-Economic'!$D$27*AW23</f>
        <v>1380940.079233275</v>
      </c>
      <c r="AX13" s="133">
        <f ca="1">(1+'Case 3 Assumptions'!$C39)*INDEX('Base Case 3 - Forecasts'!$C$10:$CF$15,MATCH('Program Case 3 - Forecasts'!$B13,'Base Case 3 - Forecasts'!$B$10:$B$15,0),MATCH('Program Case 3 - Forecasts'!AX$8,'Base Case 3 - Forecasts'!$C$8:$CF$8,0))+'Demographic-Economic'!$D$27*AX23</f>
        <v>1387962.7616967561</v>
      </c>
      <c r="AY13" s="133">
        <f ca="1">(1+'Case 3 Assumptions'!$C39)*INDEX('Base Case 3 - Forecasts'!$C$10:$CF$15,MATCH('Program Case 3 - Forecasts'!$B13,'Base Case 3 - Forecasts'!$B$10:$B$15,0),MATCH('Program Case 3 - Forecasts'!AY$8,'Base Case 3 - Forecasts'!$C$8:$CF$8,0))+'Demographic-Economic'!$D$27*AY23</f>
        <v>1395021.1575628133</v>
      </c>
      <c r="AZ13" s="133">
        <f ca="1">(1+'Case 3 Assumptions'!$C39)*INDEX('Base Case 3 - Forecasts'!$C$10:$CF$15,MATCH('Program Case 3 - Forecasts'!$B13,'Base Case 3 - Forecasts'!$B$10:$B$15,0),MATCH('Program Case 3 - Forecasts'!AZ$8,'Base Case 3 - Forecasts'!$C$8:$CF$8,0))+'Demographic-Economic'!$D$27*AZ23</f>
        <v>1402115.4484496713</v>
      </c>
      <c r="BA13" s="133">
        <f ca="1">(1+'Case 3 Assumptions'!$C39)*INDEX('Base Case 3 - Forecasts'!$C$10:$CF$15,MATCH('Program Case 3 - Forecasts'!$B13,'Base Case 3 - Forecasts'!$B$10:$B$15,0),MATCH('Program Case 3 - Forecasts'!BA$8,'Base Case 3 - Forecasts'!$C$8:$CF$8,0))+'Demographic-Economic'!$D$27*BA23</f>
        <v>1409245.8168991629</v>
      </c>
      <c r="BB13" s="133">
        <f ca="1">(1+'Case 3 Assumptions'!$C39)*INDEX('Base Case 3 - Forecasts'!$C$10:$CF$15,MATCH('Program Case 3 - Forecasts'!$B13,'Base Case 3 - Forecasts'!$B$10:$B$15,0),MATCH('Program Case 3 - Forecasts'!BB$8,'Base Case 3 - Forecasts'!$C$8:$CF$8,0))+'Demographic-Economic'!$D$27*BB23</f>
        <v>1415579.4427207208</v>
      </c>
      <c r="BC13" s="133">
        <f ca="1">(1+'Case 3 Assumptions'!$C39)*INDEX('Base Case 3 - Forecasts'!$C$10:$CF$15,MATCH('Program Case 3 - Forecasts'!$B13,'Base Case 3 - Forecasts'!$B$10:$B$15,0),MATCH('Program Case 3 - Forecasts'!BC$8,'Base Case 3 - Forecasts'!$C$8:$CF$8,0))+'Demographic-Economic'!$D$27*BC23</f>
        <v>1421941.5339920721</v>
      </c>
      <c r="BD13" s="133">
        <f ca="1">(1+'Case 3 Assumptions'!$C39)*INDEX('Base Case 3 - Forecasts'!$C$10:$CF$15,MATCH('Program Case 3 - Forecasts'!$B13,'Base Case 3 - Forecasts'!$B$10:$B$15,0),MATCH('Program Case 3 - Forecasts'!BD$8,'Base Case 3 - Forecasts'!$C$8:$CF$8,0))+'Demographic-Economic'!$D$27*BD23</f>
        <v>1428332.2186465452</v>
      </c>
      <c r="BE13" s="133">
        <f ca="1">(1+'Case 3 Assumptions'!$C39)*INDEX('Base Case 3 - Forecasts'!$C$10:$CF$15,MATCH('Program Case 3 - Forecasts'!$B13,'Base Case 3 - Forecasts'!$B$10:$B$15,0),MATCH('Program Case 3 - Forecasts'!BE$8,'Base Case 3 - Forecasts'!$C$8:$CF$8,0))+'Demographic-Economic'!$D$27*BE23</f>
        <v>1434751.6251924438</v>
      </c>
      <c r="BF13" s="133">
        <f ca="1">(1+'Case 3 Assumptions'!$C39)*INDEX('Base Case 3 - Forecasts'!$C$10:$CF$15,MATCH('Program Case 3 - Forecasts'!$B13,'Base Case 3 - Forecasts'!$B$10:$B$15,0),MATCH('Program Case 3 - Forecasts'!BF$8,'Base Case 3 - Forecasts'!$C$8:$CF$8,0))+'Demographic-Economic'!$D$27*BF23</f>
        <v>1441199.8827156315</v>
      </c>
      <c r="BG13" s="133">
        <f ca="1">(1+'Case 3 Assumptions'!$C39)*INDEX('Base Case 3 - Forecasts'!$C$10:$CF$15,MATCH('Program Case 3 - Forecasts'!$B13,'Base Case 3 - Forecasts'!$B$10:$B$15,0),MATCH('Program Case 3 - Forecasts'!BG$8,'Base Case 3 - Forecasts'!$C$8:$CF$8,0))+'Demographic-Economic'!$D$27*BG23</f>
        <v>1447677.1208821274</v>
      </c>
      <c r="BH13" s="133">
        <f ca="1">(1+'Case 3 Assumptions'!$C39)*INDEX('Base Case 3 - Forecasts'!$C$10:$CF$15,MATCH('Program Case 3 - Forecasts'!$B13,'Base Case 3 - Forecasts'!$B$10:$B$15,0),MATCH('Program Case 3 - Forecasts'!BH$8,'Base Case 3 - Forecasts'!$C$8:$CF$8,0))+'Demographic-Economic'!$D$27*BH23</f>
        <v>1454183.4699407131</v>
      </c>
      <c r="BI13" s="133">
        <f ca="1">(1+'Case 3 Assumptions'!$C39)*INDEX('Base Case 3 - Forecasts'!$C$10:$CF$15,MATCH('Program Case 3 - Forecasts'!$B13,'Base Case 3 - Forecasts'!$B$10:$B$15,0),MATCH('Program Case 3 - Forecasts'!BI$8,'Base Case 3 - Forecasts'!$C$8:$CF$8,0))+'Demographic-Economic'!$D$27*BI23</f>
        <v>1460719.060725552</v>
      </c>
      <c r="BJ13" s="133">
        <f ca="1">(1+'Case 3 Assumptions'!$C39)*INDEX('Base Case 3 - Forecasts'!$C$10:$CF$15,MATCH('Program Case 3 - Forecasts'!$B13,'Base Case 3 - Forecasts'!$B$10:$B$15,0),MATCH('Program Case 3 - Forecasts'!BJ$8,'Base Case 3 - Forecasts'!$C$8:$CF$8,0))+'Demographic-Economic'!$D$27*BJ23</f>
        <v>1467284.0246588208</v>
      </c>
      <c r="BK13" s="133">
        <f ca="1">(1+'Case 3 Assumptions'!$C39)*INDEX('Base Case 3 - Forecasts'!$C$10:$CF$15,MATCH('Program Case 3 - Forecasts'!$B13,'Base Case 3 - Forecasts'!$B$10:$B$15,0),MATCH('Program Case 3 - Forecasts'!BK$8,'Base Case 3 - Forecasts'!$C$8:$CF$8,0))+'Demographic-Economic'!$D$27*BK23</f>
        <v>1473878.4937533517</v>
      </c>
      <c r="BL13" s="133">
        <f ca="1">(1+'Case 3 Assumptions'!$C39)*INDEX('Base Case 3 - Forecasts'!$C$10:$CF$15,MATCH('Program Case 3 - Forecasts'!$B13,'Base Case 3 - Forecasts'!$B$10:$B$15,0),MATCH('Program Case 3 - Forecasts'!BL$8,'Base Case 3 - Forecasts'!$C$8:$CF$8,0))+'Demographic-Economic'!$D$27*BL23</f>
        <v>1480095.6780369561</v>
      </c>
      <c r="BM13" s="133">
        <f ca="1">(1+'Case 3 Assumptions'!$C39)*INDEX('Base Case 3 - Forecasts'!$C$10:$CF$15,MATCH('Program Case 3 - Forecasts'!$B13,'Base Case 3 - Forecasts'!$B$10:$B$15,0),MATCH('Program Case 3 - Forecasts'!BM$8,'Base Case 3 - Forecasts'!$C$8:$CF$8,0))+'Demographic-Economic'!$D$27*BM23</f>
        <v>1486339.0879426727</v>
      </c>
      <c r="BN13" s="133">
        <f ca="1">(1+'Case 3 Assumptions'!$C39)*INDEX('Base Case 3 - Forecasts'!$C$10:$CF$15,MATCH('Program Case 3 - Forecasts'!$B13,'Base Case 3 - Forecasts'!$B$10:$B$15,0),MATCH('Program Case 3 - Forecasts'!BN$8,'Base Case 3 - Forecasts'!$C$8:$CF$8,0))+'Demographic-Economic'!$D$27*BN23</f>
        <v>1492608.8340966664</v>
      </c>
      <c r="BO13" s="133">
        <f ca="1">(1+'Case 3 Assumptions'!$C39)*INDEX('Base Case 3 - Forecasts'!$C$10:$CF$15,MATCH('Program Case 3 - Forecasts'!$B13,'Base Case 3 - Forecasts'!$B$10:$B$15,0),MATCH('Program Case 3 - Forecasts'!BO$8,'Base Case 3 - Forecasts'!$C$8:$CF$8,0))+'Demographic-Economic'!$D$27*BO23</f>
        <v>1498905.027591751</v>
      </c>
      <c r="BP13" s="133">
        <f ca="1">(1+'Case 3 Assumptions'!$C39)*INDEX('Base Case 3 - Forecasts'!$C$10:$CF$15,MATCH('Program Case 3 - Forecasts'!$B13,'Base Case 3 - Forecasts'!$B$10:$B$15,0),MATCH('Program Case 3 - Forecasts'!BP$8,'Base Case 3 - Forecasts'!$C$8:$CF$8,0))+'Demographic-Economic'!$D$27*BP23</f>
        <v>1505227.7799893571</v>
      </c>
      <c r="BQ13" s="133">
        <f ca="1">(1+'Case 3 Assumptions'!$C39)*INDEX('Base Case 3 - Forecasts'!$C$10:$CF$15,MATCH('Program Case 3 - Forecasts'!$B13,'Base Case 3 - Forecasts'!$B$10:$B$15,0),MATCH('Program Case 3 - Forecasts'!BQ$8,'Base Case 3 - Forecasts'!$C$8:$CF$8,0))+'Demographic-Economic'!$D$27*BQ23</f>
        <v>1511577.2033215091</v>
      </c>
      <c r="BR13" s="133">
        <f ca="1">(1+'Case 3 Assumptions'!$C39)*INDEX('Base Case 3 - Forecasts'!$C$10:$CF$15,MATCH('Program Case 3 - Forecasts'!$B13,'Base Case 3 - Forecasts'!$B$10:$B$15,0),MATCH('Program Case 3 - Forecasts'!BR$8,'Base Case 3 - Forecasts'!$C$8:$CF$8,0))+'Demographic-Economic'!$D$27*BR23</f>
        <v>1517953.4100928102</v>
      </c>
      <c r="BS13" s="133">
        <f ca="1">(1+'Case 3 Assumptions'!$C39)*INDEX('Base Case 3 - Forecasts'!$C$10:$CF$15,MATCH('Program Case 3 - Forecasts'!$B13,'Base Case 3 - Forecasts'!$B$10:$B$15,0),MATCH('Program Case 3 - Forecasts'!BS$8,'Base Case 3 - Forecasts'!$C$8:$CF$8,0))+'Demographic-Economic'!$D$27*BS23</f>
        <v>1524356.5132824357</v>
      </c>
      <c r="BT13" s="133">
        <f ca="1">(1+'Case 3 Assumptions'!$C39)*INDEX('Base Case 3 - Forecasts'!$C$10:$CF$15,MATCH('Program Case 3 - Forecasts'!$B13,'Base Case 3 - Forecasts'!$B$10:$B$15,0),MATCH('Program Case 3 - Forecasts'!BT$8,'Base Case 3 - Forecasts'!$C$8:$CF$8,0))+'Demographic-Economic'!$D$27*BT23</f>
        <v>1530786.6263461355</v>
      </c>
      <c r="BU13" s="133">
        <f ca="1">(1+'Case 3 Assumptions'!$C39)*INDEX('Base Case 3 - Forecasts'!$C$10:$CF$15,MATCH('Program Case 3 - Forecasts'!$B13,'Base Case 3 - Forecasts'!$B$10:$B$15,0),MATCH('Program Case 3 - Forecasts'!BU$8,'Base Case 3 - Forecasts'!$C$8:$CF$8,0))+'Demographic-Economic'!$D$27*BU23</f>
        <v>1537243.8632182435</v>
      </c>
      <c r="BV13" s="133">
        <f ca="1">(1+'Case 3 Assumptions'!$C39)*INDEX('Base Case 3 - Forecasts'!$C$10:$CF$15,MATCH('Program Case 3 - Forecasts'!$B13,'Base Case 3 - Forecasts'!$B$10:$B$15,0),MATCH('Program Case 3 - Forecasts'!BV$8,'Base Case 3 - Forecasts'!$C$8:$CF$8,0))+'Demographic-Economic'!$D$27*BV23</f>
        <v>1543343.5931036873</v>
      </c>
      <c r="BW13" s="133">
        <f ca="1">(1+'Case 3 Assumptions'!$C39)*INDEX('Base Case 3 - Forecasts'!$C$10:$CF$15,MATCH('Program Case 3 - Forecasts'!$B13,'Base Case 3 - Forecasts'!$B$10:$B$15,0),MATCH('Program Case 3 - Forecasts'!BW$8,'Base Case 3 - Forecasts'!$C$8:$CF$8,0))+'Demographic-Economic'!$D$27*BW23</f>
        <v>1549467.5265039837</v>
      </c>
      <c r="BX13" s="133">
        <f ca="1">(1+'Case 3 Assumptions'!$C39)*INDEX('Base Case 3 - Forecasts'!$C$10:$CF$15,MATCH('Program Case 3 - Forecasts'!$B13,'Base Case 3 - Forecasts'!$B$10:$B$15,0),MATCH('Program Case 3 - Forecasts'!BX$8,'Base Case 3 - Forecasts'!$C$8:$CF$8,0))+'Demographic-Economic'!$D$27*BX23</f>
        <v>1555615.7594578331</v>
      </c>
      <c r="BY13" s="133">
        <f ca="1">(1+'Case 3 Assumptions'!$C39)*INDEX('Base Case 3 - Forecasts'!$C$10:$CF$15,MATCH('Program Case 3 - Forecasts'!$B13,'Base Case 3 - Forecasts'!$B$10:$B$15,0),MATCH('Program Case 3 - Forecasts'!BY$8,'Base Case 3 - Forecasts'!$C$8:$CF$8,0))+'Demographic-Economic'!$D$27*BY23</f>
        <v>1561788.3883850141</v>
      </c>
      <c r="BZ13" s="133">
        <f ca="1">(1+'Case 3 Assumptions'!$C39)*INDEX('Base Case 3 - Forecasts'!$C$10:$CF$15,MATCH('Program Case 3 - Forecasts'!$B13,'Base Case 3 - Forecasts'!$B$10:$B$15,0),MATCH('Program Case 3 - Forecasts'!BZ$8,'Base Case 3 - Forecasts'!$C$8:$CF$8,0))+'Demographic-Economic'!$D$27*BZ23</f>
        <v>1567985.5100878957</v>
      </c>
      <c r="CA13" s="133">
        <f ca="1">(1+'Case 3 Assumptions'!$C39)*INDEX('Base Case 3 - Forecasts'!$C$10:$CF$15,MATCH('Program Case 3 - Forecasts'!$B13,'Base Case 3 - Forecasts'!$B$10:$B$15,0),MATCH('Program Case 3 - Forecasts'!CA$8,'Base Case 3 - Forecasts'!$C$8:$CF$8,0))+'Demographic-Economic'!$D$27*CA23</f>
        <v>1574207.2217529553</v>
      </c>
      <c r="CB13" s="133">
        <f ca="1">(1+'Case 3 Assumptions'!$C39)*INDEX('Base Case 3 - Forecasts'!$C$10:$CF$15,MATCH('Program Case 3 - Forecasts'!$B13,'Base Case 3 - Forecasts'!$B$10:$B$15,0),MATCH('Program Case 3 - Forecasts'!CB$8,'Base Case 3 - Forecasts'!$C$8:$CF$8,0))+'Demographic-Economic'!$D$27*CB23</f>
        <v>1580453.6209523028</v>
      </c>
      <c r="CC13" s="133">
        <f ca="1">(1+'Case 3 Assumptions'!$C39)*INDEX('Base Case 3 - Forecasts'!$C$10:$CF$15,MATCH('Program Case 3 - Forecasts'!$B13,'Base Case 3 - Forecasts'!$B$10:$B$15,0),MATCH('Program Case 3 - Forecasts'!CC$8,'Base Case 3 - Forecasts'!$C$8:$CF$8,0))+'Demographic-Economic'!$D$27*CC23</f>
        <v>1586724.8056452107</v>
      </c>
      <c r="CD13" s="133">
        <f ca="1">(1+'Case 3 Assumptions'!$C39)*INDEX('Base Case 3 - Forecasts'!$C$10:$CF$15,MATCH('Program Case 3 - Forecasts'!$B13,'Base Case 3 - Forecasts'!$B$10:$B$15,0),MATCH('Program Case 3 - Forecasts'!CD$8,'Base Case 3 - Forecasts'!$C$8:$CF$8,0))+'Demographic-Economic'!$D$27*CD23</f>
        <v>1593020.8741796506</v>
      </c>
      <c r="CE13" s="133">
        <f ca="1">(1+'Case 3 Assumptions'!$C39)*INDEX('Base Case 3 - Forecasts'!$C$10:$CF$15,MATCH('Program Case 3 - Forecasts'!$B13,'Base Case 3 - Forecasts'!$B$10:$B$15,0),MATCH('Program Case 3 - Forecasts'!CE$8,'Base Case 3 - Forecasts'!$C$8:$CF$8,0))+'Demographic-Economic'!$D$27*CE23</f>
        <v>1599341.9252938356</v>
      </c>
      <c r="CF13" s="133">
        <f ca="1">(1+'Case 3 Assumptions'!$C39)*INDEX('Base Case 3 - Forecasts'!$C$10:$CF$15,MATCH('Program Case 3 - Forecasts'!$B13,'Base Case 3 - Forecasts'!$B$10:$B$15,0),MATCH('Program Case 3 - Forecasts'!CF$8,'Base Case 3 - Forecasts'!$C$8:$CF$8,0))+'Demographic-Economic'!$D$27*CF23</f>
        <v>1605688.0581177683</v>
      </c>
    </row>
    <row r="14" spans="1:84" x14ac:dyDescent="0.2">
      <c r="B14" s="118" t="s">
        <v>35</v>
      </c>
      <c r="C14" s="160">
        <f ca="1">INDEX(INDIRECT("'Base Case "&amp;$E$6&amp;" - Forecasts'!$C$10:$AH$15"),MATCH('Program Case 3 - Forecasts'!$B14,INDIRECT("'Base Case "&amp;$E$6&amp;" - Forecasts'!$B$10:$B$15"),0),MATCH('Program Case 3 - Forecasts'!C$8,INDIRECT("'Base Case "&amp;$E$6&amp;" - Forecasts'!$C$8:$AH$8"),0))</f>
        <v>1289472</v>
      </c>
      <c r="D14" s="160">
        <f ca="1">INDEX(INDIRECT("'Base Case "&amp;$E$6&amp;" - Forecasts'!$C$10:$AH$15"),MATCH('Program Case 3 - Forecasts'!$B14,INDIRECT("'Base Case "&amp;$E$6&amp;" - Forecasts'!$B$10:$B$15"),0),MATCH('Program Case 3 - Forecasts'!D$8,INDIRECT("'Base Case "&amp;$E$6&amp;" - Forecasts'!$C$8:$AH$8"),0))</f>
        <v>1266672</v>
      </c>
      <c r="E14" s="160">
        <f ca="1">INDEX(INDIRECT("'Base Case "&amp;$E$6&amp;" - Forecasts'!$C$10:$AH$15"),MATCH('Program Case 3 - Forecasts'!$B14,INDIRECT("'Base Case "&amp;$E$6&amp;" - Forecasts'!$B$10:$B$15"),0),MATCH('Program Case 3 - Forecasts'!E$8,INDIRECT("'Base Case "&amp;$E$6&amp;" - Forecasts'!$C$8:$AH$8"),0))</f>
        <v>1257096</v>
      </c>
      <c r="F14" s="133">
        <f ca="1">(1+'Case 3 Assumptions'!$C40)*INDEX('Base Case 3 - Forecasts'!$C$10:$CF$15,MATCH('Program Case 3 - Forecasts'!$B14,'Base Case 3 - Forecasts'!$B$10:$B$15,0),MATCH('Program Case 3 - Forecasts'!F$8,'Base Case 3 - Forecasts'!$C$8:$CF$8,0))</f>
        <v>1231640.7861273414</v>
      </c>
      <c r="G14" s="133">
        <f ca="1">(1+'Case 3 Assumptions'!$C40)*INDEX('Base Case 3 - Forecasts'!$C$10:$CF$15,MATCH('Program Case 3 - Forecasts'!$B14,'Base Case 3 - Forecasts'!$B$10:$B$15,0),MATCH('Program Case 3 - Forecasts'!G$8,'Base Case 3 - Forecasts'!$C$8:$CF$8,0))</f>
        <v>1244021.6706069999</v>
      </c>
      <c r="H14" s="133">
        <f ca="1">(1+'Case 3 Assumptions'!$C40)*INDEX('Base Case 3 - Forecasts'!$C$10:$CF$15,MATCH('Program Case 3 - Forecasts'!$B14,'Base Case 3 - Forecasts'!$B$10:$B$15,0),MATCH('Program Case 3 - Forecasts'!H$8,'Base Case 3 - Forecasts'!$C$8:$CF$8,0))</f>
        <v>1256527.0120730014</v>
      </c>
      <c r="I14" s="133">
        <f ca="1">(1+'Case 3 Assumptions'!$C40)*INDEX('Base Case 3 - Forecasts'!$C$10:$CF$15,MATCH('Program Case 3 - Forecasts'!$B14,'Base Case 3 - Forecasts'!$B$10:$B$15,0),MATCH('Program Case 3 - Forecasts'!I$8,'Base Case 3 - Forecasts'!$C$8:$CF$8,0))</f>
        <v>1269158.0616105553</v>
      </c>
      <c r="J14" s="133">
        <f ca="1">(1+'Case 3 Assumptions'!$C40)*INDEX('Base Case 3 - Forecasts'!$C$10:$CF$15,MATCH('Program Case 3 - Forecasts'!$B14,'Base Case 3 - Forecasts'!$B$10:$B$15,0),MATCH('Program Case 3 - Forecasts'!J$8,'Base Case 3 - Forecasts'!$C$8:$CF$8,0))</f>
        <v>1281916.0828812174</v>
      </c>
      <c r="K14" s="133">
        <f ca="1">(1+'Case 3 Assumptions'!$C40)*INDEX('Base Case 3 - Forecasts'!$C$10:$CF$15,MATCH('Program Case 3 - Forecasts'!$B14,'Base Case 3 - Forecasts'!$B$10:$B$15,0),MATCH('Program Case 3 - Forecasts'!K$8,'Base Case 3 - Forecasts'!$C$8:$CF$8,0))</f>
        <v>1294802.352249312</v>
      </c>
      <c r="L14" s="133">
        <f ca="1">(1+'Case 3 Assumptions'!$C40)*INDEX('Base Case 3 - Forecasts'!$C$10:$CF$15,MATCH('Program Case 3 - Forecasts'!$B14,'Base Case 3 - Forecasts'!$B$10:$B$15,0),MATCH('Program Case 3 - Forecasts'!L$8,'Base Case 3 - Forecasts'!$C$8:$CF$8,0))</f>
        <v>1307818.1589096244</v>
      </c>
      <c r="M14" s="133">
        <f ca="1">(1+'Case 3 Assumptions'!$C40)*INDEX('Base Case 3 - Forecasts'!$C$10:$CF$15,MATCH('Program Case 3 - Forecasts'!$B14,'Base Case 3 - Forecasts'!$B$10:$B$15,0),MATCH('Program Case 3 - Forecasts'!M$8,'Base Case 3 - Forecasts'!$C$8:$CF$8,0))</f>
        <v>1320964.8050163779</v>
      </c>
      <c r="N14" s="133">
        <f ca="1">(1+'Case 3 Assumptions'!$C40)*INDEX('Base Case 3 - Forecasts'!$C$10:$CF$15,MATCH('Program Case 3 - Forecasts'!$B14,'Base Case 3 - Forecasts'!$B$10:$B$15,0),MATCH('Program Case 3 - Forecasts'!N$8,'Base Case 3 - Forecasts'!$C$8:$CF$8,0))</f>
        <v>1332169.2027070229</v>
      </c>
      <c r="O14" s="133">
        <f ca="1">(1+'Case 3 Assumptions'!$C40)*INDEX('Base Case 3 - Forecasts'!$C$10:$CF$15,MATCH('Program Case 3 - Forecasts'!$B14,'Base Case 3 - Forecasts'!$B$10:$B$15,0),MATCH('Program Case 3 - Forecasts'!O$8,'Base Case 3 - Forecasts'!$C$8:$CF$8,0))</f>
        <v>1343468.6358801683</v>
      </c>
      <c r="P14" s="133">
        <f ca="1">(1+'Case 3 Assumptions'!$C40)*INDEX('Base Case 3 - Forecasts'!$C$10:$CF$15,MATCH('Program Case 3 - Forecasts'!$B14,'Base Case 3 - Forecasts'!$B$10:$B$15,0),MATCH('Program Case 3 - Forecasts'!P$8,'Base Case 3 - Forecasts'!$C$8:$CF$8,0))</f>
        <v>1354863.9106249206</v>
      </c>
      <c r="Q14" s="133">
        <f ca="1">(1+'Case 3 Assumptions'!$C40)*INDEX('Base Case 3 - Forecasts'!$C$10:$CF$15,MATCH('Program Case 3 - Forecasts'!$B14,'Base Case 3 - Forecasts'!$B$10:$B$15,0),MATCH('Program Case 3 - Forecasts'!Q$8,'Base Case 3 - Forecasts'!$C$8:$CF$8,0))</f>
        <v>1366355.8398676203</v>
      </c>
      <c r="R14" s="133">
        <f ca="1">(1+'Case 3 Assumptions'!$C40)*INDEX('Base Case 3 - Forecasts'!$C$10:$CF$15,MATCH('Program Case 3 - Forecasts'!$B14,'Base Case 3 - Forecasts'!$B$10:$B$15,0),MATCH('Program Case 3 - Forecasts'!R$8,'Base Case 3 - Forecasts'!$C$8:$CF$8,0))</f>
        <v>1377945.2434298315</v>
      </c>
      <c r="S14" s="133">
        <f ca="1">(1+'Case 3 Assumptions'!$C40)*INDEX('Base Case 3 - Forecasts'!$C$10:$CF$15,MATCH('Program Case 3 - Forecasts'!$B14,'Base Case 3 - Forecasts'!$B$10:$B$15,0),MATCH('Program Case 3 - Forecasts'!S$8,'Base Case 3 - Forecasts'!$C$8:$CF$8,0))</f>
        <v>1389632.9480868299</v>
      </c>
      <c r="T14" s="133">
        <f ca="1">(1+'Case 3 Assumptions'!$C40)*INDEX('Base Case 3 - Forecasts'!$C$10:$CF$15,MATCH('Program Case 3 - Forecasts'!$B14,'Base Case 3 - Forecasts'!$B$10:$B$15,0),MATCH('Program Case 3 - Forecasts'!T$8,'Base Case 3 - Forecasts'!$C$8:$CF$8,0))</f>
        <v>1401419.7876265824</v>
      </c>
      <c r="U14" s="133">
        <f ca="1">(1+'Case 3 Assumptions'!$C40)*INDEX('Base Case 3 - Forecasts'!$C$10:$CF$15,MATCH('Program Case 3 - Forecasts'!$B14,'Base Case 3 - Forecasts'!$B$10:$B$15,0),MATCH('Program Case 3 - Forecasts'!U$8,'Base Case 3 - Forecasts'!$C$8:$CF$8,0))</f>
        <v>1413306.6029092297</v>
      </c>
      <c r="V14" s="133">
        <f ca="1">(1+'Case 3 Assumptions'!$C40)*INDEX('Base Case 3 - Forecasts'!$C$10:$CF$15,MATCH('Program Case 3 - Forecasts'!$B14,'Base Case 3 - Forecasts'!$B$10:$B$15,0),MATCH('Program Case 3 - Forecasts'!V$8,'Base Case 3 - Forecasts'!$C$8:$CF$8,0))</f>
        <v>1425294.2419270712</v>
      </c>
      <c r="W14" s="133">
        <f ca="1">(1+'Case 3 Assumptions'!$C40)*INDEX('Base Case 3 - Forecasts'!$C$10:$CF$15,MATCH('Program Case 3 - Forecasts'!$B14,'Base Case 3 - Forecasts'!$B$10:$B$15,0),MATCH('Program Case 3 - Forecasts'!W$8,'Base Case 3 - Forecasts'!$C$8:$CF$8,0))</f>
        <v>1437383.559865061</v>
      </c>
      <c r="X14" s="133">
        <f ca="1">(1+'Case 3 Assumptions'!$C40)*INDEX('Base Case 3 - Forecasts'!$C$10:$CF$15,MATCH('Program Case 3 - Forecasts'!$B14,'Base Case 3 - Forecasts'!$B$10:$B$15,0),MATCH('Program Case 3 - Forecasts'!X$8,'Base Case 3 - Forecasts'!$C$8:$CF$8,0))</f>
        <v>1447896.4672211849</v>
      </c>
      <c r="Y14" s="133">
        <f ca="1">(1+'Case 3 Assumptions'!$C40)*INDEX('Base Case 3 - Forecasts'!$C$10:$CF$15,MATCH('Program Case 3 - Forecasts'!$B14,'Base Case 3 - Forecasts'!$B$10:$B$15,0),MATCH('Program Case 3 - Forecasts'!Y$8,'Base Case 3 - Forecasts'!$C$8:$CF$8,0))</f>
        <v>1458486.2651332915</v>
      </c>
      <c r="Z14" s="133">
        <f ca="1">(1+'Case 3 Assumptions'!$C40)*INDEX('Base Case 3 - Forecasts'!$C$10:$CF$15,MATCH('Program Case 3 - Forecasts'!$B14,'Base Case 3 - Forecasts'!$B$10:$B$15,0),MATCH('Program Case 3 - Forecasts'!Z$8,'Base Case 3 - Forecasts'!$C$8:$CF$8,0))</f>
        <v>1469153.5159727021</v>
      </c>
      <c r="AA14" s="133">
        <f ca="1">(1+'Case 3 Assumptions'!$C40)*INDEX('Base Case 3 - Forecasts'!$C$10:$CF$15,MATCH('Program Case 3 - Forecasts'!$B14,'Base Case 3 - Forecasts'!$B$10:$B$15,0),MATCH('Program Case 3 - Forecasts'!AA$8,'Base Case 3 - Forecasts'!$C$8:$CF$8,0))</f>
        <v>1479898.7862238761</v>
      </c>
      <c r="AB14" s="133">
        <f ca="1">(1+'Case 3 Assumptions'!$C40)*INDEX('Base Case 3 - Forecasts'!$C$10:$CF$15,MATCH('Program Case 3 - Forecasts'!$B14,'Base Case 3 - Forecasts'!$B$10:$B$15,0),MATCH('Program Case 3 - Forecasts'!AB$8,'Base Case 3 - Forecasts'!$C$8:$CF$8,0))</f>
        <v>1490722.6465144949</v>
      </c>
      <c r="AC14" s="133">
        <f ca="1">(1+'Case 3 Assumptions'!$C40)*INDEX('Base Case 3 - Forecasts'!$C$10:$CF$15,MATCH('Program Case 3 - Forecasts'!$B14,'Base Case 3 - Forecasts'!$B$10:$B$15,0),MATCH('Program Case 3 - Forecasts'!AC$8,'Base Case 3 - Forecasts'!$C$8:$CF$8,0))</f>
        <v>1501625.6716457647</v>
      </c>
      <c r="AD14" s="133">
        <f ca="1">(1+'Case 3 Assumptions'!$C40)*INDEX('Base Case 3 - Forecasts'!$C$10:$CF$15,MATCH('Program Case 3 - Forecasts'!$B14,'Base Case 3 - Forecasts'!$B$10:$B$15,0),MATCH('Program Case 3 - Forecasts'!AD$8,'Base Case 3 - Forecasts'!$C$8:$CF$8,0))</f>
        <v>1512608.4406229409</v>
      </c>
      <c r="AE14" s="133">
        <f ca="1">(1+'Case 3 Assumptions'!$C40)*INDEX('Base Case 3 - Forecasts'!$C$10:$CF$15,MATCH('Program Case 3 - Forecasts'!$B14,'Base Case 3 - Forecasts'!$B$10:$B$15,0),MATCH('Program Case 3 - Forecasts'!AE$8,'Base Case 3 - Forecasts'!$C$8:$CF$8,0))</f>
        <v>1523671.5366860772</v>
      </c>
      <c r="AF14" s="133">
        <f ca="1">(1+'Case 3 Assumptions'!$C40)*INDEX('Base Case 3 - Forecasts'!$C$10:$CF$15,MATCH('Program Case 3 - Forecasts'!$B14,'Base Case 3 - Forecasts'!$B$10:$B$15,0),MATCH('Program Case 3 - Forecasts'!AF$8,'Base Case 3 - Forecasts'!$C$8:$CF$8,0))</f>
        <v>1534815.5473409977</v>
      </c>
      <c r="AG14" s="133">
        <f ca="1">(1+'Case 3 Assumptions'!$C40)*INDEX('Base Case 3 - Forecasts'!$C$10:$CF$15,MATCH('Program Case 3 - Forecasts'!$B14,'Base Case 3 - Forecasts'!$B$10:$B$15,0),MATCH('Program Case 3 - Forecasts'!AG$8,'Base Case 3 - Forecasts'!$C$8:$CF$8,0))</f>
        <v>1546041.0643904964</v>
      </c>
      <c r="AH14" s="133">
        <f ca="1">(1+'Case 3 Assumptions'!$C40)*INDEX('Base Case 3 - Forecasts'!$C$10:$CF$15,MATCH('Program Case 3 - Forecasts'!$B14,'Base Case 3 - Forecasts'!$B$10:$B$15,0),MATCH('Program Case 3 - Forecasts'!AH$8,'Base Case 3 - Forecasts'!$C$8:$CF$8,0))</f>
        <v>1555258.522683756</v>
      </c>
      <c r="AI14" s="133">
        <f ca="1">(1+'Case 3 Assumptions'!$C40)*INDEX('Base Case 3 - Forecasts'!$C$10:$CF$15,MATCH('Program Case 3 - Forecasts'!$B14,'Base Case 3 - Forecasts'!$B$10:$B$15,0),MATCH('Program Case 3 - Forecasts'!AI$8,'Base Case 3 - Forecasts'!$C$8:$CF$8,0))</f>
        <v>1564530.9352336293</v>
      </c>
      <c r="AJ14" s="133">
        <f ca="1">(1+'Case 3 Assumptions'!$C40)*INDEX('Base Case 3 - Forecasts'!$C$10:$CF$15,MATCH('Program Case 3 - Forecasts'!$B14,'Base Case 3 - Forecasts'!$B$10:$B$15,0),MATCH('Program Case 3 - Forecasts'!AJ$8,'Base Case 3 - Forecasts'!$C$8:$CF$8,0))</f>
        <v>1573858.6296760249</v>
      </c>
      <c r="AK14" s="133">
        <f ca="1">(1+'Case 3 Assumptions'!$C40)*INDEX('Base Case 3 - Forecasts'!$C$10:$CF$15,MATCH('Program Case 3 - Forecasts'!$B14,'Base Case 3 - Forecasts'!$B$10:$B$15,0),MATCH('Program Case 3 - Forecasts'!AK$8,'Base Case 3 - Forecasts'!$C$8:$CF$8,0))</f>
        <v>1583241.9356002079</v>
      </c>
      <c r="AL14" s="133">
        <f ca="1">(1+'Case 3 Assumptions'!$C40)*INDEX('Base Case 3 - Forecasts'!$C$10:$CF$15,MATCH('Program Case 3 - Forecasts'!$B14,'Base Case 3 - Forecasts'!$B$10:$B$15,0),MATCH('Program Case 3 - Forecasts'!AL$8,'Base Case 3 - Forecasts'!$C$8:$CF$8,0))</f>
        <v>1592681.1845604465</v>
      </c>
      <c r="AM14" s="133">
        <f ca="1">(1+'Case 3 Assumptions'!$C40)*INDEX('Base Case 3 - Forecasts'!$C$10:$CF$15,MATCH('Program Case 3 - Forecasts'!$B14,'Base Case 3 - Forecasts'!$B$10:$B$15,0),MATCH('Program Case 3 - Forecasts'!AM$8,'Base Case 3 - Forecasts'!$C$8:$CF$8,0))</f>
        <v>1602176.7100877278</v>
      </c>
      <c r="AN14" s="133">
        <f ca="1">(1+'Case 3 Assumptions'!$C40)*INDEX('Base Case 3 - Forecasts'!$C$10:$CF$15,MATCH('Program Case 3 - Forecasts'!$B14,'Base Case 3 - Forecasts'!$B$10:$B$15,0),MATCH('Program Case 3 - Forecasts'!AN$8,'Base Case 3 - Forecasts'!$C$8:$CF$8,0))</f>
        <v>1611728.8477015416</v>
      </c>
      <c r="AO14" s="133">
        <f ca="1">(1+'Case 3 Assumptions'!$C40)*INDEX('Base Case 3 - Forecasts'!$C$10:$CF$15,MATCH('Program Case 3 - Forecasts'!$B14,'Base Case 3 - Forecasts'!$B$10:$B$15,0),MATCH('Program Case 3 - Forecasts'!AO$8,'Base Case 3 - Forecasts'!$C$8:$CF$8,0))</f>
        <v>1621337.9349217373</v>
      </c>
      <c r="AP14" s="133">
        <f ca="1">(1+'Case 3 Assumptions'!$C40)*INDEX('Base Case 3 - Forecasts'!$C$10:$CF$15,MATCH('Program Case 3 - Forecasts'!$B14,'Base Case 3 - Forecasts'!$B$10:$B$15,0),MATCH('Program Case 3 - Forecasts'!AP$8,'Base Case 3 - Forecasts'!$C$8:$CF$8,0))</f>
        <v>1631004.3112804482</v>
      </c>
      <c r="AQ14" s="133">
        <f ca="1">(1+'Case 3 Assumptions'!$C40)*INDEX('Base Case 3 - Forecasts'!$C$10:$CF$15,MATCH('Program Case 3 - Forecasts'!$B14,'Base Case 3 - Forecasts'!$B$10:$B$15,0),MATCH('Program Case 3 - Forecasts'!AQ$8,'Base Case 3 - Forecasts'!$C$8:$CF$8,0))</f>
        <v>1640728.3183340908</v>
      </c>
      <c r="AR14" s="133">
        <f ca="1">(1+'Case 3 Assumptions'!$C40)*INDEX('Base Case 3 - Forecasts'!$C$10:$CF$15,MATCH('Program Case 3 - Forecasts'!$B14,'Base Case 3 - Forecasts'!$B$10:$B$15,0),MATCH('Program Case 3 - Forecasts'!AR$8,'Base Case 3 - Forecasts'!$C$8:$CF$8,0))</f>
        <v>1649072.1372743731</v>
      </c>
      <c r="AS14" s="133">
        <f ca="1">(1+'Case 3 Assumptions'!$C40)*INDEX('Base Case 3 - Forecasts'!$C$10:$CF$15,MATCH('Program Case 3 - Forecasts'!$B14,'Base Case 3 - Forecasts'!$B$10:$B$15,0),MATCH('Program Case 3 - Forecasts'!AS$8,'Base Case 3 - Forecasts'!$C$8:$CF$8,0))</f>
        <v>1657458.3881722991</v>
      </c>
      <c r="AT14" s="133">
        <f ca="1">(1+'Case 3 Assumptions'!$C40)*INDEX('Base Case 3 - Forecasts'!$C$10:$CF$15,MATCH('Program Case 3 - Forecasts'!$B14,'Base Case 3 - Forecasts'!$B$10:$B$15,0),MATCH('Program Case 3 - Forecasts'!AT$8,'Base Case 3 - Forecasts'!$C$8:$CF$8,0))</f>
        <v>1665887.2868128761</v>
      </c>
      <c r="AU14" s="133">
        <f ca="1">(1+'Case 3 Assumptions'!$C40)*INDEX('Base Case 3 - Forecasts'!$C$10:$CF$15,MATCH('Program Case 3 - Forecasts'!$B14,'Base Case 3 - Forecasts'!$B$10:$B$15,0),MATCH('Program Case 3 - Forecasts'!AU$8,'Base Case 3 - Forecasts'!$C$8:$CF$8,0))</f>
        <v>1674359.0500784717</v>
      </c>
      <c r="AV14" s="133">
        <f ca="1">(1+'Case 3 Assumptions'!$C40)*INDEX('Base Case 3 - Forecasts'!$C$10:$CF$15,MATCH('Program Case 3 - Forecasts'!$B14,'Base Case 3 - Forecasts'!$B$10:$B$15,0),MATCH('Program Case 3 - Forecasts'!AV$8,'Base Case 3 - Forecasts'!$C$8:$CF$8,0))</f>
        <v>1682873.8959543952</v>
      </c>
      <c r="AW14" s="133">
        <f ca="1">(1+'Case 3 Assumptions'!$C40)*INDEX('Base Case 3 - Forecasts'!$C$10:$CF$15,MATCH('Program Case 3 - Forecasts'!$B14,'Base Case 3 - Forecasts'!$B$10:$B$15,0),MATCH('Program Case 3 - Forecasts'!AW$8,'Base Case 3 - Forecasts'!$C$8:$CF$8,0))</f>
        <v>1691432.0435345066</v>
      </c>
      <c r="AX14" s="133">
        <f ca="1">(1+'Case 3 Assumptions'!$C40)*INDEX('Base Case 3 - Forecasts'!$C$10:$CF$15,MATCH('Program Case 3 - Forecasts'!$B14,'Base Case 3 - Forecasts'!$B$10:$B$15,0),MATCH('Program Case 3 - Forecasts'!AX$8,'Base Case 3 - Forecasts'!$C$8:$CF$8,0))</f>
        <v>1700033.7130268533</v>
      </c>
      <c r="AY14" s="133">
        <f ca="1">(1+'Case 3 Assumptions'!$C40)*INDEX('Base Case 3 - Forecasts'!$C$10:$CF$15,MATCH('Program Case 3 - Forecasts'!$B14,'Base Case 3 - Forecasts'!$B$10:$B$15,0),MATCH('Program Case 3 - Forecasts'!AY$8,'Base Case 3 - Forecasts'!$C$8:$CF$8,0))</f>
        <v>1708679.1257593371</v>
      </c>
      <c r="AZ14" s="133">
        <f ca="1">(1+'Case 3 Assumptions'!$C40)*INDEX('Base Case 3 - Forecasts'!$C$10:$CF$15,MATCH('Program Case 3 - Forecasts'!$B14,'Base Case 3 - Forecasts'!$B$10:$B$15,0),MATCH('Program Case 3 - Forecasts'!AZ$8,'Base Case 3 - Forecasts'!$C$8:$CF$8,0))</f>
        <v>1717368.5041854081</v>
      </c>
      <c r="BA14" s="133">
        <f ca="1">(1+'Case 3 Assumptions'!$C40)*INDEX('Base Case 3 - Forecasts'!$C$10:$CF$15,MATCH('Program Case 3 - Forecasts'!$B14,'Base Case 3 - Forecasts'!$B$10:$B$15,0),MATCH('Program Case 3 - Forecasts'!BA$8,'Base Case 3 - Forecasts'!$C$8:$CF$8,0))</f>
        <v>1726102.0718897898</v>
      </c>
      <c r="BB14" s="133">
        <f ca="1">(1+'Case 3 Assumptions'!$C40)*INDEX('Base Case 3 - Forecasts'!$C$10:$CF$15,MATCH('Program Case 3 - Forecasts'!$B14,'Base Case 3 - Forecasts'!$B$10:$B$15,0),MATCH('Program Case 3 - Forecasts'!BB$8,'Base Case 3 - Forecasts'!$C$8:$CF$8,0))</f>
        <v>1733859.7565478296</v>
      </c>
      <c r="BC14" s="133">
        <f ca="1">(1+'Case 3 Assumptions'!$C40)*INDEX('Base Case 3 - Forecasts'!$C$10:$CF$15,MATCH('Program Case 3 - Forecasts'!$B14,'Base Case 3 - Forecasts'!$B$10:$B$15,0),MATCH('Program Case 3 - Forecasts'!BC$8,'Base Case 3 - Forecasts'!$C$8:$CF$8,0))</f>
        <v>1741652.3068561887</v>
      </c>
      <c r="BD14" s="133">
        <f ca="1">(1+'Case 3 Assumptions'!$C40)*INDEX('Base Case 3 - Forecasts'!$C$10:$CF$15,MATCH('Program Case 3 - Forecasts'!$B14,'Base Case 3 - Forecasts'!$B$10:$B$15,0),MATCH('Program Case 3 - Forecasts'!BD$8,'Base Case 3 - Forecasts'!$C$8:$CF$8,0))</f>
        <v>1749479.8795128542</v>
      </c>
      <c r="BE14" s="133">
        <f ca="1">(1+'Case 3 Assumptions'!$C40)*INDEX('Base Case 3 - Forecasts'!$C$10:$CF$15,MATCH('Program Case 3 - Forecasts'!$B14,'Base Case 3 - Forecasts'!$B$10:$B$15,0),MATCH('Program Case 3 - Forecasts'!BE$8,'Base Case 3 - Forecasts'!$C$8:$CF$8,0))</f>
        <v>1757342.6319200671</v>
      </c>
      <c r="BF14" s="133">
        <f ca="1">(1+'Case 3 Assumptions'!$C40)*INDEX('Base Case 3 - Forecasts'!$C$10:$CF$15,MATCH('Program Case 3 - Forecasts'!$B14,'Base Case 3 - Forecasts'!$B$10:$B$15,0),MATCH('Program Case 3 - Forecasts'!BF$8,'Base Case 3 - Forecasts'!$C$8:$CF$8,0))</f>
        <v>1765240.7221874867</v>
      </c>
      <c r="BG14" s="133">
        <f ca="1">(1+'Case 3 Assumptions'!$C40)*INDEX('Base Case 3 - Forecasts'!$C$10:$CF$15,MATCH('Program Case 3 - Forecasts'!$B14,'Base Case 3 - Forecasts'!$B$10:$B$15,0),MATCH('Program Case 3 - Forecasts'!BG$8,'Base Case 3 - Forecasts'!$C$8:$CF$8,0))</f>
        <v>1773174.3091353714</v>
      </c>
      <c r="BH14" s="133">
        <f ca="1">(1+'Case 3 Assumptions'!$C40)*INDEX('Base Case 3 - Forecasts'!$C$10:$CF$15,MATCH('Program Case 3 - Forecasts'!$B14,'Base Case 3 - Forecasts'!$B$10:$B$15,0),MATCH('Program Case 3 - Forecasts'!BH$8,'Base Case 3 - Forecasts'!$C$8:$CF$8,0))</f>
        <v>1781143.5522977703</v>
      </c>
      <c r="BI14" s="133">
        <f ca="1">(1+'Case 3 Assumptions'!$C40)*INDEX('Base Case 3 - Forecasts'!$C$10:$CF$15,MATCH('Program Case 3 - Forecasts'!$B14,'Base Case 3 - Forecasts'!$B$10:$B$15,0),MATCH('Program Case 3 - Forecasts'!BI$8,'Base Case 3 - Forecasts'!$C$8:$CF$8,0))</f>
        <v>1789148.6119257328</v>
      </c>
      <c r="BJ14" s="133">
        <f ca="1">(1+'Case 3 Assumptions'!$C40)*INDEX('Base Case 3 - Forecasts'!$C$10:$CF$15,MATCH('Program Case 3 - Forecasts'!$B14,'Base Case 3 - Forecasts'!$B$10:$B$15,0),MATCH('Program Case 3 - Forecasts'!BJ$8,'Base Case 3 - Forecasts'!$C$8:$CF$8,0))</f>
        <v>1797189.6489905305</v>
      </c>
      <c r="BK14" s="133">
        <f ca="1">(1+'Case 3 Assumptions'!$C40)*INDEX('Base Case 3 - Forecasts'!$C$10:$CF$15,MATCH('Program Case 3 - Forecasts'!$B14,'Base Case 3 - Forecasts'!$B$10:$B$15,0),MATCH('Program Case 3 - Forecasts'!BK$8,'Base Case 3 - Forecasts'!$C$8:$CF$8,0))</f>
        <v>1805266.825186894</v>
      </c>
      <c r="BL14" s="133">
        <f ca="1">(1+'Case 3 Assumptions'!$C40)*INDEX('Base Case 3 - Forecasts'!$C$10:$CF$15,MATCH('Program Case 3 - Forecasts'!$B14,'Base Case 3 - Forecasts'!$B$10:$B$15,0),MATCH('Program Case 3 - Forecasts'!BL$8,'Base Case 3 - Forecasts'!$C$8:$CF$8,0))</f>
        <v>1812881.8874738009</v>
      </c>
      <c r="BM14" s="133">
        <f ca="1">(1+'Case 3 Assumptions'!$C40)*INDEX('Base Case 3 - Forecasts'!$C$10:$CF$15,MATCH('Program Case 3 - Forecasts'!$B14,'Base Case 3 - Forecasts'!$B$10:$B$15,0),MATCH('Program Case 3 - Forecasts'!BM$8,'Base Case 3 - Forecasts'!$C$8:$CF$8,0))</f>
        <v>1820529.0719782242</v>
      </c>
      <c r="BN14" s="133">
        <f ca="1">(1+'Case 3 Assumptions'!$C40)*INDEX('Base Case 3 - Forecasts'!$C$10:$CF$15,MATCH('Program Case 3 - Forecasts'!$B14,'Base Case 3 - Forecasts'!$B$10:$B$15,0),MATCH('Program Case 3 - Forecasts'!BN$8,'Base Case 3 - Forecasts'!$C$8:$CF$8,0))</f>
        <v>1828208.5141996276</v>
      </c>
      <c r="BO14" s="133">
        <f ca="1">(1+'Case 3 Assumptions'!$C40)*INDEX('Base Case 3 - Forecasts'!$C$10:$CF$15,MATCH('Program Case 3 - Forecasts'!$B14,'Base Case 3 - Forecasts'!$B$10:$B$15,0),MATCH('Program Case 3 - Forecasts'!BO$8,'Base Case 3 - Forecasts'!$C$8:$CF$8,0))</f>
        <v>1835920.3502090452</v>
      </c>
      <c r="BP14" s="133">
        <f ca="1">(1+'Case 3 Assumptions'!$C40)*INDEX('Base Case 3 - Forecasts'!$C$10:$CF$15,MATCH('Program Case 3 - Forecasts'!$B14,'Base Case 3 - Forecasts'!$B$10:$B$15,0),MATCH('Program Case 3 - Forecasts'!BP$8,'Base Case 3 - Forecasts'!$C$8:$CF$8,0))</f>
        <v>1843664.7166514932</v>
      </c>
      <c r="BQ14" s="133">
        <f ca="1">(1+'Case 3 Assumptions'!$C40)*INDEX('Base Case 3 - Forecasts'!$C$10:$CF$15,MATCH('Program Case 3 - Forecasts'!$B14,'Base Case 3 - Forecasts'!$B$10:$B$15,0),MATCH('Program Case 3 - Forecasts'!BQ$8,'Base Case 3 - Forecasts'!$C$8:$CF$8,0))</f>
        <v>1851441.7507483892</v>
      </c>
      <c r="BR14" s="133">
        <f ca="1">(1+'Case 3 Assumptions'!$C40)*INDEX('Base Case 3 - Forecasts'!$C$10:$CF$15,MATCH('Program Case 3 - Forecasts'!$B14,'Base Case 3 - Forecasts'!$B$10:$B$15,0),MATCH('Program Case 3 - Forecasts'!BR$8,'Base Case 3 - Forecasts'!$C$8:$CF$8,0))</f>
        <v>1859251.5902999854</v>
      </c>
      <c r="BS14" s="133">
        <f ca="1">(1+'Case 3 Assumptions'!$C40)*INDEX('Base Case 3 - Forecasts'!$C$10:$CF$15,MATCH('Program Case 3 - Forecasts'!$B14,'Base Case 3 - Forecasts'!$B$10:$B$15,0),MATCH('Program Case 3 - Forecasts'!BS$8,'Base Case 3 - Forecasts'!$C$8:$CF$8,0))</f>
        <v>1867094.3736878091</v>
      </c>
      <c r="BT14" s="133">
        <f ca="1">(1+'Case 3 Assumptions'!$C40)*INDEX('Base Case 3 - Forecasts'!$C$10:$CF$15,MATCH('Program Case 3 - Forecasts'!$B14,'Base Case 3 - Forecasts'!$B$10:$B$15,0),MATCH('Program Case 3 - Forecasts'!BT$8,'Base Case 3 - Forecasts'!$C$8:$CF$8,0))</f>
        <v>1874970.2398771157</v>
      </c>
      <c r="BU14" s="133">
        <f ca="1">(1+'Case 3 Assumptions'!$C40)*INDEX('Base Case 3 - Forecasts'!$C$10:$CF$15,MATCH('Program Case 3 - Forecasts'!$B14,'Base Case 3 - Forecasts'!$B$10:$B$15,0),MATCH('Program Case 3 - Forecasts'!BU$8,'Base Case 3 - Forecasts'!$C$8:$CF$8,0))</f>
        <v>1882879.3284193499</v>
      </c>
      <c r="BV14" s="133">
        <f ca="1">(1+'Case 3 Assumptions'!$C40)*INDEX('Base Case 3 - Forecasts'!$C$10:$CF$15,MATCH('Program Case 3 - Forecasts'!$B14,'Base Case 3 - Forecasts'!$B$10:$B$15,0),MATCH('Program Case 3 - Forecasts'!BV$8,'Base Case 3 - Forecasts'!$C$8:$CF$8,0))</f>
        <v>1890350.5277424031</v>
      </c>
      <c r="BW14" s="133">
        <f ca="1">(1+'Case 3 Assumptions'!$C40)*INDEX('Base Case 3 - Forecasts'!$C$10:$CF$15,MATCH('Program Case 3 - Forecasts'!$B14,'Base Case 3 - Forecasts'!$B$10:$B$15,0),MATCH('Program Case 3 - Forecasts'!BW$8,'Base Case 3 - Forecasts'!$C$8:$CF$8,0))</f>
        <v>1897851.3725230715</v>
      </c>
      <c r="BX14" s="133">
        <f ca="1">(1+'Case 3 Assumptions'!$C40)*INDEX('Base Case 3 - Forecasts'!$C$10:$CF$15,MATCH('Program Case 3 - Forecasts'!$B14,'Base Case 3 - Forecasts'!$B$10:$B$15,0),MATCH('Program Case 3 - Forecasts'!BX$8,'Base Case 3 - Forecasts'!$C$8:$CF$8,0))</f>
        <v>1905381.9803934938</v>
      </c>
      <c r="BY14" s="133">
        <f ca="1">(1+'Case 3 Assumptions'!$C40)*INDEX('Base Case 3 - Forecasts'!$C$10:$CF$15,MATCH('Program Case 3 - Forecasts'!$B14,'Base Case 3 - Forecasts'!$B$10:$B$15,0),MATCH('Program Case 3 - Forecasts'!BY$8,'Base Case 3 - Forecasts'!$C$8:$CF$8,0))</f>
        <v>1912942.4694525695</v>
      </c>
      <c r="BZ14" s="133">
        <f ca="1">(1+'Case 3 Assumptions'!$C40)*INDEX('Base Case 3 - Forecasts'!$C$10:$CF$15,MATCH('Program Case 3 - Forecasts'!$B14,'Base Case 3 - Forecasts'!$B$10:$B$15,0),MATCH('Program Case 3 - Forecasts'!BZ$8,'Base Case 3 - Forecasts'!$C$8:$CF$8,0))</f>
        <v>1920532.9582678098</v>
      </c>
      <c r="CA14" s="133">
        <f ca="1">(1+'Case 3 Assumptions'!$C40)*INDEX('Base Case 3 - Forecasts'!$C$10:$CF$15,MATCH('Program Case 3 - Forecasts'!$B14,'Base Case 3 - Forecasts'!$B$10:$B$15,0),MATCH('Program Case 3 - Forecasts'!CA$8,'Base Case 3 - Forecasts'!$C$8:$CF$8,0))</f>
        <v>1928153.5658771978</v>
      </c>
      <c r="CB14" s="133">
        <f ca="1">(1+'Case 3 Assumptions'!$C40)*INDEX('Base Case 3 - Forecasts'!$C$10:$CF$15,MATCH('Program Case 3 - Forecasts'!$B14,'Base Case 3 - Forecasts'!$B$10:$B$15,0),MATCH('Program Case 3 - Forecasts'!CB$8,'Base Case 3 - Forecasts'!$C$8:$CF$8,0))</f>
        <v>1935804.4117910557</v>
      </c>
      <c r="CC14" s="133">
        <f ca="1">(1+'Case 3 Assumptions'!$C40)*INDEX('Base Case 3 - Forecasts'!$C$10:$CF$15,MATCH('Program Case 3 - Forecasts'!$B14,'Base Case 3 - Forecasts'!$B$10:$B$15,0),MATCH('Program Case 3 - Forecasts'!CC$8,'Base Case 3 - Forecasts'!$C$8:$CF$8,0))</f>
        <v>1943485.6159939182</v>
      </c>
      <c r="CD14" s="133">
        <f ca="1">(1+'Case 3 Assumptions'!$C40)*INDEX('Base Case 3 - Forecasts'!$C$10:$CF$15,MATCH('Program Case 3 - Forecasts'!$B14,'Base Case 3 - Forecasts'!$B$10:$B$15,0),MATCH('Program Case 3 - Forecasts'!CD$8,'Base Case 3 - Forecasts'!$C$8:$CF$8,0))</f>
        <v>1951197.2989464134</v>
      </c>
      <c r="CE14" s="133">
        <f ca="1">(1+'Case 3 Assumptions'!$C40)*INDEX('Base Case 3 - Forecasts'!$C$10:$CF$15,MATCH('Program Case 3 - Forecasts'!$B14,'Base Case 3 - Forecasts'!$B$10:$B$15,0),MATCH('Program Case 3 - Forecasts'!CE$8,'Base Case 3 - Forecasts'!$C$8:$CF$8,0))</f>
        <v>1958939.5815871549</v>
      </c>
      <c r="CF14" s="133">
        <f ca="1">(1+'Case 3 Assumptions'!$C40)*INDEX('Base Case 3 - Forecasts'!$C$10:$CF$15,MATCH('Program Case 3 - Forecasts'!$B14,'Base Case 3 - Forecasts'!$B$10:$B$15,0),MATCH('Program Case 3 - Forecasts'!CF$8,'Base Case 3 - Forecasts'!$C$8:$CF$8,0))</f>
        <v>1966712.5853346349</v>
      </c>
    </row>
    <row r="15" spans="1:84" x14ac:dyDescent="0.2">
      <c r="B15" s="118" t="s">
        <v>36</v>
      </c>
      <c r="C15" s="160">
        <f ca="1">INDEX(INDIRECT("'Base Case "&amp;$E$6&amp;" - Forecasts'!$C$10:$AH$15"),MATCH('Program Case 3 - Forecasts'!$B15,INDIRECT("'Base Case "&amp;$E$6&amp;" - Forecasts'!$B$10:$B$15"),0),MATCH('Program Case 3 - Forecasts'!C$8,INDIRECT("'Base Case "&amp;$E$6&amp;" - Forecasts'!$C$8:$AH$8"),0))</f>
        <v>323820</v>
      </c>
      <c r="D15" s="160">
        <f ca="1">INDEX(INDIRECT("'Base Case "&amp;$E$6&amp;" - Forecasts'!$C$10:$AH$15"),MATCH('Program Case 3 - Forecasts'!$B15,INDIRECT("'Base Case "&amp;$E$6&amp;" - Forecasts'!$B$10:$B$15"),0),MATCH('Program Case 3 - Forecasts'!D$8,INDIRECT("'Base Case "&amp;$E$6&amp;" - Forecasts'!$C$8:$AH$8"),0))</f>
        <v>307884</v>
      </c>
      <c r="E15" s="160">
        <f ca="1">INDEX(INDIRECT("'Base Case "&amp;$E$6&amp;" - Forecasts'!$C$10:$AH$15"),MATCH('Program Case 3 - Forecasts'!$B15,INDIRECT("'Base Case "&amp;$E$6&amp;" - Forecasts'!$B$10:$B$15"),0),MATCH('Program Case 3 - Forecasts'!E$8,INDIRECT("'Base Case "&amp;$E$6&amp;" - Forecasts'!$C$8:$AH$8"),0))</f>
        <v>313836</v>
      </c>
      <c r="F15" s="133">
        <f ca="1">(1+'Case 3 Assumptions'!$C39)*INDEX('Base Case 3 - Forecasts'!$C$10:$CF$15,MATCH('Program Case 3 - Forecasts'!$B15,'Base Case 3 - Forecasts'!$B$10:$B$15,0),MATCH('Program Case 3 - Forecasts'!F$8,'Base Case 3 - Forecasts'!$C$8:$CF$8,0))+'Demographic-Economic'!$D$27*F25</f>
        <v>316990.78937148186</v>
      </c>
      <c r="G15" s="133">
        <f ca="1">(1+'Case 3 Assumptions'!$C39)*INDEX('Base Case 3 - Forecasts'!$C$10:$CF$15,MATCH('Program Case 3 - Forecasts'!$B15,'Base Case 3 - Forecasts'!$B$10:$B$15,0),MATCH('Program Case 3 - Forecasts'!G$8,'Base Case 3 - Forecasts'!$C$8:$CF$8,0))+'Demographic-Economic'!$D$27*G25</f>
        <v>320177.29179047392</v>
      </c>
      <c r="H15" s="133">
        <f ca="1">(1+'Case 3 Assumptions'!$C39)*INDEX('Base Case 3 - Forecasts'!$C$10:$CF$15,MATCH('Program Case 3 - Forecasts'!$B15,'Base Case 3 - Forecasts'!$B$10:$B$15,0),MATCH('Program Case 3 - Forecasts'!H$8,'Base Case 3 - Forecasts'!$C$8:$CF$8,0))+'Demographic-Economic'!$D$27*H25</f>
        <v>409536.04720948503</v>
      </c>
      <c r="I15" s="133">
        <f ca="1">(1+'Case 3 Assumptions'!$C39)*INDEX('Base Case 3 - Forecasts'!$C$10:$CF$15,MATCH('Program Case 3 - Forecasts'!$B15,'Base Case 3 - Forecasts'!$B$10:$B$15,0),MATCH('Program Case 3 - Forecasts'!I$8,'Base Case 3 - Forecasts'!$C$8:$CF$8,0))+'Demographic-Economic'!$D$27*I25</f>
        <v>326646.71413821954</v>
      </c>
      <c r="J15" s="133">
        <f ca="1">(1+'Case 3 Assumptions'!$C39)*INDEX('Base Case 3 - Forecasts'!$C$10:$CF$15,MATCH('Program Case 3 - Forecasts'!$B15,'Base Case 3 - Forecasts'!$B$10:$B$15,0),MATCH('Program Case 3 - Forecasts'!J$8,'Base Case 3 - Forecasts'!$C$8:$CF$8,0))+'Demographic-Economic'!$D$27*J25</f>
        <v>329930.28129429062</v>
      </c>
      <c r="K15" s="133">
        <f ca="1">(1+'Case 3 Assumptions'!$C39)*INDEX('Base Case 3 - Forecasts'!$C$10:$CF$15,MATCH('Program Case 3 - Forecasts'!$B15,'Base Case 3 - Forecasts'!$B$10:$B$15,0),MATCH('Program Case 3 - Forecasts'!K$8,'Base Case 3 - Forecasts'!$C$8:$CF$8,0))+'Demographic-Economic'!$D$27*K25</f>
        <v>333246.85601725819</v>
      </c>
      <c r="L15" s="133">
        <f ca="1">(1+'Case 3 Assumptions'!$C39)*INDEX('Base Case 3 - Forecasts'!$C$10:$CF$15,MATCH('Program Case 3 - Forecasts'!$B15,'Base Case 3 - Forecasts'!$B$10:$B$15,0),MATCH('Program Case 3 - Forecasts'!L$8,'Base Case 3 - Forecasts'!$C$8:$CF$8,0))+'Demographic-Economic'!$D$27*L25</f>
        <v>336596.77011074329</v>
      </c>
      <c r="M15" s="133">
        <f ca="1">(1+'Case 3 Assumptions'!$C39)*INDEX('Base Case 3 - Forecasts'!$C$10:$CF$15,MATCH('Program Case 3 - Forecasts'!$B15,'Base Case 3 - Forecasts'!$B$10:$B$15,0),MATCH('Program Case 3 - Forecasts'!M$8,'Base Case 3 - Forecasts'!$C$8:$CF$8,0))+'Demographic-Economic'!$D$27*M25</f>
        <v>339980.3587137732</v>
      </c>
      <c r="N15" s="133">
        <f ca="1">(1+'Case 3 Assumptions'!$C39)*INDEX('Base Case 3 - Forecasts'!$C$10:$CF$15,MATCH('Program Case 3 - Forecasts'!$B15,'Base Case 3 - Forecasts'!$B$10:$B$15,0),MATCH('Program Case 3 - Forecasts'!N$8,'Base Case 3 - Forecasts'!$C$8:$CF$8,0))+'Demographic-Economic'!$D$27*N25</f>
        <v>342864.06547989714</v>
      </c>
      <c r="O15" s="133">
        <f ca="1">(1+'Case 3 Assumptions'!$C39)*INDEX('Base Case 3 - Forecasts'!$C$10:$CF$15,MATCH('Program Case 3 - Forecasts'!$B15,'Base Case 3 - Forecasts'!$B$10:$B$15,0),MATCH('Program Case 3 - Forecasts'!O$8,'Base Case 3 - Forecasts'!$C$8:$CF$8,0))+'Demographic-Economic'!$D$27*O25</f>
        <v>345772.23179052083</v>
      </c>
      <c r="P15" s="133">
        <f ca="1">(1+'Case 3 Assumptions'!$C39)*INDEX('Base Case 3 - Forecasts'!$C$10:$CF$15,MATCH('Program Case 3 - Forecasts'!$B15,'Base Case 3 - Forecasts'!$B$10:$B$15,0),MATCH('Program Case 3 - Forecasts'!P$8,'Base Case 3 - Forecasts'!$C$8:$CF$8,0))+'Demographic-Economic'!$D$27*P25</f>
        <v>348705.0651110232</v>
      </c>
      <c r="Q15" s="133">
        <f ca="1">(1+'Case 3 Assumptions'!$C39)*INDEX('Base Case 3 - Forecasts'!$C$10:$CF$15,MATCH('Program Case 3 - Forecasts'!$B15,'Base Case 3 - Forecasts'!$B$10:$B$15,0),MATCH('Program Case 3 - Forecasts'!Q$8,'Base Case 3 - Forecasts'!$C$8:$CF$8,0))+'Demographic-Economic'!$D$27*Q25</f>
        <v>351662.77466650057</v>
      </c>
      <c r="R15" s="133">
        <f ca="1">(1+'Case 3 Assumptions'!$C39)*INDEX('Base Case 3 - Forecasts'!$C$10:$CF$15,MATCH('Program Case 3 - Forecasts'!$B15,'Base Case 3 - Forecasts'!$B$10:$B$15,0),MATCH('Program Case 3 - Forecasts'!R$8,'Base Case 3 - Forecasts'!$C$8:$CF$8,0))+'Demographic-Economic'!$D$27*R25</f>
        <v>354645.57145669241</v>
      </c>
      <c r="S15" s="133">
        <f ca="1">(1+'Case 3 Assumptions'!$C39)*INDEX('Base Case 3 - Forecasts'!$C$10:$CF$15,MATCH('Program Case 3 - Forecasts'!$B15,'Base Case 3 - Forecasts'!$B$10:$B$15,0),MATCH('Program Case 3 - Forecasts'!S$8,'Base Case 3 - Forecasts'!$C$8:$CF$8,0))+'Demographic-Economic'!$D$27*S25</f>
        <v>357653.66827103385</v>
      </c>
      <c r="T15" s="133">
        <f ca="1">(1+'Case 3 Assumptions'!$C39)*INDEX('Base Case 3 - Forecasts'!$C$10:$CF$15,MATCH('Program Case 3 - Forecasts'!$B15,'Base Case 3 - Forecasts'!$B$10:$B$15,0),MATCH('Program Case 3 - Forecasts'!T$8,'Base Case 3 - Forecasts'!$C$8:$CF$8,0))+'Demographic-Economic'!$D$27*T25</f>
        <v>360687.27970383584</v>
      </c>
      <c r="U15" s="133">
        <f ca="1">(1+'Case 3 Assumptions'!$C39)*INDEX('Base Case 3 - Forecasts'!$C$10:$CF$15,MATCH('Program Case 3 - Forecasts'!$B15,'Base Case 3 - Forecasts'!$B$10:$B$15,0),MATCH('Program Case 3 - Forecasts'!U$8,'Base Case 3 - Forecasts'!$C$8:$CF$8,0))+'Demographic-Economic'!$D$27*U25</f>
        <v>363746.62216959416</v>
      </c>
      <c r="V15" s="133">
        <f ca="1">(1+'Case 3 Assumptions'!$C39)*INDEX('Base Case 3 - Forecasts'!$C$10:$CF$15,MATCH('Program Case 3 - Forecasts'!$B15,'Base Case 3 - Forecasts'!$B$10:$B$15,0),MATCH('Program Case 3 - Forecasts'!V$8,'Base Case 3 - Forecasts'!$C$8:$CF$8,0))+'Demographic-Economic'!$D$27*V25</f>
        <v>366831.91391842806</v>
      </c>
      <c r="W15" s="133">
        <f ca="1">(1+'Case 3 Assumptions'!$C39)*INDEX('Base Case 3 - Forecasts'!$C$10:$CF$15,MATCH('Program Case 3 - Forecasts'!$B15,'Base Case 3 - Forecasts'!$B$10:$B$15,0),MATCH('Program Case 3 - Forecasts'!W$8,'Base Case 3 - Forecasts'!$C$8:$CF$8,0))+'Demographic-Economic'!$D$27*W25</f>
        <v>369943.37505165004</v>
      </c>
      <c r="X15" s="133">
        <f ca="1">(1+'Case 3 Assumptions'!$C39)*INDEX('Base Case 3 - Forecasts'!$C$10:$CF$15,MATCH('Program Case 3 - Forecasts'!$B15,'Base Case 3 - Forecasts'!$B$10:$B$15,0),MATCH('Program Case 3 - Forecasts'!X$8,'Base Case 3 - Forecasts'!$C$8:$CF$8,0))+'Demographic-Economic'!$D$27*X25</f>
        <v>372649.11104134988</v>
      </c>
      <c r="Y15" s="133">
        <f ca="1">(1+'Case 3 Assumptions'!$C39)*INDEX('Base Case 3 - Forecasts'!$C$10:$CF$15,MATCH('Program Case 3 - Forecasts'!$B15,'Base Case 3 - Forecasts'!$B$10:$B$15,0),MATCH('Program Case 3 - Forecasts'!Y$8,'Base Case 3 - Forecasts'!$C$8:$CF$8,0))+'Demographic-Economic'!$D$27*Y25</f>
        <v>375374.63656571822</v>
      </c>
      <c r="Z15" s="133">
        <f ca="1">(1+'Case 3 Assumptions'!$C39)*INDEX('Base Case 3 - Forecasts'!$C$10:$CF$15,MATCH('Program Case 3 - Forecasts'!$B15,'Base Case 3 - Forecasts'!$B$10:$B$15,0),MATCH('Program Case 3 - Forecasts'!Z$8,'Base Case 3 - Forecasts'!$C$8:$CF$8,0))+'Demographic-Economic'!$D$27*Z25</f>
        <v>378120.09636381455</v>
      </c>
      <c r="AA15" s="133">
        <f ca="1">(1+'Case 3 Assumptions'!$C39)*INDEX('Base Case 3 - Forecasts'!$C$10:$CF$15,MATCH('Program Case 3 - Forecasts'!$B15,'Base Case 3 - Forecasts'!$B$10:$B$15,0),MATCH('Program Case 3 - Forecasts'!AA$8,'Base Case 3 - Forecasts'!$C$8:$CF$8,0))+'Demographic-Economic'!$D$27*AA25</f>
        <v>380885.63623330812</v>
      </c>
      <c r="AB15" s="133">
        <f ca="1">(1+'Case 3 Assumptions'!$C39)*INDEX('Base Case 3 - Forecasts'!$C$10:$CF$15,MATCH('Program Case 3 - Forecasts'!$B15,'Base Case 3 - Forecasts'!$B$10:$B$15,0),MATCH('Program Case 3 - Forecasts'!AB$8,'Base Case 3 - Forecasts'!$C$8:$CF$8,0))+'Demographic-Economic'!$D$27*AB25</f>
        <v>383671.40303822065</v>
      </c>
      <c r="AC15" s="133">
        <f ca="1">(1+'Case 3 Assumptions'!$C39)*INDEX('Base Case 3 - Forecasts'!$C$10:$CF$15,MATCH('Program Case 3 - Forecasts'!$B15,'Base Case 3 - Forecasts'!$B$10:$B$15,0),MATCH('Program Case 3 - Forecasts'!AC$8,'Base Case 3 - Forecasts'!$C$8:$CF$8,0))+'Demographic-Economic'!$D$27*AC25</f>
        <v>386477.54471672542</v>
      </c>
      <c r="AD15" s="133">
        <f ca="1">(1+'Case 3 Assumptions'!$C39)*INDEX('Base Case 3 - Forecasts'!$C$10:$CF$15,MATCH('Program Case 3 - Forecasts'!$B15,'Base Case 3 - Forecasts'!$B$10:$B$15,0),MATCH('Program Case 3 - Forecasts'!AD$8,'Base Case 3 - Forecasts'!$C$8:$CF$8,0))+'Demographic-Economic'!$D$27*AD25</f>
        <v>389304.21028900356</v>
      </c>
      <c r="AE15" s="133">
        <f ca="1">(1+'Case 3 Assumptions'!$C39)*INDEX('Base Case 3 - Forecasts'!$C$10:$CF$15,MATCH('Program Case 3 - Forecasts'!$B15,'Base Case 3 - Forecasts'!$B$10:$B$15,0),MATCH('Program Case 3 - Forecasts'!AE$8,'Base Case 3 - Forecasts'!$C$8:$CF$8,0))+'Demographic-Economic'!$D$27*AE25</f>
        <v>392151.54986515781</v>
      </c>
      <c r="AF15" s="133">
        <f ca="1">(1+'Case 3 Assumptions'!$C39)*INDEX('Base Case 3 - Forecasts'!$C$10:$CF$15,MATCH('Program Case 3 - Forecasts'!$B15,'Base Case 3 - Forecasts'!$B$10:$B$15,0),MATCH('Program Case 3 - Forecasts'!AF$8,'Base Case 3 - Forecasts'!$C$8:$CF$8,0))+'Demographic-Economic'!$D$27*AF25</f>
        <v>395019.71465318406</v>
      </c>
      <c r="AG15" s="133">
        <f ca="1">(1+'Case 3 Assumptions'!$C39)*INDEX('Base Case 3 - Forecasts'!$C$10:$CF$15,MATCH('Program Case 3 - Forecasts'!$B15,'Base Case 3 - Forecasts'!$B$10:$B$15,0),MATCH('Program Case 3 - Forecasts'!AG$8,'Base Case 3 - Forecasts'!$C$8:$CF$8,0))+'Demographic-Economic'!$D$27*AG25</f>
        <v>397908.85696700128</v>
      </c>
      <c r="AH15" s="133">
        <f ca="1">(1+'Case 3 Assumptions'!$C39)*INDEX('Base Case 3 - Forecasts'!$C$10:$CF$15,MATCH('Program Case 3 - Forecasts'!$B15,'Base Case 3 - Forecasts'!$B$10:$B$15,0),MATCH('Program Case 3 - Forecasts'!AH$8,'Base Case 3 - Forecasts'!$C$8:$CF$8,0))+'Demographic-Economic'!$D$27*AH25</f>
        <v>400281.17965498747</v>
      </c>
      <c r="AI15" s="133">
        <f ca="1">(1+'Case 3 Assumptions'!$C39)*INDEX('Base Case 3 - Forecasts'!$C$10:$CF$15,MATCH('Program Case 3 - Forecasts'!$B15,'Base Case 3 - Forecasts'!$B$10:$B$15,0),MATCH('Program Case 3 - Forecasts'!AI$8,'Base Case 3 - Forecasts'!$C$8:$CF$8,0))+'Demographic-Economic'!$D$27*AI25</f>
        <v>402667.64607171307</v>
      </c>
      <c r="AJ15" s="133">
        <f ca="1">(1+'Case 3 Assumptions'!$C39)*INDEX('Base Case 3 - Forecasts'!$C$10:$CF$15,MATCH('Program Case 3 - Forecasts'!$B15,'Base Case 3 - Forecasts'!$B$10:$B$15,0),MATCH('Program Case 3 - Forecasts'!AJ$8,'Base Case 3 - Forecasts'!$C$8:$CF$8,0))+'Demographic-Economic'!$D$27*AJ25</f>
        <v>405068.34054173622</v>
      </c>
      <c r="AK15" s="133">
        <f ca="1">(1+'Case 3 Assumptions'!$C39)*INDEX('Base Case 3 - Forecasts'!$C$10:$CF$15,MATCH('Program Case 3 - Forecasts'!$B15,'Base Case 3 - Forecasts'!$B$10:$B$15,0),MATCH('Program Case 3 - Forecasts'!AK$8,'Base Case 3 - Forecasts'!$C$8:$CF$8,0))+'Demographic-Economic'!$D$27*AK25</f>
        <v>407483.34789235616</v>
      </c>
      <c r="AL15" s="133">
        <f ca="1">(1+'Case 3 Assumptions'!$C39)*INDEX('Base Case 3 - Forecasts'!$C$10:$CF$15,MATCH('Program Case 3 - Forecasts'!$B15,'Base Case 3 - Forecasts'!$B$10:$B$15,0),MATCH('Program Case 3 - Forecasts'!AL$8,'Base Case 3 - Forecasts'!$C$8:$CF$8,0))+'Demographic-Economic'!$D$27*AL25</f>
        <v>409912.75345661025</v>
      </c>
      <c r="AM15" s="133">
        <f ca="1">(1+'Case 3 Assumptions'!$C39)*INDEX('Base Case 3 - Forecasts'!$C$10:$CF$15,MATCH('Program Case 3 - Forecasts'!$B15,'Base Case 3 - Forecasts'!$B$10:$B$15,0),MATCH('Program Case 3 - Forecasts'!AM$8,'Base Case 3 - Forecasts'!$C$8:$CF$8,0))+'Demographic-Economic'!$D$27*AM25</f>
        <v>412356.64307628933</v>
      </c>
      <c r="AN15" s="133">
        <f ca="1">(1+'Case 3 Assumptions'!$C39)*INDEX('Base Case 3 - Forecasts'!$C$10:$CF$15,MATCH('Program Case 3 - Forecasts'!$B15,'Base Case 3 - Forecasts'!$B$10:$B$15,0),MATCH('Program Case 3 - Forecasts'!AN$8,'Base Case 3 - Forecasts'!$C$8:$CF$8,0))+'Demographic-Economic'!$D$27*AN25</f>
        <v>414815.10310497083</v>
      </c>
      <c r="AO15" s="133">
        <f ca="1">(1+'Case 3 Assumptions'!$C39)*INDEX('Base Case 3 - Forecasts'!$C$10:$CF$15,MATCH('Program Case 3 - Forecasts'!$B15,'Base Case 3 - Forecasts'!$B$10:$B$15,0),MATCH('Program Case 3 - Forecasts'!AO$8,'Base Case 3 - Forecasts'!$C$8:$CF$8,0))+'Demographic-Economic'!$D$27*AO25</f>
        <v>417288.2204110701</v>
      </c>
      <c r="AP15" s="133">
        <f ca="1">(1+'Case 3 Assumptions'!$C39)*INDEX('Base Case 3 - Forecasts'!$C$10:$CF$15,MATCH('Program Case 3 - Forecasts'!$B15,'Base Case 3 - Forecasts'!$B$10:$B$15,0),MATCH('Program Case 3 - Forecasts'!AP$8,'Base Case 3 - Forecasts'!$C$8:$CF$8,0))+'Demographic-Economic'!$D$27*AP25</f>
        <v>419776.08238090976</v>
      </c>
      <c r="AQ15" s="133">
        <f ca="1">(1+'Case 3 Assumptions'!$C39)*INDEX('Base Case 3 - Forecasts'!$C$10:$CF$15,MATCH('Program Case 3 - Forecasts'!$B15,'Base Case 3 - Forecasts'!$B$10:$B$15,0),MATCH('Program Case 3 - Forecasts'!AQ$8,'Base Case 3 - Forecasts'!$C$8:$CF$8,0))+'Demographic-Economic'!$D$27*AQ25</f>
        <v>422278.77692180756</v>
      </c>
      <c r="AR15" s="133">
        <f ca="1">(1+'Case 3 Assumptions'!$C39)*INDEX('Base Case 3 - Forecasts'!$C$10:$CF$15,MATCH('Program Case 3 - Forecasts'!$B15,'Base Case 3 - Forecasts'!$B$10:$B$15,0),MATCH('Program Case 3 - Forecasts'!AR$8,'Base Case 3 - Forecasts'!$C$8:$CF$8,0))+'Demographic-Economic'!$D$27*AR25</f>
        <v>424426.24863762275</v>
      </c>
      <c r="AS15" s="133">
        <f ca="1">(1+'Case 3 Assumptions'!$C39)*INDEX('Base Case 3 - Forecasts'!$C$10:$CF$15,MATCH('Program Case 3 - Forecasts'!$B15,'Base Case 3 - Forecasts'!$B$10:$B$15,0),MATCH('Program Case 3 - Forecasts'!AS$8,'Base Case 3 - Forecasts'!$C$8:$CF$8,0))+'Demographic-Economic'!$D$27*AS25</f>
        <v>426584.64118352049</v>
      </c>
      <c r="AT15" s="133">
        <f ca="1">(1+'Case 3 Assumptions'!$C39)*INDEX('Base Case 3 - Forecasts'!$C$10:$CF$15,MATCH('Program Case 3 - Forecasts'!$B15,'Base Case 3 - Forecasts'!$B$10:$B$15,0),MATCH('Program Case 3 - Forecasts'!AT$8,'Base Case 3 - Forecasts'!$C$8:$CF$8,0))+'Demographic-Economic'!$D$27*AT25</f>
        <v>428754.01009668381</v>
      </c>
      <c r="AU15" s="133">
        <f ca="1">(1+'Case 3 Assumptions'!$C39)*INDEX('Base Case 3 - Forecasts'!$C$10:$CF$15,MATCH('Program Case 3 - Forecasts'!$B15,'Base Case 3 - Forecasts'!$B$10:$B$15,0),MATCH('Program Case 3 - Forecasts'!AU$8,'Base Case 3 - Forecasts'!$C$8:$CF$8,0))+'Demographic-Economic'!$D$27*AU25</f>
        <v>430934.41119672643</v>
      </c>
      <c r="AV15" s="133">
        <f ca="1">(1+'Case 3 Assumptions'!$C39)*INDEX('Base Case 3 - Forecasts'!$C$10:$CF$15,MATCH('Program Case 3 - Forecasts'!$B15,'Base Case 3 - Forecasts'!$B$10:$B$15,0),MATCH('Program Case 3 - Forecasts'!AV$8,'Base Case 3 - Forecasts'!$C$8:$CF$8,0))+'Demographic-Economic'!$D$27*AV25</f>
        <v>433125.90058712929</v>
      </c>
      <c r="AW15" s="133">
        <f ca="1">(1+'Case 3 Assumptions'!$C39)*INDEX('Base Case 3 - Forecasts'!$C$10:$CF$15,MATCH('Program Case 3 - Forecasts'!$B15,'Base Case 3 - Forecasts'!$B$10:$B$15,0),MATCH('Program Case 3 - Forecasts'!AW$8,'Base Case 3 - Forecasts'!$C$8:$CF$8,0))+'Demographic-Economic'!$D$27*AW25</f>
        <v>435328.53465668397</v>
      </c>
      <c r="AX15" s="133">
        <f ca="1">(1+'Case 3 Assumptions'!$C39)*INDEX('Base Case 3 - Forecasts'!$C$10:$CF$15,MATCH('Program Case 3 - Forecasts'!$B15,'Base Case 3 - Forecasts'!$B$10:$B$15,0),MATCH('Program Case 3 - Forecasts'!AX$8,'Base Case 3 - Forecasts'!$C$8:$CF$8,0))+'Demographic-Economic'!$D$27*AX25</f>
        <v>437542.37008094357</v>
      </c>
      <c r="AY15" s="133">
        <f ca="1">(1+'Case 3 Assumptions'!$C39)*INDEX('Base Case 3 - Forecasts'!$C$10:$CF$15,MATCH('Program Case 3 - Forecasts'!$B15,'Base Case 3 - Forecasts'!$B$10:$B$15,0),MATCH('Program Case 3 - Forecasts'!AY$8,'Base Case 3 - Forecasts'!$C$8:$CF$8,0))+'Demographic-Economic'!$D$27*AY25</f>
        <v>439767.46382368112</v>
      </c>
      <c r="AZ15" s="133">
        <f ca="1">(1+'Case 3 Assumptions'!$C39)*INDEX('Base Case 3 - Forecasts'!$C$10:$CF$15,MATCH('Program Case 3 - Forecasts'!$B15,'Base Case 3 - Forecasts'!$B$10:$B$15,0),MATCH('Program Case 3 - Forecasts'!AZ$8,'Base Case 3 - Forecasts'!$C$8:$CF$8,0))+'Demographic-Economic'!$D$27*AZ25</f>
        <v>442003.87313835527</v>
      </c>
      <c r="BA15" s="133">
        <f ca="1">(1+'Case 3 Assumptions'!$C39)*INDEX('Base Case 3 - Forecasts'!$C$10:$CF$15,MATCH('Program Case 3 - Forecasts'!$B15,'Base Case 3 - Forecasts'!$B$10:$B$15,0),MATCH('Program Case 3 - Forecasts'!BA$8,'Base Case 3 - Forecasts'!$C$8:$CF$8,0))+'Demographic-Economic'!$D$27*BA25</f>
        <v>444251.65556958353</v>
      </c>
      <c r="BB15" s="133">
        <f ca="1">(1+'Case 3 Assumptions'!$C39)*INDEX('Base Case 3 - Forecasts'!$C$10:$CF$15,MATCH('Program Case 3 - Forecasts'!$B15,'Base Case 3 - Forecasts'!$B$10:$B$15,0),MATCH('Program Case 3 - Forecasts'!BB$8,'Base Case 3 - Forecasts'!$C$8:$CF$8,0))+'Demographic-Economic'!$D$27*BB25</f>
        <v>446248.2722870108</v>
      </c>
      <c r="BC15" s="133">
        <f ca="1">(1+'Case 3 Assumptions'!$C39)*INDEX('Base Case 3 - Forecasts'!$C$10:$CF$15,MATCH('Program Case 3 - Forecasts'!$B15,'Base Case 3 - Forecasts'!$B$10:$B$15,0),MATCH('Program Case 3 - Forecasts'!BC$8,'Base Case 3 - Forecasts'!$C$8:$CF$8,0))+'Demographic-Economic'!$D$27*BC25</f>
        <v>448253.86247311585</v>
      </c>
      <c r="BD15" s="133">
        <f ca="1">(1+'Case 3 Assumptions'!$C39)*INDEX('Base Case 3 - Forecasts'!$C$10:$CF$15,MATCH('Program Case 3 - Forecasts'!$B15,'Base Case 3 - Forecasts'!$B$10:$B$15,0),MATCH('Program Case 3 - Forecasts'!BD$8,'Base Case 3 - Forecasts'!$C$8:$CF$8,0))+'Demographic-Economic'!$D$27*BD25</f>
        <v>450268.46645769232</v>
      </c>
      <c r="BE15" s="133">
        <f ca="1">(1+'Case 3 Assumptions'!$C39)*INDEX('Base Case 3 - Forecasts'!$C$10:$CF$15,MATCH('Program Case 3 - Forecasts'!$B15,'Base Case 3 - Forecasts'!$B$10:$B$15,0),MATCH('Program Case 3 - Forecasts'!BE$8,'Base Case 3 - Forecasts'!$C$8:$CF$8,0))+'Demographic-Economic'!$D$27*BE25</f>
        <v>452292.12475178944</v>
      </c>
      <c r="BF15" s="133">
        <f ca="1">(1+'Case 3 Assumptions'!$C39)*INDEX('Base Case 3 - Forecasts'!$C$10:$CF$15,MATCH('Program Case 3 - Forecasts'!$B15,'Base Case 3 - Forecasts'!$B$10:$B$15,0),MATCH('Program Case 3 - Forecasts'!BF$8,'Base Case 3 - Forecasts'!$C$8:$CF$8,0))+'Demographic-Economic'!$D$27*BF25</f>
        <v>454324.87804852688</v>
      </c>
      <c r="BG15" s="133">
        <f ca="1">(1+'Case 3 Assumptions'!$C39)*INDEX('Base Case 3 - Forecasts'!$C$10:$CF$15,MATCH('Program Case 3 - Forecasts'!$B15,'Base Case 3 - Forecasts'!$B$10:$B$15,0),MATCH('Program Case 3 - Forecasts'!BG$8,'Base Case 3 - Forecasts'!$C$8:$CF$8,0))+'Demographic-Economic'!$D$27*BG25</f>
        <v>456366.76722391276</v>
      </c>
      <c r="BH15" s="133">
        <f ca="1">(1+'Case 3 Assumptions'!$C39)*INDEX('Base Case 3 - Forecasts'!$C$10:$CF$15,MATCH('Program Case 3 - Forecasts'!$B15,'Base Case 3 - Forecasts'!$B$10:$B$15,0),MATCH('Program Case 3 - Forecasts'!BH$8,'Base Case 3 - Forecasts'!$C$8:$CF$8,0))+'Demographic-Economic'!$D$27*BH25</f>
        <v>458417.83333766588</v>
      </c>
      <c r="BI15" s="133">
        <f ca="1">(1+'Case 3 Assumptions'!$C39)*INDEX('Base Case 3 - Forecasts'!$C$10:$CF$15,MATCH('Program Case 3 - Forecasts'!$B15,'Base Case 3 - Forecasts'!$B$10:$B$15,0),MATCH('Program Case 3 - Forecasts'!BI$8,'Base Case 3 - Forecasts'!$C$8:$CF$8,0))+'Demographic-Economic'!$D$27*BI25</f>
        <v>460478.11763404129</v>
      </c>
      <c r="BJ15" s="133">
        <f ca="1">(1+'Case 3 Assumptions'!$C39)*INDEX('Base Case 3 - Forecasts'!$C$10:$CF$15,MATCH('Program Case 3 - Forecasts'!$B15,'Base Case 3 - Forecasts'!$B$10:$B$15,0),MATCH('Program Case 3 - Forecasts'!BJ$8,'Base Case 3 - Forecasts'!$C$8:$CF$8,0))+'Demographic-Economic'!$D$27*BJ25</f>
        <v>462547.66154265945</v>
      </c>
      <c r="BK15" s="133">
        <f ca="1">(1+'Case 3 Assumptions'!$C39)*INDEX('Base Case 3 - Forecasts'!$C$10:$CF$15,MATCH('Program Case 3 - Forecasts'!$B15,'Base Case 3 - Forecasts'!$B$10:$B$15,0),MATCH('Program Case 3 - Forecasts'!BK$8,'Base Case 3 - Forecasts'!$C$8:$CF$8,0))+'Demographic-Economic'!$D$27*BK25</f>
        <v>464626.50667933968</v>
      </c>
      <c r="BL15" s="133">
        <f ca="1">(1+'Case 3 Assumptions'!$C39)*INDEX('Base Case 3 - Forecasts'!$C$10:$CF$15,MATCH('Program Case 3 - Forecasts'!$B15,'Base Case 3 - Forecasts'!$B$10:$B$15,0),MATCH('Program Case 3 - Forecasts'!BL$8,'Base Case 3 - Forecasts'!$C$8:$CF$8,0))+'Demographic-Economic'!$D$27*BL25</f>
        <v>466586.41628336447</v>
      </c>
      <c r="BM15" s="133">
        <f ca="1">(1+'Case 3 Assumptions'!$C39)*INDEX('Base Case 3 - Forecasts'!$C$10:$CF$15,MATCH('Program Case 3 - Forecasts'!$B15,'Base Case 3 - Forecasts'!$B$10:$B$15,0),MATCH('Program Case 3 - Forecasts'!BM$8,'Base Case 3 - Forecasts'!$C$8:$CF$8,0))+'Demographic-Economic'!$D$27*BM25</f>
        <v>468554.59327119269</v>
      </c>
      <c r="BN15" s="133">
        <f ca="1">(1+'Case 3 Assumptions'!$C39)*INDEX('Base Case 3 - Forecasts'!$C$10:$CF$15,MATCH('Program Case 3 - Forecasts'!$B15,'Base Case 3 - Forecasts'!$B$10:$B$15,0),MATCH('Program Case 3 - Forecasts'!BN$8,'Base Case 3 - Forecasts'!$C$8:$CF$8,0))+'Demographic-Economic'!$D$27*BN25</f>
        <v>470531.07251669542</v>
      </c>
      <c r="BO15" s="133">
        <f ca="1">(1+'Case 3 Assumptions'!$C39)*INDEX('Base Case 3 - Forecasts'!$C$10:$CF$15,MATCH('Program Case 3 - Forecasts'!$B15,'Base Case 3 - Forecasts'!$B$10:$B$15,0),MATCH('Program Case 3 - Forecasts'!BO$8,'Base Case 3 - Forecasts'!$C$8:$CF$8,0))+'Demographic-Economic'!$D$27*BO25</f>
        <v>472515.88904085039</v>
      </c>
      <c r="BP15" s="133">
        <f ca="1">(1+'Case 3 Assumptions'!$C39)*INDEX('Base Case 3 - Forecasts'!$C$10:$CF$15,MATCH('Program Case 3 - Forecasts'!$B15,'Base Case 3 - Forecasts'!$B$10:$B$15,0),MATCH('Program Case 3 - Forecasts'!BP$8,'Base Case 3 - Forecasts'!$C$8:$CF$8,0))+'Demographic-Economic'!$D$27*BP25</f>
        <v>474509.07801236253</v>
      </c>
      <c r="BQ15" s="133">
        <f ca="1">(1+'Case 3 Assumptions'!$C39)*INDEX('Base Case 3 - Forecasts'!$C$10:$CF$15,MATCH('Program Case 3 - Forecasts'!$B15,'Base Case 3 - Forecasts'!$B$10:$B$15,0),MATCH('Program Case 3 - Forecasts'!BQ$8,'Base Case 3 - Forecasts'!$C$8:$CF$8,0))+'Demographic-Economic'!$D$27*BQ25</f>
        <v>476510.67474828707</v>
      </c>
      <c r="BR15" s="133">
        <f ca="1">(1+'Case 3 Assumptions'!$C39)*INDEX('Base Case 3 - Forecasts'!$C$10:$CF$15,MATCH('Program Case 3 - Forecasts'!$B15,'Base Case 3 - Forecasts'!$B$10:$B$15,0),MATCH('Program Case 3 - Forecasts'!BR$8,'Base Case 3 - Forecasts'!$C$8:$CF$8,0))+'Demographic-Economic'!$D$27*BR25</f>
        <v>478520.71471465525</v>
      </c>
      <c r="BS15" s="133">
        <f ca="1">(1+'Case 3 Assumptions'!$C39)*INDEX('Base Case 3 - Forecasts'!$C$10:$CF$15,MATCH('Program Case 3 - Forecasts'!$B15,'Base Case 3 - Forecasts'!$B$10:$B$15,0),MATCH('Program Case 3 - Forecasts'!BS$8,'Base Case 3 - Forecasts'!$C$8:$CF$8,0))+'Demographic-Economic'!$D$27*BS25</f>
        <v>480539.23352710286</v>
      </c>
      <c r="BT15" s="133">
        <f ca="1">(1+'Case 3 Assumptions'!$C39)*INDEX('Base Case 3 - Forecasts'!$C$10:$CF$15,MATCH('Program Case 3 - Forecasts'!$B15,'Base Case 3 - Forecasts'!$B$10:$B$15,0),MATCH('Program Case 3 - Forecasts'!BT$8,'Base Case 3 - Forecasts'!$C$8:$CF$8,0))+'Demographic-Economic'!$D$27*BT25</f>
        <v>482566.26695150125</v>
      </c>
      <c r="BU15" s="133">
        <f ca="1">(1+'Case 3 Assumptions'!$C39)*INDEX('Base Case 3 - Forecasts'!$C$10:$CF$15,MATCH('Program Case 3 - Forecasts'!$B15,'Base Case 3 - Forecasts'!$B$10:$B$15,0),MATCH('Program Case 3 - Forecasts'!BU$8,'Base Case 3 - Forecasts'!$C$8:$CF$8,0))+'Demographic-Economic'!$D$27*BU25</f>
        <v>484601.85090459109</v>
      </c>
      <c r="BV15" s="133">
        <f ca="1">(1+'Case 3 Assumptions'!$C39)*INDEX('Base Case 3 - Forecasts'!$C$10:$CF$15,MATCH('Program Case 3 - Forecasts'!$B15,'Base Case 3 - Forecasts'!$B$10:$B$15,0),MATCH('Program Case 3 - Forecasts'!BV$8,'Base Case 3 - Forecasts'!$C$8:$CF$8,0))+'Demographic-Economic'!$D$27*BV25</f>
        <v>486524.73410043999</v>
      </c>
      <c r="BW15" s="133">
        <f ca="1">(1+'Case 3 Assumptions'!$C39)*INDEX('Base Case 3 - Forecasts'!$C$10:$CF$15,MATCH('Program Case 3 - Forecasts'!$B15,'Base Case 3 - Forecasts'!$B$10:$B$15,0),MATCH('Program Case 3 - Forecasts'!BW$8,'Base Case 3 - Forecasts'!$C$8:$CF$8,0))+'Demographic-Economic'!$D$27*BW25</f>
        <v>488455.24722955876</v>
      </c>
      <c r="BX15" s="133">
        <f ca="1">(1+'Case 3 Assumptions'!$C39)*INDEX('Base Case 3 - Forecasts'!$C$10:$CF$15,MATCH('Program Case 3 - Forecasts'!$B15,'Base Case 3 - Forecasts'!$B$10:$B$15,0),MATCH('Program Case 3 - Forecasts'!BX$8,'Base Case 3 - Forecasts'!$C$8:$CF$8,0))+'Demographic-Economic'!$D$27*BX25</f>
        <v>490393.42056725582</v>
      </c>
      <c r="BY15" s="133">
        <f ca="1">(1+'Case 3 Assumptions'!$C39)*INDEX('Base Case 3 - Forecasts'!$C$10:$CF$15,MATCH('Program Case 3 - Forecasts'!$B15,'Base Case 3 - Forecasts'!$B$10:$B$15,0),MATCH('Program Case 3 - Forecasts'!BY$8,'Base Case 3 - Forecasts'!$C$8:$CF$8,0))+'Demographic-Economic'!$D$27*BY25</f>
        <v>492339.28450897092</v>
      </c>
      <c r="BZ15" s="133">
        <f ca="1">(1+'Case 3 Assumptions'!$C39)*INDEX('Base Case 3 - Forecasts'!$C$10:$CF$15,MATCH('Program Case 3 - Forecasts'!$B15,'Base Case 3 - Forecasts'!$B$10:$B$15,0),MATCH('Program Case 3 - Forecasts'!BZ$8,'Base Case 3 - Forecasts'!$C$8:$CF$8,0))+'Demographic-Economic'!$D$27*BZ25</f>
        <v>494292.86957075179</v>
      </c>
      <c r="CA15" s="133">
        <f ca="1">(1+'Case 3 Assumptions'!$C39)*INDEX('Base Case 3 - Forecasts'!$C$10:$CF$15,MATCH('Program Case 3 - Forecasts'!$B15,'Base Case 3 - Forecasts'!$B$10:$B$15,0),MATCH('Program Case 3 - Forecasts'!CA$8,'Base Case 3 - Forecasts'!$C$8:$CF$8,0))+'Demographic-Economic'!$D$27*CA25</f>
        <v>496254.20638973278</v>
      </c>
      <c r="CB15" s="133">
        <f ca="1">(1+'Case 3 Assumptions'!$C39)*INDEX('Base Case 3 - Forecasts'!$C$10:$CF$15,MATCH('Program Case 3 - Forecasts'!$B15,'Base Case 3 - Forecasts'!$B$10:$B$15,0),MATCH('Program Case 3 - Forecasts'!CB$8,'Base Case 3 - Forecasts'!$C$8:$CF$8,0))+'Demographic-Economic'!$D$27*CB25</f>
        <v>498223.32572461542</v>
      </c>
      <c r="CC15" s="133">
        <f ca="1">(1+'Case 3 Assumptions'!$C39)*INDEX('Base Case 3 - Forecasts'!$C$10:$CF$15,MATCH('Program Case 3 - Forecasts'!$B15,'Base Case 3 - Forecasts'!$B$10:$B$15,0),MATCH('Program Case 3 - Forecasts'!CC$8,'Base Case 3 - Forecasts'!$C$8:$CF$8,0))+'Demographic-Economic'!$D$27*CC25</f>
        <v>500200.25845615059</v>
      </c>
      <c r="CD15" s="133">
        <f ca="1">(1+'Case 3 Assumptions'!$C39)*INDEX('Base Case 3 - Forecasts'!$C$10:$CF$15,MATCH('Program Case 3 - Forecasts'!$B15,'Base Case 3 - Forecasts'!$B$10:$B$15,0),MATCH('Program Case 3 - Forecasts'!CD$8,'Base Case 3 - Forecasts'!$C$8:$CF$8,0))+'Demographic-Economic'!$D$27*CD25</f>
        <v>502185.0355876229</v>
      </c>
      <c r="CE15" s="133">
        <f ca="1">(1+'Case 3 Assumptions'!$C39)*INDEX('Base Case 3 - Forecasts'!$C$10:$CF$15,MATCH('Program Case 3 - Forecasts'!$B15,'Base Case 3 - Forecasts'!$B$10:$B$15,0),MATCH('Program Case 3 - Forecasts'!CE$8,'Base Case 3 - Forecasts'!$C$8:$CF$8,0))+'Demographic-Economic'!$D$27*CE25</f>
        <v>504177.68824533699</v>
      </c>
      <c r="CF15" s="133">
        <f ca="1">(1+'Case 3 Assumptions'!$C39)*INDEX('Base Case 3 - Forecasts'!$C$10:$CF$15,MATCH('Program Case 3 - Forecasts'!$B15,'Base Case 3 - Forecasts'!$B$10:$B$15,0),MATCH('Program Case 3 - Forecasts'!CF$8,'Base Case 3 - Forecasts'!$C$8:$CF$8,0))+'Demographic-Economic'!$D$27*CF25</f>
        <v>506178.24767910555</v>
      </c>
    </row>
    <row r="16" spans="1:84" x14ac:dyDescent="0.2">
      <c r="B16" s="126" t="s">
        <v>115</v>
      </c>
      <c r="C16" s="134">
        <f t="shared" ref="C16:AH16" ca="1" si="3">SUM(C10:C15)</f>
        <v>15983544</v>
      </c>
      <c r="D16" s="134">
        <f t="shared" ca="1" si="3"/>
        <v>18097752</v>
      </c>
      <c r="E16" s="134">
        <f t="shared" ca="1" si="3"/>
        <v>18379116</v>
      </c>
      <c r="F16" s="148">
        <f t="shared" ca="1" si="3"/>
        <v>18563869.310053758</v>
      </c>
      <c r="G16" s="134">
        <f t="shared" ca="1" si="3"/>
        <v>18750479.825077329</v>
      </c>
      <c r="H16" s="134">
        <f t="shared" ca="1" si="3"/>
        <v>18929594.216004629</v>
      </c>
      <c r="I16" s="134">
        <f t="shared" ca="1" si="3"/>
        <v>18953114.357032437</v>
      </c>
      <c r="J16" s="134">
        <f t="shared" ca="1" si="3"/>
        <v>19143637.699574545</v>
      </c>
      <c r="K16" s="134">
        <f t="shared" ca="1" si="3"/>
        <v>19336076.24947359</v>
      </c>
      <c r="L16" s="134">
        <f t="shared" ca="1" si="3"/>
        <v>19530449.259064596</v>
      </c>
      <c r="M16" s="134">
        <f t="shared" ca="1" si="3"/>
        <v>19726776.174213786</v>
      </c>
      <c r="N16" s="134">
        <f t="shared" ca="1" si="3"/>
        <v>19894098.304652758</v>
      </c>
      <c r="O16" s="134">
        <f t="shared" ca="1" si="3"/>
        <v>20062839.658135947</v>
      </c>
      <c r="P16" s="134">
        <f t="shared" ca="1" si="3"/>
        <v>20233012.272485513</v>
      </c>
      <c r="Q16" s="134">
        <f t="shared" ca="1" si="3"/>
        <v>20404628.287628192</v>
      </c>
      <c r="R16" s="134">
        <f t="shared" ca="1" si="3"/>
        <v>20577699.946461327</v>
      </c>
      <c r="S16" s="134">
        <f t="shared" ca="1" si="3"/>
        <v>20752239.595726296</v>
      </c>
      <c r="T16" s="134">
        <f t="shared" ca="1" si="3"/>
        <v>20928259.68688928</v>
      </c>
      <c r="U16" s="134">
        <f t="shared" ca="1" si="3"/>
        <v>21105772.777029555</v>
      </c>
      <c r="V16" s="134">
        <f t="shared" ca="1" si="3"/>
        <v>21284791.529735308</v>
      </c>
      <c r="W16" s="134">
        <f t="shared" ca="1" si="3"/>
        <v>21465328.716007032</v>
      </c>
      <c r="X16" s="134">
        <f t="shared" ca="1" si="3"/>
        <v>21622324.397925999</v>
      </c>
      <c r="Y16" s="134">
        <f t="shared" ca="1" si="3"/>
        <v>21780468.333592549</v>
      </c>
      <c r="Z16" s="134">
        <f t="shared" ca="1" si="3"/>
        <v>21939768.921241924</v>
      </c>
      <c r="AA16" s="134">
        <f t="shared" ca="1" si="3"/>
        <v>22100234.620533369</v>
      </c>
      <c r="AB16" s="134">
        <f t="shared" ca="1" si="3"/>
        <v>22261873.952999424</v>
      </c>
      <c r="AC16" s="134">
        <f t="shared" ca="1" si="3"/>
        <v>22424695.502498407</v>
      </c>
      <c r="AD16" s="134">
        <f t="shared" ca="1" si="3"/>
        <v>22588707.915670283</v>
      </c>
      <c r="AE16" s="134">
        <f t="shared" ca="1" si="3"/>
        <v>22753919.902395856</v>
      </c>
      <c r="AF16" s="134">
        <f t="shared" ca="1" si="3"/>
        <v>22920340.236259285</v>
      </c>
      <c r="AG16" s="134">
        <f t="shared" ca="1" si="3"/>
        <v>23087977.755014025</v>
      </c>
      <c r="AH16" s="134">
        <f t="shared" ca="1" si="3"/>
        <v>23225627.702957965</v>
      </c>
      <c r="AI16" s="134">
        <f t="shared" ref="AI16:CF16" ca="1" si="4">SUM(AI10:AI15)</f>
        <v>23364098.316460844</v>
      </c>
      <c r="AJ16" s="134">
        <f t="shared" ca="1" si="4"/>
        <v>23503394.488310255</v>
      </c>
      <c r="AK16" s="134">
        <f t="shared" ca="1" si="4"/>
        <v>23643521.140464503</v>
      </c>
      <c r="AL16" s="134">
        <f t="shared" ca="1" si="4"/>
        <v>23784483.22422646</v>
      </c>
      <c r="AM16" s="134">
        <f t="shared" ca="1" si="4"/>
        <v>23926285.720418543</v>
      </c>
      <c r="AN16" s="134">
        <f t="shared" ca="1" si="4"/>
        <v>24068933.639558721</v>
      </c>
      <c r="AO16" s="134">
        <f t="shared" ca="1" si="4"/>
        <v>24212432.022037536</v>
      </c>
      <c r="AP16" s="134">
        <f t="shared" ca="1" si="4"/>
        <v>24356785.938296217</v>
      </c>
      <c r="AQ16" s="134">
        <f t="shared" ca="1" si="4"/>
        <v>24502000.489005849</v>
      </c>
      <c r="AR16" s="134">
        <f t="shared" ca="1" si="4"/>
        <v>24626603.845619176</v>
      </c>
      <c r="AS16" s="134">
        <f t="shared" ca="1" si="4"/>
        <v>24751840.864634335</v>
      </c>
      <c r="AT16" s="134">
        <f t="shared" ca="1" si="4"/>
        <v>24877714.768500932</v>
      </c>
      <c r="AU16" s="134">
        <f t="shared" ca="1" si="4"/>
        <v>25004228.796056159</v>
      </c>
      <c r="AV16" s="134">
        <f t="shared" ca="1" si="4"/>
        <v>25131386.202608101</v>
      </c>
      <c r="AW16" s="134">
        <f t="shared" ca="1" si="4"/>
        <v>25259190.260019496</v>
      </c>
      <c r="AX16" s="134">
        <f t="shared" ca="1" si="4"/>
        <v>25387644.256791946</v>
      </c>
      <c r="AY16" s="134">
        <f t="shared" ca="1" si="4"/>
        <v>25516751.498150498</v>
      </c>
      <c r="AZ16" s="134">
        <f t="shared" ca="1" si="4"/>
        <v>25646515.306128729</v>
      </c>
      <c r="BA16" s="134">
        <f t="shared" ca="1" si="4"/>
        <v>25776939.019654192</v>
      </c>
      <c r="BB16" s="134">
        <f t="shared" ca="1" si="4"/>
        <v>25892789.274178874</v>
      </c>
      <c r="BC16" s="134">
        <f t="shared" ca="1" si="4"/>
        <v>26009160.198805735</v>
      </c>
      <c r="BD16" s="134">
        <f t="shared" ca="1" si="4"/>
        <v>26126054.133601762</v>
      </c>
      <c r="BE16" s="134">
        <f t="shared" ca="1" si="4"/>
        <v>26243473.429150995</v>
      </c>
      <c r="BF16" s="134">
        <f t="shared" ca="1" si="4"/>
        <v>26361420.446601767</v>
      </c>
      <c r="BG16" s="134">
        <f t="shared" ca="1" si="4"/>
        <v>26479897.557714235</v>
      </c>
      <c r="BH16" s="134">
        <f t="shared" ca="1" si="4"/>
        <v>26598907.14490803</v>
      </c>
      <c r="BI16" s="134">
        <f t="shared" ca="1" si="4"/>
        <v>26718451.601310171</v>
      </c>
      <c r="BJ16" s="134">
        <f t="shared" ca="1" si="4"/>
        <v>26838533.330803223</v>
      </c>
      <c r="BK16" s="134">
        <f t="shared" ca="1" si="4"/>
        <v>26959154.748073593</v>
      </c>
      <c r="BL16" s="134">
        <f t="shared" ca="1" si="4"/>
        <v>27072875.135411728</v>
      </c>
      <c r="BM16" s="134">
        <f t="shared" ca="1" si="4"/>
        <v>27187075.22349038</v>
      </c>
      <c r="BN16" s="134">
        <f t="shared" ca="1" si="4"/>
        <v>27301757.035806008</v>
      </c>
      <c r="BO16" s="134">
        <f t="shared" ca="1" si="4"/>
        <v>27416922.604390662</v>
      </c>
      <c r="BP16" s="134">
        <f t="shared" ca="1" si="4"/>
        <v>27532573.969848022</v>
      </c>
      <c r="BQ16" s="134">
        <f t="shared" ca="1" si="4"/>
        <v>27648713.18138954</v>
      </c>
      <c r="BR16" s="134">
        <f t="shared" ca="1" si="4"/>
        <v>27765342.296870746</v>
      </c>
      <c r="BS16" s="134">
        <f t="shared" ca="1" si="4"/>
        <v>27882463.382827703</v>
      </c>
      <c r="BT16" s="134">
        <f t="shared" ca="1" si="4"/>
        <v>28000078.51451366</v>
      </c>
      <c r="BU16" s="134">
        <f t="shared" ca="1" si="4"/>
        <v>28118189.775935765</v>
      </c>
      <c r="BV16" s="134">
        <f t="shared" ca="1" si="4"/>
        <v>28229761.769556735</v>
      </c>
      <c r="BW16" s="134">
        <f t="shared" ca="1" si="4"/>
        <v>28341776.476946253</v>
      </c>
      <c r="BX16" s="134">
        <f t="shared" ca="1" si="4"/>
        <v>28454235.65477708</v>
      </c>
      <c r="BY16" s="134">
        <f t="shared" ca="1" si="4"/>
        <v>28567141.066692363</v>
      </c>
      <c r="BZ16" s="134">
        <f t="shared" ca="1" si="4"/>
        <v>28680494.48333336</v>
      </c>
      <c r="CA16" s="134">
        <f t="shared" ca="1" si="4"/>
        <v>28794297.682367153</v>
      </c>
      <c r="CB16" s="134">
        <f t="shared" ca="1" si="4"/>
        <v>28908552.448514543</v>
      </c>
      <c r="CC16" s="134">
        <f t="shared" ca="1" si="4"/>
        <v>29023260.573578034</v>
      </c>
      <c r="CD16" s="134">
        <f t="shared" ca="1" si="4"/>
        <v>29138423.856469959</v>
      </c>
      <c r="CE16" s="134">
        <f t="shared" ca="1" si="4"/>
        <v>29254044.103240661</v>
      </c>
      <c r="CF16" s="134">
        <f t="shared" ca="1" si="4"/>
        <v>29370123.12710683</v>
      </c>
    </row>
    <row r="17" spans="1:84" ht="16" customHeight="1" x14ac:dyDescent="0.2">
      <c r="B17" s="118" t="s">
        <v>220</v>
      </c>
      <c r="C17" s="165"/>
      <c r="D17" s="165"/>
      <c r="E17" s="165"/>
      <c r="F17" s="176">
        <f ca="1">SUM('Base Case 3 - Forecasts'!F10:F12,'Base Case 3 - Forecasts'!F14)-SUM('Program Case 3 - Forecasts'!F10:F12,'Program Case 3 - Forecasts'!F14)</f>
        <v>171023.39720178768</v>
      </c>
      <c r="G17" s="176">
        <f ca="1">SUM('Base Case 3 - Forecasts'!G10:G12,'Base Case 3 - Forecasts'!G14)-SUM('Program Case 3 - Forecasts'!G10:G12,'Program Case 3 - Forecasts'!G14)</f>
        <v>172742.58427965268</v>
      </c>
      <c r="H17" s="176">
        <f ca="1">SUM('Base Case 3 - Forecasts'!H10:H12,'Base Case 3 - Forecasts'!H14)-SUM('Program Case 3 - Forecasts'!H10:H12,'Program Case 3 - Forecasts'!H14)</f>
        <v>174479.05322804302</v>
      </c>
      <c r="I17" s="176">
        <f ca="1">SUM('Base Case 3 - Forecasts'!I10:I12,'Base Case 3 - Forecasts'!I14)-SUM('Program Case 3 - Forecasts'!I10:I12,'Program Case 3 - Forecasts'!I14)</f>
        <v>176232.97777038068</v>
      </c>
      <c r="J17" s="176">
        <f ca="1">SUM('Base Case 3 - Forecasts'!J10:J12,'Base Case 3 - Forecasts'!J14)-SUM('Program Case 3 - Forecasts'!J10:J12,'Program Case 3 - Forecasts'!J14)</f>
        <v>178004.53337641805</v>
      </c>
      <c r="K17" s="176">
        <f ca="1">SUM('Base Case 3 - Forecasts'!K10:K12,'Base Case 3 - Forecasts'!K14)-SUM('Program Case 3 - Forecasts'!K10:K12,'Program Case 3 - Forecasts'!K14)</f>
        <v>179793.89727976546</v>
      </c>
      <c r="L17" s="176">
        <f ca="1">SUM('Base Case 3 - Forecasts'!L10:L12,'Base Case 3 - Forecasts'!L14)-SUM('Program Case 3 - Forecasts'!L10:L12,'Program Case 3 - Forecasts'!L14)</f>
        <v>181601.2484956719</v>
      </c>
      <c r="M17" s="176">
        <f ca="1">SUM('Base Case 3 - Forecasts'!M10:M12,'Base Case 3 - Forecasts'!M14)-SUM('Program Case 3 - Forecasts'!M10:M12,'Program Case 3 - Forecasts'!M14)</f>
        <v>183426.76783890277</v>
      </c>
      <c r="N17" s="176">
        <f ca="1">SUM('Base Case 3 - Forecasts'!N10:N12,'Base Case 3 - Forecasts'!N14)-SUM('Program Case 3 - Forecasts'!N10:N12,'Program Case 3 - Forecasts'!N14)</f>
        <v>184982.59010318294</v>
      </c>
      <c r="O17" s="176">
        <f ca="1">SUM('Base Case 3 - Forecasts'!O10:O12,'Base Case 3 - Forecasts'!O14)-SUM('Program Case 3 - Forecasts'!O10:O12,'Program Case 3 - Forecasts'!O14)</f>
        <v>186551.60882153735</v>
      </c>
      <c r="P17" s="176">
        <f ca="1">SUM('Base Case 3 - Forecasts'!P10:P12,'Base Case 3 - Forecasts'!P14)-SUM('Program Case 3 - Forecasts'!P10:P12,'Program Case 3 - Forecasts'!P14)</f>
        <v>188133.93592603877</v>
      </c>
      <c r="Q17" s="176">
        <f ca="1">SUM('Base Case 3 - Forecasts'!Q10:Q12,'Base Case 3 - Forecasts'!Q14)-SUM('Program Case 3 - Forecasts'!Q10:Q12,'Program Case 3 - Forecasts'!Q14)</f>
        <v>189729.68429815024</v>
      </c>
      <c r="R17" s="176">
        <f ca="1">SUM('Base Case 3 - Forecasts'!R10:R12,'Base Case 3 - Forecasts'!R14)-SUM('Program Case 3 - Forecasts'!R10:R12,'Program Case 3 - Forecasts'!R14)</f>
        <v>191338.96777680889</v>
      </c>
      <c r="S17" s="176">
        <f ca="1">SUM('Base Case 3 - Forecasts'!S10:S12,'Base Case 3 - Forecasts'!S14)-SUM('Program Case 3 - Forecasts'!S10:S12,'Program Case 3 - Forecasts'!S14)</f>
        <v>192961.90116651356</v>
      </c>
      <c r="T17" s="176">
        <f ca="1">SUM('Base Case 3 - Forecasts'!T10:T12,'Base Case 3 - Forecasts'!T14)-SUM('Program Case 3 - Forecasts'!T10:T12,'Program Case 3 - Forecasts'!T14)</f>
        <v>194598.60024554655</v>
      </c>
      <c r="U17" s="176">
        <f ca="1">SUM('Base Case 3 - Forecasts'!U10:U12,'Base Case 3 - Forecasts'!U14)-SUM('Program Case 3 - Forecasts'!U10:U12,'Program Case 3 - Forecasts'!U14)</f>
        <v>196249.18177422509</v>
      </c>
      <c r="V17" s="176">
        <f ca="1">SUM('Base Case 3 - Forecasts'!V10:V12,'Base Case 3 - Forecasts'!V14)-SUM('Program Case 3 - Forecasts'!V10:V12,'Program Case 3 - Forecasts'!V14)</f>
        <v>197913.76350321248</v>
      </c>
      <c r="W17" s="176">
        <f ca="1">SUM('Base Case 3 - Forecasts'!W10:W12,'Base Case 3 - Forecasts'!W14)-SUM('Program Case 3 - Forecasts'!W10:W12,'Program Case 3 - Forecasts'!W14)</f>
        <v>199592.46418193355</v>
      </c>
      <c r="X17" s="176">
        <f ca="1">SUM('Base Case 3 - Forecasts'!X10:X12,'Base Case 3 - Forecasts'!X14)-SUM('Program Case 3 - Forecasts'!X10:X12,'Program Case 3 - Forecasts'!X14)</f>
        <v>201052.26735730469</v>
      </c>
      <c r="Y17" s="176">
        <f ca="1">SUM('Base Case 3 - Forecasts'!Y10:Y12,'Base Case 3 - Forecasts'!Y14)-SUM('Program Case 3 - Forecasts'!Y10:Y12,'Program Case 3 - Forecasts'!Y14)</f>
        <v>202522.74741529673</v>
      </c>
      <c r="Z17" s="176">
        <f ca="1">SUM('Base Case 3 - Forecasts'!Z10:Z12,'Base Case 3 - Forecasts'!Z14)-SUM('Program Case 3 - Forecasts'!Z10:Z12,'Program Case 3 - Forecasts'!Z14)</f>
        <v>204003.98244575784</v>
      </c>
      <c r="AA17" s="176">
        <f ca="1">SUM('Base Case 3 - Forecasts'!AA10:AA12,'Base Case 3 - Forecasts'!AA14)-SUM('Program Case 3 - Forecasts'!AA10:AA12,'Program Case 3 - Forecasts'!AA14)</f>
        <v>205496.05110969767</v>
      </c>
      <c r="AB17" s="176">
        <f ca="1">SUM('Base Case 3 - Forecasts'!AB10:AB12,'Base Case 3 - Forecasts'!AB14)-SUM('Program Case 3 - Forecasts'!AB10:AB12,'Program Case 3 - Forecasts'!AB14)</f>
        <v>206999.03264342993</v>
      </c>
      <c r="AC17" s="176">
        <f ca="1">SUM('Base Case 3 - Forecasts'!AC10:AC12,'Base Case 3 - Forecasts'!AC14)-SUM('Program Case 3 - Forecasts'!AC10:AC12,'Program Case 3 - Forecasts'!AC14)</f>
        <v>208513.00686280429</v>
      </c>
      <c r="AD17" s="176">
        <f ca="1">SUM('Base Case 3 - Forecasts'!AD10:AD12,'Base Case 3 - Forecasts'!AD14)-SUM('Program Case 3 - Forecasts'!AD10:AD12,'Program Case 3 - Forecasts'!AD14)</f>
        <v>210038.0541674383</v>
      </c>
      <c r="AE17" s="176">
        <f ca="1">SUM('Base Case 3 - Forecasts'!AE10:AE12,'Base Case 3 - Forecasts'!AE14)-SUM('Program Case 3 - Forecasts'!AE10:AE12,'Program Case 3 - Forecasts'!AE14)</f>
        <v>211574.25554497913</v>
      </c>
      <c r="AF17" s="176">
        <f ca="1">SUM('Base Case 3 - Forecasts'!AF10:AF12,'Base Case 3 - Forecasts'!AF14)-SUM('Program Case 3 - Forecasts'!AF10:AF12,'Program Case 3 - Forecasts'!AF14)</f>
        <v>213121.69257542491</v>
      </c>
      <c r="AG17" s="176">
        <f ca="1">SUM('Base Case 3 - Forecasts'!AG10:AG12,'Base Case 3 - Forecasts'!AG14)-SUM('Program Case 3 - Forecasts'!AG10:AG12,'Program Case 3 - Forecasts'!AG14)</f>
        <v>214680.44743542746</v>
      </c>
      <c r="AH17" s="176">
        <f ca="1">SUM('Base Case 3 - Forecasts'!AH10:AH12,'Base Case 3 - Forecasts'!AH14)-SUM('Program Case 3 - Forecasts'!AH10:AH12,'Program Case 3 - Forecasts'!AH14)</f>
        <v>215960.36691246182</v>
      </c>
      <c r="AI17" s="176">
        <f ca="1">SUM('Base Case 3 - Forecasts'!AI10:AI12,'Base Case 3 - Forecasts'!AI14)-SUM('Program Case 3 - Forecasts'!AI10:AI12,'Program Case 3 - Forecasts'!AI14)</f>
        <v>217247.91723752022</v>
      </c>
      <c r="AJ17" s="176">
        <f ca="1">SUM('Base Case 3 - Forecasts'!AJ10:AJ12,'Base Case 3 - Forecasts'!AJ14)-SUM('Program Case 3 - Forecasts'!AJ10:AJ12,'Program Case 3 - Forecasts'!AJ14)</f>
        <v>218543.14390553162</v>
      </c>
      <c r="AK17" s="176">
        <f ca="1">SUM('Base Case 3 - Forecasts'!AK10:AK12,'Base Case 3 - Forecasts'!AK14)-SUM('Program Case 3 - Forecasts'!AK10:AK12,'Program Case 3 - Forecasts'!AK14)</f>
        <v>219846.09268264845</v>
      </c>
      <c r="AL17" s="176">
        <f ca="1">SUM('Base Case 3 - Forecasts'!AL10:AL12,'Base Case 3 - Forecasts'!AL14)-SUM('Program Case 3 - Forecasts'!AL10:AL12,'Program Case 3 - Forecasts'!AL14)</f>
        <v>221156.80960790813</v>
      </c>
      <c r="AM17" s="176">
        <f ca="1">SUM('Base Case 3 - Forecasts'!AM10:AM12,'Base Case 3 - Forecasts'!AM14)-SUM('Program Case 3 - Forecasts'!AM10:AM12,'Program Case 3 - Forecasts'!AM14)</f>
        <v>222475.3409948051</v>
      </c>
      <c r="AN17" s="176">
        <f ca="1">SUM('Base Case 3 - Forecasts'!AN10:AN12,'Base Case 3 - Forecasts'!AN14)-SUM('Program Case 3 - Forecasts'!AN10:AN12,'Program Case 3 - Forecasts'!AN14)</f>
        <v>223801.73343297094</v>
      </c>
      <c r="AO17" s="176">
        <f ca="1">SUM('Base Case 3 - Forecasts'!AO10:AO12,'Base Case 3 - Forecasts'!AO14)-SUM('Program Case 3 - Forecasts'!AO10:AO12,'Program Case 3 - Forecasts'!AO14)</f>
        <v>225136.03378979117</v>
      </c>
      <c r="AP17" s="176">
        <f ca="1">SUM('Base Case 3 - Forecasts'!AP10:AP12,'Base Case 3 - Forecasts'!AP14)-SUM('Program Case 3 - Forecasts'!AP10:AP12,'Program Case 3 - Forecasts'!AP14)</f>
        <v>226478.28921208531</v>
      </c>
      <c r="AQ17" s="176">
        <f ca="1">SUM('Base Case 3 - Forecasts'!AQ10:AQ12,'Base Case 3 - Forecasts'!AQ14)-SUM('Program Case 3 - Forecasts'!AQ10:AQ12,'Program Case 3 - Forecasts'!AQ14)</f>
        <v>227828.5471277535</v>
      </c>
      <c r="AR17" s="176">
        <f ca="1">SUM('Base Case 3 - Forecasts'!AR10:AR12,'Base Case 3 - Forecasts'!AR14)-SUM('Program Case 3 - Forecasts'!AR10:AR12,'Program Case 3 - Forecasts'!AR14)</f>
        <v>228987.15463481471</v>
      </c>
      <c r="AS17" s="176">
        <f ca="1">SUM('Base Case 3 - Forecasts'!AS10:AS12,'Base Case 3 - Forecasts'!AS14)-SUM('Program Case 3 - Forecasts'!AS10:AS12,'Program Case 3 - Forecasts'!AS14)</f>
        <v>230151.65416625142</v>
      </c>
      <c r="AT17" s="176">
        <f ca="1">SUM('Base Case 3 - Forecasts'!AT10:AT12,'Base Case 3 - Forecasts'!AT14)-SUM('Program Case 3 - Forecasts'!AT10:AT12,'Program Case 3 - Forecasts'!AT14)</f>
        <v>231322.07568559423</v>
      </c>
      <c r="AU17" s="176">
        <f ca="1">SUM('Base Case 3 - Forecasts'!AU10:AU12,'Base Case 3 - Forecasts'!AU14)-SUM('Program Case 3 - Forecasts'!AU10:AU12,'Program Case 3 - Forecasts'!AU14)</f>
        <v>232498.44930872321</v>
      </c>
      <c r="AV17" s="176">
        <f ca="1">SUM('Base Case 3 - Forecasts'!AV10:AV12,'Base Case 3 - Forecasts'!AV14)-SUM('Program Case 3 - Forecasts'!AV10:AV12,'Program Case 3 - Forecasts'!AV14)</f>
        <v>233680.80530468374</v>
      </c>
      <c r="AW17" s="176">
        <f ca="1">SUM('Base Case 3 - Forecasts'!AW10:AW12,'Base Case 3 - Forecasts'!AW14)-SUM('Program Case 3 - Forecasts'!AW10:AW12,'Program Case 3 - Forecasts'!AW14)</f>
        <v>234869.17409645766</v>
      </c>
      <c r="AX17" s="176">
        <f ca="1">SUM('Base Case 3 - Forecasts'!AX10:AX12,'Base Case 3 - Forecasts'!AX14)-SUM('Program Case 3 - Forecasts'!AX10:AX12,'Program Case 3 - Forecasts'!AX14)</f>
        <v>236063.58626172319</v>
      </c>
      <c r="AY17" s="176">
        <f ca="1">SUM('Base Case 3 - Forecasts'!AY10:AY12,'Base Case 3 - Forecasts'!AY14)-SUM('Program Case 3 - Forecasts'!AY10:AY12,'Program Case 3 - Forecasts'!AY14)</f>
        <v>237264.07253367454</v>
      </c>
      <c r="AZ17" s="176">
        <f ca="1">SUM('Base Case 3 - Forecasts'!AZ10:AZ12,'Base Case 3 - Forecasts'!AZ14)-SUM('Program Case 3 - Forecasts'!AZ10:AZ12,'Program Case 3 - Forecasts'!AZ14)</f>
        <v>238470.66380179301</v>
      </c>
      <c r="BA17" s="176">
        <f ca="1">SUM('Base Case 3 - Forecasts'!BA10:BA12,'Base Case 3 - Forecasts'!BA14)-SUM('Program Case 3 - Forecasts'!BA10:BA12,'Program Case 3 - Forecasts'!BA14)</f>
        <v>239683.39111264423</v>
      </c>
      <c r="BB17" s="176">
        <f ca="1">SUM('Base Case 3 - Forecasts'!BB10:BB12,'Base Case 3 - Forecasts'!BB14)-SUM('Program Case 3 - Forecasts'!BB10:BB12,'Program Case 3 - Forecasts'!BB14)</f>
        <v>240760.60908039659</v>
      </c>
      <c r="BC17" s="176">
        <f ca="1">SUM('Base Case 3 - Forecasts'!BC10:BC12,'Base Case 3 - Forecasts'!BC14)-SUM('Program Case 3 - Forecasts'!BC10:BC12,'Program Case 3 - Forecasts'!BC14)</f>
        <v>241842.66842887923</v>
      </c>
      <c r="BD17" s="176">
        <f ca="1">SUM('Base Case 3 - Forecasts'!BD10:BD12,'Base Case 3 - Forecasts'!BD14)-SUM('Program Case 3 - Forecasts'!BD10:BD12,'Program Case 3 - Forecasts'!BD14)</f>
        <v>242929.59091688693</v>
      </c>
      <c r="BE17" s="176">
        <f ca="1">SUM('Base Case 3 - Forecasts'!BE10:BE12,'Base Case 3 - Forecasts'!BE14)-SUM('Program Case 3 - Forecasts'!BE10:BE12,'Program Case 3 - Forecasts'!BE14)</f>
        <v>244021.39840100333</v>
      </c>
      <c r="BF17" s="176">
        <f ca="1">SUM('Base Case 3 - Forecasts'!BF10:BF12,'Base Case 3 - Forecasts'!BF14)-SUM('Program Case 3 - Forecasts'!BF10:BF12,'Program Case 3 - Forecasts'!BF14)</f>
        <v>245118.11283605546</v>
      </c>
      <c r="BG17" s="176">
        <f ca="1">SUM('Base Case 3 - Forecasts'!BG10:BG12,'Base Case 3 - Forecasts'!BG14)-SUM('Program Case 3 - Forecasts'!BG10:BG12,'Program Case 3 - Forecasts'!BG14)</f>
        <v>246219.75627552718</v>
      </c>
      <c r="BH17" s="176">
        <f ca="1">SUM('Base Case 3 - Forecasts'!BH10:BH12,'Base Case 3 - Forecasts'!BH14)-SUM('Program Case 3 - Forecasts'!BH10:BH12,'Program Case 3 - Forecasts'!BH14)</f>
        <v>247326.35087202489</v>
      </c>
      <c r="BI17" s="176">
        <f ca="1">SUM('Base Case 3 - Forecasts'!BI10:BI12,'Base Case 3 - Forecasts'!BI14)-SUM('Program Case 3 - Forecasts'!BI10:BI12,'Program Case 3 - Forecasts'!BI14)</f>
        <v>248437.91887773201</v>
      </c>
      <c r="BJ17" s="176">
        <f ca="1">SUM('Base Case 3 - Forecasts'!BJ10:BJ12,'Base Case 3 - Forecasts'!BJ14)-SUM('Program Case 3 - Forecasts'!BJ10:BJ12,'Program Case 3 - Forecasts'!BJ14)</f>
        <v>249554.48264480755</v>
      </c>
      <c r="BK17" s="176">
        <f ca="1">SUM('Base Case 3 - Forecasts'!BK10:BK12,'Base Case 3 - Forecasts'!BK14)-SUM('Program Case 3 - Forecasts'!BK10:BK12,'Program Case 3 - Forecasts'!BK14)</f>
        <v>250676.06462590396</v>
      </c>
      <c r="BL17" s="176">
        <f ca="1">SUM('Base Case 3 - Forecasts'!BL10:BL12,'Base Case 3 - Forecasts'!BL14)-SUM('Program Case 3 - Forecasts'!BL10:BL12,'Program Case 3 - Forecasts'!BL14)</f>
        <v>251733.47831086442</v>
      </c>
      <c r="BM17" s="176">
        <f ca="1">SUM('Base Case 3 - Forecasts'!BM10:BM12,'Base Case 3 - Forecasts'!BM14)-SUM('Program Case 3 - Forecasts'!BM10:BM12,'Program Case 3 - Forecasts'!BM14)</f>
        <v>252795.35242847353</v>
      </c>
      <c r="BN17" s="176">
        <f ca="1">SUM('Base Case 3 - Forecasts'!BN10:BN12,'Base Case 3 - Forecasts'!BN14)-SUM('Program Case 3 - Forecasts'!BN10:BN12,'Program Case 3 - Forecasts'!BN14)</f>
        <v>253861.70579392463</v>
      </c>
      <c r="BO17" s="176">
        <f ca="1">SUM('Base Case 3 - Forecasts'!BO10:BO12,'Base Case 3 - Forecasts'!BO14)-SUM('Program Case 3 - Forecasts'!BO10:BO12,'Program Case 3 - Forecasts'!BO14)</f>
        <v>254932.55730180815</v>
      </c>
      <c r="BP17" s="176">
        <f ca="1">SUM('Base Case 3 - Forecasts'!BP10:BP12,'Base Case 3 - Forecasts'!BP14)-SUM('Program Case 3 - Forecasts'!BP10:BP12,'Program Case 3 - Forecasts'!BP14)</f>
        <v>256007.92592639849</v>
      </c>
      <c r="BQ17" s="176">
        <f ca="1">SUM('Base Case 3 - Forecasts'!BQ10:BQ12,'Base Case 3 - Forecasts'!BQ14)-SUM('Program Case 3 - Forecasts'!BQ10:BQ12,'Program Case 3 - Forecasts'!BQ14)</f>
        <v>257087.83072200418</v>
      </c>
      <c r="BR17" s="176">
        <f ca="1">SUM('Base Case 3 - Forecasts'!BR10:BR12,'Base Case 3 - Forecasts'!BR14)-SUM('Program Case 3 - Forecasts'!BR10:BR12,'Program Case 3 - Forecasts'!BR14)</f>
        <v>258172.29082332179</v>
      </c>
      <c r="BS17" s="176">
        <f ca="1">SUM('Base Case 3 - Forecasts'!BS10:BS12,'Base Case 3 - Forecasts'!BS14)-SUM('Program Case 3 - Forecasts'!BS10:BS12,'Program Case 3 - Forecasts'!BS14)</f>
        <v>259261.32544577122</v>
      </c>
      <c r="BT17" s="176">
        <f ca="1">SUM('Base Case 3 - Forecasts'!BT10:BT12,'Base Case 3 - Forecasts'!BT14)-SUM('Program Case 3 - Forecasts'!BT10:BT12,'Program Case 3 - Forecasts'!BT14)</f>
        <v>260354.95388578996</v>
      </c>
      <c r="BU17" s="176">
        <f ca="1">SUM('Base Case 3 - Forecasts'!BU10:BU12,'Base Case 3 - Forecasts'!BU14)-SUM('Program Case 3 - Forecasts'!BU10:BU12,'Program Case 3 - Forecasts'!BU14)</f>
        <v>261453.19552125409</v>
      </c>
      <c r="BV17" s="176">
        <f ca="1">SUM('Base Case 3 - Forecasts'!BV10:BV12,'Base Case 3 - Forecasts'!BV14)-SUM('Program Case 3 - Forecasts'!BV10:BV12,'Program Case 3 - Forecasts'!BV14)</f>
        <v>262490.63265697658</v>
      </c>
      <c r="BW17" s="176">
        <f ca="1">SUM('Base Case 3 - Forecasts'!BW10:BW12,'Base Case 3 - Forecasts'!BW14)-SUM('Program Case 3 - Forecasts'!BW10:BW12,'Program Case 3 - Forecasts'!BW14)</f>
        <v>263532.18630697206</v>
      </c>
      <c r="BX17" s="176">
        <f ca="1">SUM('Base Case 3 - Forecasts'!BX10:BX12,'Base Case 3 - Forecasts'!BX14)-SUM('Program Case 3 - Forecasts'!BX10:BX12,'Program Case 3 - Forecasts'!BX14)</f>
        <v>264577.87280541658</v>
      </c>
      <c r="BY17" s="176">
        <f ca="1">SUM('Base Case 3 - Forecasts'!BY10:BY12,'Base Case 3 - Forecasts'!BY14)-SUM('Program Case 3 - Forecasts'!BY10:BY12,'Program Case 3 - Forecasts'!BY14)</f>
        <v>265627.7085513249</v>
      </c>
      <c r="BZ17" s="176">
        <f ca="1">SUM('Base Case 3 - Forecasts'!BZ10:BZ12,'Base Case 3 - Forecasts'!BZ14)-SUM('Program Case 3 - Forecasts'!BZ10:BZ12,'Program Case 3 - Forecasts'!BZ14)</f>
        <v>266681.71000875533</v>
      </c>
      <c r="CA17" s="176">
        <f ca="1">SUM('Base Case 3 - Forecasts'!CA10:CA12,'Base Case 3 - Forecasts'!CA14)-SUM('Program Case 3 - Forecasts'!CA10:CA12,'Program Case 3 - Forecasts'!CA14)</f>
        <v>267739.8937071003</v>
      </c>
      <c r="CB17" s="176">
        <f ca="1">SUM('Base Case 3 - Forecasts'!CB10:CB12,'Base Case 3 - Forecasts'!CB14)-SUM('Program Case 3 - Forecasts'!CB10:CB12,'Program Case 3 - Forecasts'!CB14)</f>
        <v>268802.27624135464</v>
      </c>
      <c r="CC17" s="176">
        <f ca="1">SUM('Base Case 3 - Forecasts'!CC10:CC12,'Base Case 3 - Forecasts'!CC14)-SUM('Program Case 3 - Forecasts'!CC10:CC12,'Program Case 3 - Forecasts'!CC14)</f>
        <v>269868.87427235022</v>
      </c>
      <c r="CD17" s="176">
        <f ca="1">SUM('Base Case 3 - Forecasts'!CD10:CD12,'Base Case 3 - Forecasts'!CD14)-SUM('Program Case 3 - Forecasts'!CD10:CD12,'Program Case 3 - Forecasts'!CD14)</f>
        <v>270939.70452702418</v>
      </c>
      <c r="CE17" s="176">
        <f ca="1">SUM('Base Case 3 - Forecasts'!CE10:CE12,'Base Case 3 - Forecasts'!CE14)-SUM('Program Case 3 - Forecasts'!CE10:CE12,'Program Case 3 - Forecasts'!CE14)</f>
        <v>272014.78379870206</v>
      </c>
      <c r="CF17" s="176">
        <f ca="1">SUM('Base Case 3 - Forecasts'!CF10:CF12,'Base Case 3 - Forecasts'!CF14)-SUM('Program Case 3 - Forecasts'!CF10:CF12,'Program Case 3 - Forecasts'!CF14)</f>
        <v>273094.12894732505</v>
      </c>
    </row>
    <row r="18" spans="1:84" ht="16" customHeight="1" x14ac:dyDescent="0.2">
      <c r="B18" s="118"/>
      <c r="C18" s="166"/>
      <c r="D18" s="166"/>
      <c r="E18" s="166"/>
      <c r="F18" s="179"/>
      <c r="G18" s="166"/>
      <c r="H18" s="166"/>
      <c r="I18" s="166"/>
      <c r="J18" s="166"/>
      <c r="K18" s="166"/>
      <c r="L18" s="166"/>
      <c r="M18" s="166"/>
      <c r="N18" s="166"/>
      <c r="O18" s="166"/>
      <c r="P18" s="166"/>
      <c r="Q18" s="166"/>
      <c r="R18" s="166"/>
      <c r="S18" s="166"/>
      <c r="T18" s="166"/>
      <c r="U18" s="166"/>
      <c r="V18" s="166"/>
      <c r="W18" s="166"/>
      <c r="X18" s="166"/>
      <c r="Y18" s="166"/>
      <c r="Z18" s="166"/>
      <c r="AA18" s="166"/>
      <c r="AB18" s="166"/>
      <c r="AC18" s="166"/>
      <c r="AD18" s="166"/>
      <c r="AE18" s="166"/>
      <c r="AF18" s="166"/>
      <c r="AG18" s="166"/>
      <c r="AH18" s="166"/>
      <c r="AI18" s="166"/>
      <c r="AJ18" s="166"/>
      <c r="AK18" s="166"/>
      <c r="AL18" s="166"/>
      <c r="AM18" s="166"/>
      <c r="AN18" s="166"/>
      <c r="AO18" s="166"/>
      <c r="AP18" s="166"/>
      <c r="AQ18" s="166"/>
      <c r="AR18" s="166"/>
      <c r="AS18" s="166"/>
      <c r="AT18" s="166"/>
      <c r="AU18" s="166"/>
      <c r="AV18" s="166"/>
      <c r="AW18" s="166"/>
      <c r="AX18" s="166"/>
      <c r="AY18" s="166"/>
      <c r="AZ18" s="166"/>
      <c r="BA18" s="166"/>
      <c r="BB18" s="166"/>
      <c r="BC18" s="166"/>
      <c r="BD18" s="166"/>
      <c r="BE18" s="166"/>
      <c r="BF18" s="166"/>
      <c r="BG18" s="166"/>
      <c r="BH18" s="166"/>
      <c r="BI18" s="166"/>
      <c r="BJ18" s="166"/>
      <c r="BK18" s="166"/>
      <c r="BL18" s="166"/>
      <c r="BM18" s="166"/>
      <c r="BN18" s="166"/>
      <c r="BO18" s="166"/>
      <c r="BP18" s="166"/>
      <c r="BQ18" s="166"/>
      <c r="BR18" s="166"/>
      <c r="BS18" s="166"/>
      <c r="BT18" s="166"/>
      <c r="BU18" s="166"/>
      <c r="BV18" s="166"/>
      <c r="BW18" s="166"/>
      <c r="BX18" s="166"/>
      <c r="BY18" s="166"/>
      <c r="BZ18" s="166"/>
      <c r="CA18" s="166"/>
      <c r="CB18" s="166"/>
      <c r="CC18" s="166"/>
      <c r="CD18" s="166"/>
      <c r="CE18" s="166"/>
      <c r="CF18" s="166"/>
    </row>
    <row r="19" spans="1:84" x14ac:dyDescent="0.2">
      <c r="A19" s="118"/>
      <c r="B19" s="128" t="s">
        <v>221</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A20" s="118"/>
      <c r="B20" s="118" t="s">
        <v>222</v>
      </c>
      <c r="C20" s="164"/>
      <c r="D20" s="164"/>
      <c r="E20" s="164"/>
      <c r="F20" s="238"/>
      <c r="G20" s="238"/>
      <c r="H20" s="238"/>
      <c r="I20" s="238"/>
      <c r="J20" s="238"/>
      <c r="K20" s="238"/>
      <c r="L20" s="238"/>
      <c r="M20" s="238"/>
      <c r="N20" s="238"/>
      <c r="O20" s="238"/>
      <c r="P20" s="238"/>
      <c r="Q20" s="238"/>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c r="BQ20" s="238"/>
      <c r="BR20" s="238"/>
      <c r="BS20" s="238"/>
      <c r="BT20" s="238"/>
      <c r="BU20" s="238"/>
      <c r="BV20" s="238"/>
      <c r="BW20" s="238"/>
      <c r="BX20" s="238"/>
      <c r="BY20" s="238"/>
      <c r="BZ20" s="238"/>
      <c r="CA20" s="238"/>
      <c r="CB20" s="238"/>
      <c r="CC20" s="238"/>
      <c r="CD20" s="238"/>
      <c r="CE20" s="238"/>
      <c r="CF20" s="238"/>
    </row>
    <row r="21" spans="1:84" x14ac:dyDescent="0.2">
      <c r="A21" s="118"/>
      <c r="B21" s="118" t="s">
        <v>223</v>
      </c>
      <c r="C21" s="164"/>
      <c r="D21" s="164"/>
      <c r="E21" s="164"/>
      <c r="F21" s="133">
        <f ca="1">-F26/2</f>
        <v>-33533.999451330921</v>
      </c>
      <c r="G21" s="133">
        <f t="shared" ref="G21:BR21" ca="1" si="5">-G26/2</f>
        <v>-33871.094956794645</v>
      </c>
      <c r="H21" s="133">
        <f t="shared" ca="1" si="5"/>
        <v>-34211.579064322163</v>
      </c>
      <c r="I21" s="133">
        <f t="shared" ca="1" si="5"/>
        <v>-34555.48583732955</v>
      </c>
      <c r="J21" s="133">
        <f t="shared" ca="1" si="5"/>
        <v>-34902.849681650601</v>
      </c>
      <c r="K21" s="133">
        <f t="shared" ca="1" si="5"/>
        <v>-35253.705348973621</v>
      </c>
      <c r="L21" s="133">
        <f t="shared" ca="1" si="5"/>
        <v>-35608.087940327823</v>
      </c>
      <c r="M21" s="133">
        <f t="shared" ca="1" si="5"/>
        <v>-35966.032909588779</v>
      </c>
      <c r="N21" s="133">
        <f t="shared" ca="1" si="5"/>
        <v>-36271.096098663322</v>
      </c>
      <c r="O21" s="133">
        <f t="shared" ca="1" si="5"/>
        <v>-36578.746827752424</v>
      </c>
      <c r="P21" s="133">
        <f t="shared" ca="1" si="5"/>
        <v>-36889.007044321334</v>
      </c>
      <c r="Q21" s="133">
        <f t="shared" ca="1" si="5"/>
        <v>-37201.898881990244</v>
      </c>
      <c r="R21" s="133">
        <f t="shared" ca="1" si="5"/>
        <v>-37517.444662119393</v>
      </c>
      <c r="S21" s="133">
        <f t="shared" ca="1" si="5"/>
        <v>-37835.666895394817</v>
      </c>
      <c r="T21" s="133">
        <f t="shared" ca="1" si="5"/>
        <v>-38156.588283440506</v>
      </c>
      <c r="U21" s="133">
        <f t="shared" ca="1" si="5"/>
        <v>-38480.231720436292</v>
      </c>
      <c r="V21" s="133">
        <f t="shared" ca="1" si="5"/>
        <v>-38806.620294747547</v>
      </c>
      <c r="W21" s="133">
        <f t="shared" ca="1" si="5"/>
        <v>-39135.777290575206</v>
      </c>
      <c r="X21" s="133">
        <f t="shared" ca="1" si="5"/>
        <v>-39422.013207314645</v>
      </c>
      <c r="Y21" s="133">
        <f t="shared" ca="1" si="5"/>
        <v>-39710.342630450345</v>
      </c>
      <c r="Z21" s="133">
        <f t="shared" ca="1" si="5"/>
        <v>-40000.780871717223</v>
      </c>
      <c r="AA21" s="133">
        <f t="shared" ca="1" si="5"/>
        <v>-40293.343354842684</v>
      </c>
      <c r="AB21" s="133">
        <f t="shared" ca="1" si="5"/>
        <v>-40588.045616358817</v>
      </c>
      <c r="AC21" s="133">
        <f t="shared" ca="1" si="5"/>
        <v>-40884.903306432214</v>
      </c>
      <c r="AD21" s="133">
        <f t="shared" ca="1" si="5"/>
        <v>-41183.932189693784</v>
      </c>
      <c r="AE21" s="133">
        <f t="shared" ca="1" si="5"/>
        <v>-41485.148146074338</v>
      </c>
      <c r="AF21" s="133">
        <f t="shared" ca="1" si="5"/>
        <v>-41788.567171651943</v>
      </c>
      <c r="AG21" s="133">
        <f t="shared" ca="1" si="5"/>
        <v>-42094.205379495586</v>
      </c>
      <c r="AH21" s="133">
        <f t="shared" ca="1" si="5"/>
        <v>-42345.16998283565</v>
      </c>
      <c r="AI21" s="133">
        <f t="shared" ca="1" si="5"/>
        <v>-42597.630830886323</v>
      </c>
      <c r="AJ21" s="133">
        <f t="shared" ca="1" si="5"/>
        <v>-42851.596844221887</v>
      </c>
      <c r="AK21" s="133">
        <f t="shared" ca="1" si="5"/>
        <v>-43107.076996597738</v>
      </c>
      <c r="AL21" s="133">
        <f t="shared" ca="1" si="5"/>
        <v>-43364.080315276107</v>
      </c>
      <c r="AM21" s="133">
        <f t="shared" ca="1" si="5"/>
        <v>-43622.615881334335</v>
      </c>
      <c r="AN21" s="133">
        <f t="shared" ca="1" si="5"/>
        <v>-43882.692829994303</v>
      </c>
      <c r="AO21" s="133">
        <f t="shared" ca="1" si="5"/>
        <v>-44144.320350939444</v>
      </c>
      <c r="AP21" s="133">
        <f t="shared" ca="1" si="5"/>
        <v>-44407.507688644182</v>
      </c>
      <c r="AQ21" s="133">
        <f t="shared" ca="1" si="5"/>
        <v>-44672.264142696768</v>
      </c>
      <c r="AR21" s="133">
        <f t="shared" ca="1" si="5"/>
        <v>-44899.44208525779</v>
      </c>
      <c r="AS21" s="133">
        <f t="shared" ca="1" si="5"/>
        <v>-45127.775326715971</v>
      </c>
      <c r="AT21" s="133">
        <f t="shared" ca="1" si="5"/>
        <v>-45357.269742273384</v>
      </c>
      <c r="AU21" s="133">
        <f t="shared" ca="1" si="5"/>
        <v>-45587.931237004552</v>
      </c>
      <c r="AV21" s="133">
        <f t="shared" ca="1" si="5"/>
        <v>-45819.765746016426</v>
      </c>
      <c r="AW21" s="133">
        <f t="shared" ca="1" si="5"/>
        <v>-46052.779234599548</v>
      </c>
      <c r="AX21" s="133">
        <f t="shared" ca="1" si="5"/>
        <v>-46286.977698377101</v>
      </c>
      <c r="AY21" s="133">
        <f t="shared" ca="1" si="5"/>
        <v>-46522.367163465598</v>
      </c>
      <c r="AZ21" s="133">
        <f t="shared" ca="1" si="5"/>
        <v>-46758.953686626082</v>
      </c>
      <c r="BA21" s="133">
        <f t="shared" ca="1" si="5"/>
        <v>-46996.74335542044</v>
      </c>
      <c r="BB21" s="133">
        <f t="shared" ca="1" si="5"/>
        <v>-47207.962564783651</v>
      </c>
      <c r="BC21" s="133">
        <f t="shared" ca="1" si="5"/>
        <v>-47420.13106448613</v>
      </c>
      <c r="BD21" s="133">
        <f t="shared" ca="1" si="5"/>
        <v>-47633.253120958223</v>
      </c>
      <c r="BE21" s="133">
        <f t="shared" ca="1" si="5"/>
        <v>-47847.333019804581</v>
      </c>
      <c r="BF21" s="133">
        <f t="shared" ca="1" si="5"/>
        <v>-48062.375065893233</v>
      </c>
      <c r="BG21" s="133">
        <f t="shared" ca="1" si="5"/>
        <v>-48278.383583436706</v>
      </c>
      <c r="BH21" s="133">
        <f t="shared" ca="1" si="5"/>
        <v>-48495.362916083315</v>
      </c>
      <c r="BI21" s="133">
        <f t="shared" ca="1" si="5"/>
        <v>-48713.317427006281</v>
      </c>
      <c r="BJ21" s="133">
        <f t="shared" ca="1" si="5"/>
        <v>-48932.251498981874</v>
      </c>
      <c r="BK21" s="133">
        <f t="shared" ca="1" si="5"/>
        <v>-49152.169534490975</v>
      </c>
      <c r="BL21" s="133">
        <f t="shared" ca="1" si="5"/>
        <v>-49359.505551149887</v>
      </c>
      <c r="BM21" s="133">
        <f t="shared" ca="1" si="5"/>
        <v>-49567.716162445795</v>
      </c>
      <c r="BN21" s="133">
        <f t="shared" ca="1" si="5"/>
        <v>-49776.805057632286</v>
      </c>
      <c r="BO21" s="133">
        <f t="shared" ca="1" si="5"/>
        <v>-49986.775941531014</v>
      </c>
      <c r="BP21" s="133">
        <f t="shared" ca="1" si="5"/>
        <v>-50197.632534587945</v>
      </c>
      <c r="BQ21" s="133">
        <f t="shared" ca="1" si="5"/>
        <v>-50409.378572941998</v>
      </c>
      <c r="BR21" s="133">
        <f t="shared" ca="1" si="5"/>
        <v>-50622.017808494471</v>
      </c>
      <c r="BS21" s="133">
        <f t="shared" ref="BS21:CF21" ca="1" si="6">-BS26/2</f>
        <v>-50835.554008974752</v>
      </c>
      <c r="BT21" s="133">
        <f t="shared" ca="1" si="6"/>
        <v>-51049.990957998038</v>
      </c>
      <c r="BU21" s="133">
        <f t="shared" ca="1" si="6"/>
        <v>-51265.332455147865</v>
      </c>
      <c r="BV21" s="133">
        <f t="shared" ca="1" si="6"/>
        <v>-51468.751501367959</v>
      </c>
      <c r="BW21" s="133">
        <f t="shared" ca="1" si="6"/>
        <v>-51672.977707249425</v>
      </c>
      <c r="BX21" s="133">
        <f t="shared" ca="1" si="6"/>
        <v>-51878.014275571884</v>
      </c>
      <c r="BY21" s="133">
        <f t="shared" ca="1" si="6"/>
        <v>-52083.864421828417</v>
      </c>
      <c r="BZ21" s="133">
        <f t="shared" ca="1" si="6"/>
        <v>-52290.531374265753</v>
      </c>
      <c r="CA21" s="133">
        <f t="shared" ca="1" si="6"/>
        <v>-52498.018373941239</v>
      </c>
      <c r="CB21" s="133">
        <f t="shared" ca="1" si="6"/>
        <v>-52706.328674775425</v>
      </c>
      <c r="CC21" s="133">
        <f t="shared" ca="1" si="6"/>
        <v>-52915.465543598089</v>
      </c>
      <c r="CD21" s="133">
        <f t="shared" ca="1" si="6"/>
        <v>-53125.432260200825</v>
      </c>
      <c r="CE21" s="133">
        <f t="shared" ca="1" si="6"/>
        <v>-53336.232117392567</v>
      </c>
      <c r="CF21" s="133">
        <f t="shared" ca="1" si="6"/>
        <v>-53547.868421044128</v>
      </c>
    </row>
    <row r="22" spans="1:84" x14ac:dyDescent="0.2">
      <c r="B22" s="118" t="s">
        <v>224</v>
      </c>
      <c r="C22" s="164"/>
      <c r="D22" s="164"/>
      <c r="E22" s="164"/>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8"/>
      <c r="BI22" s="238"/>
      <c r="BJ22" s="238"/>
      <c r="BK22" s="238"/>
      <c r="BL22" s="238"/>
      <c r="BM22" s="238"/>
      <c r="BN22" s="238"/>
      <c r="BO22" s="238"/>
      <c r="BP22" s="238"/>
      <c r="BQ22" s="238"/>
      <c r="BR22" s="238"/>
      <c r="BS22" s="238"/>
      <c r="BT22" s="238"/>
      <c r="BU22" s="238"/>
      <c r="BV22" s="238"/>
      <c r="BW22" s="238"/>
      <c r="BX22" s="238"/>
      <c r="BY22" s="238"/>
      <c r="BZ22" s="238"/>
      <c r="CA22" s="238"/>
      <c r="CB22" s="238"/>
      <c r="CC22" s="238"/>
      <c r="CD22" s="238"/>
      <c r="CE22" s="238"/>
      <c r="CF22" s="238"/>
    </row>
    <row r="23" spans="1:84" x14ac:dyDescent="0.2">
      <c r="B23" s="118" t="s">
        <v>225</v>
      </c>
      <c r="C23" s="164"/>
      <c r="D23" s="164"/>
      <c r="E23" s="240"/>
      <c r="F23" s="133">
        <f ca="1">IF(F26&lt;F27,F26,F27)</f>
        <v>67067.998902661842</v>
      </c>
      <c r="G23" s="133">
        <f t="shared" ref="G23:BR23" ca="1" si="7">IF(G26&lt;G27,G26,G27)</f>
        <v>67742.189913589289</v>
      </c>
      <c r="H23" s="133">
        <f ca="1">IF(H26&lt;H27,H26,H27)</f>
        <v>30967.385774669467</v>
      </c>
      <c r="I23" s="133">
        <f t="shared" ca="1" si="7"/>
        <v>0</v>
      </c>
      <c r="J23" s="133">
        <f t="shared" ca="1" si="7"/>
        <v>0</v>
      </c>
      <c r="K23" s="133">
        <f t="shared" ca="1" si="7"/>
        <v>0</v>
      </c>
      <c r="L23" s="133">
        <f t="shared" ca="1" si="7"/>
        <v>0</v>
      </c>
      <c r="M23" s="133">
        <f t="shared" ca="1" si="7"/>
        <v>0</v>
      </c>
      <c r="N23" s="133">
        <f t="shared" ca="1" si="7"/>
        <v>0</v>
      </c>
      <c r="O23" s="133">
        <f t="shared" ca="1" si="7"/>
        <v>0</v>
      </c>
      <c r="P23" s="133">
        <f t="shared" ca="1" si="7"/>
        <v>0</v>
      </c>
      <c r="Q23" s="133">
        <f t="shared" ca="1" si="7"/>
        <v>0</v>
      </c>
      <c r="R23" s="133">
        <f t="shared" ca="1" si="7"/>
        <v>0</v>
      </c>
      <c r="S23" s="133">
        <f t="shared" ca="1" si="7"/>
        <v>0</v>
      </c>
      <c r="T23" s="133">
        <f t="shared" ca="1" si="7"/>
        <v>0</v>
      </c>
      <c r="U23" s="133">
        <f t="shared" ca="1" si="7"/>
        <v>0</v>
      </c>
      <c r="V23" s="133">
        <f t="shared" ca="1" si="7"/>
        <v>0</v>
      </c>
      <c r="W23" s="133">
        <f t="shared" ca="1" si="7"/>
        <v>0</v>
      </c>
      <c r="X23" s="133">
        <f t="shared" ca="1" si="7"/>
        <v>0</v>
      </c>
      <c r="Y23" s="133">
        <f t="shared" ca="1" si="7"/>
        <v>0</v>
      </c>
      <c r="Z23" s="133">
        <f t="shared" ca="1" si="7"/>
        <v>0</v>
      </c>
      <c r="AA23" s="133">
        <f t="shared" ca="1" si="7"/>
        <v>0</v>
      </c>
      <c r="AB23" s="133">
        <f t="shared" ca="1" si="7"/>
        <v>0</v>
      </c>
      <c r="AC23" s="133">
        <f t="shared" ca="1" si="7"/>
        <v>0</v>
      </c>
      <c r="AD23" s="133">
        <f t="shared" ca="1" si="7"/>
        <v>0</v>
      </c>
      <c r="AE23" s="133">
        <f t="shared" ca="1" si="7"/>
        <v>0</v>
      </c>
      <c r="AF23" s="133">
        <f t="shared" ca="1" si="7"/>
        <v>0</v>
      </c>
      <c r="AG23" s="133">
        <f t="shared" ca="1" si="7"/>
        <v>0</v>
      </c>
      <c r="AH23" s="133">
        <f t="shared" ca="1" si="7"/>
        <v>0</v>
      </c>
      <c r="AI23" s="133">
        <f t="shared" ca="1" si="7"/>
        <v>0</v>
      </c>
      <c r="AJ23" s="133">
        <f t="shared" ca="1" si="7"/>
        <v>0</v>
      </c>
      <c r="AK23" s="133">
        <f t="shared" ca="1" si="7"/>
        <v>0</v>
      </c>
      <c r="AL23" s="133">
        <f t="shared" ca="1" si="7"/>
        <v>0</v>
      </c>
      <c r="AM23" s="133">
        <f t="shared" ca="1" si="7"/>
        <v>0</v>
      </c>
      <c r="AN23" s="133">
        <f t="shared" ca="1" si="7"/>
        <v>0</v>
      </c>
      <c r="AO23" s="133">
        <f t="shared" ca="1" si="7"/>
        <v>0</v>
      </c>
      <c r="AP23" s="133">
        <f t="shared" ca="1" si="7"/>
        <v>0</v>
      </c>
      <c r="AQ23" s="133">
        <f t="shared" ca="1" si="7"/>
        <v>0</v>
      </c>
      <c r="AR23" s="133">
        <f t="shared" ca="1" si="7"/>
        <v>0</v>
      </c>
      <c r="AS23" s="133">
        <f t="shared" ca="1" si="7"/>
        <v>0</v>
      </c>
      <c r="AT23" s="133">
        <f t="shared" ca="1" si="7"/>
        <v>0</v>
      </c>
      <c r="AU23" s="133">
        <f t="shared" ca="1" si="7"/>
        <v>0</v>
      </c>
      <c r="AV23" s="133">
        <f t="shared" ca="1" si="7"/>
        <v>0</v>
      </c>
      <c r="AW23" s="133">
        <f t="shared" ca="1" si="7"/>
        <v>0</v>
      </c>
      <c r="AX23" s="133">
        <f t="shared" ca="1" si="7"/>
        <v>0</v>
      </c>
      <c r="AY23" s="133">
        <f t="shared" ca="1" si="7"/>
        <v>0</v>
      </c>
      <c r="AZ23" s="133">
        <f t="shared" ca="1" si="7"/>
        <v>0</v>
      </c>
      <c r="BA23" s="133">
        <f t="shared" ca="1" si="7"/>
        <v>0</v>
      </c>
      <c r="BB23" s="133">
        <f t="shared" ca="1" si="7"/>
        <v>0</v>
      </c>
      <c r="BC23" s="133">
        <f t="shared" ca="1" si="7"/>
        <v>0</v>
      </c>
      <c r="BD23" s="133">
        <f t="shared" ca="1" si="7"/>
        <v>0</v>
      </c>
      <c r="BE23" s="133">
        <f t="shared" ca="1" si="7"/>
        <v>0</v>
      </c>
      <c r="BF23" s="133">
        <f t="shared" ca="1" si="7"/>
        <v>0</v>
      </c>
      <c r="BG23" s="133">
        <f t="shared" ca="1" si="7"/>
        <v>0</v>
      </c>
      <c r="BH23" s="133">
        <f t="shared" ca="1" si="7"/>
        <v>0</v>
      </c>
      <c r="BI23" s="133">
        <f t="shared" ca="1" si="7"/>
        <v>0</v>
      </c>
      <c r="BJ23" s="133">
        <f t="shared" ca="1" si="7"/>
        <v>0</v>
      </c>
      <c r="BK23" s="133">
        <f t="shared" ca="1" si="7"/>
        <v>0</v>
      </c>
      <c r="BL23" s="133">
        <f t="shared" ca="1" si="7"/>
        <v>0</v>
      </c>
      <c r="BM23" s="133">
        <f t="shared" ca="1" si="7"/>
        <v>0</v>
      </c>
      <c r="BN23" s="133">
        <f t="shared" ca="1" si="7"/>
        <v>0</v>
      </c>
      <c r="BO23" s="133">
        <f t="shared" ca="1" si="7"/>
        <v>0</v>
      </c>
      <c r="BP23" s="133">
        <f t="shared" ca="1" si="7"/>
        <v>0</v>
      </c>
      <c r="BQ23" s="133">
        <f t="shared" ca="1" si="7"/>
        <v>0</v>
      </c>
      <c r="BR23" s="133">
        <f t="shared" ca="1" si="7"/>
        <v>0</v>
      </c>
      <c r="BS23" s="133">
        <f t="shared" ref="BS23:CF23" ca="1" si="8">IF(BS26&lt;BS27,BS26,BS27)</f>
        <v>0</v>
      </c>
      <c r="BT23" s="133">
        <f t="shared" ca="1" si="8"/>
        <v>0</v>
      </c>
      <c r="BU23" s="133">
        <f t="shared" ca="1" si="8"/>
        <v>0</v>
      </c>
      <c r="BV23" s="133">
        <f t="shared" ca="1" si="8"/>
        <v>0</v>
      </c>
      <c r="BW23" s="133">
        <f t="shared" ca="1" si="8"/>
        <v>0</v>
      </c>
      <c r="BX23" s="133">
        <f t="shared" ca="1" si="8"/>
        <v>0</v>
      </c>
      <c r="BY23" s="133">
        <f t="shared" ca="1" si="8"/>
        <v>0</v>
      </c>
      <c r="BZ23" s="133">
        <f t="shared" ca="1" si="8"/>
        <v>0</v>
      </c>
      <c r="CA23" s="133">
        <f t="shared" ca="1" si="8"/>
        <v>0</v>
      </c>
      <c r="CB23" s="133">
        <f t="shared" ca="1" si="8"/>
        <v>0</v>
      </c>
      <c r="CC23" s="133">
        <f t="shared" ca="1" si="8"/>
        <v>0</v>
      </c>
      <c r="CD23" s="133">
        <f t="shared" ca="1" si="8"/>
        <v>0</v>
      </c>
      <c r="CE23" s="133">
        <f t="shared" ca="1" si="8"/>
        <v>0</v>
      </c>
      <c r="CF23" s="133">
        <f t="shared" ca="1" si="8"/>
        <v>0</v>
      </c>
    </row>
    <row r="24" spans="1:84" x14ac:dyDescent="0.2">
      <c r="B24" s="118" t="s">
        <v>226</v>
      </c>
      <c r="C24" s="164"/>
      <c r="D24" s="164"/>
      <c r="E24" s="164"/>
      <c r="F24" s="133">
        <f ca="1">-F26/2</f>
        <v>-33533.999451330921</v>
      </c>
      <c r="G24" s="133">
        <f t="shared" ref="G24:BR24" ca="1" si="9">-G26/2</f>
        <v>-33871.094956794645</v>
      </c>
      <c r="H24" s="133">
        <f t="shared" ca="1" si="9"/>
        <v>-34211.579064322163</v>
      </c>
      <c r="I24" s="133">
        <f t="shared" ca="1" si="9"/>
        <v>-34555.48583732955</v>
      </c>
      <c r="J24" s="133">
        <f t="shared" ca="1" si="9"/>
        <v>-34902.849681650601</v>
      </c>
      <c r="K24" s="133">
        <f t="shared" ca="1" si="9"/>
        <v>-35253.705348973621</v>
      </c>
      <c r="L24" s="133">
        <f t="shared" ca="1" si="9"/>
        <v>-35608.087940327823</v>
      </c>
      <c r="M24" s="133">
        <f t="shared" ca="1" si="9"/>
        <v>-35966.032909588779</v>
      </c>
      <c r="N24" s="133">
        <f t="shared" ca="1" si="9"/>
        <v>-36271.096098663322</v>
      </c>
      <c r="O24" s="133">
        <f t="shared" ca="1" si="9"/>
        <v>-36578.746827752424</v>
      </c>
      <c r="P24" s="133">
        <f t="shared" ca="1" si="9"/>
        <v>-36889.007044321334</v>
      </c>
      <c r="Q24" s="133">
        <f t="shared" ca="1" si="9"/>
        <v>-37201.898881990244</v>
      </c>
      <c r="R24" s="133">
        <f t="shared" ca="1" si="9"/>
        <v>-37517.444662119393</v>
      </c>
      <c r="S24" s="133">
        <f t="shared" ca="1" si="9"/>
        <v>-37835.666895394817</v>
      </c>
      <c r="T24" s="133">
        <f t="shared" ca="1" si="9"/>
        <v>-38156.588283440506</v>
      </c>
      <c r="U24" s="133">
        <f t="shared" ca="1" si="9"/>
        <v>-38480.231720436292</v>
      </c>
      <c r="V24" s="133">
        <f t="shared" ca="1" si="9"/>
        <v>-38806.620294747547</v>
      </c>
      <c r="W24" s="133">
        <f t="shared" ca="1" si="9"/>
        <v>-39135.777290575206</v>
      </c>
      <c r="X24" s="133">
        <f t="shared" ca="1" si="9"/>
        <v>-39422.013207314645</v>
      </c>
      <c r="Y24" s="133">
        <f t="shared" ca="1" si="9"/>
        <v>-39710.342630450345</v>
      </c>
      <c r="Z24" s="133">
        <f t="shared" ca="1" si="9"/>
        <v>-40000.780871717223</v>
      </c>
      <c r="AA24" s="133">
        <f t="shared" ca="1" si="9"/>
        <v>-40293.343354842684</v>
      </c>
      <c r="AB24" s="133">
        <f t="shared" ca="1" si="9"/>
        <v>-40588.045616358817</v>
      </c>
      <c r="AC24" s="133">
        <f t="shared" ca="1" si="9"/>
        <v>-40884.903306432214</v>
      </c>
      <c r="AD24" s="133">
        <f t="shared" ca="1" si="9"/>
        <v>-41183.932189693784</v>
      </c>
      <c r="AE24" s="133">
        <f t="shared" ca="1" si="9"/>
        <v>-41485.148146074338</v>
      </c>
      <c r="AF24" s="133">
        <f t="shared" ca="1" si="9"/>
        <v>-41788.567171651943</v>
      </c>
      <c r="AG24" s="133">
        <f t="shared" ca="1" si="9"/>
        <v>-42094.205379495586</v>
      </c>
      <c r="AH24" s="133">
        <f t="shared" ca="1" si="9"/>
        <v>-42345.16998283565</v>
      </c>
      <c r="AI24" s="133">
        <f t="shared" ca="1" si="9"/>
        <v>-42597.630830886323</v>
      </c>
      <c r="AJ24" s="133">
        <f t="shared" ca="1" si="9"/>
        <v>-42851.596844221887</v>
      </c>
      <c r="AK24" s="133">
        <f t="shared" ca="1" si="9"/>
        <v>-43107.076996597738</v>
      </c>
      <c r="AL24" s="133">
        <f t="shared" ca="1" si="9"/>
        <v>-43364.080315276107</v>
      </c>
      <c r="AM24" s="133">
        <f t="shared" ca="1" si="9"/>
        <v>-43622.615881334335</v>
      </c>
      <c r="AN24" s="133">
        <f t="shared" ca="1" si="9"/>
        <v>-43882.692829994303</v>
      </c>
      <c r="AO24" s="133">
        <f t="shared" ca="1" si="9"/>
        <v>-44144.320350939444</v>
      </c>
      <c r="AP24" s="133">
        <f t="shared" ca="1" si="9"/>
        <v>-44407.507688644182</v>
      </c>
      <c r="AQ24" s="133">
        <f t="shared" ca="1" si="9"/>
        <v>-44672.264142696768</v>
      </c>
      <c r="AR24" s="133">
        <f t="shared" ca="1" si="9"/>
        <v>-44899.44208525779</v>
      </c>
      <c r="AS24" s="133">
        <f t="shared" ca="1" si="9"/>
        <v>-45127.775326715971</v>
      </c>
      <c r="AT24" s="133">
        <f t="shared" ca="1" si="9"/>
        <v>-45357.269742273384</v>
      </c>
      <c r="AU24" s="133">
        <f t="shared" ca="1" si="9"/>
        <v>-45587.931237004552</v>
      </c>
      <c r="AV24" s="133">
        <f t="shared" ca="1" si="9"/>
        <v>-45819.765746016426</v>
      </c>
      <c r="AW24" s="133">
        <f t="shared" ca="1" si="9"/>
        <v>-46052.779234599548</v>
      </c>
      <c r="AX24" s="133">
        <f t="shared" ca="1" si="9"/>
        <v>-46286.977698377101</v>
      </c>
      <c r="AY24" s="133">
        <f t="shared" ca="1" si="9"/>
        <v>-46522.367163465598</v>
      </c>
      <c r="AZ24" s="133">
        <f t="shared" ca="1" si="9"/>
        <v>-46758.953686626082</v>
      </c>
      <c r="BA24" s="133">
        <f t="shared" ca="1" si="9"/>
        <v>-46996.74335542044</v>
      </c>
      <c r="BB24" s="133">
        <f t="shared" ca="1" si="9"/>
        <v>-47207.962564783651</v>
      </c>
      <c r="BC24" s="133">
        <f t="shared" ca="1" si="9"/>
        <v>-47420.13106448613</v>
      </c>
      <c r="BD24" s="133">
        <f t="shared" ca="1" si="9"/>
        <v>-47633.253120958223</v>
      </c>
      <c r="BE24" s="133">
        <f t="shared" ca="1" si="9"/>
        <v>-47847.333019804581</v>
      </c>
      <c r="BF24" s="133">
        <f t="shared" ca="1" si="9"/>
        <v>-48062.375065893233</v>
      </c>
      <c r="BG24" s="133">
        <f t="shared" ca="1" si="9"/>
        <v>-48278.383583436706</v>
      </c>
      <c r="BH24" s="133">
        <f t="shared" ca="1" si="9"/>
        <v>-48495.362916083315</v>
      </c>
      <c r="BI24" s="133">
        <f t="shared" ca="1" si="9"/>
        <v>-48713.317427006281</v>
      </c>
      <c r="BJ24" s="133">
        <f t="shared" ca="1" si="9"/>
        <v>-48932.251498981874</v>
      </c>
      <c r="BK24" s="133">
        <f t="shared" ca="1" si="9"/>
        <v>-49152.169534490975</v>
      </c>
      <c r="BL24" s="133">
        <f t="shared" ca="1" si="9"/>
        <v>-49359.505551149887</v>
      </c>
      <c r="BM24" s="133">
        <f t="shared" ca="1" si="9"/>
        <v>-49567.716162445795</v>
      </c>
      <c r="BN24" s="133">
        <f t="shared" ca="1" si="9"/>
        <v>-49776.805057632286</v>
      </c>
      <c r="BO24" s="133">
        <f t="shared" ca="1" si="9"/>
        <v>-49986.775941531014</v>
      </c>
      <c r="BP24" s="133">
        <f t="shared" ca="1" si="9"/>
        <v>-50197.632534587945</v>
      </c>
      <c r="BQ24" s="133">
        <f t="shared" ca="1" si="9"/>
        <v>-50409.378572941998</v>
      </c>
      <c r="BR24" s="133">
        <f t="shared" ca="1" si="9"/>
        <v>-50622.017808494471</v>
      </c>
      <c r="BS24" s="133">
        <f t="shared" ref="BS24:CF24" ca="1" si="10">-BS26/2</f>
        <v>-50835.554008974752</v>
      </c>
      <c r="BT24" s="133">
        <f t="shared" ca="1" si="10"/>
        <v>-51049.990957998038</v>
      </c>
      <c r="BU24" s="133">
        <f t="shared" ca="1" si="10"/>
        <v>-51265.332455147865</v>
      </c>
      <c r="BV24" s="133">
        <f t="shared" ca="1" si="10"/>
        <v>-51468.751501367959</v>
      </c>
      <c r="BW24" s="133">
        <f t="shared" ca="1" si="10"/>
        <v>-51672.977707249425</v>
      </c>
      <c r="BX24" s="133">
        <f t="shared" ca="1" si="10"/>
        <v>-51878.014275571884</v>
      </c>
      <c r="BY24" s="133">
        <f t="shared" ca="1" si="10"/>
        <v>-52083.864421828417</v>
      </c>
      <c r="BZ24" s="133">
        <f t="shared" ca="1" si="10"/>
        <v>-52290.531374265753</v>
      </c>
      <c r="CA24" s="133">
        <f t="shared" ca="1" si="10"/>
        <v>-52498.018373941239</v>
      </c>
      <c r="CB24" s="133">
        <f t="shared" ca="1" si="10"/>
        <v>-52706.328674775425</v>
      </c>
      <c r="CC24" s="133">
        <f t="shared" ca="1" si="10"/>
        <v>-52915.465543598089</v>
      </c>
      <c r="CD24" s="133">
        <f t="shared" ca="1" si="10"/>
        <v>-53125.432260200825</v>
      </c>
      <c r="CE24" s="133">
        <f t="shared" ca="1" si="10"/>
        <v>-53336.232117392567</v>
      </c>
      <c r="CF24" s="133">
        <f t="shared" ca="1" si="10"/>
        <v>-53547.868421044128</v>
      </c>
    </row>
    <row r="25" spans="1:84" x14ac:dyDescent="0.2">
      <c r="B25" s="118" t="s">
        <v>227</v>
      </c>
      <c r="C25" s="164"/>
      <c r="D25" s="164"/>
      <c r="E25" s="164"/>
      <c r="F25" s="133">
        <f t="shared" ref="F25:BQ25" ca="1" si="11">IF(IF(F26&gt;F27, F26-F27,0) &gt; F29, F29, IF(F26&gt;F27, F26-F27,0))</f>
        <v>0</v>
      </c>
      <c r="G25" s="133">
        <f t="shared" ca="1" si="11"/>
        <v>0</v>
      </c>
      <c r="H25" s="133">
        <f t="shared" ca="1" si="11"/>
        <v>33780.478886999997</v>
      </c>
      <c r="I25" s="133">
        <f t="shared" ca="1" si="11"/>
        <v>0</v>
      </c>
      <c r="J25" s="133">
        <f t="shared" ca="1" si="11"/>
        <v>0</v>
      </c>
      <c r="K25" s="133">
        <f t="shared" ca="1" si="11"/>
        <v>0</v>
      </c>
      <c r="L25" s="133">
        <f t="shared" ca="1" si="11"/>
        <v>0</v>
      </c>
      <c r="M25" s="133">
        <f t="shared" ca="1" si="11"/>
        <v>0</v>
      </c>
      <c r="N25" s="133">
        <f t="shared" ca="1" si="11"/>
        <v>0</v>
      </c>
      <c r="O25" s="133">
        <f t="shared" ca="1" si="11"/>
        <v>0</v>
      </c>
      <c r="P25" s="133">
        <f t="shared" ca="1" si="11"/>
        <v>0</v>
      </c>
      <c r="Q25" s="133">
        <f t="shared" ca="1" si="11"/>
        <v>0</v>
      </c>
      <c r="R25" s="133">
        <f t="shared" ca="1" si="11"/>
        <v>0</v>
      </c>
      <c r="S25" s="133">
        <f t="shared" ca="1" si="11"/>
        <v>0</v>
      </c>
      <c r="T25" s="133">
        <f t="shared" ca="1" si="11"/>
        <v>0</v>
      </c>
      <c r="U25" s="133">
        <f t="shared" ca="1" si="11"/>
        <v>0</v>
      </c>
      <c r="V25" s="133">
        <f t="shared" ca="1" si="11"/>
        <v>0</v>
      </c>
      <c r="W25" s="133">
        <f t="shared" ca="1" si="11"/>
        <v>0</v>
      </c>
      <c r="X25" s="133">
        <f t="shared" ca="1" si="11"/>
        <v>0</v>
      </c>
      <c r="Y25" s="133">
        <f t="shared" ca="1" si="11"/>
        <v>0</v>
      </c>
      <c r="Z25" s="133">
        <f t="shared" ca="1" si="11"/>
        <v>0</v>
      </c>
      <c r="AA25" s="133">
        <f t="shared" ca="1" si="11"/>
        <v>0</v>
      </c>
      <c r="AB25" s="133">
        <f t="shared" ca="1" si="11"/>
        <v>0</v>
      </c>
      <c r="AC25" s="133">
        <f t="shared" ca="1" si="11"/>
        <v>0</v>
      </c>
      <c r="AD25" s="133">
        <f t="shared" ca="1" si="11"/>
        <v>0</v>
      </c>
      <c r="AE25" s="133">
        <f t="shared" ca="1" si="11"/>
        <v>0</v>
      </c>
      <c r="AF25" s="133">
        <f t="shared" ca="1" si="11"/>
        <v>0</v>
      </c>
      <c r="AG25" s="133">
        <f t="shared" ca="1" si="11"/>
        <v>0</v>
      </c>
      <c r="AH25" s="133">
        <f t="shared" ca="1" si="11"/>
        <v>0</v>
      </c>
      <c r="AI25" s="133">
        <f t="shared" ca="1" si="11"/>
        <v>0</v>
      </c>
      <c r="AJ25" s="133">
        <f t="shared" ca="1" si="11"/>
        <v>0</v>
      </c>
      <c r="AK25" s="133">
        <f t="shared" ca="1" si="11"/>
        <v>0</v>
      </c>
      <c r="AL25" s="133">
        <f t="shared" ca="1" si="11"/>
        <v>0</v>
      </c>
      <c r="AM25" s="133">
        <f t="shared" ca="1" si="11"/>
        <v>0</v>
      </c>
      <c r="AN25" s="133">
        <f t="shared" ca="1" si="11"/>
        <v>0</v>
      </c>
      <c r="AO25" s="133">
        <f t="shared" ca="1" si="11"/>
        <v>0</v>
      </c>
      <c r="AP25" s="133">
        <f t="shared" ca="1" si="11"/>
        <v>0</v>
      </c>
      <c r="AQ25" s="133">
        <f t="shared" ca="1" si="11"/>
        <v>0</v>
      </c>
      <c r="AR25" s="133">
        <f t="shared" ca="1" si="11"/>
        <v>0</v>
      </c>
      <c r="AS25" s="133">
        <f t="shared" ca="1" si="11"/>
        <v>0</v>
      </c>
      <c r="AT25" s="133">
        <f t="shared" ca="1" si="11"/>
        <v>0</v>
      </c>
      <c r="AU25" s="133">
        <f t="shared" ca="1" si="11"/>
        <v>0</v>
      </c>
      <c r="AV25" s="133">
        <f t="shared" ca="1" si="11"/>
        <v>0</v>
      </c>
      <c r="AW25" s="133">
        <f t="shared" ca="1" si="11"/>
        <v>0</v>
      </c>
      <c r="AX25" s="133">
        <f t="shared" ca="1" si="11"/>
        <v>0</v>
      </c>
      <c r="AY25" s="133">
        <f t="shared" ca="1" si="11"/>
        <v>0</v>
      </c>
      <c r="AZ25" s="133">
        <f t="shared" ca="1" si="11"/>
        <v>0</v>
      </c>
      <c r="BA25" s="133">
        <f t="shared" ca="1" si="11"/>
        <v>0</v>
      </c>
      <c r="BB25" s="133">
        <f t="shared" ca="1" si="11"/>
        <v>0</v>
      </c>
      <c r="BC25" s="133">
        <f t="shared" ca="1" si="11"/>
        <v>0</v>
      </c>
      <c r="BD25" s="133">
        <f t="shared" ca="1" si="11"/>
        <v>0</v>
      </c>
      <c r="BE25" s="133">
        <f t="shared" ca="1" si="11"/>
        <v>0</v>
      </c>
      <c r="BF25" s="133">
        <f t="shared" ca="1" si="11"/>
        <v>0</v>
      </c>
      <c r="BG25" s="133">
        <f t="shared" ca="1" si="11"/>
        <v>0</v>
      </c>
      <c r="BH25" s="133">
        <f t="shared" ca="1" si="11"/>
        <v>0</v>
      </c>
      <c r="BI25" s="133">
        <f t="shared" ca="1" si="11"/>
        <v>0</v>
      </c>
      <c r="BJ25" s="133">
        <f t="shared" ca="1" si="11"/>
        <v>0</v>
      </c>
      <c r="BK25" s="133">
        <f t="shared" ca="1" si="11"/>
        <v>0</v>
      </c>
      <c r="BL25" s="133">
        <f t="shared" ca="1" si="11"/>
        <v>0</v>
      </c>
      <c r="BM25" s="133">
        <f t="shared" ca="1" si="11"/>
        <v>0</v>
      </c>
      <c r="BN25" s="133">
        <f t="shared" ca="1" si="11"/>
        <v>0</v>
      </c>
      <c r="BO25" s="133">
        <f t="shared" ca="1" si="11"/>
        <v>0</v>
      </c>
      <c r="BP25" s="133">
        <f t="shared" ca="1" si="11"/>
        <v>0</v>
      </c>
      <c r="BQ25" s="133">
        <f t="shared" ca="1" si="11"/>
        <v>0</v>
      </c>
      <c r="BR25" s="133">
        <f t="shared" ref="BR25:CF25" ca="1" si="12">IF(IF(BR26&gt;BR27, BR26-BR27,0) &gt; BR29, BR29, IF(BR26&gt;BR27, BR26-BR27,0))</f>
        <v>0</v>
      </c>
      <c r="BS25" s="133">
        <f t="shared" ca="1" si="12"/>
        <v>0</v>
      </c>
      <c r="BT25" s="133">
        <f t="shared" ca="1" si="12"/>
        <v>0</v>
      </c>
      <c r="BU25" s="133">
        <f t="shared" ca="1" si="12"/>
        <v>0</v>
      </c>
      <c r="BV25" s="133">
        <f t="shared" ca="1" si="12"/>
        <v>0</v>
      </c>
      <c r="BW25" s="133">
        <f t="shared" ca="1" si="12"/>
        <v>0</v>
      </c>
      <c r="BX25" s="133">
        <f t="shared" ca="1" si="12"/>
        <v>0</v>
      </c>
      <c r="BY25" s="133">
        <f t="shared" ca="1" si="12"/>
        <v>0</v>
      </c>
      <c r="BZ25" s="133">
        <f t="shared" ca="1" si="12"/>
        <v>0</v>
      </c>
      <c r="CA25" s="133">
        <f t="shared" ca="1" si="12"/>
        <v>0</v>
      </c>
      <c r="CB25" s="133">
        <f t="shared" ca="1" si="12"/>
        <v>0</v>
      </c>
      <c r="CC25" s="133">
        <f t="shared" ca="1" si="12"/>
        <v>0</v>
      </c>
      <c r="CD25" s="133">
        <f t="shared" ca="1" si="12"/>
        <v>0</v>
      </c>
      <c r="CE25" s="133">
        <f t="shared" ca="1" si="12"/>
        <v>0</v>
      </c>
      <c r="CF25" s="133">
        <f t="shared" ca="1" si="12"/>
        <v>0</v>
      </c>
    </row>
    <row r="26" spans="1:84" x14ac:dyDescent="0.2">
      <c r="B26" s="126" t="s">
        <v>115</v>
      </c>
      <c r="C26" s="164"/>
      <c r="D26" s="164"/>
      <c r="E26" s="164"/>
      <c r="F26" s="148">
        <f ca="1">F17/'Demographic-Economic'!$D$27</f>
        <v>67067.998902661842</v>
      </c>
      <c r="G26" s="148">
        <f ca="1">G17/'Demographic-Economic'!$D$27</f>
        <v>67742.189913589289</v>
      </c>
      <c r="H26" s="148">
        <f ca="1">H17/'Demographic-Economic'!$D$27</f>
        <v>68423.158128644325</v>
      </c>
      <c r="I26" s="148">
        <f ca="1">I17/'Demographic-Economic'!$D$27</f>
        <v>69110.9716746591</v>
      </c>
      <c r="J26" s="148">
        <f ca="1">J17/'Demographic-Economic'!$D$27</f>
        <v>69805.699363301203</v>
      </c>
      <c r="K26" s="148">
        <f ca="1">K17/'Demographic-Economic'!$D$27</f>
        <v>70507.410697947242</v>
      </c>
      <c r="L26" s="148">
        <f ca="1">L17/'Demographic-Economic'!$D$27</f>
        <v>71216.175880655646</v>
      </c>
      <c r="M26" s="148">
        <f ca="1">M17/'Demographic-Economic'!$D$27</f>
        <v>71932.065819177558</v>
      </c>
      <c r="N26" s="148">
        <f ca="1">N17/'Demographic-Economic'!$D$27</f>
        <v>72542.192197326644</v>
      </c>
      <c r="O26" s="148">
        <f ca="1">O17/'Demographic-Economic'!$D$27</f>
        <v>73157.493655504848</v>
      </c>
      <c r="P26" s="148">
        <f ca="1">P17/'Demographic-Economic'!$D$27</f>
        <v>73778.014088642667</v>
      </c>
      <c r="Q26" s="148">
        <f ca="1">Q17/'Demographic-Economic'!$D$27</f>
        <v>74403.797763980489</v>
      </c>
      <c r="R26" s="148">
        <f ca="1">R17/'Demographic-Economic'!$D$27</f>
        <v>75034.889324238786</v>
      </c>
      <c r="S26" s="148">
        <f ca="1">S17/'Demographic-Economic'!$D$27</f>
        <v>75671.333790789635</v>
      </c>
      <c r="T26" s="148">
        <f ca="1">T17/'Demographic-Economic'!$D$27</f>
        <v>76313.176566881011</v>
      </c>
      <c r="U26" s="148">
        <f ca="1">U17/'Demographic-Economic'!$D$27</f>
        <v>76960.463440872583</v>
      </c>
      <c r="V26" s="148">
        <f ca="1">V17/'Demographic-Economic'!$D$27</f>
        <v>77613.240589495093</v>
      </c>
      <c r="W26" s="148">
        <f ca="1">W17/'Demographic-Economic'!$D$27</f>
        <v>78271.554581150413</v>
      </c>
      <c r="X26" s="148">
        <f ca="1">X17/'Demographic-Economic'!$D$27</f>
        <v>78844.02641462929</v>
      </c>
      <c r="Y26" s="148">
        <f ca="1">Y17/'Demographic-Economic'!$D$27</f>
        <v>79420.685260900689</v>
      </c>
      <c r="Z26" s="148">
        <f ca="1">Z17/'Demographic-Economic'!$D$27</f>
        <v>80001.561743434446</v>
      </c>
      <c r="AA26" s="148">
        <f ca="1">AA17/'Demographic-Economic'!$D$27</f>
        <v>80586.686709685368</v>
      </c>
      <c r="AB26" s="148">
        <f ca="1">AB17/'Demographic-Economic'!$D$27</f>
        <v>81176.091232717634</v>
      </c>
      <c r="AC26" s="148">
        <f ca="1">AC17/'Demographic-Economic'!$D$27</f>
        <v>81769.806612864428</v>
      </c>
      <c r="AD26" s="148">
        <f ca="1">AD17/'Demographic-Economic'!$D$27</f>
        <v>82367.864379387567</v>
      </c>
      <c r="AE26" s="148">
        <f ca="1">AE17/'Demographic-Economic'!$D$27</f>
        <v>82970.296292148676</v>
      </c>
      <c r="AF26" s="148">
        <f ca="1">AF17/'Demographic-Economic'!$D$27</f>
        <v>83577.134343303886</v>
      </c>
      <c r="AG26" s="148">
        <f ca="1">AG17/'Demographic-Economic'!$D$27</f>
        <v>84188.410758991173</v>
      </c>
      <c r="AH26" s="148">
        <f ca="1">AH17/'Demographic-Economic'!$D$27</f>
        <v>84690.339965671301</v>
      </c>
      <c r="AI26" s="148">
        <f ca="1">AI17/'Demographic-Economic'!$D$27</f>
        <v>85195.261661772645</v>
      </c>
      <c r="AJ26" s="148">
        <f ca="1">AJ17/'Demographic-Economic'!$D$27</f>
        <v>85703.193688443775</v>
      </c>
      <c r="AK26" s="148">
        <f ca="1">AK17/'Demographic-Economic'!$D$27</f>
        <v>86214.153993195476</v>
      </c>
      <c r="AL26" s="148">
        <f ca="1">AL17/'Demographic-Economic'!$D$27</f>
        <v>86728.160630552215</v>
      </c>
      <c r="AM26" s="148">
        <f ca="1">AM17/'Demographic-Economic'!$D$27</f>
        <v>87245.231762668671</v>
      </c>
      <c r="AN26" s="148">
        <f ca="1">AN17/'Demographic-Economic'!$D$27</f>
        <v>87765.385659988606</v>
      </c>
      <c r="AO26" s="148">
        <f ca="1">AO17/'Demographic-Economic'!$D$27</f>
        <v>88288.640701878889</v>
      </c>
      <c r="AP26" s="148">
        <f ca="1">AP17/'Demographic-Economic'!$D$27</f>
        <v>88815.015377288364</v>
      </c>
      <c r="AQ26" s="148">
        <f ca="1">AQ17/'Demographic-Economic'!$D$27</f>
        <v>89344.528285393535</v>
      </c>
      <c r="AR26" s="148">
        <f ca="1">AR17/'Demographic-Economic'!$D$27</f>
        <v>89798.884170515579</v>
      </c>
      <c r="AS26" s="148">
        <f ca="1">AS17/'Demographic-Economic'!$D$27</f>
        <v>90255.550653431943</v>
      </c>
      <c r="AT26" s="148">
        <f ca="1">AT17/'Demographic-Economic'!$D$27</f>
        <v>90714.539484546767</v>
      </c>
      <c r="AU26" s="148">
        <f ca="1">AU17/'Demographic-Economic'!$D$27</f>
        <v>91175.862474009104</v>
      </c>
      <c r="AV26" s="148">
        <f ca="1">AV17/'Demographic-Economic'!$D$27</f>
        <v>91639.531492032853</v>
      </c>
      <c r="AW26" s="148">
        <f ca="1">AW17/'Demographic-Economic'!$D$27</f>
        <v>92105.558469199095</v>
      </c>
      <c r="AX26" s="148">
        <f ca="1">AX17/'Demographic-Economic'!$D$27</f>
        <v>92573.955396754202</v>
      </c>
      <c r="AY26" s="148">
        <f ca="1">AY17/'Demographic-Economic'!$D$27</f>
        <v>93044.734326931197</v>
      </c>
      <c r="AZ26" s="148">
        <f ca="1">AZ17/'Demographic-Economic'!$D$27</f>
        <v>93517.907373252165</v>
      </c>
      <c r="BA26" s="148">
        <f ca="1">BA17/'Demographic-Economic'!$D$27</f>
        <v>93993.48671084088</v>
      </c>
      <c r="BB26" s="148">
        <f ca="1">BB17/'Demographic-Economic'!$D$27</f>
        <v>94415.925129567302</v>
      </c>
      <c r="BC26" s="148">
        <f ca="1">BC17/'Demographic-Economic'!$D$27</f>
        <v>94840.262128972259</v>
      </c>
      <c r="BD26" s="148">
        <f ca="1">BD17/'Demographic-Economic'!$D$27</f>
        <v>95266.506241916446</v>
      </c>
      <c r="BE26" s="148">
        <f ca="1">BE17/'Demographic-Economic'!$D$27</f>
        <v>95694.666039609161</v>
      </c>
      <c r="BF26" s="148">
        <f ca="1">BF17/'Demographic-Economic'!$D$27</f>
        <v>96124.750131786466</v>
      </c>
      <c r="BG26" s="148">
        <f ca="1">BG17/'Demographic-Economic'!$D$27</f>
        <v>96556.767166873411</v>
      </c>
      <c r="BH26" s="148">
        <f ca="1">BH17/'Demographic-Economic'!$D$27</f>
        <v>96990.72583216663</v>
      </c>
      <c r="BI26" s="148">
        <f ca="1">BI17/'Demographic-Economic'!$D$27</f>
        <v>97426.634854012562</v>
      </c>
      <c r="BJ26" s="148">
        <f ca="1">BJ17/'Demographic-Economic'!$D$27</f>
        <v>97864.502997963747</v>
      </c>
      <c r="BK26" s="148">
        <f ca="1">BK17/'Demographic-Economic'!$D$27</f>
        <v>98304.33906898195</v>
      </c>
      <c r="BL26" s="148">
        <f ca="1">BL17/'Demographic-Economic'!$D$27</f>
        <v>98719.011102299773</v>
      </c>
      <c r="BM26" s="148">
        <f ca="1">BM17/'Demographic-Economic'!$D$27</f>
        <v>99135.43232489159</v>
      </c>
      <c r="BN26" s="148">
        <f ca="1">BN17/'Demographic-Economic'!$D$27</f>
        <v>99553.610115264572</v>
      </c>
      <c r="BO26" s="148">
        <f ca="1">BO17/'Demographic-Economic'!$D$27</f>
        <v>99973.551883062028</v>
      </c>
      <c r="BP26" s="148">
        <f ca="1">BP17/'Demographic-Economic'!$D$27</f>
        <v>100395.26506917589</v>
      </c>
      <c r="BQ26" s="148">
        <f ca="1">BQ17/'Demographic-Economic'!$D$27</f>
        <v>100818.757145884</v>
      </c>
      <c r="BR26" s="148">
        <f ca="1">BR17/'Demographic-Economic'!$D$27</f>
        <v>101244.03561698894</v>
      </c>
      <c r="BS26" s="148">
        <f ca="1">BS17/'Demographic-Economic'!$D$27</f>
        <v>101671.1080179495</v>
      </c>
      <c r="BT26" s="148">
        <f ca="1">BT17/'Demographic-Economic'!$D$27</f>
        <v>102099.98191599608</v>
      </c>
      <c r="BU26" s="148">
        <f ca="1">BU17/'Demographic-Economic'!$D$27</f>
        <v>102530.66491029573</v>
      </c>
      <c r="BV26" s="148">
        <f ca="1">BV17/'Demographic-Economic'!$D$27</f>
        <v>102937.50300273592</v>
      </c>
      <c r="BW26" s="148">
        <f ca="1">BW17/'Demographic-Economic'!$D$27</f>
        <v>103345.95541449885</v>
      </c>
      <c r="BX26" s="148">
        <f ca="1">BX17/'Demographic-Economic'!$D$27</f>
        <v>103756.02855114377</v>
      </c>
      <c r="BY26" s="148">
        <f ca="1">BY17/'Demographic-Economic'!$D$27</f>
        <v>104167.72884365683</v>
      </c>
      <c r="BZ26" s="148">
        <f ca="1">BZ17/'Demographic-Economic'!$D$27</f>
        <v>104581.06274853151</v>
      </c>
      <c r="CA26" s="148">
        <f ca="1">CA17/'Demographic-Economic'!$D$27</f>
        <v>104996.03674788248</v>
      </c>
      <c r="CB26" s="148">
        <f ca="1">CB17/'Demographic-Economic'!$D$27</f>
        <v>105412.65734955085</v>
      </c>
      <c r="CC26" s="148">
        <f ca="1">CC17/'Demographic-Economic'!$D$27</f>
        <v>105830.93108719618</v>
      </c>
      <c r="CD26" s="148">
        <f ca="1">CD17/'Demographic-Economic'!$D$27</f>
        <v>106250.86452040165</v>
      </c>
      <c r="CE26" s="148">
        <f ca="1">CE17/'Demographic-Economic'!$D$27</f>
        <v>106672.46423478513</v>
      </c>
      <c r="CF26" s="148">
        <f ca="1">CF17/'Demographic-Economic'!$D$27</f>
        <v>107095.73684208826</v>
      </c>
    </row>
    <row r="27" spans="1:84" x14ac:dyDescent="0.2">
      <c r="B27" s="118" t="s">
        <v>228</v>
      </c>
      <c r="C27" s="164"/>
      <c r="D27" s="164"/>
      <c r="E27" s="237">
        <f>'Demographic-Economic'!M14</f>
        <v>162868</v>
      </c>
      <c r="F27" s="237">
        <f>E27*(1+'Case 3 Assumptions'!$C$243)</f>
        <v>164496.68</v>
      </c>
      <c r="G27" s="237">
        <f ca="1">F28*(1+'Case 3 Assumptions'!$C$243)</f>
        <v>98402.967908311533</v>
      </c>
      <c r="H27" s="237">
        <f ca="1">G28*(1+'Case 3 Assumptions'!$C$243)</f>
        <v>30967.385774669467</v>
      </c>
      <c r="I27" s="237">
        <f ca="1">H28*(1+'Case 3 Assumptions'!$C$243)</f>
        <v>0</v>
      </c>
      <c r="J27" s="237">
        <f ca="1">I28*(1+'Case 3 Assumptions'!$C$243)</f>
        <v>0</v>
      </c>
      <c r="K27" s="237">
        <f ca="1">J28*(1+'Case 3 Assumptions'!$C$243)</f>
        <v>0</v>
      </c>
      <c r="L27" s="237">
        <f ca="1">K28*(1+'Case 3 Assumptions'!$C$243)</f>
        <v>0</v>
      </c>
      <c r="M27" s="237">
        <f ca="1">L28*(1+'Case 3 Assumptions'!$C$243)</f>
        <v>0</v>
      </c>
      <c r="N27" s="237">
        <f ca="1">M28*(1+'Case 3 Assumptions'!$C$243)</f>
        <v>0</v>
      </c>
      <c r="O27" s="237">
        <f ca="1">N28*(1+'Case 3 Assumptions'!$C$243)</f>
        <v>0</v>
      </c>
      <c r="P27" s="237">
        <f ca="1">O28*(1+'Case 3 Assumptions'!$C$243)</f>
        <v>0</v>
      </c>
      <c r="Q27" s="237">
        <f ca="1">P28*(1+'Case 3 Assumptions'!$C$243)</f>
        <v>0</v>
      </c>
      <c r="R27" s="237">
        <f ca="1">Q28*(1+'Case 3 Assumptions'!$C$243)</f>
        <v>0</v>
      </c>
      <c r="S27" s="237">
        <f ca="1">R28*(1+'Case 3 Assumptions'!$C$243)</f>
        <v>0</v>
      </c>
      <c r="T27" s="237">
        <f ca="1">S28*(1+'Case 3 Assumptions'!$C$243)</f>
        <v>0</v>
      </c>
      <c r="U27" s="237">
        <f ca="1">T28*(1+'Case 3 Assumptions'!$C$243)</f>
        <v>0</v>
      </c>
      <c r="V27" s="237">
        <f ca="1">U28*(1+'Case 3 Assumptions'!$C$243)</f>
        <v>0</v>
      </c>
      <c r="W27" s="237">
        <f ca="1">V28*(1+'Case 3 Assumptions'!$C$243)</f>
        <v>0</v>
      </c>
      <c r="X27" s="237">
        <f ca="1">W28*(1+'Case 3 Assumptions'!$C$243)</f>
        <v>0</v>
      </c>
      <c r="Y27" s="237">
        <f ca="1">X28*(1+'Case 3 Assumptions'!$C$243)</f>
        <v>0</v>
      </c>
      <c r="Z27" s="237">
        <f ca="1">Y28*(1+'Case 3 Assumptions'!$C$243)</f>
        <v>0</v>
      </c>
      <c r="AA27" s="237">
        <f ca="1">Z28*(1+'Case 3 Assumptions'!$C$243)</f>
        <v>0</v>
      </c>
      <c r="AB27" s="237">
        <f ca="1">AA28*(1+'Case 3 Assumptions'!$C$243)</f>
        <v>0</v>
      </c>
      <c r="AC27" s="237">
        <f ca="1">AB28*(1+'Case 3 Assumptions'!$C$243)</f>
        <v>0</v>
      </c>
      <c r="AD27" s="237">
        <f ca="1">AC28*(1+'Case 3 Assumptions'!$C$243)</f>
        <v>0</v>
      </c>
      <c r="AE27" s="237">
        <f ca="1">AD28*(1+'Case 3 Assumptions'!$C$243)</f>
        <v>0</v>
      </c>
      <c r="AF27" s="237">
        <f ca="1">AE28*(1+'Case 3 Assumptions'!$C$243)</f>
        <v>0</v>
      </c>
      <c r="AG27" s="237">
        <f ca="1">AF28*(1+'Case 3 Assumptions'!$C$243)</f>
        <v>0</v>
      </c>
      <c r="AH27" s="237">
        <f ca="1">AG28*(1+'Case 3 Assumptions'!$C$243)</f>
        <v>0</v>
      </c>
      <c r="AI27" s="237">
        <f ca="1">AH28*(1+'Case 3 Assumptions'!$C$243)</f>
        <v>0</v>
      </c>
      <c r="AJ27" s="237">
        <f ca="1">AI28*(1+'Case 3 Assumptions'!$C$243)</f>
        <v>0</v>
      </c>
      <c r="AK27" s="237">
        <f ca="1">AJ28*(1+'Case 3 Assumptions'!$C$243)</f>
        <v>0</v>
      </c>
      <c r="AL27" s="237">
        <f ca="1">AK28*(1+'Case 3 Assumptions'!$C$243)</f>
        <v>0</v>
      </c>
      <c r="AM27" s="237">
        <f ca="1">AL28*(1+'Case 3 Assumptions'!$C$243)</f>
        <v>0</v>
      </c>
      <c r="AN27" s="237">
        <f ca="1">AM28*(1+'Case 3 Assumptions'!$C$243)</f>
        <v>0</v>
      </c>
      <c r="AO27" s="237">
        <f ca="1">AN28*(1+'Case 3 Assumptions'!$C$243)</f>
        <v>0</v>
      </c>
      <c r="AP27" s="237">
        <f ca="1">AO28*(1+'Case 3 Assumptions'!$C$243)</f>
        <v>0</v>
      </c>
      <c r="AQ27" s="237">
        <f ca="1">AP28*(1+'Case 3 Assumptions'!$C$243)</f>
        <v>0</v>
      </c>
      <c r="AR27" s="237">
        <f ca="1">AQ28*(1+'Case 3 Assumptions'!$C$243)</f>
        <v>0</v>
      </c>
      <c r="AS27" s="237">
        <f ca="1">AR28*(1+'Case 3 Assumptions'!$C$243)</f>
        <v>0</v>
      </c>
      <c r="AT27" s="237">
        <f ca="1">AS28*(1+'Case 3 Assumptions'!$C$243)</f>
        <v>0</v>
      </c>
      <c r="AU27" s="237">
        <f ca="1">AT28*(1+'Case 3 Assumptions'!$C$243)</f>
        <v>0</v>
      </c>
      <c r="AV27" s="237">
        <f ca="1">AU28*(1+'Case 3 Assumptions'!$C$243)</f>
        <v>0</v>
      </c>
      <c r="AW27" s="237">
        <f ca="1">AV28*(1+'Case 3 Assumptions'!$C$243)</f>
        <v>0</v>
      </c>
      <c r="AX27" s="237">
        <f ca="1">AW28*(1+'Case 3 Assumptions'!$C$243)</f>
        <v>0</v>
      </c>
      <c r="AY27" s="237">
        <f ca="1">AX28*(1+'Case 3 Assumptions'!$C$243)</f>
        <v>0</v>
      </c>
      <c r="AZ27" s="237">
        <f ca="1">AY28*(1+'Case 3 Assumptions'!$C$243)</f>
        <v>0</v>
      </c>
      <c r="BA27" s="237">
        <f ca="1">AZ28*(1+'Case 3 Assumptions'!$C$243)</f>
        <v>0</v>
      </c>
      <c r="BB27" s="237">
        <f ca="1">BA28*(1+'Case 3 Assumptions'!$C$243)</f>
        <v>0</v>
      </c>
      <c r="BC27" s="237">
        <f ca="1">BB28*(1+'Case 3 Assumptions'!$C$243)</f>
        <v>0</v>
      </c>
      <c r="BD27" s="237">
        <f ca="1">BC28*(1+'Case 3 Assumptions'!$C$243)</f>
        <v>0</v>
      </c>
      <c r="BE27" s="237">
        <f ca="1">BD28*(1+'Case 3 Assumptions'!$C$243)</f>
        <v>0</v>
      </c>
      <c r="BF27" s="237">
        <f ca="1">BE28*(1+'Case 3 Assumptions'!$C$243)</f>
        <v>0</v>
      </c>
      <c r="BG27" s="237">
        <f ca="1">BF28*(1+'Case 3 Assumptions'!$C$243)</f>
        <v>0</v>
      </c>
      <c r="BH27" s="237">
        <f ca="1">BG28*(1+'Case 3 Assumptions'!$C$243)</f>
        <v>0</v>
      </c>
      <c r="BI27" s="237">
        <f ca="1">BH28*(1+'Case 3 Assumptions'!$C$243)</f>
        <v>0</v>
      </c>
      <c r="BJ27" s="237">
        <f ca="1">BI28*(1+'Case 3 Assumptions'!$C$243)</f>
        <v>0</v>
      </c>
      <c r="BK27" s="237">
        <f ca="1">BJ28*(1+'Case 3 Assumptions'!$C$243)</f>
        <v>0</v>
      </c>
      <c r="BL27" s="237">
        <f ca="1">BK28*(1+'Case 3 Assumptions'!$C$243)</f>
        <v>0</v>
      </c>
      <c r="BM27" s="237">
        <f ca="1">BL28*(1+'Case 3 Assumptions'!$C$243)</f>
        <v>0</v>
      </c>
      <c r="BN27" s="237">
        <f ca="1">BM28*(1+'Case 3 Assumptions'!$C$243)</f>
        <v>0</v>
      </c>
      <c r="BO27" s="237">
        <f ca="1">BN28*(1+'Case 3 Assumptions'!$C$243)</f>
        <v>0</v>
      </c>
      <c r="BP27" s="237">
        <f ca="1">BO28*(1+'Case 3 Assumptions'!$C$243)</f>
        <v>0</v>
      </c>
      <c r="BQ27" s="237">
        <f ca="1">BP28*(1+'Case 3 Assumptions'!$C$243)</f>
        <v>0</v>
      </c>
      <c r="BR27" s="237">
        <f ca="1">BQ28*(1+'Case 3 Assumptions'!$C$243)</f>
        <v>0</v>
      </c>
      <c r="BS27" s="237">
        <f ca="1">BR28*(1+'Case 3 Assumptions'!$C$243)</f>
        <v>0</v>
      </c>
      <c r="BT27" s="237">
        <f ca="1">BS28*(1+'Case 3 Assumptions'!$C$243)</f>
        <v>0</v>
      </c>
      <c r="BU27" s="237">
        <f ca="1">BT28*(1+'Case 3 Assumptions'!$C$243)</f>
        <v>0</v>
      </c>
      <c r="BV27" s="237">
        <f ca="1">BU28*(1+'Case 3 Assumptions'!$C$243)</f>
        <v>0</v>
      </c>
      <c r="BW27" s="237">
        <f ca="1">BV28*(1+'Case 3 Assumptions'!$C$243)</f>
        <v>0</v>
      </c>
      <c r="BX27" s="237">
        <f ca="1">BW28*(1+'Case 3 Assumptions'!$C$243)</f>
        <v>0</v>
      </c>
      <c r="BY27" s="237">
        <f ca="1">BX28*(1+'Case 3 Assumptions'!$C$243)</f>
        <v>0</v>
      </c>
      <c r="BZ27" s="237">
        <f ca="1">BY28*(1+'Case 3 Assumptions'!$C$243)</f>
        <v>0</v>
      </c>
      <c r="CA27" s="237">
        <f ca="1">BZ28*(1+'Case 3 Assumptions'!$C$243)</f>
        <v>0</v>
      </c>
      <c r="CB27" s="237">
        <f ca="1">CA28*(1+'Case 3 Assumptions'!$C$243)</f>
        <v>0</v>
      </c>
      <c r="CC27" s="237">
        <f ca="1">CB28*(1+'Case 3 Assumptions'!$C$243)</f>
        <v>0</v>
      </c>
      <c r="CD27" s="237">
        <f ca="1">CC28*(1+'Case 3 Assumptions'!$C$243)</f>
        <v>0</v>
      </c>
      <c r="CE27" s="237">
        <f ca="1">CD28*(1+'Case 3 Assumptions'!$C$243)</f>
        <v>0</v>
      </c>
      <c r="CF27" s="237">
        <f ca="1">CE28*(1+'Case 3 Assumptions'!$C$243)</f>
        <v>0</v>
      </c>
    </row>
    <row r="28" spans="1:84" x14ac:dyDescent="0.2">
      <c r="B28" s="118" t="s">
        <v>229</v>
      </c>
      <c r="C28" s="164"/>
      <c r="D28" s="164"/>
      <c r="F28" s="166">
        <f t="shared" ref="F28:BQ28" ca="1" si="13">F27-F23</f>
        <v>97428.681097338151</v>
      </c>
      <c r="G28" s="166">
        <f t="shared" ca="1" si="13"/>
        <v>30660.777994722244</v>
      </c>
      <c r="H28" s="166">
        <f t="shared" ca="1" si="13"/>
        <v>0</v>
      </c>
      <c r="I28" s="166">
        <f t="shared" ca="1" si="13"/>
        <v>0</v>
      </c>
      <c r="J28" s="166">
        <f t="shared" ca="1" si="13"/>
        <v>0</v>
      </c>
      <c r="K28" s="166">
        <f t="shared" ca="1" si="13"/>
        <v>0</v>
      </c>
      <c r="L28" s="166">
        <f t="shared" ca="1" si="13"/>
        <v>0</v>
      </c>
      <c r="M28" s="166">
        <f t="shared" ca="1" si="13"/>
        <v>0</v>
      </c>
      <c r="N28" s="166">
        <f t="shared" ca="1" si="13"/>
        <v>0</v>
      </c>
      <c r="O28" s="166">
        <f t="shared" ca="1" si="13"/>
        <v>0</v>
      </c>
      <c r="P28" s="166">
        <f t="shared" ca="1" si="13"/>
        <v>0</v>
      </c>
      <c r="Q28" s="166">
        <f t="shared" ca="1" si="13"/>
        <v>0</v>
      </c>
      <c r="R28" s="166">
        <f t="shared" ca="1" si="13"/>
        <v>0</v>
      </c>
      <c r="S28" s="166">
        <f t="shared" ca="1" si="13"/>
        <v>0</v>
      </c>
      <c r="T28" s="166">
        <f t="shared" ca="1" si="13"/>
        <v>0</v>
      </c>
      <c r="U28" s="166">
        <f t="shared" ca="1" si="13"/>
        <v>0</v>
      </c>
      <c r="V28" s="166">
        <f t="shared" ca="1" si="13"/>
        <v>0</v>
      </c>
      <c r="W28" s="166">
        <f t="shared" ca="1" si="13"/>
        <v>0</v>
      </c>
      <c r="X28" s="166">
        <f t="shared" ca="1" si="13"/>
        <v>0</v>
      </c>
      <c r="Y28" s="166">
        <f t="shared" ca="1" si="13"/>
        <v>0</v>
      </c>
      <c r="Z28" s="166">
        <f t="shared" ca="1" si="13"/>
        <v>0</v>
      </c>
      <c r="AA28" s="166">
        <f t="shared" ca="1" si="13"/>
        <v>0</v>
      </c>
      <c r="AB28" s="166">
        <f t="shared" ca="1" si="13"/>
        <v>0</v>
      </c>
      <c r="AC28" s="166">
        <f t="shared" ca="1" si="13"/>
        <v>0</v>
      </c>
      <c r="AD28" s="166">
        <f t="shared" ca="1" si="13"/>
        <v>0</v>
      </c>
      <c r="AE28" s="166">
        <f t="shared" ca="1" si="13"/>
        <v>0</v>
      </c>
      <c r="AF28" s="166">
        <f t="shared" ca="1" si="13"/>
        <v>0</v>
      </c>
      <c r="AG28" s="166">
        <f t="shared" ca="1" si="13"/>
        <v>0</v>
      </c>
      <c r="AH28" s="166">
        <f t="shared" ca="1" si="13"/>
        <v>0</v>
      </c>
      <c r="AI28" s="166">
        <f t="shared" ca="1" si="13"/>
        <v>0</v>
      </c>
      <c r="AJ28" s="166">
        <f t="shared" ca="1" si="13"/>
        <v>0</v>
      </c>
      <c r="AK28" s="166">
        <f t="shared" ca="1" si="13"/>
        <v>0</v>
      </c>
      <c r="AL28" s="166">
        <f t="shared" ca="1" si="13"/>
        <v>0</v>
      </c>
      <c r="AM28" s="166">
        <f t="shared" ca="1" si="13"/>
        <v>0</v>
      </c>
      <c r="AN28" s="166">
        <f t="shared" ca="1" si="13"/>
        <v>0</v>
      </c>
      <c r="AO28" s="166">
        <f t="shared" ca="1" si="13"/>
        <v>0</v>
      </c>
      <c r="AP28" s="166">
        <f t="shared" ca="1" si="13"/>
        <v>0</v>
      </c>
      <c r="AQ28" s="166">
        <f t="shared" ca="1" si="13"/>
        <v>0</v>
      </c>
      <c r="AR28" s="166">
        <f t="shared" ca="1" si="13"/>
        <v>0</v>
      </c>
      <c r="AS28" s="166">
        <f t="shared" ca="1" si="13"/>
        <v>0</v>
      </c>
      <c r="AT28" s="166">
        <f t="shared" ca="1" si="13"/>
        <v>0</v>
      </c>
      <c r="AU28" s="166">
        <f t="shared" ca="1" si="13"/>
        <v>0</v>
      </c>
      <c r="AV28" s="166">
        <f t="shared" ca="1" si="13"/>
        <v>0</v>
      </c>
      <c r="AW28" s="166">
        <f t="shared" ca="1" si="13"/>
        <v>0</v>
      </c>
      <c r="AX28" s="166">
        <f t="shared" ca="1" si="13"/>
        <v>0</v>
      </c>
      <c r="AY28" s="166">
        <f t="shared" ca="1" si="13"/>
        <v>0</v>
      </c>
      <c r="AZ28" s="166">
        <f t="shared" ca="1" si="13"/>
        <v>0</v>
      </c>
      <c r="BA28" s="166">
        <f t="shared" ca="1" si="13"/>
        <v>0</v>
      </c>
      <c r="BB28" s="166">
        <f t="shared" ca="1" si="13"/>
        <v>0</v>
      </c>
      <c r="BC28" s="166">
        <f t="shared" ca="1" si="13"/>
        <v>0</v>
      </c>
      <c r="BD28" s="166">
        <f t="shared" ca="1" si="13"/>
        <v>0</v>
      </c>
      <c r="BE28" s="166">
        <f t="shared" ca="1" si="13"/>
        <v>0</v>
      </c>
      <c r="BF28" s="166">
        <f t="shared" ca="1" si="13"/>
        <v>0</v>
      </c>
      <c r="BG28" s="166">
        <f t="shared" ca="1" si="13"/>
        <v>0</v>
      </c>
      <c r="BH28" s="166">
        <f t="shared" ca="1" si="13"/>
        <v>0</v>
      </c>
      <c r="BI28" s="166">
        <f t="shared" ca="1" si="13"/>
        <v>0</v>
      </c>
      <c r="BJ28" s="166">
        <f t="shared" ca="1" si="13"/>
        <v>0</v>
      </c>
      <c r="BK28" s="166">
        <f t="shared" ca="1" si="13"/>
        <v>0</v>
      </c>
      <c r="BL28" s="166">
        <f t="shared" ca="1" si="13"/>
        <v>0</v>
      </c>
      <c r="BM28" s="166">
        <f t="shared" ca="1" si="13"/>
        <v>0</v>
      </c>
      <c r="BN28" s="166">
        <f t="shared" ca="1" si="13"/>
        <v>0</v>
      </c>
      <c r="BO28" s="166">
        <f t="shared" ca="1" si="13"/>
        <v>0</v>
      </c>
      <c r="BP28" s="166">
        <f t="shared" ca="1" si="13"/>
        <v>0</v>
      </c>
      <c r="BQ28" s="166">
        <f t="shared" ca="1" si="13"/>
        <v>0</v>
      </c>
      <c r="BR28" s="166">
        <f t="shared" ref="BR28:CF28" ca="1" si="14">BR27-BR23</f>
        <v>0</v>
      </c>
      <c r="BS28" s="166">
        <f t="shared" ca="1" si="14"/>
        <v>0</v>
      </c>
      <c r="BT28" s="166">
        <f t="shared" ca="1" si="14"/>
        <v>0</v>
      </c>
      <c r="BU28" s="166">
        <f t="shared" ca="1" si="14"/>
        <v>0</v>
      </c>
      <c r="BV28" s="166">
        <f t="shared" ca="1" si="14"/>
        <v>0</v>
      </c>
      <c r="BW28" s="166">
        <f t="shared" ca="1" si="14"/>
        <v>0</v>
      </c>
      <c r="BX28" s="166">
        <f t="shared" ca="1" si="14"/>
        <v>0</v>
      </c>
      <c r="BY28" s="166">
        <f t="shared" ca="1" si="14"/>
        <v>0</v>
      </c>
      <c r="BZ28" s="166">
        <f t="shared" ca="1" si="14"/>
        <v>0</v>
      </c>
      <c r="CA28" s="166">
        <f t="shared" ca="1" si="14"/>
        <v>0</v>
      </c>
      <c r="CB28" s="166">
        <f t="shared" ca="1" si="14"/>
        <v>0</v>
      </c>
      <c r="CC28" s="166">
        <f t="shared" ca="1" si="14"/>
        <v>0</v>
      </c>
      <c r="CD28" s="166">
        <f t="shared" ca="1" si="14"/>
        <v>0</v>
      </c>
      <c r="CE28" s="166">
        <f t="shared" ca="1" si="14"/>
        <v>0</v>
      </c>
      <c r="CF28" s="166">
        <f t="shared" ca="1" si="14"/>
        <v>0</v>
      </c>
    </row>
    <row r="29" spans="1:84" x14ac:dyDescent="0.2">
      <c r="B29" s="118" t="s">
        <v>230</v>
      </c>
      <c r="C29" s="164"/>
      <c r="D29" s="164"/>
      <c r="E29" s="237">
        <f>'Demographic-Economic'!O14</f>
        <v>32787</v>
      </c>
      <c r="F29" s="166">
        <f>E29*(1+'Case 3 Assumptions'!$C$243)</f>
        <v>33114.870000000003</v>
      </c>
      <c r="G29" s="166">
        <f ca="1">F30*(1+'Case 3 Assumptions'!$C$243)</f>
        <v>33446.018700000001</v>
      </c>
      <c r="H29" s="166">
        <f ca="1">G30*(1+'Case 3 Assumptions'!$C$243)</f>
        <v>33780.478886999997</v>
      </c>
      <c r="I29" s="166">
        <f ca="1">H30*(1+'Case 3 Assumptions'!$C$243)</f>
        <v>0</v>
      </c>
      <c r="J29" s="166">
        <f ca="1">I30*(1+'Case 3 Assumptions'!$C$243)</f>
        <v>0</v>
      </c>
      <c r="K29" s="166">
        <f ca="1">J30*(1+'Case 3 Assumptions'!$C$243)</f>
        <v>0</v>
      </c>
      <c r="L29" s="166">
        <f ca="1">K30*(1+'Case 3 Assumptions'!$C$243)</f>
        <v>0</v>
      </c>
      <c r="M29" s="166">
        <f ca="1">L30*(1+'Case 3 Assumptions'!$C$243)</f>
        <v>0</v>
      </c>
      <c r="N29" s="166">
        <f ca="1">M30*(1+'Case 3 Assumptions'!$C$243)</f>
        <v>0</v>
      </c>
      <c r="O29" s="166">
        <f ca="1">N30*(1+'Case 3 Assumptions'!$C$243)</f>
        <v>0</v>
      </c>
      <c r="P29" s="166">
        <f ca="1">O30*(1+'Case 3 Assumptions'!$C$243)</f>
        <v>0</v>
      </c>
      <c r="Q29" s="166">
        <f ca="1">P30*(1+'Case 3 Assumptions'!$C$243)</f>
        <v>0</v>
      </c>
      <c r="R29" s="166">
        <f ca="1">Q30*(1+'Case 3 Assumptions'!$C$243)</f>
        <v>0</v>
      </c>
      <c r="S29" s="166">
        <f ca="1">R30*(1+'Case 3 Assumptions'!$C$243)</f>
        <v>0</v>
      </c>
      <c r="T29" s="166">
        <f ca="1">S30*(1+'Case 3 Assumptions'!$C$243)</f>
        <v>0</v>
      </c>
      <c r="U29" s="166">
        <f ca="1">T30*(1+'Case 3 Assumptions'!$C$243)</f>
        <v>0</v>
      </c>
      <c r="V29" s="166">
        <f ca="1">U30*(1+'Case 3 Assumptions'!$C$243)</f>
        <v>0</v>
      </c>
      <c r="W29" s="166">
        <f ca="1">V30*(1+'Case 3 Assumptions'!$C$243)</f>
        <v>0</v>
      </c>
      <c r="X29" s="166">
        <f ca="1">W30*(1+'Case 3 Assumptions'!$C$243)</f>
        <v>0</v>
      </c>
      <c r="Y29" s="166">
        <f ca="1">X30*(1+'Case 3 Assumptions'!$C$243)</f>
        <v>0</v>
      </c>
      <c r="Z29" s="166">
        <f ca="1">Y30*(1+'Case 3 Assumptions'!$C$243)</f>
        <v>0</v>
      </c>
      <c r="AA29" s="166">
        <f ca="1">Z30*(1+'Case 3 Assumptions'!$C$243)</f>
        <v>0</v>
      </c>
      <c r="AB29" s="166">
        <f ca="1">AA30*(1+'Case 3 Assumptions'!$C$243)</f>
        <v>0</v>
      </c>
      <c r="AC29" s="166">
        <f ca="1">AB30*(1+'Case 3 Assumptions'!$C$243)</f>
        <v>0</v>
      </c>
      <c r="AD29" s="166">
        <f ca="1">AC30*(1+'Case 3 Assumptions'!$C$243)</f>
        <v>0</v>
      </c>
      <c r="AE29" s="166">
        <f ca="1">AD30*(1+'Case 3 Assumptions'!$C$243)</f>
        <v>0</v>
      </c>
      <c r="AF29" s="166">
        <f ca="1">AE30*(1+'Case 3 Assumptions'!$C$243)</f>
        <v>0</v>
      </c>
      <c r="AG29" s="166">
        <f ca="1">AF30*(1+'Case 3 Assumptions'!$C$243)</f>
        <v>0</v>
      </c>
      <c r="AH29" s="166">
        <f ca="1">AG30*(1+'Case 3 Assumptions'!$C$243)</f>
        <v>0</v>
      </c>
      <c r="AI29" s="166">
        <f ca="1">AH30*(1+'Case 3 Assumptions'!$C$243)</f>
        <v>0</v>
      </c>
      <c r="AJ29" s="166">
        <f ca="1">AI30*(1+'Case 3 Assumptions'!$C$243)</f>
        <v>0</v>
      </c>
      <c r="AK29" s="166">
        <f ca="1">AJ30*(1+'Case 3 Assumptions'!$C$243)</f>
        <v>0</v>
      </c>
      <c r="AL29" s="166">
        <f ca="1">AK30*(1+'Case 3 Assumptions'!$C$243)</f>
        <v>0</v>
      </c>
      <c r="AM29" s="166">
        <f ca="1">AL30*(1+'Case 3 Assumptions'!$C$243)</f>
        <v>0</v>
      </c>
      <c r="AN29" s="166">
        <f ca="1">AM30*(1+'Case 3 Assumptions'!$C$243)</f>
        <v>0</v>
      </c>
      <c r="AO29" s="166">
        <f ca="1">AN30*(1+'Case 3 Assumptions'!$C$243)</f>
        <v>0</v>
      </c>
      <c r="AP29" s="166">
        <f ca="1">AO30*(1+'Case 3 Assumptions'!$C$243)</f>
        <v>0</v>
      </c>
      <c r="AQ29" s="166">
        <f ca="1">AP30*(1+'Case 3 Assumptions'!$C$243)</f>
        <v>0</v>
      </c>
      <c r="AR29" s="166">
        <f ca="1">AQ30*(1+'Case 3 Assumptions'!$C$243)</f>
        <v>0</v>
      </c>
      <c r="AS29" s="166">
        <f ca="1">AR30*(1+'Case 3 Assumptions'!$C$243)</f>
        <v>0</v>
      </c>
      <c r="AT29" s="166">
        <f ca="1">AS30*(1+'Case 3 Assumptions'!$C$243)</f>
        <v>0</v>
      </c>
      <c r="AU29" s="166">
        <f ca="1">AT30*(1+'Case 3 Assumptions'!$C$243)</f>
        <v>0</v>
      </c>
      <c r="AV29" s="166">
        <f ca="1">AU30*(1+'Case 3 Assumptions'!$C$243)</f>
        <v>0</v>
      </c>
      <c r="AW29" s="166">
        <f ca="1">AV30*(1+'Case 3 Assumptions'!$C$243)</f>
        <v>0</v>
      </c>
      <c r="AX29" s="166">
        <f ca="1">AW30*(1+'Case 3 Assumptions'!$C$243)</f>
        <v>0</v>
      </c>
      <c r="AY29" s="166">
        <f ca="1">AX30*(1+'Case 3 Assumptions'!$C$243)</f>
        <v>0</v>
      </c>
      <c r="AZ29" s="166">
        <f ca="1">AY30*(1+'Case 3 Assumptions'!$C$243)</f>
        <v>0</v>
      </c>
      <c r="BA29" s="166">
        <f ca="1">AZ30*(1+'Case 3 Assumptions'!$C$243)</f>
        <v>0</v>
      </c>
      <c r="BB29" s="166">
        <f ca="1">BA30*(1+'Case 3 Assumptions'!$C$243)</f>
        <v>0</v>
      </c>
      <c r="BC29" s="166">
        <f ca="1">BB30*(1+'Case 3 Assumptions'!$C$243)</f>
        <v>0</v>
      </c>
      <c r="BD29" s="166">
        <f ca="1">BC30*(1+'Case 3 Assumptions'!$C$243)</f>
        <v>0</v>
      </c>
      <c r="BE29" s="166">
        <f ca="1">BD30*(1+'Case 3 Assumptions'!$C$243)</f>
        <v>0</v>
      </c>
      <c r="BF29" s="166">
        <f ca="1">BE30*(1+'Case 3 Assumptions'!$C$243)</f>
        <v>0</v>
      </c>
      <c r="BG29" s="166">
        <f ca="1">BF30*(1+'Case 3 Assumptions'!$C$243)</f>
        <v>0</v>
      </c>
      <c r="BH29" s="166">
        <f ca="1">BG30*(1+'Case 3 Assumptions'!$C$243)</f>
        <v>0</v>
      </c>
      <c r="BI29" s="166">
        <f ca="1">BH30*(1+'Case 3 Assumptions'!$C$243)</f>
        <v>0</v>
      </c>
      <c r="BJ29" s="166">
        <f ca="1">BI30*(1+'Case 3 Assumptions'!$C$243)</f>
        <v>0</v>
      </c>
      <c r="BK29" s="166">
        <f ca="1">BJ30*(1+'Case 3 Assumptions'!$C$243)</f>
        <v>0</v>
      </c>
      <c r="BL29" s="166">
        <f ca="1">BK30*(1+'Case 3 Assumptions'!$C$243)</f>
        <v>0</v>
      </c>
      <c r="BM29" s="166">
        <f ca="1">BL30*(1+'Case 3 Assumptions'!$C$243)</f>
        <v>0</v>
      </c>
      <c r="BN29" s="166">
        <f ca="1">BM30*(1+'Case 3 Assumptions'!$C$243)</f>
        <v>0</v>
      </c>
      <c r="BO29" s="166">
        <f ca="1">BN30*(1+'Case 3 Assumptions'!$C$243)</f>
        <v>0</v>
      </c>
      <c r="BP29" s="166">
        <f ca="1">BO30*(1+'Case 3 Assumptions'!$C$243)</f>
        <v>0</v>
      </c>
      <c r="BQ29" s="166">
        <f ca="1">BP30*(1+'Case 3 Assumptions'!$C$243)</f>
        <v>0</v>
      </c>
      <c r="BR29" s="166">
        <f ca="1">BQ30*(1+'Case 3 Assumptions'!$C$243)</f>
        <v>0</v>
      </c>
      <c r="BS29" s="166">
        <f ca="1">BR30*(1+'Case 3 Assumptions'!$C$243)</f>
        <v>0</v>
      </c>
      <c r="BT29" s="166">
        <f ca="1">BS30*(1+'Case 3 Assumptions'!$C$243)</f>
        <v>0</v>
      </c>
      <c r="BU29" s="166">
        <f ca="1">BT30*(1+'Case 3 Assumptions'!$C$243)</f>
        <v>0</v>
      </c>
      <c r="BV29" s="166">
        <f ca="1">BU30*(1+'Case 3 Assumptions'!$C$243)</f>
        <v>0</v>
      </c>
      <c r="BW29" s="166">
        <f ca="1">BV30*(1+'Case 3 Assumptions'!$C$243)</f>
        <v>0</v>
      </c>
      <c r="BX29" s="166">
        <f ca="1">BW30*(1+'Case 3 Assumptions'!$C$243)</f>
        <v>0</v>
      </c>
      <c r="BY29" s="166">
        <f ca="1">BX30*(1+'Case 3 Assumptions'!$C$243)</f>
        <v>0</v>
      </c>
      <c r="BZ29" s="166">
        <f ca="1">BY30*(1+'Case 3 Assumptions'!$C$243)</f>
        <v>0</v>
      </c>
      <c r="CA29" s="166">
        <f ca="1">BZ30*(1+'Case 3 Assumptions'!$C$243)</f>
        <v>0</v>
      </c>
      <c r="CB29" s="166">
        <f ca="1">CA30*(1+'Case 3 Assumptions'!$C$243)</f>
        <v>0</v>
      </c>
      <c r="CC29" s="166">
        <f ca="1">CB30*(1+'Case 3 Assumptions'!$C$243)</f>
        <v>0</v>
      </c>
      <c r="CD29" s="166">
        <f ca="1">CC30*(1+'Case 3 Assumptions'!$C$243)</f>
        <v>0</v>
      </c>
      <c r="CE29" s="166">
        <f ca="1">CD30*(1+'Case 3 Assumptions'!$C$243)</f>
        <v>0</v>
      </c>
      <c r="CF29" s="166">
        <f ca="1">CE30*(1+'Case 3 Assumptions'!$C$243)</f>
        <v>0</v>
      </c>
    </row>
    <row r="30" spans="1:84" x14ac:dyDescent="0.2">
      <c r="B30" s="118" t="s">
        <v>231</v>
      </c>
      <c r="C30" s="164"/>
      <c r="D30" s="164"/>
      <c r="E30" s="237"/>
      <c r="F30" s="166">
        <f ca="1">F29-F25</f>
        <v>33114.870000000003</v>
      </c>
      <c r="G30" s="166">
        <f t="shared" ref="G30:BR30" ca="1" si="15">G29-G25</f>
        <v>33446.018700000001</v>
      </c>
      <c r="H30" s="166">
        <f t="shared" ca="1" si="15"/>
        <v>0</v>
      </c>
      <c r="I30" s="166">
        <f t="shared" ca="1" si="15"/>
        <v>0</v>
      </c>
      <c r="J30" s="166">
        <f t="shared" ca="1" si="15"/>
        <v>0</v>
      </c>
      <c r="K30" s="166">
        <f t="shared" ca="1" si="15"/>
        <v>0</v>
      </c>
      <c r="L30" s="166">
        <f t="shared" ca="1" si="15"/>
        <v>0</v>
      </c>
      <c r="M30" s="166">
        <f t="shared" ca="1" si="15"/>
        <v>0</v>
      </c>
      <c r="N30" s="166">
        <f t="shared" ca="1" si="15"/>
        <v>0</v>
      </c>
      <c r="O30" s="166">
        <f t="shared" ca="1" si="15"/>
        <v>0</v>
      </c>
      <c r="P30" s="166">
        <f t="shared" ca="1" si="15"/>
        <v>0</v>
      </c>
      <c r="Q30" s="166">
        <f t="shared" ca="1" si="15"/>
        <v>0</v>
      </c>
      <c r="R30" s="166">
        <f t="shared" ca="1" si="15"/>
        <v>0</v>
      </c>
      <c r="S30" s="166">
        <f t="shared" ca="1" si="15"/>
        <v>0</v>
      </c>
      <c r="T30" s="166">
        <f t="shared" ca="1" si="15"/>
        <v>0</v>
      </c>
      <c r="U30" s="166">
        <f t="shared" ca="1" si="15"/>
        <v>0</v>
      </c>
      <c r="V30" s="166">
        <f t="shared" ca="1" si="15"/>
        <v>0</v>
      </c>
      <c r="W30" s="166">
        <f t="shared" ca="1" si="15"/>
        <v>0</v>
      </c>
      <c r="X30" s="166">
        <f t="shared" ca="1" si="15"/>
        <v>0</v>
      </c>
      <c r="Y30" s="166">
        <f t="shared" ca="1" si="15"/>
        <v>0</v>
      </c>
      <c r="Z30" s="166">
        <f t="shared" ca="1" si="15"/>
        <v>0</v>
      </c>
      <c r="AA30" s="166">
        <f t="shared" ca="1" si="15"/>
        <v>0</v>
      </c>
      <c r="AB30" s="166">
        <f t="shared" ca="1" si="15"/>
        <v>0</v>
      </c>
      <c r="AC30" s="166">
        <f t="shared" ca="1" si="15"/>
        <v>0</v>
      </c>
      <c r="AD30" s="166">
        <f t="shared" ca="1" si="15"/>
        <v>0</v>
      </c>
      <c r="AE30" s="166">
        <f t="shared" ca="1" si="15"/>
        <v>0</v>
      </c>
      <c r="AF30" s="166">
        <f t="shared" ca="1" si="15"/>
        <v>0</v>
      </c>
      <c r="AG30" s="166">
        <f t="shared" ca="1" si="15"/>
        <v>0</v>
      </c>
      <c r="AH30" s="166">
        <f t="shared" ca="1" si="15"/>
        <v>0</v>
      </c>
      <c r="AI30" s="166">
        <f t="shared" ca="1" si="15"/>
        <v>0</v>
      </c>
      <c r="AJ30" s="166">
        <f t="shared" ca="1" si="15"/>
        <v>0</v>
      </c>
      <c r="AK30" s="166">
        <f t="shared" ca="1" si="15"/>
        <v>0</v>
      </c>
      <c r="AL30" s="166">
        <f t="shared" ca="1" si="15"/>
        <v>0</v>
      </c>
      <c r="AM30" s="166">
        <f t="shared" ca="1" si="15"/>
        <v>0</v>
      </c>
      <c r="AN30" s="166">
        <f t="shared" ca="1" si="15"/>
        <v>0</v>
      </c>
      <c r="AO30" s="166">
        <f t="shared" ca="1" si="15"/>
        <v>0</v>
      </c>
      <c r="AP30" s="166">
        <f t="shared" ca="1" si="15"/>
        <v>0</v>
      </c>
      <c r="AQ30" s="166">
        <f t="shared" ca="1" si="15"/>
        <v>0</v>
      </c>
      <c r="AR30" s="166">
        <f t="shared" ca="1" si="15"/>
        <v>0</v>
      </c>
      <c r="AS30" s="166">
        <f t="shared" ca="1" si="15"/>
        <v>0</v>
      </c>
      <c r="AT30" s="166">
        <f t="shared" ca="1" si="15"/>
        <v>0</v>
      </c>
      <c r="AU30" s="166">
        <f t="shared" ca="1" si="15"/>
        <v>0</v>
      </c>
      <c r="AV30" s="166">
        <f t="shared" ca="1" si="15"/>
        <v>0</v>
      </c>
      <c r="AW30" s="166">
        <f t="shared" ca="1" si="15"/>
        <v>0</v>
      </c>
      <c r="AX30" s="166">
        <f t="shared" ca="1" si="15"/>
        <v>0</v>
      </c>
      <c r="AY30" s="166">
        <f t="shared" ca="1" si="15"/>
        <v>0</v>
      </c>
      <c r="AZ30" s="166">
        <f t="shared" ca="1" si="15"/>
        <v>0</v>
      </c>
      <c r="BA30" s="166">
        <f t="shared" ca="1" si="15"/>
        <v>0</v>
      </c>
      <c r="BB30" s="166">
        <f t="shared" ca="1" si="15"/>
        <v>0</v>
      </c>
      <c r="BC30" s="166">
        <f t="shared" ca="1" si="15"/>
        <v>0</v>
      </c>
      <c r="BD30" s="166">
        <f t="shared" ca="1" si="15"/>
        <v>0</v>
      </c>
      <c r="BE30" s="166">
        <f t="shared" ca="1" si="15"/>
        <v>0</v>
      </c>
      <c r="BF30" s="166">
        <f t="shared" ca="1" si="15"/>
        <v>0</v>
      </c>
      <c r="BG30" s="166">
        <f t="shared" ca="1" si="15"/>
        <v>0</v>
      </c>
      <c r="BH30" s="166">
        <f t="shared" ca="1" si="15"/>
        <v>0</v>
      </c>
      <c r="BI30" s="166">
        <f t="shared" ca="1" si="15"/>
        <v>0</v>
      </c>
      <c r="BJ30" s="166">
        <f t="shared" ca="1" si="15"/>
        <v>0</v>
      </c>
      <c r="BK30" s="166">
        <f t="shared" ca="1" si="15"/>
        <v>0</v>
      </c>
      <c r="BL30" s="166">
        <f t="shared" ca="1" si="15"/>
        <v>0</v>
      </c>
      <c r="BM30" s="166">
        <f t="shared" ca="1" si="15"/>
        <v>0</v>
      </c>
      <c r="BN30" s="166">
        <f t="shared" ca="1" si="15"/>
        <v>0</v>
      </c>
      <c r="BO30" s="166">
        <f t="shared" ca="1" si="15"/>
        <v>0</v>
      </c>
      <c r="BP30" s="166">
        <f t="shared" ca="1" si="15"/>
        <v>0</v>
      </c>
      <c r="BQ30" s="166">
        <f t="shared" ca="1" si="15"/>
        <v>0</v>
      </c>
      <c r="BR30" s="166">
        <f t="shared" ca="1" si="15"/>
        <v>0</v>
      </c>
      <c r="BS30" s="166">
        <f t="shared" ref="BS30:CF30" ca="1" si="16">BS29-BS25</f>
        <v>0</v>
      </c>
      <c r="BT30" s="166">
        <f t="shared" ca="1" si="16"/>
        <v>0</v>
      </c>
      <c r="BU30" s="166">
        <f t="shared" ca="1" si="16"/>
        <v>0</v>
      </c>
      <c r="BV30" s="166">
        <f t="shared" ca="1" si="16"/>
        <v>0</v>
      </c>
      <c r="BW30" s="166">
        <f t="shared" ca="1" si="16"/>
        <v>0</v>
      </c>
      <c r="BX30" s="166">
        <f t="shared" ca="1" si="16"/>
        <v>0</v>
      </c>
      <c r="BY30" s="166">
        <f t="shared" ca="1" si="16"/>
        <v>0</v>
      </c>
      <c r="BZ30" s="166">
        <f t="shared" ca="1" si="16"/>
        <v>0</v>
      </c>
      <c r="CA30" s="166">
        <f t="shared" ca="1" si="16"/>
        <v>0</v>
      </c>
      <c r="CB30" s="166">
        <f t="shared" ca="1" si="16"/>
        <v>0</v>
      </c>
      <c r="CC30" s="166">
        <f t="shared" ca="1" si="16"/>
        <v>0</v>
      </c>
      <c r="CD30" s="166">
        <f t="shared" ca="1" si="16"/>
        <v>0</v>
      </c>
      <c r="CE30" s="166">
        <f t="shared" ca="1" si="16"/>
        <v>0</v>
      </c>
      <c r="CF30" s="166">
        <f t="shared" ca="1" si="16"/>
        <v>0</v>
      </c>
    </row>
    <row r="31" spans="1:84" x14ac:dyDescent="0.2">
      <c r="B31" s="118" t="s">
        <v>232</v>
      </c>
      <c r="C31" s="164"/>
      <c r="D31" s="164"/>
      <c r="E31" s="237"/>
      <c r="F31" s="166">
        <f t="shared" ref="F31:BQ31" ca="1" si="17">F26-F25-F23</f>
        <v>0</v>
      </c>
      <c r="G31" s="166">
        <f t="shared" ca="1" si="17"/>
        <v>0</v>
      </c>
      <c r="H31" s="166">
        <f t="shared" ca="1" si="17"/>
        <v>3675.2934669748611</v>
      </c>
      <c r="I31" s="166">
        <f t="shared" ca="1" si="17"/>
        <v>69110.9716746591</v>
      </c>
      <c r="J31" s="166">
        <f t="shared" ca="1" si="17"/>
        <v>69805.699363301203</v>
      </c>
      <c r="K31" s="166">
        <f t="shared" ca="1" si="17"/>
        <v>70507.410697947242</v>
      </c>
      <c r="L31" s="166">
        <f t="shared" ca="1" si="17"/>
        <v>71216.175880655646</v>
      </c>
      <c r="M31" s="166">
        <f t="shared" ca="1" si="17"/>
        <v>71932.065819177558</v>
      </c>
      <c r="N31" s="166">
        <f t="shared" ca="1" si="17"/>
        <v>72542.192197326644</v>
      </c>
      <c r="O31" s="166">
        <f t="shared" ca="1" si="17"/>
        <v>73157.493655504848</v>
      </c>
      <c r="P31" s="166">
        <f t="shared" ca="1" si="17"/>
        <v>73778.014088642667</v>
      </c>
      <c r="Q31" s="166">
        <f t="shared" ca="1" si="17"/>
        <v>74403.797763980489</v>
      </c>
      <c r="R31" s="166">
        <f t="shared" ca="1" si="17"/>
        <v>75034.889324238786</v>
      </c>
      <c r="S31" s="166">
        <f t="shared" ca="1" si="17"/>
        <v>75671.333790789635</v>
      </c>
      <c r="T31" s="166">
        <f t="shared" ca="1" si="17"/>
        <v>76313.176566881011</v>
      </c>
      <c r="U31" s="166">
        <f t="shared" ca="1" si="17"/>
        <v>76960.463440872583</v>
      </c>
      <c r="V31" s="166">
        <f t="shared" ca="1" si="17"/>
        <v>77613.240589495093</v>
      </c>
      <c r="W31" s="166">
        <f t="shared" ca="1" si="17"/>
        <v>78271.554581150413</v>
      </c>
      <c r="X31" s="166">
        <f t="shared" ca="1" si="17"/>
        <v>78844.02641462929</v>
      </c>
      <c r="Y31" s="166">
        <f t="shared" ca="1" si="17"/>
        <v>79420.685260900689</v>
      </c>
      <c r="Z31" s="166">
        <f t="shared" ca="1" si="17"/>
        <v>80001.561743434446</v>
      </c>
      <c r="AA31" s="166">
        <f t="shared" ca="1" si="17"/>
        <v>80586.686709685368</v>
      </c>
      <c r="AB31" s="166">
        <f t="shared" ca="1" si="17"/>
        <v>81176.091232717634</v>
      </c>
      <c r="AC31" s="166">
        <f t="shared" ca="1" si="17"/>
        <v>81769.806612864428</v>
      </c>
      <c r="AD31" s="166">
        <f t="shared" ca="1" si="17"/>
        <v>82367.864379387567</v>
      </c>
      <c r="AE31" s="166">
        <f t="shared" ca="1" si="17"/>
        <v>82970.296292148676</v>
      </c>
      <c r="AF31" s="166">
        <f t="shared" ca="1" si="17"/>
        <v>83577.134343303886</v>
      </c>
      <c r="AG31" s="166">
        <f t="shared" ca="1" si="17"/>
        <v>84188.410758991173</v>
      </c>
      <c r="AH31" s="166">
        <f t="shared" ca="1" si="17"/>
        <v>84690.339965671301</v>
      </c>
      <c r="AI31" s="166">
        <f t="shared" ca="1" si="17"/>
        <v>85195.261661772645</v>
      </c>
      <c r="AJ31" s="166">
        <f t="shared" ca="1" si="17"/>
        <v>85703.193688443775</v>
      </c>
      <c r="AK31" s="166">
        <f t="shared" ca="1" si="17"/>
        <v>86214.153993195476</v>
      </c>
      <c r="AL31" s="166">
        <f t="shared" ca="1" si="17"/>
        <v>86728.160630552215</v>
      </c>
      <c r="AM31" s="166">
        <f t="shared" ca="1" si="17"/>
        <v>87245.231762668671</v>
      </c>
      <c r="AN31" s="166">
        <f t="shared" ca="1" si="17"/>
        <v>87765.385659988606</v>
      </c>
      <c r="AO31" s="166">
        <f t="shared" ca="1" si="17"/>
        <v>88288.640701878889</v>
      </c>
      <c r="AP31" s="166">
        <f t="shared" ca="1" si="17"/>
        <v>88815.015377288364</v>
      </c>
      <c r="AQ31" s="166">
        <f t="shared" ca="1" si="17"/>
        <v>89344.528285393535</v>
      </c>
      <c r="AR31" s="166">
        <f t="shared" ca="1" si="17"/>
        <v>89798.884170515579</v>
      </c>
      <c r="AS31" s="166">
        <f t="shared" ca="1" si="17"/>
        <v>90255.550653431943</v>
      </c>
      <c r="AT31" s="166">
        <f t="shared" ca="1" si="17"/>
        <v>90714.539484546767</v>
      </c>
      <c r="AU31" s="166">
        <f t="shared" ca="1" si="17"/>
        <v>91175.862474009104</v>
      </c>
      <c r="AV31" s="166">
        <f t="shared" ca="1" si="17"/>
        <v>91639.531492032853</v>
      </c>
      <c r="AW31" s="166">
        <f t="shared" ca="1" si="17"/>
        <v>92105.558469199095</v>
      </c>
      <c r="AX31" s="166">
        <f t="shared" ca="1" si="17"/>
        <v>92573.955396754202</v>
      </c>
      <c r="AY31" s="166">
        <f t="shared" ca="1" si="17"/>
        <v>93044.734326931197</v>
      </c>
      <c r="AZ31" s="166">
        <f t="shared" ca="1" si="17"/>
        <v>93517.907373252165</v>
      </c>
      <c r="BA31" s="166">
        <f t="shared" ca="1" si="17"/>
        <v>93993.48671084088</v>
      </c>
      <c r="BB31" s="166">
        <f t="shared" ca="1" si="17"/>
        <v>94415.925129567302</v>
      </c>
      <c r="BC31" s="166">
        <f t="shared" ca="1" si="17"/>
        <v>94840.262128972259</v>
      </c>
      <c r="BD31" s="166">
        <f t="shared" ca="1" si="17"/>
        <v>95266.506241916446</v>
      </c>
      <c r="BE31" s="166">
        <f t="shared" ca="1" si="17"/>
        <v>95694.666039609161</v>
      </c>
      <c r="BF31" s="166">
        <f t="shared" ca="1" si="17"/>
        <v>96124.750131786466</v>
      </c>
      <c r="BG31" s="166">
        <f t="shared" ca="1" si="17"/>
        <v>96556.767166873411</v>
      </c>
      <c r="BH31" s="166">
        <f t="shared" ca="1" si="17"/>
        <v>96990.72583216663</v>
      </c>
      <c r="BI31" s="166">
        <f t="shared" ca="1" si="17"/>
        <v>97426.634854012562</v>
      </c>
      <c r="BJ31" s="166">
        <f t="shared" ca="1" si="17"/>
        <v>97864.502997963747</v>
      </c>
      <c r="BK31" s="166">
        <f t="shared" ca="1" si="17"/>
        <v>98304.33906898195</v>
      </c>
      <c r="BL31" s="166">
        <f t="shared" ca="1" si="17"/>
        <v>98719.011102299773</v>
      </c>
      <c r="BM31" s="166">
        <f t="shared" ca="1" si="17"/>
        <v>99135.43232489159</v>
      </c>
      <c r="BN31" s="166">
        <f t="shared" ca="1" si="17"/>
        <v>99553.610115264572</v>
      </c>
      <c r="BO31" s="166">
        <f t="shared" ca="1" si="17"/>
        <v>99973.551883062028</v>
      </c>
      <c r="BP31" s="166">
        <f t="shared" ca="1" si="17"/>
        <v>100395.26506917589</v>
      </c>
      <c r="BQ31" s="166">
        <f t="shared" ca="1" si="17"/>
        <v>100818.757145884</v>
      </c>
      <c r="BR31" s="166">
        <f t="shared" ref="BR31:CF31" ca="1" si="18">BR26-BR25-BR23</f>
        <v>101244.03561698894</v>
      </c>
      <c r="BS31" s="166">
        <f t="shared" ca="1" si="18"/>
        <v>101671.1080179495</v>
      </c>
      <c r="BT31" s="166">
        <f t="shared" ca="1" si="18"/>
        <v>102099.98191599608</v>
      </c>
      <c r="BU31" s="166">
        <f t="shared" ca="1" si="18"/>
        <v>102530.66491029573</v>
      </c>
      <c r="BV31" s="166">
        <f t="shared" ca="1" si="18"/>
        <v>102937.50300273592</v>
      </c>
      <c r="BW31" s="166">
        <f t="shared" ca="1" si="18"/>
        <v>103345.95541449885</v>
      </c>
      <c r="BX31" s="166">
        <f t="shared" ca="1" si="18"/>
        <v>103756.02855114377</v>
      </c>
      <c r="BY31" s="166">
        <f t="shared" ca="1" si="18"/>
        <v>104167.72884365683</v>
      </c>
      <c r="BZ31" s="166">
        <f t="shared" ca="1" si="18"/>
        <v>104581.06274853151</v>
      </c>
      <c r="CA31" s="166">
        <f t="shared" ca="1" si="18"/>
        <v>104996.03674788248</v>
      </c>
      <c r="CB31" s="166">
        <f t="shared" ca="1" si="18"/>
        <v>105412.65734955085</v>
      </c>
      <c r="CC31" s="166">
        <f t="shared" ca="1" si="18"/>
        <v>105830.93108719618</v>
      </c>
      <c r="CD31" s="166">
        <f t="shared" ca="1" si="18"/>
        <v>106250.86452040165</v>
      </c>
      <c r="CE31" s="166">
        <f t="shared" ca="1" si="18"/>
        <v>106672.46423478513</v>
      </c>
      <c r="CF31" s="166">
        <f t="shared" ca="1" si="18"/>
        <v>107095.73684208826</v>
      </c>
    </row>
    <row r="32" spans="1:84" x14ac:dyDescent="0.2">
      <c r="B32" s="118"/>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row>
    <row r="33" spans="1:84" x14ac:dyDescent="0.2">
      <c r="A33" s="118"/>
      <c r="B33" s="128" t="s">
        <v>156</v>
      </c>
      <c r="C33" s="128"/>
      <c r="D33" s="128"/>
      <c r="E33" s="128"/>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c r="BX33" s="129"/>
      <c r="BY33" s="129"/>
      <c r="BZ33" s="129"/>
      <c r="CA33" s="129"/>
      <c r="CB33" s="129"/>
      <c r="CC33" s="129"/>
      <c r="CD33" s="129"/>
      <c r="CE33" s="129"/>
      <c r="CF33" s="129"/>
    </row>
    <row r="34" spans="1:84" x14ac:dyDescent="0.2">
      <c r="A34" s="118"/>
      <c r="B34" s="118" t="s">
        <v>31</v>
      </c>
      <c r="C34" s="133">
        <f>INDEX('Demographic-Economic'!$D$36:$I$37, MATCH('Program Case 3 - Forecasts'!C$8,'Demographic-Economic'!$C$36:$C$37,0),MATCH('Program Case 3 - Forecasts'!$B34,'Demographic-Economic'!$D$8:$I$8,0))*1000</f>
        <v>534828123000</v>
      </c>
      <c r="D34" s="133">
        <f>INDEX('Demographic-Economic'!$D$36:$I$37, MATCH('Program Case 3 - Forecasts'!D$8,'Demographic-Economic'!$C$36:$C$37,0),MATCH('Program Case 3 - Forecasts'!$B34,'Demographic-Economic'!$D$8:$I$8,0))*1000</f>
        <v>531771287000</v>
      </c>
      <c r="E34" s="133">
        <f>(1+'Case 3 Assumptions'!$C$20)*'Base Case 3 - Forecasts'!D30</f>
        <v>228701464140.34229</v>
      </c>
      <c r="F34" s="133">
        <f ca="1">(1+'Case 3 Assumptions'!$C$20)*'Base Case 3 - Forecasts'!E30</f>
        <v>235442116574.85422</v>
      </c>
      <c r="G34" s="133">
        <f ca="1">(1+'Case 3 Assumptions'!$C$20)*'Base Case 3 - Forecasts'!F30</f>
        <v>242381440213.3905</v>
      </c>
      <c r="H34" s="133">
        <f ca="1">(1+'Case 3 Assumptions'!$C$20)*'Base Case 3 - Forecasts'!G30</f>
        <v>249525290608.91013</v>
      </c>
      <c r="I34" s="133">
        <f ca="1">(1+'Case 3 Assumptions'!$C$20)*'Base Case 3 - Forecasts'!H30</f>
        <v>256879695898.51996</v>
      </c>
      <c r="J34" s="133">
        <f ca="1">(1+'Case 3 Assumptions'!$C$20)*'Base Case 3 - Forecasts'!I30</f>
        <v>264450861890.14862</v>
      </c>
      <c r="K34" s="133">
        <f ca="1">(1+'Case 3 Assumptions'!$C$20)*'Base Case 3 - Forecasts'!J30</f>
        <v>272245177299.14285</v>
      </c>
      <c r="L34" s="133">
        <f ca="1">(1+'Case 3 Assumptions'!$C$20)*'Base Case 3 - Forecasts'!K30</f>
        <v>280269219139.20508</v>
      </c>
      <c r="M34" s="133">
        <f ca="1">(1+'Case 3 Assumptions'!$C$20)*'Base Case 3 - Forecasts'!L30</f>
        <v>288529758272.22144</v>
      </c>
      <c r="N34" s="133">
        <f ca="1">(1+'Case 3 Assumptions'!$C$21)*'Base Case 3 - Forecasts'!M30</f>
        <v>293287497289.57581</v>
      </c>
      <c r="O34" s="133">
        <f ca="1">(1+'Case 3 Assumptions'!$C$21)*'Base Case 3 - Forecasts'!N30</f>
        <v>298123689499.04736</v>
      </c>
      <c r="P34" s="133">
        <f ca="1">(1+'Case 3 Assumptions'!$C$21)*'Base Case 3 - Forecasts'!O30</f>
        <v>303039628562.04352</v>
      </c>
      <c r="Q34" s="133">
        <f ca="1">(1+'Case 3 Assumptions'!$C$21)*'Base Case 3 - Forecasts'!P30</f>
        <v>308036629471.92511</v>
      </c>
      <c r="R34" s="133">
        <f ca="1">(1+'Case 3 Assumptions'!$C$21)*'Base Case 3 - Forecasts'!Q30</f>
        <v>313116028905.7616</v>
      </c>
      <c r="S34" s="133">
        <f ca="1">(1+'Case 3 Assumptions'!$C$21)*'Base Case 3 - Forecasts'!R30</f>
        <v>318279185581.88672</v>
      </c>
      <c r="T34" s="133">
        <f ca="1">(1+'Case 3 Assumptions'!$C$21)*'Base Case 3 - Forecasts'!S30</f>
        <v>323527480623.35004</v>
      </c>
      <c r="U34" s="133">
        <f ca="1">(1+'Case 3 Assumptions'!$C$21)*'Base Case 3 - Forecasts'!T30</f>
        <v>328862317927.36151</v>
      </c>
      <c r="V34" s="133">
        <f ca="1">(1+'Case 3 Assumptions'!$C$21)*'Base Case 3 - Forecasts'!U30</f>
        <v>334285124540.82837</v>
      </c>
      <c r="W34" s="133">
        <f ca="1">(1+'Case 3 Assumptions'!$C$21)*'Base Case 3 - Forecasts'!V30</f>
        <v>339797351042.08411</v>
      </c>
      <c r="X34" s="133">
        <f ca="1">(1+'Case 3 Assumptions'!$C$22)*'Base Case 3 - Forecasts'!W30</f>
        <v>343615194277.53998</v>
      </c>
      <c r="Y34" s="133">
        <f ca="1">(1+'Case 3 Assumptions'!$C$22)*'Base Case 3 - Forecasts'!X30</f>
        <v>347475933453.54932</v>
      </c>
      <c r="Z34" s="133">
        <f ca="1">(1+'Case 3 Assumptions'!$C$22)*'Base Case 3 - Forecasts'!Y30</f>
        <v>351380050533.77649</v>
      </c>
      <c r="AA34" s="133">
        <f ca="1">(1+'Case 3 Assumptions'!$C$22)*'Base Case 3 - Forecasts'!Z30</f>
        <v>355328032897.05981</v>
      </c>
      <c r="AB34" s="133">
        <f ca="1">(1+'Case 3 Assumptions'!$C$22)*'Base Case 3 - Forecasts'!AA30</f>
        <v>359320373398.25421</v>
      </c>
      <c r="AC34" s="133">
        <f ca="1">(1+'Case 3 Assumptions'!$C$22)*'Base Case 3 - Forecasts'!AB30</f>
        <v>363357570429.75818</v>
      </c>
      <c r="AD34" s="133">
        <f ca="1">(1+'Case 3 Assumptions'!$C$22)*'Base Case 3 - Forecasts'!AC30</f>
        <v>367440127983.73138</v>
      </c>
      <c r="AE34" s="133">
        <f ca="1">(1+'Case 3 Assumptions'!$C$22)*'Base Case 3 - Forecasts'!AD30</f>
        <v>371568555715.01172</v>
      </c>
      <c r="AF34" s="133">
        <f ca="1">(1+'Case 3 Assumptions'!$C$22)*'Base Case 3 - Forecasts'!AE30</f>
        <v>375743369004.7392</v>
      </c>
      <c r="AG34" s="133">
        <f ca="1">(1+'Case 3 Assumptions'!$C$22)*'Base Case 3 - Forecasts'!AF30</f>
        <v>379965089024.69452</v>
      </c>
      <c r="AH34" s="133">
        <f ca="1">(1+'Case 3 Assumptions'!$C$23)*'Base Case 3 - Forecasts'!AG30</f>
        <v>383350963691.06915</v>
      </c>
      <c r="AI34" s="133">
        <f ca="1">(1+'Case 3 Assumptions'!$C$23)*'Base Case 3 - Forecasts'!AH30</f>
        <v>386767009937.90613</v>
      </c>
      <c r="AJ34" s="133">
        <f ca="1">(1+'Case 3 Assumptions'!$C$23)*'Base Case 3 - Forecasts'!AI30</f>
        <v>390213496624.61621</v>
      </c>
      <c r="AK34" s="133">
        <f ca="1">(1+'Case 3 Assumptions'!$C$23)*'Base Case 3 - Forecasts'!AJ30</f>
        <v>393690695006.42035</v>
      </c>
      <c r="AL34" s="133">
        <f ca="1">(1+'Case 3 Assumptions'!$C$23)*'Base Case 3 - Forecasts'!AK30</f>
        <v>397198878755.69904</v>
      </c>
      <c r="AM34" s="133">
        <f ca="1">(1+'Case 3 Assumptions'!$C$23)*'Base Case 3 - Forecasts'!AL30</f>
        <v>400738323983.53131</v>
      </c>
      <c r="AN34" s="133">
        <f ca="1">(1+'Case 3 Assumptions'!$C$23)*'Base Case 3 - Forecasts'!AM30</f>
        <v>404309309261.42633</v>
      </c>
      <c r="AO34" s="133">
        <f ca="1">(1+'Case 3 Assumptions'!$C$23)*'Base Case 3 - Forecasts'!AN30</f>
        <v>407912115643.24817</v>
      </c>
      <c r="AP34" s="133">
        <f ca="1">(1+'Case 3 Assumptions'!$C$23)*'Base Case 3 - Forecasts'!AO30</f>
        <v>411547026687.33618</v>
      </c>
      <c r="AQ34" s="133">
        <f ca="1">(1+'Case 3 Assumptions'!$C$23)*'Base Case 3 - Forecasts'!AP30</f>
        <v>415214328478.82233</v>
      </c>
      <c r="AR34" s="133">
        <f ca="1">(1+'Case 3 Assumptions'!$C$24)*'Base Case 3 - Forecasts'!AQ30</f>
        <v>418767626524.3996</v>
      </c>
      <c r="AS34" s="133">
        <f ca="1">(1+'Case 3 Assumptions'!$C$24)*'Base Case 3 - Forecasts'!AR30</f>
        <v>422351332786.01062</v>
      </c>
      <c r="AT34" s="133">
        <f ca="1">(1+'Case 3 Assumptions'!$C$24)*'Base Case 3 - Forecasts'!AS30</f>
        <v>425965707489.39233</v>
      </c>
      <c r="AU34" s="133">
        <f ca="1">(1+'Case 3 Assumptions'!$C$24)*'Base Case 3 - Forecasts'!AT30</f>
        <v>429611013087.22693</v>
      </c>
      <c r="AV34" s="133">
        <f ca="1">(1+'Case 3 Assumptions'!$C$24)*'Base Case 3 - Forecasts'!AU30</f>
        <v>433287514278.19958</v>
      </c>
      <c r="AW34" s="133">
        <f ca="1">(1+'Case 3 Assumptions'!$C$24)*'Base Case 3 - Forecasts'!AV30</f>
        <v>436995478026.21912</v>
      </c>
      <c r="AX34" s="133">
        <f ca="1">(1+'Case 3 Assumptions'!$C$24)*'Base Case 3 - Forecasts'!AW30</f>
        <v>440735173579.80322</v>
      </c>
      <c r="AY34" s="133">
        <f ca="1">(1+'Case 3 Assumptions'!$C$24)*'Base Case 3 - Forecasts'!AX30</f>
        <v>444506872491.62952</v>
      </c>
      <c r="AZ34" s="133">
        <f ca="1">(1+'Case 3 Assumptions'!$C$24)*'Base Case 3 - Forecasts'!AY30</f>
        <v>448310848638.25403</v>
      </c>
      <c r="BA34" s="133">
        <f ca="1">(1+'Case 3 Assumptions'!$C$24)*'Base Case 3 - Forecasts'!AZ30</f>
        <v>452147378239.99835</v>
      </c>
      <c r="BB34" s="133">
        <f ca="1">(1+'Case 3 Assumptions'!$C$25)*'Base Case 3 - Forecasts'!BA30</f>
        <v>455835269556.255</v>
      </c>
      <c r="BC34" s="133">
        <f ca="1">(1+'Case 3 Assumptions'!$C$25)*'Base Case 3 - Forecasts'!BB30</f>
        <v>459553240760.20996</v>
      </c>
      <c r="BD34" s="133">
        <f ca="1">(1+'Case 3 Assumptions'!$C$25)*'Base Case 3 - Forecasts'!BC30</f>
        <v>463301537195.22235</v>
      </c>
      <c r="BE34" s="133">
        <f ca="1">(1+'Case 3 Assumptions'!$C$25)*'Base Case 3 - Forecasts'!BD30</f>
        <v>467080406205.76807</v>
      </c>
      <c r="BF34" s="133">
        <f ca="1">(1+'Case 3 Assumptions'!$C$25)*'Base Case 3 - Forecasts'!BE30</f>
        <v>470890097153.76154</v>
      </c>
      <c r="BG34" s="133">
        <f ca="1">(1+'Case 3 Assumptions'!$C$25)*'Base Case 3 - Forecasts'!BF30</f>
        <v>474730861435.01062</v>
      </c>
      <c r="BH34" s="133">
        <f ca="1">(1+'Case 3 Assumptions'!$C$25)*'Base Case 3 - Forecasts'!BG30</f>
        <v>478602952495.80615</v>
      </c>
      <c r="BI34" s="133">
        <f ca="1">(1+'Case 3 Assumptions'!$C$25)*'Base Case 3 - Forecasts'!BH30</f>
        <v>482506625849.64612</v>
      </c>
      <c r="BJ34" s="133">
        <f ca="1">(1+'Case 3 Assumptions'!$C$25)*'Base Case 3 - Forecasts'!BI30</f>
        <v>486442139094.09692</v>
      </c>
      <c r="BK34" s="133">
        <f ca="1">(1+'Case 3 Assumptions'!$C$25)*'Base Case 3 - Forecasts'!BJ30</f>
        <v>490409751927.79163</v>
      </c>
      <c r="BL34" s="133">
        <f ca="1">(1+'Case 3 Assumptions'!$C$26)*'Base Case 3 - Forecasts'!BK30</f>
        <v>494411486690.77759</v>
      </c>
      <c r="BM34" s="133">
        <f ca="1">(1+'Case 3 Assumptions'!$C$26)*'Base Case 3 - Forecasts'!BL30</f>
        <v>498445875537.5177</v>
      </c>
      <c r="BN34" s="133">
        <f ca="1">(1+'Case 3 Assumptions'!$C$26)*'Base Case 3 - Forecasts'!BM30</f>
        <v>502513184924.7486</v>
      </c>
      <c r="BO34" s="133">
        <f ca="1">(1+'Case 3 Assumptions'!$C$26)*'Base Case 3 - Forecasts'!BN30</f>
        <v>506613683483.48907</v>
      </c>
      <c r="BP34" s="133">
        <f ca="1">(1+'Case 3 Assumptions'!$C$26)*'Base Case 3 - Forecasts'!BO30</f>
        <v>510747642036.78223</v>
      </c>
      <c r="BQ34" s="133">
        <f ca="1">(1+'Case 3 Assumptions'!$C$26)*'Base Case 3 - Forecasts'!BP30</f>
        <v>514915333617.58228</v>
      </c>
      <c r="BR34" s="133">
        <f ca="1">(1+'Case 3 Assumptions'!$C$26)*'Base Case 3 - Forecasts'!BQ30</f>
        <v>519117033486.7876</v>
      </c>
      <c r="BS34" s="133">
        <f ca="1">(1+'Case 3 Assumptions'!$C$26)*'Base Case 3 - Forecasts'!BR30</f>
        <v>523353019151.42035</v>
      </c>
      <c r="BT34" s="133">
        <f ca="1">(1+'Case 3 Assumptions'!$C$26)*'Base Case 3 - Forecasts'!BS30</f>
        <v>527623570382.95514</v>
      </c>
      <c r="BU34" s="133">
        <f ca="1">(1+'Case 3 Assumptions'!$C$26)*'Base Case 3 - Forecasts'!BT30</f>
        <v>531928969235.79675</v>
      </c>
      <c r="BV34" s="133">
        <f ca="1">(1+'Case 3 Assumptions'!$C$27)*'Base Case 3 - Forecasts'!BU30</f>
        <v>536500397077.65808</v>
      </c>
      <c r="BW34" s="133">
        <f ca="1">(1+'Case 3 Assumptions'!$C$27)*'Base Case 3 - Forecasts'!BV30</f>
        <v>541111112030.62256</v>
      </c>
      <c r="BX34" s="133">
        <f ca="1">(1+'Case 3 Assumptions'!$C$27)*'Base Case 3 - Forecasts'!BW30</f>
        <v>545761451730.35944</v>
      </c>
      <c r="BY34" s="133">
        <f ca="1">(1+'Case 3 Assumptions'!$C$27)*'Base Case 3 - Forecasts'!BX30</f>
        <v>550451756714.19812</v>
      </c>
      <c r="BZ34" s="133">
        <f ca="1">(1+'Case 3 Assumptions'!$C$27)*'Base Case 3 - Forecasts'!BY30</f>
        <v>555182370446.06519</v>
      </c>
      <c r="CA34" s="133">
        <f ca="1">(1+'Case 3 Assumptions'!$C$27)*'Base Case 3 - Forecasts'!BZ30</f>
        <v>559953639341.63586</v>
      </c>
      <c r="CB34" s="133">
        <f ca="1">(1+'Case 3 Assumptions'!$C$27)*'Base Case 3 - Forecasts'!CA30</f>
        <v>564765912793.70129</v>
      </c>
      <c r="CC34" s="133">
        <f ca="1">(1+'Case 3 Assumptions'!$C$27)*'Base Case 3 - Forecasts'!CB30</f>
        <v>569619543197.75415</v>
      </c>
      <c r="CD34" s="133">
        <f ca="1">(1+'Case 3 Assumptions'!$C$27)*'Base Case 3 - Forecasts'!CC30</f>
        <v>574514885977.79407</v>
      </c>
      <c r="CE34" s="133">
        <f ca="1">(1+'Case 3 Assumptions'!$C$27)*'Base Case 3 - Forecasts'!CD30</f>
        <v>579452299612.35486</v>
      </c>
      <c r="CF34" s="133">
        <f ca="1">(1+'Case 3 Assumptions'!$C$27)*'Base Case 3 - Forecasts'!CE30</f>
        <v>584432145660.75513</v>
      </c>
    </row>
    <row r="35" spans="1:84" x14ac:dyDescent="0.2">
      <c r="A35" s="118"/>
      <c r="B35" s="118" t="s">
        <v>32</v>
      </c>
      <c r="C35" s="133">
        <f>INDEX('Demographic-Economic'!$D$36:$I$37, MATCH('Program Case 3 - Forecasts'!C$8,'Demographic-Economic'!$C$36:$C$37,0),MATCH('Program Case 3 - Forecasts'!$B35,'Demographic-Economic'!$D$8:$I$8,0))*1000</f>
        <v>223457321000</v>
      </c>
      <c r="D35" s="133">
        <f>INDEX('Demographic-Economic'!$D$36:$I$37, MATCH('Program Case 3 - Forecasts'!D$8,'Demographic-Economic'!$C$36:$C$37,0),MATCH('Program Case 3 - Forecasts'!$B35,'Demographic-Economic'!$D$8:$I$8,0))*1000</f>
        <v>222153795000</v>
      </c>
      <c r="E35" s="133">
        <f>(1+'Case 3 Assumptions'!$C$20)*'Base Case 3 - Forecasts'!D31</f>
        <v>430019890343.52698</v>
      </c>
      <c r="F35" s="133">
        <f ca="1">(1+'Case 3 Assumptions'!$C$20)*'Base Case 3 - Forecasts'!E31</f>
        <v>442694118869.47083</v>
      </c>
      <c r="G35" s="133">
        <f ca="1">(1+'Case 3 Assumptions'!$C$20)*'Base Case 3 - Forecasts'!F31</f>
        <v>455741902368.88232</v>
      </c>
      <c r="H35" s="133">
        <f ca="1">(1+'Case 3 Assumptions'!$C$20)*'Base Case 3 - Forecasts'!G31</f>
        <v>469174250846.66376</v>
      </c>
      <c r="I35" s="133">
        <f ca="1">(1+'Case 3 Assumptions'!$C$20)*'Base Case 3 - Forecasts'!H31</f>
        <v>483002498812.05145</v>
      </c>
      <c r="J35" s="133">
        <f ca="1">(1+'Case 3 Assumptions'!$C$20)*'Base Case 3 - Forecasts'!I31</f>
        <v>497238314842.92267</v>
      </c>
      <c r="K35" s="133">
        <f ca="1">(1+'Case 3 Assumptions'!$C$20)*'Base Case 3 - Forecasts'!J31</f>
        <v>511893711431.99646</v>
      </c>
      <c r="L35" s="133">
        <f ca="1">(1+'Case 3 Assumptions'!$C$20)*'Base Case 3 - Forecasts'!K31</f>
        <v>526981055123.23773</v>
      </c>
      <c r="M35" s="133">
        <f ca="1">(1+'Case 3 Assumptions'!$C$20)*'Base Case 3 - Forecasts'!L31</f>
        <v>542513076947.01721</v>
      </c>
      <c r="N35" s="133">
        <f ca="1">(1+'Case 3 Assumptions'!$C$21)*'Base Case 3 - Forecasts'!M31</f>
        <v>551458898165.15491</v>
      </c>
      <c r="O35" s="133">
        <f ca="1">(1+'Case 3 Assumptions'!$C$21)*'Base Case 3 - Forecasts'!N31</f>
        <v>560552232357.02075</v>
      </c>
      <c r="P35" s="133">
        <f ca="1">(1+'Case 3 Assumptions'!$C$21)*'Base Case 3 - Forecasts'!O31</f>
        <v>569795511951.88965</v>
      </c>
      <c r="Q35" s="133">
        <f ca="1">(1+'Case 3 Assumptions'!$C$21)*'Base Case 3 - Forecasts'!P31</f>
        <v>579191209488.81128</v>
      </c>
      <c r="R35" s="133">
        <f ca="1">(1+'Case 3 Assumptions'!$C$21)*'Base Case 3 - Forecasts'!Q31</f>
        <v>588741838278.00427</v>
      </c>
      <c r="S35" s="133">
        <f ca="1">(1+'Case 3 Assumptions'!$C$21)*'Base Case 3 - Forecasts'!R31</f>
        <v>598449953073.15625</v>
      </c>
      <c r="T35" s="133">
        <f ca="1">(1+'Case 3 Assumptions'!$C$21)*'Base Case 3 - Forecasts'!S31</f>
        <v>608318150754.80994</v>
      </c>
      <c r="U35" s="133">
        <f ca="1">(1+'Case 3 Assumptions'!$C$21)*'Base Case 3 - Forecasts'!T31</f>
        <v>618349071025.01782</v>
      </c>
      <c r="V35" s="133">
        <f ca="1">(1+'Case 3 Assumptions'!$C$21)*'Base Case 3 - Forecasts'!U31</f>
        <v>628545397113.45154</v>
      </c>
      <c r="W35" s="133">
        <f ca="1">(1+'Case 3 Assumptions'!$C$21)*'Base Case 3 - Forecasts'!V31</f>
        <v>638909856495.15503</v>
      </c>
      <c r="X35" s="133">
        <f ca="1">(1+'Case 3 Assumptions'!$C$22)*'Base Case 3 - Forecasts'!W31</f>
        <v>646088422385.10522</v>
      </c>
      <c r="Y35" s="133">
        <f ca="1">(1+'Case 3 Assumptions'!$C$22)*'Base Case 3 - Forecasts'!X31</f>
        <v>653347644110.47961</v>
      </c>
      <c r="Z35" s="133">
        <f ca="1">(1+'Case 3 Assumptions'!$C$22)*'Base Case 3 - Forecasts'!Y31</f>
        <v>660688427891.80847</v>
      </c>
      <c r="AA35" s="133">
        <f ca="1">(1+'Case 3 Assumptions'!$C$22)*'Base Case 3 - Forecasts'!Z31</f>
        <v>668111690131.59656</v>
      </c>
      <c r="AB35" s="133">
        <f ca="1">(1+'Case 3 Assumptions'!$C$22)*'Base Case 3 - Forecasts'!AA31</f>
        <v>675618357528.72412</v>
      </c>
      <c r="AC35" s="133">
        <f ca="1">(1+'Case 3 Assumptions'!$C$22)*'Base Case 3 - Forecasts'!AB31</f>
        <v>683209367194.13318</v>
      </c>
      <c r="AD35" s="133">
        <f ca="1">(1+'Case 3 Assumptions'!$C$22)*'Base Case 3 - Forecasts'!AC31</f>
        <v>690885666767.81396</v>
      </c>
      <c r="AE35" s="133">
        <f ca="1">(1+'Case 3 Assumptions'!$C$22)*'Base Case 3 - Forecasts'!AD31</f>
        <v>698648214537.10559</v>
      </c>
      <c r="AF35" s="133">
        <f ca="1">(1+'Case 3 Assumptions'!$C$22)*'Base Case 3 - Forecasts'!AE31</f>
        <v>706497979556.32581</v>
      </c>
      <c r="AG35" s="133">
        <f ca="1">(1+'Case 3 Assumptions'!$C$22)*'Base Case 3 - Forecasts'!AF31</f>
        <v>714435941767.74487</v>
      </c>
      <c r="AH35" s="133">
        <f ca="1">(1+'Case 3 Assumptions'!$C$23)*'Base Case 3 - Forecasts'!AG31</f>
        <v>720802291271.55859</v>
      </c>
      <c r="AI35" s="133">
        <f ca="1">(1+'Case 3 Assumptions'!$C$23)*'Base Case 3 - Forecasts'!AH31</f>
        <v>727225371412.27783</v>
      </c>
      <c r="AJ35" s="133">
        <f ca="1">(1+'Case 3 Assumptions'!$C$23)*'Base Case 3 - Forecasts'!AI31</f>
        <v>733705687717.4679</v>
      </c>
      <c r="AK35" s="133">
        <f ca="1">(1+'Case 3 Assumptions'!$C$23)*'Base Case 3 - Forecasts'!AJ31</f>
        <v>740243750219.45764</v>
      </c>
      <c r="AL35" s="133">
        <f ca="1">(1+'Case 3 Assumptions'!$C$23)*'Base Case 3 - Forecasts'!AK31</f>
        <v>746840073495.48181</v>
      </c>
      <c r="AM35" s="133">
        <f ca="1">(1+'Case 3 Assumptions'!$C$23)*'Base Case 3 - Forecasts'!AL31</f>
        <v>753495176708.18079</v>
      </c>
      <c r="AN35" s="133">
        <f ca="1">(1+'Case 3 Assumptions'!$C$23)*'Base Case 3 - Forecasts'!AM31</f>
        <v>760209583646.46106</v>
      </c>
      <c r="AO35" s="133">
        <f ca="1">(1+'Case 3 Assumptions'!$C$23)*'Base Case 3 - Forecasts'!AN31</f>
        <v>766983822766.71997</v>
      </c>
      <c r="AP35" s="133">
        <f ca="1">(1+'Case 3 Assumptions'!$C$23)*'Base Case 3 - Forecasts'!AO31</f>
        <v>773818427234.43787</v>
      </c>
      <c r="AQ35" s="133">
        <f ca="1">(1+'Case 3 Assumptions'!$C$23)*'Base Case 3 - Forecasts'!AP31</f>
        <v>780713934966.14062</v>
      </c>
      <c r="AR35" s="133">
        <f ca="1">(1+'Case 3 Assumptions'!$C$24)*'Base Case 3 - Forecasts'!AQ31</f>
        <v>787395085179.41321</v>
      </c>
      <c r="AS35" s="133">
        <f ca="1">(1+'Case 3 Assumptions'!$C$24)*'Base Case 3 - Forecasts'!AR31</f>
        <v>794133410967.72437</v>
      </c>
      <c r="AT35" s="133">
        <f ca="1">(1+'Case 3 Assumptions'!$C$24)*'Base Case 3 - Forecasts'!AS31</f>
        <v>800929401625.02454</v>
      </c>
      <c r="AU35" s="133">
        <f ca="1">(1+'Case 3 Assumptions'!$C$24)*'Base Case 3 - Forecasts'!AT31</f>
        <v>807783550632.51648</v>
      </c>
      <c r="AV35" s="133">
        <f ca="1">(1+'Case 3 Assumptions'!$C$24)*'Base Case 3 - Forecasts'!AU31</f>
        <v>814696355694.48914</v>
      </c>
      <c r="AW35" s="133">
        <f ca="1">(1+'Case 3 Assumptions'!$C$24)*'Base Case 3 - Forecasts'!AV31</f>
        <v>821668318774.4574</v>
      </c>
      <c r="AX35" s="133">
        <f ca="1">(1+'Case 3 Assumptions'!$C$24)*'Base Case 3 - Forecasts'!AW31</f>
        <v>828699946131.61145</v>
      </c>
      <c r="AY35" s="133">
        <f ca="1">(1+'Case 3 Assumptions'!$C$24)*'Base Case 3 - Forecasts'!AX31</f>
        <v>835791748357.57825</v>
      </c>
      <c r="AZ35" s="133">
        <f ca="1">(1+'Case 3 Assumptions'!$C$24)*'Base Case 3 - Forecasts'!AY31</f>
        <v>842944240413.49744</v>
      </c>
      <c r="BA35" s="133">
        <f ca="1">(1+'Case 3 Assumptions'!$C$24)*'Base Case 3 - Forecasts'!AZ31</f>
        <v>850157941667.41418</v>
      </c>
      <c r="BB35" s="133">
        <f ca="1">(1+'Case 3 Assumptions'!$C$25)*'Base Case 3 - Forecasts'!BA31</f>
        <v>857092163209.79297</v>
      </c>
      <c r="BC35" s="133">
        <f ca="1">(1+'Case 3 Assumptions'!$C$25)*'Base Case 3 - Forecasts'!BB31</f>
        <v>864082942982.16907</v>
      </c>
      <c r="BD35" s="133">
        <f ca="1">(1+'Case 3 Assumptions'!$C$25)*'Base Case 3 - Forecasts'!BC31</f>
        <v>871130742295.64417</v>
      </c>
      <c r="BE35" s="133">
        <f ca="1">(1+'Case 3 Assumptions'!$C$25)*'Base Case 3 - Forecasts'!BD31</f>
        <v>878236026223.95459</v>
      </c>
      <c r="BF35" s="133">
        <f ca="1">(1+'Case 3 Assumptions'!$C$25)*'Base Case 3 - Forecasts'!BE31</f>
        <v>885399263634.16003</v>
      </c>
      <c r="BG35" s="133">
        <f ca="1">(1+'Case 3 Assumptions'!$C$25)*'Base Case 3 - Forecasts'!BF31</f>
        <v>892620927217.58411</v>
      </c>
      <c r="BH35" s="133">
        <f ca="1">(1+'Case 3 Assumptions'!$C$25)*'Base Case 3 - Forecasts'!BG31</f>
        <v>899901493521.00598</v>
      </c>
      <c r="BI35" s="133">
        <f ca="1">(1+'Case 3 Assumptions'!$C$25)*'Base Case 3 - Forecasts'!BH31</f>
        <v>907241442978.10742</v>
      </c>
      <c r="BJ35" s="133">
        <f ca="1">(1+'Case 3 Assumptions'!$C$25)*'Base Case 3 - Forecasts'!BI31</f>
        <v>914641259941.17554</v>
      </c>
      <c r="BK35" s="133">
        <f ca="1">(1+'Case 3 Assumptions'!$C$25)*'Base Case 3 - Forecasts'!BJ31</f>
        <v>922101432713.0647</v>
      </c>
      <c r="BL35" s="133">
        <f ca="1">(1+'Case 3 Assumptions'!$C$26)*'Base Case 3 - Forecasts'!BK31</f>
        <v>929625763833.68726</v>
      </c>
      <c r="BM35" s="133">
        <f ca="1">(1+'Case 3 Assumptions'!$C$26)*'Base Case 3 - Forecasts'!BL31</f>
        <v>937211493361.04053</v>
      </c>
      <c r="BN35" s="133">
        <f ca="1">(1+'Case 3 Assumptions'!$C$26)*'Base Case 3 - Forecasts'!BM31</f>
        <v>944859122305.02026</v>
      </c>
      <c r="BO35" s="133">
        <f ca="1">(1+'Case 3 Assumptions'!$C$26)*'Base Case 3 - Forecasts'!BN31</f>
        <v>952569155763.75366</v>
      </c>
      <c r="BP35" s="133">
        <f ca="1">(1+'Case 3 Assumptions'!$C$26)*'Base Case 3 - Forecasts'!BO31</f>
        <v>960342102956.95972</v>
      </c>
      <c r="BQ35" s="133">
        <f ca="1">(1+'Case 3 Assumptions'!$C$26)*'Base Case 3 - Forecasts'!BP31</f>
        <v>968178477259.58118</v>
      </c>
      <c r="BR35" s="133">
        <f ca="1">(1+'Case 3 Assumptions'!$C$26)*'Base Case 3 - Forecasts'!BQ31</f>
        <v>976078796235.69116</v>
      </c>
      <c r="BS35" s="133">
        <f ca="1">(1+'Case 3 Assumptions'!$C$26)*'Base Case 3 - Forecasts'!BR31</f>
        <v>984043581672.67615</v>
      </c>
      <c r="BT35" s="133">
        <f ca="1">(1+'Case 3 Assumptions'!$C$26)*'Base Case 3 - Forecasts'!BS31</f>
        <v>992073359615.69836</v>
      </c>
      <c r="BU35" s="133">
        <f ca="1">(1+'Case 3 Assumptions'!$C$26)*'Base Case 3 - Forecasts'!BT31</f>
        <v>1000168660402.4392</v>
      </c>
      <c r="BV35" s="133">
        <f ca="1">(1+'Case 3 Assumptions'!$C$27)*'Base Case 3 - Forecasts'!BU31</f>
        <v>1008764166804.9004</v>
      </c>
      <c r="BW35" s="133">
        <f ca="1">(1+'Case 3 Assumptions'!$C$27)*'Base Case 3 - Forecasts'!BV31</f>
        <v>1017433543478.6866</v>
      </c>
      <c r="BX35" s="133">
        <f ca="1">(1+'Case 3 Assumptions'!$C$27)*'Base Case 3 - Forecasts'!BW31</f>
        <v>1026177425269.1147</v>
      </c>
      <c r="BY35" s="133">
        <f ca="1">(1+'Case 3 Assumptions'!$C$27)*'Base Case 3 - Forecasts'!BX31</f>
        <v>1034996452477.3984</v>
      </c>
      <c r="BZ35" s="133">
        <f ca="1">(1+'Case 3 Assumptions'!$C$27)*'Base Case 3 - Forecasts'!BY31</f>
        <v>1043891270907.5364</v>
      </c>
      <c r="CA35" s="133">
        <f ca="1">(1+'Case 3 Assumptions'!$C$27)*'Base Case 3 - Forecasts'!BZ31</f>
        <v>1052862531913.6038</v>
      </c>
      <c r="CB35" s="133">
        <f ca="1">(1+'Case 3 Assumptions'!$C$27)*'Base Case 3 - Forecasts'!CA31</f>
        <v>1061910892447.4496</v>
      </c>
      <c r="CC35" s="133">
        <f ca="1">(1+'Case 3 Assumptions'!$C$27)*'Base Case 3 - Forecasts'!CB31</f>
        <v>1071037015106.8044</v>
      </c>
      <c r="CD35" s="133">
        <f ca="1">(1+'Case 3 Assumptions'!$C$27)*'Base Case 3 - Forecasts'!CC31</f>
        <v>1080241568183.8016</v>
      </c>
      <c r="CE35" s="133">
        <f ca="1">(1+'Case 3 Assumptions'!$C$27)*'Base Case 3 - Forecasts'!CD31</f>
        <v>1089525225713.915</v>
      </c>
      <c r="CF35" s="133">
        <f ca="1">(1+'Case 3 Assumptions'!$C$27)*'Base Case 3 - Forecasts'!CE31</f>
        <v>1098888667525.3177</v>
      </c>
    </row>
    <row r="36" spans="1:84" x14ac:dyDescent="0.2">
      <c r="A36" s="118"/>
      <c r="B36" s="118" t="s">
        <v>33</v>
      </c>
      <c r="C36" s="133">
        <f>INDEX('Demographic-Economic'!$D$36:$I$37, MATCH('Program Case 3 - Forecasts'!C$8,'Demographic-Economic'!$C$36:$C$37,0),MATCH('Program Case 3 - Forecasts'!$B36,'Demographic-Economic'!$D$8:$I$8,0))*1000</f>
        <v>414066160000</v>
      </c>
      <c r="D36" s="133">
        <f>INDEX('Demographic-Economic'!$D$36:$I$37, MATCH('Program Case 3 - Forecasts'!D$8,'Demographic-Economic'!$C$36:$C$37,0),MATCH('Program Case 3 - Forecasts'!$B36,'Demographic-Economic'!$D$8:$I$8,0))*1000</f>
        <v>417708522000</v>
      </c>
      <c r="E36" s="133">
        <f>(1+'Case 3 Assumptions'!$C$20)*'Base Case 3 - Forecasts'!D32</f>
        <v>47166317581.434807</v>
      </c>
      <c r="F36" s="133">
        <f ca="1">(1+'Case 3 Assumptions'!$C$20)*'Base Case 3 - Forecasts'!E32</f>
        <v>48556478132.559059</v>
      </c>
      <c r="G36" s="133">
        <f ca="1">(1+'Case 3 Assumptions'!$C$20)*'Base Case 3 - Forecasts'!F32</f>
        <v>49987611701.230537</v>
      </c>
      <c r="H36" s="133">
        <f ca="1">(1+'Case 3 Assumptions'!$C$20)*'Base Case 3 - Forecasts'!G32</f>
        <v>51460925909.234772</v>
      </c>
      <c r="I36" s="133">
        <f ca="1">(1+'Case 3 Assumptions'!$C$20)*'Base Case 3 - Forecasts'!H32</f>
        <v>52977663971.302704</v>
      </c>
      <c r="J36" s="133">
        <f ca="1">(1+'Case 3 Assumptions'!$C$20)*'Base Case 3 - Forecasts'!I32</f>
        <v>54539105744.162453</v>
      </c>
      <c r="K36" s="133">
        <f ca="1">(1+'Case 3 Assumptions'!$C$20)*'Base Case 3 - Forecasts'!J32</f>
        <v>56146568806.510391</v>
      </c>
      <c r="L36" s="133">
        <f ca="1">(1+'Case 3 Assumptions'!$C$20)*'Base Case 3 - Forecasts'!K32</f>
        <v>57801409570.812851</v>
      </c>
      <c r="M36" s="133">
        <f ca="1">(1+'Case 3 Assumptions'!$C$20)*'Base Case 3 - Forecasts'!L32</f>
        <v>59505024427.87661</v>
      </c>
      <c r="N36" s="133">
        <f ca="1">(1+'Case 3 Assumptions'!$C$21)*'Base Case 3 - Forecasts'!M32</f>
        <v>60486238213.742065</v>
      </c>
      <c r="O36" s="133">
        <f ca="1">(1+'Case 3 Assumptions'!$C$21)*'Base Case 3 - Forecasts'!N32</f>
        <v>61483631818.082169</v>
      </c>
      <c r="P36" s="133">
        <f ca="1">(1+'Case 3 Assumptions'!$C$21)*'Base Case 3 - Forecasts'!O32</f>
        <v>62497472039.559601</v>
      </c>
      <c r="Q36" s="133">
        <f ca="1">(1+'Case 3 Assumptions'!$C$21)*'Base Case 3 - Forecasts'!P32</f>
        <v>63528030076.239082</v>
      </c>
      <c r="R36" s="133">
        <f ca="1">(1+'Case 3 Assumptions'!$C$21)*'Base Case 3 - Forecasts'!Q32</f>
        <v>64575581598.131729</v>
      </c>
      <c r="S36" s="133">
        <f ca="1">(1+'Case 3 Assumptions'!$C$21)*'Base Case 3 - Forecasts'!R32</f>
        <v>65640406820.935654</v>
      </c>
      <c r="T36" s="133">
        <f ca="1">(1+'Case 3 Assumptions'!$C$21)*'Base Case 3 - Forecasts'!S32</f>
        <v>66722790580.992493</v>
      </c>
      <c r="U36" s="133">
        <f ca="1">(1+'Case 3 Assumptions'!$C$21)*'Base Case 3 - Forecasts'!T32</f>
        <v>67823022411.479958</v>
      </c>
      <c r="V36" s="133">
        <f ca="1">(1+'Case 3 Assumptions'!$C$21)*'Base Case 3 - Forecasts'!U32</f>
        <v>68941396619.860748</v>
      </c>
      <c r="W36" s="133">
        <f ca="1">(1+'Case 3 Assumptions'!$C$21)*'Base Case 3 - Forecasts'!V32</f>
        <v>70078212366.608597</v>
      </c>
      <c r="X36" s="133">
        <f ca="1">(1+'Case 3 Assumptions'!$C$22)*'Base Case 3 - Forecasts'!W32</f>
        <v>70865586453.593643</v>
      </c>
      <c r="Y36" s="133">
        <f ca="1">(1+'Case 3 Assumptions'!$C$22)*'Base Case 3 - Forecasts'!X32</f>
        <v>71661807198.21904</v>
      </c>
      <c r="Z36" s="133">
        <f ca="1">(1+'Case 3 Assumptions'!$C$22)*'Base Case 3 - Forecasts'!Y32</f>
        <v>72466973998.411026</v>
      </c>
      <c r="AA36" s="133">
        <f ca="1">(1+'Case 3 Assumptions'!$C$22)*'Base Case 3 - Forecasts'!Z32</f>
        <v>73281187368.895859</v>
      </c>
      <c r="AB36" s="133">
        <f ca="1">(1+'Case 3 Assumptions'!$C$22)*'Base Case 3 - Forecasts'!AA32</f>
        <v>74104548953.747833</v>
      </c>
      <c r="AC36" s="133">
        <f ca="1">(1+'Case 3 Assumptions'!$C$22)*'Base Case 3 - Forecasts'!AB32</f>
        <v>74937161539.078247</v>
      </c>
      <c r="AD36" s="133">
        <f ca="1">(1+'Case 3 Assumptions'!$C$22)*'Base Case 3 - Forecasts'!AC32</f>
        <v>75779129065.866898</v>
      </c>
      <c r="AE36" s="133">
        <f ca="1">(1+'Case 3 Assumptions'!$C$22)*'Base Case 3 - Forecasts'!AD32</f>
        <v>76630556642.937759</v>
      </c>
      <c r="AF36" s="133">
        <f ca="1">(1+'Case 3 Assumptions'!$C$22)*'Base Case 3 - Forecasts'!AE32</f>
        <v>77491550560.080521</v>
      </c>
      <c r="AG36" s="133">
        <f ca="1">(1+'Case 3 Assumptions'!$C$22)*'Base Case 3 - Forecasts'!AF32</f>
        <v>78362218301.319473</v>
      </c>
      <c r="AH36" s="133">
        <f ca="1">(1+'Case 3 Assumptions'!$C$23)*'Base Case 3 - Forecasts'!AG32</f>
        <v>79060505216.121033</v>
      </c>
      <c r="AI36" s="133">
        <f ca="1">(1+'Case 3 Assumptions'!$C$23)*'Base Case 3 - Forecasts'!AH32</f>
        <v>79765014576.202393</v>
      </c>
      <c r="AJ36" s="133">
        <f ca="1">(1+'Case 3 Assumptions'!$C$23)*'Base Case 3 - Forecasts'!AI32</f>
        <v>80475801829.867722</v>
      </c>
      <c r="AK36" s="133">
        <f ca="1">(1+'Case 3 Assumptions'!$C$23)*'Base Case 3 - Forecasts'!AJ32</f>
        <v>81192922919.521896</v>
      </c>
      <c r="AL36" s="133">
        <f ca="1">(1+'Case 3 Assumptions'!$C$23)*'Base Case 3 - Forecasts'!AK32</f>
        <v>81916434286.073395</v>
      </c>
      <c r="AM36" s="133">
        <f ca="1">(1+'Case 3 Assumptions'!$C$23)*'Base Case 3 - Forecasts'!AL32</f>
        <v>82646392873.37648</v>
      </c>
      <c r="AN36" s="133">
        <f ca="1">(1+'Case 3 Assumptions'!$C$23)*'Base Case 3 - Forecasts'!AM32</f>
        <v>83382856132.712982</v>
      </c>
      <c r="AO36" s="133">
        <f ca="1">(1+'Case 3 Assumptions'!$C$23)*'Base Case 3 - Forecasts'!AN32</f>
        <v>84125882027.31395</v>
      </c>
      <c r="AP36" s="133">
        <f ca="1">(1+'Case 3 Assumptions'!$C$23)*'Base Case 3 - Forecasts'!AO32</f>
        <v>84875529036.921692</v>
      </c>
      <c r="AQ36" s="133">
        <f ca="1">(1+'Case 3 Assumptions'!$C$23)*'Base Case 3 - Forecasts'!AP32</f>
        <v>85631856162.392365</v>
      </c>
      <c r="AR36" s="133">
        <f ca="1">(1+'Case 3 Assumptions'!$C$24)*'Base Case 3 - Forecasts'!AQ32</f>
        <v>86364671689.871201</v>
      </c>
      <c r="AS36" s="133">
        <f ca="1">(1+'Case 3 Assumptions'!$C$24)*'Base Case 3 - Forecasts'!AR32</f>
        <v>87103758465.240494</v>
      </c>
      <c r="AT36" s="133">
        <f ca="1">(1+'Case 3 Assumptions'!$C$24)*'Base Case 3 - Forecasts'!AS32</f>
        <v>87849170156.236023</v>
      </c>
      <c r="AU36" s="133">
        <f ca="1">(1+'Case 3 Assumptions'!$C$24)*'Base Case 3 - Forecasts'!AT32</f>
        <v>88600960889.868332</v>
      </c>
      <c r="AV36" s="133">
        <f ca="1">(1+'Case 3 Assumptions'!$C$24)*'Base Case 3 - Forecasts'!AU32</f>
        <v>89359185256.353058</v>
      </c>
      <c r="AW36" s="133">
        <f ca="1">(1+'Case 3 Assumptions'!$C$24)*'Base Case 3 - Forecasts'!AV32</f>
        <v>90123898313.074966</v>
      </c>
      <c r="AX36" s="133">
        <f ca="1">(1+'Case 3 Assumptions'!$C$24)*'Base Case 3 - Forecasts'!AW32</f>
        <v>90895155588.585846</v>
      </c>
      <c r="AY36" s="133">
        <f ca="1">(1+'Case 3 Assumptions'!$C$24)*'Base Case 3 - Forecasts'!AX32</f>
        <v>91673013086.636612</v>
      </c>
      <c r="AZ36" s="133">
        <f ca="1">(1+'Case 3 Assumptions'!$C$24)*'Base Case 3 - Forecasts'!AY32</f>
        <v>92457527290.243958</v>
      </c>
      <c r="BA36" s="133">
        <f ca="1">(1+'Case 3 Assumptions'!$C$24)*'Base Case 3 - Forecasts'!AZ32</f>
        <v>93248755165.791824</v>
      </c>
      <c r="BB36" s="133">
        <f ca="1">(1+'Case 3 Assumptions'!$C$25)*'Base Case 3 - Forecasts'!BA32</f>
        <v>94009328578.306732</v>
      </c>
      <c r="BC36" s="133">
        <f ca="1">(1+'Case 3 Assumptions'!$C$25)*'Base Case 3 - Forecasts'!BB32</f>
        <v>94776105525.81572</v>
      </c>
      <c r="BD36" s="133">
        <f ca="1">(1+'Case 3 Assumptions'!$C$25)*'Base Case 3 - Forecasts'!BC32</f>
        <v>95549136606.782761</v>
      </c>
      <c r="BE36" s="133">
        <f ca="1">(1+'Case 3 Assumptions'!$C$25)*'Base Case 3 - Forecasts'!BD32</f>
        <v>96328472832.372772</v>
      </c>
      <c r="BF36" s="133">
        <f ca="1">(1+'Case 3 Assumptions'!$C$25)*'Base Case 3 - Forecasts'!BE32</f>
        <v>97114165629.817703</v>
      </c>
      <c r="BG36" s="133">
        <f ca="1">(1+'Case 3 Assumptions'!$C$25)*'Base Case 3 - Forecasts'!BF32</f>
        <v>97906266845.810181</v>
      </c>
      <c r="BH36" s="133">
        <f ca="1">(1+'Case 3 Assumptions'!$C$25)*'Base Case 3 - Forecasts'!BG32</f>
        <v>98704828749.924805</v>
      </c>
      <c r="BI36" s="133">
        <f ca="1">(1+'Case 3 Assumptions'!$C$25)*'Base Case 3 - Forecasts'!BH32</f>
        <v>99509904038.067322</v>
      </c>
      <c r="BJ36" s="133">
        <f ca="1">(1+'Case 3 Assumptions'!$C$25)*'Base Case 3 - Forecasts'!BI32</f>
        <v>100321545835.95192</v>
      </c>
      <c r="BK36" s="133">
        <f ca="1">(1+'Case 3 Assumptions'!$C$25)*'Base Case 3 - Forecasts'!BJ32</f>
        <v>101139807702.60698</v>
      </c>
      <c r="BL36" s="133">
        <f ca="1">(1+'Case 3 Assumptions'!$C$26)*'Base Case 3 - Forecasts'!BK32</f>
        <v>101965106715.96109</v>
      </c>
      <c r="BM36" s="133">
        <f ca="1">(1+'Case 3 Assumptions'!$C$26)*'Base Case 3 - Forecasts'!BL32</f>
        <v>102797140154.43341</v>
      </c>
      <c r="BN36" s="133">
        <f ca="1">(1+'Case 3 Assumptions'!$C$26)*'Base Case 3 - Forecasts'!BM32</f>
        <v>103635962970.81189</v>
      </c>
      <c r="BO36" s="133">
        <f ca="1">(1+'Case 3 Assumptions'!$C$26)*'Base Case 3 - Forecasts'!BN32</f>
        <v>104481630566.29823</v>
      </c>
      <c r="BP36" s="133">
        <f ca="1">(1+'Case 3 Assumptions'!$C$26)*'Base Case 3 - Forecasts'!BO32</f>
        <v>105334198794.16695</v>
      </c>
      <c r="BQ36" s="133">
        <f ca="1">(1+'Case 3 Assumptions'!$C$26)*'Base Case 3 - Forecasts'!BP32</f>
        <v>106193723963.45428</v>
      </c>
      <c r="BR36" s="133">
        <f ca="1">(1+'Case 3 Assumptions'!$C$26)*'Base Case 3 - Forecasts'!BQ32</f>
        <v>107060262842.67719</v>
      </c>
      <c r="BS36" s="133">
        <f ca="1">(1+'Case 3 Assumptions'!$C$26)*'Base Case 3 - Forecasts'!BR32</f>
        <v>107933872663.5827</v>
      </c>
      <c r="BT36" s="133">
        <f ca="1">(1+'Case 3 Assumptions'!$C$26)*'Base Case 3 - Forecasts'!BS32</f>
        <v>108814611124.9279</v>
      </c>
      <c r="BU36" s="133">
        <f ca="1">(1+'Case 3 Assumptions'!$C$26)*'Base Case 3 - Forecasts'!BT32</f>
        <v>109702536396.29065</v>
      </c>
      <c r="BV36" s="133">
        <f ca="1">(1+'Case 3 Assumptions'!$C$27)*'Base Case 3 - Forecasts'!BU32</f>
        <v>110645326238.93692</v>
      </c>
      <c r="BW36" s="133">
        <f ca="1">(1+'Case 3 Assumptions'!$C$27)*'Base Case 3 - Forecasts'!BV32</f>
        <v>111596218471.15955</v>
      </c>
      <c r="BX36" s="133">
        <f ca="1">(1+'Case 3 Assumptions'!$C$27)*'Base Case 3 - Forecasts'!BW32</f>
        <v>112555282725.35577</v>
      </c>
      <c r="BY36" s="133">
        <f ca="1">(1+'Case 3 Assumptions'!$C$27)*'Base Case 3 - Forecasts'!BX32</f>
        <v>113522589232.34764</v>
      </c>
      <c r="BZ36" s="133">
        <f ca="1">(1+'Case 3 Assumptions'!$C$27)*'Base Case 3 - Forecasts'!BY32</f>
        <v>114498208826.52487</v>
      </c>
      <c r="CA36" s="133">
        <f ca="1">(1+'Case 3 Assumptions'!$C$27)*'Base Case 3 - Forecasts'!BZ32</f>
        <v>115482212951.03195</v>
      </c>
      <c r="CB36" s="133">
        <f ca="1">(1+'Case 3 Assumptions'!$C$27)*'Base Case 3 - Forecasts'!CA32</f>
        <v>116474673662.99985</v>
      </c>
      <c r="CC36" s="133">
        <f ca="1">(1+'Case 3 Assumptions'!$C$27)*'Base Case 3 - Forecasts'!CB32</f>
        <v>117475663638.82257</v>
      </c>
      <c r="CD36" s="133">
        <f ca="1">(1+'Case 3 Assumptions'!$C$27)*'Base Case 3 - Forecasts'!CC32</f>
        <v>118485256179.47923</v>
      </c>
      <c r="CE36" s="133">
        <f ca="1">(1+'Case 3 Assumptions'!$C$27)*'Base Case 3 - Forecasts'!CD32</f>
        <v>119503525215.90172</v>
      </c>
      <c r="CF36" s="133">
        <f ca="1">(1+'Case 3 Assumptions'!$C$27)*'Base Case 3 - Forecasts'!CE32</f>
        <v>120530545314.38855</v>
      </c>
    </row>
    <row r="37" spans="1:84" x14ac:dyDescent="0.2">
      <c r="A37" s="118"/>
      <c r="B37" s="118" t="s">
        <v>34</v>
      </c>
      <c r="C37" s="133">
        <f>INDEX('Demographic-Economic'!$D$36:$I$37, MATCH('Program Case 3 - Forecasts'!C$8,'Demographic-Economic'!$C$36:$C$37,0),MATCH('Program Case 3 - Forecasts'!$B37,'Demographic-Economic'!$D$8:$I$8,0))*1000</f>
        <v>46354925000</v>
      </c>
      <c r="D37" s="133">
        <f>INDEX('Demographic-Economic'!$D$36:$I$37, MATCH('Program Case 3 - Forecasts'!D$8,'Demographic-Economic'!$C$36:$C$37,0),MATCH('Program Case 3 - Forecasts'!$B37,'Demographic-Economic'!$D$8:$I$8,0))*1000</f>
        <v>45815957000</v>
      </c>
      <c r="E37" s="133">
        <f>(1+'Case 3 Assumptions'!$C$20)*'Base Case 3 - Forecasts'!D33</f>
        <v>71696089174.080185</v>
      </c>
      <c r="F37" s="133">
        <f ca="1">(1+'Case 3 Assumptions'!$C$20)*'Base Case 3 - Forecasts'!E33</f>
        <v>73809230075.266922</v>
      </c>
      <c r="G37" s="133">
        <f ca="1">(1+'Case 3 Assumptions'!$C$20)*'Base Case 3 - Forecasts'!F33</f>
        <v>75984652818.039551</v>
      </c>
      <c r="H37" s="133">
        <f ca="1">(1+'Case 3 Assumptions'!$C$20)*'Base Case 3 - Forecasts'!G33</f>
        <v>78224193071.656647</v>
      </c>
      <c r="I37" s="133">
        <f ca="1">(1+'Case 3 Assumptions'!$C$20)*'Base Case 3 - Forecasts'!H33</f>
        <v>80529740609.133835</v>
      </c>
      <c r="J37" s="133">
        <f ca="1">(1+'Case 3 Assumptions'!$C$20)*'Base Case 3 - Forecasts'!I33</f>
        <v>82903240901.875595</v>
      </c>
      <c r="K37" s="133">
        <f ca="1">(1+'Case 3 Assumptions'!$C$20)*'Base Case 3 - Forecasts'!J33</f>
        <v>85346696761.306549</v>
      </c>
      <c r="L37" s="133">
        <f ca="1">(1+'Case 3 Assumptions'!$C$20)*'Base Case 3 - Forecasts'!K33</f>
        <v>87862170028.887497</v>
      </c>
      <c r="M37" s="133">
        <f ca="1">(1+'Case 3 Assumptions'!$C$20)*'Base Case 3 - Forecasts'!L33</f>
        <v>90451783315.942322</v>
      </c>
      <c r="N37" s="133">
        <f ca="1">(1+'Case 3 Assumptions'!$C$21)*'Base Case 3 - Forecasts'!M33</f>
        <v>91943296639.380936</v>
      </c>
      <c r="O37" s="133">
        <f ca="1">(1+'Case 3 Assumptions'!$C$21)*'Base Case 3 - Forecasts'!N33</f>
        <v>93459404414.276901</v>
      </c>
      <c r="P37" s="133">
        <f ca="1">(1+'Case 3 Assumptions'!$C$21)*'Base Case 3 - Forecasts'!O33</f>
        <v>95000512193.187469</v>
      </c>
      <c r="Q37" s="133">
        <f ca="1">(1+'Case 3 Assumptions'!$C$21)*'Base Case 3 - Forecasts'!P33</f>
        <v>96567032216.06752</v>
      </c>
      <c r="R37" s="133">
        <f ca="1">(1+'Case 3 Assumptions'!$C$21)*'Base Case 3 - Forecasts'!Q33</f>
        <v>98159383520.542068</v>
      </c>
      <c r="S37" s="133">
        <f ca="1">(1+'Case 3 Assumptions'!$C$21)*'Base Case 3 - Forecasts'!R33</f>
        <v>99777992053.997086</v>
      </c>
      <c r="T37" s="133">
        <f ca="1">(1+'Case 3 Assumptions'!$C$21)*'Base Case 3 - Forecasts'!S33</f>
        <v>101423290787.51866</v>
      </c>
      <c r="U37" s="133">
        <f ca="1">(1+'Case 3 Assumptions'!$C$21)*'Base Case 3 - Forecasts'!T33</f>
        <v>103095719831.71098</v>
      </c>
      <c r="V37" s="133">
        <f ca="1">(1+'Case 3 Assumptions'!$C$21)*'Base Case 3 - Forecasts'!U33</f>
        <v>104795726554.42409</v>
      </c>
      <c r="W37" s="133">
        <f ca="1">(1+'Case 3 Assumptions'!$C$21)*'Base Case 3 - Forecasts'!V33</f>
        <v>106523765700.42293</v>
      </c>
      <c r="X37" s="133">
        <f ca="1">(1+'Case 3 Assumptions'!$C$22)*'Base Case 3 - Forecasts'!W33</f>
        <v>107720629175.21877</v>
      </c>
      <c r="Y37" s="133">
        <f ca="1">(1+'Case 3 Assumptions'!$C$22)*'Base Case 3 - Forecasts'!X33</f>
        <v>108930940186.04453</v>
      </c>
      <c r="Z37" s="133">
        <f ca="1">(1+'Case 3 Assumptions'!$C$22)*'Base Case 3 - Forecasts'!Y33</f>
        <v>110154849824.67392</v>
      </c>
      <c r="AA37" s="133">
        <f ca="1">(1+'Case 3 Assumptions'!$C$22)*'Base Case 3 - Forecasts'!Z33</f>
        <v>111392510880.49452</v>
      </c>
      <c r="AB37" s="133">
        <f ca="1">(1+'Case 3 Assumptions'!$C$22)*'Base Case 3 - Forecasts'!AA33</f>
        <v>112644077859.58163</v>
      </c>
      <c r="AC37" s="133">
        <f ca="1">(1+'Case 3 Assumptions'!$C$22)*'Base Case 3 - Forecasts'!AB33</f>
        <v>113909707003.98631</v>
      </c>
      <c r="AD37" s="133">
        <f ca="1">(1+'Case 3 Assumptions'!$C$22)*'Base Case 3 - Forecasts'!AC33</f>
        <v>115189556311.24025</v>
      </c>
      <c r="AE37" s="133">
        <f ca="1">(1+'Case 3 Assumptions'!$C$22)*'Base Case 3 - Forecasts'!AD33</f>
        <v>116483785554.07967</v>
      </c>
      <c r="AF37" s="133">
        <f ca="1">(1+'Case 3 Assumptions'!$C$22)*'Base Case 3 - Forecasts'!AE33</f>
        <v>117792556300.39093</v>
      </c>
      <c r="AG37" s="133">
        <f ca="1">(1+'Case 3 Assumptions'!$C$22)*'Base Case 3 - Forecasts'!AF33</f>
        <v>119116031933.38022</v>
      </c>
      <c r="AH37" s="133">
        <f ca="1">(1+'Case 3 Assumptions'!$C$23)*'Base Case 3 - Forecasts'!AG33</f>
        <v>120177476699.04944</v>
      </c>
      <c r="AI37" s="133">
        <f ca="1">(1+'Case 3 Assumptions'!$C$23)*'Base Case 3 - Forecasts'!AH33</f>
        <v>121248380015.1109</v>
      </c>
      <c r="AJ37" s="133">
        <f ca="1">(1+'Case 3 Assumptions'!$C$23)*'Base Case 3 - Forecasts'!AI33</f>
        <v>122328826166.85049</v>
      </c>
      <c r="AK37" s="133">
        <f ca="1">(1+'Case 3 Assumptions'!$C$23)*'Base Case 3 - Forecasts'!AJ33</f>
        <v>123418900190.62157</v>
      </c>
      <c r="AL37" s="133">
        <f ca="1">(1+'Case 3 Assumptions'!$C$23)*'Base Case 3 - Forecasts'!AK33</f>
        <v>124518687880.53769</v>
      </c>
      <c r="AM37" s="133">
        <f ca="1">(1+'Case 3 Assumptions'!$C$23)*'Base Case 3 - Forecasts'!AL33</f>
        <v>125628275795.22508</v>
      </c>
      <c r="AN37" s="133">
        <f ca="1">(1+'Case 3 Assumptions'!$C$23)*'Base Case 3 - Forecasts'!AM33</f>
        <v>126747751264.63519</v>
      </c>
      <c r="AO37" s="133">
        <f ca="1">(1+'Case 3 Assumptions'!$C$23)*'Base Case 3 - Forecasts'!AN33</f>
        <v>127877202396.918</v>
      </c>
      <c r="AP37" s="133">
        <f ca="1">(1+'Case 3 Assumptions'!$C$23)*'Base Case 3 - Forecasts'!AO33</f>
        <v>129016718085.35654</v>
      </c>
      <c r="AQ37" s="133">
        <f ca="1">(1+'Case 3 Assumptions'!$C$23)*'Base Case 3 - Forecasts'!AP33</f>
        <v>130166388015.36322</v>
      </c>
      <c r="AR37" s="133">
        <f ca="1">(1+'Case 3 Assumptions'!$C$24)*'Base Case 3 - Forecasts'!AQ33</f>
        <v>131280318678.18338</v>
      </c>
      <c r="AS37" s="133">
        <f ca="1">(1+'Case 3 Assumptions'!$C$24)*'Base Case 3 - Forecasts'!AR33</f>
        <v>132403782074.76445</v>
      </c>
      <c r="AT37" s="133">
        <f ca="1">(1+'Case 3 Assumptions'!$C$24)*'Base Case 3 - Forecasts'!AS33</f>
        <v>133536859783.80429</v>
      </c>
      <c r="AU37" s="133">
        <f ca="1">(1+'Case 3 Assumptions'!$C$24)*'Base Case 3 - Forecasts'!AT33</f>
        <v>134679634082.13036</v>
      </c>
      <c r="AV37" s="133">
        <f ca="1">(1+'Case 3 Assumptions'!$C$24)*'Base Case 3 - Forecasts'!AU33</f>
        <v>135832187950.67418</v>
      </c>
      <c r="AW37" s="133">
        <f ca="1">(1+'Case 3 Assumptions'!$C$24)*'Base Case 3 - Forecasts'!AV33</f>
        <v>136994605080.49689</v>
      </c>
      <c r="AX37" s="133">
        <f ca="1">(1+'Case 3 Assumptions'!$C$24)*'Base Case 3 - Forecasts'!AW33</f>
        <v>138166969878.86627</v>
      </c>
      <c r="AY37" s="133">
        <f ca="1">(1+'Case 3 Assumptions'!$C$24)*'Base Case 3 - Forecasts'!AX33</f>
        <v>139349367475.38599</v>
      </c>
      <c r="AZ37" s="133">
        <f ca="1">(1+'Case 3 Assumptions'!$C$24)*'Base Case 3 - Forecasts'!AY33</f>
        <v>140541883728.17703</v>
      </c>
      <c r="BA37" s="133">
        <f ca="1">(1+'Case 3 Assumptions'!$C$24)*'Base Case 3 - Forecasts'!AZ33</f>
        <v>141744605230.11227</v>
      </c>
      <c r="BB37" s="133">
        <f ca="1">(1+'Case 3 Assumptions'!$C$25)*'Base Case 3 - Forecasts'!BA33</f>
        <v>142900729812.29861</v>
      </c>
      <c r="BC37" s="133">
        <f ca="1">(1+'Case 3 Assumptions'!$C$25)*'Base Case 3 - Forecasts'!BB33</f>
        <v>144066284199.92526</v>
      </c>
      <c r="BD37" s="133">
        <f ca="1">(1+'Case 3 Assumptions'!$C$25)*'Base Case 3 - Forecasts'!BC33</f>
        <v>145241345306.18311</v>
      </c>
      <c r="BE37" s="133">
        <f ca="1">(1+'Case 3 Assumptions'!$C$25)*'Base Case 3 - Forecasts'!BD33</f>
        <v>146425990671.59711</v>
      </c>
      <c r="BF37" s="133">
        <f ca="1">(1+'Case 3 Assumptions'!$C$25)*'Base Case 3 - Forecasts'!BE33</f>
        <v>147620298469.14322</v>
      </c>
      <c r="BG37" s="133">
        <f ca="1">(1+'Case 3 Assumptions'!$C$25)*'Base Case 3 - Forecasts'!BF33</f>
        <v>148824347509.4068</v>
      </c>
      <c r="BH37" s="133">
        <f ca="1">(1+'Case 3 Assumptions'!$C$25)*'Base Case 3 - Forecasts'!BG33</f>
        <v>150038217245.78329</v>
      </c>
      <c r="BI37" s="133">
        <f ca="1">(1+'Case 3 Assumptions'!$C$25)*'Base Case 3 - Forecasts'!BH33</f>
        <v>151261987779.72113</v>
      </c>
      <c r="BJ37" s="133">
        <f ca="1">(1+'Case 3 Assumptions'!$C$25)*'Base Case 3 - Forecasts'!BI33</f>
        <v>152495739866.0076</v>
      </c>
      <c r="BK37" s="133">
        <f ca="1">(1+'Case 3 Assumptions'!$C$25)*'Base Case 3 - Forecasts'!BJ33</f>
        <v>153739554918.09769</v>
      </c>
      <c r="BL37" s="133">
        <f ca="1">(1+'Case 3 Assumptions'!$C$26)*'Base Case 3 - Forecasts'!BK33</f>
        <v>154994066923.504</v>
      </c>
      <c r="BM37" s="133">
        <f ca="1">(1+'Case 3 Assumptions'!$C$26)*'Base Case 3 - Forecasts'!BL33</f>
        <v>156258815724.33063</v>
      </c>
      <c r="BN37" s="133">
        <f ca="1">(1+'Case 3 Assumptions'!$C$26)*'Base Case 3 - Forecasts'!BM33</f>
        <v>157533884852.64426</v>
      </c>
      <c r="BO37" s="133">
        <f ca="1">(1+'Case 3 Assumptions'!$C$26)*'Base Case 3 - Forecasts'!BN33</f>
        <v>158819358522.13171</v>
      </c>
      <c r="BP37" s="133">
        <f ca="1">(1+'Case 3 Assumptions'!$C$26)*'Base Case 3 - Forecasts'!BO33</f>
        <v>160115321633.66202</v>
      </c>
      <c r="BQ37" s="133">
        <f ca="1">(1+'Case 3 Assumptions'!$C$26)*'Base Case 3 - Forecasts'!BP33</f>
        <v>161421859780.89374</v>
      </c>
      <c r="BR37" s="133">
        <f ca="1">(1+'Case 3 Assumptions'!$C$26)*'Base Case 3 - Forecasts'!BQ33</f>
        <v>162739059255.92816</v>
      </c>
      <c r="BS37" s="133">
        <f ca="1">(1+'Case 3 Assumptions'!$C$26)*'Base Case 3 - Forecasts'!BR33</f>
        <v>164067007055.00858</v>
      </c>
      <c r="BT37" s="133">
        <f ca="1">(1+'Case 3 Assumptions'!$C$26)*'Base Case 3 - Forecasts'!BS33</f>
        <v>165405790884.26605</v>
      </c>
      <c r="BU37" s="133">
        <f ca="1">(1+'Case 3 Assumptions'!$C$26)*'Base Case 3 - Forecasts'!BT33</f>
        <v>166755499165.51208</v>
      </c>
      <c r="BV37" s="133">
        <f ca="1">(1+'Case 3 Assumptions'!$C$27)*'Base Case 3 - Forecasts'!BU33</f>
        <v>168188605417.95758</v>
      </c>
      <c r="BW37" s="133">
        <f ca="1">(1+'Case 3 Assumptions'!$C$27)*'Base Case 3 - Forecasts'!BV33</f>
        <v>169634027867.11667</v>
      </c>
      <c r="BX37" s="133">
        <f ca="1">(1+'Case 3 Assumptions'!$C$27)*'Base Case 3 - Forecasts'!BW33</f>
        <v>171091872359.08502</v>
      </c>
      <c r="BY37" s="133">
        <f ca="1">(1+'Case 3 Assumptions'!$C$27)*'Base Case 3 - Forecasts'!BX33</f>
        <v>172562245649.60568</v>
      </c>
      <c r="BZ37" s="133">
        <f ca="1">(1+'Case 3 Assumptions'!$C$27)*'Base Case 3 - Forecasts'!BY33</f>
        <v>174045255411.88663</v>
      </c>
      <c r="CA37" s="133">
        <f ca="1">(1+'Case 3 Assumptions'!$C$27)*'Base Case 3 - Forecasts'!BZ33</f>
        <v>175541010244.48547</v>
      </c>
      <c r="CB37" s="133">
        <f ca="1">(1+'Case 3 Assumptions'!$C$27)*'Base Case 3 - Forecasts'!CA33</f>
        <v>177049619679.26205</v>
      </c>
      <c r="CC37" s="133">
        <f ca="1">(1+'Case 3 Assumptions'!$C$27)*'Base Case 3 - Forecasts'!CB33</f>
        <v>178571194189.39923</v>
      </c>
      <c r="CD37" s="133">
        <f ca="1">(1+'Case 3 Assumptions'!$C$27)*'Base Case 3 - Forecasts'!CC33</f>
        <v>180105845197.49271</v>
      </c>
      <c r="CE37" s="133">
        <f ca="1">(1+'Case 3 Assumptions'!$C$27)*'Base Case 3 - Forecasts'!CD33</f>
        <v>181653685083.7103</v>
      </c>
      <c r="CF37" s="133">
        <f ca="1">(1+'Case 3 Assumptions'!$C$27)*'Base Case 3 - Forecasts'!CE33</f>
        <v>183214827194.02139</v>
      </c>
    </row>
    <row r="38" spans="1:84" x14ac:dyDescent="0.2">
      <c r="A38" s="118"/>
      <c r="B38" s="118" t="s">
        <v>35</v>
      </c>
      <c r="C38" s="133">
        <f>INDEX('Demographic-Economic'!$D$36:$I$37, MATCH('Program Case 3 - Forecasts'!C$8,'Demographic-Economic'!$C$36:$C$37,0),MATCH('Program Case 3 - Forecasts'!$B38,'Demographic-Economic'!$D$8:$I$8,0))*1000</f>
        <v>68360180000</v>
      </c>
      <c r="D38" s="133">
        <f>INDEX('Demographic-Economic'!$D$36:$I$37, MATCH('Program Case 3 - Forecasts'!D$8,'Demographic-Economic'!$C$36:$C$37,0),MATCH('Program Case 3 - Forecasts'!$B38,'Demographic-Economic'!$D$8:$I$8,0))*1000</f>
        <v>69643447000</v>
      </c>
      <c r="E38" s="133">
        <f>(1+'Case 3 Assumptions'!$C$20)*'Base Case 3 - Forecasts'!D34</f>
        <v>10136108400.038334</v>
      </c>
      <c r="F38" s="133">
        <f ca="1">(1+'Case 3 Assumptions'!$C$20)*'Base Case 3 - Forecasts'!E34</f>
        <v>10434855869.889547</v>
      </c>
      <c r="G38" s="133">
        <f ca="1">(1+'Case 3 Assumptions'!$C$20)*'Base Case 3 - Forecasts'!F34</f>
        <v>10742408499.198425</v>
      </c>
      <c r="H38" s="133">
        <f ca="1">(1+'Case 3 Assumptions'!$C$20)*'Base Case 3 - Forecasts'!G34</f>
        <v>11059025807.595755</v>
      </c>
      <c r="I38" s="133">
        <f ca="1">(1+'Case 3 Assumptions'!$C$20)*'Base Case 3 - Forecasts'!H34</f>
        <v>11384974963.686666</v>
      </c>
      <c r="J38" s="133">
        <f ca="1">(1+'Case 3 Assumptions'!$C$20)*'Base Case 3 - Forecasts'!I34</f>
        <v>11720531010.493341</v>
      </c>
      <c r="K38" s="133">
        <f ca="1">(1+'Case 3 Assumptions'!$C$20)*'Base Case 3 - Forecasts'!J34</f>
        <v>12065977097.542324</v>
      </c>
      <c r="L38" s="133">
        <f ca="1">(1+'Case 3 Assumptions'!$C$20)*'Base Case 3 - Forecasts'!K34</f>
        <v>12421604719.792282</v>
      </c>
      <c r="M38" s="133">
        <f ca="1">(1+'Case 3 Assumptions'!$C$20)*'Base Case 3 - Forecasts'!L34</f>
        <v>12787713963.603823</v>
      </c>
      <c r="N38" s="133">
        <f ca="1">(1+'Case 3 Assumptions'!$C$21)*'Base Case 3 - Forecasts'!M34</f>
        <v>12998578194.841986</v>
      </c>
      <c r="O38" s="133">
        <f ca="1">(1+'Case 3 Assumptions'!$C$21)*'Base Case 3 - Forecasts'!N34</f>
        <v>13212919491.968719</v>
      </c>
      <c r="P38" s="133">
        <f ca="1">(1+'Case 3 Assumptions'!$C$21)*'Base Case 3 - Forecasts'!O34</f>
        <v>13430795190.39422</v>
      </c>
      <c r="Q38" s="133">
        <f ca="1">(1+'Case 3 Assumptions'!$C$21)*'Base Case 3 - Forecasts'!P34</f>
        <v>13652263570.966408</v>
      </c>
      <c r="R38" s="133">
        <f ca="1">(1+'Case 3 Assumptions'!$C$21)*'Base Case 3 - Forecasts'!Q34</f>
        <v>13877383875.560812</v>
      </c>
      <c r="S38" s="133">
        <f ca="1">(1+'Case 3 Assumptions'!$C$21)*'Base Case 3 - Forecasts'!R34</f>
        <v>14106216322.927528</v>
      </c>
      <c r="T38" s="133">
        <f ca="1">(1+'Case 3 Assumptions'!$C$21)*'Base Case 3 - Forecasts'!S34</f>
        <v>14338822124.79949</v>
      </c>
      <c r="U38" s="133">
        <f ca="1">(1+'Case 3 Assumptions'!$C$21)*'Base Case 3 - Forecasts'!T34</f>
        <v>14575263502.266344</v>
      </c>
      <c r="V38" s="133">
        <f ca="1">(1+'Case 3 Assumptions'!$C$21)*'Base Case 3 - Forecasts'!U34</f>
        <v>14815603702.418343</v>
      </c>
      <c r="W38" s="133">
        <f ca="1">(1+'Case 3 Assumptions'!$C$21)*'Base Case 3 - Forecasts'!V34</f>
        <v>15059907015.264675</v>
      </c>
      <c r="X38" s="133">
        <f ca="1">(1+'Case 3 Assumptions'!$C$22)*'Base Case 3 - Forecasts'!W34</f>
        <v>15229114820.883213</v>
      </c>
      <c r="Y38" s="133">
        <f ca="1">(1+'Case 3 Assumptions'!$C$22)*'Base Case 3 - Forecasts'!X34</f>
        <v>15400223785.748831</v>
      </c>
      <c r="Z38" s="133">
        <f ca="1">(1+'Case 3 Assumptions'!$C$22)*'Base Case 3 - Forecasts'!Y34</f>
        <v>15573255270.616547</v>
      </c>
      <c r="AA38" s="133">
        <f ca="1">(1+'Case 3 Assumptions'!$C$22)*'Base Case 3 - Forecasts'!Z34</f>
        <v>15748230876.243288</v>
      </c>
      <c r="AB38" s="133">
        <f ca="1">(1+'Case 3 Assumptions'!$C$22)*'Base Case 3 - Forecasts'!AA34</f>
        <v>15925172446.084475</v>
      </c>
      <c r="AC38" s="133">
        <f ca="1">(1+'Case 3 Assumptions'!$C$22)*'Base Case 3 - Forecasts'!AB34</f>
        <v>16104102069.020887</v>
      </c>
      <c r="AD38" s="133">
        <f ca="1">(1+'Case 3 Assumptions'!$C$22)*'Base Case 3 - Forecasts'!AC34</f>
        <v>16285042082.116186</v>
      </c>
      <c r="AE38" s="133">
        <f ca="1">(1+'Case 3 Assumptions'!$C$22)*'Base Case 3 - Forecasts'!AD34</f>
        <v>16468015073.405401</v>
      </c>
      <c r="AF38" s="133">
        <f ca="1">(1+'Case 3 Assumptions'!$C$22)*'Base Case 3 - Forecasts'!AE34</f>
        <v>16653043884.714762</v>
      </c>
      <c r="AG38" s="133">
        <f ca="1">(1+'Case 3 Assumptions'!$C$22)*'Base Case 3 - Forecasts'!AF34</f>
        <v>16840151614.513203</v>
      </c>
      <c r="AH38" s="133">
        <f ca="1">(1+'Case 3 Assumptions'!$C$23)*'Base Case 3 - Forecasts'!AG34</f>
        <v>16990214460.749537</v>
      </c>
      <c r="AI38" s="133">
        <f ca="1">(1+'Case 3 Assumptions'!$C$23)*'Base Case 3 - Forecasts'!AH34</f>
        <v>17141614519.282768</v>
      </c>
      <c r="AJ38" s="133">
        <f ca="1">(1+'Case 3 Assumptions'!$C$23)*'Base Case 3 - Forecasts'!AI34</f>
        <v>17294363706.03194</v>
      </c>
      <c r="AK38" s="133">
        <f ca="1">(1+'Case 3 Assumptions'!$C$23)*'Base Case 3 - Forecasts'!AJ34</f>
        <v>17448474043.09903</v>
      </c>
      <c r="AL38" s="133">
        <f ca="1">(1+'Case 3 Assumptions'!$C$23)*'Base Case 3 - Forecasts'!AK34</f>
        <v>17603957659.715145</v>
      </c>
      <c r="AM38" s="133">
        <f ca="1">(1+'Case 3 Assumptions'!$C$23)*'Base Case 3 - Forecasts'!AL34</f>
        <v>17760826793.19516</v>
      </c>
      <c r="AN38" s="133">
        <f ca="1">(1+'Case 3 Assumptions'!$C$23)*'Base Case 3 - Forecasts'!AM34</f>
        <v>17919093789.900845</v>
      </c>
      <c r="AO38" s="133">
        <f ca="1">(1+'Case 3 Assumptions'!$C$23)*'Base Case 3 - Forecasts'!AN34</f>
        <v>18078771106.212589</v>
      </c>
      <c r="AP38" s="133">
        <f ca="1">(1+'Case 3 Assumptions'!$C$23)*'Base Case 3 - Forecasts'!AO34</f>
        <v>18239871309.509773</v>
      </c>
      <c r="AQ38" s="133">
        <f ca="1">(1+'Case 3 Assumptions'!$C$23)*'Base Case 3 - Forecasts'!AP34</f>
        <v>18402407079.159885</v>
      </c>
      <c r="AR38" s="133">
        <f ca="1">(1+'Case 3 Assumptions'!$C$24)*'Base Case 3 - Forecasts'!AQ34</f>
        <v>18559890173.126934</v>
      </c>
      <c r="AS38" s="133">
        <f ca="1">(1+'Case 3 Assumptions'!$C$24)*'Base Case 3 - Forecasts'!AR34</f>
        <v>18718720967.14098</v>
      </c>
      <c r="AT38" s="133">
        <f ca="1">(1+'Case 3 Assumptions'!$C$24)*'Base Case 3 - Forecasts'!AS34</f>
        <v>18878910994.474396</v>
      </c>
      <c r="AU38" s="133">
        <f ca="1">(1+'Case 3 Assumptions'!$C$24)*'Base Case 3 - Forecasts'!AT34</f>
        <v>19040471887.098347</v>
      </c>
      <c r="AV38" s="133">
        <f ca="1">(1+'Case 3 Assumptions'!$C$24)*'Base Case 3 - Forecasts'!AU34</f>
        <v>19203415376.527435</v>
      </c>
      <c r="AW38" s="133">
        <f ca="1">(1+'Case 3 Assumptions'!$C$24)*'Base Case 3 - Forecasts'!AV34</f>
        <v>19367753294.671566</v>
      </c>
      <c r="AX38" s="133">
        <f ca="1">(1+'Case 3 Assumptions'!$C$24)*'Base Case 3 - Forecasts'!AW34</f>
        <v>19533497574.695103</v>
      </c>
      <c r="AY38" s="133">
        <f ca="1">(1+'Case 3 Assumptions'!$C$24)*'Base Case 3 - Forecasts'!AX34</f>
        <v>19700660251.883377</v>
      </c>
      <c r="AZ38" s="133">
        <f ca="1">(1+'Case 3 Assumptions'!$C$24)*'Base Case 3 - Forecasts'!AY34</f>
        <v>19869253464.516621</v>
      </c>
      <c r="BA38" s="133">
        <f ca="1">(1+'Case 3 Assumptions'!$C$24)*'Base Case 3 - Forecasts'!AZ34</f>
        <v>20039289454.751354</v>
      </c>
      <c r="BB38" s="133">
        <f ca="1">(1+'Case 3 Assumptions'!$C$25)*'Base Case 3 - Forecasts'!BA34</f>
        <v>20202737757.496799</v>
      </c>
      <c r="BC38" s="133">
        <f ca="1">(1+'Case 3 Assumptions'!$C$25)*'Base Case 3 - Forecasts'!BB34</f>
        <v>20367519208.691978</v>
      </c>
      <c r="BD38" s="133">
        <f ca="1">(1+'Case 3 Assumptions'!$C$25)*'Base Case 3 - Forecasts'!BC34</f>
        <v>20533644682.018414</v>
      </c>
      <c r="BE38" s="133">
        <f ca="1">(1+'Case 3 Assumptions'!$C$25)*'Base Case 3 - Forecasts'!BD34</f>
        <v>20701125139.847633</v>
      </c>
      <c r="BF38" s="133">
        <f ca="1">(1+'Case 3 Assumptions'!$C$25)*'Base Case 3 - Forecasts'!BE34</f>
        <v>20869971633.964565</v>
      </c>
      <c r="BG38" s="133">
        <f ca="1">(1+'Case 3 Assumptions'!$C$25)*'Base Case 3 - Forecasts'!BF34</f>
        <v>21040195306.296837</v>
      </c>
      <c r="BH38" s="133">
        <f ca="1">(1+'Case 3 Assumptions'!$C$25)*'Base Case 3 - Forecasts'!BG34</f>
        <v>21211807389.649998</v>
      </c>
      <c r="BI38" s="133">
        <f ca="1">(1+'Case 3 Assumptions'!$C$25)*'Base Case 3 - Forecasts'!BH34</f>
        <v>21384819208.448772</v>
      </c>
      <c r="BJ38" s="133">
        <f ca="1">(1+'Case 3 Assumptions'!$C$25)*'Base Case 3 - Forecasts'!BI34</f>
        <v>21559242179.484325</v>
      </c>
      <c r="BK38" s="133">
        <f ca="1">(1+'Case 3 Assumptions'!$C$25)*'Base Case 3 - Forecasts'!BJ34</f>
        <v>21735087812.667656</v>
      </c>
      <c r="BL38" s="133">
        <f ca="1">(1+'Case 3 Assumptions'!$C$26)*'Base Case 3 - Forecasts'!BK34</f>
        <v>21912445738.635883</v>
      </c>
      <c r="BM38" s="133">
        <f ca="1">(1+'Case 3 Assumptions'!$C$26)*'Base Case 3 - Forecasts'!BL34</f>
        <v>22091250902.092857</v>
      </c>
      <c r="BN38" s="133">
        <f ca="1">(1+'Case 3 Assumptions'!$C$26)*'Base Case 3 - Forecasts'!BM34</f>
        <v>22271515112.470482</v>
      </c>
      <c r="BO38" s="133">
        <f ca="1">(1+'Case 3 Assumptions'!$C$26)*'Base Case 3 - Forecasts'!BN34</f>
        <v>22453250275.565411</v>
      </c>
      <c r="BP38" s="133">
        <f ca="1">(1+'Case 3 Assumptions'!$C$26)*'Base Case 3 - Forecasts'!BO34</f>
        <v>22636468394.325382</v>
      </c>
      <c r="BQ38" s="133">
        <f ca="1">(1+'Case 3 Assumptions'!$C$26)*'Base Case 3 - Forecasts'!BP34</f>
        <v>22821181569.641975</v>
      </c>
      <c r="BR38" s="133">
        <f ca="1">(1+'Case 3 Assumptions'!$C$26)*'Base Case 3 - Forecasts'!BQ34</f>
        <v>23007402001.149826</v>
      </c>
      <c r="BS38" s="133">
        <f ca="1">(1+'Case 3 Assumptions'!$C$26)*'Base Case 3 - Forecasts'!BR34</f>
        <v>23195141988.032368</v>
      </c>
      <c r="BT38" s="133">
        <f ca="1">(1+'Case 3 Assumptions'!$C$26)*'Base Case 3 - Forecasts'!BS34</f>
        <v>23384413929.834152</v>
      </c>
      <c r="BU38" s="133">
        <f ca="1">(1+'Case 3 Assumptions'!$C$26)*'Base Case 3 - Forecasts'!BT34</f>
        <v>23575230327.279793</v>
      </c>
      <c r="BV38" s="133">
        <f ca="1">(1+'Case 3 Assumptions'!$C$27)*'Base Case 3 - Forecasts'!BU34</f>
        <v>23777837198.740944</v>
      </c>
      <c r="BW38" s="133">
        <f ca="1">(1+'Case 3 Assumptions'!$C$27)*'Base Case 3 - Forecasts'!BV34</f>
        <v>23982185285.188904</v>
      </c>
      <c r="BX38" s="133">
        <f ca="1">(1+'Case 3 Assumptions'!$C$27)*'Base Case 3 - Forecasts'!BW34</f>
        <v>24188289550.724384</v>
      </c>
      <c r="BY38" s="133">
        <f ca="1">(1+'Case 3 Assumptions'!$C$27)*'Base Case 3 - Forecasts'!BX34</f>
        <v>24396165088.050438</v>
      </c>
      <c r="BZ38" s="133">
        <f ca="1">(1+'Case 3 Assumptions'!$C$27)*'Base Case 3 - Forecasts'!BY34</f>
        <v>24605827119.57766</v>
      </c>
      <c r="CA38" s="133">
        <f ca="1">(1+'Case 3 Assumptions'!$C$27)*'Base Case 3 - Forecasts'!BZ34</f>
        <v>24817290998.538914</v>
      </c>
      <c r="CB38" s="133">
        <f ca="1">(1+'Case 3 Assumptions'!$C$27)*'Base Case 3 - Forecasts'!CA34</f>
        <v>25030572210.113621</v>
      </c>
      <c r="CC38" s="133">
        <f ca="1">(1+'Case 3 Assumptions'!$C$27)*'Base Case 3 - Forecasts'!CB34</f>
        <v>25245686372.56171</v>
      </c>
      <c r="CD38" s="133">
        <f ca="1">(1+'Case 3 Assumptions'!$C$27)*'Base Case 3 - Forecasts'!CC34</f>
        <v>25462649238.367329</v>
      </c>
      <c r="CE38" s="133">
        <f ca="1">(1+'Case 3 Assumptions'!$C$27)*'Base Case 3 - Forecasts'!CD34</f>
        <v>25681476695.392372</v>
      </c>
      <c r="CF38" s="133">
        <f ca="1">(1+'Case 3 Assumptions'!$C$27)*'Base Case 3 - Forecasts'!CE34</f>
        <v>25902184768.039921</v>
      </c>
    </row>
    <row r="39" spans="1:84" x14ac:dyDescent="0.2">
      <c r="A39" s="118"/>
      <c r="B39" s="118" t="s">
        <v>36</v>
      </c>
      <c r="C39" s="133">
        <f>INDEX('Demographic-Economic'!$D$36:$I$37, MATCH('Program Case 3 - Forecasts'!C$8,'Demographic-Economic'!$C$36:$C$37,0),MATCH('Program Case 3 - Forecasts'!$B39,'Demographic-Economic'!$D$8:$I$8,0))*1000</f>
        <v>9766147000</v>
      </c>
      <c r="D39" s="133">
        <f>INDEX('Demographic-Economic'!$D$36:$I$37, MATCH('Program Case 3 - Forecasts'!D$8,'Demographic-Economic'!$C$36:$C$37,0),MATCH('Program Case 3 - Forecasts'!$B39,'Demographic-Economic'!$D$8:$I$8,0))*1000</f>
        <v>9845914000</v>
      </c>
      <c r="E39" s="133">
        <f>(1+'Case 3 Assumptions'!$C$20)*'Base Case 3 - Forecasts'!D35</f>
        <v>1335164363777.7927</v>
      </c>
      <c r="F39" s="133">
        <f ca="1">(1+'Case 3 Assumptions'!$C$20)*'Base Case 3 - Forecasts'!E35</f>
        <v>1374516446428.4292</v>
      </c>
      <c r="G39" s="133">
        <f ca="1">(1+'Case 3 Assumptions'!$C$20)*'Base Case 3 - Forecasts'!F35</f>
        <v>1415028376099.3691</v>
      </c>
      <c r="H39" s="133">
        <f ca="1">(1+'Case 3 Assumptions'!$C$20)*'Base Case 3 - Forecasts'!G35</f>
        <v>1456734337642.3374</v>
      </c>
      <c r="I39" s="133">
        <f ca="1">(1+'Case 3 Assumptions'!$C$20)*'Base Case 3 - Forecasts'!H35</f>
        <v>1499669523459.2517</v>
      </c>
      <c r="J39" s="133">
        <f ca="1">(1+'Case 3 Assumptions'!$C$20)*'Base Case 3 - Forecasts'!I35</f>
        <v>1543870163198.3386</v>
      </c>
      <c r="K39" s="133">
        <f ca="1">(1+'Case 3 Assumptions'!$C$20)*'Base Case 3 - Forecasts'!J35</f>
        <v>1589373554325.5027</v>
      </c>
      <c r="L39" s="133">
        <f ca="1">(1+'Case 3 Assumptions'!$C$20)*'Base Case 3 - Forecasts'!K35</f>
        <v>1636218093596.7461</v>
      </c>
      <c r="M39" s="133">
        <f ca="1">(1+'Case 3 Assumptions'!$C$20)*'Base Case 3 - Forecasts'!L35</f>
        <v>1684443309458.186</v>
      </c>
      <c r="N39" s="133">
        <f ca="1">(1+'Case 3 Assumptions'!$C$21)*'Base Case 3 - Forecasts'!M35</f>
        <v>1712219098354.0046</v>
      </c>
      <c r="O39" s="133">
        <f ca="1">(1+'Case 3 Assumptions'!$C$21)*'Base Case 3 - Forecasts'!N35</f>
        <v>1740452898774.7302</v>
      </c>
      <c r="P39" s="133">
        <f ca="1">(1+'Case 3 Assumptions'!$C$21)*'Base Case 3 - Forecasts'!O35</f>
        <v>1769152263145.1653</v>
      </c>
      <c r="Q39" s="133">
        <f ca="1">(1+'Case 3 Assumptions'!$C$21)*'Base Case 3 - Forecasts'!P35</f>
        <v>1798324868426.5415</v>
      </c>
      <c r="R39" s="133">
        <f ca="1">(1+'Case 3 Assumptions'!$C$21)*'Base Case 3 - Forecasts'!Q35</f>
        <v>1827978518170.0776</v>
      </c>
      <c r="S39" s="133">
        <f ca="1">(1+'Case 3 Assumptions'!$C$21)*'Base Case 3 - Forecasts'!R35</f>
        <v>1858121144604.3945</v>
      </c>
      <c r="T39" s="133">
        <f ca="1">(1+'Case 3 Assumptions'!$C$21)*'Base Case 3 - Forecasts'!S35</f>
        <v>1888760810757.3555</v>
      </c>
      <c r="U39" s="133">
        <f ca="1">(1+'Case 3 Assumptions'!$C$21)*'Base Case 3 - Forecasts'!T35</f>
        <v>1919905712612.8923</v>
      </c>
      <c r="V39" s="133">
        <f ca="1">(1+'Case 3 Assumptions'!$C$21)*'Base Case 3 - Forecasts'!U35</f>
        <v>1951564181303.3967</v>
      </c>
      <c r="W39" s="133">
        <f ca="1">(1+'Case 3 Assumptions'!$C$21)*'Base Case 3 - Forecasts'!V35</f>
        <v>1983744685338.2634</v>
      </c>
      <c r="X39" s="133">
        <f ca="1">(1+'Case 3 Assumptions'!$C$22)*'Base Case 3 - Forecasts'!W35</f>
        <v>2006033341222.6123</v>
      </c>
      <c r="Y39" s="133">
        <f ca="1">(1+'Case 3 Assumptions'!$C$22)*'Base Case 3 - Forecasts'!X35</f>
        <v>2028572424586.2649</v>
      </c>
      <c r="Z39" s="133">
        <f ca="1">(1+'Case 3 Assumptions'!$C$22)*'Base Case 3 - Forecasts'!Y35</f>
        <v>2051364749144.0852</v>
      </c>
      <c r="AA39" s="133">
        <f ca="1">(1+'Case 3 Assumptions'!$C$22)*'Base Case 3 - Forecasts'!Z35</f>
        <v>2074413160224.8491</v>
      </c>
      <c r="AB39" s="133">
        <f ca="1">(1+'Case 3 Assumptions'!$C$22)*'Base Case 3 - Forecasts'!AA35</f>
        <v>2097720535126.4395</v>
      </c>
      <c r="AC39" s="133">
        <f ca="1">(1+'Case 3 Assumptions'!$C$22)*'Base Case 3 - Forecasts'!AB35</f>
        <v>2121289783475.0454</v>
      </c>
      <c r="AD39" s="133">
        <f ca="1">(1+'Case 3 Assumptions'!$C$22)*'Base Case 3 - Forecasts'!AC35</f>
        <v>2145123847588.3906</v>
      </c>
      <c r="AE39" s="133">
        <f ca="1">(1+'Case 3 Assumptions'!$C$22)*'Base Case 3 - Forecasts'!AD35</f>
        <v>2169225702843.0427</v>
      </c>
      <c r="AF39" s="133">
        <f ca="1">(1+'Case 3 Assumptions'!$C$22)*'Base Case 3 - Forecasts'!AE35</f>
        <v>2193598358045.8508</v>
      </c>
      <c r="AG39" s="133">
        <f ca="1">(1+'Case 3 Assumptions'!$C$22)*'Base Case 3 - Forecasts'!AF35</f>
        <v>2218244855809.5591</v>
      </c>
      <c r="AH39" s="133">
        <f ca="1">(1+'Case 3 Assumptions'!$C$23)*'Base Case 3 - Forecasts'!AG35</f>
        <v>2238011669335.4546</v>
      </c>
      <c r="AI39" s="133">
        <f ca="1">(1+'Case 3 Assumptions'!$C$23)*'Base Case 3 - Forecasts'!AH35</f>
        <v>2257954625236.2295</v>
      </c>
      <c r="AJ39" s="133">
        <f ca="1">(1+'Case 3 Assumptions'!$C$23)*'Base Case 3 - Forecasts'!AI35</f>
        <v>2278075293119.2568</v>
      </c>
      <c r="AK39" s="133">
        <f ca="1">(1+'Case 3 Assumptions'!$C$23)*'Base Case 3 - Forecasts'!AJ35</f>
        <v>2298375256578.7026</v>
      </c>
      <c r="AL39" s="133">
        <f ca="1">(1+'Case 3 Assumptions'!$C$23)*'Base Case 3 - Forecasts'!AK35</f>
        <v>2318856113320.1665</v>
      </c>
      <c r="AM39" s="133">
        <f ca="1">(1+'Case 3 Assumptions'!$C$23)*'Base Case 3 - Forecasts'!AL35</f>
        <v>2339519475286.4243</v>
      </c>
      <c r="AN39" s="133">
        <f ca="1">(1+'Case 3 Assumptions'!$C$23)*'Base Case 3 - Forecasts'!AM35</f>
        <v>2360366968784.3003</v>
      </c>
      <c r="AO39" s="133">
        <f ca="1">(1+'Case 3 Assumptions'!$C$23)*'Base Case 3 - Forecasts'!AN35</f>
        <v>2381400234612.6636</v>
      </c>
      <c r="AP39" s="133">
        <f ca="1">(1+'Case 3 Assumptions'!$C$23)*'Base Case 3 - Forecasts'!AO35</f>
        <v>2402620928191.5659</v>
      </c>
      <c r="AQ39" s="133">
        <f ca="1">(1+'Case 3 Assumptions'!$C$23)*'Base Case 3 - Forecasts'!AP35</f>
        <v>2424030719692.5347</v>
      </c>
      <c r="AR39" s="133">
        <f ca="1">(1+'Case 3 Assumptions'!$C$24)*'Base Case 3 - Forecasts'!AQ35</f>
        <v>2444774954724.7363</v>
      </c>
      <c r="AS39" s="133">
        <f ca="1">(1+'Case 3 Assumptions'!$C$24)*'Base Case 3 - Forecasts'!AR35</f>
        <v>2465696713615.6816</v>
      </c>
      <c r="AT39" s="133">
        <f ca="1">(1+'Case 3 Assumptions'!$C$24)*'Base Case 3 - Forecasts'!AS35</f>
        <v>2486797515569.1567</v>
      </c>
      <c r="AU39" s="133">
        <f ca="1">(1+'Case 3 Assumptions'!$C$24)*'Base Case 3 - Forecasts'!AT35</f>
        <v>2508078892789.9067</v>
      </c>
      <c r="AV39" s="133">
        <f ca="1">(1+'Case 3 Assumptions'!$C$24)*'Base Case 3 - Forecasts'!AU35</f>
        <v>2529542390594.8926</v>
      </c>
      <c r="AW39" s="133">
        <f ca="1">(1+'Case 3 Assumptions'!$C$24)*'Base Case 3 - Forecasts'!AV35</f>
        <v>2551189567525.5034</v>
      </c>
      <c r="AX39" s="133">
        <f ca="1">(1+'Case 3 Assumptions'!$C$24)*'Base Case 3 - Forecasts'!AW35</f>
        <v>2573021995460.7256</v>
      </c>
      <c r="AY39" s="133">
        <f ca="1">(1+'Case 3 Assumptions'!$C$24)*'Base Case 3 - Forecasts'!AX35</f>
        <v>2595041259731.2847</v>
      </c>
      <c r="AZ39" s="133">
        <f ca="1">(1+'Case 3 Assumptions'!$C$24)*'Base Case 3 - Forecasts'!AY35</f>
        <v>2617248959234.7603</v>
      </c>
      <c r="BA39" s="133">
        <f ca="1">(1+'Case 3 Assumptions'!$C$24)*'Base Case 3 - Forecasts'!AZ35</f>
        <v>2639646706551.6924</v>
      </c>
      <c r="BB39" s="133">
        <f ca="1">(1+'Case 3 Assumptions'!$C$25)*'Base Case 3 - Forecasts'!BA35</f>
        <v>2661176700167.8677</v>
      </c>
      <c r="BC39" s="133">
        <f ca="1">(1+'Case 3 Assumptions'!$C$25)*'Base Case 3 - Forecasts'!BB35</f>
        <v>2682882300854.4741</v>
      </c>
      <c r="BD39" s="133">
        <f ca="1">(1+'Case 3 Assumptions'!$C$25)*'Base Case 3 - Forecasts'!BC35</f>
        <v>2704764940931.6401</v>
      </c>
      <c r="BE39" s="133">
        <f ca="1">(1+'Case 3 Assumptions'!$C$25)*'Base Case 3 - Forecasts'!BD35</f>
        <v>2726826064402.0557</v>
      </c>
      <c r="BF39" s="133">
        <f ca="1">(1+'Case 3 Assumptions'!$C$25)*'Base Case 3 - Forecasts'!BE35</f>
        <v>2749067127046.2646</v>
      </c>
      <c r="BG39" s="133">
        <f ca="1">(1+'Case 3 Assumptions'!$C$25)*'Base Case 3 - Forecasts'!BF35</f>
        <v>2771489596518.7271</v>
      </c>
      <c r="BH39" s="133">
        <f ca="1">(1+'Case 3 Assumptions'!$C$25)*'Base Case 3 - Forecasts'!BG35</f>
        <v>2794094952444.6704</v>
      </c>
      <c r="BI39" s="133">
        <f ca="1">(1+'Case 3 Assumptions'!$C$25)*'Base Case 3 - Forecasts'!BH35</f>
        <v>2816884686517.7227</v>
      </c>
      <c r="BJ39" s="133">
        <f ca="1">(1+'Case 3 Assumptions'!$C$25)*'Base Case 3 - Forecasts'!BI35</f>
        <v>2839860302598.3516</v>
      </c>
      <c r="BK39" s="133">
        <f ca="1">(1+'Case 3 Assumptions'!$C$25)*'Base Case 3 - Forecasts'!BJ35</f>
        <v>2863023316813.1011</v>
      </c>
      <c r="BL39" s="133">
        <f ca="1">(1+'Case 3 Assumptions'!$C$26)*'Base Case 3 - Forecasts'!BK35</f>
        <v>2886385535629.2896</v>
      </c>
      <c r="BM39" s="133">
        <f ca="1">(1+'Case 3 Assumptions'!$C$26)*'Base Case 3 - Forecasts'!BL35</f>
        <v>2909938389731.1963</v>
      </c>
      <c r="BN39" s="133">
        <f ca="1">(1+'Case 3 Assumptions'!$C$26)*'Base Case 3 - Forecasts'!BM35</f>
        <v>2933683434699.3267</v>
      </c>
      <c r="BO39" s="133">
        <f ca="1">(1+'Case 3 Assumptions'!$C$26)*'Base Case 3 - Forecasts'!BN35</f>
        <v>2957622238807.6938</v>
      </c>
      <c r="BP39" s="133">
        <f ca="1">(1+'Case 3 Assumptions'!$C$26)*'Base Case 3 - Forecasts'!BO35</f>
        <v>2981756383127.4014</v>
      </c>
      <c r="BQ39" s="133">
        <f ca="1">(1+'Case 3 Assumptions'!$C$26)*'Base Case 3 - Forecasts'!BP35</f>
        <v>3006087461631.063</v>
      </c>
      <c r="BR39" s="133">
        <f ca="1">(1+'Case 3 Assumptions'!$C$26)*'Base Case 3 - Forecasts'!BQ35</f>
        <v>3030617081298.0806</v>
      </c>
      <c r="BS39" s="133">
        <f ca="1">(1+'Case 3 Assumptions'!$C$26)*'Base Case 3 - Forecasts'!BR35</f>
        <v>3055346862220.7798</v>
      </c>
      <c r="BT39" s="133">
        <f ca="1">(1+'Case 3 Assumptions'!$C$26)*'Base Case 3 - Forecasts'!BS35</f>
        <v>3080278437711.4102</v>
      </c>
      <c r="BU39" s="133">
        <f ca="1">(1+'Case 3 Assumptions'!$C$26)*'Base Case 3 - Forecasts'!BT35</f>
        <v>3105413454410.0195</v>
      </c>
      <c r="BV39" s="133">
        <f ca="1">(1+'Case 3 Assumptions'!$C$27)*'Base Case 3 - Forecasts'!BU35</f>
        <v>3132101554414.0034</v>
      </c>
      <c r="BW39" s="133">
        <f ca="1">(1+'Case 3 Assumptions'!$C$27)*'Base Case 3 - Forecasts'!BV35</f>
        <v>3159019013468.6504</v>
      </c>
      <c r="BX39" s="133">
        <f ca="1">(1+'Case 3 Assumptions'!$C$27)*'Base Case 3 - Forecasts'!BW35</f>
        <v>3186167802698.6992</v>
      </c>
      <c r="BY39" s="133">
        <f ca="1">(1+'Case 3 Assumptions'!$C$27)*'Base Case 3 - Forecasts'!BX35</f>
        <v>3213549910168.8462</v>
      </c>
      <c r="BZ39" s="133">
        <f ca="1">(1+'Case 3 Assumptions'!$C$27)*'Base Case 3 - Forecasts'!BY35</f>
        <v>3241167341029.3271</v>
      </c>
      <c r="CA39" s="133">
        <f ca="1">(1+'Case 3 Assumptions'!$C$27)*'Base Case 3 - Forecasts'!BZ35</f>
        <v>3269022117662.7559</v>
      </c>
      <c r="CB39" s="133">
        <f ca="1">(1+'Case 3 Assumptions'!$C$27)*'Base Case 3 - Forecasts'!CA35</f>
        <v>3297116279832.2158</v>
      </c>
      <c r="CC39" s="133">
        <f ca="1">(1+'Case 3 Assumptions'!$C$27)*'Base Case 3 - Forecasts'!CB35</f>
        <v>3325451884830.6304</v>
      </c>
      <c r="CD39" s="133">
        <f ca="1">(1+'Case 3 Assumptions'!$C$27)*'Base Case 3 - Forecasts'!CC35</f>
        <v>3354031007631.4155</v>
      </c>
      <c r="CE39" s="133">
        <f ca="1">(1+'Case 3 Assumptions'!$C$27)*'Base Case 3 - Forecasts'!CD35</f>
        <v>3382855741040.4272</v>
      </c>
      <c r="CF39" s="133">
        <f ca="1">(1+'Case 3 Assumptions'!$C$27)*'Base Case 3 - Forecasts'!CE35</f>
        <v>3411928195849.2158</v>
      </c>
    </row>
    <row r="40" spans="1:84" x14ac:dyDescent="0.2">
      <c r="B40" s="126" t="s">
        <v>115</v>
      </c>
      <c r="C40" s="134">
        <f t="shared" ref="C40:AH40" si="19">SUM(C34:C39)</f>
        <v>1296832856000</v>
      </c>
      <c r="D40" s="134">
        <f t="shared" si="19"/>
        <v>1296938922000</v>
      </c>
      <c r="E40" s="134">
        <f t="shared" si="19"/>
        <v>2122884233417.2153</v>
      </c>
      <c r="F40" s="134">
        <f t="shared" ca="1" si="19"/>
        <v>2185453245950.4697</v>
      </c>
      <c r="G40" s="134">
        <f t="shared" ca="1" si="19"/>
        <v>2249866391700.1104</v>
      </c>
      <c r="H40" s="134">
        <f t="shared" ca="1" si="19"/>
        <v>2316178023886.3984</v>
      </c>
      <c r="I40" s="134">
        <f t="shared" ca="1" si="19"/>
        <v>2384444097713.9463</v>
      </c>
      <c r="J40" s="134">
        <f t="shared" ca="1" si="19"/>
        <v>2454722217587.9414</v>
      </c>
      <c r="K40" s="134">
        <f t="shared" ca="1" si="19"/>
        <v>2527071685722.001</v>
      </c>
      <c r="L40" s="134">
        <f t="shared" ca="1" si="19"/>
        <v>2601553552178.6816</v>
      </c>
      <c r="M40" s="134">
        <f t="shared" ca="1" si="19"/>
        <v>2678230666384.8477</v>
      </c>
      <c r="N40" s="134">
        <f t="shared" ca="1" si="19"/>
        <v>2722393606856.7002</v>
      </c>
      <c r="O40" s="134">
        <f t="shared" ca="1" si="19"/>
        <v>2767284776355.126</v>
      </c>
      <c r="P40" s="134">
        <f t="shared" ca="1" si="19"/>
        <v>2812916183082.2397</v>
      </c>
      <c r="Q40" s="134">
        <f t="shared" ca="1" si="19"/>
        <v>2859300033250.5508</v>
      </c>
      <c r="R40" s="134">
        <f t="shared" ca="1" si="19"/>
        <v>2906448734348.0781</v>
      </c>
      <c r="S40" s="134">
        <f t="shared" ca="1" si="19"/>
        <v>2954374898457.2979</v>
      </c>
      <c r="T40" s="134">
        <f t="shared" ca="1" si="19"/>
        <v>3003091345628.8262</v>
      </c>
      <c r="U40" s="134">
        <f t="shared" ca="1" si="19"/>
        <v>3052611107310.729</v>
      </c>
      <c r="V40" s="134">
        <f t="shared" ca="1" si="19"/>
        <v>3102947429834.3799</v>
      </c>
      <c r="W40" s="134">
        <f t="shared" ca="1" si="19"/>
        <v>3154113777957.7988</v>
      </c>
      <c r="X40" s="134">
        <f t="shared" ca="1" si="19"/>
        <v>3189552288334.9531</v>
      </c>
      <c r="Y40" s="134">
        <f t="shared" ca="1" si="19"/>
        <v>3225388973320.3062</v>
      </c>
      <c r="Z40" s="134">
        <f t="shared" ca="1" si="19"/>
        <v>3261628306663.3716</v>
      </c>
      <c r="AA40" s="134">
        <f t="shared" ca="1" si="19"/>
        <v>3298274812379.1396</v>
      </c>
      <c r="AB40" s="134">
        <f t="shared" ca="1" si="19"/>
        <v>3335333065312.8315</v>
      </c>
      <c r="AC40" s="134">
        <f t="shared" ca="1" si="19"/>
        <v>3372807691711.0225</v>
      </c>
      <c r="AD40" s="134">
        <f t="shared" ca="1" si="19"/>
        <v>3410703369799.1592</v>
      </c>
      <c r="AE40" s="134">
        <f t="shared" ca="1" si="19"/>
        <v>3449024830365.583</v>
      </c>
      <c r="AF40" s="134">
        <f t="shared" ca="1" si="19"/>
        <v>3487776857352.1021</v>
      </c>
      <c r="AG40" s="134">
        <f t="shared" ca="1" si="19"/>
        <v>3526964288451.2114</v>
      </c>
      <c r="AH40" s="134">
        <f t="shared" ca="1" si="19"/>
        <v>3558393120674.0024</v>
      </c>
      <c r="AI40" s="134">
        <f t="shared" ref="AI40:CF40" ca="1" si="20">SUM(AI34:AI39)</f>
        <v>3590102015697.0098</v>
      </c>
      <c r="AJ40" s="134">
        <f t="shared" ca="1" si="20"/>
        <v>3622093469164.0908</v>
      </c>
      <c r="AK40" s="134">
        <f t="shared" ca="1" si="20"/>
        <v>3654369998957.8232</v>
      </c>
      <c r="AL40" s="134">
        <f t="shared" ca="1" si="20"/>
        <v>3686934145397.6738</v>
      </c>
      <c r="AM40" s="134">
        <f t="shared" ca="1" si="20"/>
        <v>3719788471439.9331</v>
      </c>
      <c r="AN40" s="134">
        <f t="shared" ca="1" si="20"/>
        <v>3752935562879.4365</v>
      </c>
      <c r="AO40" s="134">
        <f t="shared" ca="1" si="20"/>
        <v>3786378028553.0762</v>
      </c>
      <c r="AP40" s="134">
        <f t="shared" ca="1" si="20"/>
        <v>3820118500545.1279</v>
      </c>
      <c r="AQ40" s="134">
        <f t="shared" ca="1" si="20"/>
        <v>3854159634394.4131</v>
      </c>
      <c r="AR40" s="134">
        <f t="shared" ca="1" si="20"/>
        <v>3887142546969.7305</v>
      </c>
      <c r="AS40" s="134">
        <f t="shared" ca="1" si="20"/>
        <v>3920407718876.5625</v>
      </c>
      <c r="AT40" s="134">
        <f t="shared" ca="1" si="20"/>
        <v>3953957565618.0884</v>
      </c>
      <c r="AU40" s="134">
        <f t="shared" ca="1" si="20"/>
        <v>3987794523368.7471</v>
      </c>
      <c r="AV40" s="134">
        <f t="shared" ca="1" si="20"/>
        <v>4021921049151.1357</v>
      </c>
      <c r="AW40" s="134">
        <f t="shared" ca="1" si="20"/>
        <v>4056339621014.4233</v>
      </c>
      <c r="AX40" s="134">
        <f t="shared" ca="1" si="20"/>
        <v>4091052738214.2871</v>
      </c>
      <c r="AY40" s="134">
        <f t="shared" ca="1" si="20"/>
        <v>4126062921394.3984</v>
      </c>
      <c r="AZ40" s="134">
        <f t="shared" ca="1" si="20"/>
        <v>4161372712769.4492</v>
      </c>
      <c r="BA40" s="134">
        <f t="shared" ca="1" si="20"/>
        <v>4196984676309.7607</v>
      </c>
      <c r="BB40" s="134">
        <f t="shared" ca="1" si="20"/>
        <v>4231216929082.0176</v>
      </c>
      <c r="BC40" s="134">
        <f t="shared" ca="1" si="20"/>
        <v>4265728393531.2861</v>
      </c>
      <c r="BD40" s="134">
        <f t="shared" ca="1" si="20"/>
        <v>4300521347017.4907</v>
      </c>
      <c r="BE40" s="134">
        <f t="shared" ca="1" si="20"/>
        <v>4335598085475.5957</v>
      </c>
      <c r="BF40" s="134">
        <f t="shared" ca="1" si="20"/>
        <v>4370960923567.1118</v>
      </c>
      <c r="BG40" s="134">
        <f t="shared" ca="1" si="20"/>
        <v>4406612194832.8359</v>
      </c>
      <c r="BH40" s="134">
        <f t="shared" ca="1" si="20"/>
        <v>4442554251846.8398</v>
      </c>
      <c r="BI40" s="134">
        <f t="shared" ca="1" si="20"/>
        <v>4478789466371.7129</v>
      </c>
      <c r="BJ40" s="134">
        <f t="shared" ca="1" si="20"/>
        <v>4515320229515.0684</v>
      </c>
      <c r="BK40" s="134">
        <f t="shared" ca="1" si="20"/>
        <v>4552148951887.3301</v>
      </c>
      <c r="BL40" s="134">
        <f t="shared" ca="1" si="20"/>
        <v>4589294405531.8555</v>
      </c>
      <c r="BM40" s="134">
        <f t="shared" ca="1" si="20"/>
        <v>4626742965410.6113</v>
      </c>
      <c r="BN40" s="134">
        <f t="shared" ca="1" si="20"/>
        <v>4664497104865.0215</v>
      </c>
      <c r="BO40" s="134">
        <f t="shared" ca="1" si="20"/>
        <v>4702559317418.9316</v>
      </c>
      <c r="BP40" s="134">
        <f t="shared" ca="1" si="20"/>
        <v>4740932116943.2979</v>
      </c>
      <c r="BQ40" s="134">
        <f t="shared" ca="1" si="20"/>
        <v>4779618037822.2168</v>
      </c>
      <c r="BR40" s="134">
        <f t="shared" ca="1" si="20"/>
        <v>4818619635120.3145</v>
      </c>
      <c r="BS40" s="134">
        <f t="shared" ca="1" si="20"/>
        <v>4857939484751.5</v>
      </c>
      <c r="BT40" s="134">
        <f t="shared" ca="1" si="20"/>
        <v>4897580183649.0918</v>
      </c>
      <c r="BU40" s="134">
        <f t="shared" ca="1" si="20"/>
        <v>4937544349937.3379</v>
      </c>
      <c r="BV40" s="134">
        <f t="shared" ca="1" si="20"/>
        <v>4979977887152.1973</v>
      </c>
      <c r="BW40" s="134">
        <f t="shared" ca="1" si="20"/>
        <v>5022776100601.4248</v>
      </c>
      <c r="BX40" s="134">
        <f t="shared" ca="1" si="20"/>
        <v>5065942124333.3379</v>
      </c>
      <c r="BY40" s="134">
        <f t="shared" ca="1" si="20"/>
        <v>5109479119330.4473</v>
      </c>
      <c r="BZ40" s="134">
        <f t="shared" ca="1" si="20"/>
        <v>5153390273740.918</v>
      </c>
      <c r="CA40" s="134">
        <f t="shared" ca="1" si="20"/>
        <v>5197678803112.0518</v>
      </c>
      <c r="CB40" s="134">
        <f t="shared" ca="1" si="20"/>
        <v>5242347950625.7422</v>
      </c>
      <c r="CC40" s="134">
        <f t="shared" ca="1" si="20"/>
        <v>5287400987335.9727</v>
      </c>
      <c r="CD40" s="134">
        <f t="shared" ca="1" si="20"/>
        <v>5332841212408.3506</v>
      </c>
      <c r="CE40" s="134">
        <f t="shared" ca="1" si="20"/>
        <v>5378671953361.7012</v>
      </c>
      <c r="CF40" s="134">
        <f t="shared" ca="1" si="20"/>
        <v>5424896566311.7383</v>
      </c>
    </row>
    <row r="41" spans="1:84" x14ac:dyDescent="0.2">
      <c r="B41" s="130"/>
      <c r="C41" s="130"/>
      <c r="D41" s="130"/>
      <c r="E41" s="130"/>
      <c r="G41"/>
      <c r="H41" s="3"/>
      <c r="AI41" s="122"/>
      <c r="AJ41" s="122"/>
      <c r="AK41" s="122"/>
      <c r="AL41" s="122"/>
      <c r="AM41" s="122"/>
      <c r="AN41" s="122"/>
      <c r="AO41" s="122"/>
      <c r="AP41" s="122"/>
      <c r="AQ41" s="122"/>
      <c r="AR41" s="122"/>
      <c r="AS41" s="122"/>
      <c r="AT41" s="122"/>
      <c r="AU41" s="122"/>
      <c r="AV41" s="122"/>
      <c r="AW41" s="122"/>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2"/>
      <c r="CE41" s="122"/>
      <c r="CF41" s="122"/>
    </row>
    <row r="42" spans="1:84" x14ac:dyDescent="0.2">
      <c r="B42" s="128" t="s">
        <v>157</v>
      </c>
      <c r="C42" s="128"/>
      <c r="D42" s="128"/>
      <c r="E42" s="128"/>
      <c r="F42" s="129"/>
      <c r="G42" s="129"/>
      <c r="H42" s="129"/>
      <c r="I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row>
    <row r="43" spans="1:84" x14ac:dyDescent="0.2">
      <c r="B43" s="126" t="s">
        <v>117</v>
      </c>
      <c r="C43" s="126"/>
      <c r="D43" s="126"/>
      <c r="E43" s="126"/>
      <c r="G43"/>
      <c r="H43" s="3"/>
      <c r="AI43" s="122"/>
      <c r="AJ43" s="122"/>
      <c r="AK43" s="122"/>
      <c r="AL43" s="122"/>
      <c r="AM43" s="122"/>
      <c r="AN43" s="122"/>
      <c r="AO43" s="122"/>
      <c r="AP43" s="122"/>
      <c r="AQ43" s="122"/>
      <c r="AR43" s="122"/>
      <c r="AS43" s="122"/>
      <c r="AT43" s="122"/>
      <c r="AU43" s="122"/>
      <c r="AV43" s="122"/>
      <c r="AW43" s="122"/>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2"/>
      <c r="CE43" s="122"/>
      <c r="CF43" s="122"/>
    </row>
    <row r="44" spans="1:84" s="126" customFormat="1" x14ac:dyDescent="0.2">
      <c r="A44" s="202" t="s">
        <v>141</v>
      </c>
      <c r="B44" s="118" t="s">
        <v>158</v>
      </c>
      <c r="D44" s="203">
        <f>INDEX('Case 3 Assumptions'!$B$87:$H$170, MATCH(D$8, 'Case 3 Assumptions'!$B$87:$B$170, 0), MATCH($A44, 'Case 3 Assumptions'!$B$87:$H$87, 0))</f>
        <v>67</v>
      </c>
      <c r="E44" s="203">
        <f>INDEX('Case 3 Assumptions'!$B$87:$H$170, MATCH(E$8, 'Case 3 Assumptions'!$B$87:$B$170, 0), MATCH($A44, 'Case 3 Assumptions'!$B$87:$H$87, 0))</f>
        <v>68.049599999999998</v>
      </c>
      <c r="F44" s="203">
        <f>INDEX('Case 3 Assumptions'!$B$87:$H$170, MATCH(F$8, 'Case 3 Assumptions'!$B$87:$B$170, 0), MATCH($A44, 'Case 3 Assumptions'!$B$87:$H$87, 0))</f>
        <v>69.099199999999996</v>
      </c>
      <c r="G44" s="203">
        <f>INDEX('Case 3 Assumptions'!$B$87:$H$170, MATCH(G$8, 'Case 3 Assumptions'!$B$87:$B$170, 0), MATCH($A44, 'Case 3 Assumptions'!$B$87:$H$87, 0))</f>
        <v>70.148799999999994</v>
      </c>
      <c r="H44" s="203">
        <f>INDEX('Case 3 Assumptions'!$B$87:$H$170, MATCH(H$8, 'Case 3 Assumptions'!$B$87:$B$170, 0), MATCH($A44, 'Case 3 Assumptions'!$B$87:$H$87, 0))</f>
        <v>71.198399999999992</v>
      </c>
      <c r="I44" s="203">
        <f>INDEX('Case 3 Assumptions'!$B$87:$H$170, MATCH(I$8, 'Case 3 Assumptions'!$B$87:$B$170, 0), MATCH($A44, 'Case 3 Assumptions'!$B$87:$H$87, 0))</f>
        <v>72.24799999999999</v>
      </c>
      <c r="J44" s="203">
        <f>INDEX('Case 3 Assumptions'!$B$87:$H$170, MATCH(J$8, 'Case 3 Assumptions'!$B$87:$B$170, 0), MATCH($A44, 'Case 3 Assumptions'!$B$87:$H$87, 0))</f>
        <v>73.297599999999989</v>
      </c>
      <c r="K44" s="203">
        <f>INDEX('Case 3 Assumptions'!$B$87:$H$170, MATCH(K$8, 'Case 3 Assumptions'!$B$87:$B$170, 0), MATCH($A44, 'Case 3 Assumptions'!$B$87:$H$87, 0))</f>
        <v>74.347199999999987</v>
      </c>
      <c r="L44" s="203">
        <f>INDEX('Case 3 Assumptions'!$B$87:$H$170, MATCH(L$8, 'Case 3 Assumptions'!$B$87:$B$170, 0), MATCH($A44, 'Case 3 Assumptions'!$B$87:$H$87, 0))</f>
        <v>75.396799999999985</v>
      </c>
      <c r="M44" s="203">
        <f>INDEX('Case 3 Assumptions'!$B$87:$H$170, MATCH(M$8, 'Case 3 Assumptions'!$B$87:$B$170, 0), MATCH($A44, 'Case 3 Assumptions'!$B$87:$H$87, 0))</f>
        <v>76.446399999999983</v>
      </c>
      <c r="N44" s="203">
        <f>INDEX('Case 3 Assumptions'!$B$87:$H$170, MATCH(N$8, 'Case 3 Assumptions'!$B$87:$B$170, 0), MATCH($A44, 'Case 3 Assumptions'!$B$87:$H$87, 0))</f>
        <v>77.495999999999981</v>
      </c>
      <c r="O44" s="203">
        <f>INDEX('Case 3 Assumptions'!$B$87:$H$170, MATCH(O$8, 'Case 3 Assumptions'!$B$87:$B$170, 0), MATCH($A44, 'Case 3 Assumptions'!$B$87:$H$87, 0))</f>
        <v>78.64409999999998</v>
      </c>
      <c r="P44" s="203">
        <f>INDEX('Case 3 Assumptions'!$B$87:$H$170, MATCH(P$8, 'Case 3 Assumptions'!$B$87:$B$170, 0), MATCH($A44, 'Case 3 Assumptions'!$B$87:$H$87, 0))</f>
        <v>79.79219999999998</v>
      </c>
      <c r="Q44" s="203">
        <f>INDEX('Case 3 Assumptions'!$B$87:$H$170, MATCH(Q$8, 'Case 3 Assumptions'!$B$87:$B$170, 0), MATCH($A44, 'Case 3 Assumptions'!$B$87:$H$87, 0))</f>
        <v>80.940299999999979</v>
      </c>
      <c r="R44" s="203">
        <f>INDEX('Case 3 Assumptions'!$B$87:$H$170, MATCH(R$8, 'Case 3 Assumptions'!$B$87:$B$170, 0), MATCH($A44, 'Case 3 Assumptions'!$B$87:$H$87, 0))</f>
        <v>82.088399999999979</v>
      </c>
      <c r="S44" s="203">
        <f>INDEX('Case 3 Assumptions'!$B$87:$H$170, MATCH(S$8, 'Case 3 Assumptions'!$B$87:$B$170, 0), MATCH($A44, 'Case 3 Assumptions'!$B$87:$H$87, 0))</f>
        <v>83.236499999999978</v>
      </c>
      <c r="T44" s="203">
        <f>INDEX('Case 3 Assumptions'!$B$87:$H$170, MATCH(T$8, 'Case 3 Assumptions'!$B$87:$B$170, 0), MATCH($A44, 'Case 3 Assumptions'!$B$87:$H$87, 0))</f>
        <v>84.384599999999978</v>
      </c>
      <c r="U44" s="203">
        <f>INDEX('Case 3 Assumptions'!$B$87:$H$170, MATCH(U$8, 'Case 3 Assumptions'!$B$87:$B$170, 0), MATCH($A44, 'Case 3 Assumptions'!$B$87:$H$87, 0))</f>
        <v>85.532699999999977</v>
      </c>
      <c r="V44" s="203">
        <f>INDEX('Case 3 Assumptions'!$B$87:$H$170, MATCH(V$8, 'Case 3 Assumptions'!$B$87:$B$170, 0), MATCH($A44, 'Case 3 Assumptions'!$B$87:$H$87, 0))</f>
        <v>86.680799999999977</v>
      </c>
      <c r="W44" s="203">
        <f>INDEX('Case 3 Assumptions'!$B$87:$H$170, MATCH(W$8, 'Case 3 Assumptions'!$B$87:$B$170, 0), MATCH($A44, 'Case 3 Assumptions'!$B$87:$H$87, 0))</f>
        <v>87.828899999999976</v>
      </c>
      <c r="X44" s="203">
        <f>INDEX('Case 3 Assumptions'!$B$87:$H$170, MATCH(X$8, 'Case 3 Assumptions'!$B$87:$B$170, 0), MATCH($A44, 'Case 3 Assumptions'!$B$87:$H$87, 0))</f>
        <v>88.976999999999975</v>
      </c>
      <c r="Y44" s="203">
        <f>INDEX('Case 3 Assumptions'!$B$87:$H$170, MATCH(Y$8, 'Case 3 Assumptions'!$B$87:$B$170, 0), MATCH($A44, 'Case 3 Assumptions'!$B$87:$H$87, 0))</f>
        <v>90.153999999999968</v>
      </c>
      <c r="Z44" s="203">
        <f>INDEX('Case 3 Assumptions'!$B$87:$H$170, MATCH(Z$8, 'Case 3 Assumptions'!$B$87:$B$170, 0), MATCH($A44, 'Case 3 Assumptions'!$B$87:$H$87, 0))</f>
        <v>91.33099999999996</v>
      </c>
      <c r="AA44" s="203">
        <f>INDEX('Case 3 Assumptions'!$B$87:$H$170, MATCH(AA$8, 'Case 3 Assumptions'!$B$87:$B$170, 0), MATCH($A44, 'Case 3 Assumptions'!$B$87:$H$87, 0))</f>
        <v>92.507999999999953</v>
      </c>
      <c r="AB44" s="203">
        <f>INDEX('Case 3 Assumptions'!$B$87:$H$170, MATCH(AB$8, 'Case 3 Assumptions'!$B$87:$B$170, 0), MATCH($A44, 'Case 3 Assumptions'!$B$87:$H$87, 0))</f>
        <v>93.684999999999945</v>
      </c>
      <c r="AC44" s="203">
        <f>INDEX('Case 3 Assumptions'!$B$87:$H$170, MATCH(AC$8, 'Case 3 Assumptions'!$B$87:$B$170, 0), MATCH($A44, 'Case 3 Assumptions'!$B$87:$H$87, 0))</f>
        <v>94.861999999999938</v>
      </c>
      <c r="AD44" s="203">
        <f>INDEX('Case 3 Assumptions'!$B$87:$H$170, MATCH(AD$8, 'Case 3 Assumptions'!$B$87:$B$170, 0), MATCH($A44, 'Case 3 Assumptions'!$B$87:$H$87, 0))</f>
        <v>96.03899999999993</v>
      </c>
      <c r="AE44" s="203">
        <f>INDEX('Case 3 Assumptions'!$B$87:$H$170, MATCH(AE$8, 'Case 3 Assumptions'!$B$87:$B$170, 0), MATCH($A44, 'Case 3 Assumptions'!$B$87:$H$87, 0))</f>
        <v>97.215999999999923</v>
      </c>
      <c r="AF44" s="203">
        <f>INDEX('Case 3 Assumptions'!$B$87:$H$170, MATCH(AF$8, 'Case 3 Assumptions'!$B$87:$B$170, 0), MATCH($A44, 'Case 3 Assumptions'!$B$87:$H$87, 0))</f>
        <v>98.392999999999915</v>
      </c>
      <c r="AG44" s="203">
        <f>INDEX('Case 3 Assumptions'!$B$87:$H$170, MATCH(AG$8, 'Case 3 Assumptions'!$B$87:$B$170, 0), MATCH($A44, 'Case 3 Assumptions'!$B$87:$H$87, 0))</f>
        <v>99.569999999999908</v>
      </c>
      <c r="AH44" s="203">
        <f>INDEX('Case 3 Assumptions'!$B$87:$H$170, MATCH(AH$8, 'Case 3 Assumptions'!$B$87:$B$170, 0), MATCH($A44, 'Case 3 Assumptions'!$B$87:$H$87, 0))</f>
        <v>100.7469999999999</v>
      </c>
      <c r="AI44" s="203">
        <f>INDEX('Case 3 Assumptions'!$B$87:$H$170, MATCH(AI$8, 'Case 3 Assumptions'!$B$87:$B$170, 0), MATCH($A44, 'Case 3 Assumptions'!$B$87:$H$87, 0))</f>
        <v>102.0269999999999</v>
      </c>
      <c r="AJ44" s="203">
        <f>INDEX('Case 3 Assumptions'!$B$87:$H$170, MATCH(AJ$8, 'Case 3 Assumptions'!$B$87:$B$170, 0), MATCH($A44, 'Case 3 Assumptions'!$B$87:$H$87, 0))</f>
        <v>103.3069999999999</v>
      </c>
      <c r="AK44" s="203">
        <f>INDEX('Case 3 Assumptions'!$B$87:$H$170, MATCH(AK$8, 'Case 3 Assumptions'!$B$87:$B$170, 0), MATCH($A44, 'Case 3 Assumptions'!$B$87:$H$87, 0))</f>
        <v>104.5869999999999</v>
      </c>
      <c r="AL44" s="203">
        <f>INDEX('Case 3 Assumptions'!$B$87:$H$170, MATCH(AL$8, 'Case 3 Assumptions'!$B$87:$B$170, 0), MATCH($A44, 'Case 3 Assumptions'!$B$87:$H$87, 0))</f>
        <v>105.8669999999999</v>
      </c>
      <c r="AM44" s="203">
        <f>INDEX('Case 3 Assumptions'!$B$87:$H$170, MATCH(AM$8, 'Case 3 Assumptions'!$B$87:$B$170, 0), MATCH($A44, 'Case 3 Assumptions'!$B$87:$H$87, 0))</f>
        <v>107.14699999999991</v>
      </c>
      <c r="AN44" s="203">
        <f>INDEX('Case 3 Assumptions'!$B$87:$H$170, MATCH(AN$8, 'Case 3 Assumptions'!$B$87:$B$170, 0), MATCH($A44, 'Case 3 Assumptions'!$B$87:$H$87, 0))</f>
        <v>108.42699999999991</v>
      </c>
      <c r="AO44" s="203">
        <f>INDEX('Case 3 Assumptions'!$B$87:$H$170, MATCH(AO$8, 'Case 3 Assumptions'!$B$87:$B$170, 0), MATCH($A44, 'Case 3 Assumptions'!$B$87:$H$87, 0))</f>
        <v>109.70699999999991</v>
      </c>
      <c r="AP44" s="203">
        <f>INDEX('Case 3 Assumptions'!$B$87:$H$170, MATCH(AP$8, 'Case 3 Assumptions'!$B$87:$B$170, 0), MATCH($A44, 'Case 3 Assumptions'!$B$87:$H$87, 0))</f>
        <v>110.98699999999991</v>
      </c>
      <c r="AQ44" s="203">
        <f>INDEX('Case 3 Assumptions'!$B$87:$H$170, MATCH(AQ$8, 'Case 3 Assumptions'!$B$87:$B$170, 0), MATCH($A44, 'Case 3 Assumptions'!$B$87:$H$87, 0))</f>
        <v>112.26699999999991</v>
      </c>
      <c r="AR44" s="203">
        <f>INDEX('Case 3 Assumptions'!$B$87:$H$170, MATCH(AR$8, 'Case 3 Assumptions'!$B$87:$B$170, 0), MATCH($A44, 'Case 3 Assumptions'!$B$87:$H$87, 0))</f>
        <v>113.54699999999991</v>
      </c>
      <c r="AS44" s="203">
        <f>INDEX('Case 3 Assumptions'!$B$87:$H$170, MATCH(AS$8, 'Case 3 Assumptions'!$B$87:$B$170, 0), MATCH($A44, 'Case 3 Assumptions'!$B$87:$H$87, 0))</f>
        <v>114.86069999999991</v>
      </c>
      <c r="AT44" s="203">
        <f>INDEX('Case 3 Assumptions'!$B$87:$H$170, MATCH(AT$8, 'Case 3 Assumptions'!$B$87:$B$170, 0), MATCH($A44, 'Case 3 Assumptions'!$B$87:$H$87, 0))</f>
        <v>116.17439999999991</v>
      </c>
      <c r="AU44" s="203">
        <f>INDEX('Case 3 Assumptions'!$B$87:$H$170, MATCH(AU$8, 'Case 3 Assumptions'!$B$87:$B$170, 0), MATCH($A44, 'Case 3 Assumptions'!$B$87:$H$87, 0))</f>
        <v>117.4880999999999</v>
      </c>
      <c r="AV44" s="203">
        <f>INDEX('Case 3 Assumptions'!$B$87:$H$170, MATCH(AV$8, 'Case 3 Assumptions'!$B$87:$B$170, 0), MATCH($A44, 'Case 3 Assumptions'!$B$87:$H$87, 0))</f>
        <v>118.8017999999999</v>
      </c>
      <c r="AW44" s="203">
        <f>INDEX('Case 3 Assumptions'!$B$87:$H$170, MATCH(AW$8, 'Case 3 Assumptions'!$B$87:$B$170, 0), MATCH($A44, 'Case 3 Assumptions'!$B$87:$H$87, 0))</f>
        <v>120.1154999999999</v>
      </c>
      <c r="AX44" s="203">
        <f>INDEX('Case 3 Assumptions'!$B$87:$H$170, MATCH(AX$8, 'Case 3 Assumptions'!$B$87:$B$170, 0), MATCH($A44, 'Case 3 Assumptions'!$B$87:$H$87, 0))</f>
        <v>121.42919999999989</v>
      </c>
      <c r="AY44" s="203">
        <f>INDEX('Case 3 Assumptions'!$B$87:$H$170, MATCH(AY$8, 'Case 3 Assumptions'!$B$87:$B$170, 0), MATCH($A44, 'Case 3 Assumptions'!$B$87:$H$87, 0))</f>
        <v>122.74289999999989</v>
      </c>
      <c r="AZ44" s="203">
        <f>INDEX('Case 3 Assumptions'!$B$87:$H$170, MATCH(AZ$8, 'Case 3 Assumptions'!$B$87:$B$170, 0), MATCH($A44, 'Case 3 Assumptions'!$B$87:$H$87, 0))</f>
        <v>124.05659999999989</v>
      </c>
      <c r="BA44" s="203">
        <f>INDEX('Case 3 Assumptions'!$B$87:$H$170, MATCH(BA$8, 'Case 3 Assumptions'!$B$87:$B$170, 0), MATCH($A44, 'Case 3 Assumptions'!$B$87:$H$87, 0))</f>
        <v>125.37029999999989</v>
      </c>
      <c r="BB44" s="203">
        <f>INDEX('Case 3 Assumptions'!$B$87:$H$170, MATCH(BB$8, 'Case 3 Assumptions'!$B$87:$B$170, 0), MATCH($A44, 'Case 3 Assumptions'!$B$87:$H$87, 0))</f>
        <v>126.68399999999988</v>
      </c>
      <c r="BC44" s="203">
        <f>INDEX('Case 3 Assumptions'!$B$87:$H$170, MATCH(BC$8, 'Case 3 Assumptions'!$B$87:$B$170, 0), MATCH($A44, 'Case 3 Assumptions'!$B$87:$H$87, 0))</f>
        <v>127.87909999999988</v>
      </c>
      <c r="BD44" s="203">
        <f>INDEX('Case 3 Assumptions'!$B$87:$H$170, MATCH(BD$8, 'Case 3 Assumptions'!$B$87:$B$170, 0), MATCH($A44, 'Case 3 Assumptions'!$B$87:$H$87, 0))</f>
        <v>129.07419999999988</v>
      </c>
      <c r="BE44" s="203">
        <f>INDEX('Case 3 Assumptions'!$B$87:$H$170, MATCH(BE$8, 'Case 3 Assumptions'!$B$87:$B$170, 0), MATCH($A44, 'Case 3 Assumptions'!$B$87:$H$87, 0))</f>
        <v>130.26929999999987</v>
      </c>
      <c r="BF44" s="203">
        <f>INDEX('Case 3 Assumptions'!$B$87:$H$170, MATCH(BF$8, 'Case 3 Assumptions'!$B$87:$B$170, 0), MATCH($A44, 'Case 3 Assumptions'!$B$87:$H$87, 0))</f>
        <v>131.46439999999987</v>
      </c>
      <c r="BG44" s="203">
        <f>INDEX('Case 3 Assumptions'!$B$87:$H$170, MATCH(BG$8, 'Case 3 Assumptions'!$B$87:$B$170, 0), MATCH($A44, 'Case 3 Assumptions'!$B$87:$H$87, 0))</f>
        <v>132.65949999999987</v>
      </c>
      <c r="BH44" s="203">
        <f>INDEX('Case 3 Assumptions'!$B$87:$H$170, MATCH(BH$8, 'Case 3 Assumptions'!$B$87:$B$170, 0), MATCH($A44, 'Case 3 Assumptions'!$B$87:$H$87, 0))</f>
        <v>133.85459999999986</v>
      </c>
      <c r="BI44" s="203">
        <f>INDEX('Case 3 Assumptions'!$B$87:$H$170, MATCH(BI$8, 'Case 3 Assumptions'!$B$87:$B$170, 0), MATCH($A44, 'Case 3 Assumptions'!$B$87:$H$87, 0))</f>
        <v>135.04969999999986</v>
      </c>
      <c r="BJ44" s="203">
        <f>INDEX('Case 3 Assumptions'!$B$87:$H$170, MATCH(BJ$8, 'Case 3 Assumptions'!$B$87:$B$170, 0), MATCH($A44, 'Case 3 Assumptions'!$B$87:$H$87, 0))</f>
        <v>136.24479999999986</v>
      </c>
      <c r="BK44" s="203">
        <f>INDEX('Case 3 Assumptions'!$B$87:$H$170, MATCH(BK$8, 'Case 3 Assumptions'!$B$87:$B$170, 0), MATCH($A44, 'Case 3 Assumptions'!$B$87:$H$87, 0))</f>
        <v>137.43989999999985</v>
      </c>
      <c r="BL44" s="203">
        <f>INDEX('Case 3 Assumptions'!$B$87:$H$170, MATCH(BL$8, 'Case 3 Assumptions'!$B$87:$B$170, 0), MATCH($A44, 'Case 3 Assumptions'!$B$87:$H$87, 0))</f>
        <v>138.63499999999985</v>
      </c>
      <c r="BM44" s="203">
        <f>INDEX('Case 3 Assumptions'!$B$87:$H$170, MATCH(BM$8, 'Case 3 Assumptions'!$B$87:$B$170, 0), MATCH($A44, 'Case 3 Assumptions'!$B$87:$H$87, 0))</f>
        <v>139.72739999999985</v>
      </c>
      <c r="BN44" s="203">
        <f>INDEX('Case 3 Assumptions'!$B$87:$H$170, MATCH(BN$8, 'Case 3 Assumptions'!$B$87:$B$170, 0), MATCH($A44, 'Case 3 Assumptions'!$B$87:$H$87, 0))</f>
        <v>140.81979999999984</v>
      </c>
      <c r="BO44" s="203">
        <f>INDEX('Case 3 Assumptions'!$B$87:$H$170, MATCH(BO$8, 'Case 3 Assumptions'!$B$87:$B$170, 0), MATCH($A44, 'Case 3 Assumptions'!$B$87:$H$87, 0))</f>
        <v>141.91219999999984</v>
      </c>
      <c r="BP44" s="203">
        <f>INDEX('Case 3 Assumptions'!$B$87:$H$170, MATCH(BP$8, 'Case 3 Assumptions'!$B$87:$B$170, 0), MATCH($A44, 'Case 3 Assumptions'!$B$87:$H$87, 0))</f>
        <v>143.00459999999984</v>
      </c>
      <c r="BQ44" s="203">
        <f>INDEX('Case 3 Assumptions'!$B$87:$H$170, MATCH(BQ$8, 'Case 3 Assumptions'!$B$87:$B$170, 0), MATCH($A44, 'Case 3 Assumptions'!$B$87:$H$87, 0))</f>
        <v>144.09699999999984</v>
      </c>
      <c r="BR44" s="203">
        <f>INDEX('Case 3 Assumptions'!$B$87:$H$170, MATCH(BR$8, 'Case 3 Assumptions'!$B$87:$B$170, 0), MATCH($A44, 'Case 3 Assumptions'!$B$87:$H$87, 0))</f>
        <v>145.18939999999984</v>
      </c>
      <c r="BS44" s="203">
        <f>INDEX('Case 3 Assumptions'!$B$87:$H$170, MATCH(BS$8, 'Case 3 Assumptions'!$B$87:$B$170, 0), MATCH($A44, 'Case 3 Assumptions'!$B$87:$H$87, 0))</f>
        <v>146.28179999999983</v>
      </c>
      <c r="BT44" s="203">
        <f>INDEX('Case 3 Assumptions'!$B$87:$H$170, MATCH(BT$8, 'Case 3 Assumptions'!$B$87:$B$170, 0), MATCH($A44, 'Case 3 Assumptions'!$B$87:$H$87, 0))</f>
        <v>147.37419999999983</v>
      </c>
      <c r="BU44" s="203">
        <f>INDEX('Case 3 Assumptions'!$B$87:$H$170, MATCH(BU$8, 'Case 3 Assumptions'!$B$87:$B$170, 0), MATCH($A44, 'Case 3 Assumptions'!$B$87:$H$87, 0))</f>
        <v>148.46659999999983</v>
      </c>
      <c r="BV44" s="203">
        <f>INDEX('Case 3 Assumptions'!$B$87:$H$170, MATCH(BV$8, 'Case 3 Assumptions'!$B$87:$B$170, 0), MATCH($A44, 'Case 3 Assumptions'!$B$87:$H$87, 0))</f>
        <v>149.55899999999983</v>
      </c>
      <c r="BW44" s="203">
        <f>INDEX('Case 3 Assumptions'!$B$87:$H$170, MATCH(BW$8, 'Case 3 Assumptions'!$B$87:$B$170, 0), MATCH($A44, 'Case 3 Assumptions'!$B$87:$H$87, 0))</f>
        <v>150.63029999999983</v>
      </c>
      <c r="BX44" s="203">
        <f>INDEX('Case 3 Assumptions'!$B$87:$H$170, MATCH(BX$8, 'Case 3 Assumptions'!$B$87:$B$170, 0), MATCH($A44, 'Case 3 Assumptions'!$B$87:$H$87, 0))</f>
        <v>151.70159999999984</v>
      </c>
      <c r="BY44" s="203">
        <f>INDEX('Case 3 Assumptions'!$B$87:$H$170, MATCH(BY$8, 'Case 3 Assumptions'!$B$87:$B$170, 0), MATCH($A44, 'Case 3 Assumptions'!$B$87:$H$87, 0))</f>
        <v>152.77289999999985</v>
      </c>
      <c r="BZ44" s="203">
        <f>INDEX('Case 3 Assumptions'!$B$87:$H$170, MATCH(BZ$8, 'Case 3 Assumptions'!$B$87:$B$170, 0), MATCH($A44, 'Case 3 Assumptions'!$B$87:$H$87, 0))</f>
        <v>153.84419999999986</v>
      </c>
      <c r="CA44" s="203">
        <f>INDEX('Case 3 Assumptions'!$B$87:$H$170, MATCH(CA$8, 'Case 3 Assumptions'!$B$87:$B$170, 0), MATCH($A44, 'Case 3 Assumptions'!$B$87:$H$87, 0))</f>
        <v>154.91549999999987</v>
      </c>
      <c r="CB44" s="203">
        <f>INDEX('Case 3 Assumptions'!$B$87:$H$170, MATCH(CB$8, 'Case 3 Assumptions'!$B$87:$B$170, 0), MATCH($A44, 'Case 3 Assumptions'!$B$87:$H$87, 0))</f>
        <v>155.98679999999987</v>
      </c>
      <c r="CC44" s="203">
        <f>INDEX('Case 3 Assumptions'!$B$87:$H$170, MATCH(CC$8, 'Case 3 Assumptions'!$B$87:$B$170, 0), MATCH($A44, 'Case 3 Assumptions'!$B$87:$H$87, 0))</f>
        <v>157.05809999999988</v>
      </c>
      <c r="CD44" s="203">
        <f>INDEX('Case 3 Assumptions'!$B$87:$H$170, MATCH(CD$8, 'Case 3 Assumptions'!$B$87:$B$170, 0), MATCH($A44, 'Case 3 Assumptions'!$B$87:$H$87, 0))</f>
        <v>158.12939999999989</v>
      </c>
      <c r="CE44" s="203">
        <f>INDEX('Case 3 Assumptions'!$B$87:$H$170, MATCH(CE$8, 'Case 3 Assumptions'!$B$87:$B$170, 0), MATCH($A44, 'Case 3 Assumptions'!$B$87:$H$87, 0))</f>
        <v>159.2006999999999</v>
      </c>
      <c r="CF44" s="203">
        <f>INDEX('Case 3 Assumptions'!$B$87:$H$170, MATCH(CF$8, 'Case 3 Assumptions'!$B$87:$B$170, 0), MATCH($A44, 'Case 3 Assumptions'!$B$87:$H$87, 0))</f>
        <v>160.27199999999991</v>
      </c>
    </row>
    <row r="45" spans="1:84" s="126" customFormat="1" x14ac:dyDescent="0.2">
      <c r="A45" s="202" t="s">
        <v>143</v>
      </c>
      <c r="B45" s="118" t="s">
        <v>159</v>
      </c>
      <c r="D45" s="203">
        <f>INDEX('Case 3 Assumptions'!$B$87:$H$170, MATCH(D$8, 'Case 3 Assumptions'!$B$87:$B$170, 0), MATCH($A45, 'Case 3 Assumptions'!$B$87:$H$87, 0))</f>
        <v>14.5</v>
      </c>
      <c r="E45" s="203">
        <f>INDEX('Case 3 Assumptions'!$B$87:$H$170, MATCH(E$8, 'Case 3 Assumptions'!$B$87:$B$170, 0), MATCH($A45, 'Case 3 Assumptions'!$B$87:$H$87, 0))</f>
        <v>14.7271</v>
      </c>
      <c r="F45" s="203">
        <f>INDEX('Case 3 Assumptions'!$B$87:$H$170, MATCH(F$8, 'Case 3 Assumptions'!$B$87:$B$170, 0), MATCH($A45, 'Case 3 Assumptions'!$B$87:$H$87, 0))</f>
        <v>14.9542</v>
      </c>
      <c r="G45" s="203">
        <f>INDEX('Case 3 Assumptions'!$B$87:$H$170, MATCH(G$8, 'Case 3 Assumptions'!$B$87:$B$170, 0), MATCH($A45, 'Case 3 Assumptions'!$B$87:$H$87, 0))</f>
        <v>15.1813</v>
      </c>
      <c r="H45" s="203">
        <f>INDEX('Case 3 Assumptions'!$B$87:$H$170, MATCH(H$8, 'Case 3 Assumptions'!$B$87:$B$170, 0), MATCH($A45, 'Case 3 Assumptions'!$B$87:$H$87, 0))</f>
        <v>15.4084</v>
      </c>
      <c r="I45" s="203">
        <f>INDEX('Case 3 Assumptions'!$B$87:$H$170, MATCH(I$8, 'Case 3 Assumptions'!$B$87:$B$170, 0), MATCH($A45, 'Case 3 Assumptions'!$B$87:$H$87, 0))</f>
        <v>15.6355</v>
      </c>
      <c r="J45" s="203">
        <f>INDEX('Case 3 Assumptions'!$B$87:$H$170, MATCH(J$8, 'Case 3 Assumptions'!$B$87:$B$170, 0), MATCH($A45, 'Case 3 Assumptions'!$B$87:$H$87, 0))</f>
        <v>15.8626</v>
      </c>
      <c r="K45" s="203">
        <f>INDEX('Case 3 Assumptions'!$B$87:$H$170, MATCH(K$8, 'Case 3 Assumptions'!$B$87:$B$170, 0), MATCH($A45, 'Case 3 Assumptions'!$B$87:$H$87, 0))</f>
        <v>16.089700000000001</v>
      </c>
      <c r="L45" s="203">
        <f>INDEX('Case 3 Assumptions'!$B$87:$H$170, MATCH(L$8, 'Case 3 Assumptions'!$B$87:$B$170, 0), MATCH($A45, 'Case 3 Assumptions'!$B$87:$H$87, 0))</f>
        <v>16.316800000000001</v>
      </c>
      <c r="M45" s="203">
        <f>INDEX('Case 3 Assumptions'!$B$87:$H$170, MATCH(M$8, 'Case 3 Assumptions'!$B$87:$B$170, 0), MATCH($A45, 'Case 3 Assumptions'!$B$87:$H$87, 0))</f>
        <v>16.543900000000001</v>
      </c>
      <c r="N45" s="203">
        <f>INDEX('Case 3 Assumptions'!$B$87:$H$170, MATCH(N$8, 'Case 3 Assumptions'!$B$87:$B$170, 0), MATCH($A45, 'Case 3 Assumptions'!$B$87:$H$87, 0))</f>
        <v>16.771000000000001</v>
      </c>
      <c r="O45" s="203">
        <f>INDEX('Case 3 Assumptions'!$B$87:$H$170, MATCH(O$8, 'Case 3 Assumptions'!$B$87:$B$170, 0), MATCH($A45, 'Case 3 Assumptions'!$B$87:$H$87, 0))</f>
        <v>17.019500000000001</v>
      </c>
      <c r="P45" s="203">
        <f>INDEX('Case 3 Assumptions'!$B$87:$H$170, MATCH(P$8, 'Case 3 Assumptions'!$B$87:$B$170, 0), MATCH($A45, 'Case 3 Assumptions'!$B$87:$H$87, 0))</f>
        <v>17.268000000000001</v>
      </c>
      <c r="Q45" s="203">
        <f>INDEX('Case 3 Assumptions'!$B$87:$H$170, MATCH(Q$8, 'Case 3 Assumptions'!$B$87:$B$170, 0), MATCH($A45, 'Case 3 Assumptions'!$B$87:$H$87, 0))</f>
        <v>17.516500000000001</v>
      </c>
      <c r="R45" s="203">
        <f>INDEX('Case 3 Assumptions'!$B$87:$H$170, MATCH(R$8, 'Case 3 Assumptions'!$B$87:$B$170, 0), MATCH($A45, 'Case 3 Assumptions'!$B$87:$H$87, 0))</f>
        <v>17.765000000000001</v>
      </c>
      <c r="S45" s="203">
        <f>INDEX('Case 3 Assumptions'!$B$87:$H$170, MATCH(S$8, 'Case 3 Assumptions'!$B$87:$B$170, 0), MATCH($A45, 'Case 3 Assumptions'!$B$87:$H$87, 0))</f>
        <v>18.013500000000001</v>
      </c>
      <c r="T45" s="203">
        <f>INDEX('Case 3 Assumptions'!$B$87:$H$170, MATCH(T$8, 'Case 3 Assumptions'!$B$87:$B$170, 0), MATCH($A45, 'Case 3 Assumptions'!$B$87:$H$87, 0))</f>
        <v>18.262</v>
      </c>
      <c r="U45" s="203">
        <f>INDEX('Case 3 Assumptions'!$B$87:$H$170, MATCH(U$8, 'Case 3 Assumptions'!$B$87:$B$170, 0), MATCH($A45, 'Case 3 Assumptions'!$B$87:$H$87, 0))</f>
        <v>18.5105</v>
      </c>
      <c r="V45" s="203">
        <f>INDEX('Case 3 Assumptions'!$B$87:$H$170, MATCH(V$8, 'Case 3 Assumptions'!$B$87:$B$170, 0), MATCH($A45, 'Case 3 Assumptions'!$B$87:$H$87, 0))</f>
        <v>18.759</v>
      </c>
      <c r="W45" s="203">
        <f>INDEX('Case 3 Assumptions'!$B$87:$H$170, MATCH(W$8, 'Case 3 Assumptions'!$B$87:$B$170, 0), MATCH($A45, 'Case 3 Assumptions'!$B$87:$H$87, 0))</f>
        <v>19.0075</v>
      </c>
      <c r="X45" s="203">
        <f>INDEX('Case 3 Assumptions'!$B$87:$H$170, MATCH(X$8, 'Case 3 Assumptions'!$B$87:$B$170, 0), MATCH($A45, 'Case 3 Assumptions'!$B$87:$H$87, 0))</f>
        <v>19.256</v>
      </c>
      <c r="Y45" s="203">
        <f>INDEX('Case 3 Assumptions'!$B$87:$H$170, MATCH(Y$8, 'Case 3 Assumptions'!$B$87:$B$170, 0), MATCH($A45, 'Case 3 Assumptions'!$B$87:$H$87, 0))</f>
        <v>19.5107</v>
      </c>
      <c r="Z45" s="203">
        <f>INDEX('Case 3 Assumptions'!$B$87:$H$170, MATCH(Z$8, 'Case 3 Assumptions'!$B$87:$B$170, 0), MATCH($A45, 'Case 3 Assumptions'!$B$87:$H$87, 0))</f>
        <v>19.7654</v>
      </c>
      <c r="AA45" s="203">
        <f>INDEX('Case 3 Assumptions'!$B$87:$H$170, MATCH(AA$8, 'Case 3 Assumptions'!$B$87:$B$170, 0), MATCH($A45, 'Case 3 Assumptions'!$B$87:$H$87, 0))</f>
        <v>20.020099999999999</v>
      </c>
      <c r="AB45" s="203">
        <f>INDEX('Case 3 Assumptions'!$B$87:$H$170, MATCH(AB$8, 'Case 3 Assumptions'!$B$87:$B$170, 0), MATCH($A45, 'Case 3 Assumptions'!$B$87:$H$87, 0))</f>
        <v>20.274799999999999</v>
      </c>
      <c r="AC45" s="203">
        <f>INDEX('Case 3 Assumptions'!$B$87:$H$170, MATCH(AC$8, 'Case 3 Assumptions'!$B$87:$B$170, 0), MATCH($A45, 'Case 3 Assumptions'!$B$87:$H$87, 0))</f>
        <v>20.529499999999999</v>
      </c>
      <c r="AD45" s="203">
        <f>INDEX('Case 3 Assumptions'!$B$87:$H$170, MATCH(AD$8, 'Case 3 Assumptions'!$B$87:$B$170, 0), MATCH($A45, 'Case 3 Assumptions'!$B$87:$H$87, 0))</f>
        <v>20.784199999999998</v>
      </c>
      <c r="AE45" s="203">
        <f>INDEX('Case 3 Assumptions'!$B$87:$H$170, MATCH(AE$8, 'Case 3 Assumptions'!$B$87:$B$170, 0), MATCH($A45, 'Case 3 Assumptions'!$B$87:$H$87, 0))</f>
        <v>21.038899999999998</v>
      </c>
      <c r="AF45" s="203">
        <f>INDEX('Case 3 Assumptions'!$B$87:$H$170, MATCH(AF$8, 'Case 3 Assumptions'!$B$87:$B$170, 0), MATCH($A45, 'Case 3 Assumptions'!$B$87:$H$87, 0))</f>
        <v>21.293599999999998</v>
      </c>
      <c r="AG45" s="203">
        <f>INDEX('Case 3 Assumptions'!$B$87:$H$170, MATCH(AG$8, 'Case 3 Assumptions'!$B$87:$B$170, 0), MATCH($A45, 'Case 3 Assumptions'!$B$87:$H$87, 0))</f>
        <v>21.548299999999998</v>
      </c>
      <c r="AH45" s="203">
        <f>INDEX('Case 3 Assumptions'!$B$87:$H$170, MATCH(AH$8, 'Case 3 Assumptions'!$B$87:$B$170, 0), MATCH($A45, 'Case 3 Assumptions'!$B$87:$H$87, 0))</f>
        <v>21.802999999999997</v>
      </c>
      <c r="AI45" s="203">
        <f>INDEX('Case 3 Assumptions'!$B$87:$H$170, MATCH(AI$8, 'Case 3 Assumptions'!$B$87:$B$170, 0), MATCH($A45, 'Case 3 Assumptions'!$B$87:$H$87, 0))</f>
        <v>22.080099999999998</v>
      </c>
      <c r="AJ45" s="203">
        <f>INDEX('Case 3 Assumptions'!$B$87:$H$170, MATCH(AJ$8, 'Case 3 Assumptions'!$B$87:$B$170, 0), MATCH($A45, 'Case 3 Assumptions'!$B$87:$H$87, 0))</f>
        <v>22.357199999999999</v>
      </c>
      <c r="AK45" s="203">
        <f>INDEX('Case 3 Assumptions'!$B$87:$H$170, MATCH(AK$8, 'Case 3 Assumptions'!$B$87:$B$170, 0), MATCH($A45, 'Case 3 Assumptions'!$B$87:$H$87, 0))</f>
        <v>22.6343</v>
      </c>
      <c r="AL45" s="203">
        <f>INDEX('Case 3 Assumptions'!$B$87:$H$170, MATCH(AL$8, 'Case 3 Assumptions'!$B$87:$B$170, 0), MATCH($A45, 'Case 3 Assumptions'!$B$87:$H$87, 0))</f>
        <v>22.9114</v>
      </c>
      <c r="AM45" s="203">
        <f>INDEX('Case 3 Assumptions'!$B$87:$H$170, MATCH(AM$8, 'Case 3 Assumptions'!$B$87:$B$170, 0), MATCH($A45, 'Case 3 Assumptions'!$B$87:$H$87, 0))</f>
        <v>23.188500000000001</v>
      </c>
      <c r="AN45" s="203">
        <f>INDEX('Case 3 Assumptions'!$B$87:$H$170, MATCH(AN$8, 'Case 3 Assumptions'!$B$87:$B$170, 0), MATCH($A45, 'Case 3 Assumptions'!$B$87:$H$87, 0))</f>
        <v>23.465600000000002</v>
      </c>
      <c r="AO45" s="203">
        <f>INDEX('Case 3 Assumptions'!$B$87:$H$170, MATCH(AO$8, 'Case 3 Assumptions'!$B$87:$B$170, 0), MATCH($A45, 'Case 3 Assumptions'!$B$87:$H$87, 0))</f>
        <v>23.742700000000003</v>
      </c>
      <c r="AP45" s="203">
        <f>INDEX('Case 3 Assumptions'!$B$87:$H$170, MATCH(AP$8, 'Case 3 Assumptions'!$B$87:$B$170, 0), MATCH($A45, 'Case 3 Assumptions'!$B$87:$H$87, 0))</f>
        <v>24.019800000000004</v>
      </c>
      <c r="AQ45" s="203">
        <f>INDEX('Case 3 Assumptions'!$B$87:$H$170, MATCH(AQ$8, 'Case 3 Assumptions'!$B$87:$B$170, 0), MATCH($A45, 'Case 3 Assumptions'!$B$87:$H$87, 0))</f>
        <v>24.296900000000004</v>
      </c>
      <c r="AR45" s="203">
        <f>INDEX('Case 3 Assumptions'!$B$87:$H$170, MATCH(AR$8, 'Case 3 Assumptions'!$B$87:$B$170, 0), MATCH($A45, 'Case 3 Assumptions'!$B$87:$H$87, 0))</f>
        <v>24.574000000000005</v>
      </c>
      <c r="AS45" s="203">
        <f>INDEX('Case 3 Assumptions'!$B$87:$H$170, MATCH(AS$8, 'Case 3 Assumptions'!$B$87:$B$170, 0), MATCH($A45, 'Case 3 Assumptions'!$B$87:$H$87, 0))</f>
        <v>24.858300000000007</v>
      </c>
      <c r="AT45" s="203">
        <f>INDEX('Case 3 Assumptions'!$B$87:$H$170, MATCH(AT$8, 'Case 3 Assumptions'!$B$87:$B$170, 0), MATCH($A45, 'Case 3 Assumptions'!$B$87:$H$87, 0))</f>
        <v>25.142600000000009</v>
      </c>
      <c r="AU45" s="203">
        <f>INDEX('Case 3 Assumptions'!$B$87:$H$170, MATCH(AU$8, 'Case 3 Assumptions'!$B$87:$B$170, 0), MATCH($A45, 'Case 3 Assumptions'!$B$87:$H$87, 0))</f>
        <v>25.42690000000001</v>
      </c>
      <c r="AV45" s="203">
        <f>INDEX('Case 3 Assumptions'!$B$87:$H$170, MATCH(AV$8, 'Case 3 Assumptions'!$B$87:$B$170, 0), MATCH($A45, 'Case 3 Assumptions'!$B$87:$H$87, 0))</f>
        <v>25.711200000000012</v>
      </c>
      <c r="AW45" s="203">
        <f>INDEX('Case 3 Assumptions'!$B$87:$H$170, MATCH(AW$8, 'Case 3 Assumptions'!$B$87:$B$170, 0), MATCH($A45, 'Case 3 Assumptions'!$B$87:$H$87, 0))</f>
        <v>25.995500000000014</v>
      </c>
      <c r="AX45" s="203">
        <f>INDEX('Case 3 Assumptions'!$B$87:$H$170, MATCH(AX$8, 'Case 3 Assumptions'!$B$87:$B$170, 0), MATCH($A45, 'Case 3 Assumptions'!$B$87:$H$87, 0))</f>
        <v>26.279800000000016</v>
      </c>
      <c r="AY45" s="203">
        <f>INDEX('Case 3 Assumptions'!$B$87:$H$170, MATCH(AY$8, 'Case 3 Assumptions'!$B$87:$B$170, 0), MATCH($A45, 'Case 3 Assumptions'!$B$87:$H$87, 0))</f>
        <v>26.564100000000018</v>
      </c>
      <c r="AZ45" s="203">
        <f>INDEX('Case 3 Assumptions'!$B$87:$H$170, MATCH(AZ$8, 'Case 3 Assumptions'!$B$87:$B$170, 0), MATCH($A45, 'Case 3 Assumptions'!$B$87:$H$87, 0))</f>
        <v>26.848400000000019</v>
      </c>
      <c r="BA45" s="203">
        <f>INDEX('Case 3 Assumptions'!$B$87:$H$170, MATCH(BA$8, 'Case 3 Assumptions'!$B$87:$B$170, 0), MATCH($A45, 'Case 3 Assumptions'!$B$87:$H$87, 0))</f>
        <v>27.132700000000021</v>
      </c>
      <c r="BB45" s="203">
        <f>INDEX('Case 3 Assumptions'!$B$87:$H$170, MATCH(BB$8, 'Case 3 Assumptions'!$B$87:$B$170, 0), MATCH($A45, 'Case 3 Assumptions'!$B$87:$H$87, 0))</f>
        <v>27.417000000000023</v>
      </c>
      <c r="BC45" s="203">
        <f>INDEX('Case 3 Assumptions'!$B$87:$H$170, MATCH(BC$8, 'Case 3 Assumptions'!$B$87:$B$170, 0), MATCH($A45, 'Case 3 Assumptions'!$B$87:$H$87, 0))</f>
        <v>27.675600000000024</v>
      </c>
      <c r="BD45" s="203">
        <f>INDEX('Case 3 Assumptions'!$B$87:$H$170, MATCH(BD$8, 'Case 3 Assumptions'!$B$87:$B$170, 0), MATCH($A45, 'Case 3 Assumptions'!$B$87:$H$87, 0))</f>
        <v>27.934200000000025</v>
      </c>
      <c r="BE45" s="203">
        <f>INDEX('Case 3 Assumptions'!$B$87:$H$170, MATCH(BE$8, 'Case 3 Assumptions'!$B$87:$B$170, 0), MATCH($A45, 'Case 3 Assumptions'!$B$87:$H$87, 0))</f>
        <v>28.192800000000027</v>
      </c>
      <c r="BF45" s="203">
        <f>INDEX('Case 3 Assumptions'!$B$87:$H$170, MATCH(BF$8, 'Case 3 Assumptions'!$B$87:$B$170, 0), MATCH($A45, 'Case 3 Assumptions'!$B$87:$H$87, 0))</f>
        <v>28.451400000000028</v>
      </c>
      <c r="BG45" s="203">
        <f>INDEX('Case 3 Assumptions'!$B$87:$H$170, MATCH(BG$8, 'Case 3 Assumptions'!$B$87:$B$170, 0), MATCH($A45, 'Case 3 Assumptions'!$B$87:$H$87, 0))</f>
        <v>28.710000000000029</v>
      </c>
      <c r="BH45" s="203">
        <f>INDEX('Case 3 Assumptions'!$B$87:$H$170, MATCH(BH$8, 'Case 3 Assumptions'!$B$87:$B$170, 0), MATCH($A45, 'Case 3 Assumptions'!$B$87:$H$87, 0))</f>
        <v>28.968600000000031</v>
      </c>
      <c r="BI45" s="203">
        <f>INDEX('Case 3 Assumptions'!$B$87:$H$170, MATCH(BI$8, 'Case 3 Assumptions'!$B$87:$B$170, 0), MATCH($A45, 'Case 3 Assumptions'!$B$87:$H$87, 0))</f>
        <v>29.227200000000032</v>
      </c>
      <c r="BJ45" s="203">
        <f>INDEX('Case 3 Assumptions'!$B$87:$H$170, MATCH(BJ$8, 'Case 3 Assumptions'!$B$87:$B$170, 0), MATCH($A45, 'Case 3 Assumptions'!$B$87:$H$87, 0))</f>
        <v>29.485800000000033</v>
      </c>
      <c r="BK45" s="203">
        <f>INDEX('Case 3 Assumptions'!$B$87:$H$170, MATCH(BK$8, 'Case 3 Assumptions'!$B$87:$B$170, 0), MATCH($A45, 'Case 3 Assumptions'!$B$87:$H$87, 0))</f>
        <v>29.744400000000034</v>
      </c>
      <c r="BL45" s="203">
        <f>INDEX('Case 3 Assumptions'!$B$87:$H$170, MATCH(BL$8, 'Case 3 Assumptions'!$B$87:$B$170, 0), MATCH($A45, 'Case 3 Assumptions'!$B$87:$H$87, 0))</f>
        <v>30.003000000000036</v>
      </c>
      <c r="BM45" s="203">
        <f>INDEX('Case 3 Assumptions'!$B$87:$H$170, MATCH(BM$8, 'Case 3 Assumptions'!$B$87:$B$170, 0), MATCH($A45, 'Case 3 Assumptions'!$B$87:$H$87, 0))</f>
        <v>30.239400000000035</v>
      </c>
      <c r="BN45" s="203">
        <f>INDEX('Case 3 Assumptions'!$B$87:$H$170, MATCH(BN$8, 'Case 3 Assumptions'!$B$87:$B$170, 0), MATCH($A45, 'Case 3 Assumptions'!$B$87:$H$87, 0))</f>
        <v>30.475800000000035</v>
      </c>
      <c r="BO45" s="203">
        <f>INDEX('Case 3 Assumptions'!$B$87:$H$170, MATCH(BO$8, 'Case 3 Assumptions'!$B$87:$B$170, 0), MATCH($A45, 'Case 3 Assumptions'!$B$87:$H$87, 0))</f>
        <v>30.712200000000035</v>
      </c>
      <c r="BP45" s="203">
        <f>INDEX('Case 3 Assumptions'!$B$87:$H$170, MATCH(BP$8, 'Case 3 Assumptions'!$B$87:$B$170, 0), MATCH($A45, 'Case 3 Assumptions'!$B$87:$H$87, 0))</f>
        <v>30.948600000000035</v>
      </c>
      <c r="BQ45" s="203">
        <f>INDEX('Case 3 Assumptions'!$B$87:$H$170, MATCH(BQ$8, 'Case 3 Assumptions'!$B$87:$B$170, 0), MATCH($A45, 'Case 3 Assumptions'!$B$87:$H$87, 0))</f>
        <v>31.185000000000034</v>
      </c>
      <c r="BR45" s="203">
        <f>INDEX('Case 3 Assumptions'!$B$87:$H$170, MATCH(BR$8, 'Case 3 Assumptions'!$B$87:$B$170, 0), MATCH($A45, 'Case 3 Assumptions'!$B$87:$H$87, 0))</f>
        <v>31.421400000000034</v>
      </c>
      <c r="BS45" s="203">
        <f>INDEX('Case 3 Assumptions'!$B$87:$H$170, MATCH(BS$8, 'Case 3 Assumptions'!$B$87:$B$170, 0), MATCH($A45, 'Case 3 Assumptions'!$B$87:$H$87, 0))</f>
        <v>31.657800000000034</v>
      </c>
      <c r="BT45" s="203">
        <f>INDEX('Case 3 Assumptions'!$B$87:$H$170, MATCH(BT$8, 'Case 3 Assumptions'!$B$87:$B$170, 0), MATCH($A45, 'Case 3 Assumptions'!$B$87:$H$87, 0))</f>
        <v>31.894200000000033</v>
      </c>
      <c r="BU45" s="203">
        <f>INDEX('Case 3 Assumptions'!$B$87:$H$170, MATCH(BU$8, 'Case 3 Assumptions'!$B$87:$B$170, 0), MATCH($A45, 'Case 3 Assumptions'!$B$87:$H$87, 0))</f>
        <v>32.13060000000003</v>
      </c>
      <c r="BV45" s="203">
        <f>INDEX('Case 3 Assumptions'!$B$87:$H$170, MATCH(BV$8, 'Case 3 Assumptions'!$B$87:$B$170, 0), MATCH($A45, 'Case 3 Assumptions'!$B$87:$H$87, 0))</f>
        <v>32.367000000000033</v>
      </c>
      <c r="BW45" s="203">
        <f>INDEX('Case 3 Assumptions'!$B$87:$H$170, MATCH(BW$8, 'Case 3 Assumptions'!$B$87:$B$170, 0), MATCH($A45, 'Case 3 Assumptions'!$B$87:$H$87, 0))</f>
        <v>32.598900000000036</v>
      </c>
      <c r="BX45" s="203">
        <f>INDEX('Case 3 Assumptions'!$B$87:$H$170, MATCH(BX$8, 'Case 3 Assumptions'!$B$87:$B$170, 0), MATCH($A45, 'Case 3 Assumptions'!$B$87:$H$87, 0))</f>
        <v>32.830800000000039</v>
      </c>
      <c r="BY45" s="203">
        <f>INDEX('Case 3 Assumptions'!$B$87:$H$170, MATCH(BY$8, 'Case 3 Assumptions'!$B$87:$B$170, 0), MATCH($A45, 'Case 3 Assumptions'!$B$87:$H$87, 0))</f>
        <v>33.062700000000042</v>
      </c>
      <c r="BZ45" s="203">
        <f>INDEX('Case 3 Assumptions'!$B$87:$H$170, MATCH(BZ$8, 'Case 3 Assumptions'!$B$87:$B$170, 0), MATCH($A45, 'Case 3 Assumptions'!$B$87:$H$87, 0))</f>
        <v>33.294600000000045</v>
      </c>
      <c r="CA45" s="203">
        <f>INDEX('Case 3 Assumptions'!$B$87:$H$170, MATCH(CA$8, 'Case 3 Assumptions'!$B$87:$B$170, 0), MATCH($A45, 'Case 3 Assumptions'!$B$87:$H$87, 0))</f>
        <v>33.526500000000048</v>
      </c>
      <c r="CB45" s="203">
        <f>INDEX('Case 3 Assumptions'!$B$87:$H$170, MATCH(CB$8, 'Case 3 Assumptions'!$B$87:$B$170, 0), MATCH($A45, 'Case 3 Assumptions'!$B$87:$H$87, 0))</f>
        <v>33.758400000000051</v>
      </c>
      <c r="CC45" s="203">
        <f>INDEX('Case 3 Assumptions'!$B$87:$H$170, MATCH(CC$8, 'Case 3 Assumptions'!$B$87:$B$170, 0), MATCH($A45, 'Case 3 Assumptions'!$B$87:$H$87, 0))</f>
        <v>33.990300000000055</v>
      </c>
      <c r="CD45" s="203">
        <f>INDEX('Case 3 Assumptions'!$B$87:$H$170, MATCH(CD$8, 'Case 3 Assumptions'!$B$87:$B$170, 0), MATCH($A45, 'Case 3 Assumptions'!$B$87:$H$87, 0))</f>
        <v>34.222200000000058</v>
      </c>
      <c r="CE45" s="203">
        <f>INDEX('Case 3 Assumptions'!$B$87:$H$170, MATCH(CE$8, 'Case 3 Assumptions'!$B$87:$B$170, 0), MATCH($A45, 'Case 3 Assumptions'!$B$87:$H$87, 0))</f>
        <v>34.454100000000061</v>
      </c>
      <c r="CF45" s="203">
        <f>INDEX('Case 3 Assumptions'!$B$87:$H$170, MATCH(CF$8, 'Case 3 Assumptions'!$B$87:$B$170, 0), MATCH($A45, 'Case 3 Assumptions'!$B$87:$H$87, 0))</f>
        <v>34.686000000000064</v>
      </c>
    </row>
    <row r="46" spans="1:84" s="126" customFormat="1" x14ac:dyDescent="0.2">
      <c r="A46" s="202" t="s">
        <v>145</v>
      </c>
      <c r="B46" s="118" t="s">
        <v>160</v>
      </c>
      <c r="D46" s="203">
        <f>INDEX('Case 3 Assumptions'!$B$87:$H$170, MATCH(D$8, 'Case 3 Assumptions'!$B$87:$B$170, 0), MATCH($A46, 'Case 3 Assumptions'!$B$87:$H$87, 0))</f>
        <v>7.5</v>
      </c>
      <c r="E46" s="203">
        <f>INDEX('Case 3 Assumptions'!$B$87:$H$170, MATCH(E$8, 'Case 3 Assumptions'!$B$87:$B$170, 0), MATCH($A46, 'Case 3 Assumptions'!$B$87:$H$87, 0))</f>
        <v>7.6174999999999997</v>
      </c>
      <c r="F46" s="203">
        <f>INDEX('Case 3 Assumptions'!$B$87:$H$170, MATCH(F$8, 'Case 3 Assumptions'!$B$87:$B$170, 0), MATCH($A46, 'Case 3 Assumptions'!$B$87:$H$87, 0))</f>
        <v>7.7349999999999994</v>
      </c>
      <c r="G46" s="203">
        <f>INDEX('Case 3 Assumptions'!$B$87:$H$170, MATCH(G$8, 'Case 3 Assumptions'!$B$87:$B$170, 0), MATCH($A46, 'Case 3 Assumptions'!$B$87:$H$87, 0))</f>
        <v>7.8524999999999991</v>
      </c>
      <c r="H46" s="203">
        <f>INDEX('Case 3 Assumptions'!$B$87:$H$170, MATCH(H$8, 'Case 3 Assumptions'!$B$87:$B$170, 0), MATCH($A46, 'Case 3 Assumptions'!$B$87:$H$87, 0))</f>
        <v>7.9699999999999989</v>
      </c>
      <c r="I46" s="203">
        <f>INDEX('Case 3 Assumptions'!$B$87:$H$170, MATCH(I$8, 'Case 3 Assumptions'!$B$87:$B$170, 0), MATCH($A46, 'Case 3 Assumptions'!$B$87:$H$87, 0))</f>
        <v>8.0874999999999986</v>
      </c>
      <c r="J46" s="203">
        <f>INDEX('Case 3 Assumptions'!$B$87:$H$170, MATCH(J$8, 'Case 3 Assumptions'!$B$87:$B$170, 0), MATCH($A46, 'Case 3 Assumptions'!$B$87:$H$87, 0))</f>
        <v>8.2049999999999983</v>
      </c>
      <c r="K46" s="203">
        <f>INDEX('Case 3 Assumptions'!$B$87:$H$170, MATCH(K$8, 'Case 3 Assumptions'!$B$87:$B$170, 0), MATCH($A46, 'Case 3 Assumptions'!$B$87:$H$87, 0))</f>
        <v>8.322499999999998</v>
      </c>
      <c r="L46" s="203">
        <f>INDEX('Case 3 Assumptions'!$B$87:$H$170, MATCH(L$8, 'Case 3 Assumptions'!$B$87:$B$170, 0), MATCH($A46, 'Case 3 Assumptions'!$B$87:$H$87, 0))</f>
        <v>8.4399999999999977</v>
      </c>
      <c r="M46" s="203">
        <f>INDEX('Case 3 Assumptions'!$B$87:$H$170, MATCH(M$8, 'Case 3 Assumptions'!$B$87:$B$170, 0), MATCH($A46, 'Case 3 Assumptions'!$B$87:$H$87, 0))</f>
        <v>8.5574999999999974</v>
      </c>
      <c r="N46" s="203">
        <f>INDEX('Case 3 Assumptions'!$B$87:$H$170, MATCH(N$8, 'Case 3 Assumptions'!$B$87:$B$170, 0), MATCH($A46, 'Case 3 Assumptions'!$B$87:$H$87, 0))</f>
        <v>8.6749999999999972</v>
      </c>
      <c r="O46" s="203">
        <f>INDEX('Case 3 Assumptions'!$B$87:$H$170, MATCH(O$8, 'Case 3 Assumptions'!$B$87:$B$170, 0), MATCH($A46, 'Case 3 Assumptions'!$B$87:$H$87, 0))</f>
        <v>8.8034999999999979</v>
      </c>
      <c r="P46" s="203">
        <f>INDEX('Case 3 Assumptions'!$B$87:$H$170, MATCH(P$8, 'Case 3 Assumptions'!$B$87:$B$170, 0), MATCH($A46, 'Case 3 Assumptions'!$B$87:$H$87, 0))</f>
        <v>8.9319999999999986</v>
      </c>
      <c r="Q46" s="203">
        <f>INDEX('Case 3 Assumptions'!$B$87:$H$170, MATCH(Q$8, 'Case 3 Assumptions'!$B$87:$B$170, 0), MATCH($A46, 'Case 3 Assumptions'!$B$87:$H$87, 0))</f>
        <v>9.0604999999999993</v>
      </c>
      <c r="R46" s="203">
        <f>INDEX('Case 3 Assumptions'!$B$87:$H$170, MATCH(R$8, 'Case 3 Assumptions'!$B$87:$B$170, 0), MATCH($A46, 'Case 3 Assumptions'!$B$87:$H$87, 0))</f>
        <v>9.1890000000000001</v>
      </c>
      <c r="S46" s="203">
        <f>INDEX('Case 3 Assumptions'!$B$87:$H$170, MATCH(S$8, 'Case 3 Assumptions'!$B$87:$B$170, 0), MATCH($A46, 'Case 3 Assumptions'!$B$87:$H$87, 0))</f>
        <v>9.3175000000000008</v>
      </c>
      <c r="T46" s="203">
        <f>INDEX('Case 3 Assumptions'!$B$87:$H$170, MATCH(T$8, 'Case 3 Assumptions'!$B$87:$B$170, 0), MATCH($A46, 'Case 3 Assumptions'!$B$87:$H$87, 0))</f>
        <v>9.4460000000000015</v>
      </c>
      <c r="U46" s="203">
        <f>INDEX('Case 3 Assumptions'!$B$87:$H$170, MATCH(U$8, 'Case 3 Assumptions'!$B$87:$B$170, 0), MATCH($A46, 'Case 3 Assumptions'!$B$87:$H$87, 0))</f>
        <v>9.5745000000000022</v>
      </c>
      <c r="V46" s="203">
        <f>INDEX('Case 3 Assumptions'!$B$87:$H$170, MATCH(V$8, 'Case 3 Assumptions'!$B$87:$B$170, 0), MATCH($A46, 'Case 3 Assumptions'!$B$87:$H$87, 0))</f>
        <v>9.703000000000003</v>
      </c>
      <c r="W46" s="203">
        <f>INDEX('Case 3 Assumptions'!$B$87:$H$170, MATCH(W$8, 'Case 3 Assumptions'!$B$87:$B$170, 0), MATCH($A46, 'Case 3 Assumptions'!$B$87:$H$87, 0))</f>
        <v>9.8315000000000037</v>
      </c>
      <c r="X46" s="203">
        <f>INDEX('Case 3 Assumptions'!$B$87:$H$170, MATCH(X$8, 'Case 3 Assumptions'!$B$87:$B$170, 0), MATCH($A46, 'Case 3 Assumptions'!$B$87:$H$87, 0))</f>
        <v>9.9600000000000044</v>
      </c>
      <c r="Y46" s="203">
        <f>INDEX('Case 3 Assumptions'!$B$87:$H$170, MATCH(Y$8, 'Case 3 Assumptions'!$B$87:$B$170, 0), MATCH($A46, 'Case 3 Assumptions'!$B$87:$H$87, 0))</f>
        <v>10.091800000000005</v>
      </c>
      <c r="Z46" s="203">
        <f>INDEX('Case 3 Assumptions'!$B$87:$H$170, MATCH(Z$8, 'Case 3 Assumptions'!$B$87:$B$170, 0), MATCH($A46, 'Case 3 Assumptions'!$B$87:$H$87, 0))</f>
        <v>10.223600000000005</v>
      </c>
      <c r="AA46" s="203">
        <f>INDEX('Case 3 Assumptions'!$B$87:$H$170, MATCH(AA$8, 'Case 3 Assumptions'!$B$87:$B$170, 0), MATCH($A46, 'Case 3 Assumptions'!$B$87:$H$87, 0))</f>
        <v>10.355400000000005</v>
      </c>
      <c r="AB46" s="203">
        <f>INDEX('Case 3 Assumptions'!$B$87:$H$170, MATCH(AB$8, 'Case 3 Assumptions'!$B$87:$B$170, 0), MATCH($A46, 'Case 3 Assumptions'!$B$87:$H$87, 0))</f>
        <v>10.487200000000005</v>
      </c>
      <c r="AC46" s="203">
        <f>INDEX('Case 3 Assumptions'!$B$87:$H$170, MATCH(AC$8, 'Case 3 Assumptions'!$B$87:$B$170, 0), MATCH($A46, 'Case 3 Assumptions'!$B$87:$H$87, 0))</f>
        <v>10.619000000000005</v>
      </c>
      <c r="AD46" s="203">
        <f>INDEX('Case 3 Assumptions'!$B$87:$H$170, MATCH(AD$8, 'Case 3 Assumptions'!$B$87:$B$170, 0), MATCH($A46, 'Case 3 Assumptions'!$B$87:$H$87, 0))</f>
        <v>10.750800000000005</v>
      </c>
      <c r="AE46" s="203">
        <f>INDEX('Case 3 Assumptions'!$B$87:$H$170, MATCH(AE$8, 'Case 3 Assumptions'!$B$87:$B$170, 0), MATCH($A46, 'Case 3 Assumptions'!$B$87:$H$87, 0))</f>
        <v>10.882600000000005</v>
      </c>
      <c r="AF46" s="203">
        <f>INDEX('Case 3 Assumptions'!$B$87:$H$170, MATCH(AF$8, 'Case 3 Assumptions'!$B$87:$B$170, 0), MATCH($A46, 'Case 3 Assumptions'!$B$87:$H$87, 0))</f>
        <v>11.014400000000006</v>
      </c>
      <c r="AG46" s="203">
        <f>INDEX('Case 3 Assumptions'!$B$87:$H$170, MATCH(AG$8, 'Case 3 Assumptions'!$B$87:$B$170, 0), MATCH($A46, 'Case 3 Assumptions'!$B$87:$H$87, 0))</f>
        <v>11.146200000000006</v>
      </c>
      <c r="AH46" s="203">
        <f>INDEX('Case 3 Assumptions'!$B$87:$H$170, MATCH(AH$8, 'Case 3 Assumptions'!$B$87:$B$170, 0), MATCH($A46, 'Case 3 Assumptions'!$B$87:$H$87, 0))</f>
        <v>11.278000000000006</v>
      </c>
      <c r="AI46" s="203">
        <f>INDEX('Case 3 Assumptions'!$B$87:$H$170, MATCH(AI$8, 'Case 3 Assumptions'!$B$87:$B$170, 0), MATCH($A46, 'Case 3 Assumptions'!$B$87:$H$87, 0))</f>
        <v>11.421200000000006</v>
      </c>
      <c r="AJ46" s="203">
        <f>INDEX('Case 3 Assumptions'!$B$87:$H$170, MATCH(AJ$8, 'Case 3 Assumptions'!$B$87:$B$170, 0), MATCH($A46, 'Case 3 Assumptions'!$B$87:$H$87, 0))</f>
        <v>11.564400000000006</v>
      </c>
      <c r="AK46" s="203">
        <f>INDEX('Case 3 Assumptions'!$B$87:$H$170, MATCH(AK$8, 'Case 3 Assumptions'!$B$87:$B$170, 0), MATCH($A46, 'Case 3 Assumptions'!$B$87:$H$87, 0))</f>
        <v>11.707600000000006</v>
      </c>
      <c r="AL46" s="203">
        <f>INDEX('Case 3 Assumptions'!$B$87:$H$170, MATCH(AL$8, 'Case 3 Assumptions'!$B$87:$B$170, 0), MATCH($A46, 'Case 3 Assumptions'!$B$87:$H$87, 0))</f>
        <v>11.850800000000007</v>
      </c>
      <c r="AM46" s="203">
        <f>INDEX('Case 3 Assumptions'!$B$87:$H$170, MATCH(AM$8, 'Case 3 Assumptions'!$B$87:$B$170, 0), MATCH($A46, 'Case 3 Assumptions'!$B$87:$H$87, 0))</f>
        <v>11.994000000000007</v>
      </c>
      <c r="AN46" s="203">
        <f>INDEX('Case 3 Assumptions'!$B$87:$H$170, MATCH(AN$8, 'Case 3 Assumptions'!$B$87:$B$170, 0), MATCH($A46, 'Case 3 Assumptions'!$B$87:$H$87, 0))</f>
        <v>12.137200000000007</v>
      </c>
      <c r="AO46" s="203">
        <f>INDEX('Case 3 Assumptions'!$B$87:$H$170, MATCH(AO$8, 'Case 3 Assumptions'!$B$87:$B$170, 0), MATCH($A46, 'Case 3 Assumptions'!$B$87:$H$87, 0))</f>
        <v>12.280400000000007</v>
      </c>
      <c r="AP46" s="203">
        <f>INDEX('Case 3 Assumptions'!$B$87:$H$170, MATCH(AP$8, 'Case 3 Assumptions'!$B$87:$B$170, 0), MATCH($A46, 'Case 3 Assumptions'!$B$87:$H$87, 0))</f>
        <v>12.423600000000008</v>
      </c>
      <c r="AQ46" s="203">
        <f>INDEX('Case 3 Assumptions'!$B$87:$H$170, MATCH(AQ$8, 'Case 3 Assumptions'!$B$87:$B$170, 0), MATCH($A46, 'Case 3 Assumptions'!$B$87:$H$87, 0))</f>
        <v>12.566800000000008</v>
      </c>
      <c r="AR46" s="203">
        <f>INDEX('Case 3 Assumptions'!$B$87:$H$170, MATCH(AR$8, 'Case 3 Assumptions'!$B$87:$B$170, 0), MATCH($A46, 'Case 3 Assumptions'!$B$87:$H$87, 0))</f>
        <v>12.710000000000008</v>
      </c>
      <c r="AS46" s="203">
        <f>INDEX('Case 3 Assumptions'!$B$87:$H$170, MATCH(AS$8, 'Case 3 Assumptions'!$B$87:$B$170, 0), MATCH($A46, 'Case 3 Assumptions'!$B$87:$H$87, 0))</f>
        <v>12.857100000000008</v>
      </c>
      <c r="AT46" s="203">
        <f>INDEX('Case 3 Assumptions'!$B$87:$H$170, MATCH(AT$8, 'Case 3 Assumptions'!$B$87:$B$170, 0), MATCH($A46, 'Case 3 Assumptions'!$B$87:$H$87, 0))</f>
        <v>13.004200000000008</v>
      </c>
      <c r="AU46" s="203">
        <f>INDEX('Case 3 Assumptions'!$B$87:$H$170, MATCH(AU$8, 'Case 3 Assumptions'!$B$87:$B$170, 0), MATCH($A46, 'Case 3 Assumptions'!$B$87:$H$87, 0))</f>
        <v>13.151300000000008</v>
      </c>
      <c r="AV46" s="203">
        <f>INDEX('Case 3 Assumptions'!$B$87:$H$170, MATCH(AV$8, 'Case 3 Assumptions'!$B$87:$B$170, 0), MATCH($A46, 'Case 3 Assumptions'!$B$87:$H$87, 0))</f>
        <v>13.298400000000008</v>
      </c>
      <c r="AW46" s="203">
        <f>INDEX('Case 3 Assumptions'!$B$87:$H$170, MATCH(AW$8, 'Case 3 Assumptions'!$B$87:$B$170, 0), MATCH($A46, 'Case 3 Assumptions'!$B$87:$H$87, 0))</f>
        <v>13.445500000000008</v>
      </c>
      <c r="AX46" s="203">
        <f>INDEX('Case 3 Assumptions'!$B$87:$H$170, MATCH(AX$8, 'Case 3 Assumptions'!$B$87:$B$170, 0), MATCH($A46, 'Case 3 Assumptions'!$B$87:$H$87, 0))</f>
        <v>13.592600000000008</v>
      </c>
      <c r="AY46" s="203">
        <f>INDEX('Case 3 Assumptions'!$B$87:$H$170, MATCH(AY$8, 'Case 3 Assumptions'!$B$87:$B$170, 0), MATCH($A46, 'Case 3 Assumptions'!$B$87:$H$87, 0))</f>
        <v>13.739700000000008</v>
      </c>
      <c r="AZ46" s="203">
        <f>INDEX('Case 3 Assumptions'!$B$87:$H$170, MATCH(AZ$8, 'Case 3 Assumptions'!$B$87:$B$170, 0), MATCH($A46, 'Case 3 Assumptions'!$B$87:$H$87, 0))</f>
        <v>13.886800000000008</v>
      </c>
      <c r="BA46" s="203">
        <f>INDEX('Case 3 Assumptions'!$B$87:$H$170, MATCH(BA$8, 'Case 3 Assumptions'!$B$87:$B$170, 0), MATCH($A46, 'Case 3 Assumptions'!$B$87:$H$87, 0))</f>
        <v>14.033900000000008</v>
      </c>
      <c r="BB46" s="203">
        <f>INDEX('Case 3 Assumptions'!$B$87:$H$170, MATCH(BB$8, 'Case 3 Assumptions'!$B$87:$B$170, 0), MATCH($A46, 'Case 3 Assumptions'!$B$87:$H$87, 0))</f>
        <v>14.181000000000008</v>
      </c>
      <c r="BC46" s="203">
        <f>INDEX('Case 3 Assumptions'!$B$87:$H$170, MATCH(BC$8, 'Case 3 Assumptions'!$B$87:$B$170, 0), MATCH($A46, 'Case 3 Assumptions'!$B$87:$H$87, 0))</f>
        <v>14.314800000000009</v>
      </c>
      <c r="BD46" s="203">
        <f>INDEX('Case 3 Assumptions'!$B$87:$H$170, MATCH(BD$8, 'Case 3 Assumptions'!$B$87:$B$170, 0), MATCH($A46, 'Case 3 Assumptions'!$B$87:$H$87, 0))</f>
        <v>14.44860000000001</v>
      </c>
      <c r="BE46" s="203">
        <f>INDEX('Case 3 Assumptions'!$B$87:$H$170, MATCH(BE$8, 'Case 3 Assumptions'!$B$87:$B$170, 0), MATCH($A46, 'Case 3 Assumptions'!$B$87:$H$87, 0))</f>
        <v>14.58240000000001</v>
      </c>
      <c r="BF46" s="203">
        <f>INDEX('Case 3 Assumptions'!$B$87:$H$170, MATCH(BF$8, 'Case 3 Assumptions'!$B$87:$B$170, 0), MATCH($A46, 'Case 3 Assumptions'!$B$87:$H$87, 0))</f>
        <v>14.716200000000011</v>
      </c>
      <c r="BG46" s="203">
        <f>INDEX('Case 3 Assumptions'!$B$87:$H$170, MATCH(BG$8, 'Case 3 Assumptions'!$B$87:$B$170, 0), MATCH($A46, 'Case 3 Assumptions'!$B$87:$H$87, 0))</f>
        <v>14.850000000000012</v>
      </c>
      <c r="BH46" s="203">
        <f>INDEX('Case 3 Assumptions'!$B$87:$H$170, MATCH(BH$8, 'Case 3 Assumptions'!$B$87:$B$170, 0), MATCH($A46, 'Case 3 Assumptions'!$B$87:$H$87, 0))</f>
        <v>14.983800000000013</v>
      </c>
      <c r="BI46" s="203">
        <f>INDEX('Case 3 Assumptions'!$B$87:$H$170, MATCH(BI$8, 'Case 3 Assumptions'!$B$87:$B$170, 0), MATCH($A46, 'Case 3 Assumptions'!$B$87:$H$87, 0))</f>
        <v>15.117600000000014</v>
      </c>
      <c r="BJ46" s="203">
        <f>INDEX('Case 3 Assumptions'!$B$87:$H$170, MATCH(BJ$8, 'Case 3 Assumptions'!$B$87:$B$170, 0), MATCH($A46, 'Case 3 Assumptions'!$B$87:$H$87, 0))</f>
        <v>15.251400000000015</v>
      </c>
      <c r="BK46" s="203">
        <f>INDEX('Case 3 Assumptions'!$B$87:$H$170, MATCH(BK$8, 'Case 3 Assumptions'!$B$87:$B$170, 0), MATCH($A46, 'Case 3 Assumptions'!$B$87:$H$87, 0))</f>
        <v>15.385200000000015</v>
      </c>
      <c r="BL46" s="203">
        <f>INDEX('Case 3 Assumptions'!$B$87:$H$170, MATCH(BL$8, 'Case 3 Assumptions'!$B$87:$B$170, 0), MATCH($A46, 'Case 3 Assumptions'!$B$87:$H$87, 0))</f>
        <v>15.519000000000016</v>
      </c>
      <c r="BM46" s="203">
        <f>INDEX('Case 3 Assumptions'!$B$87:$H$170, MATCH(BM$8, 'Case 3 Assumptions'!$B$87:$B$170, 0), MATCH($A46, 'Case 3 Assumptions'!$B$87:$H$87, 0))</f>
        <v>15.641300000000015</v>
      </c>
      <c r="BN46" s="203">
        <f>INDEX('Case 3 Assumptions'!$B$87:$H$170, MATCH(BN$8, 'Case 3 Assumptions'!$B$87:$B$170, 0), MATCH($A46, 'Case 3 Assumptions'!$B$87:$H$87, 0))</f>
        <v>15.763600000000014</v>
      </c>
      <c r="BO46" s="203">
        <f>INDEX('Case 3 Assumptions'!$B$87:$H$170, MATCH(BO$8, 'Case 3 Assumptions'!$B$87:$B$170, 0), MATCH($A46, 'Case 3 Assumptions'!$B$87:$H$87, 0))</f>
        <v>15.885900000000014</v>
      </c>
      <c r="BP46" s="203">
        <f>INDEX('Case 3 Assumptions'!$B$87:$H$170, MATCH(BP$8, 'Case 3 Assumptions'!$B$87:$B$170, 0), MATCH($A46, 'Case 3 Assumptions'!$B$87:$H$87, 0))</f>
        <v>16.008200000000013</v>
      </c>
      <c r="BQ46" s="203">
        <f>INDEX('Case 3 Assumptions'!$B$87:$H$170, MATCH(BQ$8, 'Case 3 Assumptions'!$B$87:$B$170, 0), MATCH($A46, 'Case 3 Assumptions'!$B$87:$H$87, 0))</f>
        <v>16.130500000000012</v>
      </c>
      <c r="BR46" s="203">
        <f>INDEX('Case 3 Assumptions'!$B$87:$H$170, MATCH(BR$8, 'Case 3 Assumptions'!$B$87:$B$170, 0), MATCH($A46, 'Case 3 Assumptions'!$B$87:$H$87, 0))</f>
        <v>16.252800000000011</v>
      </c>
      <c r="BS46" s="203">
        <f>INDEX('Case 3 Assumptions'!$B$87:$H$170, MATCH(BS$8, 'Case 3 Assumptions'!$B$87:$B$170, 0), MATCH($A46, 'Case 3 Assumptions'!$B$87:$H$87, 0))</f>
        <v>16.37510000000001</v>
      </c>
      <c r="BT46" s="203">
        <f>INDEX('Case 3 Assumptions'!$B$87:$H$170, MATCH(BT$8, 'Case 3 Assumptions'!$B$87:$B$170, 0), MATCH($A46, 'Case 3 Assumptions'!$B$87:$H$87, 0))</f>
        <v>16.49740000000001</v>
      </c>
      <c r="BU46" s="203">
        <f>INDEX('Case 3 Assumptions'!$B$87:$H$170, MATCH(BU$8, 'Case 3 Assumptions'!$B$87:$B$170, 0), MATCH($A46, 'Case 3 Assumptions'!$B$87:$H$87, 0))</f>
        <v>16.619700000000009</v>
      </c>
      <c r="BV46" s="203">
        <f>INDEX('Case 3 Assumptions'!$B$87:$H$170, MATCH(BV$8, 'Case 3 Assumptions'!$B$87:$B$170, 0), MATCH($A46, 'Case 3 Assumptions'!$B$87:$H$87, 0))</f>
        <v>16.742000000000008</v>
      </c>
      <c r="BW46" s="203">
        <f>INDEX('Case 3 Assumptions'!$B$87:$H$170, MATCH(BW$8, 'Case 3 Assumptions'!$B$87:$B$170, 0), MATCH($A46, 'Case 3 Assumptions'!$B$87:$H$87, 0))</f>
        <v>16.861900000000009</v>
      </c>
      <c r="BX46" s="203">
        <f>INDEX('Case 3 Assumptions'!$B$87:$H$170, MATCH(BX$8, 'Case 3 Assumptions'!$B$87:$B$170, 0), MATCH($A46, 'Case 3 Assumptions'!$B$87:$H$87, 0))</f>
        <v>16.98180000000001</v>
      </c>
      <c r="BY46" s="203">
        <f>INDEX('Case 3 Assumptions'!$B$87:$H$170, MATCH(BY$8, 'Case 3 Assumptions'!$B$87:$B$170, 0), MATCH($A46, 'Case 3 Assumptions'!$B$87:$H$87, 0))</f>
        <v>17.101700000000012</v>
      </c>
      <c r="BZ46" s="203">
        <f>INDEX('Case 3 Assumptions'!$B$87:$H$170, MATCH(BZ$8, 'Case 3 Assumptions'!$B$87:$B$170, 0), MATCH($A46, 'Case 3 Assumptions'!$B$87:$H$87, 0))</f>
        <v>17.221600000000013</v>
      </c>
      <c r="CA46" s="203">
        <f>INDEX('Case 3 Assumptions'!$B$87:$H$170, MATCH(CA$8, 'Case 3 Assumptions'!$B$87:$B$170, 0), MATCH($A46, 'Case 3 Assumptions'!$B$87:$H$87, 0))</f>
        <v>17.341500000000014</v>
      </c>
      <c r="CB46" s="203">
        <f>INDEX('Case 3 Assumptions'!$B$87:$H$170, MATCH(CB$8, 'Case 3 Assumptions'!$B$87:$B$170, 0), MATCH($A46, 'Case 3 Assumptions'!$B$87:$H$87, 0))</f>
        <v>17.461400000000015</v>
      </c>
      <c r="CC46" s="203">
        <f>INDEX('Case 3 Assumptions'!$B$87:$H$170, MATCH(CC$8, 'Case 3 Assumptions'!$B$87:$B$170, 0), MATCH($A46, 'Case 3 Assumptions'!$B$87:$H$87, 0))</f>
        <v>17.581300000000017</v>
      </c>
      <c r="CD46" s="203">
        <f>INDEX('Case 3 Assumptions'!$B$87:$H$170, MATCH(CD$8, 'Case 3 Assumptions'!$B$87:$B$170, 0), MATCH($A46, 'Case 3 Assumptions'!$B$87:$H$87, 0))</f>
        <v>17.701200000000018</v>
      </c>
      <c r="CE46" s="203">
        <f>INDEX('Case 3 Assumptions'!$B$87:$H$170, MATCH(CE$8, 'Case 3 Assumptions'!$B$87:$B$170, 0), MATCH($A46, 'Case 3 Assumptions'!$B$87:$H$87, 0))</f>
        <v>17.821100000000019</v>
      </c>
      <c r="CF46" s="203">
        <f>INDEX('Case 3 Assumptions'!$B$87:$H$170, MATCH(CF$8, 'Case 3 Assumptions'!$B$87:$B$170, 0), MATCH($A46, 'Case 3 Assumptions'!$B$87:$H$87, 0))</f>
        <v>17.94100000000002</v>
      </c>
    </row>
    <row r="47" spans="1:84" s="126" customFormat="1" x14ac:dyDescent="0.2">
      <c r="A47" s="120"/>
      <c r="B47" s="212" t="s">
        <v>161</v>
      </c>
      <c r="D47" s="204">
        <f ca="1">'Frequency &amp; Severity Prediction'!AF2</f>
        <v>2282722.4581785742</v>
      </c>
      <c r="E47" s="204">
        <f t="shared" ref="E47:BP52" ca="1" si="21">D47*(E$44/D$44)*(E10/D10)</f>
        <v>2355099.7037147302</v>
      </c>
      <c r="F47" s="204">
        <f t="shared" ca="1" si="21"/>
        <v>2415464.3044867218</v>
      </c>
      <c r="G47" s="204">
        <f t="shared" ca="1" si="21"/>
        <v>2476804.5352471885</v>
      </c>
      <c r="H47" s="204">
        <f t="shared" ca="1" si="21"/>
        <v>2539133.9109172495</v>
      </c>
      <c r="I47" s="204">
        <f t="shared" ca="1" si="21"/>
        <v>2602466.1195443016</v>
      </c>
      <c r="J47" s="204">
        <f t="shared" ca="1" si="21"/>
        <v>2666815.0244169929</v>
      </c>
      <c r="K47" s="204">
        <f t="shared" ca="1" si="21"/>
        <v>2732194.6662052227</v>
      </c>
      <c r="L47" s="204">
        <f t="shared" ca="1" si="21"/>
        <v>2798619.2651254553</v>
      </c>
      <c r="M47" s="204">
        <f t="shared" ca="1" si="21"/>
        <v>2866103.2231316455</v>
      </c>
      <c r="N47" s="204">
        <f t="shared" ca="1" si="21"/>
        <v>2930098.4884473151</v>
      </c>
      <c r="O47" s="204">
        <f t="shared" ca="1" si="21"/>
        <v>2998729.0099548143</v>
      </c>
      <c r="P47" s="204">
        <f t="shared" ca="1" si="21"/>
        <v>3068312.9739650725</v>
      </c>
      <c r="Q47" s="204">
        <f t="shared" ca="1" si="21"/>
        <v>3138861.6170857339</v>
      </c>
      <c r="R47" s="204">
        <f t="shared" ca="1" si="21"/>
        <v>3210386.2979473565</v>
      </c>
      <c r="S47" s="204">
        <f t="shared" ca="1" si="21"/>
        <v>3282898.4984649955</v>
      </c>
      <c r="T47" s="204">
        <f t="shared" ca="1" si="21"/>
        <v>3356409.8251124136</v>
      </c>
      <c r="U47" s="204">
        <f t="shared" ca="1" si="21"/>
        <v>3430932.0102090342</v>
      </c>
      <c r="V47" s="204">
        <f t="shared" ca="1" si="21"/>
        <v>3506476.9132197653</v>
      </c>
      <c r="W47" s="204">
        <f t="shared" ca="1" si="21"/>
        <v>3583056.5220678216</v>
      </c>
      <c r="X47" s="204">
        <f t="shared" ca="1" si="21"/>
        <v>3656443.0158764627</v>
      </c>
      <c r="Y47" s="204">
        <f t="shared" ca="1" si="21"/>
        <v>3731907.6355284057</v>
      </c>
      <c r="Z47" s="204">
        <f t="shared" ca="1" si="21"/>
        <v>3808280.5438307663</v>
      </c>
      <c r="AA47" s="204">
        <f t="shared" ca="1" si="21"/>
        <v>3885570.9902230669</v>
      </c>
      <c r="AB47" s="204">
        <f t="shared" ca="1" si="21"/>
        <v>3963788.3108566753</v>
      </c>
      <c r="AC47" s="204">
        <f t="shared" ca="1" si="21"/>
        <v>4042941.9293684284</v>
      </c>
      <c r="AD47" s="204">
        <f t="shared" ca="1" si="21"/>
        <v>4123041.3576609334</v>
      </c>
      <c r="AE47" s="204">
        <f t="shared" ca="1" si="21"/>
        <v>4204096.196689602</v>
      </c>
      <c r="AF47" s="204">
        <f t="shared" ca="1" si="21"/>
        <v>4286116.137256477</v>
      </c>
      <c r="AG47" s="204">
        <f t="shared" ca="1" si="21"/>
        <v>4369110.9608109044</v>
      </c>
      <c r="AH47" s="204">
        <f t="shared" ca="1" si="21"/>
        <v>4447113.9227350671</v>
      </c>
      <c r="AI47" s="204">
        <f t="shared" ca="1" si="21"/>
        <v>4530465.3584062951</v>
      </c>
      <c r="AJ47" s="204">
        <f t="shared" ca="1" si="21"/>
        <v>4614652.5991243785</v>
      </c>
      <c r="AK47" s="204">
        <f t="shared" ca="1" si="21"/>
        <v>4699682.6482480168</v>
      </c>
      <c r="AL47" s="204">
        <f t="shared" ca="1" si="21"/>
        <v>4785562.5629347954</v>
      </c>
      <c r="AM47" s="204">
        <f t="shared" ca="1" si="21"/>
        <v>4872299.4545337465</v>
      </c>
      <c r="AN47" s="204">
        <f t="shared" ca="1" si="21"/>
        <v>4959900.488980677</v>
      </c>
      <c r="AO47" s="204">
        <f t="shared" ca="1" si="21"/>
        <v>5048372.8871962857</v>
      </c>
      <c r="AP47" s="204">
        <f t="shared" ca="1" si="21"/>
        <v>5137723.9254870852</v>
      </c>
      <c r="AQ47" s="204">
        <f t="shared" ca="1" si="21"/>
        <v>5227960.9359491505</v>
      </c>
      <c r="AR47" s="204">
        <f t="shared" ca="1" si="21"/>
        <v>5314456.5480811186</v>
      </c>
      <c r="AS47" s="204">
        <f t="shared" ca="1" si="21"/>
        <v>5403282.0091293436</v>
      </c>
      <c r="AT47" s="204">
        <f t="shared" ca="1" si="21"/>
        <v>5492873.4619138958</v>
      </c>
      <c r="AU47" s="204">
        <f t="shared" ca="1" si="21"/>
        <v>5583236.4000648968</v>
      </c>
      <c r="AV47" s="204">
        <f t="shared" ca="1" si="21"/>
        <v>5674376.3532776628</v>
      </c>
      <c r="AW47" s="204">
        <f t="shared" ca="1" si="21"/>
        <v>5766298.8875374412</v>
      </c>
      <c r="AX47" s="204">
        <f t="shared" ca="1" si="21"/>
        <v>5859009.6053455034</v>
      </c>
      <c r="AY47" s="204">
        <f t="shared" ca="1" si="21"/>
        <v>5952514.1459466014</v>
      </c>
      <c r="AZ47" s="204">
        <f t="shared" ca="1" si="21"/>
        <v>6046818.1855577873</v>
      </c>
      <c r="BA47" s="204">
        <f t="shared" ca="1" si="21"/>
        <v>6141927.4375986187</v>
      </c>
      <c r="BB47" s="204">
        <f t="shared" ca="1" si="21"/>
        <v>6234179.1240679668</v>
      </c>
      <c r="BC47" s="204">
        <f t="shared" ca="1" si="21"/>
        <v>6321273.3774343645</v>
      </c>
      <c r="BD47" s="204">
        <f t="shared" ca="1" si="21"/>
        <v>6409024.5680789137</v>
      </c>
      <c r="BE47" s="204">
        <f t="shared" ca="1" si="21"/>
        <v>6497436.8417742336</v>
      </c>
      <c r="BF47" s="204">
        <f t="shared" ca="1" si="21"/>
        <v>6586514.3682884239</v>
      </c>
      <c r="BG47" s="204">
        <f t="shared" ca="1" si="21"/>
        <v>6676261.341517006</v>
      </c>
      <c r="BH47" s="204">
        <f t="shared" ca="1" si="21"/>
        <v>6766681.979615584</v>
      </c>
      <c r="BI47" s="204">
        <f t="shared" ca="1" si="21"/>
        <v>6857780.5251331832</v>
      </c>
      <c r="BJ47" s="204">
        <f t="shared" ca="1" si="21"/>
        <v>6949561.2451463211</v>
      </c>
      <c r="BK47" s="204">
        <f t="shared" ca="1" si="21"/>
        <v>7042028.4313937807</v>
      </c>
      <c r="BL47" s="204">
        <f t="shared" ca="1" si="21"/>
        <v>7133225.263399764</v>
      </c>
      <c r="BM47" s="204">
        <f t="shared" ca="1" si="21"/>
        <v>7219759.6319201384</v>
      </c>
      <c r="BN47" s="204">
        <f t="shared" ca="1" si="21"/>
        <v>7306897.1213663435</v>
      </c>
      <c r="BO47" s="204">
        <f t="shared" ca="1" si="21"/>
        <v>7394641.2802060824</v>
      </c>
      <c r="BP47" s="204">
        <f t="shared" ca="1" si="21"/>
        <v>7482995.6761119887</v>
      </c>
      <c r="BQ47" s="204">
        <f t="shared" ref="BQ47:CF51" ca="1" si="22">BP47*(BQ$44/BP$44)*(BQ10/BP10)</f>
        <v>7571963.8960605096</v>
      </c>
      <c r="BR47" s="204">
        <f t="shared" ca="1" si="22"/>
        <v>7661549.5464312788</v>
      </c>
      <c r="BS47" s="204">
        <f t="shared" ca="1" si="22"/>
        <v>7751756.253106988</v>
      </c>
      <c r="BT47" s="204">
        <f t="shared" ca="1" si="22"/>
        <v>7842587.661573749</v>
      </c>
      <c r="BU47" s="204">
        <f t="shared" ca="1" si="22"/>
        <v>7934047.437021967</v>
      </c>
      <c r="BV47" s="204">
        <f t="shared" ca="1" si="22"/>
        <v>8024138.9004197745</v>
      </c>
      <c r="BW47" s="204">
        <f t="shared" ca="1" si="22"/>
        <v>8113683.8547211876</v>
      </c>
      <c r="BX47" s="204">
        <f t="shared" ca="1" si="22"/>
        <v>8203813.0934839826</v>
      </c>
      <c r="BY47" s="204">
        <f t="shared" ca="1" si="22"/>
        <v>8294529.8436861718</v>
      </c>
      <c r="BZ47" s="204">
        <f t="shared" ca="1" si="22"/>
        <v>8385837.3487154329</v>
      </c>
      <c r="CA47" s="204">
        <f t="shared" ca="1" si="22"/>
        <v>8477738.8684485201</v>
      </c>
      <c r="CB47" s="204">
        <f t="shared" ca="1" si="22"/>
        <v>8570237.6793310568</v>
      </c>
      <c r="CC47" s="204">
        <f t="shared" ca="1" si="22"/>
        <v>8663337.0744576994</v>
      </c>
      <c r="CD47" s="204">
        <f t="shared" ca="1" si="22"/>
        <v>8757040.3636526763</v>
      </c>
      <c r="CE47" s="204">
        <f t="shared" ca="1" si="22"/>
        <v>8851350.8735507019</v>
      </c>
      <c r="CF47" s="204">
        <f t="shared" ca="1" si="22"/>
        <v>8946271.9476782717</v>
      </c>
    </row>
    <row r="48" spans="1:84" s="126" customFormat="1" x14ac:dyDescent="0.2">
      <c r="A48" s="120"/>
      <c r="B48" s="212" t="s">
        <v>162</v>
      </c>
      <c r="D48" s="204">
        <f ca="1">'Frequency &amp; Severity Prediction'!AF3</f>
        <v>2133616.2644987684</v>
      </c>
      <c r="E48" s="204">
        <f ca="1">D48*(E$44/D$44)*(E11/D11)</f>
        <v>2256863.6986501943</v>
      </c>
      <c r="F48" s="303">
        <f ca="1">E48*(F$44/E$44)*(F11/E11)*(1-('Case 3 Assumptions'!$C$173*'Case 3 Assumptions'!$C$174^('Program Case 3 - Forecasts'!F7)))</f>
        <v>2200363.6767569124</v>
      </c>
      <c r="G48" s="303">
        <f ca="1">F48*(G$44/F$44)*(G11/F11)*(1-('Case 3 Assumptions'!$C$173*'Case 3 Assumptions'!$C$174^('Program Case 3 - Forecasts'!G7)))</f>
        <v>2213372.8823530949</v>
      </c>
      <c r="H48" s="303">
        <f ca="1">G48*(H$44/G$44)*(H11/G11)*(1-('Case 3 Assumptions'!$C$173*'Case 3 Assumptions'!$C$174^('Program Case 3 - Forecasts'!H7)))</f>
        <v>2228116.1712480099</v>
      </c>
      <c r="I48" s="303">
        <f ca="1">H48*(I$44/H$44)*(I11/H11)*(1-('Case 3 Assumptions'!$C$173*'Case 3 Assumptions'!$C$174^('Program Case 3 - Forecasts'!I7)))</f>
        <v>2244531.2482966809</v>
      </c>
      <c r="J48" s="303">
        <f ca="1">I48*(J$44/I$44)*(J11/I11)*(1-('Case 3 Assumptions'!$C$173*'Case 3 Assumptions'!$C$174^('Program Case 3 - Forecasts'!J7)))</f>
        <v>2262562.037369193</v>
      </c>
      <c r="K48" s="303">
        <f ca="1">J48*(K$44/J$44)*(K11/J11)*(1-('Case 3 Assumptions'!$C$173*'Case 3 Assumptions'!$C$174^('Program Case 3 - Forecasts'!K7)))</f>
        <v>2282158.0480263121</v>
      </c>
      <c r="L48" s="303">
        <f ca="1">K48*(L$44/K$44)*(L11/K11)*(1-('Case 3 Assumptions'!$C$173*'Case 3 Assumptions'!$C$174^('Program Case 3 - Forecasts'!L7)))</f>
        <v>2303273.8166324445</v>
      </c>
      <c r="M48" s="303">
        <f ca="1">L48*(M$44/L$44)*(M11/L11)*(1-('Case 3 Assumptions'!$C$173*'Case 3 Assumptions'!$C$174^('Program Case 3 - Forecasts'!M7)))</f>
        <v>2325868.4122336581</v>
      </c>
      <c r="N48" s="303">
        <f ca="1">M48*(N$44/M$44)*(N11/M11)*(1-('Case 3 Assumptions'!$C$173*'Case 3 Assumptions'!$C$174^('Program Case 3 - Forecasts'!N7)))</f>
        <v>2346251.5054921834</v>
      </c>
      <c r="O48" s="303">
        <f ca="1">N48*(O$44/N$44)*(O11/N11)*(1-('Case 3 Assumptions'!$C$173*'Case 3 Assumptions'!$C$174^('Program Case 3 - Forecasts'!O7)))</f>
        <v>2370939.6297893557</v>
      </c>
      <c r="P48" s="303">
        <f ca="1">O48*(P$44/O$44)*(P11/O11)*(1-('Case 3 Assumptions'!$C$173*'Case 3 Assumptions'!$C$174^('Program Case 3 - Forecasts'!P7)))</f>
        <v>2396905.8740207264</v>
      </c>
      <c r="Q48" s="303">
        <f ca="1">P48*(Q$44/P$44)*(Q11/P11)*(1-('Case 3 Assumptions'!$C$173*'Case 3 Assumptions'!$C$174^('Program Case 3 - Forecasts'!Q7)))</f>
        <v>2424122.9384466731</v>
      </c>
      <c r="R48" s="303">
        <f ca="1">Q48*(R$44/Q$44)*(R11/Q11)*(1-('Case 3 Assumptions'!$C$173*'Case 3 Assumptions'!$C$174^('Program Case 3 - Forecasts'!R7)))</f>
        <v>2452566.0417760555</v>
      </c>
      <c r="S48" s="303">
        <f ca="1">R48*(S$44/R$44)*(S11/R11)*(1-('Case 3 Assumptions'!$C$173*'Case 3 Assumptions'!$C$174^('Program Case 3 - Forecasts'!S7)))</f>
        <v>2482212.6997074345</v>
      </c>
      <c r="T48" s="303">
        <f ca="1">S48*(T$44/S$44)*(T11/S11)*(1-('Case 3 Assumptions'!$C$173*'Case 3 Assumptions'!$C$174^('Program Case 3 - Forecasts'!T7)))</f>
        <v>2513042.526554998</v>
      </c>
      <c r="U48" s="303">
        <f ca="1">T48*(U$44/T$44)*(U11/T11)*(1-('Case 3 Assumptions'!$C$173*'Case 3 Assumptions'!$C$174^('Program Case 3 - Forecasts'!U7)))</f>
        <v>2545037.0573224039</v>
      </c>
      <c r="V48" s="303">
        <f ca="1">U48*(V$44/U$44)*(V11/U11)*(1-('Case 3 Assumptions'!$C$173*'Case 3 Assumptions'!$C$174^('Program Case 3 - Forecasts'!V7)))</f>
        <v>2578179.5879177819</v>
      </c>
      <c r="W48" s="303">
        <f ca="1">V48*(W$44/V$44)*(W11/V11)*(1-('Case 3 Assumptions'!$C$173*'Case 3 Assumptions'!$C$174^('Program Case 3 - Forecasts'!W7)))</f>
        <v>2612455.0314881052</v>
      </c>
      <c r="X48" s="303">
        <f ca="1">W48*(X$44/W$44)*(X11/W11)*(1-('Case 3 Assumptions'!$C$173*'Case 3 Assumptions'!$C$174^('Program Case 3 - Forecasts'!X7)))</f>
        <v>2644782.951399534</v>
      </c>
      <c r="Y48" s="204">
        <f t="shared" ca="1" si="21"/>
        <v>2699368.1148008755</v>
      </c>
      <c r="Z48" s="204">
        <f t="shared" ca="1" si="21"/>
        <v>2754610.2626888179</v>
      </c>
      <c r="AA48" s="204">
        <f t="shared" ca="1" si="21"/>
        <v>2810516.0853795665</v>
      </c>
      <c r="AB48" s="204">
        <f t="shared" ca="1" si="21"/>
        <v>2867092.3359098453</v>
      </c>
      <c r="AC48" s="204">
        <f t="shared" ca="1" si="21"/>
        <v>2924345.8305964805</v>
      </c>
      <c r="AD48" s="204">
        <f t="shared" ca="1" si="21"/>
        <v>2982283.4496008032</v>
      </c>
      <c r="AE48" s="204">
        <f t="shared" ca="1" si="21"/>
        <v>3040912.1374979313</v>
      </c>
      <c r="AF48" s="204">
        <f t="shared" ca="1" si="21"/>
        <v>3100238.9038509619</v>
      </c>
      <c r="AG48" s="204">
        <f t="shared" ca="1" si="21"/>
        <v>3160270.8237901125</v>
      </c>
      <c r="AH48" s="204">
        <f t="shared" ca="1" si="21"/>
        <v>3216692.0241096374</v>
      </c>
      <c r="AI48" s="204">
        <f t="shared" ca="1" si="21"/>
        <v>3276981.8891726914</v>
      </c>
      <c r="AJ48" s="204">
        <f t="shared" ca="1" si="21"/>
        <v>3337876.3097912446</v>
      </c>
      <c r="AK48" s="204">
        <f t="shared" ca="1" si="21"/>
        <v>3399380.3516435032</v>
      </c>
      <c r="AL48" s="204">
        <f t="shared" ca="1" si="21"/>
        <v>3461499.1193215479</v>
      </c>
      <c r="AM48" s="204">
        <f t="shared" ca="1" si="21"/>
        <v>3524237.7566152858</v>
      </c>
      <c r="AN48" s="204">
        <f t="shared" ca="1" si="21"/>
        <v>3587601.4467983991</v>
      </c>
      <c r="AO48" s="204">
        <f t="shared" ca="1" si="21"/>
        <v>3651595.4129163106</v>
      </c>
      <c r="AP48" s="204">
        <f t="shared" ca="1" si="21"/>
        <v>3716224.9180761781</v>
      </c>
      <c r="AQ48" s="204">
        <f t="shared" ca="1" si="21"/>
        <v>3781495.2657389389</v>
      </c>
      <c r="AR48" s="204">
        <f t="shared" ca="1" si="21"/>
        <v>3844059.380465792</v>
      </c>
      <c r="AS48" s="204">
        <f t="shared" ca="1" si="21"/>
        <v>3908308.7244349159</v>
      </c>
      <c r="AT48" s="204">
        <f t="shared" ca="1" si="21"/>
        <v>3973112.1265081456</v>
      </c>
      <c r="AU48" s="204">
        <f t="shared" ca="1" si="21"/>
        <v>4038473.5603449177</v>
      </c>
      <c r="AV48" s="204">
        <f t="shared" ca="1" si="21"/>
        <v>4104397.0256913882</v>
      </c>
      <c r="AW48" s="204">
        <f t="shared" ca="1" si="21"/>
        <v>4170886.5485429903</v>
      </c>
      <c r="AX48" s="204">
        <f t="shared" ca="1" si="21"/>
        <v>4237946.181307978</v>
      </c>
      <c r="AY48" s="204">
        <f t="shared" ca="1" si="21"/>
        <v>4305580.0029719397</v>
      </c>
      <c r="AZ48" s="204">
        <f t="shared" ca="1" si="21"/>
        <v>4373792.1192633202</v>
      </c>
      <c r="BA48" s="204">
        <f t="shared" ca="1" si="21"/>
        <v>4442586.6628199238</v>
      </c>
      <c r="BB48" s="204">
        <f t="shared" ca="1" si="21"/>
        <v>4509314.268460867</v>
      </c>
      <c r="BC48" s="204">
        <f t="shared" ca="1" si="21"/>
        <v>4572311.3931167554</v>
      </c>
      <c r="BD48" s="204">
        <f t="shared" ca="1" si="21"/>
        <v>4635783.6944691893</v>
      </c>
      <c r="BE48" s="204">
        <f t="shared" ca="1" si="21"/>
        <v>4699734.1712436238</v>
      </c>
      <c r="BF48" s="204">
        <f t="shared" ca="1" si="21"/>
        <v>4764165.8395219538</v>
      </c>
      <c r="BG48" s="204">
        <f t="shared" ca="1" si="21"/>
        <v>4829081.7328379536</v>
      </c>
      <c r="BH48" s="204">
        <f t="shared" ca="1" si="21"/>
        <v>4894484.9022732256</v>
      </c>
      <c r="BI48" s="204">
        <f t="shared" ca="1" si="21"/>
        <v>4960378.4165536566</v>
      </c>
      <c r="BJ48" s="204">
        <f t="shared" ca="1" si="21"/>
        <v>5026765.3621463906</v>
      </c>
      <c r="BK48" s="204">
        <f t="shared" ca="1" si="21"/>
        <v>5093648.8433573088</v>
      </c>
      <c r="BL48" s="204">
        <f t="shared" ca="1" si="21"/>
        <v>5159613.4503438761</v>
      </c>
      <c r="BM48" s="204">
        <f t="shared" ca="1" si="21"/>
        <v>5222205.5983902337</v>
      </c>
      <c r="BN48" s="204">
        <f t="shared" ca="1" si="21"/>
        <v>5285233.9966216329</v>
      </c>
      <c r="BO48" s="204">
        <f t="shared" ca="1" si="21"/>
        <v>5348701.2117201863</v>
      </c>
      <c r="BP48" s="204">
        <f t="shared" ca="1" si="21"/>
        <v>5412609.8242593408</v>
      </c>
      <c r="BQ48" s="204">
        <f t="shared" ca="1" si="22"/>
        <v>5476962.4287754018</v>
      </c>
      <c r="BR48" s="204">
        <f t="shared" ca="1" si="22"/>
        <v>5541761.6338394135</v>
      </c>
      <c r="BS48" s="204">
        <f t="shared" ca="1" si="22"/>
        <v>5607010.0621293932</v>
      </c>
      <c r="BT48" s="204">
        <f t="shared" ca="1" si="22"/>
        <v>5672710.3505029324</v>
      </c>
      <c r="BU48" s="204">
        <f t="shared" ca="1" si="22"/>
        <v>5738865.1500701541</v>
      </c>
      <c r="BV48" s="204">
        <f t="shared" ca="1" si="22"/>
        <v>5804030.2204477219</v>
      </c>
      <c r="BW48" s="204">
        <f t="shared" ca="1" si="22"/>
        <v>5868799.9891797695</v>
      </c>
      <c r="BX48" s="204">
        <f t="shared" ca="1" si="22"/>
        <v>5933992.3832817515</v>
      </c>
      <c r="BY48" s="204">
        <f t="shared" ca="1" si="22"/>
        <v>5999609.7368954532</v>
      </c>
      <c r="BZ48" s="204">
        <f t="shared" ca="1" si="22"/>
        <v>6065654.396032122</v>
      </c>
      <c r="CA48" s="204">
        <f t="shared" ca="1" si="22"/>
        <v>6132128.718629905</v>
      </c>
      <c r="CB48" s="204">
        <f t="shared" ca="1" si="22"/>
        <v>6199035.0746115586</v>
      </c>
      <c r="CC48" s="204">
        <f t="shared" ca="1" si="22"/>
        <v>6266375.8459424432</v>
      </c>
      <c r="CD48" s="204">
        <f t="shared" ca="1" si="22"/>
        <v>6334153.4266887773</v>
      </c>
      <c r="CE48" s="204">
        <f t="shared" ca="1" si="22"/>
        <v>6402370.2230761545</v>
      </c>
      <c r="CF48" s="204">
        <f t="shared" ca="1" si="22"/>
        <v>6471028.6535483571</v>
      </c>
    </row>
    <row r="49" spans="1:84" s="126" customFormat="1" x14ac:dyDescent="0.2">
      <c r="A49" s="120"/>
      <c r="B49" s="212" t="s">
        <v>163</v>
      </c>
      <c r="D49" s="204">
        <f ca="1">'Frequency &amp; Severity Prediction'!AF4</f>
        <v>2253647.3827051888</v>
      </c>
      <c r="E49" s="204">
        <f ca="1">D49*(E$44/D$44)*(E12/D12)</f>
        <v>2300833.0288988086</v>
      </c>
      <c r="F49" s="204">
        <f t="shared" ref="F49:X50" ca="1" si="23">E49*(F$44/E$44)*(F12/E12)</f>
        <v>2359806.6965585756</v>
      </c>
      <c r="G49" s="204">
        <f t="shared" ca="1" si="23"/>
        <v>2419733.5135469795</v>
      </c>
      <c r="H49" s="204">
        <f t="shared" ca="1" si="23"/>
        <v>2480626.6833716435</v>
      </c>
      <c r="I49" s="204">
        <f t="shared" ca="1" si="23"/>
        <v>2542499.5786772603</v>
      </c>
      <c r="J49" s="204">
        <f t="shared" ca="1" si="23"/>
        <v>2605365.7433118299</v>
      </c>
      <c r="K49" s="204">
        <f t="shared" ca="1" si="23"/>
        <v>2669238.8944173479</v>
      </c>
      <c r="L49" s="204">
        <f t="shared" ca="1" si="23"/>
        <v>2734132.9245452289</v>
      </c>
      <c r="M49" s="204">
        <f t="shared" ca="1" si="23"/>
        <v>2800061.9037967459</v>
      </c>
      <c r="N49" s="204">
        <f t="shared" ca="1" si="23"/>
        <v>2862582.5775071573</v>
      </c>
      <c r="O49" s="204">
        <f t="shared" ca="1" si="23"/>
        <v>2929631.7009162153</v>
      </c>
      <c r="P49" s="204">
        <f t="shared" ca="1" si="23"/>
        <v>2997612.2974166428</v>
      </c>
      <c r="Q49" s="204">
        <f t="shared" ca="1" si="23"/>
        <v>3066535.3446999416</v>
      </c>
      <c r="R49" s="204">
        <f t="shared" ca="1" si="23"/>
        <v>3136411.9396688486</v>
      </c>
      <c r="S49" s="204">
        <f t="shared" ca="1" si="23"/>
        <v>3207253.2996698543</v>
      </c>
      <c r="T49" s="204">
        <f t="shared" ca="1" si="23"/>
        <v>3279070.7637380487</v>
      </c>
      <c r="U49" s="204">
        <f t="shared" ca="1" si="23"/>
        <v>3351875.7938544229</v>
      </c>
      <c r="V49" s="204">
        <f t="shared" ca="1" si="23"/>
        <v>3425679.9762157402</v>
      </c>
      <c r="W49" s="204">
        <f t="shared" ca="1" si="23"/>
        <v>3500495.0225171098</v>
      </c>
      <c r="X49" s="204">
        <f t="shared" ca="1" si="23"/>
        <v>3572190.5301695755</v>
      </c>
      <c r="Y49" s="204">
        <f t="shared" ca="1" si="21"/>
        <v>3645916.2790771932</v>
      </c>
      <c r="Z49" s="204">
        <f t="shared" ca="1" si="21"/>
        <v>3720529.3876678669</v>
      </c>
      <c r="AA49" s="204">
        <f t="shared" ca="1" si="21"/>
        <v>3796038.8922536983</v>
      </c>
      <c r="AB49" s="204">
        <f t="shared" ca="1" si="21"/>
        <v>3872453.9138606018</v>
      </c>
      <c r="AC49" s="204">
        <f t="shared" ca="1" si="21"/>
        <v>3949783.6589841051</v>
      </c>
      <c r="AD49" s="204">
        <f t="shared" ca="1" si="21"/>
        <v>4028037.4203516664</v>
      </c>
      <c r="AE49" s="204">
        <f t="shared" ca="1" si="21"/>
        <v>4107224.5776915778</v>
      </c>
      <c r="AF49" s="204">
        <f t="shared" ca="1" si="21"/>
        <v>4187354.5985084972</v>
      </c>
      <c r="AG49" s="204">
        <f t="shared" ca="1" si="21"/>
        <v>4268437.0388656743</v>
      </c>
      <c r="AH49" s="204">
        <f t="shared" ca="1" si="21"/>
        <v>4344642.6410590624</v>
      </c>
      <c r="AI49" s="204">
        <f t="shared" ca="1" si="21"/>
        <v>4426073.4764058637</v>
      </c>
      <c r="AJ49" s="204">
        <f t="shared" ca="1" si="21"/>
        <v>4508320.8580137398</v>
      </c>
      <c r="AK49" s="204">
        <f t="shared" ca="1" si="21"/>
        <v>4591391.6278686086</v>
      </c>
      <c r="AL49" s="204">
        <f t="shared" ca="1" si="21"/>
        <v>4675292.6805156283</v>
      </c>
      <c r="AM49" s="204">
        <f t="shared" ca="1" si="21"/>
        <v>4760030.9634427177</v>
      </c>
      <c r="AN49" s="204">
        <f t="shared" ca="1" si="21"/>
        <v>4845613.4774667667</v>
      </c>
      <c r="AO49" s="204">
        <f t="shared" ca="1" si="21"/>
        <v>4932047.277122586</v>
      </c>
      <c r="AP49" s="204">
        <f t="shared" ca="1" si="21"/>
        <v>5019339.4710545903</v>
      </c>
      <c r="AQ49" s="204">
        <f t="shared" ca="1" si="21"/>
        <v>5107497.2224112423</v>
      </c>
      <c r="AR49" s="204">
        <f t="shared" ca="1" si="21"/>
        <v>5191999.7854807153</v>
      </c>
      <c r="AS49" s="204">
        <f t="shared" ca="1" si="21"/>
        <v>5278778.5126252854</v>
      </c>
      <c r="AT49" s="204">
        <f t="shared" ca="1" si="21"/>
        <v>5366305.5813725591</v>
      </c>
      <c r="AU49" s="204">
        <f t="shared" ca="1" si="21"/>
        <v>5454586.3587673437</v>
      </c>
      <c r="AV49" s="204">
        <f t="shared" ca="1" si="21"/>
        <v>5543626.2470886176</v>
      </c>
      <c r="AW49" s="204">
        <f t="shared" ca="1" si="21"/>
        <v>5633430.6840690905</v>
      </c>
      <c r="AX49" s="204">
        <f t="shared" ca="1" si="21"/>
        <v>5724005.1431160886</v>
      </c>
      <c r="AY49" s="204">
        <f t="shared" ca="1" si="21"/>
        <v>5815355.1335337656</v>
      </c>
      <c r="AZ49" s="204">
        <f t="shared" ca="1" si="21"/>
        <v>5907486.2007466555</v>
      </c>
      <c r="BA49" s="204">
        <f t="shared" ca="1" si="21"/>
        <v>6000403.9265245674</v>
      </c>
      <c r="BB49" s="204">
        <f t="shared" ca="1" si="21"/>
        <v>6090529.9313240666</v>
      </c>
      <c r="BC49" s="204">
        <f t="shared" ca="1" si="21"/>
        <v>6175617.3416178264</v>
      </c>
      <c r="BD49" s="204">
        <f t="shared" ca="1" si="21"/>
        <v>6261346.5519105848</v>
      </c>
      <c r="BE49" s="204">
        <f t="shared" ca="1" si="21"/>
        <v>6347721.6124472469</v>
      </c>
      <c r="BF49" s="204">
        <f t="shared" ca="1" si="21"/>
        <v>6434746.596915286</v>
      </c>
      <c r="BG49" s="204">
        <f t="shared" ca="1" si="21"/>
        <v>6522425.6025736518</v>
      </c>
      <c r="BH49" s="204">
        <f t="shared" ca="1" si="21"/>
        <v>6610762.7503823685</v>
      </c>
      <c r="BI49" s="204">
        <f t="shared" ca="1" si="21"/>
        <v>6699762.1851328043</v>
      </c>
      <c r="BJ49" s="204">
        <f t="shared" ca="1" si="21"/>
        <v>6789428.0755786551</v>
      </c>
      <c r="BK49" s="204">
        <f t="shared" ca="1" si="21"/>
        <v>6879764.6145676067</v>
      </c>
      <c r="BL49" s="204">
        <f t="shared" ca="1" si="21"/>
        <v>6968860.0710696541</v>
      </c>
      <c r="BM49" s="204">
        <f t="shared" ca="1" si="21"/>
        <v>7053400.497495139</v>
      </c>
      <c r="BN49" s="204">
        <f t="shared" ca="1" si="21"/>
        <v>7138530.1476143738</v>
      </c>
      <c r="BO49" s="204">
        <f t="shared" ca="1" si="21"/>
        <v>7224252.4881305639</v>
      </c>
      <c r="BP49" s="204">
        <f t="shared" ca="1" si="21"/>
        <v>7310571.0045093233</v>
      </c>
      <c r="BQ49" s="204">
        <f t="shared" ca="1" si="22"/>
        <v>7397489.2010752745</v>
      </c>
      <c r="BR49" s="204">
        <f t="shared" ca="1" si="22"/>
        <v>7485010.6011091368</v>
      </c>
      <c r="BS49" s="204">
        <f t="shared" ca="1" si="22"/>
        <v>7573138.7469452918</v>
      </c>
      <c r="BT49" s="204">
        <f t="shared" ca="1" si="22"/>
        <v>7661877.2000698382</v>
      </c>
      <c r="BU49" s="204">
        <f t="shared" ca="1" si="22"/>
        <v>7751229.5412191367</v>
      </c>
      <c r="BV49" s="204">
        <f t="shared" ca="1" si="22"/>
        <v>7839245.0992358737</v>
      </c>
      <c r="BW49" s="204">
        <f t="shared" ca="1" si="22"/>
        <v>7926726.7409272874</v>
      </c>
      <c r="BX49" s="204">
        <f t="shared" ca="1" si="22"/>
        <v>8014779.2038815534</v>
      </c>
      <c r="BY49" s="204">
        <f t="shared" ca="1" si="22"/>
        <v>8103405.6407200182</v>
      </c>
      <c r="BZ49" s="204">
        <f t="shared" ca="1" si="22"/>
        <v>8192609.2200955749</v>
      </c>
      <c r="CA49" s="204">
        <f t="shared" ca="1" si="22"/>
        <v>8282393.1267702514</v>
      </c>
      <c r="CB49" s="204">
        <f t="shared" ca="1" si="22"/>
        <v>8372760.5616931608</v>
      </c>
      <c r="CC49" s="204">
        <f t="shared" ca="1" si="22"/>
        <v>8463714.7420788202</v>
      </c>
      <c r="CD49" s="204">
        <f t="shared" ca="1" si="22"/>
        <v>8555258.9014858287</v>
      </c>
      <c r="CE49" s="204">
        <f t="shared" ca="1" si="22"/>
        <v>8647396.2898959238</v>
      </c>
      <c r="CF49" s="204">
        <f t="shared" ca="1" si="22"/>
        <v>8740130.1737933997</v>
      </c>
    </row>
    <row r="50" spans="1:84" s="126" customFormat="1" x14ac:dyDescent="0.2">
      <c r="A50" s="120"/>
      <c r="B50" s="212" t="s">
        <v>164</v>
      </c>
      <c r="D50" s="204">
        <f ca="1">'Frequency &amp; Severity Prediction'!AF5</f>
        <v>1517077.7129327022</v>
      </c>
      <c r="E50" s="204">
        <f ca="1">D50*(E$44/D$44)*(E13/D13)</f>
        <v>1517773.999253666</v>
      </c>
      <c r="F50" s="204">
        <f t="shared" ca="1" si="23"/>
        <v>1821435.0577175773</v>
      </c>
      <c r="G50" s="204">
        <f t="shared" ca="1" si="23"/>
        <v>1867690.035093186</v>
      </c>
      <c r="H50" s="204">
        <f t="shared" ca="1" si="23"/>
        <v>1762338.1682047984</v>
      </c>
      <c r="I50" s="204">
        <f t="shared" ca="1" si="23"/>
        <v>1677192.4364614394</v>
      </c>
      <c r="J50" s="204">
        <f t="shared" ca="1" si="23"/>
        <v>1718662.907771918</v>
      </c>
      <c r="K50" s="204">
        <f t="shared" ca="1" si="23"/>
        <v>1760797.6506153629</v>
      </c>
      <c r="L50" s="204">
        <f t="shared" ca="1" si="23"/>
        <v>1803605.8293913873</v>
      </c>
      <c r="M50" s="204">
        <f t="shared" ca="1" si="23"/>
        <v>1847096.7256226442</v>
      </c>
      <c r="N50" s="204">
        <f t="shared" ca="1" si="23"/>
        <v>1888339.28941655</v>
      </c>
      <c r="O50" s="204">
        <f t="shared" ca="1" si="23"/>
        <v>1932569.1030991725</v>
      </c>
      <c r="P50" s="204">
        <f t="shared" ca="1" si="23"/>
        <v>1977413.3749460026</v>
      </c>
      <c r="Q50" s="204">
        <f t="shared" ca="1" si="23"/>
        <v>2022879.3465319497</v>
      </c>
      <c r="R50" s="204">
        <f t="shared" ca="1" si="23"/>
        <v>2068974.338071143</v>
      </c>
      <c r="S50" s="204">
        <f t="shared" ca="1" si="23"/>
        <v>2115705.7492299769</v>
      </c>
      <c r="T50" s="204">
        <f t="shared" ca="1" si="23"/>
        <v>2163081.0599482907</v>
      </c>
      <c r="U50" s="204">
        <f t="shared" ca="1" si="23"/>
        <v>2211107.8312687632</v>
      </c>
      <c r="V50" s="204">
        <f t="shared" ca="1" si="23"/>
        <v>2259793.7061745995</v>
      </c>
      <c r="W50" s="204">
        <f t="shared" ca="1" si="23"/>
        <v>2309146.4104355965</v>
      </c>
      <c r="X50" s="204">
        <f t="shared" ca="1" si="23"/>
        <v>2356441.2710410552</v>
      </c>
      <c r="Y50" s="204">
        <f t="shared" ca="1" si="21"/>
        <v>2405075.40631381</v>
      </c>
      <c r="Z50" s="204">
        <f t="shared" ca="1" si="21"/>
        <v>2454294.8997755395</v>
      </c>
      <c r="AA50" s="204">
        <f t="shared" ca="1" si="21"/>
        <v>2504105.7123453468</v>
      </c>
      <c r="AB50" s="204">
        <f t="shared" ca="1" si="21"/>
        <v>2554513.860824889</v>
      </c>
      <c r="AC50" s="204">
        <f t="shared" ca="1" si="21"/>
        <v>2605525.4183969474</v>
      </c>
      <c r="AD50" s="204">
        <f t="shared" ca="1" si="21"/>
        <v>2657146.5151283038</v>
      </c>
      <c r="AE50" s="204">
        <f t="shared" ca="1" si="21"/>
        <v>2709383.3384769536</v>
      </c>
      <c r="AF50" s="204">
        <f t="shared" ca="1" si="21"/>
        <v>2762242.1338036982</v>
      </c>
      <c r="AG50" s="204">
        <f t="shared" ca="1" si="21"/>
        <v>2815729.2048881478</v>
      </c>
      <c r="AH50" s="204">
        <f t="shared" ca="1" si="21"/>
        <v>2865999.2071672566</v>
      </c>
      <c r="AI50" s="204">
        <f t="shared" ca="1" si="21"/>
        <v>2919716.1014722879</v>
      </c>
      <c r="AJ50" s="204">
        <f t="shared" ca="1" si="21"/>
        <v>2973971.6409848067</v>
      </c>
      <c r="AK50" s="204">
        <f t="shared" ca="1" si="21"/>
        <v>3028770.3391085244</v>
      </c>
      <c r="AL50" s="204">
        <f t="shared" ca="1" si="21"/>
        <v>3084116.7439185283</v>
      </c>
      <c r="AM50" s="204">
        <f t="shared" ca="1" si="21"/>
        <v>3140015.4384142742</v>
      </c>
      <c r="AN50" s="204">
        <f t="shared" ca="1" si="21"/>
        <v>3196471.0407743608</v>
      </c>
      <c r="AO50" s="204">
        <f t="shared" ca="1" si="21"/>
        <v>3253488.2046130989</v>
      </c>
      <c r="AP50" s="204">
        <f t="shared" ca="1" si="21"/>
        <v>3311071.6192388944</v>
      </c>
      <c r="AQ50" s="204">
        <f t="shared" ca="1" si="21"/>
        <v>3369226.0099144466</v>
      </c>
      <c r="AR50" s="204">
        <f t="shared" ca="1" si="21"/>
        <v>3424969.2087846939</v>
      </c>
      <c r="AS50" s="204">
        <f t="shared" ca="1" si="21"/>
        <v>3482213.9084626166</v>
      </c>
      <c r="AT50" s="204">
        <f t="shared" ca="1" si="21"/>
        <v>3539952.2612708956</v>
      </c>
      <c r="AU50" s="204">
        <f t="shared" ca="1" si="21"/>
        <v>3598187.8076494318</v>
      </c>
      <c r="AV50" s="204">
        <f t="shared" ca="1" si="21"/>
        <v>3656924.1112807998</v>
      </c>
      <c r="AW50" s="204">
        <f t="shared" ca="1" si="21"/>
        <v>3716164.7592350808</v>
      </c>
      <c r="AX50" s="204">
        <f t="shared" ca="1" si="21"/>
        <v>3775913.3621155745</v>
      </c>
      <c r="AY50" s="204">
        <f t="shared" ca="1" si="21"/>
        <v>3836173.554205385</v>
      </c>
      <c r="AZ50" s="204">
        <f t="shared" ca="1" si="21"/>
        <v>3896948.993614885</v>
      </c>
      <c r="BA50" s="204">
        <f t="shared" ca="1" si="21"/>
        <v>3958243.3624300756</v>
      </c>
      <c r="BB50" s="204">
        <f t="shared" ca="1" si="21"/>
        <v>4017696.1367179868</v>
      </c>
      <c r="BC50" s="204">
        <f t="shared" ca="1" si="21"/>
        <v>4073825.1375562209</v>
      </c>
      <c r="BD50" s="204">
        <f t="shared" ca="1" si="21"/>
        <v>4130377.5099902926</v>
      </c>
      <c r="BE50" s="204">
        <f t="shared" ca="1" si="21"/>
        <v>4187355.925816169</v>
      </c>
      <c r="BF50" s="204">
        <f t="shared" ca="1" si="21"/>
        <v>4244763.072294008</v>
      </c>
      <c r="BG50" s="204">
        <f t="shared" ca="1" si="21"/>
        <v>4302601.6522331936</v>
      </c>
      <c r="BH50" s="204">
        <f t="shared" ca="1" si="21"/>
        <v>4360874.3840778274</v>
      </c>
      <c r="BI50" s="204">
        <f t="shared" ca="1" si="21"/>
        <v>4419584.0019926643</v>
      </c>
      <c r="BJ50" s="204">
        <f t="shared" ca="1" si="21"/>
        <v>4478733.2559495131</v>
      </c>
      <c r="BK50" s="204">
        <f t="shared" ca="1" si="21"/>
        <v>4538324.9118140927</v>
      </c>
      <c r="BL50" s="204">
        <f t="shared" ca="1" si="21"/>
        <v>4597097.8717081724</v>
      </c>
      <c r="BM50" s="204">
        <f t="shared" ca="1" si="21"/>
        <v>4652866.0476265401</v>
      </c>
      <c r="BN50" s="204">
        <f t="shared" ca="1" si="21"/>
        <v>4709022.9125070721</v>
      </c>
      <c r="BO50" s="204">
        <f t="shared" ca="1" si="21"/>
        <v>4765570.7532049753</v>
      </c>
      <c r="BP50" s="204">
        <f t="shared" ca="1" si="21"/>
        <v>4822511.8689523162</v>
      </c>
      <c r="BQ50" s="204">
        <f t="shared" ca="1" si="22"/>
        <v>4879848.5714217508</v>
      </c>
      <c r="BR50" s="204">
        <f t="shared" ca="1" si="22"/>
        <v>4937583.1847905666</v>
      </c>
      <c r="BS50" s="204">
        <f t="shared" ca="1" si="22"/>
        <v>4995718.0458050435</v>
      </c>
      <c r="BT50" s="204">
        <f t="shared" ca="1" si="22"/>
        <v>5054255.5038451375</v>
      </c>
      <c r="BU50" s="204">
        <f t="shared" ca="1" si="22"/>
        <v>5113197.9209894855</v>
      </c>
      <c r="BV50" s="204">
        <f t="shared" ca="1" si="22"/>
        <v>5171258.5120057492</v>
      </c>
      <c r="BW50" s="204">
        <f t="shared" ca="1" si="22"/>
        <v>5228966.8982743528</v>
      </c>
      <c r="BX50" s="204">
        <f t="shared" ca="1" si="22"/>
        <v>5287051.8341057003</v>
      </c>
      <c r="BY50" s="204">
        <f t="shared" ca="1" si="22"/>
        <v>5345515.3991668718</v>
      </c>
      <c r="BZ50" s="204">
        <f t="shared" ca="1" si="22"/>
        <v>5404359.683700365</v>
      </c>
      <c r="CA50" s="204">
        <f t="shared" ca="1" si="22"/>
        <v>5463586.788575273</v>
      </c>
      <c r="CB50" s="204">
        <f t="shared" ca="1" si="22"/>
        <v>5523198.8253387073</v>
      </c>
      <c r="CC50" s="204">
        <f t="shared" ca="1" si="22"/>
        <v>5583197.9162674621</v>
      </c>
      <c r="CD50" s="204">
        <f t="shared" ca="1" si="22"/>
        <v>5643586.1944199149</v>
      </c>
      <c r="CE50" s="204">
        <f t="shared" ca="1" si="22"/>
        <v>5704365.803688175</v>
      </c>
      <c r="CF50" s="204">
        <f t="shared" ca="1" si="22"/>
        <v>5765538.8988504782</v>
      </c>
    </row>
    <row r="51" spans="1:84" s="126" customFormat="1" x14ac:dyDescent="0.2">
      <c r="A51" s="120"/>
      <c r="B51" s="212" t="s">
        <v>165</v>
      </c>
      <c r="D51" s="204">
        <f ca="1">'Frequency &amp; Severity Prediction'!AF6</f>
        <v>1426136.8471234667</v>
      </c>
      <c r="E51" s="204">
        <f ca="1">D51*(E$44/D$44)*(E14/D14)</f>
        <v>1437527.7893094453</v>
      </c>
      <c r="F51" s="303">
        <f ca="1">E51*(F$44/E$44)*(F14/E14)*(1-('Case 3 Assumptions'!$C$173*'Case 3 Assumptions'!$C$174^('Program Case 3 - Forecasts'!F7)))</f>
        <v>1401539.6383117745</v>
      </c>
      <c r="G51" s="303">
        <f ca="1">F51*(G$44/F$44)*(G14/F14)*(1-('Case 3 Assumptions'!$C$173*'Case 3 Assumptions'!$C$174^('Program Case 3 - Forecasts'!G7)))</f>
        <v>1409825.9582045258</v>
      </c>
      <c r="H51" s="303">
        <f ca="1">G51*(H$44/G$44)*(H14/G14)*(1-('Case 3 Assumptions'!$C$173*'Case 3 Assumptions'!$C$174^('Program Case 3 - Forecasts'!H7)))</f>
        <v>1419216.816635601</v>
      </c>
      <c r="I51" s="303">
        <f ca="1">H51*(I$44/H$44)*(I14/H14)*(1-('Case 3 Assumptions'!$C$173*'Case 3 Assumptions'!$C$174^('Program Case 3 - Forecasts'!I7)))</f>
        <v>1429672.534202964</v>
      </c>
      <c r="J51" s="303">
        <f ca="1">I51*(J$44/I$44)*(J14/I14)*(1-('Case 3 Assumptions'!$C$173*'Case 3 Assumptions'!$C$174^('Program Case 3 - Forecasts'!J7)))</f>
        <v>1441157.3927570782</v>
      </c>
      <c r="K51" s="303">
        <f ca="1">J51*(K$44/J$44)*(K14/J14)*(1-('Case 3 Assumptions'!$C$173*'Case 3 Assumptions'!$C$174^('Program Case 3 - Forecasts'!K7)))</f>
        <v>1453639.2319997677</v>
      </c>
      <c r="L51" s="303">
        <f ca="1">K51*(L$44/K$44)*(L14/K14)*(1-('Case 3 Assumptions'!$C$173*'Case 3 Assumptions'!$C$174^('Program Case 3 - Forecasts'!L7)))</f>
        <v>1467089.0934965424</v>
      </c>
      <c r="M51" s="303">
        <f ca="1">L51*(M$44/L$44)*(M14/L14)*(1-('Case 3 Assumptions'!$C$173*'Case 3 Assumptions'!$C$174^('Program Case 3 - Forecasts'!M7)))</f>
        <v>1481480.9059415646</v>
      </c>
      <c r="N51" s="303">
        <f ca="1">M51*(N$44/M$44)*(N14/M14)*(1-('Case 3 Assumptions'!$C$173*'Case 3 Assumptions'!$C$174^('Program Case 3 - Forecasts'!N7)))</f>
        <v>1494464.0838839186</v>
      </c>
      <c r="O51" s="303">
        <f ca="1">N51*(O$44/N$44)*(O14/N14)*(1-('Case 3 Assumptions'!$C$173*'Case 3 Assumptions'!$C$174^('Program Case 3 - Forecasts'!O7)))</f>
        <v>1510189.3865525457</v>
      </c>
      <c r="P51" s="303">
        <f ca="1">O51*(P$44/O$44)*(P14/O14)*(1-('Case 3 Assumptions'!$C$173*'Case 3 Assumptions'!$C$174^('Program Case 3 - Forecasts'!P7)))</f>
        <v>1526728.7981656243</v>
      </c>
      <c r="Q51" s="303">
        <f ca="1">P51*(Q$44/P$44)*(Q14/P14)*(1-('Case 3 Assumptions'!$C$173*'Case 3 Assumptions'!$C$174^('Program Case 3 - Forecasts'!Q7)))</f>
        <v>1544064.9299307482</v>
      </c>
      <c r="R51" s="303">
        <f ca="1">Q51*(R$44/Q$44)*(R14/Q14)*(1-('Case 3 Assumptions'!$C$173*'Case 3 Assumptions'!$C$174^('Program Case 3 - Forecasts'!R7)))</f>
        <v>1562181.9972018653</v>
      </c>
      <c r="S51" s="303">
        <f ca="1">R51*(S$44/R$44)*(S14/R14)*(1-('Case 3 Assumptions'!$C$173*'Case 3 Assumptions'!$C$174^('Program Case 3 - Forecasts'!S7)))</f>
        <v>1581065.6784192997</v>
      </c>
      <c r="T51" s="303">
        <f ca="1">S51*(T$44/S$44)*(T14/S14)*(1-('Case 3 Assumptions'!$C$173*'Case 3 Assumptions'!$C$174^('Program Case 3 - Forecasts'!T7)))</f>
        <v>1600702.9887537593</v>
      </c>
      <c r="U51" s="303">
        <f ca="1">T51*(U$44/T$44)*(U14/T14)*(1-('Case 3 Assumptions'!$C$173*'Case 3 Assumptions'!$C$174^('Program Case 3 - Forecasts'!U7)))</f>
        <v>1621082.1667748203</v>
      </c>
      <c r="V51" s="303">
        <f ca="1">U51*(V$44/U$44)*(V14/U14)*(1-('Case 3 Assumptions'!$C$173*'Case 3 Assumptions'!$C$174^('Program Case 3 - Forecasts'!V7)))</f>
        <v>1642192.5726745604</v>
      </c>
      <c r="W51" s="303">
        <f ca="1">V51*(W$44/V$44)*(W14/V14)*(1-('Case 3 Assumptions'!$C$173*'Case 3 Assumptions'!$C$174^('Program Case 3 - Forecasts'!W7)))</f>
        <v>1664024.5967585647</v>
      </c>
      <c r="X51" s="303">
        <f ca="1">W51*(X$44/W$44)*(X14/W14)*(1-('Case 3 Assumptions'!$C$173*'Case 3 Assumptions'!$C$174^('Program Case 3 - Forecasts'!X7)))</f>
        <v>1684616.129721341</v>
      </c>
      <c r="Y51" s="204">
        <f t="shared" ca="1" si="21"/>
        <v>1719384.5959430076</v>
      </c>
      <c r="Z51" s="204">
        <f t="shared" ca="1" si="21"/>
        <v>1754571.5338061827</v>
      </c>
      <c r="AA51" s="204">
        <f t="shared" ca="1" si="21"/>
        <v>1790181.2047624853</v>
      </c>
      <c r="AB51" s="204">
        <f t="shared" ca="1" si="21"/>
        <v>1826217.9102138835</v>
      </c>
      <c r="AC51" s="204">
        <f t="shared" ca="1" si="21"/>
        <v>1862685.9918691218</v>
      </c>
      <c r="AD51" s="204">
        <f t="shared" ca="1" si="21"/>
        <v>1899589.8321032261</v>
      </c>
      <c r="AE51" s="204">
        <f t="shared" ca="1" si="21"/>
        <v>1936933.8543201103</v>
      </c>
      <c r="AF51" s="204">
        <f t="shared" ca="1" si="21"/>
        <v>1974722.5233183121</v>
      </c>
      <c r="AG51" s="204">
        <f t="shared" ca="1" si="21"/>
        <v>2012960.3456598842</v>
      </c>
      <c r="AH51" s="204">
        <f t="shared" ca="1" si="21"/>
        <v>2048898.2906115537</v>
      </c>
      <c r="AI51" s="204">
        <f t="shared" ca="1" si="21"/>
        <v>2087300.4132092507</v>
      </c>
      <c r="AJ51" s="204">
        <f t="shared" ca="1" si="21"/>
        <v>2126087.6124120313</v>
      </c>
      <c r="AK51" s="204">
        <f t="shared" ca="1" si="21"/>
        <v>2165263.1148450547</v>
      </c>
      <c r="AL51" s="204">
        <f t="shared" ca="1" si="21"/>
        <v>2204830.1719199922</v>
      </c>
      <c r="AM51" s="204">
        <f t="shared" ca="1" si="21"/>
        <v>2244792.0600158903</v>
      </c>
      <c r="AN51" s="204">
        <f t="shared" ca="1" si="21"/>
        <v>2285152.0806613099</v>
      </c>
      <c r="AO51" s="204">
        <f t="shared" ca="1" si="21"/>
        <v>2325913.5607177461</v>
      </c>
      <c r="AP51" s="204">
        <f t="shared" ca="1" si="21"/>
        <v>2367079.8525643451</v>
      </c>
      <c r="AQ51" s="204">
        <f t="shared" ca="1" si="21"/>
        <v>2408654.3342839214</v>
      </c>
      <c r="AR51" s="204">
        <f t="shared" ca="1" si="21"/>
        <v>2448505.0588036105</v>
      </c>
      <c r="AS51" s="204">
        <f t="shared" ca="1" si="21"/>
        <v>2489429.2038708366</v>
      </c>
      <c r="AT51" s="204">
        <f t="shared" ca="1" si="21"/>
        <v>2530706.2607785175</v>
      </c>
      <c r="AU51" s="204">
        <f t="shared" ca="1" si="21"/>
        <v>2572338.760581526</v>
      </c>
      <c r="AV51" s="204">
        <f t="shared" ca="1" si="21"/>
        <v>2614329.2509508864</v>
      </c>
      <c r="AW51" s="204">
        <f t="shared" ca="1" si="21"/>
        <v>2656680.2962773144</v>
      </c>
      <c r="AX51" s="204">
        <f t="shared" ca="1" si="21"/>
        <v>2699394.4777753865</v>
      </c>
      <c r="AY51" s="204">
        <f t="shared" ca="1" si="21"/>
        <v>2742474.3935883334</v>
      </c>
      <c r="AZ51" s="204">
        <f t="shared" ca="1" si="21"/>
        <v>2785922.6588934623</v>
      </c>
      <c r="BA51" s="204">
        <f t="shared" ca="1" si="21"/>
        <v>2829741.9060082189</v>
      </c>
      <c r="BB51" s="204">
        <f t="shared" ca="1" si="21"/>
        <v>2872244.6001143404</v>
      </c>
      <c r="BC51" s="204">
        <f t="shared" ca="1" si="21"/>
        <v>2912371.133849449</v>
      </c>
      <c r="BD51" s="204">
        <f t="shared" ca="1" si="21"/>
        <v>2952800.3352673808</v>
      </c>
      <c r="BE51" s="204">
        <f t="shared" ca="1" si="21"/>
        <v>2993534.1144308373</v>
      </c>
      <c r="BF51" s="204">
        <f t="shared" ca="1" si="21"/>
        <v>3034574.3924578456</v>
      </c>
      <c r="BG51" s="204">
        <f t="shared" ca="1" si="21"/>
        <v>3075923.1015825518</v>
      </c>
      <c r="BH51" s="204">
        <f t="shared" ca="1" si="21"/>
        <v>3117582.1852163346</v>
      </c>
      <c r="BI51" s="204">
        <f t="shared" ca="1" si="21"/>
        <v>3159553.5980092436</v>
      </c>
      <c r="BJ51" s="204">
        <f t="shared" ca="1" si="21"/>
        <v>3201839.3059117664</v>
      </c>
      <c r="BK51" s="204">
        <f t="shared" ca="1" si="21"/>
        <v>3244441.2862369209</v>
      </c>
      <c r="BL51" s="204">
        <f t="shared" ca="1" si="21"/>
        <v>3286457.9821103942</v>
      </c>
      <c r="BM51" s="204">
        <f t="shared" ca="1" si="21"/>
        <v>3326326.562682196</v>
      </c>
      <c r="BN51" s="204">
        <f t="shared" ca="1" si="21"/>
        <v>3366473.0163769796</v>
      </c>
      <c r="BO51" s="204">
        <f t="shared" ca="1" si="21"/>
        <v>3406898.9780639065</v>
      </c>
      <c r="BP51" s="204">
        <f t="shared" ca="1" si="21"/>
        <v>3447606.0914603388</v>
      </c>
      <c r="BQ51" s="204">
        <f t="shared" ca="1" si="22"/>
        <v>3488596.0091773933</v>
      </c>
      <c r="BR51" s="204">
        <f t="shared" ca="1" si="22"/>
        <v>3529870.3927657288</v>
      </c>
      <c r="BS51" s="204">
        <f t="shared" ca="1" si="22"/>
        <v>3571430.9127615569</v>
      </c>
      <c r="BT51" s="204">
        <f t="shared" ca="1" si="22"/>
        <v>3613279.2487328849</v>
      </c>
      <c r="BU51" s="204">
        <f t="shared" ca="1" si="22"/>
        <v>3655417.0893259859</v>
      </c>
      <c r="BV51" s="204">
        <f t="shared" ca="1" si="22"/>
        <v>3696924.5138178091</v>
      </c>
      <c r="BW51" s="204">
        <f t="shared" ca="1" si="22"/>
        <v>3738180.1476937719</v>
      </c>
      <c r="BX51" s="204">
        <f t="shared" ca="1" si="22"/>
        <v>3779704.9762553116</v>
      </c>
      <c r="BY51" s="204">
        <f t="shared" ca="1" si="22"/>
        <v>3821500.4862531279</v>
      </c>
      <c r="BZ51" s="204">
        <f t="shared" ca="1" si="22"/>
        <v>3863568.1719982689</v>
      </c>
      <c r="CA51" s="204">
        <f t="shared" ca="1" si="22"/>
        <v>3905909.5353987189</v>
      </c>
      <c r="CB51" s="204">
        <f t="shared" ca="1" si="22"/>
        <v>3948526.0859961617</v>
      </c>
      <c r="CC51" s="204">
        <f t="shared" ca="1" si="22"/>
        <v>3991419.3410029137</v>
      </c>
      <c r="CD51" s="204">
        <f t="shared" ca="1" si="22"/>
        <v>4034590.8253390263</v>
      </c>
      <c r="CE51" s="204">
        <f t="shared" ca="1" si="22"/>
        <v>4078042.0716695734</v>
      </c>
      <c r="CF51" s="204">
        <f t="shared" ca="1" si="22"/>
        <v>4121774.6204420989</v>
      </c>
    </row>
    <row r="52" spans="1:84" s="126" customFormat="1" x14ac:dyDescent="0.2">
      <c r="A52" s="120"/>
      <c r="B52" s="212" t="s">
        <v>166</v>
      </c>
      <c r="D52" s="204">
        <f ca="1">'Frequency &amp; Severity Prediction'!AF7</f>
        <v>750108.42469560937</v>
      </c>
      <c r="E52" s="204">
        <f ca="1">D52*(E$44/D$44)*(E15/D15)</f>
        <v>776587.60907219257</v>
      </c>
      <c r="F52" s="204">
        <f t="shared" ref="F52:X52" ca="1" si="24">E52*(F$44/E$44)*(F15/E15)</f>
        <v>796492.6691051824</v>
      </c>
      <c r="G52" s="204">
        <f t="shared" ca="1" si="24"/>
        <v>816719.44042661344</v>
      </c>
      <c r="H52" s="204">
        <f t="shared" ca="1" si="24"/>
        <v>1060289.5681954569</v>
      </c>
      <c r="I52" s="204">
        <f t="shared" ca="1" si="24"/>
        <v>858156.0000540436</v>
      </c>
      <c r="J52" s="204">
        <f t="shared" ca="1" si="24"/>
        <v>879374.87333684997</v>
      </c>
      <c r="K52" s="204">
        <f t="shared" ca="1" si="24"/>
        <v>900933.62926477636</v>
      </c>
      <c r="L52" s="204">
        <f t="shared" ca="1" si="24"/>
        <v>922836.95691484481</v>
      </c>
      <c r="M52" s="204">
        <f t="shared" ca="1" si="24"/>
        <v>945089.60529151128</v>
      </c>
      <c r="N52" s="204">
        <f t="shared" ca="1" si="24"/>
        <v>966191.86690916051</v>
      </c>
      <c r="O52" s="204">
        <f t="shared" ca="1" si="24"/>
        <v>988822.59142703109</v>
      </c>
      <c r="P52" s="204">
        <f t="shared" ca="1" si="24"/>
        <v>1011767.7109713361</v>
      </c>
      <c r="Q52" s="204">
        <f t="shared" ca="1" si="24"/>
        <v>1035030.9307823469</v>
      </c>
      <c r="R52" s="204">
        <f t="shared" ca="1" si="24"/>
        <v>1058615.9963370522</v>
      </c>
      <c r="S52" s="204">
        <f t="shared" ca="1" si="24"/>
        <v>1082526.6937651632</v>
      </c>
      <c r="T52" s="204">
        <f t="shared" ca="1" si="24"/>
        <v>1106766.8502692794</v>
      </c>
      <c r="U52" s="204">
        <f t="shared" ca="1" si="24"/>
        <v>1131340.3345492594</v>
      </c>
      <c r="V52" s="204">
        <f t="shared" ca="1" si="24"/>
        <v>1156251.0572308332</v>
      </c>
      <c r="W52" s="204">
        <f t="shared" ca="1" si="24"/>
        <v>1181502.9712985016</v>
      </c>
      <c r="X52" s="204">
        <f t="shared" ca="1" si="24"/>
        <v>1205701.9645195319</v>
      </c>
      <c r="Y52" s="204">
        <f t="shared" ca="1" si="21"/>
        <v>1230586.2139857463</v>
      </c>
      <c r="Z52" s="204">
        <f t="shared" ca="1" si="21"/>
        <v>1255769.9691205581</v>
      </c>
      <c r="AA52" s="204">
        <f t="shared" ca="1" si="21"/>
        <v>1281256.2799010505</v>
      </c>
      <c r="AB52" s="204">
        <f t="shared" ca="1" si="21"/>
        <v>1307048.2248972971</v>
      </c>
      <c r="AC52" s="204">
        <f t="shared" ca="1" si="21"/>
        <v>1333148.9115274628</v>
      </c>
      <c r="AD52" s="204">
        <f t="shared" ca="1" si="21"/>
        <v>1359561.4763151065</v>
      </c>
      <c r="AE52" s="204">
        <f t="shared" ca="1" si="21"/>
        <v>1386289.0851487026</v>
      </c>
      <c r="AF52" s="204">
        <f t="shared" ca="1" si="21"/>
        <v>1413334.9335434029</v>
      </c>
      <c r="AG52" s="204">
        <f t="shared" ca="1" si="21"/>
        <v>1440702.2469050577</v>
      </c>
      <c r="AH52" s="204">
        <f t="shared" ca="1" si="21"/>
        <v>1466423.507710147</v>
      </c>
      <c r="AI52" s="204">
        <f t="shared" ca="1" si="21"/>
        <v>1493908.4129303184</v>
      </c>
      <c r="AJ52" s="204">
        <f t="shared" ca="1" si="21"/>
        <v>1521668.9225514263</v>
      </c>
      <c r="AK52" s="204">
        <f t="shared" ca="1" si="21"/>
        <v>1549707.3459116188</v>
      </c>
      <c r="AL52" s="204">
        <f t="shared" ca="1" si="21"/>
        <v>1578026.0100890773</v>
      </c>
      <c r="AM52" s="204">
        <f t="shared" ca="1" si="21"/>
        <v>1606627.2600314629</v>
      </c>
      <c r="AN52" s="204">
        <f t="shared" ref="AN52:CF52" ca="1" si="25">AM52*(AN$44/AM$44)*(AN15/AM15)</f>
        <v>1635513.4586862749</v>
      </c>
      <c r="AO52" s="204">
        <f t="shared" ca="1" si="25"/>
        <v>1664686.9871321283</v>
      </c>
      <c r="AP52" s="204">
        <f t="shared" ca="1" si="25"/>
        <v>1694150.2447109567</v>
      </c>
      <c r="AQ52" s="204">
        <f t="shared" ca="1" si="25"/>
        <v>1723905.6491611479</v>
      </c>
      <c r="AR52" s="204">
        <f t="shared" ca="1" si="25"/>
        <v>1752427.3378670868</v>
      </c>
      <c r="AS52" s="204">
        <f t="shared" ca="1" si="25"/>
        <v>1781717.2878048206</v>
      </c>
      <c r="AT52" s="204">
        <f t="shared" ca="1" si="25"/>
        <v>1811259.8213975667</v>
      </c>
      <c r="AU52" s="204">
        <f t="shared" ca="1" si="25"/>
        <v>1841056.7501546536</v>
      </c>
      <c r="AV52" s="204">
        <f t="shared" ca="1" si="25"/>
        <v>1871109.897477807</v>
      </c>
      <c r="AW52" s="204">
        <f t="shared" ca="1" si="25"/>
        <v>1901421.0987352568</v>
      </c>
      <c r="AX52" s="204">
        <f t="shared" ca="1" si="25"/>
        <v>1931992.2013362916</v>
      </c>
      <c r="AY52" s="204">
        <f t="shared" ca="1" si="25"/>
        <v>1962825.0648062604</v>
      </c>
      <c r="AZ52" s="204">
        <f t="shared" ca="1" si="25"/>
        <v>1993921.5608620264</v>
      </c>
      <c r="BA52" s="204">
        <f t="shared" ca="1" si="25"/>
        <v>2025283.5734878751</v>
      </c>
      <c r="BB52" s="204">
        <f t="shared" ca="1" si="25"/>
        <v>2055703.3117754338</v>
      </c>
      <c r="BC52" s="204">
        <f t="shared" ca="1" si="25"/>
        <v>2084422.4007715618</v>
      </c>
      <c r="BD52" s="204">
        <f t="shared" ca="1" si="25"/>
        <v>2113358.11301695</v>
      </c>
      <c r="BE52" s="204">
        <f t="shared" ca="1" si="25"/>
        <v>2142511.815568645</v>
      </c>
      <c r="BF52" s="204">
        <f t="shared" ca="1" si="25"/>
        <v>2171884.883396137</v>
      </c>
      <c r="BG52" s="204">
        <f t="shared" ca="1" si="25"/>
        <v>2201478.6994248675</v>
      </c>
      <c r="BH52" s="204">
        <f t="shared" ca="1" si="25"/>
        <v>2231294.654579971</v>
      </c>
      <c r="BI52" s="204">
        <f t="shared" ca="1" si="25"/>
        <v>2261334.1478302469</v>
      </c>
      <c r="BJ52" s="204">
        <f t="shared" ca="1" si="25"/>
        <v>2291598.5862323674</v>
      </c>
      <c r="BK52" s="204">
        <f t="shared" ca="1" si="25"/>
        <v>2322089.3849753174</v>
      </c>
      <c r="BL52" s="204">
        <f t="shared" ca="1" si="25"/>
        <v>2352161.2879231102</v>
      </c>
      <c r="BM52" s="204">
        <f t="shared" ca="1" si="25"/>
        <v>2380695.7564408598</v>
      </c>
      <c r="BN52" s="204">
        <f t="shared" ca="1" si="25"/>
        <v>2409429.1024146397</v>
      </c>
      <c r="BO52" s="204">
        <f t="shared" ca="1" si="25"/>
        <v>2438362.4959418536</v>
      </c>
      <c r="BP52" s="204">
        <f t="shared" ca="1" si="25"/>
        <v>2467497.1134526785</v>
      </c>
      <c r="BQ52" s="204">
        <f t="shared" ca="1" si="25"/>
        <v>2496834.1377426698</v>
      </c>
      <c r="BR52" s="204">
        <f t="shared" ca="1" si="25"/>
        <v>2526374.7580055306</v>
      </c>
      <c r="BS52" s="204">
        <f t="shared" ca="1" si="25"/>
        <v>2556120.1698660427</v>
      </c>
      <c r="BT52" s="204">
        <f t="shared" ca="1" si="25"/>
        <v>2586071.5754131624</v>
      </c>
      <c r="BU52" s="204">
        <f t="shared" ca="1" si="25"/>
        <v>2616230.1832332816</v>
      </c>
      <c r="BV52" s="204">
        <f t="shared" ca="1" si="25"/>
        <v>2645937.5939418655</v>
      </c>
      <c r="BW52" s="204">
        <f t="shared" ca="1" si="25"/>
        <v>2675464.7947884914</v>
      </c>
      <c r="BX52" s="204">
        <f t="shared" ca="1" si="25"/>
        <v>2705184.6618191288</v>
      </c>
      <c r="BY52" s="204">
        <f t="shared" ca="1" si="25"/>
        <v>2735098.2591208466</v>
      </c>
      <c r="BZ52" s="204">
        <f t="shared" ca="1" si="25"/>
        <v>2765206.6561917546</v>
      </c>
      <c r="CA52" s="204">
        <f t="shared" ca="1" si="25"/>
        <v>2795510.9279671903</v>
      </c>
      <c r="CB52" s="204">
        <f t="shared" ca="1" si="25"/>
        <v>2826012.1548460294</v>
      </c>
      <c r="CC52" s="204">
        <f t="shared" ca="1" si="25"/>
        <v>2856711.422717121</v>
      </c>
      <c r="CD52" s="204">
        <f t="shared" ca="1" si="25"/>
        <v>2887609.8229858438</v>
      </c>
      <c r="CE52" s="204">
        <f t="shared" ca="1" si="25"/>
        <v>2918708.4526007865</v>
      </c>
      <c r="CF52" s="204">
        <f t="shared" ca="1" si="25"/>
        <v>2950008.4140805583</v>
      </c>
    </row>
    <row r="53" spans="1:84" s="126" customFormat="1" x14ac:dyDescent="0.2">
      <c r="A53" s="120"/>
      <c r="B53" s="118" t="s">
        <v>167</v>
      </c>
      <c r="D53" s="204">
        <f ca="1">'Frequency &amp; Severity Prediction'!AG2</f>
        <v>9776316.1558009125</v>
      </c>
      <c r="E53" s="204">
        <f t="shared" ref="E53:BP58" ca="1" si="26">D53*(E$45/D$45)*(E10/D10)</f>
        <v>10086253.600443425</v>
      </c>
      <c r="F53" s="204">
        <f t="shared" ca="1" si="26"/>
        <v>10344743.242222972</v>
      </c>
      <c r="G53" s="204">
        <f t="shared" ca="1" si="26"/>
        <v>10607410.527451385</v>
      </c>
      <c r="H53" s="204">
        <f t="shared" ca="1" si="26"/>
        <v>10874313.326086247</v>
      </c>
      <c r="I53" s="204">
        <f t="shared" ca="1" si="26"/>
        <v>11145510.249393508</v>
      </c>
      <c r="J53" s="204">
        <f t="shared" ca="1" si="26"/>
        <v>11421060.659003507</v>
      </c>
      <c r="K53" s="204">
        <f t="shared" ca="1" si="26"/>
        <v>11701024.676074171</v>
      </c>
      <c r="L53" s="204">
        <f t="shared" ca="1" si="26"/>
        <v>11985463.190562619</v>
      </c>
      <c r="M53" s="204">
        <f t="shared" ca="1" si="26"/>
        <v>12274437.870606409</v>
      </c>
      <c r="N53" s="204">
        <f t="shared" ca="1" si="26"/>
        <v>12548471.17099645</v>
      </c>
      <c r="O53" s="204">
        <f t="shared" ca="1" si="26"/>
        <v>12842417.904864531</v>
      </c>
      <c r="P53" s="204">
        <f t="shared" ca="1" si="26"/>
        <v>13140448.352529824</v>
      </c>
      <c r="Q53" s="204">
        <f t="shared" ca="1" si="26"/>
        <v>13442610.642252034</v>
      </c>
      <c r="R53" s="204">
        <f t="shared" ca="1" si="26"/>
        <v>13748953.424938105</v>
      </c>
      <c r="S53" s="204">
        <f t="shared" ca="1" si="26"/>
        <v>14059525.879545853</v>
      </c>
      <c r="T53" s="204">
        <f t="shared" ca="1" si="26"/>
        <v>14374377.718541658</v>
      </c>
      <c r="U53" s="204">
        <f t="shared" ca="1" si="26"/>
        <v>14693559.193412755</v>
      </c>
      <c r="V53" s="204">
        <f t="shared" ca="1" si="26"/>
        <v>15017121.100234646</v>
      </c>
      <c r="W53" s="204">
        <f t="shared" ca="1" si="26"/>
        <v>15345114.785294181</v>
      </c>
      <c r="X53" s="204">
        <f t="shared" ca="1" si="26"/>
        <v>15659433.78286471</v>
      </c>
      <c r="Y53" s="204">
        <f t="shared" ca="1" si="26"/>
        <v>15982608.588444868</v>
      </c>
      <c r="Z53" s="204">
        <f t="shared" ca="1" si="26"/>
        <v>16309673.06632125</v>
      </c>
      <c r="AA53" s="204">
        <f t="shared" ca="1" si="26"/>
        <v>16640666.826268241</v>
      </c>
      <c r="AB53" s="204">
        <f t="shared" ca="1" si="26"/>
        <v>16975629.849393755</v>
      </c>
      <c r="AC53" s="204">
        <f t="shared" ca="1" si="26"/>
        <v>17314602.491452191</v>
      </c>
      <c r="AD53" s="204">
        <f t="shared" ca="1" si="26"/>
        <v>17657625.486185949</v>
      </c>
      <c r="AE53" s="204">
        <f t="shared" ca="1" si="26"/>
        <v>18004739.948695835</v>
      </c>
      <c r="AF53" s="204">
        <f t="shared" ca="1" si="26"/>
        <v>18355987.378840514</v>
      </c>
      <c r="AG53" s="204">
        <f t="shared" ca="1" si="26"/>
        <v>18711409.6646653</v>
      </c>
      <c r="AH53" s="204">
        <f t="shared" ca="1" si="26"/>
        <v>19045453.296801213</v>
      </c>
      <c r="AI53" s="204">
        <f t="shared" ca="1" si="26"/>
        <v>19402498.553790316</v>
      </c>
      <c r="AJ53" s="204">
        <f t="shared" ca="1" si="26"/>
        <v>19763124.227192611</v>
      </c>
      <c r="AK53" s="204">
        <f t="shared" ca="1" si="26"/>
        <v>20127360.318488847</v>
      </c>
      <c r="AL53" s="204">
        <f t="shared" ca="1" si="26"/>
        <v>20495237.059629533</v>
      </c>
      <c r="AM53" s="204">
        <f t="shared" ca="1" si="26"/>
        <v>20866784.91471659</v>
      </c>
      <c r="AN53" s="204">
        <f t="shared" ca="1" si="26"/>
        <v>21242034.581696946</v>
      </c>
      <c r="AO53" s="204">
        <f t="shared" ca="1" si="26"/>
        <v>21621016.994068041</v>
      </c>
      <c r="AP53" s="204">
        <f t="shared" ca="1" si="26"/>
        <v>22003763.322595339</v>
      </c>
      <c r="AQ53" s="204">
        <f t="shared" ca="1" si="26"/>
        <v>22390304.977041986</v>
      </c>
      <c r="AR53" s="204">
        <f t="shared" ca="1" si="26"/>
        <v>22760823.802513994</v>
      </c>
      <c r="AS53" s="204">
        <f t="shared" ca="1" si="26"/>
        <v>23141234.743439391</v>
      </c>
      <c r="AT53" s="204">
        <f t="shared" ca="1" si="26"/>
        <v>23524926.162708644</v>
      </c>
      <c r="AU53" s="204">
        <f t="shared" ca="1" si="26"/>
        <v>23911921.58758907</v>
      </c>
      <c r="AV53" s="204">
        <f t="shared" ca="1" si="26"/>
        <v>24302244.699802205</v>
      </c>
      <c r="AW53" s="204">
        <f t="shared" ca="1" si="26"/>
        <v>24695919.336486273</v>
      </c>
      <c r="AX53" s="204">
        <f t="shared" ca="1" si="26"/>
        <v>25092969.491164461</v>
      </c>
      <c r="AY53" s="204">
        <f t="shared" ca="1" si="26"/>
        <v>25493419.314719029</v>
      </c>
      <c r="AZ53" s="204">
        <f t="shared" ca="1" si="26"/>
        <v>25897293.116371274</v>
      </c>
      <c r="BA53" s="204">
        <f t="shared" ca="1" si="26"/>
        <v>26304615.36466739</v>
      </c>
      <c r="BB53" s="204">
        <f t="shared" ca="1" si="26"/>
        <v>26699699.138520546</v>
      </c>
      <c r="BC53" s="204">
        <f t="shared" ca="1" si="26"/>
        <v>27072662.760122232</v>
      </c>
      <c r="BD53" s="204">
        <f t="shared" ca="1" si="26"/>
        <v>27448439.521245562</v>
      </c>
      <c r="BE53" s="204">
        <f t="shared" ca="1" si="26"/>
        <v>27827047.174768485</v>
      </c>
      <c r="BF53" s="204">
        <f t="shared" ca="1" si="26"/>
        <v>28208503.576320991</v>
      </c>
      <c r="BG53" s="204">
        <f t="shared" ca="1" si="26"/>
        <v>28592826.684850119</v>
      </c>
      <c r="BH53" s="204">
        <f t="shared" ca="1" si="26"/>
        <v>28980034.563188005</v>
      </c>
      <c r="BI53" s="204">
        <f t="shared" ca="1" si="26"/>
        <v>29370145.378622882</v>
      </c>
      <c r="BJ53" s="204">
        <f t="shared" ca="1" si="26"/>
        <v>29763177.403473161</v>
      </c>
      <c r="BK53" s="204">
        <f t="shared" ca="1" si="26"/>
        <v>30159149.015664559</v>
      </c>
      <c r="BL53" s="204">
        <f t="shared" ca="1" si="26"/>
        <v>30549679.67848587</v>
      </c>
      <c r="BM53" s="204">
        <f t="shared" ca="1" si="26"/>
        <v>30920268.557202525</v>
      </c>
      <c r="BN53" s="204">
        <f t="shared" ca="1" si="26"/>
        <v>31293440.317999434</v>
      </c>
      <c r="BO53" s="204">
        <f t="shared" ca="1" si="26"/>
        <v>31669210.157233644</v>
      </c>
      <c r="BP53" s="204">
        <f t="shared" ca="1" si="26"/>
        <v>32047593.353507418</v>
      </c>
      <c r="BQ53" s="204">
        <f t="shared" ref="BQ53:CF57" ca="1" si="27">BP53*(BQ$45/BP$45)*(BQ10/BP10)</f>
        <v>32428605.268091667</v>
      </c>
      <c r="BR53" s="204">
        <f t="shared" ca="1" si="27"/>
        <v>32812261.345351513</v>
      </c>
      <c r="BS53" s="204">
        <f t="shared" ca="1" si="27"/>
        <v>33198577.113173999</v>
      </c>
      <c r="BT53" s="204">
        <f t="shared" ca="1" si="27"/>
        <v>33587568.183397911</v>
      </c>
      <c r="BU53" s="204">
        <f t="shared" ca="1" si="27"/>
        <v>33979250.252245717</v>
      </c>
      <c r="BV53" s="204">
        <f t="shared" ca="1" si="27"/>
        <v>34365072.118688166</v>
      </c>
      <c r="BW53" s="204">
        <f t="shared" ca="1" si="27"/>
        <v>34748624.094726361</v>
      </c>
      <c r="BX53" s="204">
        <f t="shared" ca="1" si="27"/>
        <v>35134678.843070462</v>
      </c>
      <c r="BY53" s="204">
        <f t="shared" ca="1" si="27"/>
        <v>35523250.186617814</v>
      </c>
      <c r="BZ53" s="204">
        <f t="shared" ca="1" si="27"/>
        <v>35914352.018557794</v>
      </c>
      <c r="CA53" s="204">
        <f t="shared" ca="1" si="27"/>
        <v>36307998.302711993</v>
      </c>
      <c r="CB53" s="204">
        <f t="shared" ca="1" si="27"/>
        <v>36704203.073876038</v>
      </c>
      <c r="CC53" s="204">
        <f t="shared" ca="1" si="27"/>
        <v>37102980.43816293</v>
      </c>
      <c r="CD53" s="204">
        <f t="shared" ca="1" si="27"/>
        <v>37504344.57334809</v>
      </c>
      <c r="CE53" s="204">
        <f t="shared" ca="1" si="27"/>
        <v>37908309.729215935</v>
      </c>
      <c r="CF53" s="204">
        <f t="shared" ca="1" si="27"/>
        <v>38314890.22790812</v>
      </c>
    </row>
    <row r="54" spans="1:84" s="126" customFormat="1" x14ac:dyDescent="0.2">
      <c r="A54" s="120"/>
      <c r="B54" s="118" t="s">
        <v>168</v>
      </c>
      <c r="D54" s="204">
        <f ca="1">'Frequency &amp; Severity Prediction'!AG3</f>
        <v>11193507.01482152</v>
      </c>
      <c r="E54" s="204">
        <f ca="1">D54*(E$45/D$45)*(E11/D11)</f>
        <v>11840053.178653074</v>
      </c>
      <c r="F54" s="303">
        <f ca="1">E54*(F$45/E$45)*(F11/E11)*(1-('Case 3 Assumptions'!$C$173*'Case 3 Assumptions'!$C$174^('Program Case 3 - Forecasts'!F7)))</f>
        <v>11543600.686681738</v>
      </c>
      <c r="G54" s="303">
        <f ca="1">F54*(G$45/F$45)*(G11/F11)*(1-('Case 3 Assumptions'!$C$173*'Case 3 Assumptions'!$C$174^('Program Case 3 - Forecasts'!G7)))</f>
        <v>11611811.150690936</v>
      </c>
      <c r="H54" s="303">
        <f ca="1">G54*(H$45/G$45)*(H11/G11)*(1-('Case 3 Assumptions'!$C$173*'Case 3 Assumptions'!$C$174^('Program Case 3 - Forecasts'!H7)))</f>
        <v>11689119.637840813</v>
      </c>
      <c r="I54" s="303">
        <f ca="1">H54*(I$45/H$45)*(I11/H11)*(1-('Case 3 Assumptions'!$C$173*'Case 3 Assumptions'!$C$174^('Program Case 3 - Forecasts'!I7)))</f>
        <v>11775199.220989821</v>
      </c>
      <c r="J54" s="303">
        <f ca="1">I54*(J$45/I$45)*(J11/I11)*(1-('Case 3 Assumptions'!$C$173*'Case 3 Assumptions'!$C$174^('Program Case 3 - Forecasts'!J7)))</f>
        <v>11869755.609564248</v>
      </c>
      <c r="K54" s="303">
        <f ca="1">J54*(K$45/J$45)*(K11/J11)*(1-('Case 3 Assumptions'!$C$173*'Case 3 Assumptions'!$C$174^('Program Case 3 - Forecasts'!K7)))</f>
        <v>11972523.825813888</v>
      </c>
      <c r="L54" s="303">
        <f ca="1">K54*(L$45/K$45)*(L11/K11)*(1-('Case 3 Assumptions'!$C$173*'Case 3 Assumptions'!$C$174^('Program Case 3 - Forecasts'!L7)))</f>
        <v>12083265.271736033</v>
      </c>
      <c r="M54" s="303">
        <f ca="1">L54*(M$45/L$45)*(M11/L11)*(1-('Case 3 Assumptions'!$C$173*'Case 3 Assumptions'!$C$174^('Program Case 3 - Forecasts'!M7)))</f>
        <v>12201765.135902938</v>
      </c>
      <c r="N54" s="303">
        <f ca="1">M54*(N$45/M$45)*(N11/M11)*(1-('Case 3 Assumptions'!$C$173*'Case 3 Assumptions'!$C$174^('Program Case 3 - Forecasts'!N7)))</f>
        <v>12308663.514993558</v>
      </c>
      <c r="O54" s="303">
        <f ca="1">N54*(O$45/N$45)*(O11/N11)*(1-('Case 3 Assumptions'!$C$173*'Case 3 Assumptions'!$C$174^('Program Case 3 - Forecasts'!O7)))</f>
        <v>12438207.832268994</v>
      </c>
      <c r="P54" s="303">
        <f ca="1">O54*(P$45/O$45)*(P11/O11)*(1-('Case 3 Assumptions'!$C$173*'Case 3 Assumptions'!$C$174^('Program Case 3 - Forecasts'!P7)))</f>
        <v>12574457.089582318</v>
      </c>
      <c r="Q54" s="303">
        <f ca="1">P54*(Q$45/P$45)*(Q11/P11)*(1-('Case 3 Assumptions'!$C$173*'Case 3 Assumptions'!$C$174^('Program Case 3 - Forecasts'!Q7)))</f>
        <v>12717268.121499745</v>
      </c>
      <c r="R54" s="303">
        <f ca="1">Q54*(R$45/Q$45)*(R11/Q11)*(1-('Case 3 Assumptions'!$C$173*'Case 3 Assumptions'!$C$174^('Program Case 3 - Forecasts'!R7)))</f>
        <v>12866510.970601095</v>
      </c>
      <c r="S54" s="303">
        <f ca="1">R54*(S$45/R$45)*(S11/R11)*(1-('Case 3 Assumptions'!$C$173*'Case 3 Assumptions'!$C$174^('Program Case 3 - Forecasts'!S7)))</f>
        <v>13022067.726090431</v>
      </c>
      <c r="T54" s="303">
        <f ca="1">S54*(T$45/S$45)*(T11/S11)*(1-('Case 3 Assumptions'!$C$173*'Case 3 Assumptions'!$C$174^('Program Case 3 - Forecasts'!T7)))</f>
        <v>13183831.483465118</v>
      </c>
      <c r="U54" s="303">
        <f ca="1">T54*(U$45/T$45)*(U11/T11)*(1-('Case 3 Assumptions'!$C$173*'Case 3 Assumptions'!$C$174^('Program Case 3 - Forecasts'!U7)))</f>
        <v>13351705.411416408</v>
      </c>
      <c r="V54" s="303">
        <f ca="1">U54*(V$45/U$45)*(V11/U11)*(1-('Case 3 Assumptions'!$C$173*'Case 3 Assumptions'!$C$174^('Program Case 3 - Forecasts'!V7)))</f>
        <v>13525601.913865075</v>
      </c>
      <c r="W54" s="303">
        <f ca="1">V54*(W$45/V$45)*(W11/V11)*(1-('Case 3 Assumptions'!$C$173*'Case 3 Assumptions'!$C$174^('Program Case 3 - Forecasts'!W7)))</f>
        <v>13705441.876530027</v>
      </c>
      <c r="X54" s="303">
        <f ca="1">W54*(X$45/W$45)*(X11/W11)*(1-('Case 3 Assumptions'!$C$173*'Case 3 Assumptions'!$C$174^('Program Case 3 - Forecasts'!X7)))</f>
        <v>13875064.739663092</v>
      </c>
      <c r="Y54" s="204">
        <f t="shared" ca="1" si="26"/>
        <v>14161414.259820035</v>
      </c>
      <c r="Z54" s="204">
        <f t="shared" ca="1" si="26"/>
        <v>14451210.229936438</v>
      </c>
      <c r="AA54" s="204">
        <f t="shared" ca="1" si="26"/>
        <v>14744487.746312184</v>
      </c>
      <c r="AB54" s="204">
        <f t="shared" ca="1" si="26"/>
        <v>15041282.234267771</v>
      </c>
      <c r="AC54" s="204">
        <f t="shared" ca="1" si="26"/>
        <v>15341629.451079784</v>
      </c>
      <c r="AD54" s="204">
        <f t="shared" ca="1" si="26"/>
        <v>15645565.488941642</v>
      </c>
      <c r="AE54" s="204">
        <f t="shared" ca="1" si="26"/>
        <v>15953126.777949944</v>
      </c>
      <c r="AF54" s="204">
        <f t="shared" ca="1" si="26"/>
        <v>16264350.08911657</v>
      </c>
      <c r="AG54" s="204">
        <f t="shared" ca="1" si="26"/>
        <v>16579272.537406763</v>
      </c>
      <c r="AH54" s="204">
        <f t="shared" ca="1" si="26"/>
        <v>16875252.397600029</v>
      </c>
      <c r="AI54" s="204">
        <f t="shared" ca="1" si="26"/>
        <v>17191612.881919354</v>
      </c>
      <c r="AJ54" s="204">
        <f t="shared" ca="1" si="26"/>
        <v>17511145.799560133</v>
      </c>
      <c r="AK54" s="204">
        <f t="shared" ca="1" si="26"/>
        <v>17833877.733379301</v>
      </c>
      <c r="AL54" s="204">
        <f t="shared" ca="1" si="26"/>
        <v>18159835.470441841</v>
      </c>
      <c r="AM54" s="204">
        <f t="shared" ca="1" si="26"/>
        <v>18489046.003510859</v>
      </c>
      <c r="AN54" s="204">
        <f t="shared" ca="1" si="26"/>
        <v>18821536.532548171</v>
      </c>
      <c r="AO54" s="204">
        <f t="shared" ca="1" si="26"/>
        <v>19157334.466225479</v>
      </c>
      <c r="AP54" s="204">
        <f t="shared" ca="1" si="26"/>
        <v>19496467.423446171</v>
      </c>
      <c r="AQ54" s="204">
        <f t="shared" ca="1" si="26"/>
        <v>19838963.234877899</v>
      </c>
      <c r="AR54" s="204">
        <f t="shared" ca="1" si="26"/>
        <v>20167261.994716424</v>
      </c>
      <c r="AS54" s="204">
        <f t="shared" ca="1" si="26"/>
        <v>20504325.678257249</v>
      </c>
      <c r="AT54" s="204">
        <f t="shared" ca="1" si="26"/>
        <v>20844296.034544304</v>
      </c>
      <c r="AU54" s="204">
        <f t="shared" ca="1" si="26"/>
        <v>21187193.90994801</v>
      </c>
      <c r="AV54" s="204">
        <f t="shared" ca="1" si="26"/>
        <v>21533040.287693176</v>
      </c>
      <c r="AW54" s="204">
        <f t="shared" ca="1" si="26"/>
        <v>21881856.288711797</v>
      </c>
      <c r="AX54" s="204">
        <f t="shared" ca="1" si="26"/>
        <v>22233663.172501009</v>
      </c>
      <c r="AY54" s="204">
        <f t="shared" ca="1" si="26"/>
        <v>22588482.337986175</v>
      </c>
      <c r="AZ54" s="204">
        <f t="shared" ca="1" si="26"/>
        <v>22946335.324389212</v>
      </c>
      <c r="BA54" s="204">
        <f t="shared" ca="1" si="26"/>
        <v>23307243.812102094</v>
      </c>
      <c r="BB54" s="204">
        <f t="shared" ca="1" si="26"/>
        <v>23657308.381218337</v>
      </c>
      <c r="BC54" s="204">
        <f t="shared" ca="1" si="26"/>
        <v>23987773.356326524</v>
      </c>
      <c r="BD54" s="204">
        <f t="shared" ca="1" si="26"/>
        <v>24320730.917918086</v>
      </c>
      <c r="BE54" s="204">
        <f t="shared" ca="1" si="26"/>
        <v>24656196.7959571</v>
      </c>
      <c r="BF54" s="204">
        <f t="shared" ca="1" si="26"/>
        <v>24994186.811451238</v>
      </c>
      <c r="BG54" s="204">
        <f t="shared" ca="1" si="26"/>
        <v>25334716.876952417</v>
      </c>
      <c r="BH54" s="204">
        <f t="shared" ca="1" si="26"/>
        <v>25677802.997060072</v>
      </c>
      <c r="BI54" s="204">
        <f t="shared" ca="1" si="26"/>
        <v>26023461.268927131</v>
      </c>
      <c r="BJ54" s="204">
        <f t="shared" ca="1" si="26"/>
        <v>26371707.882768672</v>
      </c>
      <c r="BK54" s="204">
        <f t="shared" ca="1" si="26"/>
        <v>26722559.122373279</v>
      </c>
      <c r="BL54" s="204">
        <f t="shared" ca="1" si="26"/>
        <v>27068589.400645446</v>
      </c>
      <c r="BM54" s="204">
        <f t="shared" ca="1" si="26"/>
        <v>27396950.231266234</v>
      </c>
      <c r="BN54" s="204">
        <f t="shared" ca="1" si="26"/>
        <v>27727599.628419846</v>
      </c>
      <c r="BO54" s="204">
        <f t="shared" ca="1" si="26"/>
        <v>28060551.056861192</v>
      </c>
      <c r="BP54" s="204">
        <f t="shared" ca="1" si="26"/>
        <v>28395818.054218668</v>
      </c>
      <c r="BQ54" s="204">
        <f t="shared" ca="1" si="27"/>
        <v>28733414.231369354</v>
      </c>
      <c r="BR54" s="204">
        <f t="shared" ca="1" si="27"/>
        <v>29073353.272816081</v>
      </c>
      <c r="BS54" s="204">
        <f t="shared" ca="1" si="27"/>
        <v>29415648.937066406</v>
      </c>
      <c r="BT54" s="204">
        <f t="shared" ca="1" si="27"/>
        <v>29760315.057013448</v>
      </c>
      <c r="BU54" s="204">
        <f t="shared" ca="1" si="27"/>
        <v>30107365.540318616</v>
      </c>
      <c r="BV54" s="204">
        <f t="shared" ca="1" si="27"/>
        <v>30449223.582511969</v>
      </c>
      <c r="BW54" s="204">
        <f t="shared" ca="1" si="27"/>
        <v>30789070.384915452</v>
      </c>
      <c r="BX54" s="204">
        <f t="shared" ca="1" si="27"/>
        <v>31131134.772466302</v>
      </c>
      <c r="BY54" s="204">
        <f t="shared" ca="1" si="27"/>
        <v>31475428.992963396</v>
      </c>
      <c r="BZ54" s="204">
        <f t="shared" ca="1" si="27"/>
        <v>31821965.356487986</v>
      </c>
      <c r="CA54" s="204">
        <f t="shared" ca="1" si="27"/>
        <v>32170756.235705089</v>
      </c>
      <c r="CB54" s="204">
        <f t="shared" ca="1" si="27"/>
        <v>32521814.066166364</v>
      </c>
      <c r="CC54" s="204">
        <f t="shared" ca="1" si="27"/>
        <v>32875151.346614346</v>
      </c>
      <c r="CD54" s="204">
        <f t="shared" ca="1" si="27"/>
        <v>33230780.639288183</v>
      </c>
      <c r="CE54" s="204">
        <f t="shared" ca="1" si="27"/>
        <v>33588714.57023067</v>
      </c>
      <c r="CF54" s="204">
        <f t="shared" ca="1" si="27"/>
        <v>33948965.829596862</v>
      </c>
    </row>
    <row r="55" spans="1:84" s="126" customFormat="1" x14ac:dyDescent="0.2">
      <c r="A55" s="120"/>
      <c r="B55" s="118" t="s">
        <v>169</v>
      </c>
      <c r="D55" s="204">
        <f ca="1">'Frequency &amp; Severity Prediction'!AG4</f>
        <v>6554303.4882851522</v>
      </c>
      <c r="E55" s="204">
        <f ca="1">D55*(E$45/D$45)*(E12/D12)</f>
        <v>6691510.2031207895</v>
      </c>
      <c r="F55" s="204">
        <f t="shared" ref="F55:X56" ca="1" si="28">E55*(F$45/E$45)*(F12/E12)</f>
        <v>6862999.6524137203</v>
      </c>
      <c r="G55" s="204">
        <f t="shared" ca="1" si="28"/>
        <v>7037260.6703059021</v>
      </c>
      <c r="H55" s="204">
        <f t="shared" ca="1" si="28"/>
        <v>7214331.6493885778</v>
      </c>
      <c r="I55" s="204">
        <f t="shared" ca="1" si="28"/>
        <v>7394251.4740582379</v>
      </c>
      <c r="J55" s="204">
        <f t="shared" ca="1" si="28"/>
        <v>7577059.5265246527</v>
      </c>
      <c r="K55" s="204">
        <f t="shared" ca="1" si="28"/>
        <v>7762795.6928899996</v>
      </c>
      <c r="L55" s="204">
        <f t="shared" ca="1" si="28"/>
        <v>7951500.36929991</v>
      </c>
      <c r="M55" s="204">
        <f t="shared" ca="1" si="28"/>
        <v>8143214.4681672622</v>
      </c>
      <c r="N55" s="204">
        <f t="shared" ca="1" si="28"/>
        <v>8325016.0268227179</v>
      </c>
      <c r="O55" s="204">
        <f t="shared" ca="1" si="28"/>
        <v>8520028.7289389744</v>
      </c>
      <c r="P55" s="204">
        <f t="shared" ca="1" si="28"/>
        <v>8717750.6840269659</v>
      </c>
      <c r="Q55" s="204">
        <f t="shared" ca="1" si="28"/>
        <v>8918213.8217558861</v>
      </c>
      <c r="R55" s="204">
        <f t="shared" ca="1" si="28"/>
        <v>9121450.4185341131</v>
      </c>
      <c r="S55" s="204">
        <f t="shared" ca="1" si="28"/>
        <v>9327493.1010941323</v>
      </c>
      <c r="T55" s="204">
        <f t="shared" ca="1" si="28"/>
        <v>9536374.8501133267</v>
      </c>
      <c r="U55" s="204">
        <f t="shared" ca="1" si="28"/>
        <v>9748129.003870992</v>
      </c>
      <c r="V55" s="204">
        <f t="shared" ca="1" si="28"/>
        <v>9962789.2619419079</v>
      </c>
      <c r="W55" s="204">
        <f t="shared" ca="1" si="28"/>
        <v>10180389.688926868</v>
      </c>
      <c r="X55" s="204">
        <f t="shared" ca="1" si="28"/>
        <v>10388917.935647281</v>
      </c>
      <c r="Y55" s="204">
        <f t="shared" ca="1" si="26"/>
        <v>10603321.379641207</v>
      </c>
      <c r="Z55" s="204">
        <f t="shared" ca="1" si="26"/>
        <v>10820305.343904406</v>
      </c>
      <c r="AA55" s="204">
        <f t="shared" ca="1" si="26"/>
        <v>11039896.106698357</v>
      </c>
      <c r="AB55" s="204">
        <f t="shared" ca="1" si="26"/>
        <v>11262120.192637863</v>
      </c>
      <c r="AC55" s="204">
        <f t="shared" ca="1" si="26"/>
        <v>11487004.374888953</v>
      </c>
      <c r="AD55" s="204">
        <f t="shared" ca="1" si="26"/>
        <v>11714575.677385759</v>
      </c>
      <c r="AE55" s="204">
        <f t="shared" ca="1" si="26"/>
        <v>11944861.377066517</v>
      </c>
      <c r="AF55" s="204">
        <f t="shared" ca="1" si="26"/>
        <v>12177889.006128881</v>
      </c>
      <c r="AG55" s="204">
        <f t="shared" ca="1" si="26"/>
        <v>12413686.354304669</v>
      </c>
      <c r="AH55" s="204">
        <f t="shared" ca="1" si="26"/>
        <v>12635300.489867028</v>
      </c>
      <c r="AI55" s="204">
        <f t="shared" ca="1" si="26"/>
        <v>12872174.563706838</v>
      </c>
      <c r="AJ55" s="204">
        <f t="shared" ca="1" si="26"/>
        <v>13111423.988584738</v>
      </c>
      <c r="AK55" s="204">
        <f t="shared" ca="1" si="26"/>
        <v>13353068.668344373</v>
      </c>
      <c r="AL55" s="204">
        <f t="shared" ca="1" si="26"/>
        <v>13597128.659729628</v>
      </c>
      <c r="AM55" s="204">
        <f t="shared" ca="1" si="26"/>
        <v>13843624.173500309</v>
      </c>
      <c r="AN55" s="204">
        <f t="shared" ca="1" si="26"/>
        <v>14092575.57555571</v>
      </c>
      <c r="AO55" s="204">
        <f t="shared" ca="1" si="26"/>
        <v>14344003.388066096</v>
      </c>
      <c r="AP55" s="204">
        <f t="shared" ca="1" si="26"/>
        <v>14597928.290612156</v>
      </c>
      <c r="AQ55" s="204">
        <f t="shared" ca="1" si="26"/>
        <v>14854371.121332495</v>
      </c>
      <c r="AR55" s="204">
        <f t="shared" ca="1" si="26"/>
        <v>15100183.947314311</v>
      </c>
      <c r="AS55" s="204">
        <f t="shared" ca="1" si="26"/>
        <v>15352559.486679012</v>
      </c>
      <c r="AT55" s="204">
        <f t="shared" ca="1" si="26"/>
        <v>15607111.389555739</v>
      </c>
      <c r="AU55" s="204">
        <f t="shared" ca="1" si="26"/>
        <v>15863855.26460907</v>
      </c>
      <c r="AV55" s="204">
        <f t="shared" ca="1" si="26"/>
        <v>16122806.822972946</v>
      </c>
      <c r="AW55" s="204">
        <f t="shared" ca="1" si="26"/>
        <v>16383981.878889197</v>
      </c>
      <c r="AX55" s="204">
        <f t="shared" ca="1" si="26"/>
        <v>16647396.350349935</v>
      </c>
      <c r="AY55" s="204">
        <f t="shared" ca="1" si="26"/>
        <v>16913066.259743795</v>
      </c>
      <c r="AZ55" s="204">
        <f t="shared" ca="1" si="26"/>
        <v>17181007.734506074</v>
      </c>
      <c r="BA55" s="204">
        <f t="shared" ca="1" si="26"/>
        <v>17451237.007772785</v>
      </c>
      <c r="BB55" s="204">
        <f t="shared" ca="1" si="26"/>
        <v>17713346.925741695</v>
      </c>
      <c r="BC55" s="204">
        <f t="shared" ca="1" si="26"/>
        <v>17960781.699663188</v>
      </c>
      <c r="BD55" s="204">
        <f t="shared" ca="1" si="26"/>
        <v>18210082.791105296</v>
      </c>
      <c r="BE55" s="204">
        <f t="shared" ca="1" si="26"/>
        <v>18461261.977836918</v>
      </c>
      <c r="BF55" s="204">
        <f t="shared" ca="1" si="26"/>
        <v>18714331.1057956</v>
      </c>
      <c r="BG55" s="204">
        <f t="shared" ca="1" si="26"/>
        <v>18969302.089462392</v>
      </c>
      <c r="BH55" s="204">
        <f t="shared" ca="1" si="26"/>
        <v>19226186.912238691</v>
      </c>
      <c r="BI55" s="204">
        <f t="shared" ca="1" si="26"/>
        <v>19484997.626825076</v>
      </c>
      <c r="BJ55" s="204">
        <f t="shared" ca="1" si="26"/>
        <v>19745746.355602156</v>
      </c>
      <c r="BK55" s="204">
        <f t="shared" ca="1" si="26"/>
        <v>20008445.291013461</v>
      </c>
      <c r="BL55" s="204">
        <f t="shared" ca="1" si="26"/>
        <v>20267534.544409335</v>
      </c>
      <c r="BM55" s="204">
        <f t="shared" ca="1" si="26"/>
        <v>20513393.845724799</v>
      </c>
      <c r="BN55" s="204">
        <f t="shared" ca="1" si="26"/>
        <v>20760966.705163833</v>
      </c>
      <c r="BO55" s="204">
        <f t="shared" ca="1" si="26"/>
        <v>21010263.204425983</v>
      </c>
      <c r="BP55" s="204">
        <f t="shared" ca="1" si="26"/>
        <v>21261293.479774617</v>
      </c>
      <c r="BQ55" s="204">
        <f t="shared" ca="1" si="27"/>
        <v>21514067.722317856</v>
      </c>
      <c r="BR55" s="204">
        <f t="shared" ca="1" si="27"/>
        <v>21768596.178290915</v>
      </c>
      <c r="BS55" s="204">
        <f t="shared" ca="1" si="27"/>
        <v>22024889.149339844</v>
      </c>
      <c r="BT55" s="204">
        <f t="shared" ca="1" si="27"/>
        <v>22282956.992806692</v>
      </c>
      <c r="BU55" s="204">
        <f t="shared" ca="1" si="27"/>
        <v>22542810.122016065</v>
      </c>
      <c r="BV55" s="204">
        <f t="shared" ca="1" si="27"/>
        <v>22798775.424710143</v>
      </c>
      <c r="BW55" s="204">
        <f t="shared" ca="1" si="27"/>
        <v>23053234.816944133</v>
      </c>
      <c r="BX55" s="204">
        <f t="shared" ca="1" si="27"/>
        <v>23309354.620177533</v>
      </c>
      <c r="BY55" s="204">
        <f t="shared" ca="1" si="27"/>
        <v>23567144.00491729</v>
      </c>
      <c r="BZ55" s="204">
        <f t="shared" ca="1" si="27"/>
        <v>23826612.188304085</v>
      </c>
      <c r="CA55" s="204">
        <f t="shared" ca="1" si="27"/>
        <v>24087768.434338056</v>
      </c>
      <c r="CB55" s="204">
        <f t="shared" ca="1" si="27"/>
        <v>24350622.054105535</v>
      </c>
      <c r="CC55" s="204">
        <f t="shared" ca="1" si="27"/>
        <v>24615182.406006861</v>
      </c>
      <c r="CD55" s="204">
        <f t="shared" ca="1" si="27"/>
        <v>24881458.895985276</v>
      </c>
      <c r="CE55" s="204">
        <f t="shared" ca="1" si="27"/>
        <v>25149460.977756854</v>
      </c>
      <c r="CF55" s="204">
        <f t="shared" ca="1" si="27"/>
        <v>25419198.153041545</v>
      </c>
    </row>
    <row r="56" spans="1:84" s="126" customFormat="1" x14ac:dyDescent="0.2">
      <c r="A56" s="120"/>
      <c r="B56" s="118" t="s">
        <v>170</v>
      </c>
      <c r="D56" s="204">
        <f ca="1">'Frequency &amp; Severity Prediction'!AG5</f>
        <v>5945350.276752308</v>
      </c>
      <c r="E56" s="204">
        <f ca="1">D56*(E$45/D$45)*(E13/D13)</f>
        <v>5948057.8888940411</v>
      </c>
      <c r="F56" s="204">
        <f t="shared" ca="1" si="28"/>
        <v>7138061.3368322318</v>
      </c>
      <c r="G56" s="204">
        <f t="shared" ca="1" si="28"/>
        <v>7319306.5499069542</v>
      </c>
      <c r="H56" s="204">
        <f t="shared" ca="1" si="28"/>
        <v>6906419.8485324774</v>
      </c>
      <c r="I56" s="204">
        <f t="shared" ca="1" si="28"/>
        <v>6572721.9234047364</v>
      </c>
      <c r="J56" s="204">
        <f t="shared" ca="1" si="28"/>
        <v>6735219.3037597863</v>
      </c>
      <c r="K56" s="204">
        <f t="shared" ca="1" si="28"/>
        <v>6900319.4733877266</v>
      </c>
      <c r="L56" s="204">
        <f t="shared" ca="1" si="28"/>
        <v>7068058.3402682832</v>
      </c>
      <c r="M56" s="204">
        <f t="shared" ca="1" si="28"/>
        <v>7238472.271289167</v>
      </c>
      <c r="N56" s="204">
        <f t="shared" ca="1" si="28"/>
        <v>7400074.9831358129</v>
      </c>
      <c r="O56" s="204">
        <f t="shared" ca="1" si="28"/>
        <v>7573421.0299992207</v>
      </c>
      <c r="P56" s="204">
        <f t="shared" ca="1" si="28"/>
        <v>7749175.3214923711</v>
      </c>
      <c r="Q56" s="204">
        <f t="shared" ca="1" si="28"/>
        <v>7927366.2397763878</v>
      </c>
      <c r="R56" s="204">
        <f t="shared" ca="1" si="28"/>
        <v>8108022.4752275292</v>
      </c>
      <c r="S56" s="204">
        <f t="shared" ca="1" si="28"/>
        <v>8291173.0296238214</v>
      </c>
      <c r="T56" s="204">
        <f t="shared" ca="1" si="28"/>
        <v>8476847.2193635534</v>
      </c>
      <c r="U56" s="204">
        <f t="shared" ca="1" si="28"/>
        <v>8665074.6787159946</v>
      </c>
      <c r="V56" s="204">
        <f t="shared" ca="1" si="28"/>
        <v>8855885.3631045911</v>
      </c>
      <c r="W56" s="204">
        <f t="shared" ca="1" si="28"/>
        <v>9049309.5524230152</v>
      </c>
      <c r="X56" s="204">
        <f t="shared" ca="1" si="28"/>
        <v>9234669.515318105</v>
      </c>
      <c r="Y56" s="204">
        <f t="shared" ca="1" si="26"/>
        <v>9425251.9186535068</v>
      </c>
      <c r="Z56" s="204">
        <f t="shared" ca="1" si="26"/>
        <v>9618128.1366105992</v>
      </c>
      <c r="AA56" s="204">
        <f t="shared" ca="1" si="26"/>
        <v>9813321.5278357472</v>
      </c>
      <c r="AB56" s="204">
        <f t="shared" ca="1" si="26"/>
        <v>10010855.669957846</v>
      </c>
      <c r="AC56" s="204">
        <f t="shared" ca="1" si="26"/>
        <v>10210754.361542033</v>
      </c>
      <c r="AD56" s="204">
        <f t="shared" ca="1" si="26"/>
        <v>10413041.624060249</v>
      </c>
      <c r="AE56" s="204">
        <f t="shared" ca="1" si="26"/>
        <v>10617741.703878822</v>
      </c>
      <c r="AF56" s="204">
        <f t="shared" ca="1" si="26"/>
        <v>10824879.074263198</v>
      </c>
      <c r="AG56" s="204">
        <f t="shared" ca="1" si="26"/>
        <v>11034478.437399965</v>
      </c>
      <c r="AH56" s="204">
        <f t="shared" ca="1" si="26"/>
        <v>11231470.396959011</v>
      </c>
      <c r="AI56" s="204">
        <f t="shared" ca="1" si="26"/>
        <v>11442026.857430408</v>
      </c>
      <c r="AJ56" s="204">
        <f t="shared" ca="1" si="26"/>
        <v>11654694.758376695</v>
      </c>
      <c r="AK56" s="204">
        <f t="shared" ca="1" si="26"/>
        <v>11869491.792248545</v>
      </c>
      <c r="AL56" s="204">
        <f t="shared" ca="1" si="26"/>
        <v>12086435.787409075</v>
      </c>
      <c r="AM56" s="204">
        <f t="shared" ca="1" si="26"/>
        <v>12305544.709125564</v>
      </c>
      <c r="AN56" s="204">
        <f t="shared" ca="1" si="26"/>
        <v>12526836.660568193</v>
      </c>
      <c r="AO56" s="204">
        <f t="shared" ca="1" si="26"/>
        <v>12750329.88381581</v>
      </c>
      <c r="AP56" s="204">
        <f t="shared" ca="1" si="26"/>
        <v>12976042.760868788</v>
      </c>
      <c r="AQ56" s="204">
        <f t="shared" ca="1" si="26"/>
        <v>13203993.814669028</v>
      </c>
      <c r="AR56" s="204">
        <f t="shared" ca="1" si="26"/>
        <v>13422495.89781471</v>
      </c>
      <c r="AS56" s="204">
        <f t="shared" ca="1" si="26"/>
        <v>13646831.551847188</v>
      </c>
      <c r="AT56" s="204">
        <f t="shared" ca="1" si="26"/>
        <v>13873101.767101848</v>
      </c>
      <c r="AU56" s="204">
        <f t="shared" ca="1" si="26"/>
        <v>14101320.418061083</v>
      </c>
      <c r="AV56" s="204">
        <f t="shared" ca="1" si="26"/>
        <v>14331501.470291909</v>
      </c>
      <c r="AW56" s="204">
        <f t="shared" ca="1" si="26"/>
        <v>14563658.981013553</v>
      </c>
      <c r="AX56" s="204">
        <f t="shared" ca="1" si="26"/>
        <v>14797807.099668467</v>
      </c>
      <c r="AY56" s="204">
        <f t="shared" ca="1" si="26"/>
        <v>15033960.06849678</v>
      </c>
      <c r="AZ56" s="204">
        <f t="shared" ca="1" si="26"/>
        <v>15272132.223114194</v>
      </c>
      <c r="BA56" s="204">
        <f t="shared" ca="1" si="26"/>
        <v>15512337.993093371</v>
      </c>
      <c r="BB56" s="204">
        <f t="shared" ca="1" si="26"/>
        <v>15745326.499126768</v>
      </c>
      <c r="BC56" s="204">
        <f t="shared" ca="1" si="26"/>
        <v>15965270.32560768</v>
      </c>
      <c r="BD56" s="204">
        <f t="shared" ca="1" si="26"/>
        <v>16186873.114611955</v>
      </c>
      <c r="BE56" s="204">
        <f t="shared" ca="1" si="26"/>
        <v>16410145.335353428</v>
      </c>
      <c r="BF56" s="204">
        <f t="shared" ca="1" si="26"/>
        <v>16635097.51764079</v>
      </c>
      <c r="BG56" s="204">
        <f t="shared" ca="1" si="26"/>
        <v>16861740.252210785</v>
      </c>
      <c r="BH56" s="204">
        <f t="shared" ca="1" si="26"/>
        <v>17090084.191063199</v>
      </c>
      <c r="BI56" s="204">
        <f t="shared" ca="1" si="26"/>
        <v>17320140.047797583</v>
      </c>
      <c r="BJ56" s="204">
        <f t="shared" ca="1" si="26"/>
        <v>17551918.597951818</v>
      </c>
      <c r="BK56" s="204">
        <f t="shared" ca="1" si="26"/>
        <v>17785430.679342434</v>
      </c>
      <c r="BL56" s="204">
        <f t="shared" ca="1" si="26"/>
        <v>18015734.128161844</v>
      </c>
      <c r="BM56" s="204">
        <f t="shared" ca="1" si="26"/>
        <v>18234277.523054283</v>
      </c>
      <c r="BN56" s="204">
        <f t="shared" ca="1" si="26"/>
        <v>18454344.093224891</v>
      </c>
      <c r="BO56" s="204">
        <f t="shared" ca="1" si="26"/>
        <v>18675942.800257921</v>
      </c>
      <c r="BP56" s="204">
        <f t="shared" ca="1" si="26"/>
        <v>18899082.654239211</v>
      </c>
      <c r="BQ56" s="204">
        <f t="shared" ca="1" si="27"/>
        <v>19123772.714005888</v>
      </c>
      <c r="BR56" s="204">
        <f t="shared" ca="1" si="27"/>
        <v>19350022.087397337</v>
      </c>
      <c r="BS56" s="204">
        <f t="shared" ca="1" si="27"/>
        <v>19577839.931507431</v>
      </c>
      <c r="BT56" s="204">
        <f t="shared" ca="1" si="27"/>
        <v>19807235.452938002</v>
      </c>
      <c r="BU56" s="204">
        <f t="shared" ca="1" si="27"/>
        <v>20038217.908053555</v>
      </c>
      <c r="BV56" s="204">
        <f t="shared" ca="1" si="27"/>
        <v>20265744.489013202</v>
      </c>
      <c r="BW56" s="204">
        <f t="shared" ca="1" si="27"/>
        <v>20491932.471910499</v>
      </c>
      <c r="BX56" s="204">
        <f t="shared" ca="1" si="27"/>
        <v>20719596.387810074</v>
      </c>
      <c r="BY56" s="204">
        <f t="shared" ca="1" si="27"/>
        <v>20948744.388340555</v>
      </c>
      <c r="BZ56" s="204">
        <f t="shared" ca="1" si="27"/>
        <v>21179384.666583136</v>
      </c>
      <c r="CA56" s="204">
        <f t="shared" ca="1" si="27"/>
        <v>21411525.457272183</v>
      </c>
      <c r="CB56" s="204">
        <f t="shared" ca="1" si="27"/>
        <v>21645175.036996819</v>
      </c>
      <c r="CC56" s="204">
        <f t="shared" ca="1" si="27"/>
        <v>21880341.7244034</v>
      </c>
      <c r="CD56" s="204">
        <f t="shared" ca="1" si="27"/>
        <v>22117033.880398989</v>
      </c>
      <c r="CE56" s="204">
        <f t="shared" ca="1" si="27"/>
        <v>22355259.908355728</v>
      </c>
      <c r="CF56" s="204">
        <f t="shared" ca="1" si="27"/>
        <v>22595028.254316233</v>
      </c>
    </row>
    <row r="57" spans="1:84" s="126" customFormat="1" x14ac:dyDescent="0.2">
      <c r="A57" s="120"/>
      <c r="B57" s="118" t="s">
        <v>171</v>
      </c>
      <c r="D57" s="204">
        <f ca="1">'Frequency &amp; Severity Prediction'!AG6</f>
        <v>4777272.1020109216</v>
      </c>
      <c r="E57" s="204">
        <f ca="1">D57*(E$45/D$45)*(E14/D14)</f>
        <v>4815412.3904412463</v>
      </c>
      <c r="F57" s="303">
        <f ca="1">E57*(F$45/E$45)*(F14/E14)*(1-('Case 3 Assumptions'!$C$173*'Case 3 Assumptions'!$C$174^('Program Case 3 - Forecasts'!F7)))</f>
        <v>4694843.59049787</v>
      </c>
      <c r="G57" s="303">
        <f ca="1">F57*(G$45/F$45)*(G14/F14)*(1-('Case 3 Assumptions'!$C$173*'Case 3 Assumptions'!$C$174^('Program Case 3 - Forecasts'!G7)))</f>
        <v>4722585.1477857921</v>
      </c>
      <c r="H57" s="303">
        <f ca="1">G57*(H$45/G$45)*(H14/G14)*(1-('Case 3 Assumptions'!$C$173*'Case 3 Assumptions'!$C$174^('Program Case 3 - Forecasts'!H7)))</f>
        <v>4754026.9193125414</v>
      </c>
      <c r="I57" s="303">
        <f ca="1">H57*(I$45/H$45)*(I14/H14)*(1-('Case 3 Assumptions'!$C$173*'Case 3 Assumptions'!$C$174^('Program Case 3 - Forecasts'!I7)))</f>
        <v>4789035.9420766542</v>
      </c>
      <c r="J57" s="303">
        <f ca="1">I57*(J$45/I$45)*(J14/I14)*(1-('Case 3 Assumptions'!$C$173*'Case 3 Assumptions'!$C$174^('Program Case 3 - Forecasts'!J7)))</f>
        <v>4827492.5265417993</v>
      </c>
      <c r="K57" s="303">
        <f ca="1">J57*(K$45/J$45)*(K14/J14)*(1-('Case 3 Assumptions'!$C$173*'Case 3 Assumptions'!$C$174^('Program Case 3 - Forecasts'!K7)))</f>
        <v>4869288.904852353</v>
      </c>
      <c r="L57" s="303">
        <f ca="1">K57*(L$45/K$45)*(L14/K14)*(1-('Case 3 Assumptions'!$C$173*'Case 3 Assumptions'!$C$174^('Program Case 3 - Forecasts'!L7)))</f>
        <v>4914328.0379358362</v>
      </c>
      <c r="M57" s="303">
        <f ca="1">L57*(M$45/L$45)*(M14/L14)*(1-('Case 3 Assumptions'!$C$173*'Case 3 Assumptions'!$C$174^('Program Case 3 - Forecasts'!M7)))</f>
        <v>4962522.5608458947</v>
      </c>
      <c r="N57" s="303">
        <f ca="1">M57*(N$45/M$45)*(N14/M14)*(1-('Case 3 Assumptions'!$C$173*'Case 3 Assumptions'!$C$174^('Program Case 3 - Forecasts'!N7)))</f>
        <v>5005998.6982773663</v>
      </c>
      <c r="O57" s="303">
        <f ca="1">N57*(O$45/N$45)*(O14/N14)*(1-('Case 3 Assumptions'!$C$173*'Case 3 Assumptions'!$C$174^('Program Case 3 - Forecasts'!O7)))</f>
        <v>5058685.058811971</v>
      </c>
      <c r="P57" s="303">
        <f ca="1">O57*(P$45/O$45)*(P14/O14)*(1-('Case 3 Assumptions'!$C$173*'Case 3 Assumptions'!$C$174^('Program Case 3 - Forecasts'!P7)))</f>
        <v>5114098.3540020548</v>
      </c>
      <c r="Q57" s="303">
        <f ca="1">P57*(Q$45/P$45)*(Q14/P14)*(1-('Case 3 Assumptions'!$C$173*'Case 3 Assumptions'!$C$174^('Program Case 3 - Forecasts'!Q7)))</f>
        <v>5172180.3577067982</v>
      </c>
      <c r="R57" s="303">
        <f ca="1">Q57*(R$45/Q$45)*(R14/Q14)*(1-('Case 3 Assumptions'!$C$173*'Case 3 Assumptions'!$C$174^('Program Case 3 - Forecasts'!R7)))</f>
        <v>5232878.2155545233</v>
      </c>
      <c r="S57" s="303">
        <f ca="1">R57*(S$45/R$45)*(S14/R14)*(1-('Case 3 Assumptions'!$C$173*'Case 3 Assumptions'!$C$174^('Program Case 3 - Forecasts'!S7)))</f>
        <v>5296143.9725994943</v>
      </c>
      <c r="T57" s="303">
        <f ca="1">S57*(T$45/S$45)*(T14/S14)*(1-('Case 3 Assumptions'!$C$173*'Case 3 Assumptions'!$C$174^('Program Case 3 - Forecasts'!T7)))</f>
        <v>5361934.1502137985</v>
      </c>
      <c r="U57" s="303">
        <f ca="1">T57*(U$45/T$45)*(U14/T14)*(1-('Case 3 Assumptions'!$C$173*'Case 3 Assumptions'!$C$174^('Program Case 3 - Forecasts'!U7)))</f>
        <v>5430209.3665908799</v>
      </c>
      <c r="V57" s="303">
        <f ca="1">U57*(V$45/U$45)*(V14/U14)*(1-('Case 3 Assumptions'!$C$173*'Case 3 Assumptions'!$C$174^('Program Case 3 - Forecasts'!V7)))</f>
        <v>5500933.9959409796</v>
      </c>
      <c r="W57" s="303">
        <f ca="1">V57*(W$45/V$45)*(W14/V14)*(1-('Case 3 Assumptions'!$C$173*'Case 3 Assumptions'!$C$174^('Program Case 3 - Forecasts'!W7)))</f>
        <v>5574075.8620666014</v>
      </c>
      <c r="X57" s="303">
        <f ca="1">W57*(X$45/W$45)*(X14/W14)*(1-('Case 3 Assumptions'!$C$173*'Case 3 Assumptions'!$C$174^('Program Case 3 - Forecasts'!X7)))</f>
        <v>5643062.3796530031</v>
      </c>
      <c r="Y57" s="204">
        <f t="shared" ca="1" si="26"/>
        <v>5759522.2474048389</v>
      </c>
      <c r="Z57" s="204">
        <f t="shared" ca="1" si="26"/>
        <v>5877383.804624402</v>
      </c>
      <c r="AA57" s="204">
        <f t="shared" ca="1" si="26"/>
        <v>5996661.3251628922</v>
      </c>
      <c r="AB57" s="204">
        <f t="shared" ca="1" si="26"/>
        <v>6117369.2166859442</v>
      </c>
      <c r="AC57" s="204">
        <f t="shared" ca="1" si="26"/>
        <v>6239522.0218674866</v>
      </c>
      <c r="AD57" s="204">
        <f t="shared" ca="1" si="26"/>
        <v>6363134.4195939042</v>
      </c>
      <c r="AE57" s="204">
        <f t="shared" ca="1" si="26"/>
        <v>6488221.2261785967</v>
      </c>
      <c r="AF57" s="204">
        <f t="shared" ca="1" si="26"/>
        <v>6614797.3965870151</v>
      </c>
      <c r="AG57" s="204">
        <f t="shared" ca="1" si="26"/>
        <v>6742878.0256722644</v>
      </c>
      <c r="AH57" s="204">
        <f t="shared" ca="1" si="26"/>
        <v>6863254.6037661359</v>
      </c>
      <c r="AI57" s="204">
        <f t="shared" ca="1" si="26"/>
        <v>6991920.0897272872</v>
      </c>
      <c r="AJ57" s="204">
        <f t="shared" ca="1" si="26"/>
        <v>7121875.8211369589</v>
      </c>
      <c r="AK57" s="204">
        <f t="shared" ca="1" si="26"/>
        <v>7253132.6093839761</v>
      </c>
      <c r="AL57" s="204">
        <f t="shared" ca="1" si="26"/>
        <v>7385701.348909664</v>
      </c>
      <c r="AM57" s="204">
        <f t="shared" ca="1" si="26"/>
        <v>7519593.0178138614</v>
      </c>
      <c r="AN57" s="204">
        <f t="shared" ca="1" si="26"/>
        <v>7654818.6784652248</v>
      </c>
      <c r="AO57" s="204">
        <f t="shared" ca="1" si="26"/>
        <v>7791389.4781158259</v>
      </c>
      <c r="AP57" s="204">
        <f t="shared" ca="1" si="26"/>
        <v>7929316.6495200768</v>
      </c>
      <c r="AQ57" s="204">
        <f t="shared" ca="1" si="26"/>
        <v>8068611.5115580363</v>
      </c>
      <c r="AR57" s="204">
        <f t="shared" ca="1" si="26"/>
        <v>8202132.3574561942</v>
      </c>
      <c r="AS57" s="204">
        <f t="shared" ca="1" si="26"/>
        <v>8339217.9442858724</v>
      </c>
      <c r="AT57" s="204">
        <f t="shared" ca="1" si="26"/>
        <v>8477485.6903293636</v>
      </c>
      <c r="AU57" s="204">
        <f t="shared" ca="1" si="26"/>
        <v>8616944.0739160199</v>
      </c>
      <c r="AV57" s="204">
        <f t="shared" ca="1" si="26"/>
        <v>8757601.6290345993</v>
      </c>
      <c r="AW57" s="204">
        <f t="shared" ca="1" si="26"/>
        <v>8899466.9456801042</v>
      </c>
      <c r="AX57" s="204">
        <f t="shared" ca="1" si="26"/>
        <v>9042548.6702027116</v>
      </c>
      <c r="AY57" s="204">
        <f t="shared" ca="1" si="26"/>
        <v>9186855.5056588072</v>
      </c>
      <c r="AZ57" s="204">
        <f t="shared" ca="1" si="26"/>
        <v>9332396.212164117</v>
      </c>
      <c r="BA57" s="204">
        <f t="shared" ca="1" si="26"/>
        <v>9479179.6072489806</v>
      </c>
      <c r="BB57" s="204">
        <f t="shared" ca="1" si="26"/>
        <v>9621552.7231582981</v>
      </c>
      <c r="BC57" s="204">
        <f t="shared" ca="1" si="26"/>
        <v>9755954.58028947</v>
      </c>
      <c r="BD57" s="204">
        <f t="shared" ca="1" si="26"/>
        <v>9891370.1855563298</v>
      </c>
      <c r="BE57" s="204">
        <f t="shared" ca="1" si="26"/>
        <v>10027805.936418647</v>
      </c>
      <c r="BF57" s="204">
        <f t="shared" ca="1" si="26"/>
        <v>10165268.267364109</v>
      </c>
      <c r="BG57" s="204">
        <f t="shared" ca="1" si="26"/>
        <v>10303763.650111932</v>
      </c>
      <c r="BH57" s="204">
        <f t="shared" ca="1" si="26"/>
        <v>10443298.593817543</v>
      </c>
      <c r="BI57" s="204">
        <f t="shared" ca="1" si="26"/>
        <v>10583879.64527837</v>
      </c>
      <c r="BJ57" s="204">
        <f t="shared" ca="1" si="26"/>
        <v>10725513.389140705</v>
      </c>
      <c r="BK57" s="204">
        <f t="shared" ca="1" si="26"/>
        <v>10868206.448107684</v>
      </c>
      <c r="BL57" s="204">
        <f t="shared" ca="1" si="26"/>
        <v>11008938.796545429</v>
      </c>
      <c r="BM57" s="204">
        <f t="shared" ca="1" si="26"/>
        <v>11142484.886959763</v>
      </c>
      <c r="BN57" s="204">
        <f t="shared" ca="1" si="26"/>
        <v>11276961.74951441</v>
      </c>
      <c r="BO57" s="204">
        <f t="shared" ca="1" si="26"/>
        <v>11412374.860396564</v>
      </c>
      <c r="BP57" s="204">
        <f t="shared" ca="1" si="26"/>
        <v>11548729.725431459</v>
      </c>
      <c r="BQ57" s="204">
        <f t="shared" ca="1" si="27"/>
        <v>11686031.880234953</v>
      </c>
      <c r="BR57" s="204">
        <f t="shared" ca="1" si="27"/>
        <v>11824286.890366884</v>
      </c>
      <c r="BS57" s="204">
        <f t="shared" ca="1" si="27"/>
        <v>11963500.35148521</v>
      </c>
      <c r="BT57" s="204">
        <f t="shared" ca="1" si="27"/>
        <v>12103677.889500888</v>
      </c>
      <c r="BU57" s="204">
        <f t="shared" ca="1" si="27"/>
        <v>12244825.160733536</v>
      </c>
      <c r="BV57" s="204">
        <f t="shared" ca="1" si="27"/>
        <v>12383860.63864151</v>
      </c>
      <c r="BW57" s="204">
        <f t="shared" ca="1" si="27"/>
        <v>12522078.134665607</v>
      </c>
      <c r="BX57" s="204">
        <f t="shared" ca="1" si="27"/>
        <v>12661197.534324285</v>
      </c>
      <c r="BY57" s="204">
        <f t="shared" ca="1" si="27"/>
        <v>12801223.818862278</v>
      </c>
      <c r="BZ57" s="204">
        <f t="shared" ca="1" si="27"/>
        <v>12942161.994854879</v>
      </c>
      <c r="CA57" s="204">
        <f t="shared" ca="1" si="27"/>
        <v>13084017.094330538</v>
      </c>
      <c r="CB57" s="204">
        <f t="shared" ca="1" si="27"/>
        <v>13226794.174894035</v>
      </c>
      <c r="CC57" s="204">
        <f t="shared" ca="1" si="27"/>
        <v>13370498.319850219</v>
      </c>
      <c r="CD57" s="204">
        <f t="shared" ca="1" si="27"/>
        <v>13515134.638328329</v>
      </c>
      <c r="CE57" s="204">
        <f t="shared" ca="1" si="27"/>
        <v>13660708.265406908</v>
      </c>
      <c r="CF57" s="204">
        <f t="shared" ca="1" si="27"/>
        <v>13807224.362239286</v>
      </c>
    </row>
    <row r="58" spans="1:84" s="126" customFormat="1" x14ac:dyDescent="0.2">
      <c r="A58" s="120"/>
      <c r="B58" s="118" t="s">
        <v>172</v>
      </c>
      <c r="D58" s="204">
        <f ca="1">'Frequency &amp; Severity Prediction'!AG7</f>
        <v>1951084.9008106119</v>
      </c>
      <c r="E58" s="204">
        <f ca="1">D58*(E$45/D$45)*(E15/D15)</f>
        <v>2019951.9613378732</v>
      </c>
      <c r="F58" s="204">
        <f t="shared" ref="F58:X58" ca="1" si="29">E58*(F$45/E$45)*(F15/E15)</f>
        <v>2071719.1168727258</v>
      </c>
      <c r="G58" s="204">
        <f t="shared" ca="1" si="29"/>
        <v>2124322.9199293032</v>
      </c>
      <c r="H58" s="204">
        <f t="shared" ca="1" si="29"/>
        <v>2757850.5255593704</v>
      </c>
      <c r="I58" s="204">
        <f t="shared" ca="1" si="29"/>
        <v>2232086.9750274788</v>
      </c>
      <c r="J58" s="204">
        <f t="shared" ca="1" si="29"/>
        <v>2287270.8532431428</v>
      </c>
      <c r="K58" s="204">
        <f t="shared" ca="1" si="29"/>
        <v>2343338.6349773896</v>
      </c>
      <c r="L58" s="204">
        <f t="shared" ca="1" si="29"/>
        <v>2400302.5145288329</v>
      </c>
      <c r="M58" s="204">
        <f t="shared" ca="1" si="29"/>
        <v>2458174.842040584</v>
      </c>
      <c r="N58" s="204">
        <f t="shared" ca="1" si="29"/>
        <v>2513054.892108968</v>
      </c>
      <c r="O58" s="204">
        <f t="shared" ca="1" si="29"/>
        <v>2571922.9619718543</v>
      </c>
      <c r="P58" s="204">
        <f t="shared" ca="1" si="29"/>
        <v>2631608.8682704475</v>
      </c>
      <c r="Q58" s="204">
        <f t="shared" ca="1" si="29"/>
        <v>2692122.2495461167</v>
      </c>
      <c r="R58" s="204">
        <f t="shared" ca="1" si="29"/>
        <v>2753472.8490096503</v>
      </c>
      <c r="S58" s="204">
        <f t="shared" ca="1" si="29"/>
        <v>2815670.5156234326</v>
      </c>
      <c r="T58" s="204">
        <f t="shared" ca="1" si="29"/>
        <v>2878725.2051944397</v>
      </c>
      <c r="U58" s="204">
        <f t="shared" ca="1" si="29"/>
        <v>2942646.9814781775</v>
      </c>
      <c r="V58" s="204">
        <f t="shared" ca="1" si="29"/>
        <v>3007446.017293653</v>
      </c>
      <c r="W58" s="204">
        <f t="shared" ca="1" si="29"/>
        <v>3073132.5956494976</v>
      </c>
      <c r="X58" s="204">
        <f t="shared" ca="1" si="29"/>
        <v>3136080.5742329862</v>
      </c>
      <c r="Y58" s="204">
        <f t="shared" ca="1" si="26"/>
        <v>3200802.086128932</v>
      </c>
      <c r="Z58" s="204">
        <f t="shared" ca="1" si="26"/>
        <v>3266302.5741933314</v>
      </c>
      <c r="AA58" s="204">
        <f t="shared" ca="1" si="26"/>
        <v>3332589.9709891179</v>
      </c>
      <c r="AB58" s="204">
        <f t="shared" ca="1" si="26"/>
        <v>3399672.2834453806</v>
      </c>
      <c r="AC58" s="204">
        <f t="shared" ca="1" si="26"/>
        <v>3467557.5935208392</v>
      </c>
      <c r="AD58" s="204">
        <f t="shared" ca="1" si="26"/>
        <v>3536254.0588730471</v>
      </c>
      <c r="AE58" s="204">
        <f t="shared" ca="1" si="26"/>
        <v>3605769.91353337</v>
      </c>
      <c r="AF58" s="204">
        <f t="shared" ca="1" si="26"/>
        <v>3676113.4685877897</v>
      </c>
      <c r="AG58" s="204">
        <f t="shared" ca="1" si="26"/>
        <v>3747293.1128635793</v>
      </c>
      <c r="AH58" s="204">
        <f t="shared" ca="1" si="26"/>
        <v>3814191.300896022</v>
      </c>
      <c r="AI58" s="204">
        <f t="shared" ca="1" si="26"/>
        <v>3885695.9740592879</v>
      </c>
      <c r="AJ58" s="204">
        <f t="shared" ca="1" si="26"/>
        <v>3957917.6893913047</v>
      </c>
      <c r="AK58" s="204">
        <f t="shared" ca="1" si="26"/>
        <v>4030862.4552230434</v>
      </c>
      <c r="AL58" s="204">
        <f t="shared" ca="1" si="26"/>
        <v>4104536.326041148</v>
      </c>
      <c r="AM58" s="204">
        <f t="shared" ca="1" si="26"/>
        <v>4178945.4028247204</v>
      </c>
      <c r="AN58" s="204">
        <f t="shared" ref="AN58:CF58" ca="1" si="30">AM58*(AN$45/AM$45)*(AN15/AM15)</f>
        <v>4254095.8333844906</v>
      </c>
      <c r="AO58" s="204">
        <f t="shared" ca="1" si="30"/>
        <v>4329993.8127043741</v>
      </c>
      <c r="AP58" s="204">
        <f t="shared" ca="1" si="30"/>
        <v>4406645.5832854342</v>
      </c>
      <c r="AQ58" s="204">
        <f t="shared" ca="1" si="30"/>
        <v>4484057.4354922799</v>
      </c>
      <c r="AR58" s="204">
        <f t="shared" ca="1" si="30"/>
        <v>4558260.4307641694</v>
      </c>
      <c r="AS58" s="204">
        <f t="shared" ca="1" si="30"/>
        <v>4634444.498375047</v>
      </c>
      <c r="AT58" s="204">
        <f t="shared" ca="1" si="30"/>
        <v>4711285.5402131556</v>
      </c>
      <c r="AU58" s="204">
        <f t="shared" ca="1" si="30"/>
        <v>4788788.2680328917</v>
      </c>
      <c r="AV58" s="204">
        <f t="shared" ca="1" si="30"/>
        <v>4866957.4245208632</v>
      </c>
      <c r="AW58" s="204">
        <f t="shared" ca="1" si="30"/>
        <v>4945797.7834886368</v>
      </c>
      <c r="AX58" s="204">
        <f t="shared" ca="1" si="30"/>
        <v>5025314.1500666542</v>
      </c>
      <c r="AY58" s="204">
        <f t="shared" ca="1" si="30"/>
        <v>5105511.3608993161</v>
      </c>
      <c r="AZ58" s="204">
        <f t="shared" ca="1" si="30"/>
        <v>5186394.2843412347</v>
      </c>
      <c r="BA58" s="204">
        <f t="shared" ca="1" si="30"/>
        <v>5267967.8206546698</v>
      </c>
      <c r="BB58" s="204">
        <f t="shared" ca="1" si="30"/>
        <v>5347090.3844431071</v>
      </c>
      <c r="BC58" s="204">
        <f t="shared" ca="1" si="30"/>
        <v>5421782.9936918849</v>
      </c>
      <c r="BD58" s="204">
        <f t="shared" ca="1" si="30"/>
        <v>5497038.9842435103</v>
      </c>
      <c r="BE58" s="204">
        <f t="shared" ca="1" si="30"/>
        <v>5572861.9114280436</v>
      </c>
      <c r="BF58" s="204">
        <f t="shared" ca="1" si="30"/>
        <v>5649255.3511534734</v>
      </c>
      <c r="BG58" s="204">
        <f t="shared" ca="1" si="30"/>
        <v>5726222.9000188671</v>
      </c>
      <c r="BH58" s="204">
        <f t="shared" ca="1" si="30"/>
        <v>5803768.1754281335</v>
      </c>
      <c r="BI58" s="204">
        <f t="shared" ca="1" si="30"/>
        <v>5881894.8157043755</v>
      </c>
      <c r="BJ58" s="204">
        <f t="shared" ca="1" si="30"/>
        <v>5960606.4802048607</v>
      </c>
      <c r="BK58" s="204">
        <f t="shared" ca="1" si="30"/>
        <v>6039906.8494366007</v>
      </c>
      <c r="BL58" s="204">
        <f t="shared" ca="1" si="30"/>
        <v>6118117.5716311941</v>
      </c>
      <c r="BM58" s="204">
        <f t="shared" ca="1" si="30"/>
        <v>6192334.5963132624</v>
      </c>
      <c r="BN58" s="204">
        <f t="shared" ca="1" si="30"/>
        <v>6267068.8891437016</v>
      </c>
      <c r="BO58" s="204">
        <f t="shared" ca="1" si="30"/>
        <v>6342323.493463723</v>
      </c>
      <c r="BP58" s="204">
        <f t="shared" ca="1" si="30"/>
        <v>6418101.469085604</v>
      </c>
      <c r="BQ58" s="204">
        <f t="shared" ca="1" si="30"/>
        <v>6494405.8923774911</v>
      </c>
      <c r="BR58" s="204">
        <f t="shared" ca="1" si="30"/>
        <v>6571239.8563486282</v>
      </c>
      <c r="BS58" s="204">
        <f t="shared" ca="1" si="30"/>
        <v>6648606.4707350107</v>
      </c>
      <c r="BT58" s="204">
        <f t="shared" ca="1" si="30"/>
        <v>6726508.8620854691</v>
      </c>
      <c r="BU58" s="204">
        <f t="shared" ca="1" si="30"/>
        <v>6804950.1738481652</v>
      </c>
      <c r="BV58" s="204">
        <f t="shared" ca="1" si="30"/>
        <v>6882217.8756847717</v>
      </c>
      <c r="BW58" s="204">
        <f t="shared" ca="1" si="30"/>
        <v>6959030.9915317995</v>
      </c>
      <c r="BX58" s="204">
        <f t="shared" ca="1" si="30"/>
        <v>7036345.3321178006</v>
      </c>
      <c r="BY58" s="204">
        <f t="shared" ca="1" si="30"/>
        <v>7114163.6657242114</v>
      </c>
      <c r="BZ58" s="204">
        <f t="shared" ca="1" si="30"/>
        <v>7192488.7747096987</v>
      </c>
      <c r="CA58" s="204">
        <f t="shared" ca="1" si="30"/>
        <v>7271323.4555782899</v>
      </c>
      <c r="CB58" s="204">
        <f t="shared" ca="1" si="30"/>
        <v>7350670.5190478265</v>
      </c>
      <c r="CC58" s="204">
        <f t="shared" ca="1" si="30"/>
        <v>7430532.790118726</v>
      </c>
      <c r="CD58" s="204">
        <f t="shared" ca="1" si="30"/>
        <v>7510913.108143081</v>
      </c>
      <c r="CE58" s="204">
        <f t="shared" ca="1" si="30"/>
        <v>7591814.3268940682</v>
      </c>
      <c r="CF58" s="204">
        <f t="shared" ca="1" si="30"/>
        <v>7673239.3146356903</v>
      </c>
    </row>
    <row r="59" spans="1:84" s="126" customFormat="1" x14ac:dyDescent="0.2">
      <c r="A59" s="120"/>
      <c r="B59" s="212" t="s">
        <v>173</v>
      </c>
      <c r="D59" s="204">
        <f ca="1">'Frequency &amp; Severity Prediction'!AH2</f>
        <v>36466192.134238563</v>
      </c>
      <c r="E59" s="204">
        <f t="shared" ref="E59:BP64" ca="1" si="31">D59*(E$46/D$46)*(E10/D10)</f>
        <v>37622446.004966013</v>
      </c>
      <c r="F59" s="204">
        <f t="shared" ca="1" si="31"/>
        <v>38586800.190776497</v>
      </c>
      <c r="G59" s="204">
        <f t="shared" ca="1" si="31"/>
        <v>39566740.689992294</v>
      </c>
      <c r="H59" s="204">
        <f t="shared" ca="1" si="31"/>
        <v>40562483.413030423</v>
      </c>
      <c r="I59" s="204">
        <f t="shared" ca="1" si="31"/>
        <v>41574247.036129139</v>
      </c>
      <c r="J59" s="204">
        <f t="shared" ca="1" si="31"/>
        <v>42602253.035136282</v>
      </c>
      <c r="K59" s="204">
        <f t="shared" ca="1" si="31"/>
        <v>43646725.719697401</v>
      </c>
      <c r="L59" s="204">
        <f t="shared" ca="1" si="31"/>
        <v>44707892.267848328</v>
      </c>
      <c r="M59" s="204">
        <f t="shared" ca="1" si="31"/>
        <v>45785982.761016846</v>
      </c>
      <c r="N59" s="204">
        <f t="shared" ca="1" si="31"/>
        <v>46808342.053304926</v>
      </c>
      <c r="O59" s="204">
        <f t="shared" ca="1" si="31"/>
        <v>47904607.534973413</v>
      </c>
      <c r="P59" s="204">
        <f t="shared" ca="1" si="31"/>
        <v>49016102.442447819</v>
      </c>
      <c r="Q59" s="204">
        <f t="shared" ca="1" si="31"/>
        <v>50143006.257396959</v>
      </c>
      <c r="R59" s="204">
        <f t="shared" ca="1" si="31"/>
        <v>51285500.410543978</v>
      </c>
      <c r="S59" s="204">
        <f t="shared" ca="1" si="31"/>
        <v>52443768.301817402</v>
      </c>
      <c r="T59" s="204">
        <f t="shared" ca="1" si="31"/>
        <v>53617995.320703797</v>
      </c>
      <c r="U59" s="204">
        <f t="shared" ca="1" si="31"/>
        <v>54808368.866804041</v>
      </c>
      <c r="V59" s="204">
        <f t="shared" ca="1" si="31"/>
        <v>56015078.370595165</v>
      </c>
      <c r="W59" s="204">
        <f t="shared" ca="1" si="31"/>
        <v>57238315.314399756</v>
      </c>
      <c r="X59" s="204">
        <f t="shared" ca="1" si="31"/>
        <v>58410541.551532939</v>
      </c>
      <c r="Y59" s="204">
        <f t="shared" ca="1" si="31"/>
        <v>59616347.487627059</v>
      </c>
      <c r="Z59" s="204">
        <f t="shared" ca="1" si="31"/>
        <v>60836667.178962722</v>
      </c>
      <c r="AA59" s="204">
        <f t="shared" ca="1" si="31"/>
        <v>62071648.427731067</v>
      </c>
      <c r="AB59" s="204">
        <f t="shared" ca="1" si="31"/>
        <v>63321440.421759486</v>
      </c>
      <c r="AC59" s="204">
        <f t="shared" ca="1" si="31"/>
        <v>64586193.746874042</v>
      </c>
      <c r="AD59" s="204">
        <f t="shared" ca="1" si="31"/>
        <v>65866060.399368621</v>
      </c>
      <c r="AE59" s="204">
        <f t="shared" ca="1" si="31"/>
        <v>67161193.79858166</v>
      </c>
      <c r="AF59" s="204">
        <f t="shared" ca="1" si="31"/>
        <v>68471748.799581409</v>
      </c>
      <c r="AG59" s="204">
        <f t="shared" ca="1" si="31"/>
        <v>69797881.705960646</v>
      </c>
      <c r="AH59" s="204">
        <f t="shared" ca="1" si="31"/>
        <v>71044271.631631792</v>
      </c>
      <c r="AI59" s="204">
        <f t="shared" ca="1" si="31"/>
        <v>72375283.413306981</v>
      </c>
      <c r="AJ59" s="204">
        <f t="shared" ca="1" si="31"/>
        <v>73719640.834054694</v>
      </c>
      <c r="AK59" s="204">
        <f t="shared" ca="1" si="31"/>
        <v>75077455.715600818</v>
      </c>
      <c r="AL59" s="204">
        <f t="shared" ca="1" si="31"/>
        <v>76448840.73865521</v>
      </c>
      <c r="AM59" s="204">
        <f t="shared" ca="1" si="31"/>
        <v>77833909.449179471</v>
      </c>
      <c r="AN59" s="204">
        <f t="shared" ca="1" si="31"/>
        <v>79232776.264698923</v>
      </c>
      <c r="AO59" s="204">
        <f t="shared" ca="1" si="31"/>
        <v>80645556.480659068</v>
      </c>
      <c r="AP59" s="204">
        <f t="shared" ca="1" si="31"/>
        <v>82072366.276826903</v>
      </c>
      <c r="AQ59" s="204">
        <f t="shared" ca="1" si="31"/>
        <v>83513322.723737285</v>
      </c>
      <c r="AR59" s="204">
        <f t="shared" ca="1" si="31"/>
        <v>84894506.950411811</v>
      </c>
      <c r="AS59" s="204">
        <f t="shared" ca="1" si="31"/>
        <v>86313761.160220414</v>
      </c>
      <c r="AT59" s="204">
        <f t="shared" ca="1" si="31"/>
        <v>87745254.910217538</v>
      </c>
      <c r="AU59" s="204">
        <f t="shared" ca="1" si="31"/>
        <v>89189075.982931435</v>
      </c>
      <c r="AV59" s="204">
        <f t="shared" ca="1" si="31"/>
        <v>90645312.737180397</v>
      </c>
      <c r="AW59" s="204">
        <f t="shared" ca="1" si="31"/>
        <v>92114054.111663938</v>
      </c>
      <c r="AX59" s="204">
        <f t="shared" ca="1" si="31"/>
        <v>93595389.628575578</v>
      </c>
      <c r="AY59" s="204">
        <f t="shared" ca="1" si="31"/>
        <v>95089409.39723739</v>
      </c>
      <c r="AZ59" s="204">
        <f t="shared" ca="1" si="31"/>
        <v>96596204.117756411</v>
      </c>
      <c r="BA59" s="204">
        <f t="shared" ca="1" si="31"/>
        <v>98115865.084703073</v>
      </c>
      <c r="BB59" s="204">
        <f t="shared" ca="1" si="31"/>
        <v>99589880.108133152</v>
      </c>
      <c r="BC59" s="204">
        <f t="shared" ca="1" si="31"/>
        <v>100981340.11880949</v>
      </c>
      <c r="BD59" s="204">
        <f t="shared" ca="1" si="31"/>
        <v>102383295.88771129</v>
      </c>
      <c r="BE59" s="204">
        <f t="shared" ca="1" si="31"/>
        <v>103795813.65159756</v>
      </c>
      <c r="BF59" s="204">
        <f t="shared" ca="1" si="31"/>
        <v>105218960.03060344</v>
      </c>
      <c r="BG59" s="204">
        <f t="shared" ca="1" si="31"/>
        <v>106652802.03034835</v>
      </c>
      <c r="BH59" s="204">
        <f t="shared" ca="1" si="31"/>
        <v>108097407.04405524</v>
      </c>
      <c r="BI59" s="204">
        <f t="shared" ca="1" si="31"/>
        <v>109552842.85468128</v>
      </c>
      <c r="BJ59" s="204">
        <f t="shared" ca="1" si="31"/>
        <v>111019177.63705973</v>
      </c>
      <c r="BK59" s="204">
        <f t="shared" ca="1" si="31"/>
        <v>112496479.96005325</v>
      </c>
      <c r="BL59" s="204">
        <f t="shared" ca="1" si="31"/>
        <v>113953489.56556641</v>
      </c>
      <c r="BM59" s="204">
        <f t="shared" ca="1" si="31"/>
        <v>115335990.67963102</v>
      </c>
      <c r="BN59" s="204">
        <f t="shared" ca="1" si="31"/>
        <v>116728127.61327057</v>
      </c>
      <c r="BO59" s="204">
        <f t="shared" ca="1" si="31"/>
        <v>118129957.05934037</v>
      </c>
      <c r="BP59" s="204">
        <f t="shared" ca="1" si="31"/>
        <v>119541536.01752876</v>
      </c>
      <c r="BQ59" s="204">
        <f t="shared" ref="BQ59:CF63" ca="1" si="32">BP59*(BQ$46/BP$46)*(BQ10/BP10)</f>
        <v>120962921.79593681</v>
      </c>
      <c r="BR59" s="204">
        <f t="shared" ca="1" si="32"/>
        <v>122394172.01266609</v>
      </c>
      <c r="BS59" s="204">
        <f t="shared" ca="1" si="32"/>
        <v>123835344.59741426</v>
      </c>
      <c r="BT59" s="204">
        <f t="shared" ca="1" si="32"/>
        <v>125286497.79307853</v>
      </c>
      <c r="BU59" s="204">
        <f t="shared" ca="1" si="32"/>
        <v>126747690.15736732</v>
      </c>
      <c r="BV59" s="204">
        <f t="shared" ca="1" si="32"/>
        <v>128187024.39870061</v>
      </c>
      <c r="BW59" s="204">
        <f t="shared" ca="1" si="32"/>
        <v>129617336.69826089</v>
      </c>
      <c r="BX59" s="204">
        <f t="shared" ca="1" si="32"/>
        <v>131056981.58398569</v>
      </c>
      <c r="BY59" s="204">
        <f t="shared" ca="1" si="32"/>
        <v>132506010.59872149</v>
      </c>
      <c r="BZ59" s="204">
        <f t="shared" ca="1" si="32"/>
        <v>133964475.54741603</v>
      </c>
      <c r="CA59" s="204">
        <f t="shared" ca="1" si="32"/>
        <v>135432428.49838674</v>
      </c>
      <c r="CB59" s="204">
        <f t="shared" ca="1" si="32"/>
        <v>136909921.78459525</v>
      </c>
      <c r="CC59" s="204">
        <f t="shared" ca="1" si="32"/>
        <v>138397008.00492764</v>
      </c>
      <c r="CD59" s="204">
        <f t="shared" ca="1" si="32"/>
        <v>139893740.02548093</v>
      </c>
      <c r="CE59" s="204">
        <f t="shared" ca="1" si="32"/>
        <v>141400170.98085549</v>
      </c>
      <c r="CF59" s="204">
        <f t="shared" ca="1" si="32"/>
        <v>142916354.27545348</v>
      </c>
    </row>
    <row r="60" spans="1:84" s="126" customFormat="1" x14ac:dyDescent="0.2">
      <c r="A60" s="120"/>
      <c r="B60" s="212" t="s">
        <v>174</v>
      </c>
      <c r="D60" s="204">
        <f ca="1">'Frequency &amp; Severity Prediction'!AH3</f>
        <v>55004295.56823343</v>
      </c>
      <c r="E60" s="204">
        <f ca="1">D60*(E$46/D$46)*(E11/D11)</f>
        <v>58181652.257587433</v>
      </c>
      <c r="F60" s="303">
        <f ca="1">E60*(F$46/E$46)*(F11/E11)*(1-('Case 3 Assumptions'!$C$173*'Case 3 Assumptions'!$C$174^('Program Case 3 - Forecasts'!F7)))</f>
        <v>56725142.934717476</v>
      </c>
      <c r="G60" s="303">
        <f ca="1">F60*(G$46/F$46)*(G11/F11)*(1-('Case 3 Assumptions'!$C$173*'Case 3 Assumptions'!$C$174^('Program Case 3 - Forecasts'!G7)))</f>
        <v>57060571.460032575</v>
      </c>
      <c r="H60" s="303">
        <f ca="1">G60*(H$46/G$46)*(H11/G11)*(1-('Case 3 Assumptions'!$C$173*'Case 3 Assumptions'!$C$174^('Program Case 3 - Forecasts'!H7)))</f>
        <v>57440703.609315693</v>
      </c>
      <c r="I60" s="303">
        <f ca="1">H60*(I$46/H$46)*(I11/H11)*(1-('Case 3 Assumptions'!$C$173*'Case 3 Assumptions'!$C$174^('Program Case 3 - Forecasts'!I7)))</f>
        <v>57863933.573485374</v>
      </c>
      <c r="J60" s="303">
        <f ca="1">I60*(J$46/I$46)*(J11/I11)*(1-('Case 3 Assumptions'!$C$173*'Case 3 Assumptions'!$C$174^('Program Case 3 - Forecasts'!J7)))</f>
        <v>58328815.8551379</v>
      </c>
      <c r="K60" s="303">
        <f ca="1">J60*(K$46/J$46)*(K11/J11)*(1-('Case 3 Assumptions'!$C$173*'Case 3 Assumptions'!$C$174^('Program Case 3 - Forecasts'!K7)))</f>
        <v>58834048.94311703</v>
      </c>
      <c r="L60" s="303">
        <f ca="1">K60*(L$46/K$46)*(L11/K11)*(1-('Case 3 Assumptions'!$C$173*'Case 3 Assumptions'!$C$174^('Program Case 3 - Forecasts'!L7)))</f>
        <v>59378460.905862108</v>
      </c>
      <c r="M60" s="303">
        <f ca="1">L60*(M$46/L$46)*(M11/L11)*(1-('Case 3 Assumptions'!$C$173*'Case 3 Assumptions'!$C$174^('Program Case 3 - Forecasts'!M7)))</f>
        <v>59960996.654214576</v>
      </c>
      <c r="N60" s="303">
        <f ca="1">M60*(N$46/M$46)*(N11/M11)*(1-('Case 3 Assumptions'!$C$173*'Case 3 Assumptions'!$C$174^('Program Case 3 - Forecasts'!N7)))</f>
        <v>60486519.357451275</v>
      </c>
      <c r="O60" s="303">
        <f ca="1">N60*(O$46/N$46)*(O11/N11)*(1-('Case 3 Assumptions'!$C$173*'Case 3 Assumptions'!$C$174^('Program Case 3 - Forecasts'!O7)))</f>
        <v>61122843.628501557</v>
      </c>
      <c r="P60" s="303">
        <f ca="1">O60*(P$46/O$46)*(P11/O11)*(1-('Case 3 Assumptions'!$C$173*'Case 3 Assumptions'!$C$174^('Program Case 3 - Forecasts'!P7)))</f>
        <v>61792118.902544782</v>
      </c>
      <c r="Q60" s="303">
        <f ca="1">P60*(Q$46/P$46)*(Q11/P11)*(1-('Case 3 Assumptions'!$C$173*'Case 3 Assumptions'!$C$174^('Program Case 3 - Forecasts'!Q7)))</f>
        <v>62493641.137510456</v>
      </c>
      <c r="R60" s="303">
        <f ca="1">Q60*(R$46/Q$46)*(R11/Q11)*(1-('Case 3 Assumptions'!$C$173*'Case 3 Assumptions'!$C$174^('Program Case 3 - Forecasts'!R7)))</f>
        <v>63226771.236745231</v>
      </c>
      <c r="S60" s="303">
        <f ca="1">R60*(S$46/R$46)*(S11/R11)*(1-('Case 3 Assumptions'!$C$173*'Case 3 Assumptions'!$C$174^('Program Case 3 - Forecasts'!S7)))</f>
        <v>63990929.337807789</v>
      </c>
      <c r="T60" s="303">
        <f ca="1">S60*(T$46/S$46)*(T11/S11)*(1-('Case 3 Assumptions'!$C$173*'Case 3 Assumptions'!$C$174^('Program Case 3 - Forecasts'!T7)))</f>
        <v>64785589.696615085</v>
      </c>
      <c r="U60" s="303">
        <f ca="1">T60*(U$46/T$46)*(U11/T11)*(1-('Case 3 Assumptions'!$C$173*'Case 3 Assumptions'!$C$174^('Program Case 3 - Forecasts'!U7)))</f>
        <v>65610276.098934501</v>
      </c>
      <c r="V60" s="303">
        <f ca="1">U60*(V$46/U$46)*(V11/U11)*(1-('Case 3 Assumptions'!$C$173*'Case 3 Assumptions'!$C$174^('Program Case 3 - Forecasts'!V7)))</f>
        <v>66464557.739728615</v>
      </c>
      <c r="W60" s="303">
        <f ca="1">V60*(W$46/V$46)*(W11/V11)*(1-('Case 3 Assumptions'!$C$173*'Case 3 Assumptions'!$C$174^('Program Case 3 - Forecasts'!W7)))</f>
        <v>67348045.518209383</v>
      </c>
      <c r="X60" s="303">
        <f ca="1">W60*(X$46/W$46)*(X11/W11)*(1-('Case 3 Assumptions'!$C$173*'Case 3 Assumptions'!$C$174^('Program Case 3 - Forecasts'!X7)))</f>
        <v>68181326.992358401</v>
      </c>
      <c r="Y60" s="204">
        <f t="shared" ca="1" si="31"/>
        <v>69588837.462803647</v>
      </c>
      <c r="Z60" s="204">
        <f t="shared" ca="1" si="31"/>
        <v>71013289.517177492</v>
      </c>
      <c r="AA60" s="204">
        <f t="shared" ca="1" si="31"/>
        <v>72454855.681692809</v>
      </c>
      <c r="AB60" s="204">
        <f t="shared" ca="1" si="31"/>
        <v>73913710.09998481</v>
      </c>
      <c r="AC60" s="204">
        <f t="shared" ca="1" si="31"/>
        <v>75390028.547541559</v>
      </c>
      <c r="AD60" s="204">
        <f t="shared" ca="1" si="31"/>
        <v>76883988.446258813</v>
      </c>
      <c r="AE60" s="204">
        <f t="shared" ca="1" si="31"/>
        <v>78395768.879120618</v>
      </c>
      <c r="AF60" s="204">
        <f t="shared" ca="1" si="31"/>
        <v>79925550.605006531</v>
      </c>
      <c r="AG60" s="204">
        <f t="shared" ca="1" si="31"/>
        <v>81473516.073626563</v>
      </c>
      <c r="AH60" s="204">
        <f t="shared" ca="1" si="31"/>
        <v>82928399.333135307</v>
      </c>
      <c r="AI60" s="204">
        <f t="shared" ca="1" si="31"/>
        <v>84482059.804456443</v>
      </c>
      <c r="AJ60" s="204">
        <f t="shared" ca="1" si="31"/>
        <v>86051298.343663186</v>
      </c>
      <c r="AK60" s="204">
        <f t="shared" ca="1" si="31"/>
        <v>87636245.477770984</v>
      </c>
      <c r="AL60" s="204">
        <f t="shared" ca="1" si="31"/>
        <v>89237032.736468136</v>
      </c>
      <c r="AM60" s="204">
        <f t="shared" ca="1" si="31"/>
        <v>90853792.659432083</v>
      </c>
      <c r="AN60" s="204">
        <f t="shared" ca="1" si="31"/>
        <v>92486658.803697228</v>
      </c>
      <c r="AO60" s="204">
        <f t="shared" ca="1" si="31"/>
        <v>94135765.751074702</v>
      </c>
      <c r="AP60" s="204">
        <f t="shared" ca="1" si="31"/>
        <v>95801249.115624398</v>
      </c>
      <c r="AQ60" s="204">
        <f t="shared" ca="1" si="31"/>
        <v>97483245.551179871</v>
      </c>
      <c r="AR60" s="204">
        <f t="shared" ca="1" si="31"/>
        <v>99095471.202477783</v>
      </c>
      <c r="AS60" s="204">
        <f t="shared" ca="1" si="31"/>
        <v>100752135.09899156</v>
      </c>
      <c r="AT60" s="204">
        <f t="shared" ca="1" si="31"/>
        <v>102423085.93874641</v>
      </c>
      <c r="AU60" s="204">
        <f t="shared" ca="1" si="31"/>
        <v>104108426.18833667</v>
      </c>
      <c r="AV60" s="204">
        <f t="shared" ca="1" si="31"/>
        <v>105808258.98704717</v>
      </c>
      <c r="AW60" s="204">
        <f t="shared" ca="1" si="31"/>
        <v>107522688.1510452</v>
      </c>
      <c r="AX60" s="204">
        <f t="shared" ca="1" si="31"/>
        <v>109251818.1775977</v>
      </c>
      <c r="AY60" s="204">
        <f t="shared" ca="1" si="31"/>
        <v>110995754.24931361</v>
      </c>
      <c r="AZ60" s="204">
        <f t="shared" ca="1" si="31"/>
        <v>112754602.23841208</v>
      </c>
      <c r="BA60" s="204">
        <f t="shared" ca="1" si="31"/>
        <v>114528468.71101618</v>
      </c>
      <c r="BB60" s="204">
        <f t="shared" ca="1" si="31"/>
        <v>116249053.68822388</v>
      </c>
      <c r="BC60" s="204">
        <f t="shared" ca="1" si="31"/>
        <v>117873274.0338102</v>
      </c>
      <c r="BD60" s="204">
        <f t="shared" ca="1" si="31"/>
        <v>119509745.8447073</v>
      </c>
      <c r="BE60" s="204">
        <f t="shared" ca="1" si="31"/>
        <v>121158546.43761186</v>
      </c>
      <c r="BF60" s="204">
        <f t="shared" ca="1" si="31"/>
        <v>122819753.57672705</v>
      </c>
      <c r="BG60" s="204">
        <f t="shared" ca="1" si="31"/>
        <v>124493445.47622322</v>
      </c>
      <c r="BH60" s="204">
        <f t="shared" ca="1" si="31"/>
        <v>126179700.80271171</v>
      </c>
      <c r="BI60" s="204">
        <f t="shared" ca="1" si="31"/>
        <v>127878598.67773199</v>
      </c>
      <c r="BJ60" s="204">
        <f t="shared" ca="1" si="31"/>
        <v>129590218.68025173</v>
      </c>
      <c r="BK60" s="204">
        <f t="shared" ca="1" si="31"/>
        <v>131314640.84918039</v>
      </c>
      <c r="BL60" s="204">
        <f t="shared" ca="1" si="31"/>
        <v>133015375.77999514</v>
      </c>
      <c r="BM60" s="204">
        <f t="shared" ca="1" si="31"/>
        <v>134629138.60467598</v>
      </c>
      <c r="BN60" s="204">
        <f t="shared" ca="1" si="31"/>
        <v>136254149.10739276</v>
      </c>
      <c r="BO60" s="204">
        <f t="shared" ca="1" si="31"/>
        <v>137890473.46445557</v>
      </c>
      <c r="BP60" s="204">
        <f t="shared" ca="1" si="31"/>
        <v>139538178.21033376</v>
      </c>
      <c r="BQ60" s="204">
        <f t="shared" ca="1" si="32"/>
        <v>141197330.23950005</v>
      </c>
      <c r="BR60" s="204">
        <f t="shared" ca="1" si="32"/>
        <v>142867996.80828384</v>
      </c>
      <c r="BS60" s="204">
        <f t="shared" ca="1" si="32"/>
        <v>144550245.53673375</v>
      </c>
      <c r="BT60" s="204">
        <f t="shared" ca="1" si="32"/>
        <v>146244144.41048926</v>
      </c>
      <c r="BU60" s="204">
        <f t="shared" ca="1" si="32"/>
        <v>147949761.782662</v>
      </c>
      <c r="BV60" s="204">
        <f t="shared" ca="1" si="32"/>
        <v>149629864.65370047</v>
      </c>
      <c r="BW60" s="204">
        <f t="shared" ca="1" si="32"/>
        <v>151299436.41261786</v>
      </c>
      <c r="BX60" s="204">
        <f t="shared" ca="1" si="32"/>
        <v>152979901.89195052</v>
      </c>
      <c r="BY60" s="204">
        <f t="shared" ca="1" si="32"/>
        <v>154671321.25651762</v>
      </c>
      <c r="BZ60" s="204">
        <f t="shared" ca="1" si="32"/>
        <v>156373754.97708336</v>
      </c>
      <c r="CA60" s="204">
        <f t="shared" ca="1" si="32"/>
        <v>158087263.83183748</v>
      </c>
      <c r="CB60" s="204">
        <f t="shared" ca="1" si="32"/>
        <v>159811908.90788287</v>
      </c>
      <c r="CC60" s="204">
        <f t="shared" ca="1" si="32"/>
        <v>161547751.6027303</v>
      </c>
      <c r="CD60" s="204">
        <f t="shared" ca="1" si="32"/>
        <v>163294853.62579992</v>
      </c>
      <c r="CE60" s="204">
        <f t="shared" ca="1" si="32"/>
        <v>165053276.99992988</v>
      </c>
      <c r="CF60" s="204">
        <f t="shared" ca="1" si="32"/>
        <v>166823084.06289184</v>
      </c>
    </row>
    <row r="61" spans="1:84" s="126" customFormat="1" x14ac:dyDescent="0.2">
      <c r="A61" s="120"/>
      <c r="B61" s="212" t="s">
        <v>175</v>
      </c>
      <c r="D61" s="204">
        <f ca="1">'Frequency &amp; Severity Prediction'!AH4</f>
        <v>32018126.482620742</v>
      </c>
      <c r="E61" s="204">
        <f ca="1">D61*(E$46/D$46)*(E12/D12)</f>
        <v>32688536.667829312</v>
      </c>
      <c r="F61" s="204">
        <f t="shared" ref="F61:X62" ca="1" si="33">E61*(F$46/E$46)*(F12/E12)</f>
        <v>33526422.837151732</v>
      </c>
      <c r="G61" s="204">
        <f t="shared" ca="1" si="33"/>
        <v>34377851.288578801</v>
      </c>
      <c r="H61" s="204">
        <f t="shared" ca="1" si="33"/>
        <v>35243009.6174514</v>
      </c>
      <c r="I61" s="204">
        <f t="shared" ca="1" si="33"/>
        <v>36122087.822214395</v>
      </c>
      <c r="J61" s="204">
        <f t="shared" ca="1" si="33"/>
        <v>37015278.333773851</v>
      </c>
      <c r="K61" s="204">
        <f t="shared" ca="1" si="33"/>
        <v>37922776.045201637</v>
      </c>
      <c r="L61" s="204">
        <f t="shared" ca="1" si="33"/>
        <v>38844778.341791458</v>
      </c>
      <c r="M61" s="204">
        <f t="shared" ca="1" si="33"/>
        <v>39781485.1314703</v>
      </c>
      <c r="N61" s="204">
        <f t="shared" ca="1" si="33"/>
        <v>40669769.460704073</v>
      </c>
      <c r="O61" s="204">
        <f t="shared" ca="1" si="33"/>
        <v>41622267.721727975</v>
      </c>
      <c r="P61" s="204">
        <f t="shared" ca="1" si="33"/>
        <v>42587998.180462278</v>
      </c>
      <c r="Q61" s="204">
        <f t="shared" ca="1" si="33"/>
        <v>43567116.780864269</v>
      </c>
      <c r="R61" s="204">
        <f t="shared" ca="1" si="33"/>
        <v>44559781.160341278</v>
      </c>
      <c r="S61" s="204">
        <f t="shared" ca="1" si="33"/>
        <v>45566150.667259119</v>
      </c>
      <c r="T61" s="204">
        <f t="shared" ca="1" si="33"/>
        <v>46586386.378625609</v>
      </c>
      <c r="U61" s="204">
        <f t="shared" ca="1" si="33"/>
        <v>47620651.11795105</v>
      </c>
      <c r="V61" s="204">
        <f t="shared" ca="1" si="33"/>
        <v>48669109.473287314</v>
      </c>
      <c r="W61" s="204">
        <f t="shared" ca="1" si="33"/>
        <v>49731927.815447256</v>
      </c>
      <c r="X61" s="204">
        <f t="shared" ca="1" si="33"/>
        <v>50750425.132991724</v>
      </c>
      <c r="Y61" s="204">
        <f t="shared" ca="1" si="31"/>
        <v>51798098.416942909</v>
      </c>
      <c r="Z61" s="204">
        <f t="shared" ca="1" si="31"/>
        <v>52858382.083013818</v>
      </c>
      <c r="AA61" s="204">
        <f t="shared" ca="1" si="31"/>
        <v>53931404.550216429</v>
      </c>
      <c r="AB61" s="204">
        <f t="shared" ca="1" si="31"/>
        <v>55017295.441482916</v>
      </c>
      <c r="AC61" s="204">
        <f t="shared" ca="1" si="31"/>
        <v>56116185.594406761</v>
      </c>
      <c r="AD61" s="204">
        <f t="shared" ca="1" si="31"/>
        <v>57228207.072076738</v>
      </c>
      <c r="AE61" s="204">
        <f t="shared" ca="1" si="31"/>
        <v>58353493.174004242</v>
      </c>
      <c r="AF61" s="204">
        <f t="shared" ca="1" si="31"/>
        <v>59492178.447144978</v>
      </c>
      <c r="AG61" s="204">
        <f t="shared" ca="1" si="31"/>
        <v>60644398.69701577</v>
      </c>
      <c r="AH61" s="204">
        <f t="shared" ca="1" si="31"/>
        <v>61727333.676371872</v>
      </c>
      <c r="AI61" s="204">
        <f t="shared" ca="1" si="31"/>
        <v>62883792.972635038</v>
      </c>
      <c r="AJ61" s="204">
        <f t="shared" ca="1" si="31"/>
        <v>64051847.724763058</v>
      </c>
      <c r="AK61" s="204">
        <f t="shared" ca="1" si="31"/>
        <v>65231595.089878194</v>
      </c>
      <c r="AL61" s="204">
        <f t="shared" ca="1" si="31"/>
        <v>66423132.971437208</v>
      </c>
      <c r="AM61" s="204">
        <f t="shared" ca="1" si="31"/>
        <v>67626560.024677157</v>
      </c>
      <c r="AN61" s="204">
        <f t="shared" ca="1" si="31"/>
        <v>68841975.6620996</v>
      </c>
      <c r="AO61" s="204">
        <f t="shared" ca="1" si="31"/>
        <v>70069480.058993444</v>
      </c>
      <c r="AP61" s="204">
        <f t="shared" ca="1" si="31"/>
        <v>71309174.158996776</v>
      </c>
      <c r="AQ61" s="204">
        <f t="shared" ca="1" si="31"/>
        <v>72561159.679697841</v>
      </c>
      <c r="AR61" s="204">
        <f t="shared" ca="1" si="31"/>
        <v>73761211.67080757</v>
      </c>
      <c r="AS61" s="204">
        <f t="shared" ca="1" si="31"/>
        <v>74994341.044484556</v>
      </c>
      <c r="AT61" s="204">
        <f t="shared" ca="1" si="31"/>
        <v>76238104.831941992</v>
      </c>
      <c r="AU61" s="204">
        <f t="shared" ca="1" si="31"/>
        <v>77492579.30366993</v>
      </c>
      <c r="AV61" s="204">
        <f t="shared" ca="1" si="31"/>
        <v>78757841.230872229</v>
      </c>
      <c r="AW61" s="204">
        <f t="shared" ca="1" si="31"/>
        <v>80033967.888586774</v>
      </c>
      <c r="AX61" s="204">
        <f t="shared" ca="1" si="31"/>
        <v>81321037.058824465</v>
      </c>
      <c r="AY61" s="204">
        <f t="shared" ca="1" si="31"/>
        <v>82619127.033727139</v>
      </c>
      <c r="AZ61" s="204">
        <f t="shared" ca="1" si="31"/>
        <v>83928316.618744448</v>
      </c>
      <c r="BA61" s="204">
        <f t="shared" ca="1" si="31"/>
        <v>85248685.135829896</v>
      </c>
      <c r="BB61" s="204">
        <f t="shared" ca="1" si="31"/>
        <v>86529393.841903001</v>
      </c>
      <c r="BC61" s="204">
        <f t="shared" ca="1" si="31"/>
        <v>87738374.022904724</v>
      </c>
      <c r="BD61" s="204">
        <f t="shared" ca="1" si="31"/>
        <v>88956473.520007387</v>
      </c>
      <c r="BE61" s="204">
        <f t="shared" ca="1" si="31"/>
        <v>90183749.883502245</v>
      </c>
      <c r="BF61" s="204">
        <f t="shared" ca="1" si="31"/>
        <v>91420260.996779725</v>
      </c>
      <c r="BG61" s="204">
        <f t="shared" ca="1" si="31"/>
        <v>92666065.078161031</v>
      </c>
      <c r="BH61" s="204">
        <f t="shared" ca="1" si="31"/>
        <v>93921220.682739601</v>
      </c>
      <c r="BI61" s="204">
        <f t="shared" ca="1" si="31"/>
        <v>95185786.704232231</v>
      </c>
      <c r="BJ61" s="204">
        <f t="shared" ca="1" si="31"/>
        <v>96459822.376840144</v>
      </c>
      <c r="BK61" s="204">
        <f t="shared" ca="1" si="31"/>
        <v>97743387.27711986</v>
      </c>
      <c r="BL61" s="204">
        <f t="shared" ca="1" si="31"/>
        <v>99009320.70178102</v>
      </c>
      <c r="BM61" s="204">
        <f t="shared" ca="1" si="31"/>
        <v>100210516.88010634</v>
      </c>
      <c r="BN61" s="204">
        <f t="shared" ca="1" si="31"/>
        <v>101420085.21056283</v>
      </c>
      <c r="BO61" s="204">
        <f t="shared" ca="1" si="31"/>
        <v>102638074.95115139</v>
      </c>
      <c r="BP61" s="204">
        <f t="shared" ca="1" si="31"/>
        <v>103864535.62646703</v>
      </c>
      <c r="BQ61" s="204">
        <f t="shared" ca="1" si="32"/>
        <v>105099517.02907147</v>
      </c>
      <c r="BR61" s="204">
        <f t="shared" ca="1" si="32"/>
        <v>106343069.22087257</v>
      </c>
      <c r="BS61" s="204">
        <f t="shared" ca="1" si="32"/>
        <v>107595242.53451072</v>
      </c>
      <c r="BT61" s="204">
        <f t="shared" ca="1" si="32"/>
        <v>108856087.57475206</v>
      </c>
      <c r="BU61" s="204">
        <f t="shared" ca="1" si="32"/>
        <v>110125655.21988875</v>
      </c>
      <c r="BV61" s="204">
        <f t="shared" ca="1" si="32"/>
        <v>111376231.27544013</v>
      </c>
      <c r="BW61" s="204">
        <f t="shared" ca="1" si="32"/>
        <v>112618968.5510668</v>
      </c>
      <c r="BX61" s="204">
        <f t="shared" ca="1" si="32"/>
        <v>113869814.51226391</v>
      </c>
      <c r="BY61" s="204">
        <f t="shared" ca="1" si="32"/>
        <v>115128813.9424096</v>
      </c>
      <c r="BZ61" s="204">
        <f t="shared" ca="1" si="32"/>
        <v>116396011.85261068</v>
      </c>
      <c r="CA61" s="204">
        <f t="shared" ca="1" si="32"/>
        <v>117671453.48280457</v>
      </c>
      <c r="CB61" s="204">
        <f t="shared" ca="1" si="32"/>
        <v>118955184.3028667</v>
      </c>
      <c r="CC61" s="204">
        <f t="shared" ca="1" si="32"/>
        <v>120247250.01372299</v>
      </c>
      <c r="CD61" s="204">
        <f t="shared" ca="1" si="32"/>
        <v>121547696.54846749</v>
      </c>
      <c r="CE61" s="204">
        <f t="shared" ca="1" si="32"/>
        <v>122856570.07348536</v>
      </c>
      <c r="CF61" s="204">
        <f t="shared" ca="1" si="32"/>
        <v>124173916.98958099</v>
      </c>
    </row>
    <row r="62" spans="1:84" s="126" customFormat="1" x14ac:dyDescent="0.2">
      <c r="A62" s="120"/>
      <c r="B62" s="212" t="s">
        <v>176</v>
      </c>
      <c r="D62" s="204">
        <f ca="1">'Frequency &amp; Severity Prediction'!AH5</f>
        <v>12428146.734109946</v>
      </c>
      <c r="E62" s="204">
        <f ca="1">D62*(E$46/D$46)*(E13/D13)</f>
        <v>12433863.005771914</v>
      </c>
      <c r="F62" s="204">
        <f t="shared" ca="1" si="33"/>
        <v>14921520.269731348</v>
      </c>
      <c r="G62" s="204">
        <f t="shared" ca="1" si="33"/>
        <v>15300463.378511779</v>
      </c>
      <c r="H62" s="204">
        <f t="shared" ca="1" si="33"/>
        <v>14437414.245097836</v>
      </c>
      <c r="I62" s="204">
        <f t="shared" ca="1" si="33"/>
        <v>13739895.916047459</v>
      </c>
      <c r="J62" s="204">
        <f t="shared" ca="1" si="33"/>
        <v>14079642.187703464</v>
      </c>
      <c r="K62" s="204">
        <f t="shared" ca="1" si="33"/>
        <v>14424830.543383198</v>
      </c>
      <c r="L62" s="204">
        <f t="shared" ca="1" si="33"/>
        <v>14775536.063281475</v>
      </c>
      <c r="M62" s="204">
        <f t="shared" ca="1" si="33"/>
        <v>15131834.787136724</v>
      </c>
      <c r="N62" s="204">
        <f t="shared" ca="1" si="33"/>
        <v>15469714.875563458</v>
      </c>
      <c r="O62" s="204">
        <f t="shared" ca="1" si="33"/>
        <v>15832020.261428675</v>
      </c>
      <c r="P62" s="204">
        <f t="shared" ca="1" si="33"/>
        <v>16199358.828658609</v>
      </c>
      <c r="Q62" s="204">
        <f t="shared" ca="1" si="33"/>
        <v>16571789.894249342</v>
      </c>
      <c r="R62" s="204">
        <f t="shared" ca="1" si="33"/>
        <v>16949373.419340994</v>
      </c>
      <c r="S62" s="204">
        <f t="shared" ca="1" si="33"/>
        <v>17332170.015877463</v>
      </c>
      <c r="T62" s="204">
        <f t="shared" ca="1" si="33"/>
        <v>17720240.953332786</v>
      </c>
      <c r="U62" s="204">
        <f t="shared" ca="1" si="33"/>
        <v>18113648.165504787</v>
      </c>
      <c r="V62" s="204">
        <f t="shared" ca="1" si="33"/>
        <v>18512454.257376678</v>
      </c>
      <c r="W62" s="204">
        <f t="shared" ca="1" si="33"/>
        <v>18916722.51204725</v>
      </c>
      <c r="X62" s="204">
        <f t="shared" ca="1" si="33"/>
        <v>19304132.210033432</v>
      </c>
      <c r="Y62" s="204">
        <f t="shared" ca="1" si="31"/>
        <v>19702639.681316979</v>
      </c>
      <c r="Z62" s="204">
        <f t="shared" ca="1" si="31"/>
        <v>20105943.811604273</v>
      </c>
      <c r="AA62" s="204">
        <f t="shared" ca="1" si="31"/>
        <v>20514093.448123276</v>
      </c>
      <c r="AB62" s="204">
        <f t="shared" ca="1" si="31"/>
        <v>20927137.896041647</v>
      </c>
      <c r="AC62" s="204">
        <f t="shared" ca="1" si="31"/>
        <v>21345126.922552396</v>
      </c>
      <c r="AD62" s="204">
        <f t="shared" ca="1" si="31"/>
        <v>21768110.760994826</v>
      </c>
      <c r="AE62" s="204">
        <f t="shared" ca="1" si="31"/>
        <v>22196140.115011018</v>
      </c>
      <c r="AF62" s="204">
        <f t="shared" ca="1" si="31"/>
        <v>22629266.162738197</v>
      </c>
      <c r="AG62" s="204">
        <f t="shared" ca="1" si="31"/>
        <v>23067540.561037261</v>
      </c>
      <c r="AH62" s="204">
        <f t="shared" ca="1" si="31"/>
        <v>23479460.657501046</v>
      </c>
      <c r="AI62" s="204">
        <f t="shared" ca="1" si="31"/>
        <v>23919347.477997333</v>
      </c>
      <c r="AJ62" s="204">
        <f t="shared" ca="1" si="31"/>
        <v>24363644.906138066</v>
      </c>
      <c r="AK62" s="204">
        <f t="shared" ca="1" si="31"/>
        <v>24812389.89794733</v>
      </c>
      <c r="AL62" s="204">
        <f t="shared" ca="1" si="31"/>
        <v>25265619.693335298</v>
      </c>
      <c r="AM62" s="204">
        <f t="shared" ca="1" si="31"/>
        <v>25723371.818169676</v>
      </c>
      <c r="AN62" s="204">
        <f t="shared" ca="1" si="31"/>
        <v>26185684.08636174</v>
      </c>
      <c r="AO62" s="204">
        <f t="shared" ca="1" si="31"/>
        <v>26652594.601967093</v>
      </c>
      <c r="AP62" s="204">
        <f t="shared" ca="1" si="31"/>
        <v>27124141.761301238</v>
      </c>
      <c r="AQ62" s="204">
        <f t="shared" ca="1" si="31"/>
        <v>27600364.255070053</v>
      </c>
      <c r="AR62" s="204">
        <f t="shared" ca="1" si="31"/>
        <v>28056832.594686706</v>
      </c>
      <c r="AS62" s="204">
        <f t="shared" ca="1" si="31"/>
        <v>28525882.704102665</v>
      </c>
      <c r="AT62" s="204">
        <f t="shared" ca="1" si="31"/>
        <v>28998977.865930621</v>
      </c>
      <c r="AU62" s="204">
        <f t="shared" ca="1" si="31"/>
        <v>29476147.091466926</v>
      </c>
      <c r="AV62" s="204">
        <f t="shared" ca="1" si="31"/>
        <v>29957419.582466353</v>
      </c>
      <c r="AW62" s="204">
        <f t="shared" ca="1" si="31"/>
        <v>30442824.732328936</v>
      </c>
      <c r="AX62" s="204">
        <f t="shared" ca="1" si="31"/>
        <v>30932392.127293967</v>
      </c>
      <c r="AY62" s="204">
        <f t="shared" ca="1" si="31"/>
        <v>31426151.547641173</v>
      </c>
      <c r="AZ62" s="204">
        <f t="shared" ca="1" si="31"/>
        <v>31924132.968899131</v>
      </c>
      <c r="BA62" s="204">
        <f t="shared" ca="1" si="31"/>
        <v>32426366.563060965</v>
      </c>
      <c r="BB62" s="204">
        <f t="shared" ca="1" si="31"/>
        <v>32913514.604083072</v>
      </c>
      <c r="BC62" s="204">
        <f t="shared" ca="1" si="31"/>
        <v>33373378.993242554</v>
      </c>
      <c r="BD62" s="204">
        <f t="shared" ca="1" si="31"/>
        <v>33836712.13134782</v>
      </c>
      <c r="BE62" s="204">
        <f t="shared" ca="1" si="31"/>
        <v>34303535.909021996</v>
      </c>
      <c r="BF62" s="204">
        <f t="shared" ca="1" si="31"/>
        <v>34773872.343590438</v>
      </c>
      <c r="BG62" s="204">
        <f t="shared" ca="1" si="31"/>
        <v>35247743.57977739</v>
      </c>
      <c r="BH62" s="204">
        <f t="shared" ca="1" si="31"/>
        <v>35725171.890406415</v>
      </c>
      <c r="BI62" s="204">
        <f t="shared" ca="1" si="31"/>
        <v>36206179.677104548</v>
      </c>
      <c r="BJ62" s="204">
        <f t="shared" ca="1" si="31"/>
        <v>36690789.471010171</v>
      </c>
      <c r="BK62" s="204">
        <f t="shared" ca="1" si="31"/>
        <v>37179023.933484659</v>
      </c>
      <c r="BL62" s="204">
        <f t="shared" ca="1" si="31"/>
        <v>37660551.844526194</v>
      </c>
      <c r="BM62" s="204">
        <f t="shared" ca="1" si="31"/>
        <v>38117455.402985349</v>
      </c>
      <c r="BN62" s="204">
        <f t="shared" ca="1" si="31"/>
        <v>38577543.508789651</v>
      </c>
      <c r="BO62" s="204">
        <f t="shared" ca="1" si="31"/>
        <v>39040834.898392238</v>
      </c>
      <c r="BP62" s="204">
        <f t="shared" ca="1" si="31"/>
        <v>39507348.409651652</v>
      </c>
      <c r="BQ62" s="204">
        <f t="shared" ca="1" si="32"/>
        <v>39977102.982353956</v>
      </c>
      <c r="BR62" s="204">
        <f t="shared" ca="1" si="32"/>
        <v>40450117.658737421</v>
      </c>
      <c r="BS62" s="204">
        <f t="shared" ca="1" si="32"/>
        <v>40926411.584019884</v>
      </c>
      <c r="BT62" s="204">
        <f t="shared" ca="1" si="32"/>
        <v>41406004.006928697</v>
      </c>
      <c r="BU62" s="204">
        <f t="shared" ca="1" si="32"/>
        <v>41888914.280233324</v>
      </c>
      <c r="BV62" s="204">
        <f t="shared" ca="1" si="32"/>
        <v>42364600.650383003</v>
      </c>
      <c r="BW62" s="204">
        <f t="shared" ca="1" si="32"/>
        <v>42837305.354002103</v>
      </c>
      <c r="BX62" s="204">
        <f t="shared" ca="1" si="32"/>
        <v>43313094.389188692</v>
      </c>
      <c r="BY62" s="204">
        <f t="shared" ca="1" si="32"/>
        <v>43791984.790366627</v>
      </c>
      <c r="BZ62" s="204">
        <f t="shared" ca="1" si="32"/>
        <v>44273993.678581774</v>
      </c>
      <c r="CA62" s="204">
        <f t="shared" ca="1" si="32"/>
        <v>44759138.261921182</v>
      </c>
      <c r="CB62" s="204">
        <f t="shared" ca="1" si="32"/>
        <v>45247435.835934296</v>
      </c>
      <c r="CC62" s="204">
        <f t="shared" ca="1" si="32"/>
        <v>45738903.784056105</v>
      </c>
      <c r="CD62" s="204">
        <f t="shared" ca="1" si="32"/>
        <v>46233559.578032263</v>
      </c>
      <c r="CE62" s="204">
        <f t="shared" ca="1" si="32"/>
        <v>46731420.77834627</v>
      </c>
      <c r="CF62" s="204">
        <f t="shared" ca="1" si="32"/>
        <v>47232505.034648553</v>
      </c>
    </row>
    <row r="63" spans="1:84" s="126" customFormat="1" x14ac:dyDescent="0.2">
      <c r="A63" s="120"/>
      <c r="B63" s="212" t="s">
        <v>177</v>
      </c>
      <c r="D63" s="204">
        <f ca="1">'Frequency &amp; Severity Prediction'!AH6</f>
        <v>11760821.798307084</v>
      </c>
      <c r="E63" s="204">
        <f ca="1">D63*(E$46/D$46)*(E14/D14)</f>
        <v>11854770.288847221</v>
      </c>
      <c r="F63" s="303">
        <f ca="1">E63*(F$46/E$46)*(F14/E14)*(1-('Case 3 Assumptions'!$C$173*'Case 3 Assumptions'!$C$174^('Program Case 3 - Forecasts'!F7)))</f>
        <v>11558000.039529728</v>
      </c>
      <c r="G63" s="303">
        <f ca="1">F63*(G$46/F$46)*(G14/F14)*(1-('Case 3 Assumptions'!$C$173*'Case 3 Assumptions'!$C$174^('Program Case 3 - Forecasts'!G7)))</f>
        <v>11626345.092680376</v>
      </c>
      <c r="H63" s="303">
        <f ca="1">G63*(H$46/G$46)*(H14/G14)*(1-('Case 3 Assumptions'!$C$173*'Case 3 Assumptions'!$C$174^('Program Case 3 - Forecasts'!H7)))</f>
        <v>11703798.707940493</v>
      </c>
      <c r="I63" s="303">
        <f ca="1">H63*(I$46/H$46)*(I14/H14)*(1-('Case 3 Assumptions'!$C$173*'Case 3 Assumptions'!$C$174^('Program Case 3 - Forecasts'!I7)))</f>
        <v>11790033.694571257</v>
      </c>
      <c r="J63" s="303">
        <f ca="1">I63*(J$46/I$46)*(J14/I14)*(1-('Case 3 Assumptions'!$C$173*'Case 3 Assumptions'!$C$174^('Program Case 3 - Forecasts'!J7)))</f>
        <v>11884755.526050823</v>
      </c>
      <c r="K63" s="303">
        <f ca="1">J63*(K$46/J$46)*(K14/J14)*(1-('Case 3 Assumptions'!$C$173*'Case 3 Assumptions'!$C$174^('Program Case 3 - Forecasts'!K7)))</f>
        <v>11987699.013695356</v>
      </c>
      <c r="L63" s="303">
        <f ca="1">K63*(L$46/K$46)*(L14/K14)*(1-('Case 3 Assumptions'!$C$173*'Case 3 Assumptions'!$C$174^('Program Case 3 - Forecasts'!L7)))</f>
        <v>12098625.371239657</v>
      </c>
      <c r="M63" s="303">
        <f ca="1">L63*(M$46/L$46)*(M14/L14)*(1-('Case 3 Assumptions'!$C$173*'Case 3 Assumptions'!$C$174^('Program Case 3 - Forecasts'!M7)))</f>
        <v>12217319.619577361</v>
      </c>
      <c r="N63" s="303">
        <f ca="1">M63*(N$46/M$46)*(N14/M14)*(1-('Case 3 Assumptions'!$C$173*'Case 3 Assumptions'!$C$174^('Program Case 3 - Forecasts'!N7)))</f>
        <v>12324397.206526306</v>
      </c>
      <c r="O63" s="303">
        <f ca="1">N63*(O$46/N$46)*(O14/N14)*(1-('Case 3 Assumptions'!$C$173*'Case 3 Assumptions'!$C$174^('Program Case 3 - Forecasts'!O7)))</f>
        <v>12454051.105475791</v>
      </c>
      <c r="P63" s="303">
        <f ca="1">O63*(P$46/O$46)*(P14/O14)*(1-('Case 3 Assumptions'!$C$173*'Case 3 Assumptions'!$C$174^('Program Case 3 - Forecasts'!P7)))</f>
        <v>12590418.917765839</v>
      </c>
      <c r="Q63" s="303">
        <f ca="1">P63*(Q$46/P$46)*(Q14/P14)*(1-('Case 3 Assumptions'!$C$173*'Case 3 Assumptions'!$C$174^('Program Case 3 - Forecasts'!Q7)))</f>
        <v>12733357.191694841</v>
      </c>
      <c r="R63" s="303">
        <f ca="1">Q63*(R$46/Q$46)*(R14/Q14)*(1-('Case 3 Assumptions'!$C$173*'Case 3 Assumptions'!$C$174^('Program Case 3 - Forecasts'!R7)))</f>
        <v>12882735.70847862</v>
      </c>
      <c r="S63" s="303">
        <f ca="1">R63*(S$46/R$46)*(S14/R14)*(1-('Case 3 Assumptions'!$C$173*'Case 3 Assumptions'!$C$174^('Program Case 3 - Forecasts'!S7)))</f>
        <v>13038436.318567036</v>
      </c>
      <c r="T63" s="303">
        <f ca="1">S63*(T$46/S$46)*(T14/S14)*(1-('Case 3 Assumptions'!$C$173*'Case 3 Assumptions'!$C$174^('Program Case 3 - Forecasts'!T7)))</f>
        <v>13200351.899266016</v>
      </c>
      <c r="U63" s="303">
        <f ca="1">T63*(U$46/T$46)*(U14/T14)*(1-('Case 3 Assumptions'!$C$173*'Case 3 Assumptions'!$C$174^('Program Case 3 - Forecasts'!U7)))</f>
        <v>13368385.419808699</v>
      </c>
      <c r="V63" s="303">
        <f ca="1">U63*(V$46/U$46)*(V14/U14)*(1-('Case 3 Assumptions'!$C$173*'Case 3 Assumptions'!$C$174^('Program Case 3 - Forecasts'!V7)))</f>
        <v>13542449.101753604</v>
      </c>
      <c r="W63" s="303">
        <f ca="1">V63*(W$46/V$46)*(W14/V14)*(1-('Case 3 Assumptions'!$C$173*'Case 3 Assumptions'!$C$174^('Program Case 3 - Forecasts'!W7)))</f>
        <v>13722463.66408545</v>
      </c>
      <c r="X63" s="303">
        <f ca="1">W63*(X$46/W$46)*(X14/W14)*(1-('Case 3 Assumptions'!$C$173*'Case 3 Assumptions'!$C$174^('Program Case 3 - Forecasts'!X7)))</f>
        <v>13892248.468722038</v>
      </c>
      <c r="Y63" s="204">
        <f t="shared" ca="1" si="31"/>
        <v>14179034.984037952</v>
      </c>
      <c r="Z63" s="204">
        <f t="shared" ca="1" si="31"/>
        <v>14469273.422391625</v>
      </c>
      <c r="AA63" s="204">
        <f t="shared" ca="1" si="31"/>
        <v>14762998.936765876</v>
      </c>
      <c r="AB63" s="204">
        <f t="shared" ca="1" si="31"/>
        <v>15060247.009700526</v>
      </c>
      <c r="AC63" s="204">
        <f t="shared" ca="1" si="31"/>
        <v>15361053.456232652</v>
      </c>
      <c r="AD63" s="204">
        <f t="shared" ca="1" si="31"/>
        <v>15665454.426862236</v>
      </c>
      <c r="AE63" s="204">
        <f t="shared" ca="1" si="31"/>
        <v>15973486.410543373</v>
      </c>
      <c r="AF63" s="204">
        <f t="shared" ca="1" si="31"/>
        <v>16285186.237701317</v>
      </c>
      <c r="AG63" s="204">
        <f t="shared" ca="1" si="31"/>
        <v>16600591.083275553</v>
      </c>
      <c r="AH63" s="204">
        <f t="shared" ca="1" si="31"/>
        <v>16897030.014954675</v>
      </c>
      <c r="AI63" s="204">
        <f t="shared" ca="1" si="31"/>
        <v>17213595.24264589</v>
      </c>
      <c r="AJ63" s="204">
        <f t="shared" ca="1" si="31"/>
        <v>17533334.570919719</v>
      </c>
      <c r="AK63" s="204">
        <f t="shared" ca="1" si="31"/>
        <v>17856274.595235795</v>
      </c>
      <c r="AL63" s="204">
        <f t="shared" ca="1" si="31"/>
        <v>18182442.115352817</v>
      </c>
      <c r="AM63" s="204">
        <f t="shared" ca="1" si="31"/>
        <v>18511864.136819258</v>
      </c>
      <c r="AN63" s="204">
        <f t="shared" ca="1" si="31"/>
        <v>18844567.872474592</v>
      </c>
      <c r="AO63" s="204">
        <f t="shared" ca="1" si="31"/>
        <v>19180580.743961111</v>
      </c>
      <c r="AP63" s="204">
        <f t="shared" ca="1" si="31"/>
        <v>19519930.383246385</v>
      </c>
      <c r="AQ63" s="204">
        <f t="shared" ca="1" si="31"/>
        <v>19862644.634156469</v>
      </c>
      <c r="AR63" s="204">
        <f t="shared" ca="1" si="31"/>
        <v>20191142.777614251</v>
      </c>
      <c r="AS63" s="204">
        <f t="shared" ca="1" si="31"/>
        <v>20528695.411081035</v>
      </c>
      <c r="AT63" s="204">
        <f t="shared" ca="1" si="31"/>
        <v>20869159.072744533</v>
      </c>
      <c r="AU63" s="204">
        <f t="shared" ca="1" si="31"/>
        <v>21212554.640628833</v>
      </c>
      <c r="AV63" s="204">
        <f t="shared" ca="1" si="31"/>
        <v>21558903.129821721</v>
      </c>
      <c r="AW63" s="204">
        <f t="shared" ca="1" si="31"/>
        <v>21908225.69332879</v>
      </c>
      <c r="AX63" s="204">
        <f t="shared" ca="1" si="31"/>
        <v>22260543.622932702</v>
      </c>
      <c r="AY63" s="204">
        <f t="shared" ca="1" si="31"/>
        <v>22615878.350057617</v>
      </c>
      <c r="AZ63" s="204">
        <f t="shared" ca="1" si="31"/>
        <v>22974251.446638837</v>
      </c>
      <c r="BA63" s="204">
        <f t="shared" ca="1" si="31"/>
        <v>23335684.625997663</v>
      </c>
      <c r="BB63" s="204">
        <f t="shared" ca="1" si="31"/>
        <v>23686261.463811323</v>
      </c>
      <c r="BC63" s="204">
        <f t="shared" ca="1" si="31"/>
        <v>24017203.579551712</v>
      </c>
      <c r="BD63" s="204">
        <f t="shared" ca="1" si="31"/>
        <v>24350641.985811979</v>
      </c>
      <c r="BE63" s="204">
        <f t="shared" ca="1" si="31"/>
        <v>24686592.436212774</v>
      </c>
      <c r="BF63" s="204">
        <f t="shared" ca="1" si="31"/>
        <v>25025070.775556173</v>
      </c>
      <c r="BG63" s="204">
        <f t="shared" ca="1" si="31"/>
        <v>25366092.940327093</v>
      </c>
      <c r="BH63" s="204">
        <f t="shared" ca="1" si="31"/>
        <v>25709674.959197298</v>
      </c>
      <c r="BI63" s="204">
        <f t="shared" ca="1" si="31"/>
        <v>26055832.953532182</v>
      </c>
      <c r="BJ63" s="204">
        <f t="shared" ca="1" si="31"/>
        <v>26404583.13790017</v>
      </c>
      <c r="BK63" s="204">
        <f t="shared" ca="1" si="31"/>
        <v>26755941.820584867</v>
      </c>
      <c r="BL63" s="204">
        <f t="shared" ca="1" si="31"/>
        <v>27102474.123204343</v>
      </c>
      <c r="BM63" s="204">
        <f t="shared" ca="1" si="31"/>
        <v>27431285.472572263</v>
      </c>
      <c r="BN63" s="204">
        <f t="shared" ca="1" si="31"/>
        <v>27762388.586340565</v>
      </c>
      <c r="BO63" s="204">
        <f t="shared" ca="1" si="31"/>
        <v>28095796.948226593</v>
      </c>
      <c r="BP63" s="204">
        <f t="shared" ca="1" si="31"/>
        <v>28431524.114924263</v>
      </c>
      <c r="BQ63" s="204">
        <f t="shared" ca="1" si="32"/>
        <v>28769583.716479771</v>
      </c>
      <c r="BR63" s="204">
        <f t="shared" ca="1" si="32"/>
        <v>29109989.456669211</v>
      </c>
      <c r="BS63" s="204">
        <f t="shared" ca="1" si="32"/>
        <v>29452755.113378078</v>
      </c>
      <c r="BT63" s="204">
        <f t="shared" ca="1" si="32"/>
        <v>29797894.538982648</v>
      </c>
      <c r="BU63" s="204">
        <f t="shared" ca="1" si="32"/>
        <v>30145421.660733268</v>
      </c>
      <c r="BV63" s="204">
        <f t="shared" ca="1" si="32"/>
        <v>30487750.089455336</v>
      </c>
      <c r="BW63" s="204">
        <f t="shared" ca="1" si="32"/>
        <v>30827932.757267617</v>
      </c>
      <c r="BX63" s="204">
        <f t="shared" ca="1" si="32"/>
        <v>31170335.069041576</v>
      </c>
      <c r="BY63" s="204">
        <f t="shared" ca="1" si="32"/>
        <v>31514969.283626575</v>
      </c>
      <c r="BZ63" s="204">
        <f t="shared" ca="1" si="32"/>
        <v>31861847.722209636</v>
      </c>
      <c r="CA63" s="204">
        <f t="shared" ca="1" si="32"/>
        <v>32210982.768617094</v>
      </c>
      <c r="CB63" s="204">
        <f t="shared" ca="1" si="32"/>
        <v>32562386.869617738</v>
      </c>
      <c r="CC63" s="204">
        <f t="shared" ca="1" si="32"/>
        <v>32916072.535227332</v>
      </c>
      <c r="CD63" s="204">
        <f t="shared" ca="1" si="32"/>
        <v>33272052.339014519</v>
      </c>
      <c r="CE63" s="204">
        <f t="shared" ca="1" si="32"/>
        <v>33630338.918408312</v>
      </c>
      <c r="CF63" s="204">
        <f t="shared" ca="1" si="32"/>
        <v>33990944.975006804</v>
      </c>
    </row>
    <row r="64" spans="1:84" s="126" customFormat="1" x14ac:dyDescent="0.2">
      <c r="A64" s="120"/>
      <c r="B64" s="212" t="s">
        <v>178</v>
      </c>
      <c r="D64" s="204">
        <f ca="1">'Frequency &amp; Severity Prediction'!AH7</f>
        <v>12753302.63210329</v>
      </c>
      <c r="E64" s="204">
        <f ca="1">D64*(E$46/D$46)*(E15/D15)</f>
        <v>13203513.21962622</v>
      </c>
      <c r="F64" s="204">
        <f t="shared" ref="F64:X64" ca="1" si="34">E64*(F$46/E$46)*(F15/E15)</f>
        <v>13541951.162737887</v>
      </c>
      <c r="G64" s="204">
        <f t="shared" ca="1" si="34"/>
        <v>13885859.087654173</v>
      </c>
      <c r="H64" s="204">
        <f t="shared" ca="1" si="34"/>
        <v>18027053.078899272</v>
      </c>
      <c r="I64" s="204">
        <f t="shared" ca="1" si="34"/>
        <v>14590388.946669791</v>
      </c>
      <c r="J64" s="204">
        <f t="shared" ca="1" si="34"/>
        <v>14951165.351158598</v>
      </c>
      <c r="K64" s="204">
        <f t="shared" ca="1" si="34"/>
        <v>15317720.702087162</v>
      </c>
      <c r="L64" s="204">
        <f t="shared" ca="1" si="34"/>
        <v>15690134.727078689</v>
      </c>
      <c r="M64" s="204">
        <f t="shared" ca="1" si="34"/>
        <v>16068488.172695301</v>
      </c>
      <c r="N64" s="204">
        <f t="shared" ca="1" si="34"/>
        <v>16427282.878099401</v>
      </c>
      <c r="O64" s="204">
        <f t="shared" ca="1" si="34"/>
        <v>16812014.795251176</v>
      </c>
      <c r="P64" s="204">
        <f t="shared" ca="1" si="34"/>
        <v>17202091.445303336</v>
      </c>
      <c r="Q64" s="204">
        <f t="shared" ca="1" si="34"/>
        <v>17597575.816945843</v>
      </c>
      <c r="R64" s="204">
        <f t="shared" ca="1" si="34"/>
        <v>17998531.582884911</v>
      </c>
      <c r="S64" s="204">
        <f t="shared" ca="1" si="34"/>
        <v>18405023.106914971</v>
      </c>
      <c r="T64" s="204">
        <f t="shared" ca="1" si="34"/>
        <v>18817115.451061394</v>
      </c>
      <c r="U64" s="204">
        <f t="shared" ca="1" si="34"/>
        <v>19234874.382794682</v>
      </c>
      <c r="V64" s="204">
        <f t="shared" ca="1" si="34"/>
        <v>19658366.382316764</v>
      </c>
      <c r="W64" s="204">
        <f t="shared" ca="1" si="34"/>
        <v>20087658.649920188</v>
      </c>
      <c r="X64" s="204">
        <f t="shared" ca="1" si="34"/>
        <v>20499048.82418843</v>
      </c>
      <c r="Y64" s="204">
        <f t="shared" ca="1" si="31"/>
        <v>20922223.718649596</v>
      </c>
      <c r="Z64" s="204">
        <f t="shared" ca="1" si="31"/>
        <v>21350492.183028385</v>
      </c>
      <c r="AA64" s="204">
        <f t="shared" ca="1" si="31"/>
        <v>21783906.088172965</v>
      </c>
      <c r="AB64" s="204">
        <f t="shared" ca="1" si="31"/>
        <v>22222517.79121745</v>
      </c>
      <c r="AC64" s="204">
        <f t="shared" ca="1" si="31"/>
        <v>22666380.139920454</v>
      </c>
      <c r="AD64" s="204">
        <f t="shared" ca="1" si="31"/>
        <v>23115546.477041129</v>
      </c>
      <c r="AE64" s="204">
        <f t="shared" ca="1" si="31"/>
        <v>23570070.644752916</v>
      </c>
      <c r="AF64" s="204">
        <f t="shared" ca="1" si="31"/>
        <v>24030006.989095423</v>
      </c>
      <c r="AG64" s="204">
        <f t="shared" ca="1" si="31"/>
        <v>24495410.3644647</v>
      </c>
      <c r="AH64" s="204">
        <f t="shared" ca="1" si="31"/>
        <v>24932828.119233638</v>
      </c>
      <c r="AI64" s="204">
        <f t="shared" ca="1" si="31"/>
        <v>25399943.724968225</v>
      </c>
      <c r="AJ64" s="204">
        <f t="shared" ca="1" si="31"/>
        <v>25871742.952865377</v>
      </c>
      <c r="AK64" s="204">
        <f t="shared" ca="1" si="31"/>
        <v>26348265.046509501</v>
      </c>
      <c r="AL64" s="204">
        <f t="shared" ca="1" si="31"/>
        <v>26829549.550943527</v>
      </c>
      <c r="AM64" s="204">
        <f t="shared" ca="1" si="31"/>
        <v>27315636.314868543</v>
      </c>
      <c r="AN64" s="204">
        <f t="shared" ref="AN64:CF64" ca="1" si="35">AM64*(AN$46/AM$46)*(AN15/AM15)</f>
        <v>27806565.492858976</v>
      </c>
      <c r="AO64" s="204">
        <f t="shared" ca="1" si="35"/>
        <v>28302377.547593374</v>
      </c>
      <c r="AP64" s="204">
        <f t="shared" ca="1" si="35"/>
        <v>28803113.25210093</v>
      </c>
      <c r="AQ64" s="204">
        <f t="shared" ca="1" si="35"/>
        <v>29308813.692023832</v>
      </c>
      <c r="AR64" s="204">
        <f t="shared" ca="1" si="35"/>
        <v>29793537.205035962</v>
      </c>
      <c r="AS64" s="204">
        <f t="shared" ca="1" si="35"/>
        <v>30291621.293421514</v>
      </c>
      <c r="AT64" s="204">
        <f t="shared" ca="1" si="35"/>
        <v>30794000.821041927</v>
      </c>
      <c r="AU64" s="204">
        <f t="shared" ca="1" si="35"/>
        <v>31300706.594979014</v>
      </c>
      <c r="AV64" s="204">
        <f t="shared" ca="1" si="35"/>
        <v>31811769.624562301</v>
      </c>
      <c r="AW64" s="204">
        <f t="shared" ca="1" si="35"/>
        <v>32327221.122629322</v>
      </c>
      <c r="AX64" s="204">
        <f t="shared" ca="1" si="35"/>
        <v>32847092.506793525</v>
      </c>
      <c r="AY64" s="204">
        <f t="shared" ca="1" si="35"/>
        <v>33371415.40071981</v>
      </c>
      <c r="AZ64" s="204">
        <f t="shared" ca="1" si="35"/>
        <v>33900221.635407738</v>
      </c>
      <c r="BA64" s="204">
        <f t="shared" ca="1" si="35"/>
        <v>34433543.250482462</v>
      </c>
      <c r="BB64" s="204">
        <f t="shared" ca="1" si="35"/>
        <v>34950845.523843892</v>
      </c>
      <c r="BC64" s="204">
        <f t="shared" ca="1" si="35"/>
        <v>35439175.3002524</v>
      </c>
      <c r="BD64" s="204">
        <f t="shared" ca="1" si="35"/>
        <v>35931188.539518744</v>
      </c>
      <c r="BE64" s="204">
        <f t="shared" ca="1" si="35"/>
        <v>36426908.487285227</v>
      </c>
      <c r="BF64" s="204">
        <f t="shared" ca="1" si="35"/>
        <v>36926358.523739181</v>
      </c>
      <c r="BG64" s="204">
        <f t="shared" ca="1" si="35"/>
        <v>37429562.164352767</v>
      </c>
      <c r="BH64" s="204">
        <f t="shared" ca="1" si="35"/>
        <v>37936543.060626745</v>
      </c>
      <c r="BI64" s="204">
        <f t="shared" ca="1" si="35"/>
        <v>38447325.000838228</v>
      </c>
      <c r="BJ64" s="204">
        <f t="shared" ca="1" si="35"/>
        <v>38961931.910792358</v>
      </c>
      <c r="BK64" s="204">
        <f t="shared" ca="1" si="35"/>
        <v>39480387.854578011</v>
      </c>
      <c r="BL64" s="204">
        <f t="shared" ca="1" si="35"/>
        <v>39991722.114582688</v>
      </c>
      <c r="BM64" s="204">
        <f t="shared" ca="1" si="35"/>
        <v>40476907.786276937</v>
      </c>
      <c r="BN64" s="204">
        <f t="shared" ca="1" si="35"/>
        <v>40965475.127284303</v>
      </c>
      <c r="BO64" s="204">
        <f t="shared" ca="1" si="35"/>
        <v>41457444.033835478</v>
      </c>
      <c r="BP64" s="204">
        <f t="shared" ca="1" si="35"/>
        <v>41952834.509843513</v>
      </c>
      <c r="BQ64" s="204">
        <f t="shared" ca="1" si="35"/>
        <v>42451666.667458206</v>
      </c>
      <c r="BR64" s="204">
        <f t="shared" ca="1" si="35"/>
        <v>42953960.727623343</v>
      </c>
      <c r="BS64" s="204">
        <f t="shared" ca="1" si="35"/>
        <v>43459737.020636655</v>
      </c>
      <c r="BT64" s="204">
        <f t="shared" ca="1" si="35"/>
        <v>43969015.986712568</v>
      </c>
      <c r="BU64" s="204">
        <f t="shared" ca="1" si="35"/>
        <v>44481818.176547788</v>
      </c>
      <c r="BV64" s="204">
        <f t="shared" ca="1" si="35"/>
        <v>44986949.307054192</v>
      </c>
      <c r="BW64" s="204">
        <f t="shared" ca="1" si="35"/>
        <v>45488914.207288094</v>
      </c>
      <c r="BX64" s="204">
        <f t="shared" ca="1" si="35"/>
        <v>45994154.357748419</v>
      </c>
      <c r="BY64" s="204">
        <f t="shared" ca="1" si="35"/>
        <v>46502687.847281784</v>
      </c>
      <c r="BZ64" s="204">
        <f t="shared" ca="1" si="35"/>
        <v>47014532.856718652</v>
      </c>
      <c r="CA64" s="204">
        <f t="shared" ca="1" si="35"/>
        <v>47529707.659318492</v>
      </c>
      <c r="CB64" s="204">
        <f t="shared" ca="1" si="35"/>
        <v>48048230.621217035</v>
      </c>
      <c r="CC64" s="204">
        <f t="shared" ca="1" si="35"/>
        <v>48570120.201875634</v>
      </c>
      <c r="CD64" s="204">
        <f t="shared" ca="1" si="35"/>
        <v>49095394.95453272</v>
      </c>
      <c r="CE64" s="204">
        <f t="shared" ca="1" si="35"/>
        <v>49624073.526657365</v>
      </c>
      <c r="CF64" s="204">
        <f t="shared" ca="1" si="35"/>
        <v>50156174.66040498</v>
      </c>
    </row>
    <row r="65" spans="1:84" s="126" customFormat="1" x14ac:dyDescent="0.2">
      <c r="A65" s="120"/>
      <c r="B65" s="214" t="s">
        <v>179</v>
      </c>
      <c r="D65" s="204">
        <f>Control!$B$47*Control!$C35</f>
        <v>2017783833.7560976</v>
      </c>
      <c r="E65" s="204">
        <f t="shared" ref="E65:BP70" ca="1" si="36">D65*(E$74/D$74)*(E10/D10)</f>
        <v>2081762829.9584789</v>
      </c>
      <c r="F65" s="204">
        <f t="shared" ca="1" si="36"/>
        <v>2135123440.7669878</v>
      </c>
      <c r="G65" s="204">
        <f t="shared" ca="1" si="36"/>
        <v>2189346489.0655789</v>
      </c>
      <c r="H65" s="204">
        <f t="shared" ca="1" si="36"/>
        <v>2244443921.825501</v>
      </c>
      <c r="I65" s="204">
        <f t="shared" ca="1" si="36"/>
        <v>2300427839.0591922</v>
      </c>
      <c r="J65" s="204">
        <f t="shared" ca="1" si="36"/>
        <v>2357310495.6898885</v>
      </c>
      <c r="K65" s="204">
        <f t="shared" ca="1" si="36"/>
        <v>2415104303.4433575</v>
      </c>
      <c r="L65" s="204">
        <f t="shared" ca="1" si="36"/>
        <v>2473821832.7620077</v>
      </c>
      <c r="M65" s="204">
        <f t="shared" ca="1" si="36"/>
        <v>2533475814.7416372</v>
      </c>
      <c r="N65" s="204">
        <f t="shared" ca="1" si="36"/>
        <v>2590046022.1456709</v>
      </c>
      <c r="O65" s="204">
        <f t="shared" ca="1" si="36"/>
        <v>2650705680.7761259</v>
      </c>
      <c r="P65" s="204">
        <f t="shared" ca="1" si="36"/>
        <v>2712208029.2348871</v>
      </c>
      <c r="Q65" s="204">
        <f t="shared" ca="1" si="36"/>
        <v>2774562998.7812548</v>
      </c>
      <c r="R65" s="204">
        <f t="shared" ca="1" si="36"/>
        <v>2837780628.5215545</v>
      </c>
      <c r="S65" s="204">
        <f t="shared" ca="1" si="36"/>
        <v>2901871066.5241537</v>
      </c>
      <c r="T65" s="204">
        <f t="shared" ca="1" si="36"/>
        <v>2966844570.9456363</v>
      </c>
      <c r="U65" s="204">
        <f t="shared" ca="1" si="36"/>
        <v>3032711511.1682434</v>
      </c>
      <c r="V65" s="204">
        <f t="shared" ca="1" si="36"/>
        <v>3099482368.9486866</v>
      </c>
      <c r="W65" s="204">
        <f t="shared" ca="1" si="36"/>
        <v>3167167739.5784507</v>
      </c>
      <c r="X65" s="204">
        <f t="shared" ca="1" si="36"/>
        <v>3232030534.7418442</v>
      </c>
      <c r="Y65" s="204">
        <f t="shared" ca="1" si="36"/>
        <v>3298751395.4103055</v>
      </c>
      <c r="Z65" s="204">
        <f t="shared" ca="1" si="36"/>
        <v>3366275345.7072549</v>
      </c>
      <c r="AA65" s="204">
        <f t="shared" ca="1" si="36"/>
        <v>3434610563.9714341</v>
      </c>
      <c r="AB65" s="204">
        <f t="shared" ca="1" si="36"/>
        <v>3503765305.212996</v>
      </c>
      <c r="AC65" s="204">
        <f t="shared" ca="1" si="36"/>
        <v>3573747901.7975545</v>
      </c>
      <c r="AD65" s="204">
        <f t="shared" ca="1" si="36"/>
        <v>3644566764.1361413</v>
      </c>
      <c r="AE65" s="204">
        <f t="shared" ca="1" si="36"/>
        <v>3716230381.3811126</v>
      </c>
      <c r="AF65" s="204">
        <f t="shared" ca="1" si="36"/>
        <v>3788747322.1280632</v>
      </c>
      <c r="AG65" s="204">
        <f t="shared" ca="1" si="36"/>
        <v>3862126235.1237965</v>
      </c>
      <c r="AH65" s="204">
        <f t="shared" ca="1" si="36"/>
        <v>3931092729.7146692</v>
      </c>
      <c r="AI65" s="204">
        <f t="shared" ca="1" si="36"/>
        <v>4004741605.5204177</v>
      </c>
      <c r="AJ65" s="204">
        <f t="shared" ca="1" si="36"/>
        <v>4079128935.5818934</v>
      </c>
      <c r="AK65" s="204">
        <f t="shared" ca="1" si="36"/>
        <v>4154260907.330729</v>
      </c>
      <c r="AL65" s="204">
        <f t="shared" ca="1" si="36"/>
        <v>4230143755.7287188</v>
      </c>
      <c r="AM65" s="204">
        <f t="shared" ca="1" si="36"/>
        <v>4306783763.6146317</v>
      </c>
      <c r="AN65" s="204">
        <f t="shared" ca="1" si="36"/>
        <v>4384187262.0534725</v>
      </c>
      <c r="AO65" s="204">
        <f t="shared" ca="1" si="36"/>
        <v>4462360630.6882048</v>
      </c>
      <c r="AP65" s="204">
        <f t="shared" ca="1" si="36"/>
        <v>4541310298.0939531</v>
      </c>
      <c r="AQ65" s="204">
        <f t="shared" ca="1" si="36"/>
        <v>4621042742.1347027</v>
      </c>
      <c r="AR65" s="204">
        <f t="shared" ca="1" si="36"/>
        <v>4697467809.8731594</v>
      </c>
      <c r="AS65" s="204">
        <f t="shared" ca="1" si="36"/>
        <v>4775999404.0138407</v>
      </c>
      <c r="AT65" s="204">
        <f t="shared" ca="1" si="36"/>
        <v>4855208248.6399593</v>
      </c>
      <c r="AU65" s="204">
        <f t="shared" ca="1" si="36"/>
        <v>4935099201.0222101</v>
      </c>
      <c r="AV65" s="204">
        <f t="shared" ca="1" si="36"/>
        <v>5015677150.3191462</v>
      </c>
      <c r="AW65" s="204">
        <f t="shared" ca="1" si="36"/>
        <v>5096947017.7758865</v>
      </c>
      <c r="AX65" s="204">
        <f t="shared" ca="1" si="36"/>
        <v>5178913756.9240255</v>
      </c>
      <c r="AY65" s="204">
        <f t="shared" ca="1" si="36"/>
        <v>5261582353.7827406</v>
      </c>
      <c r="AZ65" s="204">
        <f t="shared" ca="1" si="36"/>
        <v>5344957827.0611162</v>
      </c>
      <c r="BA65" s="204">
        <f t="shared" ca="1" si="36"/>
        <v>5429045228.3616781</v>
      </c>
      <c r="BB65" s="204">
        <f t="shared" ca="1" si="36"/>
        <v>5510606902.6391048</v>
      </c>
      <c r="BC65" s="204">
        <f t="shared" ca="1" si="36"/>
        <v>5587600560.3406076</v>
      </c>
      <c r="BD65" s="204">
        <f t="shared" ca="1" si="36"/>
        <v>5665174979.8390207</v>
      </c>
      <c r="BE65" s="204">
        <f t="shared" ca="1" si="36"/>
        <v>5743333826.2129745</v>
      </c>
      <c r="BF65" s="204">
        <f t="shared" ca="1" si="36"/>
        <v>5822080785.7544518</v>
      </c>
      <c r="BG65" s="204">
        <f t="shared" ca="1" si="36"/>
        <v>5901419566.0854349</v>
      </c>
      <c r="BH65" s="204">
        <f t="shared" ca="1" si="36"/>
        <v>5981353896.275177</v>
      </c>
      <c r="BI65" s="204">
        <f t="shared" ca="1" si="36"/>
        <v>6061887526.9580908</v>
      </c>
      <c r="BJ65" s="204">
        <f t="shared" ca="1" si="36"/>
        <v>6143024230.4522715</v>
      </c>
      <c r="BK65" s="204">
        <f t="shared" ca="1" si="36"/>
        <v>6224767800.8786411</v>
      </c>
      <c r="BL65" s="204">
        <f t="shared" ca="1" si="36"/>
        <v>6305388514.3550959</v>
      </c>
      <c r="BM65" s="204">
        <f t="shared" ca="1" si="36"/>
        <v>6381886449.4243898</v>
      </c>
      <c r="BN65" s="204">
        <f t="shared" ca="1" si="36"/>
        <v>6458917563.3046675</v>
      </c>
      <c r="BO65" s="204">
        <f t="shared" ca="1" si="36"/>
        <v>6536484992.9817333</v>
      </c>
      <c r="BP65" s="204">
        <f t="shared" ca="1" si="36"/>
        <v>6614591892.4193773</v>
      </c>
      <c r="BQ65" s="204">
        <f t="shared" ref="BQ65:CF69" ca="1" si="37">BP65*(BQ$74/BP$74)*(BQ10/BP10)</f>
        <v>6693241432.6467962</v>
      </c>
      <c r="BR65" s="204">
        <f t="shared" ca="1" si="37"/>
        <v>6772436801.8464432</v>
      </c>
      <c r="BS65" s="204">
        <f t="shared" ca="1" si="37"/>
        <v>6852181205.4423151</v>
      </c>
      <c r="BT65" s="204">
        <f t="shared" ca="1" si="37"/>
        <v>6932477866.1886835</v>
      </c>
      <c r="BU65" s="204">
        <f t="shared" ca="1" si="37"/>
        <v>7013330024.2592688</v>
      </c>
      <c r="BV65" s="204">
        <f t="shared" ca="1" si="37"/>
        <v>7092972706.7977352</v>
      </c>
      <c r="BW65" s="204">
        <f t="shared" ca="1" si="37"/>
        <v>7172116178.2260418</v>
      </c>
      <c r="BX65" s="204">
        <f t="shared" ca="1" si="37"/>
        <v>7251776049.6508312</v>
      </c>
      <c r="BY65" s="204">
        <f t="shared" ca="1" si="37"/>
        <v>7331955173.0924644</v>
      </c>
      <c r="BZ65" s="204">
        <f t="shared" ca="1" si="37"/>
        <v>7412656415.0741491</v>
      </c>
      <c r="CA65" s="204">
        <f t="shared" ca="1" si="37"/>
        <v>7493882656.6921282</v>
      </c>
      <c r="CB65" s="204">
        <f t="shared" ca="1" si="37"/>
        <v>7575636793.6862001</v>
      </c>
      <c r="CC65" s="204">
        <f t="shared" ca="1" si="37"/>
        <v>7657921736.5105658</v>
      </c>
      <c r="CD65" s="204">
        <f t="shared" ca="1" si="37"/>
        <v>7740740410.4050055</v>
      </c>
      <c r="CE65" s="204">
        <f t="shared" ca="1" si="37"/>
        <v>7824095755.4663992</v>
      </c>
      <c r="CF65" s="204">
        <f t="shared" ca="1" si="37"/>
        <v>7907990726.7205658</v>
      </c>
    </row>
    <row r="66" spans="1:84" s="126" customFormat="1" x14ac:dyDescent="0.2">
      <c r="A66" s="120"/>
      <c r="B66" s="214" t="s">
        <v>180</v>
      </c>
      <c r="D66" s="204">
        <f>Control!$B$47*Control!$C36</f>
        <v>4792236605.1707315</v>
      </c>
      <c r="E66" s="204">
        <f ca="1">D66*(E$74/D$74)*(E11/D11)</f>
        <v>5069063076.214571</v>
      </c>
      <c r="F66" s="303">
        <f ca="1">E66*(F$74/E$74)*(F11/E11)*(1-('Case 3 Assumptions'!$C$173*'Case 3 Assumptions'!$C$174^('Program Case 3 - Forecasts'!F7)))</f>
        <v>4942165036.3301916</v>
      </c>
      <c r="G66" s="303">
        <f ca="1">F66*(G$74/F$74)*(G11/F11)*(1-('Case 3 Assumptions'!$C$173*'Case 3 Assumptions'!$C$174^('Program Case 3 - Forecasts'!G7)))</f>
        <v>4971389169.4788361</v>
      </c>
      <c r="H66" s="303">
        <f ca="1">G66*(H$74/G$74)*(H11/G11)*(1-('Case 3 Assumptions'!$C$173*'Case 3 Assumptions'!$C$174^('Program Case 3 - Forecasts'!H7)))</f>
        <v>5004508095.5877428</v>
      </c>
      <c r="I66" s="303">
        <f ca="1">H66*(I$74/H$74)*(I11/H11)*(1-('Case 3 Assumptions'!$C$173*'Case 3 Assumptions'!$C$174^('Program Case 3 - Forecasts'!I7)))</f>
        <v>5041381908.9098873</v>
      </c>
      <c r="J66" s="303">
        <f ca="1">I66*(J$74/I$74)*(J11/I11)*(1-('Case 3 Assumptions'!$C$173*'Case 3 Assumptions'!$C$174^('Program Case 3 - Forecasts'!J7)))</f>
        <v>5081884670.816308</v>
      </c>
      <c r="K66" s="303">
        <f ca="1">J66*(K$74/J$74)*(K11/J11)*(1-('Case 3 Assumptions'!$C$173*'Case 3 Assumptions'!$C$174^('Program Case 3 - Forecasts'!K7)))</f>
        <v>5125902987.4467516</v>
      </c>
      <c r="L66" s="303">
        <f ca="1">K66*(L$74/K$74)*(L11/K11)*(1-('Case 3 Assumptions'!$C$173*'Case 3 Assumptions'!$C$174^('Program Case 3 - Forecasts'!L7)))</f>
        <v>5173334754.5334406</v>
      </c>
      <c r="M66" s="303">
        <f ca="1">L66*(M$74/L$74)*(M11/L11)*(1-('Case 3 Assumptions'!$C$173*'Case 3 Assumptions'!$C$174^('Program Case 3 - Forecasts'!M7)))</f>
        <v>5224088047.676012</v>
      </c>
      <c r="N66" s="303">
        <f ca="1">M66*(N$74/M$74)*(N11/M11)*(1-('Case 3 Assumptions'!$C$173*'Case 3 Assumptions'!$C$174^('Program Case 3 - Forecasts'!N7)))</f>
        <v>5269874092.370923</v>
      </c>
      <c r="O66" s="303">
        <f ca="1">N66*(O$74/N$74)*(O11/N11)*(1-('Case 3 Assumptions'!$C$173*'Case 3 Assumptions'!$C$174^('Program Case 3 - Forecasts'!O7)))</f>
        <v>5325313698.1868525</v>
      </c>
      <c r="P66" s="303">
        <f ca="1">O66*(P$74/O$74)*(P11/O11)*(1-('Case 3 Assumptions'!$C$173*'Case 3 Assumptions'!$C$174^('Program Case 3 - Forecasts'!P7)))</f>
        <v>5383624152.5626726</v>
      </c>
      <c r="Q66" s="303">
        <f ca="1">P66*(Q$74/P$74)*(Q11/P11)*(1-('Case 3 Assumptions'!$C$173*'Case 3 Assumptions'!$C$174^('Program Case 3 - Forecasts'!Q7)))</f>
        <v>5444744115.9948606</v>
      </c>
      <c r="R66" s="303">
        <f ca="1">Q66*(R$74/Q$74)*(R11/Q11)*(1-('Case 3 Assumptions'!$C$173*'Case 3 Assumptions'!$C$174^('Program Case 3 - Forecasts'!R7)))</f>
        <v>5508617907.3344297</v>
      </c>
      <c r="S66" s="303">
        <f ca="1">R66*(S$74/R$74)*(S11/R11)*(1-('Case 3 Assumptions'!$C$173*'Case 3 Assumptions'!$C$174^('Program Case 3 - Forecasts'!S7)))</f>
        <v>5575195006.1994991</v>
      </c>
      <c r="T66" s="303">
        <f ca="1">S66*(T$74/S$74)*(T11/S11)*(1-('Case 3 Assumptions'!$C$173*'Case 3 Assumptions'!$C$174^('Program Case 3 - Forecasts'!T7)))</f>
        <v>5644429607.2577076</v>
      </c>
      <c r="U66" s="303">
        <f ca="1">T66*(U$74/T$74)*(U11/T11)*(1-('Case 3 Assumptions'!$C$173*'Case 3 Assumptions'!$C$174^('Program Case 3 - Forecasts'!U7)))</f>
        <v>5716280220.4535275</v>
      </c>
      <c r="V66" s="303">
        <f ca="1">U66*(V$74/U$74)*(V11/U11)*(1-('Case 3 Assumptions'!$C$173*'Case 3 Assumptions'!$C$174^('Program Case 3 - Forecasts'!V7)))</f>
        <v>5790709311.9971199</v>
      </c>
      <c r="W66" s="303">
        <f ca="1">V66*(W$74/V$74)*(W11/V11)*(1-('Case 3 Assumptions'!$C$173*'Case 3 Assumptions'!$C$174^('Program Case 3 - Forecasts'!W7)))</f>
        <v>5867682981.5717869</v>
      </c>
      <c r="X66" s="303">
        <f ca="1">W66*(X$74/W$74)*(X11/W11)*(1-('Case 3 Assumptions'!$C$173*'Case 3 Assumptions'!$C$174^('Program Case 3 - Forecasts'!X7)))</f>
        <v>5940282438.4246387</v>
      </c>
      <c r="Y66" s="204">
        <f t="shared" ca="1" si="36"/>
        <v>6062911464.5569963</v>
      </c>
      <c r="Z66" s="204">
        <f t="shared" ca="1" si="36"/>
        <v>6187016522.2940388</v>
      </c>
      <c r="AA66" s="204">
        <f t="shared" ca="1" si="36"/>
        <v>6312612642.9423981</v>
      </c>
      <c r="AB66" s="204">
        <f t="shared" ca="1" si="36"/>
        <v>6439714998.7262545</v>
      </c>
      <c r="AC66" s="204">
        <f t="shared" ca="1" si="36"/>
        <v>6568338904.0445919</v>
      </c>
      <c r="AD66" s="204">
        <f t="shared" ca="1" si="36"/>
        <v>6698499816.7392864</v>
      </c>
      <c r="AE66" s="204">
        <f t="shared" ca="1" si="36"/>
        <v>6830213339.3741493</v>
      </c>
      <c r="AF66" s="204">
        <f t="shared" ca="1" si="36"/>
        <v>6963495220.5250025</v>
      </c>
      <c r="AG66" s="204">
        <f t="shared" ca="1" si="36"/>
        <v>7098361356.0808849</v>
      </c>
      <c r="AH66" s="204">
        <f t="shared" ca="1" si="36"/>
        <v>7225117725.5687714</v>
      </c>
      <c r="AI66" s="204">
        <f t="shared" ca="1" si="36"/>
        <v>7360480036.9256306</v>
      </c>
      <c r="AJ66" s="204">
        <f t="shared" ca="1" si="36"/>
        <v>7497199583.8654222</v>
      </c>
      <c r="AK66" s="204">
        <f t="shared" ca="1" si="36"/>
        <v>7635287738.524354</v>
      </c>
      <c r="AL66" s="204">
        <f t="shared" ca="1" si="36"/>
        <v>7774755960.3962803</v>
      </c>
      <c r="AM66" s="204">
        <f t="shared" ca="1" si="36"/>
        <v>7915615796.9701252</v>
      </c>
      <c r="AN66" s="204">
        <f t="shared" ca="1" si="36"/>
        <v>8057878884.3718052</v>
      </c>
      <c r="AO66" s="204">
        <f t="shared" ca="1" si="36"/>
        <v>8201556948.0106716</v>
      </c>
      <c r="AP66" s="204">
        <f t="shared" ca="1" si="36"/>
        <v>8346661803.2305145</v>
      </c>
      <c r="AQ66" s="204">
        <f t="shared" ca="1" si="36"/>
        <v>8493205355.9651642</v>
      </c>
      <c r="AR66" s="204">
        <f t="shared" ca="1" si="36"/>
        <v>8633670145.1625938</v>
      </c>
      <c r="AS66" s="204">
        <f t="shared" ca="1" si="36"/>
        <v>8778006606.2575188</v>
      </c>
      <c r="AT66" s="204">
        <f t="shared" ca="1" si="36"/>
        <v>8923587813.9975681</v>
      </c>
      <c r="AU66" s="204">
        <f t="shared" ca="1" si="36"/>
        <v>9070422695.7612114</v>
      </c>
      <c r="AV66" s="204">
        <f t="shared" ca="1" si="36"/>
        <v>9218520237.5349293</v>
      </c>
      <c r="AW66" s="204">
        <f t="shared" ca="1" si="36"/>
        <v>9367889484.2784271</v>
      </c>
      <c r="AX66" s="204">
        <f t="shared" ca="1" si="36"/>
        <v>9518539540.2920589</v>
      </c>
      <c r="AY66" s="204">
        <f t="shared" ca="1" si="36"/>
        <v>9670479569.5864487</v>
      </c>
      <c r="AZ66" s="204">
        <f t="shared" ca="1" si="36"/>
        <v>9823718796.2543488</v>
      </c>
      <c r="BA66" s="204">
        <f t="shared" ca="1" si="36"/>
        <v>9978266504.8447285</v>
      </c>
      <c r="BB66" s="204">
        <f t="shared" ca="1" si="36"/>
        <v>10128172075.398815</v>
      </c>
      <c r="BC66" s="204">
        <f t="shared" ca="1" si="36"/>
        <v>10269681899.578384</v>
      </c>
      <c r="BD66" s="204">
        <f t="shared" ca="1" si="36"/>
        <v>10412259129.856382</v>
      </c>
      <c r="BE66" s="204">
        <f t="shared" ca="1" si="36"/>
        <v>10555910502.432232</v>
      </c>
      <c r="BF66" s="204">
        <f t="shared" ca="1" si="36"/>
        <v>10700642792.494253</v>
      </c>
      <c r="BG66" s="204">
        <f t="shared" ca="1" si="36"/>
        <v>10846462814.434059</v>
      </c>
      <c r="BH66" s="204">
        <f t="shared" ca="1" si="36"/>
        <v>10993377422.062073</v>
      </c>
      <c r="BI66" s="204">
        <f t="shared" ca="1" si="36"/>
        <v>11141393508.82423</v>
      </c>
      <c r="BJ66" s="204">
        <f t="shared" ca="1" si="36"/>
        <v>11290518008.019794</v>
      </c>
      <c r="BK66" s="204">
        <f t="shared" ca="1" si="36"/>
        <v>11440757893.020348</v>
      </c>
      <c r="BL66" s="204">
        <f t="shared" ca="1" si="36"/>
        <v>11588934032.846235</v>
      </c>
      <c r="BM66" s="204">
        <f t="shared" ca="1" si="36"/>
        <v>11729532747.921236</v>
      </c>
      <c r="BN66" s="204">
        <f t="shared" ca="1" si="36"/>
        <v>11871111414.359131</v>
      </c>
      <c r="BO66" s="204">
        <f t="shared" ca="1" si="36"/>
        <v>12013675797.755718</v>
      </c>
      <c r="BP66" s="204">
        <f t="shared" ca="1" si="36"/>
        <v>12157231694.911343</v>
      </c>
      <c r="BQ66" s="204">
        <f t="shared" ca="1" si="37"/>
        <v>12301784933.991562</v>
      </c>
      <c r="BR66" s="204">
        <f t="shared" ca="1" si="37"/>
        <v>12447341374.688616</v>
      </c>
      <c r="BS66" s="204">
        <f t="shared" ca="1" si="37"/>
        <v>12593906908.383686</v>
      </c>
      <c r="BT66" s="204">
        <f t="shared" ca="1" si="37"/>
        <v>12741487458.309986</v>
      </c>
      <c r="BU66" s="204">
        <f t="shared" ca="1" si="37"/>
        <v>12890088979.71665</v>
      </c>
      <c r="BV66" s="204">
        <f t="shared" ca="1" si="37"/>
        <v>13036467556.078112</v>
      </c>
      <c r="BW66" s="204">
        <f t="shared" ca="1" si="37"/>
        <v>13181928611.717266</v>
      </c>
      <c r="BX66" s="204">
        <f t="shared" ca="1" si="37"/>
        <v>13328338780.242992</v>
      </c>
      <c r="BY66" s="204">
        <f t="shared" ca="1" si="37"/>
        <v>13475703303.501324</v>
      </c>
      <c r="BZ66" s="204">
        <f t="shared" ca="1" si="37"/>
        <v>13624027449.99369</v>
      </c>
      <c r="CA66" s="204">
        <f t="shared" ca="1" si="37"/>
        <v>13773316515.005901</v>
      </c>
      <c r="CB66" s="204">
        <f t="shared" ca="1" si="37"/>
        <v>13923575820.737751</v>
      </c>
      <c r="CC66" s="204">
        <f t="shared" ca="1" si="37"/>
        <v>14074810716.433249</v>
      </c>
      <c r="CD66" s="204">
        <f t="shared" ca="1" si="37"/>
        <v>14227026578.511436</v>
      </c>
      <c r="CE66" s="204">
        <f t="shared" ca="1" si="37"/>
        <v>14380228810.697826</v>
      </c>
      <c r="CF66" s="204">
        <f t="shared" ca="1" si="37"/>
        <v>14534422844.156446</v>
      </c>
    </row>
    <row r="67" spans="1:84" s="126" customFormat="1" x14ac:dyDescent="0.2">
      <c r="A67" s="120"/>
      <c r="B67" s="214" t="s">
        <v>181</v>
      </c>
      <c r="D67" s="204">
        <f>Control!$B$47*Control!$C37</f>
        <v>1513337875.3170731</v>
      </c>
      <c r="E67" s="204">
        <f ca="1">D67*(E$74/D$74)*(E12/D12)</f>
        <v>1545024836.3210268</v>
      </c>
      <c r="F67" s="204">
        <f t="shared" ref="F67:X68" ca="1" si="38">E67*(F$74/E$74)*(F12/E12)</f>
        <v>1584627555.609684</v>
      </c>
      <c r="G67" s="204">
        <f t="shared" ca="1" si="38"/>
        <v>1624870351.3387387</v>
      </c>
      <c r="H67" s="204">
        <f t="shared" ca="1" si="38"/>
        <v>1665762090.2085817</v>
      </c>
      <c r="I67" s="204">
        <f t="shared" ca="1" si="38"/>
        <v>1707311752.5023978</v>
      </c>
      <c r="J67" s="204">
        <f t="shared" ca="1" si="38"/>
        <v>1749528433.473736</v>
      </c>
      <c r="K67" s="204">
        <f t="shared" ca="1" si="38"/>
        <v>1792421344.7504995</v>
      </c>
      <c r="L67" s="204">
        <f t="shared" ca="1" si="38"/>
        <v>1835999815.755543</v>
      </c>
      <c r="M67" s="204">
        <f t="shared" ca="1" si="38"/>
        <v>1880273295.144073</v>
      </c>
      <c r="N67" s="204">
        <f t="shared" ca="1" si="38"/>
        <v>1922258085.2350783</v>
      </c>
      <c r="O67" s="204">
        <f t="shared" ca="1" si="38"/>
        <v>1967277949.0726309</v>
      </c>
      <c r="P67" s="204">
        <f t="shared" ca="1" si="38"/>
        <v>2012923233.2007711</v>
      </c>
      <c r="Q67" s="204">
        <f t="shared" ca="1" si="38"/>
        <v>2059201308.3161294</v>
      </c>
      <c r="R67" s="204">
        <f t="shared" ca="1" si="38"/>
        <v>2106119625.1563132</v>
      </c>
      <c r="S67" s="204">
        <f t="shared" ca="1" si="38"/>
        <v>2153685715.3274417</v>
      </c>
      <c r="T67" s="204">
        <f t="shared" ca="1" si="38"/>
        <v>2201907192.1399598</v>
      </c>
      <c r="U67" s="204">
        <f t="shared" ca="1" si="38"/>
        <v>2250791751.4528136</v>
      </c>
      <c r="V67" s="204">
        <f t="shared" ca="1" si="38"/>
        <v>2300347172.5260692</v>
      </c>
      <c r="W67" s="204">
        <f t="shared" ca="1" si="38"/>
        <v>2350581318.8820524</v>
      </c>
      <c r="X67" s="204">
        <f t="shared" ca="1" si="38"/>
        <v>2398720630.4493771</v>
      </c>
      <c r="Y67" s="204">
        <f t="shared" ca="1" si="36"/>
        <v>2448238945.0959802</v>
      </c>
      <c r="Z67" s="204">
        <f t="shared" ca="1" si="36"/>
        <v>2498353289.897388</v>
      </c>
      <c r="AA67" s="204">
        <f t="shared" ca="1" si="36"/>
        <v>2549069734.5827231</v>
      </c>
      <c r="AB67" s="204">
        <f t="shared" ca="1" si="36"/>
        <v>2600394405.7844367</v>
      </c>
      <c r="AC67" s="204">
        <f t="shared" ca="1" si="36"/>
        <v>2652333487.5459909</v>
      </c>
      <c r="AD67" s="204">
        <f t="shared" ca="1" si="36"/>
        <v>2704893221.8339257</v>
      </c>
      <c r="AE67" s="204">
        <f t="shared" ca="1" si="36"/>
        <v>2758079909.0543394</v>
      </c>
      <c r="AF67" s="204">
        <f t="shared" ca="1" si="36"/>
        <v>2811899908.5738301</v>
      </c>
      <c r="AG67" s="204">
        <f t="shared" ca="1" si="36"/>
        <v>2866359639.2449312</v>
      </c>
      <c r="AH67" s="204">
        <f t="shared" ca="1" si="36"/>
        <v>2917544599.1661453</v>
      </c>
      <c r="AI67" s="204">
        <f t="shared" ca="1" si="36"/>
        <v>2972204688.5142064</v>
      </c>
      <c r="AJ67" s="204">
        <f t="shared" ca="1" si="36"/>
        <v>3027412837.4919086</v>
      </c>
      <c r="AK67" s="204">
        <f t="shared" ca="1" si="36"/>
        <v>3083173638.234055</v>
      </c>
      <c r="AL67" s="204">
        <f t="shared" ca="1" si="36"/>
        <v>3139491718.1509762</v>
      </c>
      <c r="AM67" s="204">
        <f t="shared" ca="1" si="36"/>
        <v>3196371740.1859245</v>
      </c>
      <c r="AN67" s="204">
        <f t="shared" ca="1" si="36"/>
        <v>3253818403.0742855</v>
      </c>
      <c r="AO67" s="204">
        <f t="shared" ca="1" si="36"/>
        <v>3311836441.6046162</v>
      </c>
      <c r="AP67" s="204">
        <f t="shared" ca="1" si="36"/>
        <v>3370430626.8815236</v>
      </c>
      <c r="AQ67" s="204">
        <f t="shared" ca="1" si="36"/>
        <v>3429605766.5903983</v>
      </c>
      <c r="AR67" s="204">
        <f t="shared" ca="1" si="36"/>
        <v>3486326266.1949515</v>
      </c>
      <c r="AS67" s="204">
        <f t="shared" ca="1" si="36"/>
        <v>3544610169.4509501</v>
      </c>
      <c r="AT67" s="204">
        <f t="shared" ca="1" si="36"/>
        <v>3603396708.6486392</v>
      </c>
      <c r="AU67" s="204">
        <f t="shared" ca="1" si="36"/>
        <v>3662689488.7154155</v>
      </c>
      <c r="AV67" s="204">
        <f t="shared" ca="1" si="36"/>
        <v>3722492138.2449327</v>
      </c>
      <c r="AW67" s="204">
        <f t="shared" ca="1" si="36"/>
        <v>3782808309.6445756</v>
      </c>
      <c r="AX67" s="204">
        <f t="shared" ca="1" si="36"/>
        <v>3843641679.2838287</v>
      </c>
      <c r="AY67" s="204">
        <f t="shared" ca="1" si="36"/>
        <v>3904995947.6435313</v>
      </c>
      <c r="AZ67" s="204">
        <f t="shared" ca="1" si="36"/>
        <v>3966874839.4660349</v>
      </c>
      <c r="BA67" s="204">
        <f t="shared" ca="1" si="36"/>
        <v>4029282103.9062653</v>
      </c>
      <c r="BB67" s="204">
        <f t="shared" ca="1" si="36"/>
        <v>4089814845.9828749</v>
      </c>
      <c r="BC67" s="204">
        <f t="shared" ca="1" si="36"/>
        <v>4146957336.7969666</v>
      </c>
      <c r="BD67" s="204">
        <f t="shared" ca="1" si="36"/>
        <v>4204530852.4075923</v>
      </c>
      <c r="BE67" s="204">
        <f t="shared" ca="1" si="36"/>
        <v>4262538112.931293</v>
      </c>
      <c r="BF67" s="204">
        <f t="shared" ca="1" si="36"/>
        <v>4320981854.2285547</v>
      </c>
      <c r="BG67" s="204">
        <f t="shared" ca="1" si="36"/>
        <v>4379864827.9903793</v>
      </c>
      <c r="BH67" s="204">
        <f t="shared" ca="1" si="36"/>
        <v>4439189801.8253183</v>
      </c>
      <c r="BI67" s="204">
        <f t="shared" ca="1" si="36"/>
        <v>4498959559.3469706</v>
      </c>
      <c r="BJ67" s="204">
        <f t="shared" ca="1" si="36"/>
        <v>4559176900.261941</v>
      </c>
      <c r="BK67" s="204">
        <f t="shared" ca="1" si="36"/>
        <v>4619844640.458271</v>
      </c>
      <c r="BL67" s="204">
        <f t="shared" ca="1" si="36"/>
        <v>4679679028.3388195</v>
      </c>
      <c r="BM67" s="204">
        <f t="shared" ca="1" si="36"/>
        <v>4736453607.9923954</v>
      </c>
      <c r="BN67" s="204">
        <f t="shared" ca="1" si="36"/>
        <v>4793623897.7111702</v>
      </c>
      <c r="BO67" s="204">
        <f t="shared" ca="1" si="36"/>
        <v>4851192225.6762924</v>
      </c>
      <c r="BP67" s="204">
        <f t="shared" ca="1" si="36"/>
        <v>4909160932.669488</v>
      </c>
      <c r="BQ67" s="204">
        <f t="shared" ca="1" si="37"/>
        <v>4967532372.1379385</v>
      </c>
      <c r="BR67" s="204">
        <f t="shared" ca="1" si="37"/>
        <v>5026308910.2594824</v>
      </c>
      <c r="BS67" s="204">
        <f t="shared" ca="1" si="37"/>
        <v>5085492926.0081377</v>
      </c>
      <c r="BT67" s="204">
        <f t="shared" ca="1" si="37"/>
        <v>5145086811.2199593</v>
      </c>
      <c r="BU67" s="204">
        <f t="shared" ca="1" si="37"/>
        <v>5205092970.6592159</v>
      </c>
      <c r="BV67" s="204">
        <f t="shared" ca="1" si="37"/>
        <v>5264201491.9481735</v>
      </c>
      <c r="BW67" s="204">
        <f t="shared" ca="1" si="37"/>
        <v>5322939513.0280457</v>
      </c>
      <c r="BX67" s="204">
        <f t="shared" ca="1" si="37"/>
        <v>5382060791.4168491</v>
      </c>
      <c r="BY67" s="204">
        <f t="shared" ca="1" si="37"/>
        <v>5441567443.8025303</v>
      </c>
      <c r="BZ67" s="204">
        <f t="shared" ca="1" si="37"/>
        <v>5501461597.6366348</v>
      </c>
      <c r="CA67" s="204">
        <f t="shared" ca="1" si="37"/>
        <v>5561745391.1863985</v>
      </c>
      <c r="CB67" s="204">
        <f t="shared" ca="1" si="37"/>
        <v>5622420973.5870857</v>
      </c>
      <c r="CC67" s="204">
        <f t="shared" ca="1" si="37"/>
        <v>5683490504.8945675</v>
      </c>
      <c r="CD67" s="204">
        <f t="shared" ca="1" si="37"/>
        <v>5744956156.1381502</v>
      </c>
      <c r="CE67" s="204">
        <f t="shared" ca="1" si="37"/>
        <v>5806820109.3736544</v>
      </c>
      <c r="CF67" s="204">
        <f t="shared" ca="1" si="37"/>
        <v>5869084557.7367325</v>
      </c>
    </row>
    <row r="68" spans="1:84" s="126" customFormat="1" x14ac:dyDescent="0.2">
      <c r="A68" s="120"/>
      <c r="B68" s="214" t="s">
        <v>182</v>
      </c>
      <c r="D68" s="204">
        <f>Control!$B$47*Control!$C38</f>
        <v>1008891916.8780488</v>
      </c>
      <c r="E68" s="204">
        <f ca="1">D68*(E$74/D$74)*(E13/D13)</f>
        <v>1009355952.2968302</v>
      </c>
      <c r="F68" s="204">
        <f t="shared" ca="1" si="38"/>
        <v>1211298957.9006641</v>
      </c>
      <c r="G68" s="204">
        <f t="shared" ca="1" si="38"/>
        <v>1242060796.1364431</v>
      </c>
      <c r="H68" s="204">
        <f t="shared" ca="1" si="38"/>
        <v>1172000205.9938946</v>
      </c>
      <c r="I68" s="204">
        <f t="shared" ca="1" si="38"/>
        <v>1115377073.1078146</v>
      </c>
      <c r="J68" s="204">
        <f t="shared" ca="1" si="38"/>
        <v>1142956991.0631158</v>
      </c>
      <c r="K68" s="204">
        <f t="shared" ca="1" si="38"/>
        <v>1170978686.4370439</v>
      </c>
      <c r="L68" s="204">
        <f t="shared" ca="1" si="38"/>
        <v>1199448254.0885739</v>
      </c>
      <c r="M68" s="204">
        <f t="shared" ca="1" si="38"/>
        <v>1228371866.7704988</v>
      </c>
      <c r="N68" s="204">
        <f t="shared" ca="1" si="38"/>
        <v>1255800291.7304478</v>
      </c>
      <c r="O68" s="204">
        <f t="shared" ca="1" si="38"/>
        <v>1285211513.1346483</v>
      </c>
      <c r="P68" s="204">
        <f t="shared" ca="1" si="38"/>
        <v>1315031318.0633023</v>
      </c>
      <c r="Q68" s="204">
        <f t="shared" ca="1" si="38"/>
        <v>1345264521.7506642</v>
      </c>
      <c r="R68" s="204">
        <f t="shared" ca="1" si="38"/>
        <v>1375915991.7213051</v>
      </c>
      <c r="S68" s="204">
        <f t="shared" ca="1" si="38"/>
        <v>1406990648.330735</v>
      </c>
      <c r="T68" s="204">
        <f t="shared" ca="1" si="38"/>
        <v>1438493465.3114359</v>
      </c>
      <c r="U68" s="204">
        <f t="shared" ca="1" si="38"/>
        <v>1470429470.3243575</v>
      </c>
      <c r="V68" s="204">
        <f t="shared" ca="1" si="38"/>
        <v>1502803745.5159268</v>
      </c>
      <c r="W68" s="204">
        <f t="shared" ca="1" si="38"/>
        <v>1535621428.0806272</v>
      </c>
      <c r="X68" s="204">
        <f t="shared" ca="1" si="38"/>
        <v>1567070566.9732103</v>
      </c>
      <c r="Y68" s="204">
        <f t="shared" ca="1" si="36"/>
        <v>1599420600.7469528</v>
      </c>
      <c r="Z68" s="204">
        <f t="shared" ca="1" si="36"/>
        <v>1632160017.6363306</v>
      </c>
      <c r="AA68" s="204">
        <f t="shared" ca="1" si="36"/>
        <v>1665292782.9609129</v>
      </c>
      <c r="AB68" s="204">
        <f t="shared" ca="1" si="36"/>
        <v>1698822899.2148907</v>
      </c>
      <c r="AC68" s="204">
        <f t="shared" ca="1" si="36"/>
        <v>1732754406.3987424</v>
      </c>
      <c r="AD68" s="204">
        <f t="shared" ca="1" si="36"/>
        <v>1767091382.3537641</v>
      </c>
      <c r="AE68" s="204">
        <f t="shared" ca="1" si="36"/>
        <v>1801837943.0994837</v>
      </c>
      <c r="AF68" s="204">
        <f t="shared" ca="1" si="36"/>
        <v>1836998243.1739891</v>
      </c>
      <c r="AG68" s="204">
        <f t="shared" ca="1" si="36"/>
        <v>1872576475.977191</v>
      </c>
      <c r="AH68" s="204">
        <f t="shared" ca="1" si="36"/>
        <v>1906015319.6449556</v>
      </c>
      <c r="AI68" s="204">
        <f t="shared" ca="1" si="36"/>
        <v>1941724445.6340985</v>
      </c>
      <c r="AJ68" s="204">
        <f t="shared" ca="1" si="36"/>
        <v>1977791615.8671827</v>
      </c>
      <c r="AK68" s="204">
        <f t="shared" ca="1" si="36"/>
        <v>2014219830.3597996</v>
      </c>
      <c r="AL68" s="204">
        <f t="shared" ca="1" si="36"/>
        <v>2051012112.172842</v>
      </c>
      <c r="AM68" s="204">
        <f t="shared" ca="1" si="36"/>
        <v>2088171507.5806584</v>
      </c>
      <c r="AN68" s="204">
        <f t="shared" ca="1" si="36"/>
        <v>2125701086.2403953</v>
      </c>
      <c r="AO68" s="204">
        <f t="shared" ca="1" si="36"/>
        <v>2163603941.3625302</v>
      </c>
      <c r="AP68" s="204">
        <f t="shared" ca="1" si="36"/>
        <v>2201883189.8826113</v>
      </c>
      <c r="AQ68" s="204">
        <f t="shared" ca="1" si="36"/>
        <v>2240541972.6342034</v>
      </c>
      <c r="AR68" s="204">
        <f t="shared" ca="1" si="36"/>
        <v>2277597152.9440751</v>
      </c>
      <c r="AS68" s="204">
        <f t="shared" ca="1" si="36"/>
        <v>2315673695.9818025</v>
      </c>
      <c r="AT68" s="204">
        <f t="shared" ca="1" si="36"/>
        <v>2354078608.2260671</v>
      </c>
      <c r="AU68" s="204">
        <f t="shared" ca="1" si="36"/>
        <v>2392814244.7554674</v>
      </c>
      <c r="AV68" s="204">
        <f t="shared" ca="1" si="36"/>
        <v>2431882976.1096325</v>
      </c>
      <c r="AW68" s="204">
        <f t="shared" ca="1" si="36"/>
        <v>2471287188.3855677</v>
      </c>
      <c r="AX68" s="204">
        <f t="shared" ca="1" si="36"/>
        <v>2511029283.3345809</v>
      </c>
      <c r="AY68" s="204">
        <f t="shared" ca="1" si="36"/>
        <v>2551111678.4597912</v>
      </c>
      <c r="AZ68" s="204">
        <f t="shared" ca="1" si="36"/>
        <v>2591536807.1142268</v>
      </c>
      <c r="BA68" s="204">
        <f t="shared" ca="1" si="36"/>
        <v>2632307118.5995116</v>
      </c>
      <c r="BB68" s="204">
        <f t="shared" ca="1" si="36"/>
        <v>2671852815.2689338</v>
      </c>
      <c r="BC68" s="204">
        <f t="shared" ca="1" si="36"/>
        <v>2709183680.039762</v>
      </c>
      <c r="BD68" s="204">
        <f t="shared" ca="1" si="36"/>
        <v>2746796130.8626332</v>
      </c>
      <c r="BE68" s="204">
        <f t="shared" ca="1" si="36"/>
        <v>2784691944.7742386</v>
      </c>
      <c r="BF68" s="204">
        <f t="shared" ca="1" si="36"/>
        <v>2822872909.0966983</v>
      </c>
      <c r="BG68" s="204">
        <f t="shared" ca="1" si="36"/>
        <v>2861340821.4941187</v>
      </c>
      <c r="BH68" s="204">
        <f t="shared" ca="1" si="36"/>
        <v>2900097490.0294509</v>
      </c>
      <c r="BI68" s="204">
        <f t="shared" ca="1" si="36"/>
        <v>2939144733.221652</v>
      </c>
      <c r="BJ68" s="204">
        <f t="shared" ca="1" si="36"/>
        <v>2978484380.1031499</v>
      </c>
      <c r="BK68" s="204">
        <f t="shared" ca="1" si="36"/>
        <v>3018118270.2776117</v>
      </c>
      <c r="BL68" s="204">
        <f t="shared" ca="1" si="36"/>
        <v>3057207736.1162825</v>
      </c>
      <c r="BM68" s="204">
        <f t="shared" ca="1" si="36"/>
        <v>3094298246.6150928</v>
      </c>
      <c r="BN68" s="204">
        <f t="shared" ca="1" si="36"/>
        <v>3131647272.2524967</v>
      </c>
      <c r="BO68" s="204">
        <f t="shared" ca="1" si="36"/>
        <v>3169256334.0160184</v>
      </c>
      <c r="BP68" s="204">
        <f t="shared" ca="1" si="36"/>
        <v>3207126961.1250677</v>
      </c>
      <c r="BQ68" s="204">
        <f t="shared" ca="1" si="37"/>
        <v>3245260691.0733242</v>
      </c>
      <c r="BR68" s="204">
        <f t="shared" ca="1" si="37"/>
        <v>3283659069.6713333</v>
      </c>
      <c r="BS68" s="204">
        <f t="shared" ca="1" si="37"/>
        <v>3322323651.0893135</v>
      </c>
      <c r="BT68" s="204">
        <f t="shared" ca="1" si="37"/>
        <v>3361255997.900176</v>
      </c>
      <c r="BU68" s="204">
        <f t="shared" ca="1" si="37"/>
        <v>3400457681.1227632</v>
      </c>
      <c r="BV68" s="204">
        <f t="shared" ca="1" si="37"/>
        <v>3439072942.4389105</v>
      </c>
      <c r="BW68" s="204">
        <f t="shared" ca="1" si="37"/>
        <v>3477446158.0723114</v>
      </c>
      <c r="BX68" s="204">
        <f t="shared" ca="1" si="37"/>
        <v>3516069753.5293479</v>
      </c>
      <c r="BY68" s="204">
        <f t="shared" ca="1" si="37"/>
        <v>3554945111.6302361</v>
      </c>
      <c r="BZ68" s="204">
        <f t="shared" ca="1" si="37"/>
        <v>3594073622.2269902</v>
      </c>
      <c r="CA68" s="204">
        <f t="shared" ca="1" si="37"/>
        <v>3633456682.2374539</v>
      </c>
      <c r="CB68" s="204">
        <f t="shared" ca="1" si="37"/>
        <v>3673095695.679491</v>
      </c>
      <c r="CC68" s="204">
        <f t="shared" ca="1" si="37"/>
        <v>3712992073.7053366</v>
      </c>
      <c r="CD68" s="204">
        <f t="shared" ca="1" si="37"/>
        <v>3753147234.6361089</v>
      </c>
      <c r="CE68" s="204">
        <f t="shared" ca="1" si="37"/>
        <v>3793562603.9964848</v>
      </c>
      <c r="CF68" s="204">
        <f t="shared" ca="1" si="37"/>
        <v>3834239614.5495329</v>
      </c>
    </row>
    <row r="69" spans="1:84" s="126" customFormat="1" x14ac:dyDescent="0.2">
      <c r="A69" s="120"/>
      <c r="B69" s="214" t="s">
        <v>183</v>
      </c>
      <c r="D69" s="204">
        <f>Control!$B$47*Control!$C39</f>
        <v>756668937.65853655</v>
      </c>
      <c r="E69" s="204">
        <f ca="1">D69*(E$74/D$74)*(E14/D14)</f>
        <v>762713405.10738969</v>
      </c>
      <c r="F69" s="303">
        <f ca="1">E69*(F$74/E$74)*(F14/E14)*(1-('Case 3 Assumptions'!$C$173*'Case 3 Assumptions'!$C$174^('Program Case 3 - Forecasts'!F7)))</f>
        <v>743619770.90981591</v>
      </c>
      <c r="G69" s="303">
        <f ca="1">F69*(G$74/F$74)*(G14/F14)*(1-('Case 3 Assumptions'!$C$173*'Case 3 Assumptions'!$C$174^('Program Case 3 - Forecasts'!G7)))</f>
        <v>748016961.82458365</v>
      </c>
      <c r="H69" s="303">
        <f ca="1">G69*(H$74/G$74)*(H14/G14)*(1-('Case 3 Assumptions'!$C$173*'Case 3 Assumptions'!$C$174^('Program Case 3 - Forecasts'!H7)))</f>
        <v>753000180.32595754</v>
      </c>
      <c r="I69" s="303">
        <f ca="1">H69*(I$74/H$74)*(I14/H14)*(1-('Case 3 Assumptions'!$C$173*'Case 3 Assumptions'!$C$174^('Program Case 3 - Forecasts'!I7)))</f>
        <v>758548375.58322191</v>
      </c>
      <c r="J69" s="303">
        <f ca="1">I69*(J$74/I$74)*(J14/I14)*(1-('Case 3 Assumptions'!$C$173*'Case 3 Assumptions'!$C$174^('Program Case 3 - Forecasts'!J7)))</f>
        <v>764642598.31934333</v>
      </c>
      <c r="K69" s="303">
        <f ca="1">J69*(K$74/J$74)*(K14/J14)*(1-('Case 3 Assumptions'!$C$173*'Case 3 Assumptions'!$C$174^('Program Case 3 - Forecasts'!K7)))</f>
        <v>771265786.79806554</v>
      </c>
      <c r="L69" s="303">
        <f ca="1">K69*(L$74/K$74)*(L14/K14)*(1-('Case 3 Assumptions'!$C$173*'Case 3 Assumptions'!$C$174^('Program Case 3 - Forecasts'!L7)))</f>
        <v>778402577.96460283</v>
      </c>
      <c r="M69" s="303">
        <f ca="1">L69*(M$74/L$74)*(M14/L14)*(1-('Case 3 Assumptions'!$C$173*'Case 3 Assumptions'!$C$174^('Program Case 3 - Forecasts'!M7)))</f>
        <v>786039140.47155261</v>
      </c>
      <c r="N69" s="303">
        <f ca="1">M69*(N$74/M$74)*(N14/M14)*(1-('Case 3 Assumptions'!$C$173*'Case 3 Assumptions'!$C$174^('Program Case 3 - Forecasts'!N7)))</f>
        <v>792928309.04779613</v>
      </c>
      <c r="O69" s="303">
        <f ca="1">N69*(O$74/N$74)*(O14/N14)*(1-('Case 3 Assumptions'!$C$173*'Case 3 Assumptions'!$C$174^('Program Case 3 - Forecasts'!O7)))</f>
        <v>801269994.65989482</v>
      </c>
      <c r="P69" s="303">
        <f ca="1">O69*(P$74/O$74)*(P14/O14)*(1-('Case 3 Assumptions'!$C$173*'Case 3 Assumptions'!$C$174^('Program Case 3 - Forecasts'!P7)))</f>
        <v>810043640.70486617</v>
      </c>
      <c r="Q69" s="303">
        <f ca="1">P69*(Q$74/P$74)*(Q14/P14)*(1-('Case 3 Assumptions'!$C$173*'Case 3 Assumptions'!$C$174^('Program Case 3 - Forecasts'!Q7)))</f>
        <v>819240017.77268052</v>
      </c>
      <c r="R69" s="303">
        <f ca="1">Q69*(R$74/Q$74)*(R14/Q14)*(1-('Case 3 Assumptions'!$C$173*'Case 3 Assumptions'!$C$174^('Program Case 3 - Forecasts'!R7)))</f>
        <v>828850747.8340832</v>
      </c>
      <c r="S69" s="303">
        <f ca="1">R69*(S$74/R$74)*(S14/R14)*(1-('Case 3 Assumptions'!$C$173*'Case 3 Assumptions'!$C$174^('Program Case 3 - Forecasts'!S7)))</f>
        <v>838868229.3714149</v>
      </c>
      <c r="T69" s="303">
        <f ca="1">S69*(T$74/S$74)*(T14/S14)*(1-('Case 3 Assumptions'!$C$173*'Case 3 Assumptions'!$C$174^('Program Case 3 - Forecasts'!T7)))</f>
        <v>849285570.3139925</v>
      </c>
      <c r="U69" s="303">
        <f ca="1">T69*(U$74/T$74)*(U14/T14)*(1-('Case 3 Assumptions'!$C$173*'Case 3 Assumptions'!$C$174^('Program Case 3 - Forecasts'!U7)))</f>
        <v>860096527.88656271</v>
      </c>
      <c r="V69" s="303">
        <f ca="1">U69*(V$74/U$74)*(V14/U14)*(1-('Case 3 Assumptions'!$C$173*'Case 3 Assumptions'!$C$174^('Program Case 3 - Forecasts'!V7)))</f>
        <v>871295454.59091449</v>
      </c>
      <c r="W69" s="303">
        <f ca="1">V69*(W$74/V$74)*(W14/V14)*(1-('Case 3 Assumptions'!$C$173*'Case 3 Assumptions'!$C$174^('Program Case 3 - Forecasts'!W7)))</f>
        <v>882877249.6371001</v>
      </c>
      <c r="X69" s="303">
        <f ca="1">W69*(X$74/W$74)*(X14/W14)*(1-('Case 3 Assumptions'!$C$173*'Case 3 Assumptions'!$C$174^('Program Case 3 - Forecasts'!X7)))</f>
        <v>893800881.50213039</v>
      </c>
      <c r="Y69" s="204">
        <f t="shared" ca="1" si="36"/>
        <v>912252181.21573734</v>
      </c>
      <c r="Z69" s="204">
        <f t="shared" ca="1" si="36"/>
        <v>930925571.10149848</v>
      </c>
      <c r="AA69" s="204">
        <f t="shared" ca="1" si="36"/>
        <v>949823312.83556354</v>
      </c>
      <c r="AB69" s="204">
        <f t="shared" ca="1" si="36"/>
        <v>968947689.29715443</v>
      </c>
      <c r="AC69" s="204">
        <f t="shared" ca="1" si="36"/>
        <v>988301004.75773454</v>
      </c>
      <c r="AD69" s="204">
        <f t="shared" ca="1" si="36"/>
        <v>1007885585.0718133</v>
      </c>
      <c r="AE69" s="204">
        <f t="shared" ca="1" si="36"/>
        <v>1027703777.8693956</v>
      </c>
      <c r="AF69" s="204">
        <f t="shared" ca="1" si="36"/>
        <v>1047757952.7500916</v>
      </c>
      <c r="AG69" s="204">
        <f t="shared" ca="1" si="36"/>
        <v>1068050501.4789027</v>
      </c>
      <c r="AH69" s="204">
        <f t="shared" ca="1" si="36"/>
        <v>1087122819.3288817</v>
      </c>
      <c r="AI69" s="204">
        <f t="shared" ca="1" si="36"/>
        <v>1107490024.8392332</v>
      </c>
      <c r="AJ69" s="204">
        <f t="shared" ca="1" si="36"/>
        <v>1128061445.9526317</v>
      </c>
      <c r="AK69" s="204">
        <f t="shared" ca="1" si="36"/>
        <v>1148838793.7704382</v>
      </c>
      <c r="AL69" s="204">
        <f t="shared" ca="1" si="36"/>
        <v>1169823792.5382276</v>
      </c>
      <c r="AM69" s="204">
        <f t="shared" ca="1" si="36"/>
        <v>1191018179.7416983</v>
      </c>
      <c r="AN69" s="204">
        <f t="shared" ca="1" si="36"/>
        <v>1212423706.2032578</v>
      </c>
      <c r="AO69" s="204">
        <f t="shared" ca="1" si="36"/>
        <v>1234042136.1792903</v>
      </c>
      <c r="AP69" s="204">
        <f t="shared" ca="1" si="36"/>
        <v>1255875247.4581089</v>
      </c>
      <c r="AQ69" s="204">
        <f t="shared" ca="1" si="36"/>
        <v>1277924831.4585996</v>
      </c>
      <c r="AR69" s="204">
        <f t="shared" ca="1" si="36"/>
        <v>1299059778.1056767</v>
      </c>
      <c r="AS69" s="204">
        <f t="shared" ca="1" si="36"/>
        <v>1320777273.4431131</v>
      </c>
      <c r="AT69" s="204">
        <f t="shared" ca="1" si="36"/>
        <v>1342682058.8059301</v>
      </c>
      <c r="AU69" s="204">
        <f t="shared" ca="1" si="36"/>
        <v>1364775477.4465446</v>
      </c>
      <c r="AV69" s="204">
        <f t="shared" ca="1" si="36"/>
        <v>1387058881.435792</v>
      </c>
      <c r="AW69" s="204">
        <f t="shared" ca="1" si="36"/>
        <v>1409533631.7178767</v>
      </c>
      <c r="AX69" s="204">
        <f t="shared" ca="1" si="36"/>
        <v>1432201098.1656568</v>
      </c>
      <c r="AY69" s="204">
        <f t="shared" ca="1" si="36"/>
        <v>1455062659.6362591</v>
      </c>
      <c r="AZ69" s="204">
        <f t="shared" ca="1" si="36"/>
        <v>1478119704.0270298</v>
      </c>
      <c r="BA69" s="204">
        <f t="shared" ca="1" si="36"/>
        <v>1501373628.3318226</v>
      </c>
      <c r="BB69" s="204">
        <f t="shared" ca="1" si="36"/>
        <v>1523929076.2406018</v>
      </c>
      <c r="BC69" s="204">
        <f t="shared" ca="1" si="36"/>
        <v>1545221263.4226058</v>
      </c>
      <c r="BD69" s="204">
        <f t="shared" ca="1" si="36"/>
        <v>1566674057.1955569</v>
      </c>
      <c r="BE69" s="204">
        <f t="shared" ca="1" si="36"/>
        <v>1588288471.1174877</v>
      </c>
      <c r="BF69" s="204">
        <f t="shared" ca="1" si="36"/>
        <v>1610065524.6128705</v>
      </c>
      <c r="BG69" s="204">
        <f t="shared" ca="1" si="36"/>
        <v>1632006243.0048769</v>
      </c>
      <c r="BH69" s="204">
        <f t="shared" ca="1" si="36"/>
        <v>1654111657.547806</v>
      </c>
      <c r="BI69" s="204">
        <f t="shared" ca="1" si="36"/>
        <v>1676382805.4596884</v>
      </c>
      <c r="BJ69" s="204">
        <f t="shared" ca="1" si="36"/>
        <v>1698820729.9550607</v>
      </c>
      <c r="BK69" s="204">
        <f t="shared" ca="1" si="36"/>
        <v>1721426480.2779164</v>
      </c>
      <c r="BL69" s="204">
        <f t="shared" ca="1" si="36"/>
        <v>1743721710.4739211</v>
      </c>
      <c r="BM69" s="204">
        <f t="shared" ca="1" si="36"/>
        <v>1764876808.1943974</v>
      </c>
      <c r="BN69" s="204">
        <f t="shared" ca="1" si="36"/>
        <v>1786179353.6837404</v>
      </c>
      <c r="BO69" s="204">
        <f t="shared" ca="1" si="36"/>
        <v>1807630214.4587152</v>
      </c>
      <c r="BP69" s="204">
        <f t="shared" ca="1" si="36"/>
        <v>1829230262.7312608</v>
      </c>
      <c r="BQ69" s="204">
        <f t="shared" ca="1" si="37"/>
        <v>1850980375.4326618</v>
      </c>
      <c r="BR69" s="204">
        <f t="shared" ca="1" si="37"/>
        <v>1872881434.2378457</v>
      </c>
      <c r="BS69" s="204">
        <f t="shared" ca="1" si="37"/>
        <v>1894934325.5897973</v>
      </c>
      <c r="BT69" s="204">
        <f t="shared" ca="1" si="37"/>
        <v>1917139940.7240968</v>
      </c>
      <c r="BU69" s="204">
        <f t="shared" ca="1" si="37"/>
        <v>1939499175.6935804</v>
      </c>
      <c r="BV69" s="204">
        <f t="shared" ca="1" si="37"/>
        <v>1961523936.6272707</v>
      </c>
      <c r="BW69" s="204">
        <f t="shared" ca="1" si="37"/>
        <v>1983410643.3793805</v>
      </c>
      <c r="BX69" s="204">
        <f t="shared" ca="1" si="37"/>
        <v>2005440157.808306</v>
      </c>
      <c r="BY69" s="204">
        <f t="shared" ca="1" si="37"/>
        <v>2027613268.6251328</v>
      </c>
      <c r="BZ69" s="204">
        <f t="shared" ca="1" si="37"/>
        <v>2049930768.5516324</v>
      </c>
      <c r="CA69" s="204">
        <f t="shared" ca="1" si="37"/>
        <v>2072393454.3396716</v>
      </c>
      <c r="CB69" s="204">
        <f t="shared" ca="1" si="37"/>
        <v>2095002126.7907145</v>
      </c>
      <c r="CC69" s="204">
        <f t="shared" ca="1" si="37"/>
        <v>2117757590.7754154</v>
      </c>
      <c r="CD69" s="204">
        <f t="shared" ca="1" si="37"/>
        <v>2140660655.2533007</v>
      </c>
      <c r="CE69" s="204">
        <f t="shared" ca="1" si="37"/>
        <v>2163712133.292551</v>
      </c>
      <c r="CF69" s="204">
        <f t="shared" ca="1" si="37"/>
        <v>2186912842.0898643</v>
      </c>
    </row>
    <row r="70" spans="1:84" s="126" customFormat="1" x14ac:dyDescent="0.2">
      <c r="A70" s="120"/>
      <c r="B70" s="214" t="s">
        <v>184</v>
      </c>
      <c r="D70" s="204">
        <f>Control!$B$47*Control!$C40</f>
        <v>252222979.21951219</v>
      </c>
      <c r="E70" s="204">
        <f ca="1">D70*(E$74/D$74)*(E15/D15)</f>
        <v>261126826.24148729</v>
      </c>
      <c r="F70" s="204">
        <f t="shared" ref="F70:X70" ca="1" si="39">E70*(F$74/E$74)*(F15/E15)</f>
        <v>267820137.67265114</v>
      </c>
      <c r="G70" s="204">
        <f t="shared" ca="1" si="39"/>
        <v>274621629.32558471</v>
      </c>
      <c r="H70" s="204">
        <f t="shared" ca="1" si="39"/>
        <v>356522319.37652886</v>
      </c>
      <c r="I70" s="204">
        <f t="shared" ca="1" si="39"/>
        <v>288555166.7876935</v>
      </c>
      <c r="J70" s="204">
        <f t="shared" ca="1" si="39"/>
        <v>295690267.5688206</v>
      </c>
      <c r="K70" s="204">
        <f t="shared" ca="1" si="39"/>
        <v>302939658.9874267</v>
      </c>
      <c r="L70" s="204">
        <f t="shared" ca="1" si="39"/>
        <v>310304917.82242399</v>
      </c>
      <c r="M70" s="204">
        <f t="shared" ca="1" si="39"/>
        <v>317787641.00435257</v>
      </c>
      <c r="N70" s="204">
        <f t="shared" ca="1" si="39"/>
        <v>324883549.58080298</v>
      </c>
      <c r="O70" s="204">
        <f t="shared" ca="1" si="39"/>
        <v>332492420.25094497</v>
      </c>
      <c r="P70" s="204">
        <f t="shared" ca="1" si="39"/>
        <v>340206994.08631057</v>
      </c>
      <c r="Q70" s="204">
        <f t="shared" ca="1" si="39"/>
        <v>348028516.81873071</v>
      </c>
      <c r="R70" s="204">
        <f t="shared" ca="1" si="39"/>
        <v>355958247.70787483</v>
      </c>
      <c r="S70" s="204">
        <f t="shared" ca="1" si="39"/>
        <v>363997459.68111354</v>
      </c>
      <c r="T70" s="204">
        <f t="shared" ca="1" si="39"/>
        <v>372147439.47478074</v>
      </c>
      <c r="U70" s="204">
        <f t="shared" ca="1" si="39"/>
        <v>380409487.77684897</v>
      </c>
      <c r="V70" s="204">
        <f t="shared" ca="1" si="39"/>
        <v>388784919.3710314</v>
      </c>
      <c r="W70" s="204">
        <f t="shared" ca="1" si="39"/>
        <v>397275063.28232491</v>
      </c>
      <c r="X70" s="204">
        <f t="shared" ca="1" si="39"/>
        <v>405411156.21203989</v>
      </c>
      <c r="Y70" s="204">
        <f t="shared" ca="1" si="36"/>
        <v>413780316.39672971</v>
      </c>
      <c r="Z70" s="204">
        <f t="shared" ca="1" si="36"/>
        <v>422250212.47835106</v>
      </c>
      <c r="AA70" s="204">
        <f t="shared" ca="1" si="36"/>
        <v>430821870.31038195</v>
      </c>
      <c r="AB70" s="204">
        <f t="shared" ca="1" si="36"/>
        <v>439496325.36361223</v>
      </c>
      <c r="AC70" s="204">
        <f t="shared" ca="1" si="36"/>
        <v>448274622.8119477</v>
      </c>
      <c r="AD70" s="204">
        <f t="shared" ca="1" si="36"/>
        <v>457157817.61895496</v>
      </c>
      <c r="AE70" s="204">
        <f t="shared" ca="1" si="36"/>
        <v>466146974.62515312</v>
      </c>
      <c r="AF70" s="204">
        <f t="shared" ca="1" si="36"/>
        <v>475243168.63605827</v>
      </c>
      <c r="AG70" s="204">
        <f t="shared" ca="1" si="36"/>
        <v>484447484.5109883</v>
      </c>
      <c r="AH70" s="204">
        <f t="shared" ca="1" si="36"/>
        <v>493098326.76369321</v>
      </c>
      <c r="AI70" s="204">
        <f t="shared" ca="1" si="36"/>
        <v>502336505.54114407</v>
      </c>
      <c r="AJ70" s="204">
        <f t="shared" ca="1" si="36"/>
        <v>511667312.64942479</v>
      </c>
      <c r="AK70" s="204">
        <f t="shared" ca="1" si="36"/>
        <v>521091524.21171397</v>
      </c>
      <c r="AL70" s="204">
        <f t="shared" ca="1" si="36"/>
        <v>530609922.31315672</v>
      </c>
      <c r="AM70" s="204">
        <f t="shared" ca="1" si="36"/>
        <v>540223295.04436755</v>
      </c>
      <c r="AN70" s="204">
        <f t="shared" ref="AN70:CF70" ca="1" si="40">AM70*(AN$74/AM$74)*(AN15/AM15)</f>
        <v>549932436.54523957</v>
      </c>
      <c r="AO70" s="204">
        <f t="shared" ca="1" si="40"/>
        <v>559738147.04906332</v>
      </c>
      <c r="AP70" s="204">
        <f t="shared" ca="1" si="40"/>
        <v>569641232.92695618</v>
      </c>
      <c r="AQ70" s="204">
        <f t="shared" ca="1" si="40"/>
        <v>579642506.73260546</v>
      </c>
      <c r="AR70" s="204">
        <f t="shared" ca="1" si="40"/>
        <v>589228918.35291088</v>
      </c>
      <c r="AS70" s="204">
        <f t="shared" ca="1" si="40"/>
        <v>599079563.02891827</v>
      </c>
      <c r="AT70" s="204">
        <f t="shared" ca="1" si="40"/>
        <v>609015158.91420269</v>
      </c>
      <c r="AU70" s="204">
        <f t="shared" ca="1" si="40"/>
        <v>619036315.28262675</v>
      </c>
      <c r="AV70" s="204">
        <f t="shared" ca="1" si="40"/>
        <v>629143645.4079206</v>
      </c>
      <c r="AW70" s="204">
        <f t="shared" ca="1" si="40"/>
        <v>639337766.58860672</v>
      </c>
      <c r="AX70" s="204">
        <f t="shared" ca="1" si="40"/>
        <v>649619300.1730758</v>
      </c>
      <c r="AY70" s="204">
        <f t="shared" ca="1" si="40"/>
        <v>659988871.5848124</v>
      </c>
      <c r="AZ70" s="204">
        <f t="shared" ca="1" si="40"/>
        <v>670447110.34777379</v>
      </c>
      <c r="BA70" s="204">
        <f t="shared" ca="1" si="40"/>
        <v>680994650.11192071</v>
      </c>
      <c r="BB70" s="204">
        <f t="shared" ca="1" si="40"/>
        <v>691225374.2081095</v>
      </c>
      <c r="BC70" s="204">
        <f t="shared" ca="1" si="40"/>
        <v>700883107.15779316</v>
      </c>
      <c r="BD70" s="204">
        <f t="shared" ca="1" si="40"/>
        <v>710613688.21613133</v>
      </c>
      <c r="BE70" s="204">
        <f t="shared" ca="1" si="40"/>
        <v>720417577.11385632</v>
      </c>
      <c r="BF70" s="204">
        <f t="shared" ca="1" si="40"/>
        <v>730295236.24260664</v>
      </c>
      <c r="BG70" s="204">
        <f t="shared" ca="1" si="40"/>
        <v>740247130.66955888</v>
      </c>
      <c r="BH70" s="204">
        <f t="shared" ca="1" si="40"/>
        <v>750273728.15213692</v>
      </c>
      <c r="BI70" s="204">
        <f t="shared" ca="1" si="40"/>
        <v>760375499.15280032</v>
      </c>
      <c r="BJ70" s="204">
        <f t="shared" ca="1" si="40"/>
        <v>770552916.85391009</v>
      </c>
      <c r="BK70" s="204">
        <f t="shared" ca="1" si="40"/>
        <v>780806457.17267501</v>
      </c>
      <c r="BL70" s="204">
        <f t="shared" ca="1" si="40"/>
        <v>790919151.44143116</v>
      </c>
      <c r="BM70" s="204">
        <f t="shared" ca="1" si="40"/>
        <v>800514703.20708084</v>
      </c>
      <c r="BN70" s="204">
        <f t="shared" ca="1" si="40"/>
        <v>810177134.48884451</v>
      </c>
      <c r="BO70" s="204">
        <f t="shared" ca="1" si="40"/>
        <v>819906838.77590108</v>
      </c>
      <c r="BP70" s="204">
        <f t="shared" ca="1" si="40"/>
        <v>829704211.68707073</v>
      </c>
      <c r="BQ70" s="204">
        <f t="shared" ca="1" si="40"/>
        <v>839569650.98178029</v>
      </c>
      <c r="BR70" s="204">
        <f t="shared" ca="1" si="40"/>
        <v>849503556.57108271</v>
      </c>
      <c r="BS70" s="204">
        <f t="shared" ca="1" si="40"/>
        <v>859506330.52873158</v>
      </c>
      <c r="BT70" s="204">
        <f t="shared" ca="1" si="40"/>
        <v>869578377.10231125</v>
      </c>
      <c r="BU70" s="204">
        <f t="shared" ca="1" si="40"/>
        <v>879720102.72442162</v>
      </c>
      <c r="BV70" s="204">
        <f t="shared" ca="1" si="40"/>
        <v>889710117.25698149</v>
      </c>
      <c r="BW70" s="204">
        <f t="shared" ca="1" si="40"/>
        <v>899637513.02675772</v>
      </c>
      <c r="BX70" s="204">
        <f t="shared" ca="1" si="40"/>
        <v>909629683.65475154</v>
      </c>
      <c r="BY70" s="204">
        <f t="shared" ca="1" si="40"/>
        <v>919686986.88537729</v>
      </c>
      <c r="BZ70" s="204">
        <f t="shared" ca="1" si="40"/>
        <v>929809782.28222072</v>
      </c>
      <c r="CA70" s="204">
        <f t="shared" ca="1" si="40"/>
        <v>939998431.23684251</v>
      </c>
      <c r="CB70" s="204">
        <f t="shared" ca="1" si="40"/>
        <v>950253296.97762406</v>
      </c>
      <c r="CC70" s="204">
        <f t="shared" ca="1" si="40"/>
        <v>960574744.57865429</v>
      </c>
      <c r="CD70" s="204">
        <f t="shared" ca="1" si="40"/>
        <v>970963140.96865761</v>
      </c>
      <c r="CE70" s="204">
        <f t="shared" ca="1" si="40"/>
        <v>981418854.93996525</v>
      </c>
      <c r="CF70" s="204">
        <f t="shared" ca="1" si="40"/>
        <v>991942257.15752625</v>
      </c>
    </row>
    <row r="71" spans="1:84" s="126" customFormat="1" x14ac:dyDescent="0.2">
      <c r="A71" s="120"/>
      <c r="B71" s="127" t="s">
        <v>185</v>
      </c>
      <c r="D71" s="119">
        <f t="shared" ref="D71:BO71" ca="1" si="41">SUM(D47:D52)</f>
        <v>10363309.09013431</v>
      </c>
      <c r="E71" s="119">
        <f t="shared" ca="1" si="41"/>
        <v>10644685.828899037</v>
      </c>
      <c r="F71" s="204">
        <f t="shared" ca="1" si="41"/>
        <v>10995102.042936746</v>
      </c>
      <c r="G71" s="204">
        <f t="shared" ca="1" si="41"/>
        <v>11204146.364871589</v>
      </c>
      <c r="H71" s="204">
        <f t="shared" ca="1" si="41"/>
        <v>11489721.31857276</v>
      </c>
      <c r="I71" s="204">
        <f t="shared" ca="1" si="41"/>
        <v>11354517.917236689</v>
      </c>
      <c r="J71" s="204">
        <f t="shared" ca="1" si="41"/>
        <v>11573937.978963863</v>
      </c>
      <c r="K71" s="204">
        <f t="shared" ca="1" si="41"/>
        <v>11798962.120528789</v>
      </c>
      <c r="L71" s="204">
        <f t="shared" ca="1" si="41"/>
        <v>12029557.886105901</v>
      </c>
      <c r="M71" s="204">
        <f t="shared" ca="1" si="41"/>
        <v>12265700.77601777</v>
      </c>
      <c r="N71" s="204">
        <f t="shared" ca="1" si="41"/>
        <v>12487927.811656285</v>
      </c>
      <c r="O71" s="204">
        <f t="shared" ca="1" si="41"/>
        <v>12730881.421739137</v>
      </c>
      <c r="P71" s="204">
        <f t="shared" ca="1" si="41"/>
        <v>12978741.029485404</v>
      </c>
      <c r="Q71" s="204">
        <f t="shared" ca="1" si="41"/>
        <v>13231495.107477393</v>
      </c>
      <c r="R71" s="204">
        <f t="shared" ca="1" si="41"/>
        <v>13489136.611002322</v>
      </c>
      <c r="S71" s="204">
        <f t="shared" ca="1" si="41"/>
        <v>13751662.619256724</v>
      </c>
      <c r="T71" s="204">
        <f t="shared" ca="1" si="41"/>
        <v>14019074.014376789</v>
      </c>
      <c r="U71" s="204">
        <f t="shared" ca="1" si="41"/>
        <v>14291375.193978705</v>
      </c>
      <c r="V71" s="204">
        <f t="shared" ca="1" si="41"/>
        <v>14568573.813433282</v>
      </c>
      <c r="W71" s="204">
        <f t="shared" ca="1" si="41"/>
        <v>14850680.554565698</v>
      </c>
      <c r="X71" s="204">
        <f t="shared" ca="1" si="41"/>
        <v>15120175.8627275</v>
      </c>
      <c r="Y71" s="204">
        <f t="shared" ca="1" si="41"/>
        <v>15432238.24564904</v>
      </c>
      <c r="Z71" s="204">
        <f t="shared" ca="1" si="41"/>
        <v>15748056.596889731</v>
      </c>
      <c r="AA71" s="204">
        <f t="shared" ca="1" si="41"/>
        <v>16067669.164865214</v>
      </c>
      <c r="AB71" s="204">
        <f t="shared" ca="1" si="41"/>
        <v>16391114.556563193</v>
      </c>
      <c r="AC71" s="204">
        <f t="shared" ca="1" si="41"/>
        <v>16718431.740742547</v>
      </c>
      <c r="AD71" s="204">
        <f t="shared" ca="1" si="41"/>
        <v>17049660.051160041</v>
      </c>
      <c r="AE71" s="204">
        <f t="shared" ca="1" si="41"/>
        <v>17384839.189824879</v>
      </c>
      <c r="AF71" s="204">
        <f t="shared" ca="1" si="41"/>
        <v>17724009.230281349</v>
      </c>
      <c r="AG71" s="204">
        <f t="shared" ca="1" si="41"/>
        <v>18067210.620919783</v>
      </c>
      <c r="AH71" s="204">
        <f t="shared" ca="1" si="41"/>
        <v>18389769.593392726</v>
      </c>
      <c r="AI71" s="204">
        <f t="shared" ca="1" si="41"/>
        <v>18734445.651596706</v>
      </c>
      <c r="AJ71" s="204">
        <f t="shared" ca="1" si="41"/>
        <v>19082577.942877628</v>
      </c>
      <c r="AK71" s="204">
        <f t="shared" ca="1" si="41"/>
        <v>19434195.427625325</v>
      </c>
      <c r="AL71" s="204">
        <f t="shared" ca="1" si="41"/>
        <v>19789327.288699567</v>
      </c>
      <c r="AM71" s="204">
        <f t="shared" ca="1" si="41"/>
        <v>20148002.933053374</v>
      </c>
      <c r="AN71" s="204">
        <f t="shared" ca="1" si="41"/>
        <v>20510251.993367787</v>
      </c>
      <c r="AO71" s="204">
        <f t="shared" ca="1" si="41"/>
        <v>20876104.329698157</v>
      </c>
      <c r="AP71" s="204">
        <f t="shared" ca="1" si="41"/>
        <v>21245590.03113205</v>
      </c>
      <c r="AQ71" s="204">
        <f t="shared" ca="1" si="41"/>
        <v>21618739.417458847</v>
      </c>
      <c r="AR71" s="204">
        <f t="shared" ca="1" si="41"/>
        <v>21976417.319483019</v>
      </c>
      <c r="AS71" s="204">
        <f t="shared" ca="1" si="41"/>
        <v>22343729.64632782</v>
      </c>
      <c r="AT71" s="204">
        <f t="shared" ca="1" si="41"/>
        <v>22714209.513241578</v>
      </c>
      <c r="AU71" s="204">
        <f t="shared" ca="1" si="41"/>
        <v>23087879.637562774</v>
      </c>
      <c r="AV71" s="204">
        <f t="shared" ca="1" si="41"/>
        <v>23464762.885767162</v>
      </c>
      <c r="AW71" s="204">
        <f t="shared" ca="1" si="41"/>
        <v>23844882.274397176</v>
      </c>
      <c r="AX71" s="204">
        <f t="shared" ca="1" si="41"/>
        <v>24228260.970996823</v>
      </c>
      <c r="AY71" s="204">
        <f t="shared" ca="1" si="41"/>
        <v>24614922.295052286</v>
      </c>
      <c r="AZ71" s="204">
        <f t="shared" ca="1" si="41"/>
        <v>25004889.718938138</v>
      </c>
      <c r="BA71" s="204">
        <f t="shared" ca="1" si="41"/>
        <v>25398186.868869279</v>
      </c>
      <c r="BB71" s="204">
        <f t="shared" ca="1" si="41"/>
        <v>25779667.372460663</v>
      </c>
      <c r="BC71" s="204">
        <f t="shared" ca="1" si="41"/>
        <v>26139820.784346178</v>
      </c>
      <c r="BD71" s="204">
        <f t="shared" ca="1" si="41"/>
        <v>26502690.772733316</v>
      </c>
      <c r="BE71" s="204">
        <f t="shared" ca="1" si="41"/>
        <v>26868294.481280755</v>
      </c>
      <c r="BF71" s="204">
        <f t="shared" ca="1" si="41"/>
        <v>27236649.152873654</v>
      </c>
      <c r="BG71" s="204">
        <f t="shared" ca="1" si="41"/>
        <v>27607772.130169224</v>
      </c>
      <c r="BH71" s="204">
        <f t="shared" ca="1" si="41"/>
        <v>27981680.856145311</v>
      </c>
      <c r="BI71" s="204">
        <f t="shared" ca="1" si="41"/>
        <v>28358392.874651801</v>
      </c>
      <c r="BJ71" s="204">
        <f t="shared" ca="1" si="41"/>
        <v>28737925.830965016</v>
      </c>
      <c r="BK71" s="204">
        <f t="shared" ca="1" si="41"/>
        <v>29120297.472345028</v>
      </c>
      <c r="BL71" s="204">
        <f t="shared" ca="1" si="41"/>
        <v>29497415.926554967</v>
      </c>
      <c r="BM71" s="204">
        <f t="shared" ca="1" si="41"/>
        <v>29855254.094555106</v>
      </c>
      <c r="BN71" s="204">
        <f t="shared" ca="1" si="41"/>
        <v>30215586.29690104</v>
      </c>
      <c r="BO71" s="204">
        <f t="shared" ca="1" si="41"/>
        <v>30578427.207267568</v>
      </c>
      <c r="BP71" s="204">
        <f t="shared" ref="BP71:CF71" ca="1" si="42">SUM(BP47:BP52)</f>
        <v>30943791.578745984</v>
      </c>
      <c r="BQ71" s="204">
        <f t="shared" ca="1" si="42"/>
        <v>31311694.244252998</v>
      </c>
      <c r="BR71" s="204">
        <f t="shared" ca="1" si="42"/>
        <v>31682150.116941653</v>
      </c>
      <c r="BS71" s="204">
        <f t="shared" ca="1" si="42"/>
        <v>32055174.19061432</v>
      </c>
      <c r="BT71" s="204">
        <f t="shared" ca="1" si="42"/>
        <v>32430781.540137704</v>
      </c>
      <c r="BU71" s="204">
        <f t="shared" ca="1" si="42"/>
        <v>32808987.321860015</v>
      </c>
      <c r="BV71" s="204">
        <f t="shared" ca="1" si="42"/>
        <v>33181534.839868791</v>
      </c>
      <c r="BW71" s="204">
        <f t="shared" ca="1" si="42"/>
        <v>33551822.42558486</v>
      </c>
      <c r="BX71" s="204">
        <f t="shared" ca="1" si="42"/>
        <v>33924526.152827427</v>
      </c>
      <c r="BY71" s="204">
        <f t="shared" ca="1" si="42"/>
        <v>34299659.365842484</v>
      </c>
      <c r="BZ71" s="204">
        <f t="shared" ca="1" si="42"/>
        <v>34677235.476733521</v>
      </c>
      <c r="CA71" s="204">
        <f t="shared" ca="1" si="42"/>
        <v>35057267.965789855</v>
      </c>
      <c r="CB71" s="204">
        <f t="shared" ca="1" si="42"/>
        <v>35439770.381816678</v>
      </c>
      <c r="CC71" s="204">
        <f t="shared" ca="1" si="42"/>
        <v>35824756.342466459</v>
      </c>
      <c r="CD71" s="204">
        <f t="shared" ca="1" si="42"/>
        <v>36212239.534572065</v>
      </c>
      <c r="CE71" s="204">
        <f t="shared" ca="1" si="42"/>
        <v>36602233.714481309</v>
      </c>
      <c r="CF71" s="204">
        <f t="shared" ca="1" si="42"/>
        <v>36994752.708393164</v>
      </c>
    </row>
    <row r="72" spans="1:84" s="126" customFormat="1" x14ac:dyDescent="0.2">
      <c r="A72" s="120"/>
      <c r="B72" s="127" t="s">
        <v>186</v>
      </c>
      <c r="D72" s="119">
        <f t="shared" ref="D72:BO72" ca="1" si="43">SUM(D53:D58)</f>
        <v>40197833.938481428</v>
      </c>
      <c r="E72" s="119">
        <f t="shared" ca="1" si="43"/>
        <v>41401239.222890452</v>
      </c>
      <c r="F72" s="204">
        <f t="shared" ca="1" si="43"/>
        <v>42655967.625521258</v>
      </c>
      <c r="G72" s="204">
        <f t="shared" ca="1" si="43"/>
        <v>43422696.966070272</v>
      </c>
      <c r="H72" s="204">
        <f t="shared" ca="1" si="43"/>
        <v>44196061.906720035</v>
      </c>
      <c r="I72" s="204">
        <f t="shared" ca="1" si="43"/>
        <v>43908805.784950435</v>
      </c>
      <c r="J72" s="204">
        <f t="shared" ca="1" si="43"/>
        <v>44717858.478637137</v>
      </c>
      <c r="K72" s="204">
        <f t="shared" ca="1" si="43"/>
        <v>45549291.207995534</v>
      </c>
      <c r="L72" s="204">
        <f t="shared" ca="1" si="43"/>
        <v>46402917.72433152</v>
      </c>
      <c r="M72" s="204">
        <f t="shared" ca="1" si="43"/>
        <v>47278587.148852259</v>
      </c>
      <c r="N72" s="204">
        <f t="shared" ca="1" si="43"/>
        <v>48101279.286334872</v>
      </c>
      <c r="O72" s="204">
        <f t="shared" ca="1" si="43"/>
        <v>49004683.516855545</v>
      </c>
      <c r="P72" s="204">
        <f t="shared" ca="1" si="43"/>
        <v>49927538.669903986</v>
      </c>
      <c r="Q72" s="204">
        <f t="shared" ca="1" si="43"/>
        <v>50869761.432536967</v>
      </c>
      <c r="R72" s="204">
        <f t="shared" ca="1" si="43"/>
        <v>51831288.353865013</v>
      </c>
      <c r="S72" s="204">
        <f t="shared" ca="1" si="43"/>
        <v>52812074.224577166</v>
      </c>
      <c r="T72" s="204">
        <f t="shared" ca="1" si="43"/>
        <v>53812090.626891896</v>
      </c>
      <c r="U72" s="204">
        <f t="shared" ca="1" si="43"/>
        <v>54831324.63548521</v>
      </c>
      <c r="V72" s="204">
        <f t="shared" ca="1" si="43"/>
        <v>55869777.652380846</v>
      </c>
      <c r="W72" s="204">
        <f t="shared" ca="1" si="43"/>
        <v>56927464.360890187</v>
      </c>
      <c r="X72" s="204">
        <f t="shared" ca="1" si="43"/>
        <v>57937228.927379183</v>
      </c>
      <c r="Y72" s="204">
        <f t="shared" ca="1" si="43"/>
        <v>59132920.480093382</v>
      </c>
      <c r="Z72" s="204">
        <f t="shared" ca="1" si="43"/>
        <v>60343003.155590422</v>
      </c>
      <c r="AA72" s="204">
        <f t="shared" ca="1" si="43"/>
        <v>61567623.503266543</v>
      </c>
      <c r="AB72" s="204">
        <f t="shared" ca="1" si="43"/>
        <v>62806929.446388558</v>
      </c>
      <c r="AC72" s="204">
        <f t="shared" ca="1" si="43"/>
        <v>64061070.294351287</v>
      </c>
      <c r="AD72" s="204">
        <f t="shared" ca="1" si="43"/>
        <v>65330196.755040564</v>
      </c>
      <c r="AE72" s="204">
        <f t="shared" ca="1" si="43"/>
        <v>66614460.947303079</v>
      </c>
      <c r="AF72" s="204">
        <f t="shared" ca="1" si="43"/>
        <v>67914016.413523957</v>
      </c>
      <c r="AG72" s="204">
        <f t="shared" ca="1" si="43"/>
        <v>69229018.132312536</v>
      </c>
      <c r="AH72" s="204">
        <f t="shared" ca="1" si="43"/>
        <v>70464922.485889435</v>
      </c>
      <c r="AI72" s="204">
        <f t="shared" ca="1" si="43"/>
        <v>71785928.92063348</v>
      </c>
      <c r="AJ72" s="204">
        <f t="shared" ca="1" si="43"/>
        <v>73120182.284242436</v>
      </c>
      <c r="AK72" s="204">
        <f t="shared" ca="1" si="43"/>
        <v>74467793.577068076</v>
      </c>
      <c r="AL72" s="204">
        <f t="shared" ca="1" si="43"/>
        <v>75828874.652160898</v>
      </c>
      <c r="AM72" s="204">
        <f t="shared" ca="1" si="43"/>
        <v>77203538.221491888</v>
      </c>
      <c r="AN72" s="204">
        <f t="shared" ca="1" si="43"/>
        <v>78591897.862218738</v>
      </c>
      <c r="AO72" s="204">
        <f t="shared" ca="1" si="43"/>
        <v>79994068.022995621</v>
      </c>
      <c r="AP72" s="204">
        <f t="shared" ca="1" si="43"/>
        <v>81410164.030327961</v>
      </c>
      <c r="AQ72" s="204">
        <f t="shared" ca="1" si="43"/>
        <v>82840302.094971731</v>
      </c>
      <c r="AR72" s="204">
        <f t="shared" ca="1" si="43"/>
        <v>84211158.430579796</v>
      </c>
      <c r="AS72" s="204">
        <f t="shared" ca="1" si="43"/>
        <v>85618613.902883753</v>
      </c>
      <c r="AT72" s="204">
        <f t="shared" ca="1" si="43"/>
        <v>87038206.584453046</v>
      </c>
      <c r="AU72" s="204">
        <f t="shared" ca="1" si="43"/>
        <v>88470023.522156134</v>
      </c>
      <c r="AV72" s="204">
        <f t="shared" ca="1" si="43"/>
        <v>89914152.334315687</v>
      </c>
      <c r="AW72" s="204">
        <f t="shared" ca="1" si="43"/>
        <v>91370681.214269549</v>
      </c>
      <c r="AX72" s="204">
        <f t="shared" ca="1" si="43"/>
        <v>92839698.933953255</v>
      </c>
      <c r="AY72" s="204">
        <f t="shared" ca="1" si="43"/>
        <v>94321294.847503901</v>
      </c>
      <c r="AZ72" s="204">
        <f t="shared" ca="1" si="43"/>
        <v>95815558.894886106</v>
      </c>
      <c r="BA72" s="204">
        <f t="shared" ca="1" si="43"/>
        <v>97322581.605539292</v>
      </c>
      <c r="BB72" s="204">
        <f t="shared" ca="1" si="43"/>
        <v>98784324.052208751</v>
      </c>
      <c r="BC72" s="204">
        <f t="shared" ca="1" si="43"/>
        <v>100164225.715701</v>
      </c>
      <c r="BD72" s="204">
        <f t="shared" ca="1" si="43"/>
        <v>101554535.51468074</v>
      </c>
      <c r="BE72" s="204">
        <f t="shared" ca="1" si="43"/>
        <v>102955319.13176264</v>
      </c>
      <c r="BF72" s="204">
        <f t="shared" ca="1" si="43"/>
        <v>104366642.6297262</v>
      </c>
      <c r="BG72" s="204">
        <f t="shared" ca="1" si="43"/>
        <v>105788572.45360652</v>
      </c>
      <c r="BH72" s="204">
        <f t="shared" ca="1" si="43"/>
        <v>107221175.43279564</v>
      </c>
      <c r="BI72" s="204">
        <f t="shared" ca="1" si="43"/>
        <v>108664518.78315541</v>
      </c>
      <c r="BJ72" s="204">
        <f t="shared" ca="1" si="43"/>
        <v>110118670.10914138</v>
      </c>
      <c r="BK72" s="204">
        <f t="shared" ca="1" si="43"/>
        <v>111583697.40593801</v>
      </c>
      <c r="BL72" s="204">
        <f t="shared" ca="1" si="43"/>
        <v>113028594.11987913</v>
      </c>
      <c r="BM72" s="204">
        <f t="shared" ca="1" si="43"/>
        <v>114399709.64052089</v>
      </c>
      <c r="BN72" s="204">
        <f t="shared" ca="1" si="43"/>
        <v>115780381.38346614</v>
      </c>
      <c r="BO72" s="204">
        <f t="shared" ca="1" si="43"/>
        <v>117170665.57263902</v>
      </c>
      <c r="BP72" s="204">
        <f t="shared" ref="BP72:CF72" ca="1" si="44">SUM(BP53:BP58)</f>
        <v>118570618.73625697</v>
      </c>
      <c r="BQ72" s="204">
        <f t="shared" ca="1" si="44"/>
        <v>119980297.70839722</v>
      </c>
      <c r="BR72" s="204">
        <f t="shared" ca="1" si="44"/>
        <v>121399759.63057137</v>
      </c>
      <c r="BS72" s="204">
        <f t="shared" ca="1" si="44"/>
        <v>122829061.95330791</v>
      </c>
      <c r="BT72" s="204">
        <f t="shared" ca="1" si="44"/>
        <v>124268262.43774241</v>
      </c>
      <c r="BU72" s="204">
        <f t="shared" ca="1" si="44"/>
        <v>125717419.15721565</v>
      </c>
      <c r="BV72" s="204">
        <f t="shared" ca="1" si="44"/>
        <v>127144894.12924975</v>
      </c>
      <c r="BW72" s="204">
        <f t="shared" ca="1" si="44"/>
        <v>128563970.89469387</v>
      </c>
      <c r="BX72" s="204">
        <f t="shared" ca="1" si="44"/>
        <v>129992307.48996645</v>
      </c>
      <c r="BY72" s="204">
        <f t="shared" ca="1" si="44"/>
        <v>131429955.05742554</v>
      </c>
      <c r="BZ72" s="204">
        <f t="shared" ca="1" si="44"/>
        <v>132876964.99949758</v>
      </c>
      <c r="CA72" s="204">
        <f t="shared" ca="1" si="44"/>
        <v>134333388.97993615</v>
      </c>
      <c r="CB72" s="204">
        <f t="shared" ca="1" si="44"/>
        <v>135799278.92508662</v>
      </c>
      <c r="CC72" s="204">
        <f t="shared" ca="1" si="44"/>
        <v>137274687.0251565</v>
      </c>
      <c r="CD72" s="204">
        <f t="shared" ca="1" si="44"/>
        <v>138759665.73549196</v>
      </c>
      <c r="CE72" s="204">
        <f t="shared" ca="1" si="44"/>
        <v>140254267.77786016</v>
      </c>
      <c r="CF72" s="204">
        <f t="shared" ca="1" si="44"/>
        <v>141758546.14173773</v>
      </c>
    </row>
    <row r="73" spans="1:84" s="126" customFormat="1" x14ac:dyDescent="0.2">
      <c r="A73" s="120"/>
      <c r="B73" s="127" t="s">
        <v>187</v>
      </c>
      <c r="D73" s="119">
        <f t="shared" ref="D73:BO73" ca="1" si="45">SUM(D59:D64)</f>
        <v>160430885.34961307</v>
      </c>
      <c r="E73" s="119">
        <f t="shared" ca="1" si="45"/>
        <v>165984781.44462809</v>
      </c>
      <c r="F73" s="204">
        <f t="shared" ca="1" si="45"/>
        <v>168859837.43464467</v>
      </c>
      <c r="G73" s="204">
        <f t="shared" ca="1" si="45"/>
        <v>171817830.99744999</v>
      </c>
      <c r="H73" s="204">
        <f t="shared" ca="1" si="45"/>
        <v>177414462.67173511</v>
      </c>
      <c r="I73" s="204">
        <f t="shared" ca="1" si="45"/>
        <v>175680586.98911741</v>
      </c>
      <c r="J73" s="204">
        <f t="shared" ca="1" si="45"/>
        <v>178861910.2889609</v>
      </c>
      <c r="K73" s="204">
        <f t="shared" ca="1" si="45"/>
        <v>182133800.9671818</v>
      </c>
      <c r="L73" s="204">
        <f t="shared" ca="1" si="45"/>
        <v>185495427.6771017</v>
      </c>
      <c r="M73" s="204">
        <f t="shared" ca="1" si="45"/>
        <v>188946107.12611112</v>
      </c>
      <c r="N73" s="204">
        <f t="shared" ca="1" si="45"/>
        <v>192186025.83164942</v>
      </c>
      <c r="O73" s="204">
        <f t="shared" ca="1" si="45"/>
        <v>195747805.04735857</v>
      </c>
      <c r="P73" s="204">
        <f t="shared" ca="1" si="45"/>
        <v>199388088.71718264</v>
      </c>
      <c r="Q73" s="204">
        <f t="shared" ca="1" si="45"/>
        <v>203106487.07866174</v>
      </c>
      <c r="R73" s="204">
        <f t="shared" ca="1" si="45"/>
        <v>206902693.51833501</v>
      </c>
      <c r="S73" s="204">
        <f t="shared" ca="1" si="45"/>
        <v>210776477.74824378</v>
      </c>
      <c r="T73" s="204">
        <f t="shared" ca="1" si="45"/>
        <v>214727679.69960466</v>
      </c>
      <c r="U73" s="204">
        <f t="shared" ca="1" si="45"/>
        <v>218756204.05179772</v>
      </c>
      <c r="V73" s="204">
        <f t="shared" ca="1" si="45"/>
        <v>222862015.32505813</v>
      </c>
      <c r="W73" s="204">
        <f t="shared" ca="1" si="45"/>
        <v>227045133.47410929</v>
      </c>
      <c r="X73" s="204">
        <f t="shared" ca="1" si="45"/>
        <v>231037723.179827</v>
      </c>
      <c r="Y73" s="204">
        <f t="shared" ca="1" si="45"/>
        <v>235807181.75137815</v>
      </c>
      <c r="Z73" s="204">
        <f t="shared" ca="1" si="45"/>
        <v>240634048.19617832</v>
      </c>
      <c r="AA73" s="204">
        <f t="shared" ca="1" si="45"/>
        <v>245518907.13270244</v>
      </c>
      <c r="AB73" s="204">
        <f t="shared" ca="1" si="45"/>
        <v>250462348.66018683</v>
      </c>
      <c r="AC73" s="204">
        <f t="shared" ca="1" si="45"/>
        <v>255464968.40752783</v>
      </c>
      <c r="AD73" s="204">
        <f t="shared" ca="1" si="45"/>
        <v>260527367.58260235</v>
      </c>
      <c r="AE73" s="204">
        <f t="shared" ca="1" si="45"/>
        <v>265650153.02201381</v>
      </c>
      <c r="AF73" s="204">
        <f t="shared" ca="1" si="45"/>
        <v>270833937.24126786</v>
      </c>
      <c r="AG73" s="204">
        <f t="shared" ca="1" si="45"/>
        <v>276079338.48538053</v>
      </c>
      <c r="AH73" s="204">
        <f t="shared" ca="1" si="45"/>
        <v>281009323.43282831</v>
      </c>
      <c r="AI73" s="204">
        <f t="shared" ca="1" si="45"/>
        <v>286274022.63600993</v>
      </c>
      <c r="AJ73" s="204">
        <f t="shared" ca="1" si="45"/>
        <v>291591509.33240408</v>
      </c>
      <c r="AK73" s="204">
        <f t="shared" ca="1" si="45"/>
        <v>296962225.82294261</v>
      </c>
      <c r="AL73" s="204">
        <f t="shared" ca="1" si="45"/>
        <v>302386617.80619222</v>
      </c>
      <c r="AM73" s="204">
        <f t="shared" ca="1" si="45"/>
        <v>307865134.40314621</v>
      </c>
      <c r="AN73" s="204">
        <f t="shared" ca="1" si="45"/>
        <v>313398228.18219101</v>
      </c>
      <c r="AO73" s="204">
        <f t="shared" ca="1" si="45"/>
        <v>318986355.18424875</v>
      </c>
      <c r="AP73" s="204">
        <f t="shared" ca="1" si="45"/>
        <v>324629974.94809657</v>
      </c>
      <c r="AQ73" s="204">
        <f t="shared" ca="1" si="45"/>
        <v>330329550.53586531</v>
      </c>
      <c r="AR73" s="204">
        <f t="shared" ca="1" si="45"/>
        <v>335792702.40103412</v>
      </c>
      <c r="AS73" s="204">
        <f t="shared" ca="1" si="45"/>
        <v>341406436.71230167</v>
      </c>
      <c r="AT73" s="204">
        <f t="shared" ca="1" si="45"/>
        <v>347068583.44062304</v>
      </c>
      <c r="AU73" s="204">
        <f t="shared" ca="1" si="45"/>
        <v>352779489.80201274</v>
      </c>
      <c r="AV73" s="204">
        <f t="shared" ca="1" si="45"/>
        <v>358539505.29195017</v>
      </c>
      <c r="AW73" s="204">
        <f t="shared" ca="1" si="45"/>
        <v>364348981.69958299</v>
      </c>
      <c r="AX73" s="204">
        <f t="shared" ca="1" si="45"/>
        <v>370208273.12201786</v>
      </c>
      <c r="AY73" s="204">
        <f t="shared" ca="1" si="45"/>
        <v>376117735.97869676</v>
      </c>
      <c r="AZ73" s="204">
        <f t="shared" ca="1" si="45"/>
        <v>382077729.02585864</v>
      </c>
      <c r="BA73" s="204">
        <f t="shared" ca="1" si="45"/>
        <v>388088613.37109023</v>
      </c>
      <c r="BB73" s="204">
        <f t="shared" ca="1" si="45"/>
        <v>393918949.22999829</v>
      </c>
      <c r="BC73" s="204">
        <f t="shared" ca="1" si="45"/>
        <v>399422746.04857105</v>
      </c>
      <c r="BD73" s="204">
        <f t="shared" ca="1" si="45"/>
        <v>404968057.90910447</v>
      </c>
      <c r="BE73" s="204">
        <f t="shared" ca="1" si="45"/>
        <v>410555146.80523169</v>
      </c>
      <c r="BF73" s="204">
        <f t="shared" ca="1" si="45"/>
        <v>416184276.24699599</v>
      </c>
      <c r="BG73" s="204">
        <f t="shared" ca="1" si="45"/>
        <v>421855711.26918989</v>
      </c>
      <c r="BH73" s="204">
        <f t="shared" ca="1" si="45"/>
        <v>427569718.43973702</v>
      </c>
      <c r="BI73" s="204">
        <f t="shared" ca="1" si="45"/>
        <v>433326565.86812043</v>
      </c>
      <c r="BJ73" s="204">
        <f t="shared" ca="1" si="45"/>
        <v>439126523.21385431</v>
      </c>
      <c r="BK73" s="204">
        <f t="shared" ca="1" si="45"/>
        <v>444969861.69500107</v>
      </c>
      <c r="BL73" s="204">
        <f t="shared" ca="1" si="45"/>
        <v>450732934.12965584</v>
      </c>
      <c r="BM73" s="204">
        <f t="shared" ca="1" si="45"/>
        <v>456201294.82624787</v>
      </c>
      <c r="BN73" s="204">
        <f t="shared" ca="1" si="45"/>
        <v>461707769.15364063</v>
      </c>
      <c r="BO73" s="204">
        <f t="shared" ca="1" si="45"/>
        <v>467252581.35540164</v>
      </c>
      <c r="BP73" s="204">
        <f t="shared" ref="BP73:CF73" ca="1" si="46">SUM(BP59:BP64)</f>
        <v>472835956.888749</v>
      </c>
      <c r="BQ73" s="204">
        <f t="shared" ca="1" si="46"/>
        <v>478458122.4308002</v>
      </c>
      <c r="BR73" s="204">
        <f t="shared" ca="1" si="46"/>
        <v>484119305.88485247</v>
      </c>
      <c r="BS73" s="204">
        <f t="shared" ca="1" si="46"/>
        <v>489819736.38669336</v>
      </c>
      <c r="BT73" s="204">
        <f t="shared" ca="1" si="46"/>
        <v>495559644.31094372</v>
      </c>
      <c r="BU73" s="204">
        <f t="shared" ca="1" si="46"/>
        <v>501339261.27743244</v>
      </c>
      <c r="BV73" s="204">
        <f t="shared" ca="1" si="46"/>
        <v>507032420.37473369</v>
      </c>
      <c r="BW73" s="204">
        <f t="shared" ca="1" si="46"/>
        <v>512689893.98050338</v>
      </c>
      <c r="BX73" s="204">
        <f t="shared" ca="1" si="46"/>
        <v>518384281.80417871</v>
      </c>
      <c r="BY73" s="204">
        <f t="shared" ca="1" si="46"/>
        <v>524115787.71892369</v>
      </c>
      <c r="BZ73" s="204">
        <f t="shared" ca="1" si="46"/>
        <v>529884616.63462019</v>
      </c>
      <c r="CA73" s="204">
        <f t="shared" ca="1" si="46"/>
        <v>535690974.50288558</v>
      </c>
      <c r="CB73" s="204">
        <f t="shared" ca="1" si="46"/>
        <v>541535068.32211387</v>
      </c>
      <c r="CC73" s="204">
        <f t="shared" ca="1" si="46"/>
        <v>547417106.1425401</v>
      </c>
      <c r="CD73" s="204">
        <f t="shared" ca="1" si="46"/>
        <v>553337297.07132792</v>
      </c>
      <c r="CE73" s="204">
        <f t="shared" ca="1" si="46"/>
        <v>559295851.27768278</v>
      </c>
      <c r="CF73" s="204">
        <f t="shared" ca="1" si="46"/>
        <v>565292979.99798656</v>
      </c>
    </row>
    <row r="74" spans="1:84" s="126" customFormat="1" x14ac:dyDescent="0.2">
      <c r="A74" s="120"/>
      <c r="B74" s="127" t="s">
        <v>188</v>
      </c>
      <c r="D74" s="203">
        <v>1</v>
      </c>
      <c r="E74" s="203">
        <f t="shared" ref="E74:BP74" si="47">D74*(E46/D46)</f>
        <v>1.0156666666666667</v>
      </c>
      <c r="F74" s="203">
        <f t="shared" si="47"/>
        <v>1.0313333333333332</v>
      </c>
      <c r="G74" s="203">
        <f t="shared" si="47"/>
        <v>1.0469999999999999</v>
      </c>
      <c r="H74" s="203">
        <f t="shared" si="47"/>
        <v>1.0626666666666664</v>
      </c>
      <c r="I74" s="203">
        <f t="shared" si="47"/>
        <v>1.0783333333333331</v>
      </c>
      <c r="J74" s="203">
        <f t="shared" si="47"/>
        <v>1.0939999999999996</v>
      </c>
      <c r="K74" s="203">
        <f t="shared" si="47"/>
        <v>1.1096666666666661</v>
      </c>
      <c r="L74" s="203">
        <f t="shared" si="47"/>
        <v>1.1253333333333329</v>
      </c>
      <c r="M74" s="203">
        <f t="shared" si="47"/>
        <v>1.1409999999999993</v>
      </c>
      <c r="N74" s="203">
        <f t="shared" si="47"/>
        <v>1.1566666666666661</v>
      </c>
      <c r="O74" s="203">
        <f t="shared" si="47"/>
        <v>1.1737999999999995</v>
      </c>
      <c r="P74" s="203">
        <f t="shared" si="47"/>
        <v>1.190933333333333</v>
      </c>
      <c r="Q74" s="203">
        <f t="shared" si="47"/>
        <v>1.2080666666666664</v>
      </c>
      <c r="R74" s="203">
        <f t="shared" si="47"/>
        <v>1.2251999999999998</v>
      </c>
      <c r="S74" s="203">
        <f t="shared" si="47"/>
        <v>1.2423333333333333</v>
      </c>
      <c r="T74" s="203">
        <f t="shared" si="47"/>
        <v>1.2594666666666667</v>
      </c>
      <c r="U74" s="203">
        <f t="shared" si="47"/>
        <v>1.2766000000000002</v>
      </c>
      <c r="V74" s="203">
        <f t="shared" si="47"/>
        <v>1.2937333333333336</v>
      </c>
      <c r="W74" s="203">
        <f t="shared" si="47"/>
        <v>1.3108666666666671</v>
      </c>
      <c r="X74" s="203">
        <f t="shared" si="47"/>
        <v>1.3280000000000005</v>
      </c>
      <c r="Y74" s="203">
        <f t="shared" si="47"/>
        <v>1.3455733333333337</v>
      </c>
      <c r="Z74" s="203">
        <f t="shared" si="47"/>
        <v>1.363146666666667</v>
      </c>
      <c r="AA74" s="203">
        <f t="shared" si="47"/>
        <v>1.3807200000000004</v>
      </c>
      <c r="AB74" s="203">
        <f t="shared" si="47"/>
        <v>1.3982933333333338</v>
      </c>
      <c r="AC74" s="203">
        <f t="shared" si="47"/>
        <v>1.4158666666666671</v>
      </c>
      <c r="AD74" s="203">
        <f t="shared" si="47"/>
        <v>1.4334400000000003</v>
      </c>
      <c r="AE74" s="203">
        <f t="shared" si="47"/>
        <v>1.4510133333333337</v>
      </c>
      <c r="AF74" s="203">
        <f t="shared" si="47"/>
        <v>1.4685866666666672</v>
      </c>
      <c r="AG74" s="203">
        <f t="shared" si="47"/>
        <v>1.4861600000000006</v>
      </c>
      <c r="AH74" s="203">
        <f t="shared" si="47"/>
        <v>1.5037333333333338</v>
      </c>
      <c r="AI74" s="203">
        <f t="shared" si="47"/>
        <v>1.5228266666666672</v>
      </c>
      <c r="AJ74" s="203">
        <f t="shared" si="47"/>
        <v>1.5419200000000006</v>
      </c>
      <c r="AK74" s="203">
        <f t="shared" si="47"/>
        <v>1.561013333333334</v>
      </c>
      <c r="AL74" s="203">
        <f t="shared" si="47"/>
        <v>1.5801066666666674</v>
      </c>
      <c r="AM74" s="203">
        <f t="shared" si="47"/>
        <v>1.5992000000000008</v>
      </c>
      <c r="AN74" s="203">
        <f t="shared" si="47"/>
        <v>1.6182933333333342</v>
      </c>
      <c r="AO74" s="203">
        <f t="shared" si="47"/>
        <v>1.6373866666666677</v>
      </c>
      <c r="AP74" s="203">
        <f t="shared" si="47"/>
        <v>1.6564800000000011</v>
      </c>
      <c r="AQ74" s="203">
        <f t="shared" si="47"/>
        <v>1.6755733333333347</v>
      </c>
      <c r="AR74" s="203">
        <f t="shared" si="47"/>
        <v>1.6946666666666681</v>
      </c>
      <c r="AS74" s="203">
        <f t="shared" si="47"/>
        <v>1.7142800000000014</v>
      </c>
      <c r="AT74" s="203">
        <f t="shared" si="47"/>
        <v>1.7338933333333348</v>
      </c>
      <c r="AU74" s="203">
        <f t="shared" si="47"/>
        <v>1.7535066666666683</v>
      </c>
      <c r="AV74" s="203">
        <f t="shared" si="47"/>
        <v>1.7731200000000018</v>
      </c>
      <c r="AW74" s="203">
        <f t="shared" si="47"/>
        <v>1.7927333333333353</v>
      </c>
      <c r="AX74" s="203">
        <f t="shared" si="47"/>
        <v>1.8123466666666688</v>
      </c>
      <c r="AY74" s="203">
        <f t="shared" si="47"/>
        <v>1.8319600000000023</v>
      </c>
      <c r="AZ74" s="203">
        <f t="shared" si="47"/>
        <v>1.8515733333333355</v>
      </c>
      <c r="BA74" s="203">
        <f t="shared" si="47"/>
        <v>1.871186666666669</v>
      </c>
      <c r="BB74" s="203">
        <f t="shared" si="47"/>
        <v>1.8908000000000025</v>
      </c>
      <c r="BC74" s="203">
        <f t="shared" si="47"/>
        <v>1.9086400000000026</v>
      </c>
      <c r="BD74" s="203">
        <f t="shared" si="47"/>
        <v>1.9264800000000029</v>
      </c>
      <c r="BE74" s="203">
        <f t="shared" si="47"/>
        <v>1.9443200000000032</v>
      </c>
      <c r="BF74" s="203">
        <f t="shared" si="47"/>
        <v>1.9621600000000035</v>
      </c>
      <c r="BG74" s="203">
        <f t="shared" si="47"/>
        <v>1.9800000000000038</v>
      </c>
      <c r="BH74" s="203">
        <f t="shared" si="47"/>
        <v>1.9978400000000041</v>
      </c>
      <c r="BI74" s="203">
        <f t="shared" si="47"/>
        <v>2.0156800000000041</v>
      </c>
      <c r="BJ74" s="203">
        <f t="shared" si="47"/>
        <v>2.0335200000000042</v>
      </c>
      <c r="BK74" s="203">
        <f t="shared" si="47"/>
        <v>2.0513600000000043</v>
      </c>
      <c r="BL74" s="203">
        <f t="shared" si="47"/>
        <v>2.0692000000000044</v>
      </c>
      <c r="BM74" s="203">
        <f t="shared" si="47"/>
        <v>2.0855066666666708</v>
      </c>
      <c r="BN74" s="203">
        <f t="shared" si="47"/>
        <v>2.1018133333333373</v>
      </c>
      <c r="BO74" s="203">
        <f t="shared" si="47"/>
        <v>2.1181200000000038</v>
      </c>
      <c r="BP74" s="203">
        <f t="shared" si="47"/>
        <v>2.1344266666666702</v>
      </c>
      <c r="BQ74" s="203">
        <f t="shared" ref="BQ74:CF74" si="48">BP74*(BQ46/BP46)</f>
        <v>2.1507333333333367</v>
      </c>
      <c r="BR74" s="203">
        <f t="shared" si="48"/>
        <v>2.1670400000000036</v>
      </c>
      <c r="BS74" s="203">
        <f t="shared" si="48"/>
        <v>2.1833466666666701</v>
      </c>
      <c r="BT74" s="203">
        <f t="shared" si="48"/>
        <v>2.1996533333333366</v>
      </c>
      <c r="BU74" s="203">
        <f t="shared" si="48"/>
        <v>2.215960000000003</v>
      </c>
      <c r="BV74" s="203">
        <f t="shared" si="48"/>
        <v>2.2322666666666695</v>
      </c>
      <c r="BW74" s="203">
        <f t="shared" si="48"/>
        <v>2.2482533333333365</v>
      </c>
      <c r="BX74" s="203">
        <f t="shared" si="48"/>
        <v>2.2642400000000036</v>
      </c>
      <c r="BY74" s="203">
        <f t="shared" si="48"/>
        <v>2.2802266666666702</v>
      </c>
      <c r="BZ74" s="203">
        <f t="shared" si="48"/>
        <v>2.2962133333333368</v>
      </c>
      <c r="CA74" s="203">
        <f t="shared" si="48"/>
        <v>2.3122000000000034</v>
      </c>
      <c r="CB74" s="203">
        <f t="shared" si="48"/>
        <v>2.32818666666667</v>
      </c>
      <c r="CC74" s="203">
        <f t="shared" si="48"/>
        <v>2.344173333333337</v>
      </c>
      <c r="CD74" s="203">
        <f t="shared" si="48"/>
        <v>2.3601600000000036</v>
      </c>
      <c r="CE74" s="203">
        <f t="shared" si="48"/>
        <v>2.3761466666666706</v>
      </c>
      <c r="CF74" s="203">
        <f t="shared" si="48"/>
        <v>2.3921333333333377</v>
      </c>
    </row>
    <row r="75" spans="1:84" s="126" customFormat="1" x14ac:dyDescent="0.2">
      <c r="A75" s="120"/>
      <c r="B75" s="213" t="s">
        <v>189</v>
      </c>
      <c r="D75" s="204">
        <f t="shared" ref="D75:BO78" ca="1" si="49">SUM(D47,D53,D59, D65)</f>
        <v>2066309064.5043156</v>
      </c>
      <c r="E75" s="204">
        <f t="shared" ca="1" si="49"/>
        <v>2131826629.2676032</v>
      </c>
      <c r="F75" s="204">
        <f t="shared" ca="1" si="49"/>
        <v>2186470448.5044742</v>
      </c>
      <c r="G75" s="204">
        <f t="shared" ca="1" si="49"/>
        <v>2241997444.8182697</v>
      </c>
      <c r="H75" s="204">
        <f t="shared" ca="1" si="49"/>
        <v>2298419852.4755349</v>
      </c>
      <c r="I75" s="204">
        <f t="shared" ca="1" si="49"/>
        <v>2355750062.4642591</v>
      </c>
      <c r="J75" s="204">
        <f t="shared" ca="1" si="49"/>
        <v>2414000624.4084454</v>
      </c>
      <c r="K75" s="204">
        <f t="shared" ca="1" si="49"/>
        <v>2473184248.5053344</v>
      </c>
      <c r="L75" s="204">
        <f t="shared" ca="1" si="49"/>
        <v>2533313807.4855442</v>
      </c>
      <c r="M75" s="204">
        <f t="shared" ca="1" si="49"/>
        <v>2594402338.5963922</v>
      </c>
      <c r="N75" s="204">
        <f t="shared" ca="1" si="49"/>
        <v>2652332933.8584194</v>
      </c>
      <c r="O75" s="204">
        <f t="shared" ca="1" si="49"/>
        <v>2714451435.2259188</v>
      </c>
      <c r="P75" s="204">
        <f t="shared" ca="1" si="49"/>
        <v>2777432893.00383</v>
      </c>
      <c r="Q75" s="204">
        <f t="shared" ca="1" si="49"/>
        <v>2841287477.2979894</v>
      </c>
      <c r="R75" s="204">
        <f t="shared" ca="1" si="49"/>
        <v>2906025468.654984</v>
      </c>
      <c r="S75" s="204">
        <f t="shared" ca="1" si="49"/>
        <v>2971657259.2039819</v>
      </c>
      <c r="T75" s="204">
        <f t="shared" ca="1" si="49"/>
        <v>3038193353.8099942</v>
      </c>
      <c r="U75" s="204">
        <f t="shared" ca="1" si="49"/>
        <v>3105644371.2386694</v>
      </c>
      <c r="V75" s="204">
        <f t="shared" ca="1" si="49"/>
        <v>3174021045.332736</v>
      </c>
      <c r="W75" s="204">
        <f t="shared" ca="1" si="49"/>
        <v>3243334226.2002125</v>
      </c>
      <c r="X75" s="204">
        <f t="shared" ca="1" si="49"/>
        <v>3309756953.0921183</v>
      </c>
      <c r="Y75" s="204">
        <f t="shared" ca="1" si="49"/>
        <v>3378082259.1219058</v>
      </c>
      <c r="Z75" s="204">
        <f t="shared" ca="1" si="49"/>
        <v>3447229966.4963698</v>
      </c>
      <c r="AA75" s="204">
        <f t="shared" ca="1" si="49"/>
        <v>3517208450.2156563</v>
      </c>
      <c r="AB75" s="204">
        <f t="shared" ca="1" si="49"/>
        <v>3588026163.7950058</v>
      </c>
      <c r="AC75" s="204">
        <f t="shared" ca="1" si="49"/>
        <v>3659691639.9652491</v>
      </c>
      <c r="AD75" s="204">
        <f t="shared" ca="1" si="49"/>
        <v>3732213491.3793569</v>
      </c>
      <c r="AE75" s="204">
        <f t="shared" ca="1" si="49"/>
        <v>3805600411.3250799</v>
      </c>
      <c r="AF75" s="204">
        <f t="shared" ca="1" si="49"/>
        <v>3879861174.4437418</v>
      </c>
      <c r="AG75" s="204">
        <f t="shared" ca="1" si="49"/>
        <v>3955004637.4552331</v>
      </c>
      <c r="AH75" s="204">
        <f t="shared" ca="1" si="49"/>
        <v>4025629568.5658374</v>
      </c>
      <c r="AI75" s="204">
        <f t="shared" ca="1" si="49"/>
        <v>4101049852.8459215</v>
      </c>
      <c r="AJ75" s="204">
        <f t="shared" ca="1" si="49"/>
        <v>4177226353.2422652</v>
      </c>
      <c r="AK75" s="204">
        <f t="shared" ca="1" si="49"/>
        <v>4254165406.0130668</v>
      </c>
      <c r="AL75" s="204">
        <f t="shared" ca="1" si="49"/>
        <v>4331873396.0899382</v>
      </c>
      <c r="AM75" s="204">
        <f t="shared" ca="1" si="49"/>
        <v>4410356757.4330616</v>
      </c>
      <c r="AN75" s="204">
        <f t="shared" ca="1" si="49"/>
        <v>4489621973.3888493</v>
      </c>
      <c r="AO75" s="204">
        <f t="shared" ca="1" si="49"/>
        <v>4569675577.050128</v>
      </c>
      <c r="AP75" s="204">
        <f t="shared" ca="1" si="49"/>
        <v>4650524151.6188622</v>
      </c>
      <c r="AQ75" s="204">
        <f t="shared" ca="1" si="49"/>
        <v>4732174330.771431</v>
      </c>
      <c r="AR75" s="204">
        <f t="shared" ca="1" si="49"/>
        <v>4810437597.1741667</v>
      </c>
      <c r="AS75" s="204">
        <f t="shared" ca="1" si="49"/>
        <v>4890857681.92663</v>
      </c>
      <c r="AT75" s="204">
        <f t="shared" ca="1" si="49"/>
        <v>4971971303.174799</v>
      </c>
      <c r="AU75" s="204">
        <f t="shared" ca="1" si="49"/>
        <v>5053783434.9927959</v>
      </c>
      <c r="AV75" s="204">
        <f t="shared" ca="1" si="49"/>
        <v>5136299084.1094065</v>
      </c>
      <c r="AW75" s="204">
        <f t="shared" ca="1" si="49"/>
        <v>5219523290.1115742</v>
      </c>
      <c r="AX75" s="204">
        <f t="shared" ca="1" si="49"/>
        <v>5303461125.6491108</v>
      </c>
      <c r="AY75" s="204">
        <f t="shared" ca="1" si="49"/>
        <v>5388117696.6406441</v>
      </c>
      <c r="AZ75" s="204">
        <f t="shared" ca="1" si="49"/>
        <v>5473498142.4808016</v>
      </c>
      <c r="BA75" s="204">
        <f t="shared" ca="1" si="49"/>
        <v>5559607636.2486477</v>
      </c>
      <c r="BB75" s="204">
        <f t="shared" ca="1" si="49"/>
        <v>5643130661.0098267</v>
      </c>
      <c r="BC75" s="204">
        <f t="shared" ca="1" si="49"/>
        <v>5721975836.5969734</v>
      </c>
      <c r="BD75" s="204">
        <f t="shared" ca="1" si="49"/>
        <v>5801415739.8160563</v>
      </c>
      <c r="BE75" s="204">
        <f t="shared" ca="1" si="49"/>
        <v>5881454123.881115</v>
      </c>
      <c r="BF75" s="204">
        <f t="shared" ca="1" si="49"/>
        <v>5962094763.7296648</v>
      </c>
      <c r="BG75" s="204">
        <f t="shared" ca="1" si="49"/>
        <v>6043341456.1421509</v>
      </c>
      <c r="BH75" s="204">
        <f t="shared" ca="1" si="49"/>
        <v>6125198019.8620358</v>
      </c>
      <c r="BI75" s="204">
        <f t="shared" ca="1" si="49"/>
        <v>6207668295.7165279</v>
      </c>
      <c r="BJ75" s="204">
        <f t="shared" ca="1" si="49"/>
        <v>6290756146.7379503</v>
      </c>
      <c r="BK75" s="204">
        <f t="shared" ca="1" si="49"/>
        <v>6374465458.2857523</v>
      </c>
      <c r="BL75" s="204">
        <f t="shared" ca="1" si="49"/>
        <v>6457024908.8625479</v>
      </c>
      <c r="BM75" s="204">
        <f t="shared" ca="1" si="49"/>
        <v>6535362468.2931433</v>
      </c>
      <c r="BN75" s="204">
        <f t="shared" ca="1" si="49"/>
        <v>6614246028.3573036</v>
      </c>
      <c r="BO75" s="204">
        <f t="shared" ca="1" si="49"/>
        <v>6693678801.4785137</v>
      </c>
      <c r="BP75" s="204">
        <f t="shared" ref="BP75:CF80" ca="1" si="50">SUM(BP47,BP53,BP59, BP65)</f>
        <v>6773664017.4665251</v>
      </c>
      <c r="BQ75" s="204">
        <f t="shared" ca="1" si="50"/>
        <v>6854204923.606885</v>
      </c>
      <c r="BR75" s="204">
        <f t="shared" ca="1" si="50"/>
        <v>6935304784.7508917</v>
      </c>
      <c r="BS75" s="204">
        <f t="shared" ca="1" si="50"/>
        <v>7016966883.4060106</v>
      </c>
      <c r="BT75" s="204">
        <f t="shared" ca="1" si="50"/>
        <v>7099194519.8267336</v>
      </c>
      <c r="BU75" s="204">
        <f t="shared" ca="1" si="50"/>
        <v>7181991012.1059036</v>
      </c>
      <c r="BV75" s="204">
        <f t="shared" ca="1" si="50"/>
        <v>7263548942.2155437</v>
      </c>
      <c r="BW75" s="204">
        <f t="shared" ca="1" si="50"/>
        <v>7344595822.8737507</v>
      </c>
      <c r="BX75" s="204">
        <f t="shared" ca="1" si="50"/>
        <v>7426171523.1713715</v>
      </c>
      <c r="BY75" s="204">
        <f t="shared" ca="1" si="50"/>
        <v>7508278963.7214899</v>
      </c>
      <c r="BZ75" s="204">
        <f t="shared" ca="1" si="50"/>
        <v>7590921079.9888382</v>
      </c>
      <c r="CA75" s="204">
        <f t="shared" ca="1" si="50"/>
        <v>7674100822.3616753</v>
      </c>
      <c r="CB75" s="204">
        <f t="shared" ca="1" si="50"/>
        <v>7757821156.2240028</v>
      </c>
      <c r="CC75" s="204">
        <f t="shared" ca="1" si="50"/>
        <v>7842085062.0281143</v>
      </c>
      <c r="CD75" s="204">
        <f t="shared" ca="1" si="50"/>
        <v>7926895535.367487</v>
      </c>
      <c r="CE75" s="204">
        <f t="shared" ca="1" si="50"/>
        <v>8012255587.0500212</v>
      </c>
      <c r="CF75" s="204">
        <f t="shared" ca="1" si="50"/>
        <v>8098168243.1716061</v>
      </c>
    </row>
    <row r="76" spans="1:84" s="126" customFormat="1" x14ac:dyDescent="0.2">
      <c r="A76" s="120"/>
      <c r="B76" s="213" t="s">
        <v>190</v>
      </c>
      <c r="D76" s="204">
        <f t="shared" ca="1" si="49"/>
        <v>4860568024.0182848</v>
      </c>
      <c r="E76" s="204">
        <f t="shared" ca="1" si="49"/>
        <v>5141341645.3494616</v>
      </c>
      <c r="F76" s="204">
        <f t="shared" ca="1" si="49"/>
        <v>5012634143.6283474</v>
      </c>
      <c r="G76" s="204">
        <f t="shared" ca="1" si="49"/>
        <v>5042274924.9719124</v>
      </c>
      <c r="H76" s="204">
        <f t="shared" ca="1" si="49"/>
        <v>5075866035.0061474</v>
      </c>
      <c r="I76" s="204">
        <f t="shared" ca="1" si="49"/>
        <v>5113265572.9526596</v>
      </c>
      <c r="J76" s="204">
        <f t="shared" ca="1" si="49"/>
        <v>5154345804.3183794</v>
      </c>
      <c r="K76" s="204">
        <f t="shared" ca="1" si="49"/>
        <v>5198991718.2637091</v>
      </c>
      <c r="L76" s="204">
        <f t="shared" ca="1" si="49"/>
        <v>5247099754.5276709</v>
      </c>
      <c r="M76" s="204">
        <f t="shared" ca="1" si="49"/>
        <v>5298576677.8783636</v>
      </c>
      <c r="N76" s="204">
        <f t="shared" ca="1" si="49"/>
        <v>5345015526.7488604</v>
      </c>
      <c r="O76" s="204">
        <f t="shared" ca="1" si="49"/>
        <v>5401245689.2774124</v>
      </c>
      <c r="P76" s="204">
        <f t="shared" ca="1" si="49"/>
        <v>5460387634.4288206</v>
      </c>
      <c r="Q76" s="204">
        <f t="shared" ca="1" si="49"/>
        <v>5522379148.192318</v>
      </c>
      <c r="R76" s="204">
        <f t="shared" ca="1" si="49"/>
        <v>5587163755.5835524</v>
      </c>
      <c r="S76" s="204">
        <f t="shared" ca="1" si="49"/>
        <v>5654690215.9631052</v>
      </c>
      <c r="T76" s="204">
        <f t="shared" ca="1" si="49"/>
        <v>5724912070.9643431</v>
      </c>
      <c r="U76" s="204">
        <f t="shared" ca="1" si="49"/>
        <v>5797787239.0212011</v>
      </c>
      <c r="V76" s="204">
        <f t="shared" ca="1" si="49"/>
        <v>5873277651.2386312</v>
      </c>
      <c r="W76" s="204">
        <f t="shared" ca="1" si="49"/>
        <v>5951348923.9980145</v>
      </c>
      <c r="X76" s="204">
        <f t="shared" ca="1" si="49"/>
        <v>6024983613.1080599</v>
      </c>
      <c r="Y76" s="204">
        <f t="shared" ca="1" si="49"/>
        <v>6149361084.3944206</v>
      </c>
      <c r="Z76" s="204">
        <f t="shared" ca="1" si="49"/>
        <v>6275235632.3038416</v>
      </c>
      <c r="AA76" s="204">
        <f t="shared" ca="1" si="49"/>
        <v>6402622502.4557829</v>
      </c>
      <c r="AB76" s="204">
        <f t="shared" ca="1" si="49"/>
        <v>6531537083.3964167</v>
      </c>
      <c r="AC76" s="204">
        <f t="shared" ca="1" si="49"/>
        <v>6661994907.8738098</v>
      </c>
      <c r="AD76" s="204">
        <f t="shared" ca="1" si="49"/>
        <v>6794011654.1240873</v>
      </c>
      <c r="AE76" s="204">
        <f t="shared" ca="1" si="49"/>
        <v>6927603147.1687174</v>
      </c>
      <c r="AF76" s="204">
        <f t="shared" ca="1" si="49"/>
        <v>7062785360.1229763</v>
      </c>
      <c r="AG76" s="204">
        <f t="shared" ca="1" si="49"/>
        <v>7199574415.515708</v>
      </c>
      <c r="AH76" s="204">
        <f t="shared" ca="1" si="49"/>
        <v>7328138069.323616</v>
      </c>
      <c r="AI76" s="204">
        <f t="shared" ca="1" si="49"/>
        <v>7465430691.5011787</v>
      </c>
      <c r="AJ76" s="204">
        <f t="shared" ca="1" si="49"/>
        <v>7604099904.3184366</v>
      </c>
      <c r="AK76" s="204">
        <f t="shared" ca="1" si="49"/>
        <v>7744157242.0871477</v>
      </c>
      <c r="AL76" s="204">
        <f t="shared" ca="1" si="49"/>
        <v>7885614327.7225122</v>
      </c>
      <c r="AM76" s="204">
        <f t="shared" ca="1" si="49"/>
        <v>8028482873.3896837</v>
      </c>
      <c r="AN76" s="204">
        <f t="shared" ca="1" si="49"/>
        <v>8172774681.1548491</v>
      </c>
      <c r="AO76" s="204">
        <f t="shared" ca="1" si="49"/>
        <v>8318501643.6408882</v>
      </c>
      <c r="AP76" s="204">
        <f t="shared" ca="1" si="49"/>
        <v>8465675744.6876612</v>
      </c>
      <c r="AQ76" s="204">
        <f t="shared" ca="1" si="49"/>
        <v>8614309060.0169601</v>
      </c>
      <c r="AR76" s="204">
        <f t="shared" ca="1" si="49"/>
        <v>8756776937.7402534</v>
      </c>
      <c r="AS76" s="204">
        <f t="shared" ca="1" si="49"/>
        <v>8903171375.759203</v>
      </c>
      <c r="AT76" s="204">
        <f t="shared" ca="1" si="49"/>
        <v>9050828308.0973663</v>
      </c>
      <c r="AU76" s="204">
        <f t="shared" ca="1" si="49"/>
        <v>9199756789.4198418</v>
      </c>
      <c r="AV76" s="204">
        <f t="shared" ca="1" si="49"/>
        <v>9349965933.8353615</v>
      </c>
      <c r="AW76" s="204">
        <f t="shared" ca="1" si="49"/>
        <v>9501464915.2667274</v>
      </c>
      <c r="AX76" s="204">
        <f t="shared" ca="1" si="49"/>
        <v>9654262967.8234653</v>
      </c>
      <c r="AY76" s="204">
        <f t="shared" ca="1" si="49"/>
        <v>9808369386.1767197</v>
      </c>
      <c r="AZ76" s="204">
        <f t="shared" ca="1" si="49"/>
        <v>9963793525.9364128</v>
      </c>
      <c r="BA76" s="204">
        <f t="shared" ca="1" si="49"/>
        <v>10120544804.030666</v>
      </c>
      <c r="BB76" s="204">
        <f t="shared" ca="1" si="49"/>
        <v>10272587751.736719</v>
      </c>
      <c r="BC76" s="204">
        <f t="shared" ca="1" si="49"/>
        <v>10416115258.361637</v>
      </c>
      <c r="BD76" s="204">
        <f t="shared" ca="1" si="49"/>
        <v>10560725390.313477</v>
      </c>
      <c r="BE76" s="204">
        <f t="shared" ca="1" si="49"/>
        <v>10706424979.837044</v>
      </c>
      <c r="BF76" s="204">
        <f t="shared" ca="1" si="49"/>
        <v>10853220898.721954</v>
      </c>
      <c r="BG76" s="204">
        <f t="shared" ca="1" si="49"/>
        <v>11001120058.520073</v>
      </c>
      <c r="BH76" s="204">
        <f t="shared" ca="1" si="49"/>
        <v>11150129410.764118</v>
      </c>
      <c r="BI76" s="204">
        <f t="shared" ca="1" si="49"/>
        <v>11300255947.187443</v>
      </c>
      <c r="BJ76" s="204">
        <f t="shared" ca="1" si="49"/>
        <v>11451506699.944962</v>
      </c>
      <c r="BK76" s="204">
        <f t="shared" ca="1" si="49"/>
        <v>11603888741.835258</v>
      </c>
      <c r="BL76" s="204">
        <f t="shared" ca="1" si="49"/>
        <v>11754177611.477221</v>
      </c>
      <c r="BM76" s="204">
        <f t="shared" ca="1" si="49"/>
        <v>11896781042.355568</v>
      </c>
      <c r="BN76" s="204">
        <f t="shared" ca="1" si="49"/>
        <v>12040378397.091564</v>
      </c>
      <c r="BO76" s="204">
        <f t="shared" ca="1" si="49"/>
        <v>12184975523.488754</v>
      </c>
      <c r="BP76" s="204">
        <f t="shared" ca="1" si="50"/>
        <v>12330578301.000154</v>
      </c>
      <c r="BQ76" s="204">
        <f t="shared" ca="1" si="50"/>
        <v>12477192640.891207</v>
      </c>
      <c r="BR76" s="204">
        <f t="shared" ca="1" si="50"/>
        <v>12624824486.403555</v>
      </c>
      <c r="BS76" s="204">
        <f t="shared" ca="1" si="50"/>
        <v>12773479812.919615</v>
      </c>
      <c r="BT76" s="204">
        <f t="shared" ca="1" si="50"/>
        <v>12923164628.127993</v>
      </c>
      <c r="BU76" s="204">
        <f t="shared" ca="1" si="50"/>
        <v>13073884972.189701</v>
      </c>
      <c r="BV76" s="204">
        <f t="shared" ca="1" si="50"/>
        <v>13222350674.534771</v>
      </c>
      <c r="BW76" s="204">
        <f t="shared" ca="1" si="50"/>
        <v>13369885918.503979</v>
      </c>
      <c r="BX76" s="204">
        <f t="shared" ca="1" si="50"/>
        <v>13518383809.290691</v>
      </c>
      <c r="BY76" s="204">
        <f t="shared" ca="1" si="50"/>
        <v>13667849663.4877</v>
      </c>
      <c r="BZ76" s="204">
        <f t="shared" ca="1" si="50"/>
        <v>13818288824.723293</v>
      </c>
      <c r="CA76" s="204">
        <f t="shared" ca="1" si="50"/>
        <v>13969706663.792074</v>
      </c>
      <c r="CB76" s="204">
        <f t="shared" ca="1" si="50"/>
        <v>14122108578.786411</v>
      </c>
      <c r="CC76" s="204">
        <f t="shared" ca="1" si="50"/>
        <v>14275499995.228535</v>
      </c>
      <c r="CD76" s="204">
        <f t="shared" ca="1" si="50"/>
        <v>14429886366.203213</v>
      </c>
      <c r="CE76" s="204">
        <f t="shared" ca="1" si="50"/>
        <v>14585273172.491062</v>
      </c>
      <c r="CF76" s="204">
        <f t="shared" ca="1" si="50"/>
        <v>14741665922.702484</v>
      </c>
    </row>
    <row r="77" spans="1:84" s="126" customFormat="1" x14ac:dyDescent="0.2">
      <c r="A77" s="120"/>
      <c r="B77" s="213" t="s">
        <v>191</v>
      </c>
      <c r="D77" s="204">
        <f t="shared" ca="1" si="49"/>
        <v>1554163952.6706841</v>
      </c>
      <c r="E77" s="204">
        <f t="shared" ca="1" si="49"/>
        <v>1586705716.2208757</v>
      </c>
      <c r="F77" s="204">
        <f t="shared" ca="1" si="49"/>
        <v>1627376784.7958081</v>
      </c>
      <c r="G77" s="204">
        <f t="shared" ca="1" si="49"/>
        <v>1668705196.8111703</v>
      </c>
      <c r="H77" s="204">
        <f t="shared" ca="1" si="49"/>
        <v>1710700058.1587932</v>
      </c>
      <c r="I77" s="204">
        <f t="shared" ca="1" si="49"/>
        <v>1753370591.3773477</v>
      </c>
      <c r="J77" s="204">
        <f t="shared" ca="1" si="49"/>
        <v>1796726137.0773463</v>
      </c>
      <c r="K77" s="204">
        <f t="shared" ca="1" si="49"/>
        <v>1840776155.3830085</v>
      </c>
      <c r="L77" s="204">
        <f t="shared" ca="1" si="49"/>
        <v>1885530227.3911796</v>
      </c>
      <c r="M77" s="204">
        <f t="shared" ca="1" si="49"/>
        <v>1930998056.6475074</v>
      </c>
      <c r="N77" s="204">
        <f t="shared" ca="1" si="49"/>
        <v>1974115453.3001122</v>
      </c>
      <c r="O77" s="204">
        <f t="shared" ca="1" si="49"/>
        <v>2020349877.2242141</v>
      </c>
      <c r="P77" s="204">
        <f t="shared" ca="1" si="49"/>
        <v>2067226594.3626771</v>
      </c>
      <c r="Q77" s="204">
        <f t="shared" ca="1" si="49"/>
        <v>2114753174.2634494</v>
      </c>
      <c r="R77" s="204">
        <f t="shared" ca="1" si="49"/>
        <v>2162937268.6748576</v>
      </c>
      <c r="S77" s="204">
        <f t="shared" ca="1" si="49"/>
        <v>2211786612.3954649</v>
      </c>
      <c r="T77" s="204">
        <f t="shared" ca="1" si="49"/>
        <v>2261309024.1324368</v>
      </c>
      <c r="U77" s="204">
        <f t="shared" ca="1" si="49"/>
        <v>2311512407.3684902</v>
      </c>
      <c r="V77" s="204">
        <f t="shared" ca="1" si="49"/>
        <v>2362404751.237514</v>
      </c>
      <c r="W77" s="204">
        <f t="shared" ca="1" si="49"/>
        <v>2413994131.4089437</v>
      </c>
      <c r="X77" s="204">
        <f t="shared" ca="1" si="49"/>
        <v>2463432164.0481858</v>
      </c>
      <c r="Y77" s="204">
        <f t="shared" ca="1" si="49"/>
        <v>2514286281.1716413</v>
      </c>
      <c r="Z77" s="204">
        <f t="shared" ca="1" si="49"/>
        <v>2565752506.7119741</v>
      </c>
      <c r="AA77" s="204">
        <f t="shared" ca="1" si="49"/>
        <v>2617837074.1318917</v>
      </c>
      <c r="AB77" s="204">
        <f t="shared" ca="1" si="49"/>
        <v>2670546275.332418</v>
      </c>
      <c r="AC77" s="204">
        <f t="shared" ca="1" si="49"/>
        <v>2723886461.1742706</v>
      </c>
      <c r="AD77" s="204">
        <f t="shared" ca="1" si="49"/>
        <v>2777864042.0037398</v>
      </c>
      <c r="AE77" s="204">
        <f t="shared" ca="1" si="49"/>
        <v>2832485488.1831017</v>
      </c>
      <c r="AF77" s="204">
        <f t="shared" ca="1" si="49"/>
        <v>2887757330.6256123</v>
      </c>
      <c r="AG77" s="204">
        <f t="shared" ca="1" si="49"/>
        <v>2943686161.3351173</v>
      </c>
      <c r="AH77" s="204">
        <f t="shared" ca="1" si="49"/>
        <v>2996251875.9734435</v>
      </c>
      <c r="AI77" s="204">
        <f t="shared" ca="1" si="49"/>
        <v>3052386729.5269542</v>
      </c>
      <c r="AJ77" s="204">
        <f t="shared" ca="1" si="49"/>
        <v>3109084430.0632701</v>
      </c>
      <c r="AK77" s="204">
        <f t="shared" ca="1" si="49"/>
        <v>3166349693.6201463</v>
      </c>
      <c r="AL77" s="204">
        <f t="shared" ca="1" si="49"/>
        <v>3224187272.4626589</v>
      </c>
      <c r="AM77" s="204">
        <f t="shared" ca="1" si="49"/>
        <v>3282601955.3475447</v>
      </c>
      <c r="AN77" s="204">
        <f t="shared" ca="1" si="49"/>
        <v>3341598567.7894077</v>
      </c>
      <c r="AO77" s="204">
        <f t="shared" ca="1" si="49"/>
        <v>3401181972.3287983</v>
      </c>
      <c r="AP77" s="204">
        <f t="shared" ca="1" si="49"/>
        <v>3461357068.802187</v>
      </c>
      <c r="AQ77" s="204">
        <f t="shared" ca="1" si="49"/>
        <v>3522128794.6138401</v>
      </c>
      <c r="AR77" s="204">
        <f t="shared" ca="1" si="49"/>
        <v>3580379661.5985541</v>
      </c>
      <c r="AS77" s="204">
        <f t="shared" ca="1" si="49"/>
        <v>3640235848.4947391</v>
      </c>
      <c r="AT77" s="204">
        <f t="shared" ca="1" si="49"/>
        <v>3700608230.4515095</v>
      </c>
      <c r="AU77" s="204">
        <f t="shared" ca="1" si="49"/>
        <v>3761500509.6424618</v>
      </c>
      <c r="AV77" s="204">
        <f t="shared" ca="1" si="49"/>
        <v>3822916412.5458665</v>
      </c>
      <c r="AW77" s="204">
        <f t="shared" ca="1" si="49"/>
        <v>3884859690.0961208</v>
      </c>
      <c r="AX77" s="204">
        <f t="shared" ca="1" si="49"/>
        <v>3947334117.8361192</v>
      </c>
      <c r="AY77" s="204">
        <f t="shared" ca="1" si="49"/>
        <v>4010343496.0705361</v>
      </c>
      <c r="AZ77" s="204">
        <f t="shared" ca="1" si="49"/>
        <v>4073891650.0200319</v>
      </c>
      <c r="BA77" s="204">
        <f t="shared" ca="1" si="49"/>
        <v>4137982429.9763927</v>
      </c>
      <c r="BB77" s="204">
        <f t="shared" ca="1" si="49"/>
        <v>4200148116.6818438</v>
      </c>
      <c r="BC77" s="204">
        <f t="shared" ca="1" si="49"/>
        <v>4258832109.8611522</v>
      </c>
      <c r="BD77" s="204">
        <f t="shared" ca="1" si="49"/>
        <v>4317958755.2706156</v>
      </c>
      <c r="BE77" s="204">
        <f t="shared" ca="1" si="49"/>
        <v>4377530846.4050798</v>
      </c>
      <c r="BF77" s="204">
        <f t="shared" ca="1" si="49"/>
        <v>4437551192.9280453</v>
      </c>
      <c r="BG77" s="204">
        <f t="shared" ca="1" si="49"/>
        <v>4498022620.7605762</v>
      </c>
      <c r="BH77" s="204">
        <f t="shared" ca="1" si="49"/>
        <v>4558947972.1706791</v>
      </c>
      <c r="BI77" s="204">
        <f t="shared" ca="1" si="49"/>
        <v>4620330105.8631611</v>
      </c>
      <c r="BJ77" s="204">
        <f t="shared" ca="1" si="49"/>
        <v>4682171897.0699615</v>
      </c>
      <c r="BK77" s="204">
        <f t="shared" ca="1" si="49"/>
        <v>4744476237.6409721</v>
      </c>
      <c r="BL77" s="204">
        <f t="shared" ca="1" si="49"/>
        <v>4805924743.6560793</v>
      </c>
      <c r="BM77" s="204">
        <f t="shared" ca="1" si="49"/>
        <v>4864230919.2157221</v>
      </c>
      <c r="BN77" s="204">
        <f t="shared" ca="1" si="49"/>
        <v>4922943479.7745113</v>
      </c>
      <c r="BO77" s="204">
        <f t="shared" ca="1" si="49"/>
        <v>4982064816.3200006</v>
      </c>
      <c r="BP77" s="204">
        <f t="shared" ca="1" si="50"/>
        <v>5041597332.7802391</v>
      </c>
      <c r="BQ77" s="204">
        <f t="shared" ca="1" si="50"/>
        <v>5101543446.0904036</v>
      </c>
      <c r="BR77" s="204">
        <f t="shared" ca="1" si="50"/>
        <v>5161905586.2597551</v>
      </c>
      <c r="BS77" s="204">
        <f t="shared" ca="1" si="50"/>
        <v>5222686196.4389334</v>
      </c>
      <c r="BT77" s="204">
        <f t="shared" ca="1" si="50"/>
        <v>5283887732.9875879</v>
      </c>
      <c r="BU77" s="204">
        <f t="shared" ca="1" si="50"/>
        <v>5345512665.5423403</v>
      </c>
      <c r="BV77" s="204">
        <f t="shared" ca="1" si="50"/>
        <v>5406215743.7475595</v>
      </c>
      <c r="BW77" s="204">
        <f t="shared" ca="1" si="50"/>
        <v>5466538443.1369839</v>
      </c>
      <c r="BX77" s="204">
        <f t="shared" ca="1" si="50"/>
        <v>5527254739.7531719</v>
      </c>
      <c r="BY77" s="204">
        <f t="shared" ca="1" si="50"/>
        <v>5588366807.3905773</v>
      </c>
      <c r="BZ77" s="204">
        <f t="shared" ca="1" si="50"/>
        <v>5649876830.897645</v>
      </c>
      <c r="CA77" s="204">
        <f t="shared" ca="1" si="50"/>
        <v>5711787006.2303114</v>
      </c>
      <c r="CB77" s="204">
        <f t="shared" ca="1" si="50"/>
        <v>5774099540.5057507</v>
      </c>
      <c r="CC77" s="204">
        <f t="shared" ca="1" si="50"/>
        <v>5836816652.0563765</v>
      </c>
      <c r="CD77" s="204">
        <f t="shared" ca="1" si="50"/>
        <v>5899940570.4840889</v>
      </c>
      <c r="CE77" s="204">
        <f t="shared" ca="1" si="50"/>
        <v>5963473536.7147923</v>
      </c>
      <c r="CF77" s="204">
        <f t="shared" ca="1" si="50"/>
        <v>6027417803.0531483</v>
      </c>
    </row>
    <row r="78" spans="1:84" s="126" customFormat="1" x14ac:dyDescent="0.2">
      <c r="A78" s="120"/>
      <c r="B78" s="213" t="s">
        <v>192</v>
      </c>
      <c r="D78" s="204">
        <f t="shared" ca="1" si="49"/>
        <v>1028782491.6018437</v>
      </c>
      <c r="E78" s="204">
        <f t="shared" ca="1" si="49"/>
        <v>1029255647.1907498</v>
      </c>
      <c r="F78" s="204">
        <f t="shared" ca="1" si="49"/>
        <v>1235179974.5649452</v>
      </c>
      <c r="G78" s="204">
        <f t="shared" ca="1" si="49"/>
        <v>1266548256.0999551</v>
      </c>
      <c r="H78" s="204">
        <f t="shared" ca="1" si="49"/>
        <v>1195106378.2557297</v>
      </c>
      <c r="I78" s="204">
        <f t="shared" ca="1" si="49"/>
        <v>1137366883.3837283</v>
      </c>
      <c r="J78" s="204">
        <f t="shared" ca="1" si="49"/>
        <v>1165490515.4623511</v>
      </c>
      <c r="K78" s="204">
        <f t="shared" ca="1" si="49"/>
        <v>1194064634.1044302</v>
      </c>
      <c r="L78" s="204">
        <f t="shared" ca="1" si="49"/>
        <v>1223095454.3215151</v>
      </c>
      <c r="M78" s="204">
        <f t="shared" ca="1" si="49"/>
        <v>1252589270.5545473</v>
      </c>
      <c r="N78" s="204">
        <f t="shared" ca="1" si="49"/>
        <v>1280558420.8785636</v>
      </c>
      <c r="O78" s="204">
        <f t="shared" ca="1" si="49"/>
        <v>1310549523.5291753</v>
      </c>
      <c r="P78" s="204">
        <f t="shared" ca="1" si="49"/>
        <v>1340957265.5883992</v>
      </c>
      <c r="Q78" s="204">
        <f t="shared" ca="1" si="49"/>
        <v>1371786557.2312219</v>
      </c>
      <c r="R78" s="204">
        <f t="shared" ca="1" si="49"/>
        <v>1403042361.9539447</v>
      </c>
      <c r="S78" s="204">
        <f t="shared" ca="1" si="49"/>
        <v>1434729697.1254663</v>
      </c>
      <c r="T78" s="204">
        <f t="shared" ca="1" si="49"/>
        <v>1466853634.5440805</v>
      </c>
      <c r="U78" s="204">
        <f t="shared" ca="1" si="49"/>
        <v>1499419300.9998469</v>
      </c>
      <c r="V78" s="204">
        <f t="shared" ca="1" si="49"/>
        <v>1532431878.8425827</v>
      </c>
      <c r="W78" s="204">
        <f t="shared" ca="1" si="49"/>
        <v>1565896606.5555332</v>
      </c>
      <c r="X78" s="204">
        <f t="shared" ca="1" si="49"/>
        <v>1597965809.9696028</v>
      </c>
      <c r="Y78" s="204">
        <f t="shared" ca="1" si="49"/>
        <v>1630953567.753237</v>
      </c>
      <c r="Z78" s="204">
        <f t="shared" ca="1" si="49"/>
        <v>1664338384.4843211</v>
      </c>
      <c r="AA78" s="204">
        <f t="shared" ca="1" si="49"/>
        <v>1698124303.6492174</v>
      </c>
      <c r="AB78" s="204">
        <f t="shared" ca="1" si="49"/>
        <v>1732315406.641715</v>
      </c>
      <c r="AC78" s="204">
        <f t="shared" ca="1" si="49"/>
        <v>1766915813.1012337</v>
      </c>
      <c r="AD78" s="204">
        <f t="shared" ca="1" si="49"/>
        <v>1801929681.2539475</v>
      </c>
      <c r="AE78" s="204">
        <f t="shared" ca="1" si="49"/>
        <v>1837361208.2568505</v>
      </c>
      <c r="AF78" s="204">
        <f t="shared" ca="1" si="49"/>
        <v>1873214630.5447941</v>
      </c>
      <c r="AG78" s="204">
        <f t="shared" ca="1" si="49"/>
        <v>1909494224.1805162</v>
      </c>
      <c r="AH78" s="204">
        <f t="shared" ca="1" si="49"/>
        <v>1943592249.9065828</v>
      </c>
      <c r="AI78" s="204">
        <f t="shared" ca="1" si="49"/>
        <v>1980005536.0709987</v>
      </c>
      <c r="AJ78" s="204">
        <f t="shared" ca="1" si="49"/>
        <v>2016783927.1726823</v>
      </c>
      <c r="AK78" s="204">
        <f t="shared" ca="1" si="49"/>
        <v>2053930482.3891041</v>
      </c>
      <c r="AL78" s="204">
        <f t="shared" ca="1" si="49"/>
        <v>2091448284.3975048</v>
      </c>
      <c r="AM78" s="204">
        <f t="shared" ca="1" si="49"/>
        <v>2129340439.5463679</v>
      </c>
      <c r="AN78" s="204">
        <f t="shared" ca="1" si="49"/>
        <v>2167610078.0280995</v>
      </c>
      <c r="AO78" s="204">
        <f t="shared" ca="1" si="49"/>
        <v>2206260354.0529261</v>
      </c>
      <c r="AP78" s="204">
        <f t="shared" ca="1" si="49"/>
        <v>2245294446.0240202</v>
      </c>
      <c r="AQ78" s="204">
        <f t="shared" ca="1" si="49"/>
        <v>2284715556.7138572</v>
      </c>
      <c r="AR78" s="204">
        <f t="shared" ca="1" si="49"/>
        <v>2322501450.6453614</v>
      </c>
      <c r="AS78" s="204">
        <f t="shared" ca="1" si="49"/>
        <v>2361328624.146215</v>
      </c>
      <c r="AT78" s="204">
        <f t="shared" ca="1" si="49"/>
        <v>2400490640.1203704</v>
      </c>
      <c r="AU78" s="204">
        <f t="shared" ca="1" si="49"/>
        <v>2439989900.0726447</v>
      </c>
      <c r="AV78" s="204">
        <f t="shared" ca="1" si="49"/>
        <v>2479828821.2736716</v>
      </c>
      <c r="AW78" s="204">
        <f t="shared" ca="1" si="49"/>
        <v>2520009836.8581452</v>
      </c>
      <c r="AX78" s="204">
        <f t="shared" ca="1" si="49"/>
        <v>2560535395.9236588</v>
      </c>
      <c r="AY78" s="204">
        <f t="shared" ca="1" si="49"/>
        <v>2601407963.6301346</v>
      </c>
      <c r="AZ78" s="204">
        <f t="shared" ca="1" si="49"/>
        <v>2642630021.2998552</v>
      </c>
      <c r="BA78" s="204">
        <f t="shared" ca="1" si="49"/>
        <v>2684204066.518096</v>
      </c>
      <c r="BB78" s="204">
        <f t="shared" ca="1" si="49"/>
        <v>2724529352.5088615</v>
      </c>
      <c r="BC78" s="204">
        <f t="shared" ca="1" si="49"/>
        <v>2762596154.4961686</v>
      </c>
      <c r="BD78" s="204">
        <f t="shared" ca="1" si="49"/>
        <v>2800950093.6185832</v>
      </c>
      <c r="BE78" s="204">
        <f t="shared" ca="1" si="49"/>
        <v>2839592981.9444304</v>
      </c>
      <c r="BF78" s="204">
        <f t="shared" ca="1" si="49"/>
        <v>2878526642.0302234</v>
      </c>
      <c r="BG78" s="204">
        <f t="shared" ca="1" si="49"/>
        <v>2917752906.9783401</v>
      </c>
      <c r="BH78" s="204">
        <f t="shared" ca="1" si="49"/>
        <v>2957273620.4949985</v>
      </c>
      <c r="BI78" s="204">
        <f t="shared" ca="1" si="49"/>
        <v>2997090636.9485469</v>
      </c>
      <c r="BJ78" s="204">
        <f t="shared" ca="1" si="49"/>
        <v>3037205821.4280615</v>
      </c>
      <c r="BK78" s="204">
        <f t="shared" ca="1" si="49"/>
        <v>3077621049.8022528</v>
      </c>
      <c r="BL78" s="204">
        <f t="shared" ca="1" si="49"/>
        <v>3117481119.9606786</v>
      </c>
      <c r="BM78" s="204">
        <f t="shared" ca="1" si="49"/>
        <v>3155302845.5887589</v>
      </c>
      <c r="BN78" s="204">
        <f t="shared" ca="1" si="49"/>
        <v>3193388182.7670183</v>
      </c>
      <c r="BO78" s="204">
        <f t="shared" ref="BO78" ca="1" si="51">SUM(BO50,BO56,BO62, BO68)</f>
        <v>3231738682.4678736</v>
      </c>
      <c r="BP78" s="204">
        <f t="shared" ca="1" si="50"/>
        <v>3270355904.0579109</v>
      </c>
      <c r="BQ78" s="204">
        <f t="shared" ca="1" si="50"/>
        <v>3309241415.3411059</v>
      </c>
      <c r="BR78" s="204">
        <f t="shared" ca="1" si="50"/>
        <v>3348396792.6022587</v>
      </c>
      <c r="BS78" s="204">
        <f t="shared" ca="1" si="50"/>
        <v>3387823620.6506457</v>
      </c>
      <c r="BT78" s="204">
        <f t="shared" ca="1" si="50"/>
        <v>3427523492.8638878</v>
      </c>
      <c r="BU78" s="204">
        <f t="shared" ca="1" si="50"/>
        <v>3467498011.2320395</v>
      </c>
      <c r="BV78" s="204">
        <f t="shared" ca="1" si="50"/>
        <v>3506874546.0903125</v>
      </c>
      <c r="BW78" s="204">
        <f t="shared" ca="1" si="50"/>
        <v>3546004362.7964983</v>
      </c>
      <c r="BX78" s="204">
        <f t="shared" ca="1" si="50"/>
        <v>3585389496.1404524</v>
      </c>
      <c r="BY78" s="204">
        <f t="shared" ca="1" si="50"/>
        <v>3625031356.2081103</v>
      </c>
      <c r="BZ78" s="204">
        <f t="shared" ca="1" si="50"/>
        <v>3664931360.2558556</v>
      </c>
      <c r="CA78" s="204">
        <f t="shared" ca="1" si="50"/>
        <v>3705090932.7452226</v>
      </c>
      <c r="CB78" s="204">
        <f t="shared" ca="1" si="50"/>
        <v>3745511505.3777609</v>
      </c>
      <c r="CC78" s="204">
        <f t="shared" ca="1" si="50"/>
        <v>3786194517.1300635</v>
      </c>
      <c r="CD78" s="204">
        <f t="shared" ca="1" si="50"/>
        <v>3827141414.28896</v>
      </c>
      <c r="CE78" s="204">
        <f t="shared" ca="1" si="50"/>
        <v>3868353650.4868751</v>
      </c>
      <c r="CF78" s="204">
        <f t="shared" ca="1" si="50"/>
        <v>3909832686.7373481</v>
      </c>
    </row>
    <row r="79" spans="1:84" s="126" customFormat="1" x14ac:dyDescent="0.2">
      <c r="A79" s="120"/>
      <c r="B79" s="213" t="s">
        <v>193</v>
      </c>
      <c r="D79" s="204">
        <f t="shared" ref="D79:BO80" ca="1" si="52">SUM(D51,D57,D63, D69)</f>
        <v>774633168.40597796</v>
      </c>
      <c r="E79" s="204">
        <f t="shared" ca="1" si="52"/>
        <v>780821115.57598758</v>
      </c>
      <c r="F79" s="204">
        <f t="shared" ca="1" si="52"/>
        <v>761274154.1781553</v>
      </c>
      <c r="G79" s="204">
        <f t="shared" ca="1" si="52"/>
        <v>765775718.02325439</v>
      </c>
      <c r="H79" s="204">
        <f t="shared" ca="1" si="52"/>
        <v>770877222.7698462</v>
      </c>
      <c r="I79" s="204">
        <f t="shared" ca="1" si="52"/>
        <v>776557117.75407279</v>
      </c>
      <c r="J79" s="204">
        <f t="shared" ca="1" si="52"/>
        <v>782796003.76469302</v>
      </c>
      <c r="K79" s="204">
        <f t="shared" ca="1" si="52"/>
        <v>789576413.94861305</v>
      </c>
      <c r="L79" s="204">
        <f t="shared" ca="1" si="52"/>
        <v>796882620.4672749</v>
      </c>
      <c r="M79" s="204">
        <f t="shared" ca="1" si="52"/>
        <v>804700463.55791748</v>
      </c>
      <c r="N79" s="204">
        <f t="shared" ca="1" si="52"/>
        <v>811753169.03648376</v>
      </c>
      <c r="O79" s="204">
        <f t="shared" ca="1" si="52"/>
        <v>820292920.21073508</v>
      </c>
      <c r="P79" s="204">
        <f t="shared" ca="1" si="52"/>
        <v>829274886.7747997</v>
      </c>
      <c r="Q79" s="204">
        <f t="shared" ca="1" si="52"/>
        <v>838689620.25201297</v>
      </c>
      <c r="R79" s="204">
        <f t="shared" ca="1" si="52"/>
        <v>848528543.75531816</v>
      </c>
      <c r="S79" s="204">
        <f t="shared" ca="1" si="52"/>
        <v>858783875.34100068</v>
      </c>
      <c r="T79" s="204">
        <f t="shared" ca="1" si="52"/>
        <v>869448559.35222602</v>
      </c>
      <c r="U79" s="204">
        <f t="shared" ca="1" si="52"/>
        <v>880516204.83973706</v>
      </c>
      <c r="V79" s="204">
        <f t="shared" ca="1" si="52"/>
        <v>891981030.26128364</v>
      </c>
      <c r="W79" s="204">
        <f t="shared" ca="1" si="52"/>
        <v>903837813.76001072</v>
      </c>
      <c r="X79" s="204">
        <f t="shared" ca="1" si="52"/>
        <v>915020808.48022676</v>
      </c>
      <c r="Y79" s="204">
        <f t="shared" ca="1" si="52"/>
        <v>933910123.04312313</v>
      </c>
      <c r="Z79" s="204">
        <f t="shared" ca="1" si="52"/>
        <v>953026799.86232066</v>
      </c>
      <c r="AA79" s="204">
        <f t="shared" ca="1" si="52"/>
        <v>972373154.3022548</v>
      </c>
      <c r="AB79" s="204">
        <f t="shared" ca="1" si="52"/>
        <v>991951523.4337548</v>
      </c>
      <c r="AC79" s="204">
        <f t="shared" ca="1" si="52"/>
        <v>1011764266.2277038</v>
      </c>
      <c r="AD79" s="204">
        <f t="shared" ca="1" si="52"/>
        <v>1031813763.7503728</v>
      </c>
      <c r="AE79" s="204">
        <f t="shared" ca="1" si="52"/>
        <v>1052102419.3604376</v>
      </c>
      <c r="AF79" s="204">
        <f t="shared" ca="1" si="52"/>
        <v>1072632658.9076982</v>
      </c>
      <c r="AG79" s="204">
        <f t="shared" ca="1" si="52"/>
        <v>1093406930.9335103</v>
      </c>
      <c r="AH79" s="204">
        <f t="shared" ca="1" si="52"/>
        <v>1112932002.238214</v>
      </c>
      <c r="AI79" s="204">
        <f t="shared" ca="1" si="52"/>
        <v>1133782840.5848155</v>
      </c>
      <c r="AJ79" s="204">
        <f t="shared" ca="1" si="52"/>
        <v>1154842743.9571004</v>
      </c>
      <c r="AK79" s="204">
        <f t="shared" ca="1" si="52"/>
        <v>1176113464.0899031</v>
      </c>
      <c r="AL79" s="204">
        <f t="shared" ca="1" si="52"/>
        <v>1197596766.1744101</v>
      </c>
      <c r="AM79" s="204">
        <f t="shared" ca="1" si="52"/>
        <v>1219294428.9563472</v>
      </c>
      <c r="AN79" s="204">
        <f t="shared" ca="1" si="52"/>
        <v>1241208244.8348589</v>
      </c>
      <c r="AO79" s="204">
        <f t="shared" ca="1" si="52"/>
        <v>1263340019.962085</v>
      </c>
      <c r="AP79" s="204">
        <f t="shared" ca="1" si="52"/>
        <v>1285691574.3434398</v>
      </c>
      <c r="AQ79" s="204">
        <f t="shared" ca="1" si="52"/>
        <v>1308264741.9385979</v>
      </c>
      <c r="AR79" s="204">
        <f t="shared" ca="1" si="52"/>
        <v>1329901558.2995508</v>
      </c>
      <c r="AS79" s="204">
        <f t="shared" ca="1" si="52"/>
        <v>1352134616.0023508</v>
      </c>
      <c r="AT79" s="204">
        <f t="shared" ca="1" si="52"/>
        <v>1374559409.8297825</v>
      </c>
      <c r="AU79" s="204">
        <f t="shared" ca="1" si="52"/>
        <v>1397177314.9216709</v>
      </c>
      <c r="AV79" s="204">
        <f t="shared" ca="1" si="52"/>
        <v>1419989715.4455991</v>
      </c>
      <c r="AW79" s="204">
        <f t="shared" ca="1" si="52"/>
        <v>1442998004.653163</v>
      </c>
      <c r="AX79" s="204">
        <f t="shared" ca="1" si="52"/>
        <v>1466203584.9365675</v>
      </c>
      <c r="AY79" s="204">
        <f t="shared" ca="1" si="52"/>
        <v>1489607867.8855639</v>
      </c>
      <c r="AZ79" s="204">
        <f t="shared" ca="1" si="52"/>
        <v>1513212274.3447261</v>
      </c>
      <c r="BA79" s="204">
        <f t="shared" ca="1" si="52"/>
        <v>1537018234.4710774</v>
      </c>
      <c r="BB79" s="204">
        <f t="shared" ca="1" si="52"/>
        <v>1560109135.0276856</v>
      </c>
      <c r="BC79" s="204">
        <f t="shared" ca="1" si="52"/>
        <v>1581906792.7162964</v>
      </c>
      <c r="BD79" s="204">
        <f t="shared" ca="1" si="52"/>
        <v>1603868869.7021925</v>
      </c>
      <c r="BE79" s="204">
        <f t="shared" ca="1" si="52"/>
        <v>1625996403.6045499</v>
      </c>
      <c r="BF79" s="204">
        <f t="shared" ca="1" si="52"/>
        <v>1648290438.0482485</v>
      </c>
      <c r="BG79" s="204">
        <f t="shared" ca="1" si="52"/>
        <v>1670752022.6968985</v>
      </c>
      <c r="BH79" s="204">
        <f t="shared" ca="1" si="52"/>
        <v>1693382213.2860372</v>
      </c>
      <c r="BI79" s="204">
        <f t="shared" ca="1" si="52"/>
        <v>1716182071.6565082</v>
      </c>
      <c r="BJ79" s="204">
        <f t="shared" ca="1" si="52"/>
        <v>1739152665.7880135</v>
      </c>
      <c r="BK79" s="204">
        <f t="shared" ca="1" si="52"/>
        <v>1762295069.8328459</v>
      </c>
      <c r="BL79" s="204">
        <f t="shared" ca="1" si="52"/>
        <v>1785119581.3757813</v>
      </c>
      <c r="BM79" s="204">
        <f t="shared" ca="1" si="52"/>
        <v>1806776905.1166117</v>
      </c>
      <c r="BN79" s="204">
        <f t="shared" ca="1" si="52"/>
        <v>1828585177.0359724</v>
      </c>
      <c r="BO79" s="204">
        <f t="shared" ca="1" si="52"/>
        <v>1850545285.2454023</v>
      </c>
      <c r="BP79" s="204">
        <f t="shared" ca="1" si="50"/>
        <v>1872658122.6630769</v>
      </c>
      <c r="BQ79" s="204">
        <f t="shared" ca="1" si="50"/>
        <v>1894924587.038554</v>
      </c>
      <c r="BR79" s="204">
        <f t="shared" ca="1" si="50"/>
        <v>1917345580.9776475</v>
      </c>
      <c r="BS79" s="204">
        <f t="shared" ca="1" si="50"/>
        <v>1939922011.967422</v>
      </c>
      <c r="BT79" s="204">
        <f t="shared" ca="1" si="50"/>
        <v>1962654792.4013133</v>
      </c>
      <c r="BU79" s="204">
        <f t="shared" ca="1" si="50"/>
        <v>1985544839.6043732</v>
      </c>
      <c r="BV79" s="204">
        <f t="shared" ca="1" si="50"/>
        <v>2008092471.8691854</v>
      </c>
      <c r="BW79" s="204">
        <f t="shared" ca="1" si="50"/>
        <v>2030498834.4190075</v>
      </c>
      <c r="BX79" s="204">
        <f t="shared" ca="1" si="50"/>
        <v>2053051395.3879271</v>
      </c>
      <c r="BY79" s="204">
        <f t="shared" ca="1" si="50"/>
        <v>2075750962.2138748</v>
      </c>
      <c r="BZ79" s="204">
        <f t="shared" ca="1" si="50"/>
        <v>2098598346.4406953</v>
      </c>
      <c r="CA79" s="204">
        <f t="shared" ca="1" si="50"/>
        <v>2121594363.738018</v>
      </c>
      <c r="CB79" s="204">
        <f t="shared" ca="1" si="50"/>
        <v>2144739833.9212224</v>
      </c>
      <c r="CC79" s="204">
        <f t="shared" ca="1" si="50"/>
        <v>2168035580.9714961</v>
      </c>
      <c r="CD79" s="204">
        <f t="shared" ca="1" si="50"/>
        <v>2191482433.0559826</v>
      </c>
      <c r="CE79" s="204">
        <f t="shared" ca="1" si="50"/>
        <v>2215081222.5480356</v>
      </c>
      <c r="CF79" s="204">
        <f t="shared" ca="1" si="50"/>
        <v>2238832786.0475526</v>
      </c>
    </row>
    <row r="80" spans="1:84" s="126" customFormat="1" x14ac:dyDescent="0.2">
      <c r="A80" s="120"/>
      <c r="B80" s="213" t="s">
        <v>194</v>
      </c>
      <c r="D80" s="204">
        <f t="shared" ca="1" si="52"/>
        <v>267677475.1771217</v>
      </c>
      <c r="E80" s="204">
        <f t="shared" ca="1" si="52"/>
        <v>277126879.03152359</v>
      </c>
      <c r="F80" s="204">
        <f t="shared" ca="1" si="52"/>
        <v>284230300.62136692</v>
      </c>
      <c r="G80" s="204">
        <f t="shared" ca="1" si="52"/>
        <v>291448530.7735948</v>
      </c>
      <c r="H80" s="204">
        <f t="shared" ca="1" si="52"/>
        <v>378367512.54918295</v>
      </c>
      <c r="I80" s="204">
        <f t="shared" ca="1" si="52"/>
        <v>306235798.70944482</v>
      </c>
      <c r="J80" s="204">
        <f t="shared" ca="1" si="52"/>
        <v>313808078.64655918</v>
      </c>
      <c r="K80" s="204">
        <f t="shared" ca="1" si="52"/>
        <v>321501651.95375603</v>
      </c>
      <c r="L80" s="204">
        <f t="shared" ca="1" si="52"/>
        <v>329318192.02094638</v>
      </c>
      <c r="M80" s="204">
        <f t="shared" ca="1" si="52"/>
        <v>337259393.62437999</v>
      </c>
      <c r="N80" s="204">
        <f t="shared" ca="1" si="52"/>
        <v>344790079.21792048</v>
      </c>
      <c r="O80" s="204">
        <f t="shared" ca="1" si="52"/>
        <v>352865180.59959501</v>
      </c>
      <c r="P80" s="204">
        <f t="shared" ca="1" si="52"/>
        <v>361052462.1108557</v>
      </c>
      <c r="Q80" s="204">
        <f t="shared" ca="1" si="52"/>
        <v>369353245.81600499</v>
      </c>
      <c r="R80" s="204">
        <f t="shared" ca="1" si="52"/>
        <v>377768868.13610643</v>
      </c>
      <c r="S80" s="204">
        <f t="shared" ca="1" si="52"/>
        <v>386300679.99741709</v>
      </c>
      <c r="T80" s="204">
        <f t="shared" ca="1" si="52"/>
        <v>394950046.98130584</v>
      </c>
      <c r="U80" s="204">
        <f t="shared" ca="1" si="52"/>
        <v>403718349.47567111</v>
      </c>
      <c r="V80" s="204">
        <f t="shared" ca="1" si="52"/>
        <v>412606982.82787263</v>
      </c>
      <c r="W80" s="204">
        <f t="shared" ca="1" si="52"/>
        <v>421617357.49919307</v>
      </c>
      <c r="X80" s="204">
        <f t="shared" ca="1" si="52"/>
        <v>430251987.57498085</v>
      </c>
      <c r="Y80" s="204">
        <f t="shared" ca="1" si="52"/>
        <v>439133928.41549397</v>
      </c>
      <c r="Z80" s="204">
        <f t="shared" ca="1" si="52"/>
        <v>448122777.20469332</v>
      </c>
      <c r="AA80" s="204">
        <f t="shared" ca="1" si="52"/>
        <v>457219622.64944506</v>
      </c>
      <c r="AB80" s="204">
        <f t="shared" ca="1" si="52"/>
        <v>466425563.66317236</v>
      </c>
      <c r="AC80" s="204">
        <f t="shared" ca="1" si="52"/>
        <v>475741709.45691645</v>
      </c>
      <c r="AD80" s="204">
        <f t="shared" ca="1" si="52"/>
        <v>485169179.63118422</v>
      </c>
      <c r="AE80" s="204">
        <f t="shared" ca="1" si="52"/>
        <v>494709104.26858813</v>
      </c>
      <c r="AF80" s="204">
        <f t="shared" ca="1" si="52"/>
        <v>504362624.02728486</v>
      </c>
      <c r="AG80" s="204">
        <f t="shared" ca="1" si="52"/>
        <v>514130890.23522162</v>
      </c>
      <c r="AH80" s="204">
        <f t="shared" ca="1" si="52"/>
        <v>523311769.69153303</v>
      </c>
      <c r="AI80" s="204">
        <f t="shared" ca="1" si="52"/>
        <v>533116053.65310192</v>
      </c>
      <c r="AJ80" s="204">
        <f t="shared" ca="1" si="52"/>
        <v>543018642.21423292</v>
      </c>
      <c r="AK80" s="204">
        <f t="shared" ca="1" si="52"/>
        <v>553020359.05935812</v>
      </c>
      <c r="AL80" s="204">
        <f t="shared" ca="1" si="52"/>
        <v>563122034.20023048</v>
      </c>
      <c r="AM80" s="204">
        <f t="shared" ca="1" si="52"/>
        <v>573324504.02209222</v>
      </c>
      <c r="AN80" s="204">
        <f t="shared" ca="1" si="52"/>
        <v>583628611.33016932</v>
      </c>
      <c r="AO80" s="204">
        <f t="shared" ca="1" si="52"/>
        <v>594035205.3964932</v>
      </c>
      <c r="AP80" s="204">
        <f t="shared" ca="1" si="52"/>
        <v>604545142.00705349</v>
      </c>
      <c r="AQ80" s="204">
        <f t="shared" ca="1" si="52"/>
        <v>615159283.50928271</v>
      </c>
      <c r="AR80" s="204">
        <f t="shared" ca="1" si="52"/>
        <v>625333143.32657814</v>
      </c>
      <c r="AS80" s="204">
        <f t="shared" ca="1" si="52"/>
        <v>635787346.10851967</v>
      </c>
      <c r="AT80" s="204">
        <f t="shared" ca="1" si="52"/>
        <v>646331705.0968554</v>
      </c>
      <c r="AU80" s="204">
        <f t="shared" ca="1" si="52"/>
        <v>656966866.89579332</v>
      </c>
      <c r="AV80" s="204">
        <f t="shared" ca="1" si="52"/>
        <v>667693482.35448158</v>
      </c>
      <c r="AW80" s="204">
        <f t="shared" ca="1" si="52"/>
        <v>678512206.59345996</v>
      </c>
      <c r="AX80" s="204">
        <f t="shared" ca="1" si="52"/>
        <v>689423699.03127229</v>
      </c>
      <c r="AY80" s="204">
        <f t="shared" ca="1" si="52"/>
        <v>700428623.41123784</v>
      </c>
      <c r="AZ80" s="204">
        <f t="shared" ca="1" si="52"/>
        <v>711527647.82838476</v>
      </c>
      <c r="BA80" s="204">
        <f t="shared" ca="1" si="52"/>
        <v>722721444.75654578</v>
      </c>
      <c r="BB80" s="204">
        <f t="shared" ca="1" si="52"/>
        <v>733579013.42817187</v>
      </c>
      <c r="BC80" s="204">
        <f t="shared" ca="1" si="52"/>
        <v>743828487.85250902</v>
      </c>
      <c r="BD80" s="204">
        <f t="shared" ca="1" si="52"/>
        <v>754155273.85291052</v>
      </c>
      <c r="BE80" s="204">
        <f t="shared" ca="1" si="52"/>
        <v>764559859.32813823</v>
      </c>
      <c r="BF80" s="204">
        <f t="shared" ca="1" si="52"/>
        <v>775042735.00089538</v>
      </c>
      <c r="BG80" s="204">
        <f t="shared" ca="1" si="52"/>
        <v>785604394.43335533</v>
      </c>
      <c r="BH80" s="204">
        <f t="shared" ca="1" si="52"/>
        <v>796245334.04277182</v>
      </c>
      <c r="BI80" s="204">
        <f t="shared" ca="1" si="52"/>
        <v>806966053.11717319</v>
      </c>
      <c r="BJ80" s="204">
        <f t="shared" ca="1" si="52"/>
        <v>817767053.83113968</v>
      </c>
      <c r="BK80" s="204">
        <f t="shared" ca="1" si="52"/>
        <v>828648841.26166499</v>
      </c>
      <c r="BL80" s="204">
        <f t="shared" ca="1" si="52"/>
        <v>839381152.41556811</v>
      </c>
      <c r="BM80" s="204">
        <f t="shared" ca="1" si="52"/>
        <v>849564641.34611189</v>
      </c>
      <c r="BN80" s="204">
        <f t="shared" ca="1" si="52"/>
        <v>859819107.60768712</v>
      </c>
      <c r="BO80" s="204">
        <f t="shared" ca="1" si="52"/>
        <v>870144968.79914212</v>
      </c>
      <c r="BP80" s="204">
        <f t="shared" ca="1" si="50"/>
        <v>880542644.77945256</v>
      </c>
      <c r="BQ80" s="204">
        <f t="shared" ca="1" si="50"/>
        <v>891012557.67935872</v>
      </c>
      <c r="BR80" s="204">
        <f t="shared" ca="1" si="50"/>
        <v>901555131.91306019</v>
      </c>
      <c r="BS80" s="204">
        <f t="shared" ca="1" si="50"/>
        <v>912170794.1899693</v>
      </c>
      <c r="BT80" s="204">
        <f t="shared" ca="1" si="50"/>
        <v>922859973.5265224</v>
      </c>
      <c r="BU80" s="204">
        <f t="shared" ca="1" si="50"/>
        <v>933623101.25805092</v>
      </c>
      <c r="BV80" s="204">
        <f t="shared" ca="1" si="50"/>
        <v>944225222.03366232</v>
      </c>
      <c r="BW80" s="204">
        <f t="shared" ca="1" si="50"/>
        <v>954760923.02036607</v>
      </c>
      <c r="BX80" s="204">
        <f t="shared" ca="1" si="50"/>
        <v>965365368.00643682</v>
      </c>
      <c r="BY80" s="204">
        <f t="shared" ca="1" si="50"/>
        <v>976038936.65750408</v>
      </c>
      <c r="BZ80" s="204">
        <f t="shared" ca="1" si="50"/>
        <v>986782010.56984079</v>
      </c>
      <c r="CA80" s="204">
        <f t="shared" ca="1" si="50"/>
        <v>997594973.27970648</v>
      </c>
      <c r="CB80" s="204">
        <f t="shared" ca="1" si="50"/>
        <v>1008478210.272735</v>
      </c>
      <c r="CC80" s="204">
        <f t="shared" ca="1" si="50"/>
        <v>1019432108.9933658</v>
      </c>
      <c r="CD80" s="204">
        <f t="shared" ca="1" si="50"/>
        <v>1030457058.8543192</v>
      </c>
      <c r="CE80" s="204">
        <f t="shared" ca="1" si="50"/>
        <v>1041553451.2461175</v>
      </c>
      <c r="CF80" s="204">
        <f t="shared" ca="1" si="50"/>
        <v>1052721679.5466474</v>
      </c>
    </row>
    <row r="81" spans="1:84" s="126" customFormat="1" x14ac:dyDescent="0.2">
      <c r="A81" s="120"/>
      <c r="B81" s="127" t="s">
        <v>195</v>
      </c>
      <c r="D81" s="205">
        <f t="shared" ref="D81" ca="1" si="53">SUM(D65:D73)</f>
        <v>10552134176.378229</v>
      </c>
      <c r="E81" s="205">
        <f t="shared" ref="E81:BP81" ca="1" si="54">SUM(E65:E73)</f>
        <v>10947077632.6362</v>
      </c>
      <c r="F81" s="205">
        <f t="shared" ca="1" si="54"/>
        <v>11107165806.293097</v>
      </c>
      <c r="G81" s="205">
        <f t="shared" ca="1" si="54"/>
        <v>11276750071.498156</v>
      </c>
      <c r="H81" s="205">
        <f t="shared" ca="1" si="54"/>
        <v>11429337059.215237</v>
      </c>
      <c r="I81" s="205">
        <f t="shared" ca="1" si="54"/>
        <v>11442546026.64151</v>
      </c>
      <c r="J81" s="205">
        <f t="shared" ca="1" si="54"/>
        <v>11627167163.677776</v>
      </c>
      <c r="K81" s="205">
        <f t="shared" ca="1" si="54"/>
        <v>11818094822.158852</v>
      </c>
      <c r="L81" s="205">
        <f t="shared" ca="1" si="54"/>
        <v>12015240056.21413</v>
      </c>
      <c r="M81" s="205">
        <f t="shared" ca="1" si="54"/>
        <v>12218526200.859106</v>
      </c>
      <c r="N81" s="205">
        <f t="shared" ca="1" si="54"/>
        <v>12408565583.040361</v>
      </c>
      <c r="O81" s="205">
        <f t="shared" ca="1" si="54"/>
        <v>12619754626.067051</v>
      </c>
      <c r="P81" s="205">
        <f t="shared" ca="1" si="54"/>
        <v>12836331736.269384</v>
      </c>
      <c r="Q81" s="205">
        <f t="shared" ca="1" si="54"/>
        <v>13058249223.052996</v>
      </c>
      <c r="R81" s="205">
        <f t="shared" ca="1" si="54"/>
        <v>13285466266.758762</v>
      </c>
      <c r="S81" s="205">
        <f t="shared" ca="1" si="54"/>
        <v>13517948340.026434</v>
      </c>
      <c r="T81" s="205">
        <f t="shared" ca="1" si="54"/>
        <v>13755666689.784386</v>
      </c>
      <c r="U81" s="205">
        <f t="shared" ca="1" si="54"/>
        <v>13998597872.943617</v>
      </c>
      <c r="V81" s="205">
        <f t="shared" ca="1" si="54"/>
        <v>14246723339.740618</v>
      </c>
      <c r="W81" s="205">
        <f t="shared" ca="1" si="54"/>
        <v>14500029059.421909</v>
      </c>
      <c r="X81" s="205">
        <f t="shared" ca="1" si="54"/>
        <v>14741411336.273174</v>
      </c>
      <c r="Y81" s="205">
        <f t="shared" ca="1" si="54"/>
        <v>15045727243.899822</v>
      </c>
      <c r="Z81" s="205">
        <f t="shared" ca="1" si="54"/>
        <v>15353706067.063519</v>
      </c>
      <c r="AA81" s="205">
        <f t="shared" ca="1" si="54"/>
        <v>15665385107.404249</v>
      </c>
      <c r="AB81" s="205">
        <f t="shared" ca="1" si="54"/>
        <v>15980802016.262484</v>
      </c>
      <c r="AC81" s="205">
        <f t="shared" ca="1" si="54"/>
        <v>16299994797.799183</v>
      </c>
      <c r="AD81" s="205">
        <f t="shared" ca="1" si="54"/>
        <v>16623001812.142689</v>
      </c>
      <c r="AE81" s="205">
        <f t="shared" ca="1" si="54"/>
        <v>16949861778.562777</v>
      </c>
      <c r="AF81" s="205">
        <f t="shared" ca="1" si="54"/>
        <v>17280613778.672108</v>
      </c>
      <c r="AG81" s="205">
        <f t="shared" ca="1" si="54"/>
        <v>17615297259.655308</v>
      </c>
      <c r="AH81" s="205">
        <f t="shared" ca="1" si="54"/>
        <v>17929855535.699223</v>
      </c>
      <c r="AI81" s="205">
        <f t="shared" ca="1" si="54"/>
        <v>18265771704.182972</v>
      </c>
      <c r="AJ81" s="205">
        <f t="shared" ca="1" si="54"/>
        <v>18605056000.967991</v>
      </c>
      <c r="AK81" s="205">
        <f t="shared" ca="1" si="54"/>
        <v>18947736647.258724</v>
      </c>
      <c r="AL81" s="205">
        <f t="shared" ca="1" si="54"/>
        <v>19293842081.047253</v>
      </c>
      <c r="AM81" s="205">
        <f t="shared" ca="1" si="54"/>
        <v>19643400958.695099</v>
      </c>
      <c r="AN81" s="205">
        <f t="shared" ca="1" si="54"/>
        <v>19996442156.52623</v>
      </c>
      <c r="AO81" s="205">
        <f t="shared" ca="1" si="54"/>
        <v>20352994772.43132</v>
      </c>
      <c r="AP81" s="205">
        <f t="shared" ca="1" si="54"/>
        <v>20713088127.483219</v>
      </c>
      <c r="AQ81" s="205">
        <f t="shared" ca="1" si="54"/>
        <v>21076751767.563969</v>
      </c>
      <c r="AR81" s="205">
        <f t="shared" ca="1" si="54"/>
        <v>21425330348.784466</v>
      </c>
      <c r="AS81" s="205">
        <f t="shared" ca="1" si="54"/>
        <v>21783515492.43766</v>
      </c>
      <c r="AT81" s="205">
        <f t="shared" ca="1" si="54"/>
        <v>22144789596.770687</v>
      </c>
      <c r="AU81" s="205">
        <f t="shared" ca="1" si="54"/>
        <v>22509174815.945206</v>
      </c>
      <c r="AV81" s="205">
        <f t="shared" ca="1" si="54"/>
        <v>22876693449.564388</v>
      </c>
      <c r="AW81" s="205">
        <f t="shared" ca="1" si="54"/>
        <v>23247367943.579189</v>
      </c>
      <c r="AX81" s="205">
        <f t="shared" ca="1" si="54"/>
        <v>23621220891.200191</v>
      </c>
      <c r="AY81" s="205">
        <f t="shared" ca="1" si="54"/>
        <v>23998275033.814835</v>
      </c>
      <c r="AZ81" s="205">
        <f t="shared" ca="1" si="54"/>
        <v>24378553261.910213</v>
      </c>
      <c r="BA81" s="205">
        <f t="shared" ca="1" si="54"/>
        <v>24762078616.001419</v>
      </c>
      <c r="BB81" s="205">
        <f t="shared" ca="1" si="54"/>
        <v>25134084030.393105</v>
      </c>
      <c r="BC81" s="205">
        <f t="shared" ca="1" si="54"/>
        <v>25485254639.884743</v>
      </c>
      <c r="BD81" s="205">
        <f t="shared" ca="1" si="54"/>
        <v>25839074122.573833</v>
      </c>
      <c r="BE81" s="205">
        <f t="shared" ca="1" si="54"/>
        <v>26195559195.000362</v>
      </c>
      <c r="BF81" s="205">
        <f t="shared" ca="1" si="54"/>
        <v>26554726670.459034</v>
      </c>
      <c r="BG81" s="205">
        <f t="shared" ca="1" si="54"/>
        <v>26916593459.531391</v>
      </c>
      <c r="BH81" s="205">
        <f t="shared" ca="1" si="54"/>
        <v>27281176570.620636</v>
      </c>
      <c r="BI81" s="205">
        <f t="shared" ca="1" si="54"/>
        <v>27648493110.489365</v>
      </c>
      <c r="BJ81" s="205">
        <f t="shared" ca="1" si="54"/>
        <v>28018560284.800083</v>
      </c>
      <c r="BK81" s="205">
        <f t="shared" ca="1" si="54"/>
        <v>28391395398.658741</v>
      </c>
      <c r="BL81" s="205">
        <f t="shared" ca="1" si="54"/>
        <v>28759109117.747887</v>
      </c>
      <c r="BM81" s="205">
        <f t="shared" ca="1" si="54"/>
        <v>29108018821.915916</v>
      </c>
      <c r="BN81" s="205">
        <f t="shared" ca="1" si="54"/>
        <v>29459360372.634056</v>
      </c>
      <c r="BO81" s="205">
        <f t="shared" ca="1" si="54"/>
        <v>29813148077.799683</v>
      </c>
      <c r="BP81" s="205">
        <f t="shared" ca="1" si="54"/>
        <v>30169396322.747356</v>
      </c>
      <c r="BQ81" s="205">
        <f t="shared" ref="BQ81:CF81" ca="1" si="55">SUM(BQ65:BQ73)</f>
        <v>30528119570.647518</v>
      </c>
      <c r="BR81" s="205">
        <f t="shared" ca="1" si="55"/>
        <v>30889332362.907169</v>
      </c>
      <c r="BS81" s="205">
        <f t="shared" ca="1" si="55"/>
        <v>31253049319.572594</v>
      </c>
      <c r="BT81" s="205">
        <f t="shared" ca="1" si="55"/>
        <v>31619285139.734039</v>
      </c>
      <c r="BU81" s="205">
        <f t="shared" ca="1" si="55"/>
        <v>31988054601.932407</v>
      </c>
      <c r="BV81" s="205">
        <f t="shared" ca="1" si="55"/>
        <v>32351307600.491035</v>
      </c>
      <c r="BW81" s="205">
        <f t="shared" ca="1" si="55"/>
        <v>32712284304.750584</v>
      </c>
      <c r="BX81" s="205">
        <f t="shared" ca="1" si="55"/>
        <v>33075616331.75005</v>
      </c>
      <c r="BY81" s="205">
        <f t="shared" ca="1" si="55"/>
        <v>33441316689.679256</v>
      </c>
      <c r="BZ81" s="205">
        <f t="shared" ca="1" si="55"/>
        <v>33809398452.876167</v>
      </c>
      <c r="CA81" s="205">
        <f t="shared" ca="1" si="55"/>
        <v>34179874762.147003</v>
      </c>
      <c r="CB81" s="205">
        <f t="shared" ca="1" si="55"/>
        <v>34552758825.087883</v>
      </c>
      <c r="CC81" s="205">
        <f t="shared" ca="1" si="55"/>
        <v>34928063916.407951</v>
      </c>
      <c r="CD81" s="205">
        <f t="shared" ca="1" si="55"/>
        <v>35305803378.254044</v>
      </c>
      <c r="CE81" s="205">
        <f t="shared" ca="1" si="55"/>
        <v>35685990620.536896</v>
      </c>
      <c r="CF81" s="205">
        <f t="shared" ca="1" si="55"/>
        <v>36068639121.258789</v>
      </c>
    </row>
    <row r="82" spans="1:84" s="126" customFormat="1" x14ac:dyDescent="0.2">
      <c r="A82" s="120"/>
      <c r="B82" s="127" t="s">
        <v>196</v>
      </c>
      <c r="D82" s="222">
        <f ca="1">SUMPRODUCT(D75:D80,_xlfn.ANCHORARRAY(Control!$Y$11))</f>
        <v>2974914622.4734788</v>
      </c>
      <c r="E82" s="222">
        <f ca="1">SUMPRODUCT(E75:E80,_xlfn.ANCHORARRAY(Control!$Y$11))</f>
        <v>3079110263.8014302</v>
      </c>
      <c r="F82" s="222">
        <f ca="1">SUMPRODUCT(F75:F80,_xlfn.ANCHORARRAY(Control!$Y$11))</f>
        <v>3142388423.6805944</v>
      </c>
      <c r="G82" s="222">
        <f ca="1">SUMPRODUCT(G75:G80,_xlfn.ANCHORARRAY(Control!$Y$11))</f>
        <v>3190783158.2652888</v>
      </c>
      <c r="H82" s="222">
        <f ca="1">SUMPRODUCT(H75:H80,_xlfn.ANCHORARRAY(Control!$Y$11))</f>
        <v>3227106413.9420466</v>
      </c>
      <c r="I82" s="222">
        <f ca="1">SUMPRODUCT(I75:I80,_xlfn.ANCHORARRAY(Control!$Y$11))</f>
        <v>3219820887.5584178</v>
      </c>
      <c r="J82" s="222">
        <f ca="1">SUMPRODUCT(J75:J80,_xlfn.ANCHORARRAY(Control!$Y$11))</f>
        <v>3271985754.3703275</v>
      </c>
      <c r="K82" s="222">
        <f ca="1">SUMPRODUCT(K75:K80,_xlfn.ANCHORARRAY(Control!$Y$11))</f>
        <v>3325921347.6543632</v>
      </c>
      <c r="L82" s="222">
        <f ca="1">SUMPRODUCT(L75:L80,_xlfn.ANCHORARRAY(Control!$Y$11))</f>
        <v>3381602969.0342655</v>
      </c>
      <c r="M82" s="222">
        <f ca="1">SUMPRODUCT(M75:M80,_xlfn.ANCHORARRAY(Control!$Y$11))</f>
        <v>3439009350.8315735</v>
      </c>
      <c r="N82" s="222">
        <f ca="1">SUMPRODUCT(N75:N80,_xlfn.ANCHORARRAY(Control!$Y$11))</f>
        <v>3492683662.9102807</v>
      </c>
      <c r="O82" s="222">
        <f ca="1">SUMPRODUCT(O75:O80,_xlfn.ANCHORARRAY(Control!$Y$11))</f>
        <v>3552307527.172657</v>
      </c>
      <c r="P82" s="222">
        <f ca="1">SUMPRODUCT(P75:P80,_xlfn.ANCHORARRAY(Control!$Y$11))</f>
        <v>3613444933.4049873</v>
      </c>
      <c r="Q82" s="222">
        <f ca="1">SUMPRODUCT(Q75:Q80,_xlfn.ANCHORARRAY(Control!$Y$11))</f>
        <v>3676082673.5453849</v>
      </c>
      <c r="R82" s="222">
        <f ca="1">SUMPRODUCT(R75:R80,_xlfn.ANCHORARRAY(Control!$Y$11))</f>
        <v>3740209459.1401267</v>
      </c>
      <c r="S82" s="222">
        <f ca="1">SUMPRODUCT(S75:S80,_xlfn.ANCHORARRAY(Control!$Y$11))</f>
        <v>3805815759.7942595</v>
      </c>
      <c r="T82" s="222">
        <f ca="1">SUMPRODUCT(T75:T80,_xlfn.ANCHORARRAY(Control!$Y$11))</f>
        <v>3872893658.5497684</v>
      </c>
      <c r="U82" s="222">
        <f ca="1">SUMPRODUCT(U75:U80,_xlfn.ANCHORARRAY(Control!$Y$11))</f>
        <v>3941436722.2586918</v>
      </c>
      <c r="V82" s="222">
        <f ca="1">SUMPRODUCT(V75:V80,_xlfn.ANCHORARRAY(Control!$Y$11))</f>
        <v>4011439885.2604194</v>
      </c>
      <c r="W82" s="222">
        <f ca="1">SUMPRODUCT(W75:W80,_xlfn.ANCHORARRAY(Control!$Y$11))</f>
        <v>4082899344.8813658</v>
      </c>
      <c r="X82" s="222">
        <f ca="1">SUMPRODUCT(X75:X80,_xlfn.ANCHORARRAY(Control!$Y$11))</f>
        <v>4150999051.5309029</v>
      </c>
      <c r="Y82" s="222">
        <f ca="1">SUMPRODUCT(Y75:Y80,_xlfn.ANCHORARRAY(Control!$Y$11))</f>
        <v>4236690641.5316973</v>
      </c>
      <c r="Z82" s="222">
        <f ca="1">SUMPRODUCT(Z75:Z80,_xlfn.ANCHORARRAY(Control!$Y$11))</f>
        <v>4323413663.1629858</v>
      </c>
      <c r="AA82" s="222">
        <f ca="1">SUMPRODUCT(AA75:AA80,_xlfn.ANCHORARRAY(Control!$Y$11))</f>
        <v>4411178620.1043549</v>
      </c>
      <c r="AB82" s="222">
        <f ca="1">SUMPRODUCT(AB75:AB80,_xlfn.ANCHORARRAY(Control!$Y$11))</f>
        <v>4499996114.5067177</v>
      </c>
      <c r="AC82" s="222">
        <f ca="1">SUMPRODUCT(AC75:AC80,_xlfn.ANCHORARRAY(Control!$Y$11))</f>
        <v>4589876847.8708591</v>
      </c>
      <c r="AD82" s="222">
        <f ca="1">SUMPRODUCT(AD75:AD80,_xlfn.ANCHORARRAY(Control!$Y$11))</f>
        <v>4680831621.9335728</v>
      </c>
      <c r="AE82" s="222">
        <f ca="1">SUMPRODUCT(AE75:AE80,_xlfn.ANCHORARRAY(Control!$Y$11))</f>
        <v>4772871339.5614243</v>
      </c>
      <c r="AF82" s="222">
        <f ca="1">SUMPRODUCT(AF75:AF80,_xlfn.ANCHORARRAY(Control!$Y$11))</f>
        <v>4866007005.6522512</v>
      </c>
      <c r="AG82" s="222">
        <f ca="1">SUMPRODUCT(AG75:AG80,_xlfn.ANCHORARRAY(Control!$Y$11))</f>
        <v>4960249728.0444193</v>
      </c>
      <c r="AH82" s="222">
        <f ca="1">SUMPRODUCT(AH75:AH80,_xlfn.ANCHORARRAY(Control!$Y$11))</f>
        <v>5048825441.7072935</v>
      </c>
      <c r="AI82" s="222">
        <f ca="1">SUMPRODUCT(AI75:AI80,_xlfn.ANCHORARRAY(Control!$Y$11))</f>
        <v>5143415288.6994314</v>
      </c>
      <c r="AJ82" s="222">
        <f ca="1">SUMPRODUCT(AJ75:AJ80,_xlfn.ANCHORARRAY(Control!$Y$11))</f>
        <v>5238953559.0705366</v>
      </c>
      <c r="AK82" s="222">
        <f ca="1">SUMPRODUCT(AK75:AK80,_xlfn.ANCHORARRAY(Control!$Y$11))</f>
        <v>5335448199.5637045</v>
      </c>
      <c r="AL82" s="222">
        <f ca="1">SUMPRODUCT(AL75:AL80,_xlfn.ANCHORARRAY(Control!$Y$11))</f>
        <v>5432907217.9667511</v>
      </c>
      <c r="AM82" s="222">
        <f ca="1">SUMPRODUCT(AM75:AM80,_xlfn.ANCHORARRAY(Control!$Y$11))</f>
        <v>5531338683.557641</v>
      </c>
      <c r="AN82" s="222">
        <f ca="1">SUMPRODUCT(AN75:AN80,_xlfn.ANCHORARRAY(Control!$Y$11))</f>
        <v>5630750727.55305</v>
      </c>
      <c r="AO82" s="222">
        <f ca="1">SUMPRODUCT(AO75:AO80,_xlfn.ANCHORARRAY(Control!$Y$11))</f>
        <v>5731151543.5600996</v>
      </c>
      <c r="AP82" s="222">
        <f ca="1">SUMPRODUCT(AP75:AP80,_xlfn.ANCHORARRAY(Control!$Y$11))</f>
        <v>5832549388.0312691</v>
      </c>
      <c r="AQ82" s="222">
        <f ca="1">SUMPRODUCT(AQ75:AQ80,_xlfn.ANCHORARRAY(Control!$Y$11))</f>
        <v>5934952580.7225246</v>
      </c>
      <c r="AR82" s="222">
        <f ca="1">SUMPRODUCT(AR75:AR80,_xlfn.ANCHORARRAY(Control!$Y$11))</f>
        <v>6033108007.5513325</v>
      </c>
      <c r="AS82" s="222">
        <f ca="1">SUMPRODUCT(AS75:AS80,_xlfn.ANCHORARRAY(Control!$Y$11))</f>
        <v>6133968508.3635435</v>
      </c>
      <c r="AT82" s="222">
        <f ca="1">SUMPRODUCT(AT75:AT80,_xlfn.ANCHORARRAY(Control!$Y$11))</f>
        <v>6235698822.2426863</v>
      </c>
      <c r="AU82" s="222">
        <f ca="1">SUMPRODUCT(AU75:AU80,_xlfn.ANCHORARRAY(Control!$Y$11))</f>
        <v>6338305187.5262566</v>
      </c>
      <c r="AV82" s="222">
        <f ca="1">SUMPRODUCT(AV75:AV80,_xlfn.ANCHORARRAY(Control!$Y$11))</f>
        <v>6441793883.5062695</v>
      </c>
      <c r="AW82" s="222">
        <f ca="1">SUMPRODUCT(AW75:AW80,_xlfn.ANCHORARRAY(Control!$Y$11))</f>
        <v>6546171230.6844749</v>
      </c>
      <c r="AX82" s="222">
        <f ca="1">SUMPRODUCT(AX75:AX80,_xlfn.ANCHORARRAY(Control!$Y$11))</f>
        <v>6651443591.0291033</v>
      </c>
      <c r="AY82" s="222">
        <f ca="1">SUMPRODUCT(AY75:AY80,_xlfn.ANCHORARRAY(Control!$Y$11))</f>
        <v>6757617368.2331505</v>
      </c>
      <c r="AZ82" s="222">
        <f ca="1">SUMPRODUCT(AZ75:AZ80,_xlfn.ANCHORARRAY(Control!$Y$11))</f>
        <v>6864699007.9742336</v>
      </c>
      <c r="BA82" s="222">
        <f ca="1">SUMPRODUCT(BA75:BA80,_xlfn.ANCHORARRAY(Control!$Y$11))</f>
        <v>6972694998.1759949</v>
      </c>
      <c r="BB82" s="222">
        <f ca="1">SUMPRODUCT(BB75:BB80,_xlfn.ANCHORARRAY(Control!$Y$11))</f>
        <v>7077447115.8294811</v>
      </c>
      <c r="BC82" s="222">
        <f ca="1">SUMPRODUCT(BC75:BC80,_xlfn.ANCHORARRAY(Control!$Y$11))</f>
        <v>7176332411.2820539</v>
      </c>
      <c r="BD82" s="222">
        <f ca="1">SUMPRODUCT(BD75:BD80,_xlfn.ANCHORARRAY(Control!$Y$11))</f>
        <v>7275963596.623498</v>
      </c>
      <c r="BE82" s="222">
        <f ca="1">SUMPRODUCT(BE75:BE80,_xlfn.ANCHORARRAY(Control!$Y$11))</f>
        <v>7376345379.0244331</v>
      </c>
      <c r="BF82" s="222">
        <f ca="1">SUMPRODUCT(BF75:BF80,_xlfn.ANCHORARRAY(Control!$Y$11))</f>
        <v>7477482492.9004288</v>
      </c>
      <c r="BG82" s="222">
        <f ca="1">SUMPRODUCT(BG75:BG80,_xlfn.ANCHORARRAY(Control!$Y$11))</f>
        <v>7579379700.0618086</v>
      </c>
      <c r="BH82" s="222">
        <f ca="1">SUMPRODUCT(BH75:BH80,_xlfn.ANCHORARRAY(Control!$Y$11))</f>
        <v>7682041789.8642683</v>
      </c>
      <c r="BI82" s="222">
        <f ca="1">SUMPRODUCT(BI75:BI80,_xlfn.ANCHORARRAY(Control!$Y$11))</f>
        <v>7785473579.3602877</v>
      </c>
      <c r="BJ82" s="222">
        <f ca="1">SUMPRODUCT(BJ75:BJ80,_xlfn.ANCHORARRAY(Control!$Y$11))</f>
        <v>7889679913.4513493</v>
      </c>
      <c r="BK82" s="222">
        <f ca="1">SUMPRODUCT(BK75:BK80,_xlfn.ANCHORARRAY(Control!$Y$11))</f>
        <v>7994665665.0409594</v>
      </c>
      <c r="BL82" s="222">
        <f ca="1">SUMPRODUCT(BL75:BL80,_xlfn.ANCHORARRAY(Control!$Y$11))</f>
        <v>8098209295.1987209</v>
      </c>
      <c r="BM82" s="222">
        <f ca="1">SUMPRODUCT(BM75:BM80,_xlfn.ANCHORARRAY(Control!$Y$11))</f>
        <v>8196457948.7697763</v>
      </c>
      <c r="BN82" s="222">
        <f ca="1">SUMPRODUCT(BN75:BN80,_xlfn.ANCHORARRAY(Control!$Y$11))</f>
        <v>8295391380.2226276</v>
      </c>
      <c r="BO82" s="222">
        <f ca="1">SUMPRODUCT(BO75:BO80,_xlfn.ANCHORARRAY(Control!$Y$11))</f>
        <v>8395013618.4840345</v>
      </c>
      <c r="BP82" s="222">
        <f ca="1">SUMPRODUCT(BP75:BP80,_xlfn.ANCHORARRAY(Control!$Y$11))</f>
        <v>8495328714.2861071</v>
      </c>
      <c r="BQ82" s="222">
        <f ca="1">SUMPRODUCT(BQ75:BQ80,_xlfn.ANCHORARRAY(Control!$Y$11))</f>
        <v>8596340740.2785778</v>
      </c>
      <c r="BR82" s="222">
        <f ca="1">SUMPRODUCT(BR75:BR80,_xlfn.ANCHORARRAY(Control!$Y$11))</f>
        <v>8698053791.1416264</v>
      </c>
      <c r="BS82" s="222">
        <f ca="1">SUMPRODUCT(BS75:BS80,_xlfn.ANCHORARRAY(Control!$Y$11))</f>
        <v>8800471983.6992798</v>
      </c>
      <c r="BT82" s="222">
        <f ca="1">SUMPRODUCT(BT75:BT80,_xlfn.ANCHORARRAY(Control!$Y$11))</f>
        <v>8903599457.0333614</v>
      </c>
      <c r="BU82" s="222">
        <f ca="1">SUMPRODUCT(BU75:BU80,_xlfn.ANCHORARRAY(Control!$Y$11))</f>
        <v>9007440372.5980225</v>
      </c>
      <c r="BV82" s="222">
        <f ca="1">SUMPRODUCT(BV75:BV80,_xlfn.ANCHORARRAY(Control!$Y$11))</f>
        <v>9109727920.2428799</v>
      </c>
      <c r="BW82" s="222">
        <f ca="1">SUMPRODUCT(BW75:BW80,_xlfn.ANCHORARRAY(Control!$Y$11))</f>
        <v>9211374498.330883</v>
      </c>
      <c r="BX82" s="222">
        <f ca="1">SUMPRODUCT(BX75:BX80,_xlfn.ANCHORARRAY(Control!$Y$11))</f>
        <v>9313684306.1962852</v>
      </c>
      <c r="BY82" s="222">
        <f ca="1">SUMPRODUCT(BY75:BY80,_xlfn.ANCHORARRAY(Control!$Y$11))</f>
        <v>9416661006.7846107</v>
      </c>
      <c r="BZ82" s="222">
        <f ca="1">SUMPRODUCT(BZ75:BZ80,_xlfn.ANCHORARRAY(Control!$Y$11))</f>
        <v>9520308281.6678753</v>
      </c>
      <c r="CA82" s="222">
        <f ca="1">SUMPRODUCT(CA75:CA80,_xlfn.ANCHORARRAY(Control!$Y$11))</f>
        <v>9624629831.1347389</v>
      </c>
      <c r="CB82" s="222">
        <f ca="1">SUMPRODUCT(CB75:CB80,_xlfn.ANCHORARRAY(Control!$Y$11))</f>
        <v>9729629374.2810726</v>
      </c>
      <c r="CC82" s="222">
        <f ca="1">SUMPRODUCT(CC75:CC80,_xlfn.ANCHORARRAY(Control!$Y$11))</f>
        <v>9835310649.1009426</v>
      </c>
      <c r="CD82" s="222">
        <f ca="1">SUMPRODUCT(CD75:CD80,_xlfn.ANCHORARRAY(Control!$Y$11))</f>
        <v>9941677412.578043</v>
      </c>
      <c r="CE82" s="222">
        <f ca="1">SUMPRODUCT(CE75:CE80,_xlfn.ANCHORARRAY(Control!$Y$11))</f>
        <v>10048733440.777527</v>
      </c>
      <c r="CF82" s="222">
        <f ca="1">SUMPRODUCT(CF75:CF80,_xlfn.ANCHORARRAY(Control!$Y$11))</f>
        <v>10156482528.938305</v>
      </c>
    </row>
    <row r="83" spans="1:84" s="126" customFormat="1" x14ac:dyDescent="0.2">
      <c r="A83" s="120"/>
      <c r="B83" s="127" t="s">
        <v>197</v>
      </c>
      <c r="D83" s="222">
        <f ca="1">D82*0.25</f>
        <v>743728655.6183697</v>
      </c>
      <c r="E83" s="222">
        <f t="shared" ref="E83:BP83" ca="1" si="56">E82*0.25</f>
        <v>769777565.95035756</v>
      </c>
      <c r="F83" s="222">
        <f t="shared" ca="1" si="56"/>
        <v>785597105.92014861</v>
      </c>
      <c r="G83" s="222">
        <f t="shared" ca="1" si="56"/>
        <v>797695789.56632221</v>
      </c>
      <c r="H83" s="222">
        <f t="shared" ca="1" si="56"/>
        <v>806776603.48551166</v>
      </c>
      <c r="I83" s="222">
        <f t="shared" ca="1" si="56"/>
        <v>804955221.88960445</v>
      </c>
      <c r="J83" s="222">
        <f t="shared" ca="1" si="56"/>
        <v>817996438.59258187</v>
      </c>
      <c r="K83" s="222">
        <f t="shared" ca="1" si="56"/>
        <v>831480336.91359079</v>
      </c>
      <c r="L83" s="222">
        <f t="shared" ca="1" si="56"/>
        <v>845400742.25856638</v>
      </c>
      <c r="M83" s="222">
        <f t="shared" ca="1" si="56"/>
        <v>859752337.70789337</v>
      </c>
      <c r="N83" s="222">
        <f t="shared" ca="1" si="56"/>
        <v>873170915.72757018</v>
      </c>
      <c r="O83" s="222">
        <f t="shared" ca="1" si="56"/>
        <v>888076881.79316425</v>
      </c>
      <c r="P83" s="222">
        <f t="shared" ca="1" si="56"/>
        <v>903361233.35124683</v>
      </c>
      <c r="Q83" s="222">
        <f t="shared" ca="1" si="56"/>
        <v>919020668.38634622</v>
      </c>
      <c r="R83" s="222">
        <f t="shared" ca="1" si="56"/>
        <v>935052364.78503168</v>
      </c>
      <c r="S83" s="222">
        <f t="shared" ca="1" si="56"/>
        <v>951453939.94856489</v>
      </c>
      <c r="T83" s="222">
        <f t="shared" ca="1" si="56"/>
        <v>968223414.63744211</v>
      </c>
      <c r="U83" s="222">
        <f t="shared" ca="1" si="56"/>
        <v>985359180.56467295</v>
      </c>
      <c r="V83" s="222">
        <f t="shared" ca="1" si="56"/>
        <v>1002859971.3151048</v>
      </c>
      <c r="W83" s="222">
        <f t="shared" ca="1" si="56"/>
        <v>1020724836.2203414</v>
      </c>
      <c r="X83" s="222">
        <f t="shared" ca="1" si="56"/>
        <v>1037749762.8827257</v>
      </c>
      <c r="Y83" s="222">
        <f t="shared" ca="1" si="56"/>
        <v>1059172660.3829243</v>
      </c>
      <c r="Z83" s="222">
        <f t="shared" ca="1" si="56"/>
        <v>1080853415.7907465</v>
      </c>
      <c r="AA83" s="222">
        <f t="shared" ca="1" si="56"/>
        <v>1102794655.0260887</v>
      </c>
      <c r="AB83" s="222">
        <f t="shared" ca="1" si="56"/>
        <v>1124999028.6266794</v>
      </c>
      <c r="AC83" s="222">
        <f t="shared" ca="1" si="56"/>
        <v>1147469211.9677148</v>
      </c>
      <c r="AD83" s="222">
        <f t="shared" ca="1" si="56"/>
        <v>1170207905.4833932</v>
      </c>
      <c r="AE83" s="222">
        <f t="shared" ca="1" si="56"/>
        <v>1193217834.8903561</v>
      </c>
      <c r="AF83" s="222">
        <f t="shared" ca="1" si="56"/>
        <v>1216501751.4130628</v>
      </c>
      <c r="AG83" s="222">
        <f t="shared" ca="1" si="56"/>
        <v>1240062432.0111048</v>
      </c>
      <c r="AH83" s="222">
        <f t="shared" ca="1" si="56"/>
        <v>1262206360.4268234</v>
      </c>
      <c r="AI83" s="222">
        <f t="shared" ca="1" si="56"/>
        <v>1285853822.1748579</v>
      </c>
      <c r="AJ83" s="222">
        <f t="shared" ca="1" si="56"/>
        <v>1309738389.7676342</v>
      </c>
      <c r="AK83" s="222">
        <f t="shared" ca="1" si="56"/>
        <v>1333862049.8909261</v>
      </c>
      <c r="AL83" s="222">
        <f t="shared" ca="1" si="56"/>
        <v>1358226804.4916878</v>
      </c>
      <c r="AM83" s="222">
        <f t="shared" ca="1" si="56"/>
        <v>1382834670.8894103</v>
      </c>
      <c r="AN83" s="222">
        <f t="shared" ca="1" si="56"/>
        <v>1407687681.8882625</v>
      </c>
      <c r="AO83" s="222">
        <f t="shared" ca="1" si="56"/>
        <v>1432787885.8900249</v>
      </c>
      <c r="AP83" s="222">
        <f t="shared" ca="1" si="56"/>
        <v>1458137347.0078173</v>
      </c>
      <c r="AQ83" s="222">
        <f t="shared" ca="1" si="56"/>
        <v>1483738145.1806312</v>
      </c>
      <c r="AR83" s="222">
        <f t="shared" ca="1" si="56"/>
        <v>1508277001.8878331</v>
      </c>
      <c r="AS83" s="222">
        <f t="shared" ca="1" si="56"/>
        <v>1533492127.0908859</v>
      </c>
      <c r="AT83" s="222">
        <f t="shared" ca="1" si="56"/>
        <v>1558924705.5606716</v>
      </c>
      <c r="AU83" s="222">
        <f t="shared" ca="1" si="56"/>
        <v>1584576296.8815641</v>
      </c>
      <c r="AV83" s="222">
        <f t="shared" ca="1" si="56"/>
        <v>1610448470.8765674</v>
      </c>
      <c r="AW83" s="222">
        <f t="shared" ca="1" si="56"/>
        <v>1636542807.6711187</v>
      </c>
      <c r="AX83" s="222">
        <f t="shared" ca="1" si="56"/>
        <v>1662860897.7572758</v>
      </c>
      <c r="AY83" s="222">
        <f t="shared" ca="1" si="56"/>
        <v>1689404342.0582876</v>
      </c>
      <c r="AZ83" s="222">
        <f t="shared" ca="1" si="56"/>
        <v>1716174751.9935584</v>
      </c>
      <c r="BA83" s="222">
        <f t="shared" ca="1" si="56"/>
        <v>1743173749.5439987</v>
      </c>
      <c r="BB83" s="222">
        <f t="shared" ca="1" si="56"/>
        <v>1769361778.9573703</v>
      </c>
      <c r="BC83" s="222">
        <f t="shared" ca="1" si="56"/>
        <v>1794083102.8205135</v>
      </c>
      <c r="BD83" s="222">
        <f t="shared" ca="1" si="56"/>
        <v>1818990899.1558745</v>
      </c>
      <c r="BE83" s="222">
        <f t="shared" ca="1" si="56"/>
        <v>1844086344.7561083</v>
      </c>
      <c r="BF83" s="222">
        <f t="shared" ca="1" si="56"/>
        <v>1869370623.2251072</v>
      </c>
      <c r="BG83" s="222">
        <f t="shared" ca="1" si="56"/>
        <v>1894844925.0154521</v>
      </c>
      <c r="BH83" s="222">
        <f t="shared" ca="1" si="56"/>
        <v>1920510447.4660671</v>
      </c>
      <c r="BI83" s="222">
        <f t="shared" ca="1" si="56"/>
        <v>1946368394.8400719</v>
      </c>
      <c r="BJ83" s="222">
        <f t="shared" ca="1" si="56"/>
        <v>1972419978.3628373</v>
      </c>
      <c r="BK83" s="222">
        <f t="shared" ca="1" si="56"/>
        <v>1998666416.2602398</v>
      </c>
      <c r="BL83" s="222">
        <f t="shared" ca="1" si="56"/>
        <v>2024552323.7996802</v>
      </c>
      <c r="BM83" s="222">
        <f t="shared" ca="1" si="56"/>
        <v>2049114487.1924441</v>
      </c>
      <c r="BN83" s="222">
        <f t="shared" ca="1" si="56"/>
        <v>2073847845.0556569</v>
      </c>
      <c r="BO83" s="222">
        <f t="shared" ca="1" si="56"/>
        <v>2098753404.6210086</v>
      </c>
      <c r="BP83" s="222">
        <f t="shared" ca="1" si="56"/>
        <v>2123832178.5715268</v>
      </c>
      <c r="BQ83" s="222">
        <f t="shared" ref="BQ83:CF83" ca="1" si="57">BQ82*0.25</f>
        <v>2149085185.0696445</v>
      </c>
      <c r="BR83" s="222">
        <f t="shared" ca="1" si="57"/>
        <v>2174513447.7854066</v>
      </c>
      <c r="BS83" s="222">
        <f t="shared" ca="1" si="57"/>
        <v>2200117995.9248199</v>
      </c>
      <c r="BT83" s="222">
        <f t="shared" ca="1" si="57"/>
        <v>2225899864.2583404</v>
      </c>
      <c r="BU83" s="222">
        <f t="shared" ca="1" si="57"/>
        <v>2251860093.1495056</v>
      </c>
      <c r="BV83" s="222">
        <f t="shared" ca="1" si="57"/>
        <v>2277431980.06072</v>
      </c>
      <c r="BW83" s="222">
        <f t="shared" ca="1" si="57"/>
        <v>2302843624.5827208</v>
      </c>
      <c r="BX83" s="222">
        <f t="shared" ca="1" si="57"/>
        <v>2328421076.5490713</v>
      </c>
      <c r="BY83" s="222">
        <f t="shared" ca="1" si="57"/>
        <v>2354165251.6961527</v>
      </c>
      <c r="BZ83" s="222">
        <f t="shared" ca="1" si="57"/>
        <v>2380077070.4169688</v>
      </c>
      <c r="CA83" s="222">
        <f t="shared" ca="1" si="57"/>
        <v>2406157457.7836847</v>
      </c>
      <c r="CB83" s="222">
        <f t="shared" ca="1" si="57"/>
        <v>2432407343.5702682</v>
      </c>
      <c r="CC83" s="222">
        <f t="shared" ca="1" si="57"/>
        <v>2458827662.2752357</v>
      </c>
      <c r="CD83" s="222">
        <f t="shared" ca="1" si="57"/>
        <v>2485419353.1445107</v>
      </c>
      <c r="CE83" s="222">
        <f t="shared" ca="1" si="57"/>
        <v>2512183360.1943817</v>
      </c>
      <c r="CF83" s="222">
        <f t="shared" ca="1" si="57"/>
        <v>2539120632.2345762</v>
      </c>
    </row>
    <row r="84" spans="1:84" s="126" customFormat="1" x14ac:dyDescent="0.2">
      <c r="A84" s="120"/>
      <c r="B84" s="127" t="s">
        <v>198</v>
      </c>
      <c r="D84" s="222">
        <f ca="1">(D83+D82)*0.575</f>
        <v>2138219884.9028127</v>
      </c>
      <c r="E84" s="222">
        <f t="shared" ref="E84:BP84" ca="1" si="58">(E83+E82)*0.575</f>
        <v>2213110502.1072779</v>
      </c>
      <c r="F84" s="222">
        <f t="shared" ca="1" si="58"/>
        <v>2258591679.5204272</v>
      </c>
      <c r="G84" s="222">
        <f t="shared" ca="1" si="58"/>
        <v>2293375395.0031762</v>
      </c>
      <c r="H84" s="222">
        <f t="shared" ca="1" si="58"/>
        <v>2319482735.0208459</v>
      </c>
      <c r="I84" s="222">
        <f t="shared" ca="1" si="58"/>
        <v>2314246262.9326129</v>
      </c>
      <c r="J84" s="222">
        <f t="shared" ca="1" si="58"/>
        <v>2351739760.9536724</v>
      </c>
      <c r="K84" s="222">
        <f t="shared" ca="1" si="58"/>
        <v>2390505968.6265736</v>
      </c>
      <c r="L84" s="222">
        <f t="shared" ca="1" si="58"/>
        <v>2430527133.9933782</v>
      </c>
      <c r="M84" s="222">
        <f t="shared" ca="1" si="58"/>
        <v>2471787970.9101934</v>
      </c>
      <c r="N84" s="222">
        <f t="shared" ca="1" si="58"/>
        <v>2510366382.716764</v>
      </c>
      <c r="O84" s="222">
        <f t="shared" ca="1" si="58"/>
        <v>2553221035.1553469</v>
      </c>
      <c r="P84" s="222">
        <f t="shared" ca="1" si="58"/>
        <v>2597163545.8848343</v>
      </c>
      <c r="Q84" s="222">
        <f t="shared" ca="1" si="58"/>
        <v>2642184421.6107454</v>
      </c>
      <c r="R84" s="222">
        <f t="shared" ca="1" si="58"/>
        <v>2688275548.7569661</v>
      </c>
      <c r="S84" s="222">
        <f t="shared" ca="1" si="58"/>
        <v>2735430077.3521237</v>
      </c>
      <c r="T84" s="222">
        <f t="shared" ca="1" si="58"/>
        <v>2783642317.0826454</v>
      </c>
      <c r="U84" s="222">
        <f t="shared" ca="1" si="58"/>
        <v>2832907644.1234341</v>
      </c>
      <c r="V84" s="222">
        <f t="shared" ca="1" si="58"/>
        <v>2883222417.5309262</v>
      </c>
      <c r="W84" s="222">
        <f t="shared" ca="1" si="58"/>
        <v>2934583904.1334815</v>
      </c>
      <c r="X84" s="222">
        <f t="shared" ca="1" si="58"/>
        <v>2983530568.2878361</v>
      </c>
      <c r="Y84" s="222">
        <f t="shared" ca="1" si="58"/>
        <v>3045121398.6009068</v>
      </c>
      <c r="Z84" s="222">
        <f t="shared" ca="1" si="58"/>
        <v>3107453570.398396</v>
      </c>
      <c r="AA84" s="222">
        <f t="shared" ca="1" si="58"/>
        <v>3170534633.2000046</v>
      </c>
      <c r="AB84" s="222">
        <f t="shared" ca="1" si="58"/>
        <v>3234372207.301703</v>
      </c>
      <c r="AC84" s="222">
        <f t="shared" ca="1" si="58"/>
        <v>3298973984.4071794</v>
      </c>
      <c r="AD84" s="222">
        <f t="shared" ca="1" si="58"/>
        <v>3364347728.2647548</v>
      </c>
      <c r="AE84" s="222">
        <f t="shared" ca="1" si="58"/>
        <v>3430501275.3097734</v>
      </c>
      <c r="AF84" s="222">
        <f t="shared" ca="1" si="58"/>
        <v>3497442535.3125553</v>
      </c>
      <c r="AG84" s="222">
        <f t="shared" ca="1" si="58"/>
        <v>3565179492.0319262</v>
      </c>
      <c r="AH84" s="222">
        <f t="shared" ca="1" si="58"/>
        <v>3628843286.2271171</v>
      </c>
      <c r="AI84" s="222">
        <f t="shared" ca="1" si="58"/>
        <v>3696829738.7527161</v>
      </c>
      <c r="AJ84" s="222">
        <f t="shared" ca="1" si="58"/>
        <v>3765497870.5819478</v>
      </c>
      <c r="AK84" s="222">
        <f t="shared" ca="1" si="58"/>
        <v>3834853393.4364123</v>
      </c>
      <c r="AL84" s="222">
        <f t="shared" ca="1" si="58"/>
        <v>3904902062.9136019</v>
      </c>
      <c r="AM84" s="222">
        <f t="shared" ca="1" si="58"/>
        <v>3975649678.807054</v>
      </c>
      <c r="AN84" s="222">
        <f t="shared" ca="1" si="58"/>
        <v>4047102085.4287543</v>
      </c>
      <c r="AO84" s="222">
        <f t="shared" ca="1" si="58"/>
        <v>4119265171.9338212</v>
      </c>
      <c r="AP84" s="222">
        <f t="shared" ca="1" si="58"/>
        <v>4192144872.6474743</v>
      </c>
      <c r="AQ84" s="222">
        <f t="shared" ca="1" si="58"/>
        <v>4265747167.3943148</v>
      </c>
      <c r="AR84" s="222">
        <f t="shared" ca="1" si="58"/>
        <v>4336296380.4275198</v>
      </c>
      <c r="AS84" s="222">
        <f t="shared" ca="1" si="58"/>
        <v>4408789865.3862963</v>
      </c>
      <c r="AT84" s="222">
        <f t="shared" ca="1" si="58"/>
        <v>4481908528.4869308</v>
      </c>
      <c r="AU84" s="222">
        <f t="shared" ca="1" si="58"/>
        <v>4555656853.5344963</v>
      </c>
      <c r="AV84" s="222">
        <f t="shared" ca="1" si="58"/>
        <v>4630039353.7701311</v>
      </c>
      <c r="AW84" s="222">
        <f t="shared" ca="1" si="58"/>
        <v>4705060572.0544662</v>
      </c>
      <c r="AX84" s="222">
        <f t="shared" ca="1" si="58"/>
        <v>4780725081.0521679</v>
      </c>
      <c r="AY84" s="222">
        <f t="shared" ca="1" si="58"/>
        <v>4857037483.4175768</v>
      </c>
      <c r="AZ84" s="222">
        <f t="shared" ca="1" si="58"/>
        <v>4934002411.9814806</v>
      </c>
      <c r="BA84" s="222">
        <f t="shared" ca="1" si="58"/>
        <v>5011624529.9389963</v>
      </c>
      <c r="BB84" s="222">
        <f t="shared" ca="1" si="58"/>
        <v>5086915114.5024395</v>
      </c>
      <c r="BC84" s="222">
        <f t="shared" ca="1" si="58"/>
        <v>5157988920.6089764</v>
      </c>
      <c r="BD84" s="222">
        <f t="shared" ca="1" si="58"/>
        <v>5229598835.0731392</v>
      </c>
      <c r="BE84" s="222">
        <f t="shared" ca="1" si="58"/>
        <v>5301748241.17381</v>
      </c>
      <c r="BF84" s="222">
        <f t="shared" ca="1" si="58"/>
        <v>5374440541.7721825</v>
      </c>
      <c r="BG84" s="222">
        <f t="shared" ca="1" si="58"/>
        <v>5447679159.419425</v>
      </c>
      <c r="BH84" s="222">
        <f t="shared" ca="1" si="58"/>
        <v>5521467536.4649429</v>
      </c>
      <c r="BI84" s="222">
        <f t="shared" ca="1" si="58"/>
        <v>5595809135.165206</v>
      </c>
      <c r="BJ84" s="222">
        <f t="shared" ca="1" si="58"/>
        <v>5670707437.7931566</v>
      </c>
      <c r="BK84" s="222">
        <f t="shared" ca="1" si="58"/>
        <v>5746165946.748189</v>
      </c>
      <c r="BL84" s="222">
        <f t="shared" ca="1" si="58"/>
        <v>5820587930.9240808</v>
      </c>
      <c r="BM84" s="222">
        <f t="shared" ca="1" si="58"/>
        <v>5891204150.678277</v>
      </c>
      <c r="BN84" s="222">
        <f t="shared" ca="1" si="58"/>
        <v>5962312554.5350132</v>
      </c>
      <c r="BO84" s="222">
        <f t="shared" ca="1" si="58"/>
        <v>6033916038.2853994</v>
      </c>
      <c r="BP84" s="222">
        <f t="shared" ca="1" si="58"/>
        <v>6106017513.3931389</v>
      </c>
      <c r="BQ84" s="222">
        <f t="shared" ref="BQ84:CF84" ca="1" si="59">(BQ83+BQ82)*0.575</f>
        <v>6178619907.0752277</v>
      </c>
      <c r="BR84" s="222">
        <f t="shared" ca="1" si="59"/>
        <v>6251726162.3830433</v>
      </c>
      <c r="BS84" s="222">
        <f t="shared" ca="1" si="59"/>
        <v>6325339238.2838564</v>
      </c>
      <c r="BT84" s="222">
        <f t="shared" ca="1" si="59"/>
        <v>6399462109.7427282</v>
      </c>
      <c r="BU84" s="222">
        <f t="shared" ca="1" si="59"/>
        <v>6474097767.8048277</v>
      </c>
      <c r="BV84" s="222">
        <f t="shared" ca="1" si="59"/>
        <v>6547616942.6745701</v>
      </c>
      <c r="BW84" s="222">
        <f t="shared" ca="1" si="59"/>
        <v>6620675420.6753225</v>
      </c>
      <c r="BX84" s="222">
        <f t="shared" ca="1" si="59"/>
        <v>6694210595.0785799</v>
      </c>
      <c r="BY84" s="222">
        <f t="shared" ca="1" si="59"/>
        <v>6768225098.6264381</v>
      </c>
      <c r="BZ84" s="222">
        <f t="shared" ca="1" si="59"/>
        <v>6842721577.4487848</v>
      </c>
      <c r="CA84" s="222">
        <f t="shared" ca="1" si="59"/>
        <v>6917702691.1280928</v>
      </c>
      <c r="CB84" s="222">
        <f t="shared" ca="1" si="59"/>
        <v>6993171112.7645206</v>
      </c>
      <c r="CC84" s="222">
        <f t="shared" ca="1" si="59"/>
        <v>7069129529.0413027</v>
      </c>
      <c r="CD84" s="222">
        <f t="shared" ca="1" si="59"/>
        <v>7145580640.2904673</v>
      </c>
      <c r="CE84" s="222">
        <f t="shared" ca="1" si="59"/>
        <v>7222527160.5588465</v>
      </c>
      <c r="CF84" s="222">
        <f t="shared" ca="1" si="59"/>
        <v>7299971817.674407</v>
      </c>
    </row>
    <row r="85" spans="1:84" s="126" customFormat="1" x14ac:dyDescent="0.2">
      <c r="A85" s="120"/>
      <c r="B85" s="213" t="s">
        <v>199</v>
      </c>
      <c r="D85" s="223">
        <f ca="1">(D75*Control!$Y11)/Control!$K26</f>
        <v>3305.0543880936225</v>
      </c>
      <c r="E85" s="223">
        <f ca="1">(E75*Control!$Y11)/Control!$K26</f>
        <v>3409.8495122296413</v>
      </c>
      <c r="F85" s="223">
        <f ca="1">(F75*Control!$Y11)/Control!$K26</f>
        <v>3497.2521170255218</v>
      </c>
      <c r="G85" s="223">
        <f ca="1">(G75*Control!$Y11)/Control!$K26</f>
        <v>3586.0673605808665</v>
      </c>
      <c r="H85" s="223">
        <f ca="1">(H75*Control!$Y11)/Control!$K26</f>
        <v>3676.3148115638041</v>
      </c>
      <c r="I85" s="223">
        <f ca="1">(I75*Control!$Y11)/Control!$K26</f>
        <v>3768.0142893178813</v>
      </c>
      <c r="J85" s="223">
        <f ca="1">(J75*Control!$Y11)/Control!$K26</f>
        <v>3861.1858669244166</v>
      </c>
      <c r="K85" s="223">
        <f ca="1">(K75*Control!$Y11)/Control!$K26</f>
        <v>3955.8498743010819</v>
      </c>
      <c r="L85" s="223">
        <f ca="1">(L75*Control!$Y11)/Control!$K26</f>
        <v>4052.0269013371362</v>
      </c>
      <c r="M85" s="223">
        <f ca="1">(M75*Control!$Y11)/Control!$K26</f>
        <v>4149.7378010657476</v>
      </c>
      <c r="N85" s="223">
        <f ca="1">(N75*Control!$Y11)/Control!$K26</f>
        <v>4242.397593042012</v>
      </c>
      <c r="O85" s="223">
        <f ca="1">(O75*Control!$Y11)/Control!$K26</f>
        <v>4341.7559267265733</v>
      </c>
      <c r="P85" s="223">
        <f ca="1">(P75*Control!$Y11)/Control!$K26</f>
        <v>4442.4945562826279</v>
      </c>
      <c r="Q85" s="223">
        <f ca="1">(Q75*Control!$Y11)/Control!$K26</f>
        <v>4544.6297487602033</v>
      </c>
      <c r="R85" s="223">
        <f ca="1">(R75*Control!$Y11)/Control!$K26</f>
        <v>4648.1779478589324</v>
      </c>
      <c r="S85" s="223">
        <f ca="1">(S75*Control!$Y11)/Control!$K26</f>
        <v>4753.1557757544133</v>
      </c>
      <c r="T85" s="223">
        <f ca="1">(T75*Control!$Y11)/Control!$K26</f>
        <v>4859.5800349428455</v>
      </c>
      <c r="U85" s="223">
        <f ca="1">(U75*Control!$Y11)/Control!$K26</f>
        <v>4967.4677101041125</v>
      </c>
      <c r="V85" s="223">
        <f ca="1">(V75*Control!$Y11)/Control!$K26</f>
        <v>5076.8359699835</v>
      </c>
      <c r="W85" s="223">
        <f ca="1">(W75*Control!$Y11)/Control!$K26</f>
        <v>5187.7021692922335</v>
      </c>
      <c r="X85" s="223">
        <f ca="1">(X75*Control!$Y11)/Control!$K26</f>
        <v>5293.9450972038439</v>
      </c>
      <c r="Y85" s="223">
        <f ca="1">(Y75*Control!$Y11)/Control!$K26</f>
        <v>5403.2311940374557</v>
      </c>
      <c r="Z85" s="223">
        <f ca="1">(Z75*Control!$Y11)/Control!$K26</f>
        <v>5513.832719051532</v>
      </c>
      <c r="AA85" s="223">
        <f ca="1">(AA75*Control!$Y11)/Control!$K26</f>
        <v>5625.7630680305929</v>
      </c>
      <c r="AB85" s="223">
        <f ca="1">(AB75*Control!$Y11)/Control!$K26</f>
        <v>5739.0357623437903</v>
      </c>
      <c r="AC85" s="223">
        <f ca="1">(AC75*Control!$Y11)/Control!$K26</f>
        <v>5853.6644500653438</v>
      </c>
      <c r="AD85" s="223">
        <f ca="1">(AD75*Control!$Y11)/Control!$K26</f>
        <v>5969.6629071046691</v>
      </c>
      <c r="AE85" s="223">
        <f ca="1">(AE75*Control!$Y11)/Control!$K26</f>
        <v>6087.0450383462376</v>
      </c>
      <c r="AF85" s="223">
        <f ca="1">(AF75*Control!$Y11)/Control!$K26</f>
        <v>6205.824878799287</v>
      </c>
      <c r="AG85" s="223">
        <f ca="1">(AG75*Control!$Y11)/Control!$K26</f>
        <v>6326.0165947574496</v>
      </c>
      <c r="AH85" s="223">
        <f ca="1">(AH75*Control!$Y11)/Control!$K26</f>
        <v>6438.9809341612981</v>
      </c>
      <c r="AI85" s="223">
        <f ca="1">(AI75*Control!$Y11)/Control!$K26</f>
        <v>6559.6154248060739</v>
      </c>
      <c r="AJ85" s="223">
        <f ca="1">(AJ75*Control!$Y11)/Control!$K26</f>
        <v>6681.4594805814113</v>
      </c>
      <c r="AK85" s="223">
        <f ca="1">(AK75*Control!$Y11)/Control!$K26</f>
        <v>6804.5232363109571</v>
      </c>
      <c r="AL85" s="223">
        <f ca="1">(AL75*Control!$Y11)/Control!$K26</f>
        <v>6928.8169046713147</v>
      </c>
      <c r="AM85" s="223">
        <f ca="1">(AM75*Control!$Y11)/Control!$K26</f>
        <v>7054.3507767601222</v>
      </c>
      <c r="AN85" s="223">
        <f ca="1">(AN75*Control!$Y11)/Control!$K26</f>
        <v>7181.1352226681256</v>
      </c>
      <c r="AO85" s="223">
        <f ca="1">(AO75*Control!$Y11)/Control!$K26</f>
        <v>7309.1806920552935</v>
      </c>
      <c r="AP85" s="223">
        <f ca="1">(AP75*Control!$Y11)/Control!$K26</f>
        <v>7438.4977147309937</v>
      </c>
      <c r="AQ85" s="223">
        <f ca="1">(AQ75*Control!$Y11)/Control!$K26</f>
        <v>7569.0969012382484</v>
      </c>
      <c r="AR85" s="223">
        <f ca="1">(AR75*Control!$Y11)/Control!$K26</f>
        <v>7694.2787322113181</v>
      </c>
      <c r="AS85" s="223">
        <f ca="1">(AS75*Control!$Y11)/Control!$K26</f>
        <v>7822.9103868693055</v>
      </c>
      <c r="AT85" s="223">
        <f ca="1">(AT75*Control!$Y11)/Control!$K26</f>
        <v>7952.6513508159251</v>
      </c>
      <c r="AU85" s="223">
        <f ca="1">(AU75*Control!$Y11)/Control!$K26</f>
        <v>8083.5095800659747</v>
      </c>
      <c r="AV85" s="223">
        <f ca="1">(AV75*Control!$Y11)/Control!$K26</f>
        <v>8215.4930828652869</v>
      </c>
      <c r="AW85" s="223">
        <f ca="1">(AW75*Control!$Y11)/Control!$K26</f>
        <v>8348.6099200161971</v>
      </c>
      <c r="AX85" s="223">
        <f ca="1">(AX75*Control!$Y11)/Control!$K26</f>
        <v>8482.8682052049953</v>
      </c>
      <c r="AY85" s="223">
        <f ca="1">(AY75*Control!$Y11)/Control!$K26</f>
        <v>8618.2761053313225</v>
      </c>
      <c r="AZ85" s="223">
        <f ca="1">(AZ75*Control!$Y11)/Control!$K26</f>
        <v>8754.8418408395755</v>
      </c>
      <c r="BA85" s="223">
        <f ca="1">(BA75*Control!$Y11)/Control!$K26</f>
        <v>8892.573686052292</v>
      </c>
      <c r="BB85" s="223">
        <f ca="1">(BB75*Control!$Y11)/Control!$K26</f>
        <v>9026.1684828016369</v>
      </c>
      <c r="BC85" s="223">
        <f ca="1">(BC75*Control!$Y11)/Control!$K26</f>
        <v>9152.2810755549508</v>
      </c>
      <c r="BD85" s="223">
        <f ca="1">(BD75*Control!$Y11)/Control!$K26</f>
        <v>9279.3449331521424</v>
      </c>
      <c r="BE85" s="223">
        <f ca="1">(BE75*Control!$Y11)/Control!$K26</f>
        <v>9407.3660588464263</v>
      </c>
      <c r="BF85" s="223">
        <f ca="1">(BF75*Control!$Y11)/Control!$K26</f>
        <v>9536.3504906376402</v>
      </c>
      <c r="BG85" s="223">
        <f ca="1">(BG75*Control!$Y11)/Control!$K26</f>
        <v>9666.3043014633204</v>
      </c>
      <c r="BH85" s="223">
        <f ca="1">(BH75*Control!$Y11)/Control!$K26</f>
        <v>9797.2335993907691</v>
      </c>
      <c r="BI85" s="223">
        <f ca="1">(BI75*Control!$Y11)/Control!$K26</f>
        <v>9929.1445278101655</v>
      </c>
      <c r="BJ85" s="223">
        <f ca="1">(BJ75*Control!$Y11)/Control!$K26</f>
        <v>10062.043265628701</v>
      </c>
      <c r="BK85" s="223">
        <f ca="1">(BK75*Control!$Y11)/Control!$K26</f>
        <v>10195.936027465725</v>
      </c>
      <c r="BL85" s="223">
        <f ca="1">(BL75*Control!$Y11)/Control!$K26</f>
        <v>10327.98959055305</v>
      </c>
      <c r="BM85" s="223">
        <f ca="1">(BM75*Control!$Y11)/Control!$K26</f>
        <v>10453.290252973919</v>
      </c>
      <c r="BN85" s="223">
        <f ca="1">(BN75*Control!$Y11)/Control!$K26</f>
        <v>10579.464241568914</v>
      </c>
      <c r="BO85" s="223">
        <f ca="1">(BO75*Control!$Y11)/Control!$K26</f>
        <v>10706.516694598575</v>
      </c>
      <c r="BP85" s="223">
        <f ca="1">(BP75*Control!$Y11)/Control!$K26</f>
        <v>10834.452778132725</v>
      </c>
      <c r="BQ85" s="223">
        <f ca="1">(BQ75*Control!$Y11)/Control!$K26</f>
        <v>10963.277686193655</v>
      </c>
      <c r="BR85" s="223">
        <f ca="1">(BR75*Control!$Y11)/Control!$K26</f>
        <v>11092.996640900015</v>
      </c>
      <c r="BS85" s="223">
        <f ca="1">(BS75*Control!$Y11)/Control!$K26</f>
        <v>11223.614892611447</v>
      </c>
      <c r="BT85" s="223">
        <f ca="1">(BT75*Control!$Y11)/Control!$K26</f>
        <v>11355.137720073886</v>
      </c>
      <c r="BU85" s="223">
        <f ca="1">(BU75*Control!$Y11)/Control!$K26</f>
        <v>11487.570430565662</v>
      </c>
      <c r="BV85" s="223">
        <f ca="1">(BV75*Control!$Y11)/Control!$K26</f>
        <v>11618.022065039502</v>
      </c>
      <c r="BW85" s="223">
        <f ca="1">(BW75*Control!$Y11)/Control!$K26</f>
        <v>11747.656277637299</v>
      </c>
      <c r="BX85" s="223">
        <f ca="1">(BX75*Control!$Y11)/Control!$K26</f>
        <v>11878.136335466954</v>
      </c>
      <c r="BY85" s="223">
        <f ca="1">(BY75*Control!$Y11)/Control!$K26</f>
        <v>12009.466910039255</v>
      </c>
      <c r="BZ85" s="223">
        <f ca="1">(BZ75*Control!$Y11)/Control!$K26</f>
        <v>12141.652696620153</v>
      </c>
      <c r="CA85" s="223">
        <f ca="1">(CA75*Control!$Y11)/Control!$K26</f>
        <v>12274.698414345728</v>
      </c>
      <c r="CB85" s="223">
        <f ca="1">(CB75*Control!$Y11)/Control!$K26</f>
        <v>12408.608806337706</v>
      </c>
      <c r="CC85" s="223">
        <f ca="1">(CC75*Control!$Y11)/Control!$K26</f>
        <v>12543.388639819488</v>
      </c>
      <c r="CD85" s="223">
        <f ca="1">(CD75*Control!$Y11)/Control!$K26</f>
        <v>12679.042706232749</v>
      </c>
      <c r="CE85" s="223">
        <f ca="1">(CE75*Control!$Y11)/Control!$K26</f>
        <v>12815.575821354583</v>
      </c>
      <c r="CF85" s="223">
        <f ca="1">(CF75*Control!$Y11)/Control!$K26</f>
        <v>12952.992825415173</v>
      </c>
    </row>
    <row r="86" spans="1:84" s="126" customFormat="1" x14ac:dyDescent="0.2">
      <c r="A86" s="120"/>
      <c r="B86" s="213" t="s">
        <v>200</v>
      </c>
      <c r="D86" s="223">
        <f ca="1">(D76*Control!$Y12)/Control!$K27</f>
        <v>8692.2535751908472</v>
      </c>
      <c r="E86" s="223">
        <f ca="1">(E76*Control!$Y12)/Control!$K27</f>
        <v>9194.3668059439824</v>
      </c>
      <c r="F86" s="223">
        <f ca="1">(F76*Control!$Y12)/Control!$K27</f>
        <v>8964.1965385059084</v>
      </c>
      <c r="G86" s="223">
        <f ca="1">(G76*Control!$Y12)/Control!$K27</f>
        <v>9017.203756249166</v>
      </c>
      <c r="H86" s="223">
        <f ca="1">(H76*Control!$Y12)/Control!$K27</f>
        <v>9077.2754278823759</v>
      </c>
      <c r="I86" s="223">
        <f ca="1">(I76*Control!$Y12)/Control!$K27</f>
        <v>9144.1577893305966</v>
      </c>
      <c r="J86" s="223">
        <f ca="1">(J76*Control!$Y12)/Control!$K27</f>
        <v>9217.6224103777349</v>
      </c>
      <c r="K86" s="223">
        <f ca="1">(K76*Control!$Y12)/Control!$K27</f>
        <v>9297.4636147783949</v>
      </c>
      <c r="L86" s="223">
        <f ca="1">(L76*Control!$Y12)/Control!$K27</f>
        <v>9383.4962035919834</v>
      </c>
      <c r="M86" s="223">
        <f ca="1">(M76*Control!$Y12)/Control!$K27</f>
        <v>9475.5534423393528</v>
      </c>
      <c r="N86" s="223">
        <f ca="1">(N76*Control!$Y12)/Control!$K27</f>
        <v>9558.6009890720943</v>
      </c>
      <c r="O86" s="223">
        <f ca="1">(O76*Control!$Y12)/Control!$K27</f>
        <v>9659.1585430158193</v>
      </c>
      <c r="P86" s="223">
        <f ca="1">(P76*Control!$Y12)/Control!$K27</f>
        <v>9764.9232975971318</v>
      </c>
      <c r="Q86" s="223">
        <f ca="1">(Q76*Control!$Y12)/Control!$K27</f>
        <v>9875.7839942234459</v>
      </c>
      <c r="R86" s="223">
        <f ca="1">(R76*Control!$Y12)/Control!$K27</f>
        <v>9991.6396375209242</v>
      </c>
      <c r="S86" s="223">
        <f ca="1">(S76*Control!$Y12)/Control!$K27</f>
        <v>10112.398592802227</v>
      </c>
      <c r="T86" s="223">
        <f ca="1">(T76*Control!$Y12)/Control!$K27</f>
        <v>10237.977777616603</v>
      </c>
      <c r="U86" s="223">
        <f ca="1">(U76*Control!$Y12)/Control!$K27</f>
        <v>10368.301936635609</v>
      </c>
      <c r="V86" s="223">
        <f ca="1">(V76*Control!$Y12)/Control!$K27</f>
        <v>10503.302990472754</v>
      </c>
      <c r="W86" s="223">
        <f ca="1">(W76*Control!$Y12)/Control!$K27</f>
        <v>10642.919450197029</v>
      </c>
      <c r="X86" s="223">
        <f ca="1">(X76*Control!$Y12)/Control!$K27</f>
        <v>10774.601876306913</v>
      </c>
      <c r="Y86" s="223">
        <f ca="1">(Y76*Control!$Y12)/Control!$K27</f>
        <v>10997.028661431565</v>
      </c>
      <c r="Z86" s="223">
        <f ca="1">(Z76*Control!$Y12)/Control!$K27</f>
        <v>11222.132699413254</v>
      </c>
      <c r="AA86" s="223">
        <f ca="1">(AA76*Control!$Y12)/Control!$K27</f>
        <v>11449.941254306223</v>
      </c>
      <c r="AB86" s="223">
        <f ca="1">(AB76*Control!$Y12)/Control!$K27</f>
        <v>11680.48184576349</v>
      </c>
      <c r="AC86" s="223">
        <f ca="1">(AC76*Control!$Y12)/Control!$K27</f>
        <v>11913.782251317278</v>
      </c>
      <c r="AD86" s="223">
        <f ca="1">(AD76*Control!$Y12)/Control!$K27</f>
        <v>12149.870508679094</v>
      </c>
      <c r="AE86" s="223">
        <f ca="1">(AE76*Control!$Y12)/Control!$K27</f>
        <v>12388.774918059682</v>
      </c>
      <c r="AF86" s="223">
        <f ca="1">(AF76*Control!$Y12)/Control!$K27</f>
        <v>12630.524044508993</v>
      </c>
      <c r="AG86" s="223">
        <f ca="1">(AG76*Control!$Y12)/Control!$K27</f>
        <v>12875.146720276318</v>
      </c>
      <c r="AH86" s="223">
        <f ca="1">(AH76*Control!$Y12)/Control!$K27</f>
        <v>13105.059741538291</v>
      </c>
      <c r="AI86" s="223">
        <f ca="1">(AI76*Control!$Y12)/Control!$K27</f>
        <v>13350.582956124159</v>
      </c>
      <c r="AJ86" s="223">
        <f ca="1">(AJ76*Control!$Y12)/Control!$K27</f>
        <v>13598.567956009672</v>
      </c>
      <c r="AK86" s="223">
        <f ca="1">(AK76*Control!$Y12)/Control!$K27</f>
        <v>13849.03536824133</v>
      </c>
      <c r="AL86" s="223">
        <f ca="1">(AL76*Control!$Y12)/Control!$K27</f>
        <v>14102.005978316973</v>
      </c>
      <c r="AM86" s="223">
        <f ca="1">(AM76*Control!$Y12)/Control!$K27</f>
        <v>14357.500731341979</v>
      </c>
      <c r="AN86" s="223">
        <f ca="1">(AN76*Control!$Y12)/Control!$K27</f>
        <v>14615.54073319358</v>
      </c>
      <c r="AO86" s="223">
        <f ca="1">(AO76*Control!$Y12)/Control!$K27</f>
        <v>14876.147251693405</v>
      </c>
      <c r="AP86" s="223">
        <f ca="1">(AP76*Control!$Y12)/Control!$K27</f>
        <v>15139.341717788277</v>
      </c>
      <c r="AQ86" s="223">
        <f ca="1">(AQ76*Control!$Y12)/Control!$K27</f>
        <v>15405.145726739373</v>
      </c>
      <c r="AR86" s="223">
        <f ca="1">(AR76*Control!$Y12)/Control!$K27</f>
        <v>15659.923957055422</v>
      </c>
      <c r="AS86" s="223">
        <f ca="1">(AS76*Control!$Y12)/Control!$K27</f>
        <v>15921.724135752702</v>
      </c>
      <c r="AT86" s="223">
        <f ca="1">(AT76*Control!$Y12)/Control!$K27</f>
        <v>16185.78205895754</v>
      </c>
      <c r="AU86" s="223">
        <f ca="1">(AU76*Control!$Y12)/Control!$K27</f>
        <v>16452.113919313404</v>
      </c>
      <c r="AV86" s="223">
        <f ca="1">(AV76*Control!$Y12)/Control!$K27</f>
        <v>16720.736015768041</v>
      </c>
      <c r="AW86" s="223">
        <f ca="1">(AW76*Control!$Y12)/Control!$K27</f>
        <v>16991.664754235917</v>
      </c>
      <c r="AX86" s="223">
        <f ca="1">(AX76*Control!$Y12)/Control!$K27</f>
        <v>17264.916648264651</v>
      </c>
      <c r="AY86" s="223">
        <f ca="1">(AY76*Control!$Y12)/Control!$K27</f>
        <v>17540.508319705459</v>
      </c>
      <c r="AZ86" s="223">
        <f ca="1">(AZ76*Control!$Y12)/Control!$K27</f>
        <v>17818.456499387608</v>
      </c>
      <c r="BA86" s="223">
        <f ca="1">(BA76*Control!$Y12)/Control!$K27</f>
        <v>18098.778027796976</v>
      </c>
      <c r="BB86" s="223">
        <f ca="1">(BB76*Control!$Y12)/Control!$K27</f>
        <v>18370.679552320427</v>
      </c>
      <c r="BC86" s="223">
        <f ca="1">(BC76*Control!$Y12)/Control!$K27</f>
        <v>18627.352738753332</v>
      </c>
      <c r="BD86" s="223">
        <f ca="1">(BD76*Control!$Y12)/Control!$K27</f>
        <v>18885.962006282527</v>
      </c>
      <c r="BE86" s="223">
        <f ca="1">(BE76*Control!$Y12)/Control!$K27</f>
        <v>19146.519573151651</v>
      </c>
      <c r="BF86" s="223">
        <f ca="1">(BF76*Control!$Y12)/Control!$K27</f>
        <v>19409.037728323136</v>
      </c>
      <c r="BG86" s="223">
        <f ca="1">(BG76*Control!$Y12)/Control!$K27</f>
        <v>19673.528831867061</v>
      </c>
      <c r="BH86" s="223">
        <f ca="1">(BH76*Control!$Y12)/Control!$K27</f>
        <v>19940.005315352089</v>
      </c>
      <c r="BI86" s="223">
        <f ca="1">(BI76*Control!$Y12)/Control!$K27</f>
        <v>20208.479682238507</v>
      </c>
      <c r="BJ86" s="223">
        <f ca="1">(BJ76*Control!$Y12)/Control!$K27</f>
        <v>20478.964508273297</v>
      </c>
      <c r="BK86" s="223">
        <f ca="1">(BK76*Control!$Y12)/Control!$K27</f>
        <v>20751.472441887359</v>
      </c>
      <c r="BL86" s="223">
        <f ca="1">(BL76*Control!$Y12)/Control!$K27</f>
        <v>21020.237112601044</v>
      </c>
      <c r="BM86" s="223">
        <f ca="1">(BM76*Control!$Y12)/Control!$K27</f>
        <v>21275.257755406914</v>
      </c>
      <c r="BN86" s="223">
        <f ca="1">(BN76*Control!$Y12)/Control!$K27</f>
        <v>21532.055852650705</v>
      </c>
      <c r="BO86" s="223">
        <f ca="1">(BO76*Control!$Y12)/Control!$K27</f>
        <v>21790.641862079541</v>
      </c>
      <c r="BP86" s="223">
        <f ca="1">(BP76*Control!$Y12)/Control!$K27</f>
        <v>22051.026298039949</v>
      </c>
      <c r="BQ86" s="223">
        <f ca="1">(BQ76*Control!$Y12)/Control!$K27</f>
        <v>22313.219731769259</v>
      </c>
      <c r="BR86" s="223">
        <f ca="1">(BR76*Control!$Y12)/Control!$K27</f>
        <v>22577.232791688508</v>
      </c>
      <c r="BS86" s="223">
        <f ca="1">(BS76*Control!$Y12)/Control!$K27</f>
        <v>22843.076163696736</v>
      </c>
      <c r="BT86" s="223">
        <f ca="1">(BT76*Control!$Y12)/Control!$K27</f>
        <v>23110.760591466798</v>
      </c>
      <c r="BU86" s="223">
        <f ca="1">(BU76*Control!$Y12)/Control!$K27</f>
        <v>23380.296876742632</v>
      </c>
      <c r="BV86" s="223">
        <f ca="1">(BV76*Control!$Y12)/Control!$K27</f>
        <v>23645.80113995327</v>
      </c>
      <c r="BW86" s="223">
        <f ca="1">(BW76*Control!$Y12)/Control!$K27</f>
        <v>23909.641445349884</v>
      </c>
      <c r="BX86" s="223">
        <f ca="1">(BX76*Control!$Y12)/Control!$K27</f>
        <v>24175.203271811475</v>
      </c>
      <c r="BY86" s="223">
        <f ca="1">(BY76*Control!$Y12)/Control!$K27</f>
        <v>24442.496127110069</v>
      </c>
      <c r="BZ86" s="223">
        <f ca="1">(BZ76*Control!$Y12)/Control!$K27</f>
        <v>24711.529567365833</v>
      </c>
      <c r="CA86" s="223">
        <f ca="1">(CA76*Control!$Y12)/Control!$K27</f>
        <v>24982.313197281004</v>
      </c>
      <c r="CB86" s="223">
        <f ca="1">(CB76*Control!$Y12)/Control!$K27</f>
        <v>25254.856670374978</v>
      </c>
      <c r="CC86" s="223">
        <f ca="1">(CC76*Control!$Y12)/Control!$K27</f>
        <v>25529.169689220533</v>
      </c>
      <c r="CD86" s="223">
        <f ca="1">(CD76*Control!$Y12)/Control!$K27</f>
        <v>25805.262005681107</v>
      </c>
      <c r="CE86" s="223">
        <f ca="1">(CE76*Control!$Y12)/Control!$K27</f>
        <v>26083.143421149176</v>
      </c>
      <c r="CF86" s="223">
        <f ca="1">(CF76*Control!$Y12)/Control!$K27</f>
        <v>26362.823786785812</v>
      </c>
    </row>
    <row r="87" spans="1:84" s="126" customFormat="1" x14ac:dyDescent="0.2">
      <c r="A87" s="120"/>
      <c r="B87" s="213" t="s">
        <v>201</v>
      </c>
      <c r="D87" s="223">
        <f ca="1">(D77*Control!$Y13)/Control!$K28</f>
        <v>2897.4021406408219</v>
      </c>
      <c r="E87" s="223">
        <f ca="1">(E77*Control!$Y13)/Control!$K28</f>
        <v>2958.0692119678397</v>
      </c>
      <c r="F87" s="223">
        <f ca="1">(F77*Control!$Y13)/Control!$K28</f>
        <v>3033.8916121391094</v>
      </c>
      <c r="G87" s="223">
        <f ca="1">(G77*Control!$Y13)/Control!$K28</f>
        <v>3110.9394868094914</v>
      </c>
      <c r="H87" s="223">
        <f ca="1">(H77*Control!$Y13)/Control!$K28</f>
        <v>3189.2298119424536</v>
      </c>
      <c r="I87" s="223">
        <f ca="1">(I77*Control!$Y13)/Control!$K28</f>
        <v>3268.779780964237</v>
      </c>
      <c r="J87" s="223">
        <f ca="1">(J77*Control!$Y13)/Control!$K28</f>
        <v>3349.6068074204632</v>
      </c>
      <c r="K87" s="223">
        <f ca="1">(K77*Control!$Y13)/Control!$K28</f>
        <v>3431.728527664181</v>
      </c>
      <c r="L87" s="223">
        <f ca="1">(L77*Control!$Y13)/Control!$K28</f>
        <v>3515.1628035757039</v>
      </c>
      <c r="M87" s="223">
        <f ca="1">(M77*Control!$Y13)/Control!$K28</f>
        <v>3599.9277253146206</v>
      </c>
      <c r="N87" s="223">
        <f ca="1">(N77*Control!$Y13)/Control!$K28</f>
        <v>3680.3107744423774</v>
      </c>
      <c r="O87" s="223">
        <f ca="1">(O77*Control!$Y13)/Control!$K28</f>
        <v>3766.5048459357936</v>
      </c>
      <c r="P87" s="223">
        <f ca="1">(P77*Control!$Y13)/Control!$K28</f>
        <v>3853.8963340408955</v>
      </c>
      <c r="Q87" s="223">
        <f ca="1">(Q77*Control!$Y13)/Control!$K28</f>
        <v>3942.4993505406696</v>
      </c>
      <c r="R87" s="223">
        <f ca="1">(R77*Control!$Y13)/Control!$K28</f>
        <v>4032.3281604629101</v>
      </c>
      <c r="S87" s="223">
        <f ca="1">(S77*Control!$Y13)/Control!$K28</f>
        <v>4123.3971836645933</v>
      </c>
      <c r="T87" s="223">
        <f ca="1">(T77*Control!$Y13)/Control!$K28</f>
        <v>4215.7209964321146</v>
      </c>
      <c r="U87" s="223">
        <f ca="1">(U77*Control!$Y13)/Control!$K28</f>
        <v>4309.3143330975254</v>
      </c>
      <c r="V87" s="223">
        <f ca="1">(V77*Control!$Y13)/Control!$K28</f>
        <v>4404.192087670941</v>
      </c>
      <c r="W87" s="223">
        <f ca="1">(W77*Control!$Y13)/Control!$K28</f>
        <v>4500.3693154892644</v>
      </c>
      <c r="X87" s="223">
        <f ca="1">(X77*Control!$Y13)/Control!$K28</f>
        <v>4592.5358217010853</v>
      </c>
      <c r="Y87" s="223">
        <f ca="1">(Y77*Control!$Y13)/Control!$K28</f>
        <v>4687.342310785265</v>
      </c>
      <c r="Z87" s="223">
        <f ca="1">(Z77*Control!$Y13)/Control!$K28</f>
        <v>4783.2899434626388</v>
      </c>
      <c r="AA87" s="223">
        <f ca="1">(AA77*Control!$Y13)/Control!$K28</f>
        <v>4880.3903406745912</v>
      </c>
      <c r="AB87" s="223">
        <f ca="1">(AB77*Control!$Y13)/Control!$K28</f>
        <v>4978.6552323080887</v>
      </c>
      <c r="AC87" s="223">
        <f ca="1">(AC77*Control!$Y13)/Control!$K28</f>
        <v>5078.0964581676817</v>
      </c>
      <c r="AD87" s="223">
        <f ca="1">(AD77*Control!$Y13)/Control!$K28</f>
        <v>5178.7259689558887</v>
      </c>
      <c r="AE87" s="223">
        <f ca="1">(AE77*Control!$Y13)/Control!$K28</f>
        <v>5280.5558272620374</v>
      </c>
      <c r="AF87" s="223">
        <f ca="1">(AF77*Control!$Y13)/Control!$K28</f>
        <v>5383.598208559647</v>
      </c>
      <c r="AG87" s="223">
        <f ca="1">(AG77*Control!$Y13)/Control!$K28</f>
        <v>5487.8654022124101</v>
      </c>
      <c r="AH87" s="223">
        <f ca="1">(AH77*Control!$Y13)/Control!$K28</f>
        <v>5585.8627942222301</v>
      </c>
      <c r="AI87" s="223">
        <f ca="1">(AI77*Control!$Y13)/Control!$K28</f>
        <v>5690.51407285407</v>
      </c>
      <c r="AJ87" s="223">
        <f ca="1">(AJ77*Control!$Y13)/Control!$K28</f>
        <v>5796.2146578026795</v>
      </c>
      <c r="AK87" s="223">
        <f ca="1">(AK77*Control!$Y13)/Control!$K28</f>
        <v>5902.9733410992103</v>
      </c>
      <c r="AL87" s="223">
        <f ca="1">(AL77*Control!$Y13)/Control!$K28</f>
        <v>6010.7989823128091</v>
      </c>
      <c r="AM87" s="223">
        <f ca="1">(AM77*Control!$Y13)/Control!$K28</f>
        <v>6119.7005090434232</v>
      </c>
      <c r="AN87" s="223">
        <f ca="1">(AN77*Control!$Y13)/Control!$K28</f>
        <v>6229.6869174180811</v>
      </c>
      <c r="AO87" s="223">
        <f ca="1">(AO77*Control!$Y13)/Control!$K28</f>
        <v>6340.7672725906732</v>
      </c>
      <c r="AP87" s="223">
        <f ca="1">(AP77*Control!$Y13)/Control!$K28</f>
        <v>6452.9507092452532</v>
      </c>
      <c r="AQ87" s="223">
        <f ca="1">(AQ77*Control!$Y13)/Control!$K28</f>
        <v>6566.2464321028992</v>
      </c>
      <c r="AR87" s="223">
        <f ca="1">(AR77*Control!$Y13)/Control!$K28</f>
        <v>6674.842559561439</v>
      </c>
      <c r="AS87" s="223">
        <f ca="1">(AS77*Control!$Y13)/Control!$K28</f>
        <v>6786.431458368148</v>
      </c>
      <c r="AT87" s="223">
        <f ca="1">(AT77*Control!$Y13)/Control!$K28</f>
        <v>6898.9826910849679</v>
      </c>
      <c r="AU87" s="223">
        <f ca="1">(AU77*Control!$Y13)/Control!$K28</f>
        <v>7012.5031596128774</v>
      </c>
      <c r="AV87" s="223">
        <f ca="1">(AV77*Control!$Y13)/Control!$K28</f>
        <v>7126.9998111636551</v>
      </c>
      <c r="AW87" s="223">
        <f ca="1">(AW77*Control!$Y13)/Control!$K28</f>
        <v>7242.4796385422305</v>
      </c>
      <c r="AX87" s="223">
        <f ca="1">(AX77*Control!$Y13)/Control!$K28</f>
        <v>7358.94968043075</v>
      </c>
      <c r="AY87" s="223">
        <f ca="1">(AY77*Control!$Y13)/Control!$K28</f>
        <v>7476.417021674335</v>
      </c>
      <c r="AZ87" s="223">
        <f ca="1">(AZ77*Control!$Y13)/Control!$K28</f>
        <v>7594.8887935685689</v>
      </c>
      <c r="BA87" s="223">
        <f ca="1">(BA77*Control!$Y13)/Control!$K28</f>
        <v>7714.3721741487179</v>
      </c>
      <c r="BB87" s="223">
        <f ca="1">(BB77*Control!$Y13)/Control!$K28</f>
        <v>7830.2666352351825</v>
      </c>
      <c r="BC87" s="223">
        <f ca="1">(BC77*Control!$Y13)/Control!$K28</f>
        <v>7939.6702326914874</v>
      </c>
      <c r="BD87" s="223">
        <f ca="1">(BD77*Control!$Y13)/Control!$K28</f>
        <v>8049.8990593760227</v>
      </c>
      <c r="BE87" s="223">
        <f ca="1">(BE77*Control!$Y13)/Control!$K28</f>
        <v>8160.9583231550096</v>
      </c>
      <c r="BF87" s="223">
        <f ca="1">(BF77*Control!$Y13)/Control!$K28</f>
        <v>8272.8532620376209</v>
      </c>
      <c r="BG87" s="223">
        <f ca="1">(BG77*Control!$Y13)/Control!$K28</f>
        <v>8385.5891443417368</v>
      </c>
      <c r="BH87" s="223">
        <f ca="1">(BH77*Control!$Y13)/Control!$K28</f>
        <v>8499.1712688605712</v>
      </c>
      <c r="BI87" s="223">
        <f ca="1">(BI77*Control!$Y13)/Control!$K28</f>
        <v>8613.6049650301957</v>
      </c>
      <c r="BJ87" s="223">
        <f ca="1">(BJ77*Control!$Y13)/Control!$K28</f>
        <v>8728.8955930979373</v>
      </c>
      <c r="BK87" s="223">
        <f ca="1">(BK77*Control!$Y13)/Control!$K28</f>
        <v>8845.0485442916979</v>
      </c>
      <c r="BL87" s="223">
        <f ca="1">(BL77*Control!$Y13)/Control!$K28</f>
        <v>8959.6059772841472</v>
      </c>
      <c r="BM87" s="223">
        <f ca="1">(BM77*Control!$Y13)/Control!$K28</f>
        <v>9068.3052156037502</v>
      </c>
      <c r="BN87" s="223">
        <f ca="1">(BN77*Control!$Y13)/Control!$K28</f>
        <v>9177.762070752924</v>
      </c>
      <c r="BO87" s="223">
        <f ca="1">(BO77*Control!$Y13)/Control!$K28</f>
        <v>9287.9810002101967</v>
      </c>
      <c r="BP87" s="223">
        <f ca="1">(BP77*Control!$Y13)/Control!$K28</f>
        <v>9398.966485578856</v>
      </c>
      <c r="BQ87" s="223">
        <f ca="1">(BQ77*Control!$Y13)/Control!$K28</f>
        <v>9510.7230327111592</v>
      </c>
      <c r="BR87" s="223">
        <f ca="1">(BR77*Control!$Y13)/Control!$K28</f>
        <v>9623.2551718331633</v>
      </c>
      <c r="BS87" s="223">
        <f ca="1">(BS77*Control!$Y13)/Control!$K28</f>
        <v>9736.5674576701786</v>
      </c>
      <c r="BT87" s="223">
        <f ca="1">(BT77*Control!$Y13)/Control!$K28</f>
        <v>9850.6644695728555</v>
      </c>
      <c r="BU87" s="223">
        <f ca="1">(BU77*Control!$Y13)/Control!$K28</f>
        <v>9965.5508116438832</v>
      </c>
      <c r="BV87" s="223">
        <f ca="1">(BV77*Control!$Y13)/Control!$K28</f>
        <v>10078.718555904747</v>
      </c>
      <c r="BW87" s="223">
        <f ca="1">(BW77*Control!$Y13)/Control!$K28</f>
        <v>10191.177166233349</v>
      </c>
      <c r="BX87" s="223">
        <f ca="1">(BX77*Control!$Y13)/Control!$K28</f>
        <v>10304.369553359062</v>
      </c>
      <c r="BY87" s="223">
        <f ca="1">(BY77*Control!$Y13)/Control!$K28</f>
        <v>10418.299769850915</v>
      </c>
      <c r="BZ87" s="223">
        <f ca="1">(BZ77*Control!$Y13)/Control!$K28</f>
        <v>10532.971888885711</v>
      </c>
      <c r="CA87" s="223">
        <f ca="1">(CA77*Control!$Y13)/Control!$K28</f>
        <v>10648.390004347772</v>
      </c>
      <c r="CB87" s="223">
        <f ca="1">(CB77*Control!$Y13)/Control!$K28</f>
        <v>10764.55823092912</v>
      </c>
      <c r="CC87" s="223">
        <f ca="1">(CC77*Control!$Y13)/Control!$K28</f>
        <v>10881.480704230171</v>
      </c>
      <c r="CD87" s="223">
        <f ca="1">(CD77*Control!$Y13)/Control!$K28</f>
        <v>10999.161580860853</v>
      </c>
      <c r="CE87" s="223">
        <f ca="1">(CE77*Control!$Y13)/Control!$K28</f>
        <v>11117.605038542248</v>
      </c>
      <c r="CF87" s="223">
        <f ca="1">(CF77*Control!$Y13)/Control!$K28</f>
        <v>11236.81527620867</v>
      </c>
    </row>
    <row r="88" spans="1:84" s="126" customFormat="1" x14ac:dyDescent="0.2">
      <c r="A88" s="120"/>
      <c r="B88" s="213" t="s">
        <v>202</v>
      </c>
      <c r="D88" s="223">
        <f ca="1">(D78*Control!$Y14)/Control!$K29</f>
        <v>3108.2075319029959</v>
      </c>
      <c r="E88" s="223">
        <f ca="1">(E78*Control!$Y14)/Control!$K29</f>
        <v>3109.6370525035163</v>
      </c>
      <c r="F88" s="223">
        <f ca="1">(F78*Control!$Y14)/Control!$K29</f>
        <v>3731.7856121567311</v>
      </c>
      <c r="G88" s="223">
        <f ca="1">(G78*Control!$Y14)/Control!$K29</f>
        <v>3826.5569848481173</v>
      </c>
      <c r="H88" s="223">
        <f ca="1">(H78*Control!$Y14)/Control!$K29</f>
        <v>3610.7133204959305</v>
      </c>
      <c r="I88" s="223">
        <f ca="1">(I78*Control!$Y14)/Control!$K29</f>
        <v>3436.2679597763918</v>
      </c>
      <c r="J88" s="223">
        <f ca="1">(J78*Control!$Y14)/Control!$K29</f>
        <v>3521.236440251927</v>
      </c>
      <c r="K88" s="223">
        <f ca="1">(K78*Control!$Y14)/Control!$K29</f>
        <v>3607.5659525694573</v>
      </c>
      <c r="L88" s="223">
        <f ca="1">(L78*Control!$Y14)/Control!$K29</f>
        <v>3695.2752738231347</v>
      </c>
      <c r="M88" s="223">
        <f ca="1">(M78*Control!$Y14)/Control!$K29</f>
        <v>3784.3834210830441</v>
      </c>
      <c r="N88" s="223">
        <f ca="1">(N78*Control!$Y14)/Control!$K29</f>
        <v>3868.8851737933533</v>
      </c>
      <c r="O88" s="223">
        <f ca="1">(O78*Control!$Y14)/Control!$K29</f>
        <v>3959.4957468830671</v>
      </c>
      <c r="P88" s="223">
        <f ca="1">(P78*Control!$Y14)/Control!$K29</f>
        <v>4051.3650911498835</v>
      </c>
      <c r="Q88" s="223">
        <f ca="1">(Q78*Control!$Y14)/Control!$K29</f>
        <v>4144.5080414524846</v>
      </c>
      <c r="R88" s="223">
        <f ca="1">(R78*Control!$Y14)/Control!$K29</f>
        <v>4238.9395937464888</v>
      </c>
      <c r="S88" s="223">
        <f ca="1">(S78*Control!$Y14)/Control!$K29</f>
        <v>4334.6749067500232</v>
      </c>
      <c r="T88" s="223">
        <f ca="1">(T78*Control!$Y14)/Control!$K29</f>
        <v>4431.7293036259362</v>
      </c>
      <c r="U88" s="223">
        <f ca="1">(U78*Control!$Y14)/Control!$K29</f>
        <v>4530.1182736808705</v>
      </c>
      <c r="V88" s="223">
        <f ca="1">(V78*Control!$Y14)/Control!$K29</f>
        <v>4629.8574740812965</v>
      </c>
      <c r="W88" s="223">
        <f ca="1">(W78*Control!$Y14)/Control!$K29</f>
        <v>4730.9627315867192</v>
      </c>
      <c r="X88" s="223">
        <f ca="1">(X78*Control!$Y14)/Control!$K29</f>
        <v>4827.8517634349773</v>
      </c>
      <c r="Y88" s="223">
        <f ca="1">(Y78*Control!$Y14)/Control!$K29</f>
        <v>4927.5159762697394</v>
      </c>
      <c r="Z88" s="223">
        <f ca="1">(Z78*Control!$Y14)/Control!$K29</f>
        <v>5028.3798028432157</v>
      </c>
      <c r="AA88" s="223">
        <f ca="1">(AA78*Control!$Y14)/Control!$K29</f>
        <v>5130.4554595324025</v>
      </c>
      <c r="AB88" s="223">
        <f ca="1">(AB78*Control!$Y14)/Control!$K29</f>
        <v>5233.7552772420549</v>
      </c>
      <c r="AC88" s="223">
        <f ca="1">(AC78*Control!$Y14)/Control!$K29</f>
        <v>5338.291702426478</v>
      </c>
      <c r="AD88" s="223">
        <f ca="1">(AD78*Control!$Y14)/Control!$K29</f>
        <v>5444.0772981201526</v>
      </c>
      <c r="AE88" s="223">
        <f ca="1">(AE78*Control!$Y14)/Control!$K29</f>
        <v>5551.1247449772372</v>
      </c>
      <c r="AF88" s="223">
        <f ca="1">(AF78*Control!$Y14)/Control!$K29</f>
        <v>5659.4468423200587</v>
      </c>
      <c r="AG88" s="223">
        <f ca="1">(AG78*Control!$Y14)/Control!$K29</f>
        <v>5769.0565091966337</v>
      </c>
      <c r="AH88" s="223">
        <f ca="1">(AH78*Control!$Y14)/Control!$K29</f>
        <v>5872.0751173572016</v>
      </c>
      <c r="AI88" s="223">
        <f ca="1">(AI78*Control!$Y14)/Control!$K29</f>
        <v>5982.0887025819566</v>
      </c>
      <c r="AJ88" s="223">
        <f ca="1">(AJ78*Control!$Y14)/Control!$K29</f>
        <v>6093.2053605409546</v>
      </c>
      <c r="AK88" s="223">
        <f ca="1">(AK78*Control!$Y14)/Control!$K29</f>
        <v>6205.4343337694545</v>
      </c>
      <c r="AL88" s="223">
        <f ca="1">(AL78*Control!$Y14)/Control!$K29</f>
        <v>6318.7849358013646</v>
      </c>
      <c r="AM88" s="223">
        <f ca="1">(AM78*Control!$Y14)/Control!$K29</f>
        <v>6433.2665516872949</v>
      </c>
      <c r="AN88" s="223">
        <f ca="1">(AN78*Control!$Y14)/Control!$K29</f>
        <v>6548.888638516275</v>
      </c>
      <c r="AO88" s="223">
        <f ca="1">(AO78*Control!$Y14)/Control!$K29</f>
        <v>6665.6607259411348</v>
      </c>
      <c r="AP88" s="223">
        <f ca="1">(AP78*Control!$Y14)/Control!$K29</f>
        <v>6783.5924167076064</v>
      </c>
      <c r="AQ88" s="223">
        <f ca="1">(AQ78*Control!$Y14)/Control!$K29</f>
        <v>6902.6933871871406</v>
      </c>
      <c r="AR88" s="223">
        <f ca="1">(AR78*Control!$Y14)/Control!$K29</f>
        <v>7016.8539615323762</v>
      </c>
      <c r="AS88" s="223">
        <f ca="1">(AS78*Control!$Y14)/Control!$K29</f>
        <v>7134.1605001865773</v>
      </c>
      <c r="AT88" s="223">
        <f ca="1">(AT78*Control!$Y14)/Control!$K29</f>
        <v>7252.4786811519716</v>
      </c>
      <c r="AU88" s="223">
        <f ca="1">(AU78*Control!$Y14)/Control!$K29</f>
        <v>7371.8157599713186</v>
      </c>
      <c r="AV88" s="223">
        <f ca="1">(AV78*Control!$Y14)/Control!$K29</f>
        <v>7492.17903981983</v>
      </c>
      <c r="AW88" s="223">
        <f ca="1">(AW78*Control!$Y14)/Control!$K29</f>
        <v>7613.5758718019852</v>
      </c>
      <c r="AX88" s="223">
        <f ca="1">(AX78*Control!$Y14)/Control!$K29</f>
        <v>7736.0136552501499</v>
      </c>
      <c r="AY88" s="223">
        <f ca="1">(AY78*Control!$Y14)/Control!$K29</f>
        <v>7859.4998380249726</v>
      </c>
      <c r="AZ88" s="223">
        <f ca="1">(AZ78*Control!$Y14)/Control!$K29</f>
        <v>7984.0419168176131</v>
      </c>
      <c r="BA88" s="223">
        <f ca="1">(BA78*Control!$Y14)/Control!$K29</f>
        <v>8109.6474374537684</v>
      </c>
      <c r="BB88" s="223">
        <f ca="1">(BB78*Control!$Y14)/Control!$K29</f>
        <v>8231.4801461806474</v>
      </c>
      <c r="BC88" s="223">
        <f ca="1">(BC78*Control!$Y14)/Control!$K29</f>
        <v>8346.4894135605591</v>
      </c>
      <c r="BD88" s="223">
        <f ca="1">(BD78*Control!$Y14)/Control!$K29</f>
        <v>8462.3661935714845</v>
      </c>
      <c r="BE88" s="223">
        <f ca="1">(BE78*Control!$Y14)/Control!$K29</f>
        <v>8579.1159609220813</v>
      </c>
      <c r="BF88" s="223">
        <f ca="1">(BF78*Control!$Y14)/Control!$K29</f>
        <v>8696.7442220084376</v>
      </c>
      <c r="BG88" s="223">
        <f ca="1">(BG78*Control!$Y14)/Control!$K29</f>
        <v>8815.2565150883111</v>
      </c>
      <c r="BH88" s="223">
        <f ca="1">(BH78*Control!$Y14)/Control!$K29</f>
        <v>8934.6584104562953</v>
      </c>
      <c r="BI88" s="223">
        <f ca="1">(BI78*Control!$Y14)/Control!$K29</f>
        <v>9054.9555106199332</v>
      </c>
      <c r="BJ88" s="223">
        <f ca="1">(BJ78*Control!$Y14)/Control!$K29</f>
        <v>9176.1534504767496</v>
      </c>
      <c r="BK88" s="223">
        <f ca="1">(BK78*Control!$Y14)/Control!$K29</f>
        <v>9298.2578974922199</v>
      </c>
      <c r="BL88" s="223">
        <f ca="1">(BL78*Control!$Y14)/Control!$K29</f>
        <v>9418.6850735959797</v>
      </c>
      <c r="BM88" s="223">
        <f ca="1">(BM78*Control!$Y14)/Control!$K29</f>
        <v>9532.9539043997847</v>
      </c>
      <c r="BN88" s="223">
        <f ca="1">(BN78*Control!$Y14)/Control!$K29</f>
        <v>9648.0191711970601</v>
      </c>
      <c r="BO88" s="223">
        <f ca="1">(BO78*Control!$Y14)/Control!$K29</f>
        <v>9763.8855598608498</v>
      </c>
      <c r="BP88" s="223">
        <f ca="1">(BP78*Control!$Y14)/Control!$K29</f>
        <v>9880.5577816250734</v>
      </c>
      <c r="BQ88" s="223">
        <f ca="1">(BQ78*Control!$Y14)/Control!$K29</f>
        <v>9998.0405732150975</v>
      </c>
      <c r="BR88" s="223">
        <f ca="1">(BR78*Control!$Y14)/Control!$K29</f>
        <v>10116.338696978968</v>
      </c>
      <c r="BS88" s="223">
        <f ca="1">(BS78*Control!$Y14)/Control!$K29</f>
        <v>10235.456941019294</v>
      </c>
      <c r="BT88" s="223">
        <f ca="1">(BT78*Control!$Y14)/Control!$K29</f>
        <v>10355.400119325775</v>
      </c>
      <c r="BU88" s="223">
        <f ca="1">(BU78*Control!$Y14)/Control!$K29</f>
        <v>10476.173071908419</v>
      </c>
      <c r="BV88" s="223">
        <f ca="1">(BV78*Control!$Y14)/Control!$K29</f>
        <v>10595.139367724902</v>
      </c>
      <c r="BW88" s="223">
        <f ca="1">(BW78*Control!$Y14)/Control!$K29</f>
        <v>10713.360266701107</v>
      </c>
      <c r="BX88" s="223">
        <f ca="1">(BX78*Control!$Y14)/Control!$K29</f>
        <v>10832.352540679327</v>
      </c>
      <c r="BY88" s="223">
        <f ca="1">(BY78*Control!$Y14)/Control!$K29</f>
        <v>10952.120449879541</v>
      </c>
      <c r="BZ88" s="223">
        <f ca="1">(BZ78*Control!$Y14)/Control!$K29</f>
        <v>11072.668276185434</v>
      </c>
      <c r="CA88" s="223">
        <f ca="1">(CA78*Control!$Y14)/Control!$K29</f>
        <v>11194.000323249238</v>
      </c>
      <c r="CB88" s="223">
        <f ca="1">(CB78*Control!$Y14)/Control!$K29</f>
        <v>11316.120916597081</v>
      </c>
      <c r="CC88" s="223">
        <f ca="1">(CC78*Control!$Y14)/Control!$K29</f>
        <v>11439.034403734791</v>
      </c>
      <c r="CD88" s="223">
        <f ca="1">(CD78*Control!$Y14)/Control!$K29</f>
        <v>11562.745154254246</v>
      </c>
      <c r="CE88" s="223">
        <f ca="1">(CE78*Control!$Y14)/Control!$K29</f>
        <v>11687.25755994019</v>
      </c>
      <c r="CF88" s="223">
        <f ca="1">(CF78*Control!$Y14)/Control!$K29</f>
        <v>11812.576034877549</v>
      </c>
    </row>
    <row r="89" spans="1:84" s="126" customFormat="1" x14ac:dyDescent="0.2">
      <c r="A89" s="120"/>
      <c r="B89" s="213" t="s">
        <v>203</v>
      </c>
      <c r="D89" s="223">
        <f ca="1">(D79*Control!$Y15)/Control!$K30</f>
        <v>2106.6253375228225</v>
      </c>
      <c r="E89" s="223">
        <f ca="1">(E79*Control!$Y15)/Control!$K30</f>
        <v>2123.4535432171633</v>
      </c>
      <c r="F89" s="223">
        <f ca="1">(F79*Control!$Y15)/Control!$K30</f>
        <v>2070.2953183544332</v>
      </c>
      <c r="G89" s="223">
        <f ca="1">(G79*Control!$Y15)/Control!$K30</f>
        <v>2082.5373818773219</v>
      </c>
      <c r="H89" s="223">
        <f ca="1">(H79*Control!$Y15)/Control!$K30</f>
        <v>2096.4109927643672</v>
      </c>
      <c r="I89" s="223">
        <f ca="1">(I79*Control!$Y15)/Control!$K30</f>
        <v>2111.8575436948709</v>
      </c>
      <c r="J89" s="223">
        <f ca="1">(J79*Control!$Y15)/Control!$K30</f>
        <v>2128.8242782525126</v>
      </c>
      <c r="K89" s="223">
        <f ca="1">(K79*Control!$Y15)/Control!$K30</f>
        <v>2147.2636950949859</v>
      </c>
      <c r="L89" s="223">
        <f ca="1">(L79*Control!$Y15)/Control!$K30</f>
        <v>2167.1330221534431</v>
      </c>
      <c r="M89" s="223">
        <f ca="1">(M79*Control!$Y15)/Control!$K30</f>
        <v>2188.3937517622921</v>
      </c>
      <c r="N89" s="223">
        <f ca="1">(N79*Control!$Y15)/Control!$K30</f>
        <v>2207.573679326983</v>
      </c>
      <c r="O89" s="223">
        <f ca="1">(O79*Control!$Y15)/Control!$K30</f>
        <v>2230.7976476949239</v>
      </c>
      <c r="P89" s="223">
        <f ca="1">(P79*Control!$Y15)/Control!$K30</f>
        <v>2255.2242267730931</v>
      </c>
      <c r="Q89" s="223">
        <f ca="1">(Q79*Control!$Y15)/Control!$K30</f>
        <v>2280.8277213019087</v>
      </c>
      <c r="R89" s="223">
        <f ca="1">(R79*Control!$Y15)/Control!$K30</f>
        <v>2307.5848063214712</v>
      </c>
      <c r="S89" s="223">
        <f ca="1">(S79*Control!$Y15)/Control!$K30</f>
        <v>2335.4743187310073</v>
      </c>
      <c r="T89" s="223">
        <f ca="1">(T79*Control!$Y15)/Control!$K30</f>
        <v>2364.4770705767005</v>
      </c>
      <c r="U89" s="223">
        <f ca="1">(U79*Control!$Y15)/Control!$K30</f>
        <v>2394.5756815859463</v>
      </c>
      <c r="V89" s="223">
        <f ca="1">(V79*Control!$Y15)/Control!$K30</f>
        <v>2425.7544287767041</v>
      </c>
      <c r="W89" s="223">
        <f ca="1">(W79*Control!$Y15)/Control!$K30</f>
        <v>2457.9991112389071</v>
      </c>
      <c r="X89" s="223">
        <f ca="1">(X79*Control!$Y15)/Control!$K30</f>
        <v>2488.4114160405061</v>
      </c>
      <c r="Y89" s="223">
        <f ca="1">(Y79*Control!$Y15)/Control!$K30</f>
        <v>2539.7811614756533</v>
      </c>
      <c r="Z89" s="223">
        <f ca="1">(Z79*Control!$Y15)/Control!$K30</f>
        <v>2591.7692216298892</v>
      </c>
      <c r="AA89" s="223">
        <f ca="1">(AA79*Control!$Y15)/Control!$K30</f>
        <v>2644.3818931679907</v>
      </c>
      <c r="AB89" s="223">
        <f ca="1">(AB79*Control!$Y15)/Control!$K30</f>
        <v>2697.6255317855625</v>
      </c>
      <c r="AC89" s="223">
        <f ca="1">(AC79*Control!$Y15)/Control!$K30</f>
        <v>2751.5065527357024</v>
      </c>
      <c r="AD89" s="223">
        <f ca="1">(AD79*Control!$Y15)/Control!$K30</f>
        <v>2806.0314313602121</v>
      </c>
      <c r="AE89" s="223">
        <f ca="1">(AE79*Control!$Y15)/Control!$K30</f>
        <v>2861.2067036253902</v>
      </c>
      <c r="AF89" s="223">
        <f ca="1">(AF79*Control!$Y15)/Control!$K30</f>
        <v>2917.0389666624483</v>
      </c>
      <c r="AG89" s="223">
        <f ca="1">(AG79*Control!$Y15)/Control!$K30</f>
        <v>2973.5348793125904</v>
      </c>
      <c r="AH89" s="223">
        <f ca="1">(AH79*Control!$Y15)/Control!$K30</f>
        <v>3026.6335737721492</v>
      </c>
      <c r="AI89" s="223">
        <f ca="1">(AI79*Control!$Y15)/Control!$K30</f>
        <v>3083.3377095631981</v>
      </c>
      <c r="AJ89" s="223">
        <f ca="1">(AJ79*Control!$Y15)/Control!$K30</f>
        <v>3140.610400508167</v>
      </c>
      <c r="AK89" s="223">
        <f ca="1">(AK79*Control!$Y15)/Control!$K30</f>
        <v>3198.4564104735377</v>
      </c>
      <c r="AL89" s="223">
        <f ca="1">(AL79*Control!$Y15)/Control!$K30</f>
        <v>3256.8805399205235</v>
      </c>
      <c r="AM89" s="223">
        <f ca="1">(AM79*Control!$Y15)/Control!$K30</f>
        <v>3315.8876261720884</v>
      </c>
      <c r="AN89" s="223">
        <f ca="1">(AN79*Control!$Y15)/Control!$K30</f>
        <v>3375.4825436818542</v>
      </c>
      <c r="AO89" s="223">
        <f ca="1">(AO79*Control!$Y15)/Control!$K30</f>
        <v>3435.6702043048977</v>
      </c>
      <c r="AP89" s="223">
        <f ca="1">(AP79*Control!$Y15)/Control!$K30</f>
        <v>3496.4555575704626</v>
      </c>
      <c r="AQ89" s="223">
        <f ca="1">(AQ79*Control!$Y15)/Control!$K30</f>
        <v>3557.8435909565919</v>
      </c>
      <c r="AR89" s="223">
        <f ca="1">(AR79*Control!$Y15)/Control!$K30</f>
        <v>3616.6852045465525</v>
      </c>
      <c r="AS89" s="223">
        <f ca="1">(AS79*Control!$Y15)/Control!$K30</f>
        <v>3677.1483044983725</v>
      </c>
      <c r="AT89" s="223">
        <f ca="1">(AT79*Control!$Y15)/Control!$K30</f>
        <v>3738.132833424243</v>
      </c>
      <c r="AU89" s="223">
        <f ca="1">(AU79*Control!$Y15)/Control!$K30</f>
        <v>3799.6425310354443</v>
      </c>
      <c r="AV89" s="223">
        <f ca="1">(AV79*Control!$Y15)/Control!$K30</f>
        <v>3861.6811615943666</v>
      </c>
      <c r="AW89" s="223">
        <f ca="1">(AW79*Control!$Y15)/Control!$K30</f>
        <v>3924.2525140674957</v>
      </c>
      <c r="AX89" s="223">
        <f ca="1">(AX79*Control!$Y15)/Control!$K30</f>
        <v>3987.3604022793256</v>
      </c>
      <c r="AY89" s="223">
        <f ca="1">(AY79*Control!$Y15)/Control!$K30</f>
        <v>4051.0086650672019</v>
      </c>
      <c r="AZ89" s="223">
        <f ca="1">(AZ79*Control!$Y15)/Control!$K30</f>
        <v>4115.2011664370866</v>
      </c>
      <c r="BA89" s="223">
        <f ca="1">(BA79*Control!$Y15)/Control!$K30</f>
        <v>4179.9417957202704</v>
      </c>
      <c r="BB89" s="223">
        <f ca="1">(BB79*Control!$Y15)/Control!$K30</f>
        <v>4242.737810870085</v>
      </c>
      <c r="BC89" s="223">
        <f ca="1">(BC79*Control!$Y15)/Control!$K30</f>
        <v>4302.0168346175051</v>
      </c>
      <c r="BD89" s="223">
        <f ca="1">(BD79*Control!$Y15)/Control!$K30</f>
        <v>4361.7429988589874</v>
      </c>
      <c r="BE89" s="223">
        <f ca="1">(BE79*Control!$Y15)/Control!$K30</f>
        <v>4421.9191254138614</v>
      </c>
      <c r="BF89" s="223">
        <f ca="1">(BF79*Control!$Y15)/Control!$K30</f>
        <v>4482.5480524340473</v>
      </c>
      <c r="BG89" s="223">
        <f ca="1">(BG79*Control!$Y15)/Control!$K30</f>
        <v>4543.6326344938761</v>
      </c>
      <c r="BH89" s="223">
        <f ca="1">(BH79*Control!$Y15)/Control!$K30</f>
        <v>4605.1757426803633</v>
      </c>
      <c r="BI89" s="223">
        <f ca="1">(BI79*Control!$Y15)/Control!$K30</f>
        <v>4667.1802646839878</v>
      </c>
      <c r="BJ89" s="223">
        <f ca="1">(BJ79*Control!$Y15)/Control!$K30</f>
        <v>4729.6491048899379</v>
      </c>
      <c r="BK89" s="223">
        <f ca="1">(BK79*Control!$Y15)/Control!$K30</f>
        <v>4792.5851844698454</v>
      </c>
      <c r="BL89" s="223">
        <f ca="1">(BL79*Control!$Y15)/Control!$K30</f>
        <v>4854.6567511081212</v>
      </c>
      <c r="BM89" s="223">
        <f ca="1">(BM79*Control!$Y15)/Control!$K30</f>
        <v>4913.5541347939388</v>
      </c>
      <c r="BN89" s="223">
        <f ca="1">(BN79*Control!$Y15)/Control!$K30</f>
        <v>4972.8620240848804</v>
      </c>
      <c r="BO89" s="223">
        <f ca="1">(BO79*Control!$Y15)/Control!$K30</f>
        <v>5032.5828342122395</v>
      </c>
      <c r="BP89" s="223">
        <f ca="1">(BP79*Control!$Y15)/Control!$K30</f>
        <v>5092.718993479024</v>
      </c>
      <c r="BQ89" s="223">
        <f ca="1">(BQ79*Control!$Y15)/Control!$K30</f>
        <v>5153.2729433272516</v>
      </c>
      <c r="BR89" s="223">
        <f ca="1">(BR79*Control!$Y15)/Control!$K30</f>
        <v>5214.2471384055934</v>
      </c>
      <c r="BS89" s="223">
        <f ca="1">(BS79*Control!$Y15)/Control!$K30</f>
        <v>5275.6440466373469</v>
      </c>
      <c r="BT89" s="223">
        <f ca="1">(BT79*Control!$Y15)/Control!$K30</f>
        <v>5337.4661492887535</v>
      </c>
      <c r="BU89" s="223">
        <f ca="1">(BU79*Control!$Y15)/Control!$K30</f>
        <v>5399.7159410376489</v>
      </c>
      <c r="BV89" s="223">
        <f ca="1">(BV79*Control!$Y15)/Control!$K30</f>
        <v>5461.0345307488842</v>
      </c>
      <c r="BW89" s="223">
        <f ca="1">(BW79*Control!$Y15)/Control!$K30</f>
        <v>5521.9689355669843</v>
      </c>
      <c r="BX89" s="223">
        <f ca="1">(BX79*Control!$Y15)/Control!$K30</f>
        <v>5583.3009289554411</v>
      </c>
      <c r="BY89" s="223">
        <f ca="1">(BY79*Control!$Y15)/Control!$K30</f>
        <v>5645.0327067525832</v>
      </c>
      <c r="BZ89" s="223">
        <f ca="1">(BZ79*Control!$Y15)/Control!$K30</f>
        <v>5707.1664759628302</v>
      </c>
      <c r="CA89" s="223">
        <f ca="1">(CA79*Control!$Y15)/Control!$K30</f>
        <v>5769.7044548107278</v>
      </c>
      <c r="CB89" s="223">
        <f ca="1">(CB79*Control!$Y15)/Control!$K30</f>
        <v>5832.6488727952465</v>
      </c>
      <c r="CC89" s="223">
        <f ca="1">(CC79*Control!$Y15)/Control!$K30</f>
        <v>5896.0019707443244</v>
      </c>
      <c r="CD89" s="223">
        <f ca="1">(CD79*Control!$Y15)/Control!$K30</f>
        <v>5959.7660008696676</v>
      </c>
      <c r="CE89" s="223">
        <f ca="1">(CE79*Control!$Y15)/Control!$K30</f>
        <v>6023.9432268218261</v>
      </c>
      <c r="CF89" s="223">
        <f ca="1">(CF79*Control!$Y15)/Control!$K30</f>
        <v>6088.5359237454895</v>
      </c>
    </row>
    <row r="90" spans="1:84" s="126" customFormat="1" x14ac:dyDescent="0.2">
      <c r="A90" s="120"/>
      <c r="B90" s="213" t="s">
        <v>204</v>
      </c>
      <c r="D90" s="223">
        <f ca="1">(D80*Control!$Y16)/Control!$K31</f>
        <v>606.0529353669325</v>
      </c>
      <c r="E90" s="223">
        <f ca="1">(E80*Control!$Y16)/Control!$K31</f>
        <v>627.44748468281512</v>
      </c>
      <c r="F90" s="223">
        <f ca="1">(F80*Control!$Y16)/Control!$K31</f>
        <v>643.53045730807901</v>
      </c>
      <c r="G90" s="223">
        <f ca="1">(G80*Control!$Y16)/Control!$K31</f>
        <v>659.873369871107</v>
      </c>
      <c r="H90" s="223">
        <f ca="1">(H80*Control!$Y16)/Control!$K31</f>
        <v>856.66805350798575</v>
      </c>
      <c r="I90" s="223">
        <f ca="1">(I80*Control!$Y16)/Control!$K31</f>
        <v>693.35346427445256</v>
      </c>
      <c r="J90" s="223">
        <f ca="1">(J80*Control!$Y16)/Control!$K31</f>
        <v>710.4979867273471</v>
      </c>
      <c r="K90" s="223">
        <f ca="1">(K80*Control!$Y16)/Control!$K31</f>
        <v>727.91713147683356</v>
      </c>
      <c r="L90" s="223">
        <f ca="1">(L80*Control!$Y16)/Control!$K31</f>
        <v>745.61468727228976</v>
      </c>
      <c r="M90" s="223">
        <f ca="1">(M80*Control!$Y16)/Control!$K31</f>
        <v>763.59449128425194</v>
      </c>
      <c r="N90" s="223">
        <f ca="1">(N80*Control!$Y16)/Control!$K31</f>
        <v>780.64483930576807</v>
      </c>
      <c r="O90" s="223">
        <f ca="1">(O80*Control!$Y16)/Control!$K31</f>
        <v>798.92780798854994</v>
      </c>
      <c r="P90" s="223">
        <f ca="1">(P80*Control!$Y16)/Control!$K31</f>
        <v>817.46476553154696</v>
      </c>
      <c r="Q90" s="223">
        <f ca="1">(Q80*Control!$Y16)/Control!$K31</f>
        <v>836.2587052420995</v>
      </c>
      <c r="R90" s="223">
        <f ca="1">(R80*Control!$Y16)/Control!$K31</f>
        <v>855.31265293292438</v>
      </c>
      <c r="S90" s="223">
        <f ca="1">(S80*Control!$Y16)/Control!$K31</f>
        <v>874.62966725818376</v>
      </c>
      <c r="T90" s="223">
        <f ca="1">(T80*Control!$Y16)/Control!$K31</f>
        <v>894.2128400529175</v>
      </c>
      <c r="U90" s="223">
        <f ca="1">(U80*Control!$Y16)/Control!$K31</f>
        <v>914.06529667587006</v>
      </c>
      <c r="V90" s="223">
        <f ca="1">(V80*Control!$Y16)/Control!$K31</f>
        <v>934.19019635574637</v>
      </c>
      <c r="W90" s="223">
        <f ca="1">(W80*Control!$Y16)/Control!$K31</f>
        <v>954.5907325409305</v>
      </c>
      <c r="X90" s="223">
        <f ca="1">(X80*Control!$Y16)/Control!$K31</f>
        <v>974.14053926178394</v>
      </c>
      <c r="Y90" s="223">
        <f ca="1">(Y80*Control!$Y16)/Control!$K31</f>
        <v>994.25028631684177</v>
      </c>
      <c r="Z90" s="223">
        <f ca="1">(Z80*Control!$Y16)/Control!$K31</f>
        <v>1014.6020854013893</v>
      </c>
      <c r="AA90" s="223">
        <f ca="1">(AA80*Control!$Y16)/Control!$K31</f>
        <v>1035.1984014743912</v>
      </c>
      <c r="AB90" s="223">
        <f ca="1">(AB80*Control!$Y16)/Control!$K31</f>
        <v>1056.0417226036436</v>
      </c>
      <c r="AC90" s="223">
        <f ca="1">(AC80*Control!$Y16)/Control!$K31</f>
        <v>1077.1345601719481</v>
      </c>
      <c r="AD90" s="223">
        <f ca="1">(AD80*Control!$Y16)/Control!$K31</f>
        <v>1098.479449085065</v>
      </c>
      <c r="AE90" s="223">
        <f ca="1">(AE80*Control!$Y16)/Control!$K31</f>
        <v>1120.0789479814594</v>
      </c>
      <c r="AF90" s="223">
        <f ca="1">(AF80*Control!$Y16)/Control!$K31</f>
        <v>1141.9356394438605</v>
      </c>
      <c r="AG90" s="223">
        <f ca="1">(AG80*Control!$Y16)/Control!$K31</f>
        <v>1164.0521302126426</v>
      </c>
      <c r="AH90" s="223">
        <f ca="1">(AH80*Control!$Y16)/Control!$K31</f>
        <v>1184.838709061183</v>
      </c>
      <c r="AI90" s="223">
        <f ca="1">(AI80*Control!$Y16)/Control!$K31</f>
        <v>1207.0367482131439</v>
      </c>
      <c r="AJ90" s="223">
        <f ca="1">(AJ80*Control!$Y16)/Control!$K31</f>
        <v>1229.4573604115863</v>
      </c>
      <c r="AK90" s="223">
        <f ca="1">(AK80*Control!$Y16)/Control!$K31</f>
        <v>1252.1024105738613</v>
      </c>
      <c r="AL90" s="223">
        <f ca="1">(AL80*Control!$Y16)/Control!$K31</f>
        <v>1274.9737779431098</v>
      </c>
      <c r="AM90" s="223">
        <f ca="1">(AM80*Control!$Y16)/Control!$K31</f>
        <v>1298.0733561927941</v>
      </c>
      <c r="AN90" s="223">
        <f ca="1">(AN80*Control!$Y16)/Control!$K31</f>
        <v>1321.4030535319662</v>
      </c>
      <c r="AO90" s="223">
        <f ca="1">(AO80*Control!$Y16)/Control!$K31</f>
        <v>1344.9647928112777</v>
      </c>
      <c r="AP90" s="223">
        <f ca="1">(AP80*Control!$Y16)/Control!$K31</f>
        <v>1368.7605116297389</v>
      </c>
      <c r="AQ90" s="223">
        <f ca="1">(AQ80*Control!$Y16)/Control!$K31</f>
        <v>1392.7921624422306</v>
      </c>
      <c r="AR90" s="223">
        <f ca="1">(AR80*Control!$Y16)/Control!$K31</f>
        <v>1415.8269643141609</v>
      </c>
      <c r="AS90" s="223">
        <f ca="1">(AS80*Control!$Y16)/Control!$K31</f>
        <v>1439.4964952626444</v>
      </c>
      <c r="AT90" s="223">
        <f ca="1">(AT80*Control!$Y16)/Control!$K31</f>
        <v>1463.3701503477989</v>
      </c>
      <c r="AU90" s="223">
        <f ca="1">(AU80*Control!$Y16)/Control!$K31</f>
        <v>1487.4493935567527</v>
      </c>
      <c r="AV90" s="223">
        <f ca="1">(AV80*Control!$Y16)/Control!$K31</f>
        <v>1511.7356984876726</v>
      </c>
      <c r="AW90" s="223">
        <f ca="1">(AW80*Control!$Y16)/Control!$K31</f>
        <v>1536.230548409653</v>
      </c>
      <c r="AX90" s="223">
        <f ca="1">(AX80*Control!$Y16)/Control!$K31</f>
        <v>1560.9354363229691</v>
      </c>
      <c r="AY90" s="223">
        <f ca="1">(AY80*Control!$Y16)/Control!$K31</f>
        <v>1585.8518650196909</v>
      </c>
      <c r="AZ90" s="223">
        <f ca="1">(AZ80*Control!$Y16)/Control!$K31</f>
        <v>1610.981347144663</v>
      </c>
      <c r="BA90" s="223">
        <f ca="1">(BA80*Control!$Y16)/Control!$K31</f>
        <v>1636.3254052568532</v>
      </c>
      <c r="BB90" s="223">
        <f ca="1">(BB80*Control!$Y16)/Control!$K31</f>
        <v>1660.9082034920536</v>
      </c>
      <c r="BC90" s="223">
        <f ca="1">(BC80*Control!$Y16)/Control!$K31</f>
        <v>1684.1142056284962</v>
      </c>
      <c r="BD90" s="223">
        <f ca="1">(BD80*Control!$Y16)/Control!$K31</f>
        <v>1707.4952501646799</v>
      </c>
      <c r="BE90" s="223">
        <f ca="1">(BE80*Control!$Y16)/Control!$K31</f>
        <v>1731.0524417601453</v>
      </c>
      <c r="BF90" s="223">
        <f ca="1">(BF80*Control!$Y16)/Control!$K31</f>
        <v>1754.7868914681649</v>
      </c>
      <c r="BG90" s="223">
        <f ca="1">(BG80*Control!$Y16)/Control!$K31</f>
        <v>1778.6997167709017</v>
      </c>
      <c r="BH90" s="223">
        <f ca="1">(BH80*Control!$Y16)/Control!$K31</f>
        <v>1802.7920416147529</v>
      </c>
      <c r="BI90" s="223">
        <f ca="1">(BI80*Control!$Y16)/Control!$K31</f>
        <v>1827.064996445883</v>
      </c>
      <c r="BJ90" s="223">
        <f ca="1">(BJ80*Control!$Y16)/Control!$K31</f>
        <v>1851.5197182459458</v>
      </c>
      <c r="BK90" s="223">
        <f ca="1">(BK80*Control!$Y16)/Control!$K31</f>
        <v>1876.1573505679969</v>
      </c>
      <c r="BL90" s="223">
        <f ca="1">(BL80*Control!$Y16)/Control!$K31</f>
        <v>1900.4565512153069</v>
      </c>
      <c r="BM90" s="223">
        <f ca="1">(BM80*Control!$Y16)/Control!$K31</f>
        <v>1923.5131545195218</v>
      </c>
      <c r="BN90" s="223">
        <f ca="1">(BN80*Control!$Y16)/Control!$K31</f>
        <v>1946.7304587560345</v>
      </c>
      <c r="BO90" s="223">
        <f ca="1">(BO80*Control!$Y16)/Control!$K31</f>
        <v>1970.1094094172058</v>
      </c>
      <c r="BP90" s="223">
        <f ca="1">(BP80*Control!$Y16)/Control!$K31</f>
        <v>1993.6509571125869</v>
      </c>
      <c r="BQ90" s="223">
        <f ca="1">(BQ80*Control!$Y16)/Control!$K31</f>
        <v>2017.3560575952686</v>
      </c>
      <c r="BR90" s="223">
        <f ca="1">(BR80*Control!$Y16)/Control!$K31</f>
        <v>2041.2256717883595</v>
      </c>
      <c r="BS90" s="223">
        <f ca="1">(BS80*Control!$Y16)/Control!$K31</f>
        <v>2065.2607658115962</v>
      </c>
      <c r="BT90" s="223">
        <f ca="1">(BT80*Control!$Y16)/Control!$K31</f>
        <v>2089.462311008087</v>
      </c>
      <c r="BU90" s="223">
        <f ca="1">(BU80*Control!$Y16)/Control!$K31</f>
        <v>2113.8312839711871</v>
      </c>
      <c r="BV90" s="223">
        <f ca="1">(BV80*Control!$Y16)/Control!$K31</f>
        <v>2137.8357184605748</v>
      </c>
      <c r="BW90" s="223">
        <f ca="1">(BW80*Control!$Y16)/Control!$K31</f>
        <v>2161.6897708230872</v>
      </c>
      <c r="BX90" s="223">
        <f ca="1">(BX80*Control!$Y16)/Control!$K31</f>
        <v>2185.6994675952665</v>
      </c>
      <c r="BY90" s="223">
        <f ca="1">(BY80*Control!$Y16)/Control!$K31</f>
        <v>2209.8656683842551</v>
      </c>
      <c r="BZ90" s="223">
        <f ca="1">(BZ80*Control!$Y16)/Control!$K31</f>
        <v>2234.1892371683944</v>
      </c>
      <c r="CA90" s="223">
        <f ca="1">(CA80*Control!$Y16)/Control!$K31</f>
        <v>2258.6710423183836</v>
      </c>
      <c r="CB90" s="223">
        <f ca="1">(CB80*Control!$Y16)/Control!$K31</f>
        <v>2283.3119566185296</v>
      </c>
      <c r="CC90" s="223">
        <f ca="1">(CC80*Control!$Y16)/Control!$K31</f>
        <v>2308.1128572881044</v>
      </c>
      <c r="CD90" s="223">
        <f ca="1">(CD80*Control!$Y16)/Control!$K31</f>
        <v>2333.0746260027968</v>
      </c>
      <c r="CE90" s="223">
        <f ca="1">(CE80*Control!$Y16)/Control!$K31</f>
        <v>2358.1981489162681</v>
      </c>
      <c r="CF90" s="223">
        <f ca="1">(CF80*Control!$Y16)/Control!$K31</f>
        <v>2383.4843166818059</v>
      </c>
    </row>
    <row r="91" spans="1:84" s="126" customFormat="1" x14ac:dyDescent="0.2">
      <c r="A91" s="120"/>
      <c r="B91" s="218" t="s">
        <v>233</v>
      </c>
      <c r="D91" s="224">
        <f ca="1">D85*Control!$K34*Control!$L42*Control!$B$43</f>
        <v>388357110.81855303</v>
      </c>
      <c r="E91" s="224">
        <f ca="1">E85*Control!$K34*Control!$L42*Control!$B$43</f>
        <v>400670957.08503175</v>
      </c>
      <c r="F91" s="224">
        <f ca="1">F85*Control!$K34*Control!$L42*Control!$B$43</f>
        <v>410941112.75896686</v>
      </c>
      <c r="G91" s="224">
        <f ca="1">G85*Control!$K34*Control!$L42*Control!$B$43</f>
        <v>421377259.13769418</v>
      </c>
      <c r="H91" s="224">
        <f ca="1">H85*Control!$K34*Control!$L42*Control!$B$43</f>
        <v>431981695.61799312</v>
      </c>
      <c r="I91" s="224">
        <f ca="1">I85*Control!$K34*Control!$L42*Control!$B$43</f>
        <v>442756751.05200827</v>
      </c>
      <c r="J91" s="224">
        <f ca="1">J85*Control!$K34*Control!$L42*Control!$B$43</f>
        <v>453704784.10708654</v>
      </c>
      <c r="K91" s="224">
        <f ca="1">K85*Control!$K34*Control!$L42*Control!$B$43</f>
        <v>464828183.62987429</v>
      </c>
      <c r="L91" s="224">
        <f ca="1">L85*Control!$K34*Control!$L42*Control!$B$43</f>
        <v>476129369.01471889</v>
      </c>
      <c r="M91" s="224">
        <f ca="1">M85*Control!$K34*Control!$L42*Control!$B$43</f>
        <v>487610790.57642949</v>
      </c>
      <c r="N91" s="224">
        <f ca="1">N85*Control!$K34*Control!$L42*Control!$B$43</f>
        <v>498498686.77280855</v>
      </c>
      <c r="O91" s="224">
        <f ca="1">O85*Control!$K34*Control!$L42*Control!$B$43</f>
        <v>510173688.41407925</v>
      </c>
      <c r="P91" s="224">
        <f ca="1">P85*Control!$K34*Control!$L42*Control!$B$43</f>
        <v>522010880.34143388</v>
      </c>
      <c r="Q91" s="224">
        <f ca="1">Q85*Control!$K34*Control!$L42*Control!$B$43</f>
        <v>534012173.99831891</v>
      </c>
      <c r="R91" s="224">
        <f ca="1">R85*Control!$K34*Control!$L42*Control!$B$43</f>
        <v>546179501.58521593</v>
      </c>
      <c r="S91" s="224">
        <f ca="1">S85*Control!$K34*Control!$L42*Control!$B$43</f>
        <v>558514816.27424645</v>
      </c>
      <c r="T91" s="224">
        <f ca="1">T85*Control!$K34*Control!$L42*Control!$B$43</f>
        <v>571020092.42592406</v>
      </c>
      <c r="U91" s="224">
        <f ca="1">U85*Control!$K34*Control!$L42*Control!$B$43</f>
        <v>583697325.80807352</v>
      </c>
      <c r="V91" s="224">
        <f ca="1">V85*Control!$K34*Control!$L42*Control!$B$43</f>
        <v>596548533.81694114</v>
      </c>
      <c r="W91" s="224">
        <f ca="1">W85*Control!$K34*Control!$L42*Control!$B$43</f>
        <v>609575755.70051455</v>
      </c>
      <c r="X91" s="224">
        <f ca="1">X85*Control!$K34*Control!$L42*Control!$B$43</f>
        <v>622059724.7018404</v>
      </c>
      <c r="Y91" s="224">
        <f ca="1">Y85*Control!$K34*Control!$L42*Control!$B$43</f>
        <v>634901278.22417712</v>
      </c>
      <c r="Z91" s="224">
        <f ca="1">Z85*Control!$K34*Control!$L42*Control!$B$43</f>
        <v>647897399.81943119</v>
      </c>
      <c r="AA91" s="224">
        <f ca="1">AA85*Control!$K34*Control!$L42*Control!$B$43</f>
        <v>661049663.54586673</v>
      </c>
      <c r="AB91" s="224">
        <f ca="1">AB85*Control!$K34*Control!$L42*Control!$B$43</f>
        <v>674359658.21844471</v>
      </c>
      <c r="AC91" s="224">
        <f ca="1">AC85*Control!$K34*Control!$L42*Control!$B$43</f>
        <v>687828987.54047811</v>
      </c>
      <c r="AD91" s="224">
        <f ca="1">AD85*Control!$K34*Control!$L42*Control!$B$43</f>
        <v>701459270.23642707</v>
      </c>
      <c r="AE91" s="224">
        <f ca="1">AE85*Control!$K34*Control!$L42*Control!$B$43</f>
        <v>715252140.1858362</v>
      </c>
      <c r="AF91" s="224">
        <f ca="1">AF85*Control!$K34*Control!$L42*Control!$B$43</f>
        <v>729209246.55843139</v>
      </c>
      <c r="AG91" s="224">
        <f ca="1">AG85*Control!$K34*Control!$L42*Control!$B$43</f>
        <v>743332253.95037937</v>
      </c>
      <c r="AH91" s="224">
        <f ca="1">AH85*Control!$K34*Control!$L42*Control!$B$43</f>
        <v>756606015.68768907</v>
      </c>
      <c r="AI91" s="224">
        <f ca="1">AI85*Control!$K34*Control!$L42*Control!$B$43</f>
        <v>770781050.87641287</v>
      </c>
      <c r="AJ91" s="224">
        <f ca="1">AJ85*Control!$K34*Control!$L42*Control!$B$43</f>
        <v>785098214.80623806</v>
      </c>
      <c r="AK91" s="224">
        <f ca="1">AK85*Control!$K34*Control!$L42*Control!$B$43</f>
        <v>799558698.35948277</v>
      </c>
      <c r="AL91" s="224">
        <f ca="1">AL85*Control!$K34*Control!$L42*Control!$B$43</f>
        <v>814163701.56649804</v>
      </c>
      <c r="AM91" s="224">
        <f ca="1">AM85*Control!$K34*Control!$L42*Control!$B$43</f>
        <v>828914433.67242122</v>
      </c>
      <c r="AN91" s="224">
        <f ca="1">AN85*Control!$K34*Control!$L42*Control!$B$43</f>
        <v>843812113.20439553</v>
      </c>
      <c r="AO91" s="224">
        <f ca="1">AO85*Control!$K34*Control!$L42*Control!$B$43</f>
        <v>858857968.03926516</v>
      </c>
      <c r="AP91" s="224">
        <f ca="1">AP85*Control!$K34*Control!$L42*Control!$B$43</f>
        <v>874053235.47175062</v>
      </c>
      <c r="AQ91" s="224">
        <f ca="1">AQ85*Control!$K34*Control!$L42*Control!$B$43</f>
        <v>889399162.28309906</v>
      </c>
      <c r="AR91" s="224">
        <f ca="1">AR85*Control!$K34*Control!$L42*Control!$B$43</f>
        <v>904108528.14975858</v>
      </c>
      <c r="AS91" s="224">
        <f ca="1">AS85*Control!$K34*Control!$L42*Control!$B$43</f>
        <v>919223262.09869075</v>
      </c>
      <c r="AT91" s="224">
        <f ca="1">AT85*Control!$K34*Control!$L42*Control!$B$43</f>
        <v>934468344.32627439</v>
      </c>
      <c r="AU91" s="224">
        <f ca="1">AU85*Control!$K34*Control!$L42*Control!$B$43</f>
        <v>949844709.69607222</v>
      </c>
      <c r="AV91" s="224">
        <f ca="1">AV85*Control!$K34*Control!$L42*Control!$B$43</f>
        <v>965353299.20900273</v>
      </c>
      <c r="AW91" s="224">
        <f ca="1">AW85*Control!$K34*Control!$L42*Control!$B$43</f>
        <v>980995060.04158306</v>
      </c>
      <c r="AX91" s="224">
        <f ca="1">AX85*Control!$K34*Control!$L42*Control!$B$43</f>
        <v>996770945.58440781</v>
      </c>
      <c r="AY91" s="224">
        <f ca="1">AY85*Control!$K34*Control!$L42*Control!$B$43</f>
        <v>1012681915.4808517</v>
      </c>
      <c r="AZ91" s="224">
        <f ca="1">AZ85*Control!$K34*Control!$L42*Control!$B$43</f>
        <v>1028728935.6660135</v>
      </c>
      <c r="BA91" s="224">
        <f ca="1">BA85*Control!$K34*Control!$L42*Control!$B$43</f>
        <v>1044912978.4058883</v>
      </c>
      <c r="BB91" s="224">
        <f ca="1">BB85*Control!$K34*Control!$L42*Control!$B$43</f>
        <v>1060610901.4031235</v>
      </c>
      <c r="BC91" s="224">
        <f ca="1">BC85*Control!$K34*Control!$L42*Control!$B$43</f>
        <v>1075429635.5020089</v>
      </c>
      <c r="BD91" s="224">
        <f ca="1">BD85*Control!$K34*Control!$L42*Control!$B$43</f>
        <v>1090360147.0251093</v>
      </c>
      <c r="BE91" s="224">
        <f ca="1">BE85*Control!$K34*Control!$L42*Control!$B$43</f>
        <v>1105403141.3786905</v>
      </c>
      <c r="BF91" s="224">
        <f ca="1">BF85*Control!$K34*Control!$L42*Control!$B$43</f>
        <v>1120559328.0518851</v>
      </c>
      <c r="BG91" s="224">
        <f ca="1">BG85*Control!$K34*Control!$L42*Control!$B$43</f>
        <v>1135829420.6391459</v>
      </c>
      <c r="BH91" s="224">
        <f ca="1">BH85*Control!$K34*Control!$L42*Control!$B$43</f>
        <v>1151214136.862813</v>
      </c>
      <c r="BI91" s="224">
        <f ca="1">BI85*Control!$K34*Control!$L42*Control!$B$43</f>
        <v>1166714198.5958056</v>
      </c>
      <c r="BJ91" s="224">
        <f ca="1">BJ85*Control!$K34*Control!$L42*Control!$B$43</f>
        <v>1182330331.8844347</v>
      </c>
      <c r="BK91" s="224">
        <f ca="1">BK85*Control!$K34*Control!$L42*Control!$B$43</f>
        <v>1198063266.9713326</v>
      </c>
      <c r="BL91" s="224">
        <f ca="1">BL85*Control!$K34*Control!$L42*Control!$B$43</f>
        <v>1213580088.8483455</v>
      </c>
      <c r="BM91" s="224">
        <f ca="1">BM85*Control!$K34*Control!$L42*Control!$B$43</f>
        <v>1228303417.8854473</v>
      </c>
      <c r="BN91" s="224">
        <f ca="1">BN85*Control!$K34*Control!$L42*Control!$B$43</f>
        <v>1243129366.2413137</v>
      </c>
      <c r="BO91" s="224">
        <f ca="1">BO85*Control!$K34*Control!$L42*Control!$B$43</f>
        <v>1258058537.6821108</v>
      </c>
      <c r="BP91" s="224">
        <f ca="1">BP85*Control!$K34*Control!$L42*Control!$B$43</f>
        <v>1273091539.2417078</v>
      </c>
      <c r="BQ91" s="224">
        <f ca="1">BQ85*Control!$K34*Control!$L42*Control!$B$43</f>
        <v>1288228981.2384992</v>
      </c>
      <c r="BR91" s="224">
        <f ca="1">BR85*Control!$K34*Control!$L42*Control!$B$43</f>
        <v>1303471477.2923152</v>
      </c>
      <c r="BS91" s="224">
        <f ca="1">BS85*Control!$K34*Control!$L42*Control!$B$43</f>
        <v>1318819644.3414154</v>
      </c>
      <c r="BT91" s="224">
        <f ca="1">BT85*Control!$K34*Control!$L42*Control!$B$43</f>
        <v>1334274102.6595619</v>
      </c>
      <c r="BU91" s="224">
        <f ca="1">BU85*Control!$K34*Control!$L42*Control!$B$43</f>
        <v>1349835475.8731873</v>
      </c>
      <c r="BV91" s="224">
        <f ca="1">BV85*Control!$K34*Control!$L42*Control!$B$43</f>
        <v>1365164064.7304015</v>
      </c>
      <c r="BW91" s="224">
        <f ca="1">BW85*Control!$K34*Control!$L42*Control!$B$43</f>
        <v>1380396603.2474933</v>
      </c>
      <c r="BX91" s="224">
        <f ca="1">BX85*Control!$K34*Control!$L42*Control!$B$43</f>
        <v>1395728531.962709</v>
      </c>
      <c r="BY91" s="224">
        <f ca="1">BY85*Control!$K34*Control!$L42*Control!$B$43</f>
        <v>1411160399.7972527</v>
      </c>
      <c r="BZ91" s="224">
        <f ca="1">BZ85*Control!$K34*Control!$L42*Control!$B$43</f>
        <v>1426692758.4636545</v>
      </c>
      <c r="CA91" s="224">
        <f ca="1">CA85*Control!$K34*Control!$L42*Control!$B$43</f>
        <v>1442326162.4792805</v>
      </c>
      <c r="CB91" s="224">
        <f ca="1">CB85*Control!$K34*Control!$L42*Control!$B$43</f>
        <v>1458061169.1799059</v>
      </c>
      <c r="CC91" s="224">
        <f ca="1">CC85*Control!$K34*Control!$L42*Control!$B$43</f>
        <v>1473898338.7333491</v>
      </c>
      <c r="CD91" s="224">
        <f ca="1">CD85*Control!$K34*Control!$L42*Control!$B$43</f>
        <v>1489838234.153173</v>
      </c>
      <c r="CE91" s="224">
        <f ca="1">CE85*Control!$K34*Control!$L42*Control!$B$43</f>
        <v>1505881421.3124487</v>
      </c>
      <c r="CF91" s="224">
        <f ca="1">CF85*Control!$K34*Control!$L42*Control!$B$43</f>
        <v>1522028468.9575844</v>
      </c>
    </row>
    <row r="92" spans="1:84" s="126" customFormat="1" x14ac:dyDescent="0.2">
      <c r="A92" s="120"/>
      <c r="B92" s="218" t="s">
        <v>234</v>
      </c>
      <c r="D92" s="224">
        <f ca="1">D86*Control!$K35*Control!$L43*Control!$B$43</f>
        <v>950072355.71207786</v>
      </c>
      <c r="E92" s="224">
        <f ca="1">E86*Control!$K35*Control!$L43*Control!$B$43</f>
        <v>1004953854.0311555</v>
      </c>
      <c r="F92" s="224">
        <f ca="1">F86*Control!$K35*Control!$L43*Control!$B$43</f>
        <v>979796004.42309594</v>
      </c>
      <c r="G92" s="224">
        <f ca="1">G86*Control!$K35*Control!$L43*Control!$B$43</f>
        <v>985589748.44994044</v>
      </c>
      <c r="H92" s="224">
        <f ca="1">H86*Control!$K35*Control!$L43*Control!$B$43</f>
        <v>992155644.63398874</v>
      </c>
      <c r="I92" s="224">
        <f ca="1">I86*Control!$K35*Control!$L43*Control!$B$43</f>
        <v>999465956.29793525</v>
      </c>
      <c r="J92" s="224">
        <f ca="1">J86*Control!$K35*Control!$L43*Control!$B$43</f>
        <v>1007495715.7815932</v>
      </c>
      <c r="K92" s="224">
        <f ca="1">K86*Control!$K35*Control!$L43*Control!$B$43</f>
        <v>1016222442.4574379</v>
      </c>
      <c r="L92" s="224">
        <f ca="1">L86*Control!$K35*Control!$L43*Control!$B$43</f>
        <v>1025625893.8886557</v>
      </c>
      <c r="M92" s="224">
        <f ca="1">M86*Control!$K35*Control!$L43*Control!$B$43</f>
        <v>1035687845.8232714</v>
      </c>
      <c r="N92" s="224">
        <f ca="1">N86*Control!$K35*Control!$L43*Control!$B$43</f>
        <v>1044765029.0506085</v>
      </c>
      <c r="O92" s="224">
        <f ca="1">O86*Control!$K35*Control!$L43*Control!$B$43</f>
        <v>1055756074.2765138</v>
      </c>
      <c r="P92" s="224">
        <f ca="1">P86*Control!$K35*Control!$L43*Control!$B$43</f>
        <v>1067316271.9475961</v>
      </c>
      <c r="Q92" s="224">
        <f ca="1">Q86*Control!$K35*Control!$L43*Control!$B$43</f>
        <v>1079433461.3839767</v>
      </c>
      <c r="R92" s="224">
        <f ca="1">R86*Control!$K35*Control!$L43*Control!$B$43</f>
        <v>1092096603.6862602</v>
      </c>
      <c r="S92" s="224">
        <f ca="1">S86*Control!$K35*Control!$L43*Control!$B$43</f>
        <v>1105295683.0878201</v>
      </c>
      <c r="T92" s="224">
        <f ca="1">T86*Control!$K35*Control!$L43*Control!$B$43</f>
        <v>1119021618.5903833</v>
      </c>
      <c r="U92" s="224">
        <f ca="1">U86*Control!$K35*Control!$L43*Control!$B$43</f>
        <v>1133266184.7082863</v>
      </c>
      <c r="V92" s="224">
        <f ca="1">V86*Control!$K35*Control!$L43*Control!$B$43</f>
        <v>1148021940.2937822</v>
      </c>
      <c r="W92" s="224">
        <f ca="1">W86*Control!$K35*Control!$L43*Control!$B$43</f>
        <v>1163282164.5427635</v>
      </c>
      <c r="X92" s="224">
        <f ca="1">X86*Control!$K35*Control!$L43*Control!$B$43</f>
        <v>1177675190.666297</v>
      </c>
      <c r="Y92" s="224">
        <f ca="1">Y86*Control!$K35*Control!$L43*Control!$B$43</f>
        <v>1201986669.6042781</v>
      </c>
      <c r="Z92" s="224">
        <f ca="1">Z86*Control!$K35*Control!$L43*Control!$B$43</f>
        <v>1226590775.0638762</v>
      </c>
      <c r="AA92" s="224">
        <f ca="1">AA86*Control!$K35*Control!$L43*Control!$B$43</f>
        <v>1251490487.0345745</v>
      </c>
      <c r="AB92" s="224">
        <f ca="1">AB86*Control!$K35*Control!$L43*Control!$B$43</f>
        <v>1276688813.4430692</v>
      </c>
      <c r="AC92" s="224">
        <f ca="1">AC86*Control!$K35*Control!$L43*Control!$B$43</f>
        <v>1302188790.4025199</v>
      </c>
      <c r="AD92" s="224">
        <f ca="1">AD86*Control!$K35*Control!$L43*Control!$B$43</f>
        <v>1327993482.463954</v>
      </c>
      <c r="AE92" s="224">
        <f ca="1">AE86*Control!$K35*Control!$L43*Control!$B$43</f>
        <v>1354105982.8698382</v>
      </c>
      <c r="AF92" s="224">
        <f ca="1">AF86*Control!$K35*Control!$L43*Control!$B$43</f>
        <v>1380529413.8098392</v>
      </c>
      <c r="AG92" s="224">
        <f ca="1">AG86*Control!$K35*Control!$L43*Control!$B$43</f>
        <v>1407266926.6787906</v>
      </c>
      <c r="AH92" s="224">
        <f ca="1">AH86*Control!$K35*Control!$L43*Control!$B$43</f>
        <v>1432396659.0122664</v>
      </c>
      <c r="AI92" s="224">
        <f ca="1">AI86*Control!$K35*Control!$L43*Control!$B$43</f>
        <v>1459232601.710645</v>
      </c>
      <c r="AJ92" s="224">
        <f ca="1">AJ86*Control!$K35*Control!$L43*Control!$B$43</f>
        <v>1486337620.1025317</v>
      </c>
      <c r="AK92" s="224">
        <f ca="1">AK86*Control!$K35*Control!$L43*Control!$B$43</f>
        <v>1513713968.7455604</v>
      </c>
      <c r="AL92" s="224">
        <f ca="1">AL86*Control!$K35*Control!$L43*Control!$B$43</f>
        <v>1541363919.5162625</v>
      </c>
      <c r="AM92" s="224">
        <f ca="1">AM86*Control!$K35*Control!$L43*Control!$B$43</f>
        <v>1569289761.7364392</v>
      </c>
      <c r="AN92" s="224">
        <f ca="1">AN86*Control!$K35*Control!$L43*Control!$B$43</f>
        <v>1597493802.3004208</v>
      </c>
      <c r="AO92" s="224">
        <f ca="1">AO86*Control!$K35*Control!$L43*Control!$B$43</f>
        <v>1625978365.8032312</v>
      </c>
      <c r="AP92" s="224">
        <f ca="1">AP86*Control!$K35*Control!$L43*Control!$B$43</f>
        <v>1654745794.6696451</v>
      </c>
      <c r="AQ92" s="224">
        <f ca="1">AQ86*Control!$K35*Control!$L43*Control!$B$43</f>
        <v>1683798449.2841697</v>
      </c>
      <c r="AR92" s="224">
        <f ca="1">AR86*Control!$K35*Control!$L43*Control!$B$43</f>
        <v>1711645974.8270731</v>
      </c>
      <c r="AS92" s="224">
        <f ca="1">AS86*Control!$K35*Control!$L43*Control!$B$43</f>
        <v>1740261006.6308718</v>
      </c>
      <c r="AT92" s="224">
        <f ca="1">AT86*Control!$K35*Control!$L43*Control!$B$43</f>
        <v>1769122812.2574005</v>
      </c>
      <c r="AU92" s="224">
        <f ca="1">AU86*Control!$K35*Control!$L43*Control!$B$43</f>
        <v>1798233161.5794315</v>
      </c>
      <c r="AV92" s="224">
        <f ca="1">AV86*Control!$K35*Control!$L43*Control!$B$43</f>
        <v>1827593836.0889032</v>
      </c>
      <c r="AW92" s="224">
        <f ca="1">AW86*Control!$K35*Control!$L43*Control!$B$43</f>
        <v>1857206628.9693303</v>
      </c>
      <c r="AX92" s="224">
        <f ca="1">AX86*Control!$K35*Control!$L43*Control!$B$43</f>
        <v>1887073345.1686406</v>
      </c>
      <c r="AY92" s="224">
        <f ca="1">AY86*Control!$K35*Control!$L43*Control!$B$43</f>
        <v>1917195801.4724593</v>
      </c>
      <c r="AZ92" s="224">
        <f ca="1">AZ86*Control!$K35*Control!$L43*Control!$B$43</f>
        <v>1947575826.5778251</v>
      </c>
      <c r="BA92" s="224">
        <f ca="1">BA86*Control!$K35*Control!$L43*Control!$B$43</f>
        <v>1978215261.1673584</v>
      </c>
      <c r="BB92" s="224">
        <f ca="1">BB86*Control!$K35*Control!$L43*Control!$B$43</f>
        <v>2007934380.575357</v>
      </c>
      <c r="BC92" s="224">
        <f ca="1">BC86*Control!$K35*Control!$L43*Control!$B$43</f>
        <v>2035989026.792588</v>
      </c>
      <c r="BD92" s="224">
        <f ca="1">BD86*Control!$K35*Control!$L43*Control!$B$43</f>
        <v>2064255288.6871669</v>
      </c>
      <c r="BE92" s="224">
        <f ca="1">BE86*Control!$K35*Control!$L43*Control!$B$43</f>
        <v>2092734501.725832</v>
      </c>
      <c r="BF92" s="224">
        <f ca="1">BF86*Control!$K35*Control!$L43*Control!$B$43</f>
        <v>2121428009.1049566</v>
      </c>
      <c r="BG92" s="224">
        <f ca="1">BG86*Control!$K35*Control!$L43*Control!$B$43</f>
        <v>2150337161.7930551</v>
      </c>
      <c r="BH92" s="224">
        <f ca="1">BH86*Control!$K35*Control!$L43*Control!$B$43</f>
        <v>2179463318.5735116</v>
      </c>
      <c r="BI92" s="224">
        <f ca="1">BI86*Control!$K35*Control!$L43*Control!$B$43</f>
        <v>2208807846.0875382</v>
      </c>
      <c r="BJ92" s="224">
        <f ca="1">BJ86*Control!$K35*Control!$L43*Control!$B$43</f>
        <v>2238372118.8773599</v>
      </c>
      <c r="BK92" s="224">
        <f ca="1">BK86*Control!$K35*Control!$L43*Control!$B$43</f>
        <v>2268157519.4296284</v>
      </c>
      <c r="BL92" s="224">
        <f ca="1">BL86*Control!$K35*Control!$L43*Control!$B$43</f>
        <v>2297533777.4538913</v>
      </c>
      <c r="BM92" s="224">
        <f ca="1">BM86*Control!$K35*Control!$L43*Control!$B$43</f>
        <v>2325407798.9340415</v>
      </c>
      <c r="BN92" s="224">
        <f ca="1">BN86*Control!$K35*Control!$L43*Control!$B$43</f>
        <v>2353476098.0328093</v>
      </c>
      <c r="BO92" s="224">
        <f ca="1">BO86*Control!$K35*Control!$L43*Control!$B$43</f>
        <v>2381739817.7928305</v>
      </c>
      <c r="BP92" s="224">
        <f ca="1">BP86*Control!$K35*Control!$L43*Control!$B$43</f>
        <v>2410200107.4431171</v>
      </c>
      <c r="BQ92" s="224">
        <f ca="1">BQ86*Control!$K35*Control!$L43*Control!$B$43</f>
        <v>2438858122.4309015</v>
      </c>
      <c r="BR92" s="224">
        <f ca="1">BR86*Control!$K35*Control!$L43*Control!$B$43</f>
        <v>2467715024.4536576</v>
      </c>
      <c r="BS92" s="224">
        <f ca="1">BS86*Control!$K35*Control!$L43*Control!$B$43</f>
        <v>2496771981.4912639</v>
      </c>
      <c r="BT92" s="224">
        <f ca="1">BT86*Control!$K35*Control!$L43*Control!$B$43</f>
        <v>2526030167.8383365</v>
      </c>
      <c r="BU92" s="224">
        <f ca="1">BU86*Control!$K35*Control!$L43*Control!$B$43</f>
        <v>2555490764.1367216</v>
      </c>
      <c r="BV92" s="224">
        <f ca="1">BV86*Control!$K35*Control!$L43*Control!$B$43</f>
        <v>2584510656.2300782</v>
      </c>
      <c r="BW92" s="224">
        <f ca="1">BW86*Control!$K35*Control!$L43*Control!$B$43</f>
        <v>2613348676.0038457</v>
      </c>
      <c r="BX92" s="224">
        <f ca="1">BX86*Control!$K35*Control!$L43*Control!$B$43</f>
        <v>2642374859.8203974</v>
      </c>
      <c r="BY92" s="224">
        <f ca="1">BY86*Control!$K35*Control!$L43*Control!$B$43</f>
        <v>2671590246.8891029</v>
      </c>
      <c r="BZ92" s="224">
        <f ca="1">BZ86*Control!$K35*Control!$L43*Control!$B$43</f>
        <v>2700995881.7038355</v>
      </c>
      <c r="CA92" s="224">
        <f ca="1">CA86*Control!$K35*Control!$L43*Control!$B$43</f>
        <v>2730592814.0685391</v>
      </c>
      <c r="CB92" s="224">
        <f ca="1">CB86*Control!$K35*Control!$L43*Control!$B$43</f>
        <v>2760382099.1229224</v>
      </c>
      <c r="CC92" s="224">
        <f ca="1">CC86*Control!$K35*Control!$L43*Control!$B$43</f>
        <v>2790364797.3682814</v>
      </c>
      <c r="CD92" s="224">
        <f ca="1">CD86*Control!$K35*Control!$L43*Control!$B$43</f>
        <v>2820541974.6934309</v>
      </c>
      <c r="CE92" s="224">
        <f ca="1">CE86*Control!$K35*Control!$L43*Control!$B$43</f>
        <v>2850914702.4007635</v>
      </c>
      <c r="CF92" s="224">
        <f ca="1">CF86*Control!$K35*Control!$L43*Control!$B$43</f>
        <v>2881484057.2324276</v>
      </c>
    </row>
    <row r="93" spans="1:84" s="126" customFormat="1" x14ac:dyDescent="0.2">
      <c r="A93" s="120"/>
      <c r="B93" s="218" t="s">
        <v>235</v>
      </c>
      <c r="D93" s="224">
        <f ca="1">D87*Control!$K36*Control!$L44*Control!$B$43</f>
        <v>330634147.87708676</v>
      </c>
      <c r="E93" s="224">
        <f ca="1">E87*Control!$K36*Control!$L44*Control!$B$43</f>
        <v>337557110.05449808</v>
      </c>
      <c r="F93" s="224">
        <f ca="1">F87*Control!$K36*Control!$L44*Control!$B$43</f>
        <v>346209507.42764235</v>
      </c>
      <c r="G93" s="224">
        <f ca="1">G87*Control!$K36*Control!$L44*Control!$B$43</f>
        <v>355001748.59777832</v>
      </c>
      <c r="H93" s="224">
        <f ca="1">H87*Control!$K36*Control!$L44*Control!$B$43</f>
        <v>363935770.76000118</v>
      </c>
      <c r="I93" s="224">
        <f ca="1">I87*Control!$K36*Control!$L44*Control!$B$43</f>
        <v>373013535.92495298</v>
      </c>
      <c r="J93" s="224">
        <f ca="1">J87*Control!$K36*Control!$L44*Control!$B$43</f>
        <v>382237031.22197878</v>
      </c>
      <c r="K93" s="224">
        <f ca="1">K87*Control!$K36*Control!$L44*Control!$B$43</f>
        <v>391608269.20587039</v>
      </c>
      <c r="L93" s="224">
        <f ca="1">L87*Control!$K36*Control!$L44*Control!$B$43</f>
        <v>401129288.16723788</v>
      </c>
      <c r="M93" s="224">
        <f ca="1">M87*Control!$K36*Control!$L44*Control!$B$43</f>
        <v>410802152.44655263</v>
      </c>
      <c r="N93" s="224">
        <f ca="1">N87*Control!$K36*Control!$L44*Control!$B$43</f>
        <v>419974983.71471751</v>
      </c>
      <c r="O93" s="224">
        <f ca="1">O87*Control!$K36*Control!$L44*Control!$B$43</f>
        <v>429810933.98911715</v>
      </c>
      <c r="P93" s="224">
        <f ca="1">P87*Control!$K36*Control!$L44*Control!$B$43</f>
        <v>439783526.26274276</v>
      </c>
      <c r="Q93" s="224">
        <f ca="1">Q87*Control!$K36*Control!$L44*Control!$B$43</f>
        <v>449894370.88759804</v>
      </c>
      <c r="R93" s="224">
        <f ca="1">R87*Control!$K36*Control!$L44*Control!$B$43</f>
        <v>460145095.7030645</v>
      </c>
      <c r="S93" s="224">
        <f ca="1">S87*Control!$K36*Control!$L44*Control!$B$43</f>
        <v>470537346.21670151</v>
      </c>
      <c r="T93" s="224">
        <f ca="1">T87*Control!$K36*Control!$L44*Control!$B$43</f>
        <v>481072785.78685439</v>
      </c>
      <c r="U93" s="224">
        <f ca="1">U87*Control!$K36*Control!$L44*Control!$B$43</f>
        <v>491753095.807091</v>
      </c>
      <c r="V93" s="224">
        <f ca="1">V87*Control!$K36*Control!$L44*Control!$B$43</f>
        <v>502579975.8924818</v>
      </c>
      <c r="W93" s="224">
        <f ca="1">W87*Control!$K36*Control!$L44*Control!$B$43</f>
        <v>513555144.06774199</v>
      </c>
      <c r="X93" s="224">
        <f ca="1">X87*Control!$K36*Control!$L44*Control!$B$43</f>
        <v>524072632.75759774</v>
      </c>
      <c r="Y93" s="224">
        <f ca="1">Y87*Control!$K36*Control!$L44*Control!$B$43</f>
        <v>534891380.45294976</v>
      </c>
      <c r="Z93" s="224">
        <f ca="1">Z87*Control!$K36*Control!$L44*Control!$B$43</f>
        <v>545840348.60829556</v>
      </c>
      <c r="AA93" s="224">
        <f ca="1">AA87*Control!$K36*Control!$L44*Control!$B$43</f>
        <v>556920863.33574033</v>
      </c>
      <c r="AB93" s="224">
        <f ca="1">AB87*Control!$K36*Control!$L44*Control!$B$43</f>
        <v>568134263.17960536</v>
      </c>
      <c r="AC93" s="224">
        <f ca="1">AC87*Control!$K36*Control!$L44*Control!$B$43</f>
        <v>579481899.2273469</v>
      </c>
      <c r="AD93" s="224">
        <f ca="1">AD87*Control!$K36*Control!$L44*Control!$B$43</f>
        <v>590965135.22143245</v>
      </c>
      <c r="AE93" s="224">
        <f ca="1">AE87*Control!$K36*Control!$L44*Control!$B$43</f>
        <v>602585347.67218018</v>
      </c>
      <c r="AF93" s="224">
        <f ca="1">AF87*Control!$K36*Control!$L44*Control!$B$43</f>
        <v>614343925.97157562</v>
      </c>
      <c r="AG93" s="224">
        <f ca="1">AG87*Control!$K36*Control!$L44*Control!$B$43</f>
        <v>626242272.50806701</v>
      </c>
      <c r="AH93" s="224">
        <f ca="1">AH87*Control!$K36*Control!$L44*Control!$B$43</f>
        <v>637425146.89987552</v>
      </c>
      <c r="AI93" s="224">
        <f ca="1">AI87*Control!$K36*Control!$L44*Control!$B$43</f>
        <v>649367322.9096694</v>
      </c>
      <c r="AJ93" s="224">
        <f ca="1">AJ87*Control!$K36*Control!$L44*Control!$B$43</f>
        <v>661429239.460495</v>
      </c>
      <c r="AK93" s="224">
        <f ca="1">AK87*Control!$K36*Control!$L44*Control!$B$43</f>
        <v>673611899.84619534</v>
      </c>
      <c r="AL93" s="224">
        <f ca="1">AL87*Control!$K36*Control!$L44*Control!$B$43</f>
        <v>685916315.06764388</v>
      </c>
      <c r="AM93" s="224">
        <f ca="1">AM87*Control!$K36*Control!$L44*Control!$B$43</f>
        <v>698343503.88898122</v>
      </c>
      <c r="AN93" s="224">
        <f ca="1">AN87*Control!$K36*Control!$L44*Control!$B$43</f>
        <v>710894492.89424694</v>
      </c>
      <c r="AO93" s="224">
        <f ca="1">AO87*Control!$K36*Control!$L44*Control!$B$43</f>
        <v>723570316.54441214</v>
      </c>
      <c r="AP93" s="224">
        <f ca="1">AP87*Control!$K36*Control!$L44*Control!$B$43</f>
        <v>736372017.23481297</v>
      </c>
      <c r="AQ93" s="224">
        <f ca="1">AQ87*Control!$K36*Control!$L44*Control!$B$43</f>
        <v>749300645.35299027</v>
      </c>
      <c r="AR93" s="224">
        <f ca="1">AR87*Control!$K36*Control!$L44*Control!$B$43</f>
        <v>761692983.84179413</v>
      </c>
      <c r="AS93" s="224">
        <f ca="1">AS87*Control!$K36*Control!$L44*Control!$B$43</f>
        <v>774426839.44022298</v>
      </c>
      <c r="AT93" s="224">
        <f ca="1">AT87*Control!$K36*Control!$L44*Control!$B$43</f>
        <v>787270510.8104701</v>
      </c>
      <c r="AU93" s="224">
        <f ca="1">AU87*Control!$K36*Control!$L44*Control!$B$43</f>
        <v>800224785.55606389</v>
      </c>
      <c r="AV93" s="224">
        <f ca="1">AV87*Control!$K36*Control!$L44*Control!$B$43</f>
        <v>813290456.45112944</v>
      </c>
      <c r="AW93" s="224">
        <f ca="1">AW87*Control!$K36*Control!$L44*Control!$B$43</f>
        <v>826468321.47260821</v>
      </c>
      <c r="AX93" s="224">
        <f ca="1">AX87*Control!$K36*Control!$L44*Control!$B$43</f>
        <v>839759183.83267474</v>
      </c>
      <c r="AY93" s="224">
        <f ca="1">AY87*Control!$K36*Control!$L44*Control!$B$43</f>
        <v>853163852.01134515</v>
      </c>
      <c r="AZ93" s="224">
        <f ca="1">AZ87*Control!$K36*Control!$L44*Control!$B$43</f>
        <v>866683139.78928375</v>
      </c>
      <c r="BA93" s="224">
        <f ca="1">BA87*Control!$K36*Control!$L44*Control!$B$43</f>
        <v>880317866.28080678</v>
      </c>
      <c r="BB93" s="224">
        <f ca="1">BB87*Control!$K36*Control!$L44*Control!$B$43</f>
        <v>893543046.81322765</v>
      </c>
      <c r="BC93" s="224">
        <f ca="1">BC87*Control!$K36*Control!$L44*Control!$B$43</f>
        <v>906027528.93335652</v>
      </c>
      <c r="BD93" s="224">
        <f ca="1">BD87*Control!$K36*Control!$L44*Control!$B$43</f>
        <v>918606181.26163566</v>
      </c>
      <c r="BE93" s="224">
        <f ca="1">BE87*Control!$K36*Control!$L44*Control!$B$43</f>
        <v>931279598.08851075</v>
      </c>
      <c r="BF93" s="224">
        <f ca="1">BF87*Control!$K36*Control!$L44*Control!$B$43</f>
        <v>944048377.14416122</v>
      </c>
      <c r="BG93" s="224">
        <f ca="1">BG87*Control!$K36*Control!$L44*Control!$B$43</f>
        <v>956913119.61741292</v>
      </c>
      <c r="BH93" s="224">
        <f ca="1">BH87*Control!$K36*Control!$L44*Control!$B$43</f>
        <v>969874430.17475533</v>
      </c>
      <c r="BI93" s="224">
        <f ca="1">BI87*Control!$K36*Control!$L44*Control!$B$43</f>
        <v>982932916.97945571</v>
      </c>
      <c r="BJ93" s="224">
        <f ca="1">BJ87*Control!$K36*Control!$L44*Control!$B$43</f>
        <v>996089191.71077824</v>
      </c>
      <c r="BK93" s="224">
        <f ca="1">BK87*Control!$K36*Control!$L44*Control!$B$43</f>
        <v>1009343869.5833027</v>
      </c>
      <c r="BL93" s="224">
        <f ca="1">BL87*Control!$K36*Control!$L44*Control!$B$43</f>
        <v>1022416476.4918032</v>
      </c>
      <c r="BM93" s="224">
        <f ca="1">BM87*Control!$K36*Control!$L44*Control!$B$43</f>
        <v>1034820581.3734064</v>
      </c>
      <c r="BN93" s="224">
        <f ca="1">BN87*Control!$K36*Control!$L44*Control!$B$43</f>
        <v>1047311140.9418993</v>
      </c>
      <c r="BO93" s="224">
        <f ca="1">BO87*Control!$K36*Control!$L44*Control!$B$43</f>
        <v>1059888663.8579865</v>
      </c>
      <c r="BP93" s="224">
        <f ca="1">BP87*Control!$K36*Control!$L44*Control!$B$43</f>
        <v>1072553661.5353457</v>
      </c>
      <c r="BQ93" s="224">
        <f ca="1">BQ87*Control!$K36*Control!$L44*Control!$B$43</f>
        <v>1085306648.1548014</v>
      </c>
      <c r="BR93" s="224">
        <f ca="1">BR87*Control!$K36*Control!$L44*Control!$B$43</f>
        <v>1098148140.6785696</v>
      </c>
      <c r="BS93" s="224">
        <f ca="1">BS87*Control!$K36*Control!$L44*Control!$B$43</f>
        <v>1111078658.8645747</v>
      </c>
      <c r="BT93" s="224">
        <f ca="1">BT87*Control!$K36*Control!$L44*Control!$B$43</f>
        <v>1124098725.2808371</v>
      </c>
      <c r="BU93" s="224">
        <f ca="1">BU87*Control!$K36*Control!$L44*Control!$B$43</f>
        <v>1137208865.3199301</v>
      </c>
      <c r="BV93" s="224">
        <f ca="1">BV87*Control!$K36*Control!$L44*Control!$B$43</f>
        <v>1150122889.2885144</v>
      </c>
      <c r="BW93" s="224">
        <f ca="1">BW87*Control!$K36*Control!$L44*Control!$B$43</f>
        <v>1162955991.1475525</v>
      </c>
      <c r="BX93" s="224">
        <f ca="1">BX87*Control!$K36*Control!$L44*Control!$B$43</f>
        <v>1175872827.2120159</v>
      </c>
      <c r="BY93" s="224">
        <f ca="1">BY87*Control!$K36*Control!$L44*Control!$B$43</f>
        <v>1188873859.9367676</v>
      </c>
      <c r="BZ93" s="224">
        <f ca="1">BZ87*Control!$K36*Control!$L44*Control!$B$43</f>
        <v>1201959554.1283042</v>
      </c>
      <c r="CA93" s="224">
        <f ca="1">CA87*Control!$K36*Control!$L44*Control!$B$43</f>
        <v>1215130376.9561417</v>
      </c>
      <c r="CB93" s="224">
        <f ca="1">CB87*Control!$K36*Control!$L44*Control!$B$43</f>
        <v>1228386797.9642456</v>
      </c>
      <c r="CC93" s="224">
        <f ca="1">CC87*Control!$K36*Control!$L44*Control!$B$43</f>
        <v>1241729289.0825217</v>
      </c>
      <c r="CD93" s="224">
        <f ca="1">CD87*Control!$K36*Control!$L44*Control!$B$43</f>
        <v>1255158324.6383555</v>
      </c>
      <c r="CE93" s="224">
        <f ca="1">CE87*Control!$K36*Control!$L44*Control!$B$43</f>
        <v>1268674381.3682103</v>
      </c>
      <c r="CF93" s="224">
        <f ca="1">CF87*Control!$K36*Control!$L44*Control!$B$43</f>
        <v>1282277938.4292765</v>
      </c>
    </row>
    <row r="94" spans="1:84" s="126" customFormat="1" x14ac:dyDescent="0.2">
      <c r="A94" s="120"/>
      <c r="B94" s="218" t="s">
        <v>236</v>
      </c>
      <c r="D94" s="224">
        <f ca="1">D88*Control!$K37*Control!$L45*Control!$B$43</f>
        <v>305661128.68734062</v>
      </c>
      <c r="E94" s="224">
        <f ca="1">E88*Control!$K37*Control!$L45*Control!$B$43</f>
        <v>305801707.74319577</v>
      </c>
      <c r="F94" s="224">
        <f ca="1">F88*Control!$K37*Control!$L45*Control!$B$43</f>
        <v>366983797.09949297</v>
      </c>
      <c r="G94" s="224">
        <f ca="1">G88*Control!$K37*Control!$L45*Control!$B$43</f>
        <v>376303613.88996387</v>
      </c>
      <c r="H94" s="224">
        <f ca="1">H88*Control!$K37*Control!$L45*Control!$B$43</f>
        <v>355077547.9375698</v>
      </c>
      <c r="I94" s="224">
        <f ca="1">I88*Control!$K37*Control!$L45*Control!$B$43</f>
        <v>337922591.16441041</v>
      </c>
      <c r="J94" s="224">
        <f ca="1">J88*Control!$K37*Control!$L45*Control!$B$43</f>
        <v>346278391.53437454</v>
      </c>
      <c r="K94" s="224">
        <f ca="1">K88*Control!$K37*Control!$L45*Control!$B$43</f>
        <v>354768035.77568042</v>
      </c>
      <c r="L94" s="224">
        <f ca="1">L88*Control!$K37*Control!$L45*Control!$B$43</f>
        <v>363393370.4277671</v>
      </c>
      <c r="M94" s="224">
        <f ca="1">M88*Control!$K37*Control!$L45*Control!$B$43</f>
        <v>372156265.62930655</v>
      </c>
      <c r="N94" s="224">
        <f ca="1">N88*Control!$K37*Control!$L45*Control!$B$43</f>
        <v>380466167.99083835</v>
      </c>
      <c r="O94" s="224">
        <f ca="1">O88*Control!$K37*Control!$L45*Control!$B$43</f>
        <v>389376811.74848086</v>
      </c>
      <c r="P94" s="224">
        <f ca="1">P88*Control!$K37*Control!$L45*Control!$B$43</f>
        <v>398411243.06367958</v>
      </c>
      <c r="Q94" s="224">
        <f ca="1">Q88*Control!$K37*Control!$L45*Control!$B$43</f>
        <v>407570920.79643738</v>
      </c>
      <c r="R94" s="224">
        <f ca="1">R88*Control!$K37*Control!$L45*Control!$B$43</f>
        <v>416857319.64902961</v>
      </c>
      <c r="S94" s="224">
        <f ca="1">S88*Control!$K37*Control!$L45*Control!$B$43</f>
        <v>426271930.32979727</v>
      </c>
      <c r="T94" s="224">
        <f ca="1">T88*Control!$K37*Control!$L45*Control!$B$43</f>
        <v>435816259.71857452</v>
      </c>
      <c r="U94" s="224">
        <f ca="1">U88*Control!$K37*Control!$L45*Control!$B$43</f>
        <v>445491831.03377676</v>
      </c>
      <c r="V94" s="224">
        <f ca="1">V88*Control!$K37*Control!$L45*Control!$B$43</f>
        <v>455300184.00115466</v>
      </c>
      <c r="W94" s="224">
        <f ca="1">W88*Control!$K37*Control!$L45*Control!$B$43</f>
        <v>465242875.02423799</v>
      </c>
      <c r="X94" s="224">
        <f ca="1">X88*Control!$K37*Control!$L45*Control!$B$43</f>
        <v>474770942.41619563</v>
      </c>
      <c r="Y94" s="224">
        <f ca="1">Y88*Control!$K37*Control!$L45*Control!$B$43</f>
        <v>484571921.10636616</v>
      </c>
      <c r="Z94" s="224">
        <f ca="1">Z88*Control!$K37*Control!$L45*Control!$B$43</f>
        <v>494490869.81160182</v>
      </c>
      <c r="AA94" s="224">
        <f ca="1">AA88*Control!$K37*Control!$L45*Control!$B$43</f>
        <v>504528989.8904165</v>
      </c>
      <c r="AB94" s="224">
        <f ca="1">AB88*Control!$K37*Control!$L45*Control!$B$43</f>
        <v>514687493.96398365</v>
      </c>
      <c r="AC94" s="224">
        <f ca="1">AC88*Control!$K37*Control!$L45*Control!$B$43</f>
        <v>524967606.01661986</v>
      </c>
      <c r="AD94" s="224">
        <f ca="1">AD88*Control!$K37*Control!$L45*Control!$B$43</f>
        <v>535370561.49713576</v>
      </c>
      <c r="AE94" s="224">
        <f ca="1">AE88*Control!$K37*Control!$L45*Control!$B$43</f>
        <v>545897607.42106152</v>
      </c>
      <c r="AF94" s="224">
        <f ca="1">AF88*Control!$K37*Control!$L45*Control!$B$43</f>
        <v>556550002.47375464</v>
      </c>
      <c r="AG94" s="224">
        <f ca="1">AG88*Control!$K37*Control!$L45*Control!$B$43</f>
        <v>567329017.11439693</v>
      </c>
      <c r="AH94" s="224">
        <f ca="1">AH88*Control!$K37*Control!$L45*Control!$B$43</f>
        <v>577459867.04090714</v>
      </c>
      <c r="AI94" s="224">
        <f ca="1">AI88*Control!$K37*Control!$L45*Control!$B$43</f>
        <v>588278603.0119096</v>
      </c>
      <c r="AJ94" s="224">
        <f ca="1">AJ88*Control!$K37*Control!$L45*Control!$B$43</f>
        <v>599205815.15559745</v>
      </c>
      <c r="AK94" s="224">
        <f ca="1">AK88*Control!$K37*Control!$L45*Control!$B$43</f>
        <v>610242412.38288808</v>
      </c>
      <c r="AL94" s="224">
        <f ca="1">AL88*Control!$K37*Control!$L45*Control!$B$43</f>
        <v>621389310.58670616</v>
      </c>
      <c r="AM94" s="224">
        <f ca="1">AM88*Control!$K37*Control!$L45*Control!$B$43</f>
        <v>632647432.69292855</v>
      </c>
      <c r="AN94" s="224">
        <f ca="1">AN88*Control!$K37*Control!$L45*Control!$B$43</f>
        <v>644017708.71169043</v>
      </c>
      <c r="AO94" s="224">
        <f ca="1">AO88*Control!$K37*Control!$L45*Control!$B$43</f>
        <v>655501075.78905118</v>
      </c>
      <c r="AP94" s="224">
        <f ca="1">AP88*Control!$K37*Control!$L45*Control!$B$43</f>
        <v>667098478.25902605</v>
      </c>
      <c r="AQ94" s="224">
        <f ca="1">AQ88*Control!$K37*Control!$L45*Control!$B$43</f>
        <v>678810867.69598341</v>
      </c>
      <c r="AR94" s="224">
        <f ca="1">AR88*Control!$K37*Control!$L45*Control!$B$43</f>
        <v>690037418.57709396</v>
      </c>
      <c r="AS94" s="224">
        <f ca="1">AS88*Control!$K37*Control!$L45*Control!$B$43</f>
        <v>701573343.58834803</v>
      </c>
      <c r="AT94" s="224">
        <f ca="1">AT88*Control!$K37*Control!$L45*Control!$B$43</f>
        <v>713208753.50448489</v>
      </c>
      <c r="AU94" s="224">
        <f ca="1">AU88*Control!$K37*Control!$L45*Control!$B$43</f>
        <v>724944361.83557951</v>
      </c>
      <c r="AV94" s="224">
        <f ca="1">AV88*Control!$K37*Control!$L45*Control!$B$43</f>
        <v>736780886.77588201</v>
      </c>
      <c r="AW94" s="224">
        <f ca="1">AW88*Control!$K37*Control!$L45*Control!$B$43</f>
        <v>748719051.23300719</v>
      </c>
      <c r="AX94" s="224">
        <f ca="1">AX88*Control!$K37*Control!$L45*Control!$B$43</f>
        <v>760759582.8572998</v>
      </c>
      <c r="AY94" s="224">
        <f ca="1">AY88*Control!$K37*Control!$L45*Control!$B$43</f>
        <v>772903214.07137585</v>
      </c>
      <c r="AZ94" s="224">
        <f ca="1">AZ88*Control!$K37*Control!$L45*Control!$B$43</f>
        <v>785150682.0998441</v>
      </c>
      <c r="BA94" s="224">
        <f ca="1">BA88*Control!$K37*Control!$L45*Control!$B$43</f>
        <v>797502728.99920344</v>
      </c>
      <c r="BB94" s="224">
        <f ca="1">BB88*Control!$K37*Control!$L45*Control!$B$43</f>
        <v>809483757.57540488</v>
      </c>
      <c r="BC94" s="224">
        <f ca="1">BC88*Control!$K37*Control!$L45*Control!$B$43</f>
        <v>820793768.9295454</v>
      </c>
      <c r="BD94" s="224">
        <f ca="1">BD88*Control!$K37*Control!$L45*Control!$B$43</f>
        <v>832189091.47581983</v>
      </c>
      <c r="BE94" s="224">
        <f ca="1">BE88*Control!$K37*Control!$L45*Control!$B$43</f>
        <v>843670263.59707737</v>
      </c>
      <c r="BF94" s="224">
        <f ca="1">BF88*Control!$K37*Control!$L45*Control!$B$43</f>
        <v>855237826.79230964</v>
      </c>
      <c r="BG94" s="224">
        <f ca="1">BG88*Control!$K37*Control!$L45*Control!$B$43</f>
        <v>866892325.69378448</v>
      </c>
      <c r="BH94" s="224">
        <f ca="1">BH88*Control!$K37*Control!$L45*Control!$B$43</f>
        <v>878634308.08427203</v>
      </c>
      <c r="BI94" s="224">
        <f ca="1">BI88*Control!$K37*Control!$L45*Control!$B$43</f>
        <v>890464324.91436434</v>
      </c>
      <c r="BJ94" s="224">
        <f ca="1">BJ88*Control!$K37*Control!$L45*Control!$B$43</f>
        <v>902382930.31988347</v>
      </c>
      <c r="BK94" s="224">
        <f ca="1">BK88*Control!$K37*Control!$L45*Control!$B$43</f>
        <v>914390681.63938487</v>
      </c>
      <c r="BL94" s="224">
        <f ca="1">BL88*Control!$K37*Control!$L45*Control!$B$43</f>
        <v>926233490.13742876</v>
      </c>
      <c r="BM94" s="224">
        <f ca="1">BM88*Control!$K37*Control!$L45*Control!$B$43</f>
        <v>937470686.95867491</v>
      </c>
      <c r="BN94" s="224">
        <f ca="1">BN88*Control!$K37*Control!$L45*Control!$B$43</f>
        <v>948786205.29551888</v>
      </c>
      <c r="BO94" s="224">
        <f ca="1">BO88*Control!$K37*Control!$L45*Control!$B$43</f>
        <v>960180505.95671606</v>
      </c>
      <c r="BP94" s="224">
        <f ca="1">BP88*Control!$K37*Control!$L45*Control!$B$43</f>
        <v>971654052.24500978</v>
      </c>
      <c r="BQ94" s="224">
        <f ca="1">BQ88*Control!$K37*Control!$L45*Control!$B$43</f>
        <v>983207309.96997261</v>
      </c>
      <c r="BR94" s="224">
        <f ca="1">BR88*Control!$K37*Control!$L45*Control!$B$43</f>
        <v>994840747.46091175</v>
      </c>
      <c r="BS94" s="224">
        <f ca="1">BS88*Control!$K37*Control!$L45*Control!$B$43</f>
        <v>1006554835.5798373</v>
      </c>
      <c r="BT94" s="224">
        <f ca="1">BT88*Control!$K37*Control!$L45*Control!$B$43</f>
        <v>1018350047.7344967</v>
      </c>
      <c r="BU94" s="224">
        <f ca="1">BU88*Control!$K37*Control!$L45*Control!$B$43</f>
        <v>1030226859.8914738</v>
      </c>
      <c r="BV94" s="224">
        <f ca="1">BV88*Control!$K37*Control!$L45*Control!$B$43</f>
        <v>1041926005.4220668</v>
      </c>
      <c r="BW94" s="224">
        <f ca="1">BW88*Control!$K37*Control!$L45*Control!$B$43</f>
        <v>1053551848.6273868</v>
      </c>
      <c r="BX94" s="224">
        <f ca="1">BX88*Control!$K37*Control!$L45*Control!$B$43</f>
        <v>1065253548.8504051</v>
      </c>
      <c r="BY94" s="224">
        <f ca="1">BY88*Control!$K37*Control!$L45*Control!$B$43</f>
        <v>1077031525.0411541</v>
      </c>
      <c r="BZ94" s="224">
        <f ca="1">BZ88*Control!$K37*Control!$L45*Control!$B$43</f>
        <v>1088886198.2800756</v>
      </c>
      <c r="CA94" s="224">
        <f ca="1">CA88*Control!$K37*Control!$L45*Control!$B$43</f>
        <v>1100817991.7883301</v>
      </c>
      <c r="CB94" s="224">
        <f ca="1">CB88*Control!$K37*Control!$L45*Control!$B$43</f>
        <v>1112827330.9381568</v>
      </c>
      <c r="CC94" s="224">
        <f ca="1">CC88*Control!$K37*Control!$L45*Control!$B$43</f>
        <v>1124914643.2632792</v>
      </c>
      <c r="CD94" s="224">
        <f ca="1">CD88*Control!$K37*Control!$L45*Control!$B$43</f>
        <v>1137080358.4693627</v>
      </c>
      <c r="CE94" s="224">
        <f ca="1">CE88*Control!$K37*Control!$L45*Control!$B$43</f>
        <v>1149324908.4445183</v>
      </c>
      <c r="CF94" s="224">
        <f ca="1">CF88*Control!$K37*Control!$L45*Control!$B$43</f>
        <v>1161648727.2698584</v>
      </c>
    </row>
    <row r="95" spans="1:84" s="126" customFormat="1" x14ac:dyDescent="0.2">
      <c r="A95" s="120"/>
      <c r="B95" s="218" t="s">
        <v>237</v>
      </c>
      <c r="D95" s="224">
        <f ca="1">D89*Control!$K38*Control!$L46*Control!$B$43</f>
        <v>202109634.88193959</v>
      </c>
      <c r="E95" s="224">
        <f ca="1">E89*Control!$K38*Control!$L46*Control!$B$43</f>
        <v>203724132.93625465</v>
      </c>
      <c r="F95" s="224">
        <f ca="1">F89*Control!$K38*Control!$L46*Control!$B$43</f>
        <v>198624132.84292436</v>
      </c>
      <c r="G95" s="224">
        <f ca="1">G89*Control!$K38*Control!$L46*Control!$B$43</f>
        <v>199798636.41731027</v>
      </c>
      <c r="H95" s="224">
        <f ca="1">H89*Control!$K38*Control!$L46*Control!$B$43</f>
        <v>201129670.64581341</v>
      </c>
      <c r="I95" s="224">
        <f ca="1">I89*Control!$K38*Control!$L46*Control!$B$43</f>
        <v>202611612.74208593</v>
      </c>
      <c r="J95" s="224">
        <f ca="1">J89*Control!$K38*Control!$L46*Control!$B$43</f>
        <v>204239401.25554606</v>
      </c>
      <c r="K95" s="224">
        <f ca="1">K89*Control!$K38*Control!$L46*Control!$B$43</f>
        <v>206008478.90741295</v>
      </c>
      <c r="L95" s="224">
        <f ca="1">L89*Control!$K38*Control!$L46*Control!$B$43</f>
        <v>207914742.14540136</v>
      </c>
      <c r="M95" s="224">
        <f ca="1">M89*Control!$K38*Control!$L46*Control!$B$43</f>
        <v>209954496.5440743</v>
      </c>
      <c r="N95" s="224">
        <f ca="1">N89*Control!$K38*Control!$L46*Control!$B$43</f>
        <v>211794618.79463077</v>
      </c>
      <c r="O95" s="224">
        <f ca="1">O89*Control!$K38*Control!$L46*Control!$B$43</f>
        <v>214022726.31985098</v>
      </c>
      <c r="P95" s="224">
        <f ca="1">P89*Control!$K38*Control!$L46*Control!$B$43</f>
        <v>216366212.31661057</v>
      </c>
      <c r="Q95" s="224">
        <f ca="1">Q89*Control!$K38*Control!$L46*Control!$B$43</f>
        <v>218822611.58170509</v>
      </c>
      <c r="R95" s="224">
        <f ca="1">R89*Control!$K38*Control!$L46*Control!$B$43</f>
        <v>221389686.31848192</v>
      </c>
      <c r="S95" s="224">
        <f ca="1">S89*Control!$K38*Control!$L46*Control!$B$43</f>
        <v>224065406.13905284</v>
      </c>
      <c r="T95" s="224">
        <f ca="1">T89*Control!$K38*Control!$L46*Control!$B$43</f>
        <v>226847930.15112865</v>
      </c>
      <c r="U95" s="224">
        <f ca="1">U89*Control!$K38*Control!$L46*Control!$B$43</f>
        <v>229735590.89135569</v>
      </c>
      <c r="V95" s="224">
        <f ca="1">V89*Control!$K38*Control!$L46*Control!$B$43</f>
        <v>232726879.89683703</v>
      </c>
      <c r="W95" s="224">
        <f ca="1">W89*Control!$K38*Control!$L46*Control!$B$43</f>
        <v>235820434.73226076</v>
      </c>
      <c r="X95" s="224">
        <f ca="1">X89*Control!$K38*Control!$L46*Control!$B$43</f>
        <v>238738191.25492617</v>
      </c>
      <c r="Y95" s="224">
        <f ca="1">Y89*Control!$K38*Control!$L46*Control!$B$43</f>
        <v>243666604.63197422</v>
      </c>
      <c r="Z95" s="224">
        <f ca="1">Z89*Control!$K38*Control!$L46*Control!$B$43</f>
        <v>248654339.12317157</v>
      </c>
      <c r="AA95" s="224">
        <f ca="1">AA89*Control!$K38*Control!$L46*Control!$B$43</f>
        <v>253701998.83053705</v>
      </c>
      <c r="AB95" s="224">
        <f ca="1">AB89*Control!$K38*Control!$L46*Control!$B$43</f>
        <v>258810193.5195069</v>
      </c>
      <c r="AC95" s="224">
        <f ca="1">AC89*Control!$K38*Control!$L46*Control!$B$43</f>
        <v>263979538.66946328</v>
      </c>
      <c r="AD95" s="224">
        <f ca="1">AD89*Control!$K38*Control!$L46*Control!$B$43</f>
        <v>269210655.52469873</v>
      </c>
      <c r="AE95" s="224">
        <f ca="1">AE89*Control!$K38*Control!$L46*Control!$B$43</f>
        <v>274504171.1458199</v>
      </c>
      <c r="AF95" s="224">
        <f ca="1">AF89*Control!$K38*Control!$L46*Control!$B$43</f>
        <v>279860718.4615953</v>
      </c>
      <c r="AG95" s="224">
        <f ca="1">AG89*Control!$K38*Control!$L46*Control!$B$43</f>
        <v>285280936.32124996</v>
      </c>
      <c r="AH95" s="224">
        <f ca="1">AH89*Control!$K38*Control!$L46*Control!$B$43</f>
        <v>290375225.06770003</v>
      </c>
      <c r="AI95" s="224">
        <f ca="1">AI89*Control!$K38*Control!$L46*Control!$B$43</f>
        <v>295815419.85549319</v>
      </c>
      <c r="AJ95" s="224">
        <f ca="1">AJ89*Control!$K38*Control!$L46*Control!$B$43</f>
        <v>301310161.82475352</v>
      </c>
      <c r="AK95" s="224">
        <f ca="1">AK89*Control!$K38*Control!$L46*Control!$B$43</f>
        <v>306859908.02083123</v>
      </c>
      <c r="AL95" s="224">
        <f ca="1">AL89*Control!$K38*Control!$L46*Control!$B$43</f>
        <v>312465118.99997503</v>
      </c>
      <c r="AM95" s="224">
        <f ca="1">AM89*Control!$K38*Control!$L46*Control!$B$43</f>
        <v>318126258.85495019</v>
      </c>
      <c r="AN95" s="224">
        <f ca="1">AN89*Control!$K38*Control!$L46*Control!$B$43</f>
        <v>323843795.2408371</v>
      </c>
      <c r="AO95" s="224">
        <f ca="1">AO89*Control!$K38*Control!$L46*Control!$B$43</f>
        <v>329618199.40101194</v>
      </c>
      <c r="AP95" s="224">
        <f ca="1">AP89*Control!$K38*Control!$L46*Control!$B$43</f>
        <v>335449946.19331014</v>
      </c>
      <c r="AQ95" s="224">
        <f ca="1">AQ89*Control!$K38*Control!$L46*Control!$B$43</f>
        <v>341339514.11637545</v>
      </c>
      <c r="AR95" s="224">
        <f ca="1">AR89*Control!$K38*Control!$L46*Control!$B$43</f>
        <v>346984778.52419627</v>
      </c>
      <c r="AS95" s="224">
        <f ca="1">AS89*Control!$K38*Control!$L46*Control!$B$43</f>
        <v>352785608.33357382</v>
      </c>
      <c r="AT95" s="224">
        <f ca="1">AT89*Control!$K38*Control!$L46*Control!$B$43</f>
        <v>358636464.03872192</v>
      </c>
      <c r="AU95" s="224">
        <f ca="1">AU89*Control!$K38*Control!$L46*Control!$B$43</f>
        <v>364537704.4275406</v>
      </c>
      <c r="AV95" s="224">
        <f ca="1">AV89*Control!$K38*Control!$L46*Control!$B$43</f>
        <v>370489690.64336354</v>
      </c>
      <c r="AW95" s="224">
        <f ca="1">AW89*Control!$K38*Control!$L46*Control!$B$43</f>
        <v>376492786.19963557</v>
      </c>
      <c r="AX95" s="224">
        <f ca="1">AX89*Control!$K38*Control!$L46*Control!$B$43</f>
        <v>382547356.9946785</v>
      </c>
      <c r="AY95" s="224">
        <f ca="1">AY89*Control!$K38*Control!$L46*Control!$B$43</f>
        <v>388653771.32654738</v>
      </c>
      <c r="AZ95" s="224">
        <f ca="1">AZ89*Control!$K38*Control!$L46*Control!$B$43</f>
        <v>394812399.90797412</v>
      </c>
      <c r="BA95" s="224">
        <f ca="1">BA89*Control!$K38*Control!$L46*Control!$B$43</f>
        <v>401023615.88140273</v>
      </c>
      <c r="BB95" s="224">
        <f ca="1">BB89*Control!$K38*Control!$L46*Control!$B$43</f>
        <v>407048265.57487595</v>
      </c>
      <c r="BC95" s="224">
        <f ca="1">BC89*Control!$K38*Control!$L46*Control!$B$43</f>
        <v>412735495.11320347</v>
      </c>
      <c r="BD95" s="224">
        <f ca="1">BD89*Control!$K38*Control!$L46*Control!$B$43</f>
        <v>418465623.31053126</v>
      </c>
      <c r="BE95" s="224">
        <f ca="1">BE89*Control!$K38*Control!$L46*Control!$B$43</f>
        <v>424238920.89220583</v>
      </c>
      <c r="BF95" s="224">
        <f ca="1">BF89*Control!$K38*Control!$L46*Control!$B$43</f>
        <v>430055660.15052247</v>
      </c>
      <c r="BG95" s="224">
        <f ca="1">BG89*Control!$K38*Control!$L46*Control!$B$43</f>
        <v>435916114.9533425</v>
      </c>
      <c r="BH95" s="224">
        <f ca="1">BH89*Control!$K38*Control!$L46*Control!$B$43</f>
        <v>441820560.75275409</v>
      </c>
      <c r="BI95" s="224">
        <f ca="1">BI89*Control!$K38*Control!$L46*Control!$B$43</f>
        <v>447769274.59378177</v>
      </c>
      <c r="BJ95" s="224">
        <f ca="1">BJ89*Control!$K38*Control!$L46*Control!$B$43</f>
        <v>453762535.12314057</v>
      </c>
      <c r="BK95" s="224">
        <f ca="1">BK89*Control!$K38*Control!$L46*Control!$B$43</f>
        <v>459800622.59803694</v>
      </c>
      <c r="BL95" s="224">
        <f ca="1">BL89*Control!$K38*Control!$L46*Control!$B$43</f>
        <v>465755768.70131314</v>
      </c>
      <c r="BM95" s="224">
        <f ca="1">BM89*Control!$K38*Control!$L46*Control!$B$43</f>
        <v>471406383.69213057</v>
      </c>
      <c r="BN95" s="224">
        <f ca="1">BN89*Control!$K38*Control!$L46*Control!$B$43</f>
        <v>477096382.59070337</v>
      </c>
      <c r="BO95" s="224">
        <f ca="1">BO89*Control!$K38*Control!$L46*Control!$B$43</f>
        <v>482825997.1143223</v>
      </c>
      <c r="BP95" s="224">
        <f ca="1">BP89*Control!$K38*Control!$L46*Control!$B$43</f>
        <v>488595460.2343775</v>
      </c>
      <c r="BQ95" s="224">
        <f ca="1">BQ89*Control!$K38*Control!$L46*Control!$B$43</f>
        <v>494405006.18281651</v>
      </c>
      <c r="BR95" s="224">
        <f ca="1">BR89*Control!$K38*Control!$L46*Control!$B$43</f>
        <v>500254870.45863265</v>
      </c>
      <c r="BS95" s="224">
        <f ca="1">BS89*Control!$K38*Control!$L46*Control!$B$43</f>
        <v>506145289.83438706</v>
      </c>
      <c r="BT95" s="224">
        <f ca="1">BT89*Control!$K38*Control!$L46*Control!$B$43</f>
        <v>512076502.36276299</v>
      </c>
      <c r="BU95" s="224">
        <f ca="1">BU89*Control!$K38*Control!$L46*Control!$B$43</f>
        <v>518048747.38315201</v>
      </c>
      <c r="BV95" s="224">
        <f ca="1">BV89*Control!$K38*Control!$L46*Control!$B$43</f>
        <v>523931652.88004792</v>
      </c>
      <c r="BW95" s="224">
        <f ca="1">BW89*Control!$K38*Control!$L46*Control!$B$43</f>
        <v>529777699.67829645</v>
      </c>
      <c r="BX95" s="224">
        <f ca="1">BX89*Control!$K38*Control!$L46*Control!$B$43</f>
        <v>535661891.12398499</v>
      </c>
      <c r="BY95" s="224">
        <f ca="1">BY89*Control!$K38*Control!$L46*Control!$B$43</f>
        <v>541584437.8858428</v>
      </c>
      <c r="BZ95" s="224">
        <f ca="1">BZ89*Control!$K38*Control!$L46*Control!$B$43</f>
        <v>547545551.70387387</v>
      </c>
      <c r="CA95" s="224">
        <f ca="1">CA89*Control!$K38*Control!$L46*Control!$B$43</f>
        <v>553545445.39454126</v>
      </c>
      <c r="CB95" s="224">
        <f ca="1">CB89*Control!$K38*Control!$L46*Control!$B$43</f>
        <v>559584332.85597587</v>
      </c>
      <c r="CC95" s="224">
        <f ca="1">CC89*Control!$K38*Control!$L46*Control!$B$43</f>
        <v>565662429.07321048</v>
      </c>
      <c r="CD95" s="224">
        <f ca="1">CD89*Control!$K38*Control!$L46*Control!$B$43</f>
        <v>571779950.12343597</v>
      </c>
      <c r="CE95" s="224">
        <f ca="1">CE89*Control!$K38*Control!$L46*Control!$B$43</f>
        <v>577937113.18128598</v>
      </c>
      <c r="CF95" s="224">
        <f ca="1">CF89*Control!$K38*Control!$L46*Control!$B$43</f>
        <v>584134136.52414227</v>
      </c>
    </row>
    <row r="96" spans="1:84" s="126" customFormat="1" x14ac:dyDescent="0.2">
      <c r="A96" s="120"/>
      <c r="B96" s="218" t="s">
        <v>238</v>
      </c>
      <c r="D96" s="224">
        <f ca="1">D90*Control!$K39*Control!$L47*Control!$B$43</f>
        <v>63714829.937473908</v>
      </c>
      <c r="E96" s="224">
        <f ca="1">E90*Control!$K39*Control!$L47*Control!$B$43</f>
        <v>65964056.022692099</v>
      </c>
      <c r="F96" s="224">
        <f ca="1">F90*Control!$K39*Control!$L47*Control!$B$43</f>
        <v>67654871.801164195</v>
      </c>
      <c r="G96" s="224">
        <f ca="1">G90*Control!$K39*Control!$L47*Control!$B$43</f>
        <v>69373015.273245379</v>
      </c>
      <c r="H96" s="224">
        <f ca="1">H90*Control!$K39*Control!$L47*Control!$B$43</f>
        <v>90062197.799737349</v>
      </c>
      <c r="I96" s="224">
        <f ca="1">I90*Control!$K39*Control!$L47*Control!$B$43</f>
        <v>72892804.381944612</v>
      </c>
      <c r="J96" s="224">
        <f ca="1">J90*Control!$K39*Control!$L47*Control!$B$43</f>
        <v>74695221.743035376</v>
      </c>
      <c r="K96" s="224">
        <f ca="1">K90*Control!$K39*Control!$L47*Control!$B$43</f>
        <v>76526510.365864694</v>
      </c>
      <c r="L96" s="224">
        <f ca="1">L90*Control!$K39*Control!$L47*Control!$B$43</f>
        <v>78387068.564685643</v>
      </c>
      <c r="M96" s="224">
        <f ca="1">M90*Control!$K39*Control!$L47*Control!$B$43</f>
        <v>80277299.744306415</v>
      </c>
      <c r="N96" s="224">
        <f ca="1">N90*Control!$K39*Control!$L47*Control!$B$43</f>
        <v>82069816.472086847</v>
      </c>
      <c r="O96" s="224">
        <f ca="1">O90*Control!$K39*Control!$L47*Control!$B$43</f>
        <v>83991919.596082643</v>
      </c>
      <c r="P96" s="224">
        <f ca="1">P90*Control!$K39*Control!$L47*Control!$B$43</f>
        <v>85940724.77214396</v>
      </c>
      <c r="Q96" s="224">
        <f ca="1">Q90*Control!$K39*Control!$L47*Control!$B$43</f>
        <v>87916546.689066112</v>
      </c>
      <c r="R96" s="224">
        <f ca="1">R90*Control!$K39*Control!$L47*Control!$B$43</f>
        <v>89919703.4529607</v>
      </c>
      <c r="S96" s="224">
        <f ca="1">S90*Control!$K39*Control!$L47*Control!$B$43</f>
        <v>91950516.622586653</v>
      </c>
      <c r="T96" s="224">
        <f ca="1">T90*Control!$K39*Control!$L47*Control!$B$43</f>
        <v>94009311.245035246</v>
      </c>
      <c r="U96" s="224">
        <f ca="1">U90*Control!$K39*Control!$L47*Control!$B$43</f>
        <v>96096415.891771555</v>
      </c>
      <c r="V96" s="224">
        <f ca="1">V90*Control!$K39*Control!$L47*Control!$B$43</f>
        <v>98212162.695036694</v>
      </c>
      <c r="W96" s="224">
        <f ca="1">W90*Control!$K39*Control!$L47*Control!$B$43</f>
        <v>100356887.38461405</v>
      </c>
      <c r="X96" s="224">
        <f ca="1">X90*Control!$K39*Control!$L47*Control!$B$43</f>
        <v>102412174.20502277</v>
      </c>
      <c r="Y96" s="224">
        <f ca="1">Y90*Control!$K39*Control!$L47*Control!$B$43</f>
        <v>104526328.00071862</v>
      </c>
      <c r="Z96" s="224">
        <f ca="1">Z90*Control!$K39*Control!$L47*Control!$B$43</f>
        <v>106665928.91991639</v>
      </c>
      <c r="AA96" s="224">
        <f ca="1">AA90*Control!$K39*Control!$L47*Control!$B$43</f>
        <v>108831236.10572392</v>
      </c>
      <c r="AB96" s="224">
        <f ca="1">AB90*Control!$K39*Control!$L47*Control!$B$43</f>
        <v>111022511.13069914</v>
      </c>
      <c r="AC96" s="224">
        <f ca="1">AC90*Control!$K39*Control!$L47*Control!$B$43</f>
        <v>113240018.01852505</v>
      </c>
      <c r="AD96" s="224">
        <f ca="1">AD90*Control!$K39*Control!$L47*Control!$B$43</f>
        <v>115484023.26587215</v>
      </c>
      <c r="AE96" s="224">
        <f ca="1">AE90*Control!$K39*Control!$L47*Control!$B$43</f>
        <v>117754795.8644492</v>
      </c>
      <c r="AF96" s="224">
        <f ca="1">AF90*Control!$K39*Control!$L47*Control!$B$43</f>
        <v>120052607.3232446</v>
      </c>
      <c r="AG96" s="224">
        <f ca="1">AG90*Control!$K39*Control!$L47*Control!$B$43</f>
        <v>122377731.69095927</v>
      </c>
      <c r="AH96" s="224">
        <f ca="1">AH90*Control!$K39*Control!$L47*Control!$B$43</f>
        <v>124563041.35456941</v>
      </c>
      <c r="AI96" s="224">
        <f ca="1">AI90*Control!$K39*Control!$L47*Control!$B$43</f>
        <v>126896738.96904638</v>
      </c>
      <c r="AJ96" s="224">
        <f ca="1">AJ90*Control!$K39*Control!$L47*Control!$B$43</f>
        <v>129253835.86595839</v>
      </c>
      <c r="AK96" s="224">
        <f ca="1">AK90*Control!$K39*Control!$L47*Control!$B$43</f>
        <v>131634528.10555848</v>
      </c>
      <c r="AL96" s="224">
        <f ca="1">AL90*Control!$K39*Control!$L47*Control!$B$43</f>
        <v>134039013.25418147</v>
      </c>
      <c r="AM96" s="224">
        <f ca="1">AM90*Control!$K39*Control!$L47*Control!$B$43</f>
        <v>136467490.39523339</v>
      </c>
      <c r="AN96" s="224">
        <f ca="1">AN90*Control!$K39*Control!$L47*Control!$B$43</f>
        <v>138920160.1402584</v>
      </c>
      <c r="AO96" s="224">
        <f ca="1">AO90*Control!$K39*Control!$L47*Control!$B$43</f>
        <v>141397224.64008388</v>
      </c>
      <c r="AP96" s="224">
        <f ca="1">AP90*Control!$K39*Control!$L47*Control!$B$43</f>
        <v>143898887.59604374</v>
      </c>
      <c r="AQ96" s="224">
        <f ca="1">AQ90*Control!$K39*Control!$L47*Control!$B$43</f>
        <v>146425354.27128166</v>
      </c>
      <c r="AR96" s="224">
        <f ca="1">AR90*Control!$K39*Control!$L47*Control!$B$43</f>
        <v>148847021.41991916</v>
      </c>
      <c r="AS96" s="224">
        <f ca="1">AS90*Control!$K39*Control!$L47*Control!$B$43</f>
        <v>151335418.14415801</v>
      </c>
      <c r="AT96" s="224">
        <f ca="1">AT90*Control!$K39*Control!$L47*Control!$B$43</f>
        <v>153845274.60218436</v>
      </c>
      <c r="AU96" s="224">
        <f ca="1">AU90*Control!$K39*Control!$L47*Control!$B$43</f>
        <v>156376744.70413625</v>
      </c>
      <c r="AV96" s="224">
        <f ca="1">AV90*Control!$K39*Control!$L47*Control!$B$43</f>
        <v>158929983.3705678</v>
      </c>
      <c r="AW96" s="224">
        <f ca="1">AW90*Control!$K39*Control!$L47*Control!$B$43</f>
        <v>161505146.53874555</v>
      </c>
      <c r="AX96" s="224">
        <f ca="1">AX90*Control!$K39*Control!$L47*Control!$B$43</f>
        <v>164102391.16898277</v>
      </c>
      <c r="AY96" s="224">
        <f ca="1">AY90*Control!$K39*Control!$L47*Control!$B$43</f>
        <v>166721875.25101209</v>
      </c>
      <c r="AZ96" s="224">
        <f ca="1">AZ90*Control!$K39*Control!$L47*Control!$B$43</f>
        <v>169363757.81039613</v>
      </c>
      <c r="BA96" s="224">
        <f ca="1">BA90*Control!$K39*Control!$L47*Control!$B$43</f>
        <v>172028198.91497713</v>
      </c>
      <c r="BB96" s="224">
        <f ca="1">BB90*Control!$K39*Control!$L47*Control!$B$43</f>
        <v>174612608.15968239</v>
      </c>
      <c r="BC96" s="224">
        <f ca="1">BC90*Control!$K39*Control!$L47*Control!$B$43</f>
        <v>177052273.72908831</v>
      </c>
      <c r="BD96" s="224">
        <f ca="1">BD90*Control!$K39*Control!$L47*Control!$B$43</f>
        <v>179510341.64601293</v>
      </c>
      <c r="BE96" s="224">
        <f ca="1">BE90*Control!$K39*Control!$L47*Control!$B$43</f>
        <v>181986928.04419747</v>
      </c>
      <c r="BF96" s="224">
        <f ca="1">BF90*Control!$K39*Control!$L47*Control!$B$43</f>
        <v>184482149.72956136</v>
      </c>
      <c r="BG96" s="224">
        <f ca="1">BG90*Control!$K39*Control!$L47*Control!$B$43</f>
        <v>186996124.1838983</v>
      </c>
      <c r="BH96" s="224">
        <f ca="1">BH90*Control!$K39*Control!$L47*Control!$B$43</f>
        <v>189528969.56859225</v>
      </c>
      <c r="BI96" s="224">
        <f ca="1">BI90*Control!$K39*Control!$L47*Control!$B$43</f>
        <v>192080804.72835284</v>
      </c>
      <c r="BJ96" s="224">
        <f ca="1">BJ90*Control!$K39*Control!$L47*Control!$B$43</f>
        <v>194651749.19497088</v>
      </c>
      <c r="BK96" s="224">
        <f ca="1">BK90*Control!$K39*Control!$L47*Control!$B$43</f>
        <v>197241923.19109395</v>
      </c>
      <c r="BL96" s="224">
        <f ca="1">BL90*Control!$K39*Control!$L47*Control!$B$43</f>
        <v>199796517.5945062</v>
      </c>
      <c r="BM96" s="224">
        <f ca="1">BM90*Control!$K39*Control!$L47*Control!$B$43</f>
        <v>202220476.74516094</v>
      </c>
      <c r="BN96" s="224">
        <f ca="1">BN90*Control!$K39*Control!$L47*Control!$B$43</f>
        <v>204661330.51338893</v>
      </c>
      <c r="BO96" s="224">
        <f ca="1">BO90*Control!$K39*Control!$L47*Control!$B$43</f>
        <v>207119178.2995584</v>
      </c>
      <c r="BP96" s="224">
        <f ca="1">BP90*Control!$K39*Control!$L47*Control!$B$43</f>
        <v>209594120.04201195</v>
      </c>
      <c r="BQ96" s="224">
        <f ca="1">BQ90*Control!$K39*Control!$L47*Control!$B$43</f>
        <v>212086256.21983665</v>
      </c>
      <c r="BR96" s="224">
        <f ca="1">BR90*Control!$K39*Control!$L47*Control!$B$43</f>
        <v>214595687.85564768</v>
      </c>
      <c r="BS96" s="224">
        <f ca="1">BS90*Control!$K39*Control!$L47*Control!$B$43</f>
        <v>217122516.51838577</v>
      </c>
      <c r="BT96" s="224">
        <f ca="1">BT90*Control!$K39*Control!$L47*Control!$B$43</f>
        <v>219666844.32612896</v>
      </c>
      <c r="BU96" s="224">
        <f ca="1">BU90*Control!$K39*Control!$L47*Control!$B$43</f>
        <v>222228773.9489181</v>
      </c>
      <c r="BV96" s="224">
        <f ca="1">BV90*Control!$K39*Control!$L47*Control!$B$43</f>
        <v>224752379.35033494</v>
      </c>
      <c r="BW96" s="224">
        <f ca="1">BW90*Control!$K39*Control!$L47*Control!$B$43</f>
        <v>227260174.95844781</v>
      </c>
      <c r="BX96" s="224">
        <f ca="1">BX90*Control!$K39*Control!$L47*Control!$B$43</f>
        <v>229784333.5878644</v>
      </c>
      <c r="BY96" s="224">
        <f ca="1">BY90*Control!$K39*Control!$L47*Control!$B$43</f>
        <v>232324945.60977146</v>
      </c>
      <c r="BZ96" s="224">
        <f ca="1">BZ90*Control!$K39*Control!$L47*Control!$B$43</f>
        <v>234882101.85490298</v>
      </c>
      <c r="CA96" s="224">
        <f ca="1">CA90*Control!$K39*Control!$L47*Control!$B$43</f>
        <v>237455893.61576551</v>
      </c>
      <c r="CB96" s="224">
        <f ca="1">CB90*Control!$K39*Control!$L47*Control!$B$43</f>
        <v>240046412.6488713</v>
      </c>
      <c r="CC96" s="224">
        <f ca="1">CC90*Control!$K39*Control!$L47*Control!$B$43</f>
        <v>242653751.17698425</v>
      </c>
      <c r="CD96" s="224">
        <f ca="1">CD90*Control!$K39*Control!$L47*Control!$B$43</f>
        <v>245278001.89137483</v>
      </c>
      <c r="CE96" s="224">
        <f ca="1">CE90*Control!$K39*Control!$L47*Control!$B$43</f>
        <v>247919257.95408636</v>
      </c>
      <c r="CF96" s="224">
        <f ca="1">CF90*Control!$K39*Control!$L47*Control!$B$43</f>
        <v>250577613.0002116</v>
      </c>
    </row>
    <row r="97" spans="2:84" x14ac:dyDescent="0.2">
      <c r="B97" s="126" t="s">
        <v>121</v>
      </c>
      <c r="C97" s="126"/>
      <c r="D97" s="126"/>
      <c r="E97" s="126"/>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row>
    <row r="98" spans="2:84" x14ac:dyDescent="0.2">
      <c r="B98" s="132" t="s">
        <v>107</v>
      </c>
      <c r="C98" s="132"/>
      <c r="D98" s="132"/>
      <c r="E98" s="132"/>
      <c r="G98" s="3"/>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row>
    <row r="99" spans="2:84" ht="16" x14ac:dyDescent="0.2">
      <c r="B99" s="130" t="s">
        <v>239</v>
      </c>
      <c r="C99" s="167"/>
      <c r="D99" s="168"/>
      <c r="E99" s="168"/>
      <c r="F99" s="166"/>
      <c r="G99" s="167"/>
      <c r="H99" s="166"/>
      <c r="I99" s="166"/>
      <c r="J99" s="166"/>
      <c r="K99" s="166"/>
      <c r="L99" s="166"/>
      <c r="M99" s="166"/>
      <c r="N99" s="166"/>
      <c r="O99" s="166"/>
      <c r="P99" s="166"/>
      <c r="Q99" s="166"/>
      <c r="R99" s="166"/>
      <c r="S99" s="166"/>
      <c r="T99" s="166"/>
      <c r="U99" s="166"/>
      <c r="V99" s="166"/>
      <c r="W99" s="166"/>
      <c r="X99" s="166"/>
      <c r="Y99" s="166"/>
      <c r="Z99" s="166"/>
      <c r="AA99" s="166"/>
      <c r="AB99" s="166"/>
      <c r="AC99" s="166"/>
      <c r="AD99" s="166"/>
      <c r="AE99" s="166"/>
      <c r="AF99" s="166"/>
      <c r="AG99" s="166"/>
      <c r="AH99" s="166"/>
      <c r="AI99" s="166"/>
      <c r="AJ99" s="166"/>
      <c r="AK99" s="166"/>
      <c r="AL99" s="166"/>
      <c r="AM99" s="166"/>
      <c r="AN99" s="166"/>
      <c r="AO99" s="166"/>
      <c r="AP99" s="166"/>
      <c r="AQ99" s="166"/>
      <c r="AR99" s="166"/>
      <c r="AS99" s="166"/>
      <c r="AT99" s="166"/>
      <c r="AU99" s="166"/>
      <c r="AV99" s="166"/>
      <c r="AW99" s="166"/>
      <c r="AX99" s="166"/>
      <c r="AY99" s="166"/>
      <c r="AZ99" s="166"/>
      <c r="BA99" s="166"/>
      <c r="BB99" s="166"/>
      <c r="BC99" s="166"/>
      <c r="BD99" s="166"/>
      <c r="BE99" s="166"/>
      <c r="BF99" s="166"/>
      <c r="BG99" s="166"/>
      <c r="BH99" s="166"/>
      <c r="BI99" s="166"/>
      <c r="BJ99" s="166"/>
      <c r="BK99" s="166"/>
      <c r="BL99" s="166"/>
      <c r="BM99" s="166"/>
      <c r="BN99" s="166"/>
      <c r="BO99" s="166"/>
      <c r="BP99" s="166"/>
      <c r="BQ99" s="166"/>
      <c r="BR99" s="166"/>
      <c r="BS99" s="166"/>
      <c r="BT99" s="166"/>
      <c r="BU99" s="166"/>
      <c r="BV99" s="166"/>
      <c r="BW99" s="166"/>
      <c r="BX99" s="166"/>
      <c r="BY99" s="166"/>
      <c r="BZ99" s="166"/>
      <c r="CA99" s="166"/>
      <c r="CB99" s="166"/>
      <c r="CC99" s="166"/>
      <c r="CD99" s="166"/>
      <c r="CE99" s="166"/>
      <c r="CF99" s="166"/>
    </row>
    <row r="100" spans="2:84" x14ac:dyDescent="0.2">
      <c r="B100" s="180">
        <v>25000</v>
      </c>
      <c r="C100" s="79"/>
      <c r="D100" s="152"/>
      <c r="E100" s="152"/>
      <c r="F100" s="153"/>
      <c r="G100" s="79"/>
      <c r="H100" s="166">
        <f ca="1">-'Case 3 Assumptions'!$C73*'Case 3 Assumptions'!$C$65*'Program Case 3 - Forecasts'!H$21*$B100*'Demographic-Economic'!$E39*'Case 3 Assumptions'!$C$45</f>
        <v>81209.735803934745</v>
      </c>
      <c r="I100" s="166">
        <f ca="1">-'Case 3 Assumptions'!$C73*'Case 3 Assumptions'!$C$65*'Program Case 3 - Forecasts'!I$21*$B100*'Demographic-Economic'!$E39*'Case 3 Assumptions'!$C$45</f>
        <v>82026.084506361003</v>
      </c>
      <c r="J100" s="166">
        <f ca="1">-'Case 3 Assumptions'!$C73*'Case 3 Assumptions'!$C$65*'Program Case 3 - Forecasts'!J$21*$B100*'Demographic-Economic'!$E39*'Case 3 Assumptions'!$C$45</f>
        <v>82850.639431818097</v>
      </c>
      <c r="K100" s="166">
        <f ca="1">-'Case 3 Assumptions'!$C73*'Case 3 Assumptions'!$C$65*'Program Case 3 - Forecasts'!K$21*$B100*'Demographic-Economic'!$E39*'Case 3 Assumptions'!$C$45</f>
        <v>83683.483072126139</v>
      </c>
      <c r="L100" s="166">
        <f ca="1">-'Case 3 Assumptions'!$C73*'Case 3 Assumptions'!$C$65*'Program Case 3 - Forecasts'!L$21*$B100*'Demographic-Economic'!$E39*'Case 3 Assumptions'!$C$45</f>
        <v>84524.69874835317</v>
      </c>
      <c r="M100" s="166">
        <f ca="1">-'Case 3 Assumptions'!$C73*'Case 3 Assumptions'!$C$65*'Program Case 3 - Forecasts'!M$21*$B100*'Demographic-Economic'!$E39*'Case 3 Assumptions'!$C$45</f>
        <v>85374.370619136374</v>
      </c>
      <c r="N100" s="166">
        <f ca="1">-'Case 3 Assumptions'!$C73*'Case 3 Assumptions'!$C$65*'Program Case 3 - Forecasts'!N$21*$B100*'Demographic-Economic'!$E39*'Case 3 Assumptions'!$C$45</f>
        <v>86098.51436420207</v>
      </c>
      <c r="O100" s="166">
        <f ca="1">-'Case 3 Assumptions'!$C73*'Case 3 Assumptions'!$C$65*'Program Case 3 - Forecasts'!O$21*$B100*'Demographic-Economic'!$E39*'Case 3 Assumptions'!$C$45</f>
        <v>86828.800282377328</v>
      </c>
      <c r="P100" s="166">
        <f ca="1">-'Case 3 Assumptions'!$C73*'Case 3 Assumptions'!$C$65*'Program Case 3 - Forecasts'!P$21*$B100*'Demographic-Economic'!$E39*'Case 3 Assumptions'!$C$45</f>
        <v>87565.280471457751</v>
      </c>
      <c r="Q100" s="166">
        <f ca="1">-'Case 3 Assumptions'!$C73*'Case 3 Assumptions'!$C$65*'Program Case 3 - Forecasts'!Q$21*$B100*'Demographic-Economic'!$E39*'Case 3 Assumptions'!$C$45</f>
        <v>88308.007471124351</v>
      </c>
      <c r="R100" s="166">
        <f ca="1">-'Case 3 Assumptions'!$C73*'Case 3 Assumptions'!$C$65*'Program Case 3 - Forecasts'!R$21*$B100*'Demographic-Economic'!$E39*'Case 3 Assumptions'!$C$45</f>
        <v>89057.034266705901</v>
      </c>
      <c r="S100" s="166">
        <f ca="1">-'Case 3 Assumptions'!$C73*'Case 3 Assumptions'!$C$65*'Program Case 3 - Forecasts'!S$21*$B100*'Demographic-Economic'!$E39*'Case 3 Assumptions'!$C$45</f>
        <v>89812.414292943431</v>
      </c>
      <c r="T100" s="166">
        <f ca="1">-'Case 3 Assumptions'!$C73*'Case 3 Assumptions'!$C$65*'Program Case 3 - Forecasts'!T$21*$B100*'Demographic-Economic'!$E39*'Case 3 Assumptions'!$C$45</f>
        <v>90574.201437816897</v>
      </c>
      <c r="U100" s="166">
        <f ca="1">-'Case 3 Assumptions'!$C73*'Case 3 Assumptions'!$C$65*'Program Case 3 - Forecasts'!U$21*$B100*'Demographic-Economic'!$E39*'Case 3 Assumptions'!$C$45</f>
        <v>91342.450046385638</v>
      </c>
      <c r="V100" s="166">
        <f ca="1">-'Case 3 Assumptions'!$C73*'Case 3 Assumptions'!$C$65*'Program Case 3 - Forecasts'!V$21*$B100*'Demographic-Economic'!$E39*'Case 3 Assumptions'!$C$45</f>
        <v>92117.21492465699</v>
      </c>
      <c r="W100" s="166">
        <f ca="1">-'Case 3 Assumptions'!$C73*'Case 3 Assumptions'!$C$65*'Program Case 3 - Forecasts'!W$21*$B100*'Demographic-Economic'!$E39*'Case 3 Assumptions'!$C$45</f>
        <v>92898.551343502884</v>
      </c>
      <c r="X100" s="166">
        <f ca="1">-'Case 3 Assumptions'!$C73*'Case 3 Assumptions'!$C$65*'Program Case 3 - Forecasts'!X$21*$B100*'Demographic-Economic'!$E39*'Case 3 Assumptions'!$C$45</f>
        <v>93578.003850863126</v>
      </c>
      <c r="Y100" s="166"/>
      <c r="Z100" s="166"/>
      <c r="AA100" s="166"/>
      <c r="AB100" s="166"/>
      <c r="AC100" s="166"/>
      <c r="AD100" s="166"/>
      <c r="AE100" s="166"/>
      <c r="AF100" s="166"/>
      <c r="AG100" s="166"/>
      <c r="AH100" s="166"/>
      <c r="AI100" s="166"/>
      <c r="AJ100" s="166"/>
      <c r="AK100" s="166"/>
      <c r="AL100" s="166"/>
      <c r="AM100" s="166"/>
      <c r="AN100" s="166"/>
      <c r="AO100" s="166"/>
      <c r="AP100" s="166"/>
      <c r="AQ100" s="166"/>
      <c r="AR100" s="166"/>
      <c r="AS100" s="166"/>
      <c r="AT100" s="166"/>
      <c r="AU100" s="166"/>
      <c r="AV100" s="166"/>
      <c r="AW100" s="166"/>
      <c r="AX100" s="166"/>
      <c r="AY100" s="166"/>
      <c r="AZ100" s="166"/>
      <c r="BA100" s="166"/>
      <c r="BB100" s="166"/>
      <c r="BC100" s="166"/>
      <c r="BD100" s="166"/>
      <c r="BE100" s="166"/>
      <c r="BF100" s="166"/>
      <c r="BG100" s="166"/>
      <c r="BH100" s="166"/>
      <c r="BI100" s="166"/>
      <c r="BJ100" s="166"/>
      <c r="BK100" s="166"/>
      <c r="BL100" s="166"/>
      <c r="BM100" s="166"/>
      <c r="BN100" s="166"/>
      <c r="BO100" s="166"/>
      <c r="BP100" s="166"/>
      <c r="BQ100" s="166"/>
      <c r="BR100" s="166"/>
      <c r="BS100" s="166"/>
      <c r="BT100" s="166"/>
      <c r="BU100" s="166"/>
      <c r="BV100" s="166"/>
      <c r="BW100" s="166"/>
      <c r="BX100" s="166"/>
      <c r="BY100" s="166"/>
      <c r="BZ100" s="166"/>
      <c r="CA100" s="166"/>
      <c r="CB100" s="166"/>
      <c r="CC100" s="166"/>
      <c r="CD100" s="166"/>
      <c r="CE100" s="166"/>
      <c r="CF100" s="166"/>
    </row>
    <row r="101" spans="2:84" x14ac:dyDescent="0.2">
      <c r="B101" s="180">
        <f>B100+50000</f>
        <v>75000</v>
      </c>
      <c r="C101" s="79"/>
      <c r="D101" s="152"/>
      <c r="E101" s="152"/>
      <c r="F101" s="153"/>
      <c r="G101" s="79"/>
      <c r="H101" s="166">
        <f ca="1">-'Case 3 Assumptions'!$C74*'Case 3 Assumptions'!$C$65*'Program Case 3 - Forecasts'!H$21*$B101*'Demographic-Economic'!$E40*'Case 3 Assumptions'!$C$45</f>
        <v>165344.56161786901</v>
      </c>
      <c r="I101" s="166">
        <f ca="1">-'Case 3 Assumptions'!$C74*'Case 3 Assumptions'!$C$65*'Program Case 3 - Forecasts'!I$21*$B101*'Demographic-Economic'!$E40*'Case 3 Assumptions'!$C$45</f>
        <v>167006.66305181372</v>
      </c>
      <c r="J101" s="166">
        <f ca="1">-'Case 3 Assumptions'!$C74*'Case 3 Assumptions'!$C$65*'Program Case 3 - Forecasts'!J$21*$B101*'Demographic-Economic'!$E40*'Case 3 Assumptions'!$C$45</f>
        <v>168685.47251141735</v>
      </c>
      <c r="K101" s="166">
        <f ca="1">-'Case 3 Assumptions'!$C74*'Case 3 Assumptions'!$C$65*'Program Case 3 - Forecasts'!K$21*$B101*'Demographic-Economic'!$E40*'Case 3 Assumptions'!$C$45</f>
        <v>170381.15795158953</v>
      </c>
      <c r="L101" s="166">
        <f ca="1">-'Case 3 Assumptions'!$C74*'Case 3 Assumptions'!$C$65*'Program Case 3 - Forecasts'!L$21*$B101*'Demographic-Economic'!$E40*'Case 3 Assumptions'!$C$45</f>
        <v>172093.88901560439</v>
      </c>
      <c r="M101" s="166">
        <f ca="1">-'Case 3 Assumptions'!$C74*'Case 3 Assumptions'!$C$65*'Program Case 3 - Forecasts'!M$21*$B101*'Demographic-Economic'!$E40*'Case 3 Assumptions'!$C$45</f>
        <v>173823.8370520426</v>
      </c>
      <c r="N101" s="166">
        <f ca="1">-'Case 3 Assumptions'!$C74*'Case 3 Assumptions'!$C$65*'Program Case 3 - Forecasts'!N$21*$B101*'Demographic-Economic'!$E40*'Case 3 Assumptions'!$C$45</f>
        <v>175298.20744483985</v>
      </c>
      <c r="O101" s="166">
        <f ca="1">-'Case 3 Assumptions'!$C74*'Case 3 Assumptions'!$C$65*'Program Case 3 - Forecasts'!O$21*$B101*'Demographic-Economic'!$E40*'Case 3 Assumptions'!$C$45</f>
        <v>176785.08341852747</v>
      </c>
      <c r="P101" s="166">
        <f ca="1">-'Case 3 Assumptions'!$C74*'Case 3 Assumptions'!$C$65*'Program Case 3 - Forecasts'!P$21*$B101*'Demographic-Economic'!$E40*'Case 3 Assumptions'!$C$45</f>
        <v>178284.571045205</v>
      </c>
      <c r="Q101" s="166">
        <f ca="1">-'Case 3 Assumptions'!$C74*'Case 3 Assumptions'!$C$65*'Program Case 3 - Forecasts'!Q$21*$B101*'Demographic-Economic'!$E40*'Case 3 Assumptions'!$C$45</f>
        <v>179796.77729665887</v>
      </c>
      <c r="R101" s="166">
        <f ca="1">-'Case 3 Assumptions'!$C74*'Case 3 Assumptions'!$C$65*'Program Case 3 - Forecasts'!R$21*$B101*'Demographic-Economic'!$E40*'Case 3 Assumptions'!$C$45</f>
        <v>181321.81005202304</v>
      </c>
      <c r="S101" s="166">
        <f ca="1">-'Case 3 Assumptions'!$C74*'Case 3 Assumptions'!$C$65*'Program Case 3 - Forecasts'!S$21*$B101*'Demographic-Economic'!$E40*'Case 3 Assumptions'!$C$45</f>
        <v>182859.77810544317</v>
      </c>
      <c r="T101" s="166">
        <f ca="1">-'Case 3 Assumptions'!$C74*'Case 3 Assumptions'!$C$65*'Program Case 3 - Forecasts'!T$21*$B101*'Demographic-Economic'!$E40*'Case 3 Assumptions'!$C$45</f>
        <v>184410.791173868</v>
      </c>
      <c r="U101" s="166">
        <f ca="1">-'Case 3 Assumptions'!$C74*'Case 3 Assumptions'!$C$65*'Program Case 3 - Forecasts'!U$21*$B101*'Demographic-Economic'!$E40*'Case 3 Assumptions'!$C$45</f>
        <v>185974.95990486859</v>
      </c>
      <c r="V101" s="166">
        <f ca="1">-'Case 3 Assumptions'!$C74*'Case 3 Assumptions'!$C$65*'Program Case 3 - Forecasts'!V$21*$B101*'Demographic-Economic'!$E40*'Case 3 Assumptions'!$C$45</f>
        <v>187552.39588451487</v>
      </c>
      <c r="W101" s="166">
        <f ca="1">-'Case 3 Assumptions'!$C74*'Case 3 Assumptions'!$C$65*'Program Case 3 - Forecasts'!W$21*$B101*'Demographic-Economic'!$E40*'Case 3 Assumptions'!$C$45</f>
        <v>189143.21164534998</v>
      </c>
      <c r="X101" s="166">
        <f ca="1">-'Case 3 Assumptions'!$C74*'Case 3 Assumptions'!$C$65*'Program Case 3 - Forecasts'!X$21*$B101*'Demographic-Economic'!$E40*'Case 3 Assumptions'!$C$45</f>
        <v>190526.58983095168</v>
      </c>
      <c r="Y101" s="166"/>
      <c r="Z101" s="166"/>
      <c r="AA101" s="166"/>
      <c r="AB101" s="166"/>
      <c r="AC101" s="166"/>
      <c r="AD101" s="166"/>
      <c r="AE101" s="166"/>
      <c r="AF101" s="166"/>
      <c r="AG101" s="166"/>
      <c r="AH101" s="166"/>
      <c r="AI101" s="166"/>
      <c r="AJ101" s="166"/>
      <c r="AK101" s="166"/>
      <c r="AL101" s="166"/>
      <c r="AM101" s="166"/>
      <c r="AN101" s="166"/>
      <c r="AO101" s="166"/>
      <c r="AP101" s="166"/>
      <c r="AQ101" s="166"/>
      <c r="AR101" s="166"/>
      <c r="AS101" s="166"/>
      <c r="AT101" s="166"/>
      <c r="AU101" s="166"/>
      <c r="AV101" s="166"/>
      <c r="AW101" s="166"/>
      <c r="AX101" s="166"/>
      <c r="AY101" s="166"/>
      <c r="AZ101" s="166"/>
      <c r="BA101" s="166"/>
      <c r="BB101" s="166"/>
      <c r="BC101" s="166"/>
      <c r="BD101" s="166"/>
      <c r="BE101" s="166"/>
      <c r="BF101" s="166"/>
      <c r="BG101" s="166"/>
      <c r="BH101" s="166"/>
      <c r="BI101" s="166"/>
      <c r="BJ101" s="166"/>
      <c r="BK101" s="166"/>
      <c r="BL101" s="166"/>
      <c r="BM101" s="166"/>
      <c r="BN101" s="166"/>
      <c r="BO101" s="166"/>
      <c r="BP101" s="166"/>
      <c r="BQ101" s="166"/>
      <c r="BR101" s="166"/>
      <c r="BS101" s="166"/>
      <c r="BT101" s="166"/>
      <c r="BU101" s="166"/>
      <c r="BV101" s="166"/>
      <c r="BW101" s="166"/>
      <c r="BX101" s="166"/>
      <c r="BY101" s="166"/>
      <c r="BZ101" s="166"/>
      <c r="CA101" s="166"/>
      <c r="CB101" s="166"/>
      <c r="CC101" s="166"/>
      <c r="CD101" s="166"/>
      <c r="CE101" s="166"/>
      <c r="CF101" s="166"/>
    </row>
    <row r="102" spans="2:84" x14ac:dyDescent="0.2">
      <c r="B102" s="180">
        <f>B101+50000</f>
        <v>125000</v>
      </c>
      <c r="C102" s="79"/>
      <c r="D102" s="152"/>
      <c r="E102" s="152"/>
      <c r="F102" s="153"/>
      <c r="G102" s="79"/>
      <c r="H102" s="166">
        <f ca="1">-'Case 3 Assumptions'!$C75*'Case 3 Assumptions'!$C$65*'Program Case 3 - Forecasts'!H$21*$B102*'Demographic-Economic'!$E41*'Case 3 Assumptions'!$C$45</f>
        <v>266722.02328022168</v>
      </c>
      <c r="I102" s="166">
        <f ca="1">-'Case 3 Assumptions'!$C75*'Case 3 Assumptions'!$C$65*'Program Case 3 - Forecasts'!I$21*$B102*'Demographic-Economic'!$E41*'Case 3 Assumptions'!$C$45</f>
        <v>269403.20645928051</v>
      </c>
      <c r="J102" s="166">
        <f ca="1">-'Case 3 Assumptions'!$C75*'Case 3 Assumptions'!$C$65*'Program Case 3 - Forecasts'!J$21*$B102*'Demographic-Economic'!$E41*'Case 3 Assumptions'!$C$45</f>
        <v>272111.3418305685</v>
      </c>
      <c r="K102" s="166">
        <f ca="1">-'Case 3 Assumptions'!$C75*'Case 3 Assumptions'!$C$65*'Program Case 3 - Forecasts'!K$21*$B102*'Demographic-Economic'!$E41*'Case 3 Assumptions'!$C$45</f>
        <v>274846.70032693556</v>
      </c>
      <c r="L102" s="166">
        <f ca="1">-'Case 3 Assumptions'!$C75*'Case 3 Assumptions'!$C$65*'Program Case 3 - Forecasts'!L$21*$B102*'Demographic-Economic'!$E41*'Case 3 Assumptions'!$C$45</f>
        <v>277609.55560478079</v>
      </c>
      <c r="M102" s="166">
        <f ca="1">-'Case 3 Assumptions'!$C75*'Case 3 Assumptions'!$C$65*'Program Case 3 - Forecasts'!M$21*$B102*'Demographic-Economic'!$E41*'Case 3 Assumptions'!$C$45</f>
        <v>280400.18407138152</v>
      </c>
      <c r="N102" s="166">
        <f ca="1">-'Case 3 Assumptions'!$C75*'Case 3 Assumptions'!$C$65*'Program Case 3 - Forecasts'!N$21*$B102*'Demographic-Economic'!$E41*'Case 3 Assumptions'!$C$45</f>
        <v>282778.53295920388</v>
      </c>
      <c r="O102" s="166">
        <f ca="1">-'Case 3 Assumptions'!$C75*'Case 3 Assumptions'!$C$65*'Program Case 3 - Forecasts'!O$21*$B102*'Demographic-Economic'!$E41*'Case 3 Assumptions'!$C$45</f>
        <v>285177.05495586485</v>
      </c>
      <c r="P102" s="166">
        <f ca="1">-'Case 3 Assumptions'!$C75*'Case 3 Assumptions'!$C$65*'Program Case 3 - Forecasts'!P$21*$B102*'Demographic-Economic'!$E41*'Case 3 Assumptions'!$C$45</f>
        <v>287595.9211692902</v>
      </c>
      <c r="Q102" s="166">
        <f ca="1">-'Case 3 Assumptions'!$C75*'Case 3 Assumptions'!$C$65*'Program Case 3 - Forecasts'!Q$21*$B102*'Demographic-Economic'!$E41*'Case 3 Assumptions'!$C$45</f>
        <v>290035.3041587164</v>
      </c>
      <c r="R102" s="166">
        <f ca="1">-'Case 3 Assumptions'!$C75*'Case 3 Assumptions'!$C$65*'Program Case 3 - Forecasts'!R$21*$B102*'Demographic-Economic'!$E41*'Case 3 Assumptions'!$C$45</f>
        <v>292495.37794704834</v>
      </c>
      <c r="S102" s="166">
        <f ca="1">-'Case 3 Assumptions'!$C75*'Case 3 Assumptions'!$C$65*'Program Case 3 - Forecasts'!S$21*$B102*'Demographic-Economic'!$E41*'Case 3 Assumptions'!$C$45</f>
        <v>294976.31803322182</v>
      </c>
      <c r="T102" s="166">
        <f ca="1">-'Case 3 Assumptions'!$C75*'Case 3 Assumptions'!$C$65*'Program Case 3 - Forecasts'!T$21*$B102*'Demographic-Economic'!$E41*'Case 3 Assumptions'!$C$45</f>
        <v>297478.30140477302</v>
      </c>
      <c r="U102" s="166">
        <f ca="1">-'Case 3 Assumptions'!$C75*'Case 3 Assumptions'!$C$65*'Program Case 3 - Forecasts'!U$21*$B102*'Demographic-Economic'!$E41*'Case 3 Assumptions'!$C$45</f>
        <v>300001.50655045145</v>
      </c>
      <c r="V102" s="166">
        <f ca="1">-'Case 3 Assumptions'!$C75*'Case 3 Assumptions'!$C$65*'Program Case 3 - Forecasts'!V$21*$B102*'Demographic-Economic'!$E41*'Case 3 Assumptions'!$C$45</f>
        <v>302546.11347292556</v>
      </c>
      <c r="W102" s="166">
        <f ca="1">-'Case 3 Assumptions'!$C75*'Case 3 Assumptions'!$C$65*'Program Case 3 - Forecasts'!W$21*$B102*'Demographic-Economic'!$E41*'Case 3 Assumptions'!$C$45</f>
        <v>305112.30370164692</v>
      </c>
      <c r="X102" s="166">
        <f ca="1">-'Case 3 Assumptions'!$C75*'Case 3 Assumptions'!$C$65*'Program Case 3 - Forecasts'!X$21*$B102*'Demographic-Economic'!$E41*'Case 3 Assumptions'!$C$45</f>
        <v>307343.87046752678</v>
      </c>
      <c r="Y102" s="166"/>
      <c r="Z102" s="166"/>
      <c r="AA102" s="166"/>
      <c r="AB102" s="166"/>
      <c r="AC102" s="166"/>
      <c r="AD102" s="166"/>
      <c r="AE102" s="166"/>
      <c r="AF102" s="166"/>
      <c r="AG102" s="166"/>
      <c r="AH102" s="166"/>
      <c r="AI102" s="166"/>
      <c r="AJ102" s="166"/>
      <c r="AK102" s="166"/>
      <c r="AL102" s="166"/>
      <c r="AM102" s="166"/>
      <c r="AN102" s="166"/>
      <c r="AO102" s="166"/>
      <c r="AP102" s="166"/>
      <c r="AQ102" s="166"/>
      <c r="AR102" s="166"/>
      <c r="AS102" s="166"/>
      <c r="AT102" s="166"/>
      <c r="AU102" s="166"/>
      <c r="AV102" s="166"/>
      <c r="AW102" s="166"/>
      <c r="AX102" s="166"/>
      <c r="AY102" s="166"/>
      <c r="AZ102" s="166"/>
      <c r="BA102" s="166"/>
      <c r="BB102" s="166"/>
      <c r="BC102" s="166"/>
      <c r="BD102" s="166"/>
      <c r="BE102" s="166"/>
      <c r="BF102" s="166"/>
      <c r="BG102" s="166"/>
      <c r="BH102" s="166"/>
      <c r="BI102" s="166"/>
      <c r="BJ102" s="166"/>
      <c r="BK102" s="166"/>
      <c r="BL102" s="166"/>
      <c r="BM102" s="166"/>
      <c r="BN102" s="166"/>
      <c r="BO102" s="166"/>
      <c r="BP102" s="166"/>
      <c r="BQ102" s="166"/>
      <c r="BR102" s="166"/>
      <c r="BS102" s="166"/>
      <c r="BT102" s="166"/>
      <c r="BU102" s="166"/>
      <c r="BV102" s="166"/>
      <c r="BW102" s="166"/>
      <c r="BX102" s="166"/>
      <c r="BY102" s="166"/>
      <c r="BZ102" s="166"/>
      <c r="CA102" s="166"/>
      <c r="CB102" s="166"/>
      <c r="CC102" s="166"/>
      <c r="CD102" s="166"/>
      <c r="CE102" s="166"/>
      <c r="CF102" s="166"/>
    </row>
    <row r="103" spans="2:84" x14ac:dyDescent="0.2">
      <c r="B103" s="180">
        <f>B102+50000</f>
        <v>175000</v>
      </c>
      <c r="C103" s="79"/>
      <c r="D103" s="152"/>
      <c r="E103" s="152"/>
      <c r="F103" s="153"/>
      <c r="G103" s="79"/>
      <c r="H103" s="166">
        <f ca="1">-'Case 3 Assumptions'!$C76*'Case 3 Assumptions'!$C$65*'Program Case 3 - Forecasts'!H$21*$B103*'Demographic-Economic'!$E42*'Case 3 Assumptions'!$C$45</f>
        <v>549968.23924851103</v>
      </c>
      <c r="I103" s="166">
        <f ca="1">-'Case 3 Assumptions'!$C76*'Case 3 Assumptions'!$C$65*'Program Case 3 - Forecasts'!I$21*$B103*'Demographic-Economic'!$E42*'Case 3 Assumptions'!$C$45</f>
        <v>555496.71257799119</v>
      </c>
      <c r="J103" s="166">
        <f ca="1">-'Case 3 Assumptions'!$C76*'Case 3 Assumptions'!$C$65*'Program Case 3 - Forecasts'!J$21*$B103*'Demographic-Economic'!$E42*'Case 3 Assumptions'!$C$45</f>
        <v>561080.76005737437</v>
      </c>
      <c r="K103" s="166">
        <f ca="1">-'Case 3 Assumptions'!$C76*'Case 3 Assumptions'!$C$65*'Program Case 3 - Forecasts'!K$21*$B103*'Demographic-Economic'!$E42*'Case 3 Assumptions'!$C$45</f>
        <v>566720.94033742545</v>
      </c>
      <c r="L103" s="166">
        <f ca="1">-'Case 3 Assumptions'!$C76*'Case 3 Assumptions'!$C$65*'Program Case 3 - Forecasts'!L$21*$B103*'Demographic-Economic'!$E42*'Case 3 Assumptions'!$C$45</f>
        <v>572417.81768474006</v>
      </c>
      <c r="M103" s="166">
        <f ca="1">-'Case 3 Assumptions'!$C76*'Case 3 Assumptions'!$C$65*'Program Case 3 - Forecasts'!M$21*$B103*'Demographic-Economic'!$E42*'Case 3 Assumptions'!$C$45</f>
        <v>578171.96203809453</v>
      </c>
      <c r="N103" s="166">
        <f ca="1">-'Case 3 Assumptions'!$C76*'Case 3 Assumptions'!$C$65*'Program Case 3 - Forecasts'!N$21*$B103*'Demographic-Economic'!$E42*'Case 3 Assumptions'!$C$45</f>
        <v>583076.00533406239</v>
      </c>
      <c r="O103" s="166">
        <f ca="1">-'Case 3 Assumptions'!$C76*'Case 3 Assumptions'!$C$65*'Program Case 3 - Forecasts'!O$21*$B103*'Demographic-Economic'!$E42*'Case 3 Assumptions'!$C$45</f>
        <v>588021.64462953422</v>
      </c>
      <c r="P103" s="166">
        <f ca="1">-'Case 3 Assumptions'!$C76*'Case 3 Assumptions'!$C$65*'Program Case 3 - Forecasts'!P$21*$B103*'Demographic-Economic'!$E42*'Case 3 Assumptions'!$C$45</f>
        <v>593009.23274098767</v>
      </c>
      <c r="Q103" s="166">
        <f ca="1">-'Case 3 Assumptions'!$C76*'Case 3 Assumptions'!$C$65*'Program Case 3 - Forecasts'!Q$21*$B103*'Demographic-Economic'!$E42*'Case 3 Assumptions'!$C$45</f>
        <v>598039.12547743425</v>
      </c>
      <c r="R103" s="166">
        <f ca="1">-'Case 3 Assumptions'!$C76*'Case 3 Assumptions'!$C$65*'Program Case 3 - Forecasts'!R$21*$B103*'Demographic-Economic'!$E42*'Case 3 Assumptions'!$C$45</f>
        <v>603111.6816659004</v>
      </c>
      <c r="S103" s="166">
        <f ca="1">-'Case 3 Assumptions'!$C76*'Case 3 Assumptions'!$C$65*'Program Case 3 - Forecasts'!S$21*$B103*'Demographic-Economic'!$E42*'Case 3 Assumptions'!$C$45</f>
        <v>608227.26317691943</v>
      </c>
      <c r="T103" s="166">
        <f ca="1">-'Case 3 Assumptions'!$C76*'Case 3 Assumptions'!$C$65*'Program Case 3 - Forecasts'!T$21*$B103*'Demographic-Economic'!$E42*'Case 3 Assumptions'!$C$45</f>
        <v>613386.23495044792</v>
      </c>
      <c r="U103" s="166">
        <f ca="1">-'Case 3 Assumptions'!$C76*'Case 3 Assumptions'!$C$65*'Program Case 3 - Forecasts'!U$21*$B103*'Demographic-Economic'!$E42*'Case 3 Assumptions'!$C$45</f>
        <v>618588.96502187371</v>
      </c>
      <c r="V103" s="166">
        <f ca="1">-'Case 3 Assumptions'!$C76*'Case 3 Assumptions'!$C$65*'Program Case 3 - Forecasts'!V$21*$B103*'Demographic-Economic'!$E42*'Case 3 Assumptions'!$C$45</f>
        <v>623835.82454821421</v>
      </c>
      <c r="W103" s="166">
        <f ca="1">-'Case 3 Assumptions'!$C76*'Case 3 Assumptions'!$C$65*'Program Case 3 - Forecasts'!W$21*$B103*'Demographic-Economic'!$E42*'Case 3 Assumptions'!$C$45</f>
        <v>629127.18783464178</v>
      </c>
      <c r="X103" s="166">
        <f ca="1">-'Case 3 Assumptions'!$C76*'Case 3 Assumptions'!$C$65*'Program Case 3 - Forecasts'!X$21*$B103*'Demographic-Economic'!$E42*'Case 3 Assumptions'!$C$45</f>
        <v>633728.57331418665</v>
      </c>
      <c r="Y103" s="166"/>
      <c r="Z103" s="166"/>
      <c r="AA103" s="166"/>
      <c r="AB103" s="166"/>
      <c r="AC103" s="166"/>
      <c r="AD103" s="166"/>
      <c r="AE103" s="166"/>
      <c r="AF103" s="166"/>
      <c r="AG103" s="166"/>
      <c r="AH103" s="166"/>
      <c r="AI103" s="166"/>
      <c r="AJ103" s="166"/>
      <c r="AK103" s="166"/>
      <c r="AL103" s="166"/>
      <c r="AM103" s="166"/>
      <c r="AN103" s="166"/>
      <c r="AO103" s="166"/>
      <c r="AP103" s="166"/>
      <c r="AQ103" s="166"/>
      <c r="AR103" s="166"/>
      <c r="AS103" s="166"/>
      <c r="AT103" s="166"/>
      <c r="AU103" s="166"/>
      <c r="AV103" s="166"/>
      <c r="AW103" s="166"/>
      <c r="AX103" s="166"/>
      <c r="AY103" s="166"/>
      <c r="AZ103" s="166"/>
      <c r="BA103" s="166"/>
      <c r="BB103" s="166"/>
      <c r="BC103" s="166"/>
      <c r="BD103" s="166"/>
      <c r="BE103" s="166"/>
      <c r="BF103" s="166"/>
      <c r="BG103" s="166"/>
      <c r="BH103" s="166"/>
      <c r="BI103" s="166"/>
      <c r="BJ103" s="166"/>
      <c r="BK103" s="166"/>
      <c r="BL103" s="166"/>
      <c r="BM103" s="166"/>
      <c r="BN103" s="166"/>
      <c r="BO103" s="166"/>
      <c r="BP103" s="166"/>
      <c r="BQ103" s="166"/>
      <c r="BR103" s="166"/>
      <c r="BS103" s="166"/>
      <c r="BT103" s="166"/>
      <c r="BU103" s="166"/>
      <c r="BV103" s="166"/>
      <c r="BW103" s="166"/>
      <c r="BX103" s="166"/>
      <c r="BY103" s="166"/>
      <c r="BZ103" s="166"/>
      <c r="CA103" s="166"/>
      <c r="CB103" s="166"/>
      <c r="CC103" s="166"/>
      <c r="CD103" s="166"/>
      <c r="CE103" s="166"/>
      <c r="CF103" s="166"/>
    </row>
    <row r="104" spans="2:84" x14ac:dyDescent="0.2">
      <c r="B104" s="180">
        <f>B103+50000</f>
        <v>225000</v>
      </c>
      <c r="C104" s="79"/>
      <c r="D104" s="152"/>
      <c r="E104" s="152"/>
      <c r="F104" s="153"/>
      <c r="G104" s="79"/>
      <c r="H104" s="166">
        <f ca="1">-'Case 3 Assumptions'!$C77*'Case 3 Assumptions'!$C$65*'Program Case 3 - Forecasts'!H$21*$B104*'Demographic-Economic'!$E43*'Case 3 Assumptions'!$C$45</f>
        <v>258639.53772627559</v>
      </c>
      <c r="I104" s="166">
        <f ca="1">-'Case 3 Assumptions'!$C77*'Case 3 Assumptions'!$C$65*'Program Case 3 - Forecasts'!I$21*$B104*'Demographic-Economic'!$E43*'Case 3 Assumptions'!$C$45</f>
        <v>261239.4729302114</v>
      </c>
      <c r="J104" s="166">
        <f ca="1">-'Case 3 Assumptions'!$C77*'Case 3 Assumptions'!$C$65*'Program Case 3 - Forecasts'!J$21*$B104*'Demographic-Economic'!$E43*'Case 3 Assumptions'!$C$45</f>
        <v>263865.54359327856</v>
      </c>
      <c r="K104" s="166">
        <f ca="1">-'Case 3 Assumptions'!$C77*'Case 3 Assumptions'!$C$65*'Program Case 3 - Forecasts'!K$21*$B104*'Demographic-Economic'!$E43*'Case 3 Assumptions'!$C$45</f>
        <v>266518.01243824064</v>
      </c>
      <c r="L104" s="166">
        <f ca="1">-'Case 3 Assumptions'!$C77*'Case 3 Assumptions'!$C$65*'Program Case 3 - Forecasts'!L$21*$B104*'Demographic-Economic'!$E43*'Case 3 Assumptions'!$C$45</f>
        <v>269197.14482887834</v>
      </c>
      <c r="M104" s="166">
        <f ca="1">-'Case 3 Assumptions'!$C77*'Case 3 Assumptions'!$C$65*'Program Case 3 - Forecasts'!M$21*$B104*'Demographic-Economic'!$E43*'Case 3 Assumptions'!$C$45</f>
        <v>271903.20879649121</v>
      </c>
      <c r="N104" s="166">
        <f ca="1">-'Case 3 Assumptions'!$C77*'Case 3 Assumptions'!$C$65*'Program Case 3 - Forecasts'!N$21*$B104*'Demographic-Economic'!$E43*'Case 3 Assumptions'!$C$45</f>
        <v>274209.48650589475</v>
      </c>
      <c r="O104" s="166">
        <f ca="1">-'Case 3 Assumptions'!$C77*'Case 3 Assumptions'!$C$65*'Program Case 3 - Forecasts'!O$21*$B104*'Demographic-Economic'!$E43*'Case 3 Assumptions'!$C$45</f>
        <v>276535.32601780834</v>
      </c>
      <c r="P104" s="166">
        <f ca="1">-'Case 3 Assumptions'!$C77*'Case 3 Assumptions'!$C$65*'Program Case 3 - Forecasts'!P$21*$B104*'Demographic-Economic'!$E43*'Case 3 Assumptions'!$C$45</f>
        <v>278880.89325506933</v>
      </c>
      <c r="Q104" s="166">
        <f ca="1">-'Case 3 Assumptions'!$C77*'Case 3 Assumptions'!$C$65*'Program Case 3 - Forecasts'!Q$21*$B104*'Demographic-Economic'!$E43*'Case 3 Assumptions'!$C$45</f>
        <v>281246.35554784629</v>
      </c>
      <c r="R104" s="166">
        <f ca="1">-'Case 3 Assumptions'!$C77*'Case 3 Assumptions'!$C$65*'Program Case 3 - Forecasts'!R$21*$B104*'Demographic-Economic'!$E43*'Case 3 Assumptions'!$C$45</f>
        <v>283631.8816456226</v>
      </c>
      <c r="S104" s="166">
        <f ca="1">-'Case 3 Assumptions'!$C77*'Case 3 Assumptions'!$C$65*'Program Case 3 - Forecasts'!S$21*$B104*'Demographic-Economic'!$E43*'Case 3 Assumptions'!$C$45</f>
        <v>286037.64172918483</v>
      </c>
      <c r="T104" s="166">
        <f ca="1">-'Case 3 Assumptions'!$C77*'Case 3 Assumptions'!$C$65*'Program Case 3 - Forecasts'!T$21*$B104*'Demographic-Economic'!$E43*'Case 3 Assumptions'!$C$45</f>
        <v>288463.80742281023</v>
      </c>
      <c r="U104" s="166">
        <f ca="1">-'Case 3 Assumptions'!$C77*'Case 3 Assumptions'!$C$65*'Program Case 3 - Forecasts'!U$21*$B104*'Demographic-Economic'!$E43*'Case 3 Assumptions'!$C$45</f>
        <v>290910.55180649838</v>
      </c>
      <c r="V104" s="166">
        <f ca="1">-'Case 3 Assumptions'!$C77*'Case 3 Assumptions'!$C$65*'Program Case 3 - Forecasts'!V$21*$B104*'Demographic-Economic'!$E43*'Case 3 Assumptions'!$C$45</f>
        <v>293378.04942829144</v>
      </c>
      <c r="W104" s="166">
        <f ca="1">-'Case 3 Assumptions'!$C77*'Case 3 Assumptions'!$C$65*'Program Case 3 - Forecasts'!W$21*$B104*'Demographic-Economic'!$E43*'Case 3 Assumptions'!$C$45</f>
        <v>295866.47631674859</v>
      </c>
      <c r="X104" s="166">
        <f ca="1">-'Case 3 Assumptions'!$C77*'Case 3 Assumptions'!$C$65*'Program Case 3 - Forecasts'!X$21*$B104*'Demographic-Economic'!$E43*'Case 3 Assumptions'!$C$45</f>
        <v>298030.4198472987</v>
      </c>
      <c r="Y104" s="166"/>
      <c r="Z104" s="166"/>
      <c r="AA104" s="166"/>
      <c r="AB104" s="166"/>
      <c r="AC104" s="166"/>
      <c r="AD104" s="166"/>
      <c r="AE104" s="166"/>
      <c r="AF104" s="166"/>
      <c r="AG104" s="166"/>
      <c r="AH104" s="166"/>
      <c r="AI104" s="166"/>
      <c r="AJ104" s="166"/>
      <c r="AK104" s="166"/>
      <c r="AL104" s="166"/>
      <c r="AM104" s="166"/>
      <c r="AN104" s="166"/>
      <c r="AO104" s="166"/>
      <c r="AP104" s="166"/>
      <c r="AQ104" s="166"/>
      <c r="AR104" s="166"/>
      <c r="AS104" s="166"/>
      <c r="AT104" s="166"/>
      <c r="AU104" s="166"/>
      <c r="AV104" s="166"/>
      <c r="AW104" s="166"/>
      <c r="AX104" s="166"/>
      <c r="AY104" s="166"/>
      <c r="AZ104" s="166"/>
      <c r="BA104" s="166"/>
      <c r="BB104" s="166"/>
      <c r="BC104" s="166"/>
      <c r="BD104" s="166"/>
      <c r="BE104" s="166"/>
      <c r="BF104" s="166"/>
      <c r="BG104" s="166"/>
      <c r="BH104" s="166"/>
      <c r="BI104" s="166"/>
      <c r="BJ104" s="166"/>
      <c r="BK104" s="166"/>
      <c r="BL104" s="166"/>
      <c r="BM104" s="166"/>
      <c r="BN104" s="166"/>
      <c r="BO104" s="166"/>
      <c r="BP104" s="166"/>
      <c r="BQ104" s="166"/>
      <c r="BR104" s="166"/>
      <c r="BS104" s="166"/>
      <c r="BT104" s="166"/>
      <c r="BU104" s="166"/>
      <c r="BV104" s="166"/>
      <c r="BW104" s="166"/>
      <c r="BX104" s="166"/>
      <c r="BY104" s="166"/>
      <c r="BZ104" s="166"/>
      <c r="CA104" s="166"/>
      <c r="CB104" s="166"/>
      <c r="CC104" s="166"/>
      <c r="CD104" s="166"/>
      <c r="CE104" s="166"/>
      <c r="CF104" s="166"/>
    </row>
    <row r="105" spans="2:84" x14ac:dyDescent="0.2">
      <c r="B105" s="180">
        <f t="shared" ref="B105:B112" si="60">B104+50000</f>
        <v>275000</v>
      </c>
      <c r="C105" s="79"/>
      <c r="D105" s="152"/>
      <c r="E105" s="152"/>
      <c r="F105" s="153"/>
      <c r="G105" s="79"/>
      <c r="H105" s="166">
        <f ca="1">-'Case 3 Assumptions'!$C78*'Case 3 Assumptions'!$C$65*'Program Case 3 - Forecasts'!H$21*$B105*'Demographic-Economic'!$E44*'Case 3 Assumptions'!$C$45</f>
        <v>0</v>
      </c>
      <c r="I105" s="166">
        <f ca="1">-'Case 3 Assumptions'!$C78*'Case 3 Assumptions'!$C$65*'Program Case 3 - Forecasts'!I$21*$B105*'Demographic-Economic'!$E44*'Case 3 Assumptions'!$C$45</f>
        <v>0</v>
      </c>
      <c r="J105" s="166">
        <f ca="1">-'Case 3 Assumptions'!$C78*'Case 3 Assumptions'!$C$65*'Program Case 3 - Forecasts'!J$21*$B105*'Demographic-Economic'!$E44*'Case 3 Assumptions'!$C$45</f>
        <v>0</v>
      </c>
      <c r="K105" s="166">
        <f ca="1">-'Case 3 Assumptions'!$C78*'Case 3 Assumptions'!$C$65*'Program Case 3 - Forecasts'!K$21*$B105*'Demographic-Economic'!$E44*'Case 3 Assumptions'!$C$45</f>
        <v>0</v>
      </c>
      <c r="L105" s="166">
        <f ca="1">-'Case 3 Assumptions'!$C78*'Case 3 Assumptions'!$C$65*'Program Case 3 - Forecasts'!L$21*$B105*'Demographic-Economic'!$E44*'Case 3 Assumptions'!$C$45</f>
        <v>0</v>
      </c>
      <c r="M105" s="166">
        <f ca="1">-'Case 3 Assumptions'!$C78*'Case 3 Assumptions'!$C$65*'Program Case 3 - Forecasts'!M$21*$B105*'Demographic-Economic'!$E44*'Case 3 Assumptions'!$C$45</f>
        <v>0</v>
      </c>
      <c r="N105" s="166">
        <f ca="1">-'Case 3 Assumptions'!$C78*'Case 3 Assumptions'!$C$65*'Program Case 3 - Forecasts'!N$21*$B105*'Demographic-Economic'!$E44*'Case 3 Assumptions'!$C$45</f>
        <v>0</v>
      </c>
      <c r="O105" s="166">
        <f ca="1">-'Case 3 Assumptions'!$C78*'Case 3 Assumptions'!$C$65*'Program Case 3 - Forecasts'!O$21*$B105*'Demographic-Economic'!$E44*'Case 3 Assumptions'!$C$45</f>
        <v>0</v>
      </c>
      <c r="P105" s="166">
        <f ca="1">-'Case 3 Assumptions'!$C78*'Case 3 Assumptions'!$C$65*'Program Case 3 - Forecasts'!P$21*$B105*'Demographic-Economic'!$E44*'Case 3 Assumptions'!$C$45</f>
        <v>0</v>
      </c>
      <c r="Q105" s="166">
        <f ca="1">-'Case 3 Assumptions'!$C78*'Case 3 Assumptions'!$C$65*'Program Case 3 - Forecasts'!Q$21*$B105*'Demographic-Economic'!$E44*'Case 3 Assumptions'!$C$45</f>
        <v>0</v>
      </c>
      <c r="R105" s="166">
        <f ca="1">-'Case 3 Assumptions'!$C78*'Case 3 Assumptions'!$C$65*'Program Case 3 - Forecasts'!R$21*$B105*'Demographic-Economic'!$E44*'Case 3 Assumptions'!$C$45</f>
        <v>0</v>
      </c>
      <c r="S105" s="166">
        <f ca="1">-'Case 3 Assumptions'!$C78*'Case 3 Assumptions'!$C$65*'Program Case 3 - Forecasts'!S$21*$B105*'Demographic-Economic'!$E44*'Case 3 Assumptions'!$C$45</f>
        <v>0</v>
      </c>
      <c r="T105" s="166">
        <f ca="1">-'Case 3 Assumptions'!$C78*'Case 3 Assumptions'!$C$65*'Program Case 3 - Forecasts'!T$21*$B105*'Demographic-Economic'!$E44*'Case 3 Assumptions'!$C$45</f>
        <v>0</v>
      </c>
      <c r="U105" s="166">
        <f ca="1">-'Case 3 Assumptions'!$C78*'Case 3 Assumptions'!$C$65*'Program Case 3 - Forecasts'!U$21*$B105*'Demographic-Economic'!$E44*'Case 3 Assumptions'!$C$45</f>
        <v>0</v>
      </c>
      <c r="V105" s="166">
        <f ca="1">-'Case 3 Assumptions'!$C78*'Case 3 Assumptions'!$C$65*'Program Case 3 - Forecasts'!V$21*$B105*'Demographic-Economic'!$E44*'Case 3 Assumptions'!$C$45</f>
        <v>0</v>
      </c>
      <c r="W105" s="166">
        <f ca="1">-'Case 3 Assumptions'!$C78*'Case 3 Assumptions'!$C$65*'Program Case 3 - Forecasts'!W$21*$B105*'Demographic-Economic'!$E44*'Case 3 Assumptions'!$C$45</f>
        <v>0</v>
      </c>
      <c r="X105" s="166">
        <f ca="1">-'Case 3 Assumptions'!$C78*'Case 3 Assumptions'!$C$65*'Program Case 3 - Forecasts'!X$21*$B105*'Demographic-Economic'!$E44*'Case 3 Assumptions'!$C$45</f>
        <v>0</v>
      </c>
      <c r="Y105" s="166"/>
      <c r="Z105" s="166"/>
      <c r="AA105" s="166"/>
      <c r="AB105" s="166"/>
      <c r="AC105" s="166"/>
      <c r="AD105" s="166"/>
      <c r="AE105" s="166"/>
      <c r="AF105" s="166"/>
      <c r="AG105" s="166"/>
      <c r="AH105" s="166"/>
      <c r="AI105" s="166"/>
      <c r="AJ105" s="166"/>
      <c r="AK105" s="166"/>
      <c r="AL105" s="166"/>
      <c r="AM105" s="166"/>
      <c r="AN105" s="166"/>
      <c r="AO105" s="166"/>
      <c r="AP105" s="166"/>
      <c r="AQ105" s="166"/>
      <c r="AR105" s="166"/>
      <c r="AS105" s="166"/>
      <c r="AT105" s="166"/>
      <c r="AU105" s="166"/>
      <c r="AV105" s="166"/>
      <c r="AW105" s="166"/>
      <c r="AX105" s="166"/>
      <c r="AY105" s="166"/>
      <c r="AZ105" s="166"/>
      <c r="BA105" s="166"/>
      <c r="BB105" s="166"/>
      <c r="BC105" s="166"/>
      <c r="BD105" s="166"/>
      <c r="BE105" s="166"/>
      <c r="BF105" s="166"/>
      <c r="BG105" s="166"/>
      <c r="BH105" s="166"/>
      <c r="BI105" s="166"/>
      <c r="BJ105" s="166"/>
      <c r="BK105" s="166"/>
      <c r="BL105" s="166"/>
      <c r="BM105" s="166"/>
      <c r="BN105" s="166"/>
      <c r="BO105" s="166"/>
      <c r="BP105" s="166"/>
      <c r="BQ105" s="166"/>
      <c r="BR105" s="166"/>
      <c r="BS105" s="166"/>
      <c r="BT105" s="166"/>
      <c r="BU105" s="166"/>
      <c r="BV105" s="166"/>
      <c r="BW105" s="166"/>
      <c r="BX105" s="166"/>
      <c r="BY105" s="166"/>
      <c r="BZ105" s="166"/>
      <c r="CA105" s="166"/>
      <c r="CB105" s="166"/>
      <c r="CC105" s="166"/>
      <c r="CD105" s="166"/>
      <c r="CE105" s="166"/>
      <c r="CF105" s="166"/>
    </row>
    <row r="106" spans="2:84" x14ac:dyDescent="0.2">
      <c r="B106" s="180">
        <f t="shared" si="60"/>
        <v>325000</v>
      </c>
      <c r="C106" s="79"/>
      <c r="D106" s="152"/>
      <c r="E106" s="152"/>
      <c r="F106" s="153"/>
      <c r="G106" s="79"/>
      <c r="H106" s="166">
        <f ca="1">-'Case 3 Assumptions'!$C79*'Case 3 Assumptions'!$C$65*'Program Case 3 - Forecasts'!H$21*$B106*'Demographic-Economic'!$E45*'Case 3 Assumptions'!$C$45</f>
        <v>0</v>
      </c>
      <c r="I106" s="166">
        <f ca="1">-'Case 3 Assumptions'!$C79*'Case 3 Assumptions'!$C$65*'Program Case 3 - Forecasts'!I$21*$B106*'Demographic-Economic'!$E45*'Case 3 Assumptions'!$C$45</f>
        <v>0</v>
      </c>
      <c r="J106" s="166">
        <f ca="1">-'Case 3 Assumptions'!$C79*'Case 3 Assumptions'!$C$65*'Program Case 3 - Forecasts'!J$21*$B106*'Demographic-Economic'!$E45*'Case 3 Assumptions'!$C$45</f>
        <v>0</v>
      </c>
      <c r="K106" s="166">
        <f ca="1">-'Case 3 Assumptions'!$C79*'Case 3 Assumptions'!$C$65*'Program Case 3 - Forecasts'!K$21*$B106*'Demographic-Economic'!$E45*'Case 3 Assumptions'!$C$45</f>
        <v>0</v>
      </c>
      <c r="L106" s="166">
        <f ca="1">-'Case 3 Assumptions'!$C79*'Case 3 Assumptions'!$C$65*'Program Case 3 - Forecasts'!L$21*$B106*'Demographic-Economic'!$E45*'Case 3 Assumptions'!$C$45</f>
        <v>0</v>
      </c>
      <c r="M106" s="166">
        <f ca="1">-'Case 3 Assumptions'!$C79*'Case 3 Assumptions'!$C$65*'Program Case 3 - Forecasts'!M$21*$B106*'Demographic-Economic'!$E45*'Case 3 Assumptions'!$C$45</f>
        <v>0</v>
      </c>
      <c r="N106" s="166">
        <f ca="1">-'Case 3 Assumptions'!$C79*'Case 3 Assumptions'!$C$65*'Program Case 3 - Forecasts'!N$21*$B106*'Demographic-Economic'!$E45*'Case 3 Assumptions'!$C$45</f>
        <v>0</v>
      </c>
      <c r="O106" s="166">
        <f ca="1">-'Case 3 Assumptions'!$C79*'Case 3 Assumptions'!$C$65*'Program Case 3 - Forecasts'!O$21*$B106*'Demographic-Economic'!$E45*'Case 3 Assumptions'!$C$45</f>
        <v>0</v>
      </c>
      <c r="P106" s="166">
        <f ca="1">-'Case 3 Assumptions'!$C79*'Case 3 Assumptions'!$C$65*'Program Case 3 - Forecasts'!P$21*$B106*'Demographic-Economic'!$E45*'Case 3 Assumptions'!$C$45</f>
        <v>0</v>
      </c>
      <c r="Q106" s="166">
        <f ca="1">-'Case 3 Assumptions'!$C79*'Case 3 Assumptions'!$C$65*'Program Case 3 - Forecasts'!Q$21*$B106*'Demographic-Economic'!$E45*'Case 3 Assumptions'!$C$45</f>
        <v>0</v>
      </c>
      <c r="R106" s="166">
        <f ca="1">-'Case 3 Assumptions'!$C79*'Case 3 Assumptions'!$C$65*'Program Case 3 - Forecasts'!R$21*$B106*'Demographic-Economic'!$E45*'Case 3 Assumptions'!$C$45</f>
        <v>0</v>
      </c>
      <c r="S106" s="166">
        <f ca="1">-'Case 3 Assumptions'!$C79*'Case 3 Assumptions'!$C$65*'Program Case 3 - Forecasts'!S$21*$B106*'Demographic-Economic'!$E45*'Case 3 Assumptions'!$C$45</f>
        <v>0</v>
      </c>
      <c r="T106" s="166">
        <f ca="1">-'Case 3 Assumptions'!$C79*'Case 3 Assumptions'!$C$65*'Program Case 3 - Forecasts'!T$21*$B106*'Demographic-Economic'!$E45*'Case 3 Assumptions'!$C$45</f>
        <v>0</v>
      </c>
      <c r="U106" s="166">
        <f ca="1">-'Case 3 Assumptions'!$C79*'Case 3 Assumptions'!$C$65*'Program Case 3 - Forecasts'!U$21*$B106*'Demographic-Economic'!$E45*'Case 3 Assumptions'!$C$45</f>
        <v>0</v>
      </c>
      <c r="V106" s="166">
        <f ca="1">-'Case 3 Assumptions'!$C79*'Case 3 Assumptions'!$C$65*'Program Case 3 - Forecasts'!V$21*$B106*'Demographic-Economic'!$E45*'Case 3 Assumptions'!$C$45</f>
        <v>0</v>
      </c>
      <c r="W106" s="166">
        <f ca="1">-'Case 3 Assumptions'!$C79*'Case 3 Assumptions'!$C$65*'Program Case 3 - Forecasts'!W$21*$B106*'Demographic-Economic'!$E45*'Case 3 Assumptions'!$C$45</f>
        <v>0</v>
      </c>
      <c r="X106" s="166">
        <f ca="1">-'Case 3 Assumptions'!$C79*'Case 3 Assumptions'!$C$65*'Program Case 3 - Forecasts'!X$21*$B106*'Demographic-Economic'!$E45*'Case 3 Assumptions'!$C$45</f>
        <v>0</v>
      </c>
      <c r="Y106" s="166"/>
      <c r="Z106" s="166"/>
      <c r="AA106" s="166"/>
      <c r="AB106" s="166"/>
      <c r="AC106" s="166"/>
      <c r="AD106" s="166"/>
      <c r="AE106" s="166"/>
      <c r="AF106" s="166"/>
      <c r="AG106" s="166"/>
      <c r="AH106" s="166"/>
      <c r="AI106" s="166"/>
      <c r="AJ106" s="166"/>
      <c r="AK106" s="166"/>
      <c r="AL106" s="166"/>
      <c r="AM106" s="166"/>
      <c r="AN106" s="166"/>
      <c r="AO106" s="166"/>
      <c r="AP106" s="166"/>
      <c r="AQ106" s="166"/>
      <c r="AR106" s="166"/>
      <c r="AS106" s="166"/>
      <c r="AT106" s="166"/>
      <c r="AU106" s="166"/>
      <c r="AV106" s="166"/>
      <c r="AW106" s="166"/>
      <c r="AX106" s="166"/>
      <c r="AY106" s="166"/>
      <c r="AZ106" s="166"/>
      <c r="BA106" s="166"/>
      <c r="BB106" s="166"/>
      <c r="BC106" s="166"/>
      <c r="BD106" s="166"/>
      <c r="BE106" s="166"/>
      <c r="BF106" s="166"/>
      <c r="BG106" s="166"/>
      <c r="BH106" s="166"/>
      <c r="BI106" s="166"/>
      <c r="BJ106" s="166"/>
      <c r="BK106" s="166"/>
      <c r="BL106" s="166"/>
      <c r="BM106" s="166"/>
      <c r="BN106" s="166"/>
      <c r="BO106" s="166"/>
      <c r="BP106" s="166"/>
      <c r="BQ106" s="166"/>
      <c r="BR106" s="166"/>
      <c r="BS106" s="166"/>
      <c r="BT106" s="166"/>
      <c r="BU106" s="166"/>
      <c r="BV106" s="166"/>
      <c r="BW106" s="166"/>
      <c r="BX106" s="166"/>
      <c r="BY106" s="166"/>
      <c r="BZ106" s="166"/>
      <c r="CA106" s="166"/>
      <c r="CB106" s="166"/>
      <c r="CC106" s="166"/>
      <c r="CD106" s="166"/>
      <c r="CE106" s="166"/>
      <c r="CF106" s="166"/>
    </row>
    <row r="107" spans="2:84" x14ac:dyDescent="0.2">
      <c r="B107" s="180">
        <f t="shared" si="60"/>
        <v>375000</v>
      </c>
      <c r="C107" s="79"/>
      <c r="D107" s="152"/>
      <c r="E107" s="152"/>
      <c r="F107" s="153"/>
      <c r="G107" s="79"/>
      <c r="H107" s="166">
        <f ca="1">-'Case 3 Assumptions'!$C80*'Case 3 Assumptions'!$C$65*'Program Case 3 - Forecasts'!H$21*$B107*'Demographic-Economic'!$E46*'Case 3 Assumptions'!$C$45</f>
        <v>0</v>
      </c>
      <c r="I107" s="166">
        <f ca="1">-'Case 3 Assumptions'!$C80*'Case 3 Assumptions'!$C$65*'Program Case 3 - Forecasts'!I$21*$B107*'Demographic-Economic'!$E46*'Case 3 Assumptions'!$C$45</f>
        <v>0</v>
      </c>
      <c r="J107" s="166">
        <f ca="1">-'Case 3 Assumptions'!$C80*'Case 3 Assumptions'!$C$65*'Program Case 3 - Forecasts'!J$21*$B107*'Demographic-Economic'!$E46*'Case 3 Assumptions'!$C$45</f>
        <v>0</v>
      </c>
      <c r="K107" s="166">
        <f ca="1">-'Case 3 Assumptions'!$C80*'Case 3 Assumptions'!$C$65*'Program Case 3 - Forecasts'!K$21*$B107*'Demographic-Economic'!$E46*'Case 3 Assumptions'!$C$45</f>
        <v>0</v>
      </c>
      <c r="L107" s="166">
        <f ca="1">-'Case 3 Assumptions'!$C80*'Case 3 Assumptions'!$C$65*'Program Case 3 - Forecasts'!L$21*$B107*'Demographic-Economic'!$E46*'Case 3 Assumptions'!$C$45</f>
        <v>0</v>
      </c>
      <c r="M107" s="166">
        <f ca="1">-'Case 3 Assumptions'!$C80*'Case 3 Assumptions'!$C$65*'Program Case 3 - Forecasts'!M$21*$B107*'Demographic-Economic'!$E46*'Case 3 Assumptions'!$C$45</f>
        <v>0</v>
      </c>
      <c r="N107" s="166">
        <f ca="1">-'Case 3 Assumptions'!$C80*'Case 3 Assumptions'!$C$65*'Program Case 3 - Forecasts'!N$21*$B107*'Demographic-Economic'!$E46*'Case 3 Assumptions'!$C$45</f>
        <v>0</v>
      </c>
      <c r="O107" s="166">
        <f ca="1">-'Case 3 Assumptions'!$C80*'Case 3 Assumptions'!$C$65*'Program Case 3 - Forecasts'!O$21*$B107*'Demographic-Economic'!$E46*'Case 3 Assumptions'!$C$45</f>
        <v>0</v>
      </c>
      <c r="P107" s="166">
        <f ca="1">-'Case 3 Assumptions'!$C80*'Case 3 Assumptions'!$C$65*'Program Case 3 - Forecasts'!P$21*$B107*'Demographic-Economic'!$E46*'Case 3 Assumptions'!$C$45</f>
        <v>0</v>
      </c>
      <c r="Q107" s="166">
        <f ca="1">-'Case 3 Assumptions'!$C80*'Case 3 Assumptions'!$C$65*'Program Case 3 - Forecasts'!Q$21*$B107*'Demographic-Economic'!$E46*'Case 3 Assumptions'!$C$45</f>
        <v>0</v>
      </c>
      <c r="R107" s="166">
        <f ca="1">-'Case 3 Assumptions'!$C80*'Case 3 Assumptions'!$C$65*'Program Case 3 - Forecasts'!R$21*$B107*'Demographic-Economic'!$E46*'Case 3 Assumptions'!$C$45</f>
        <v>0</v>
      </c>
      <c r="S107" s="166">
        <f ca="1">-'Case 3 Assumptions'!$C80*'Case 3 Assumptions'!$C$65*'Program Case 3 - Forecasts'!S$21*$B107*'Demographic-Economic'!$E46*'Case 3 Assumptions'!$C$45</f>
        <v>0</v>
      </c>
      <c r="T107" s="166">
        <f ca="1">-'Case 3 Assumptions'!$C80*'Case 3 Assumptions'!$C$65*'Program Case 3 - Forecasts'!T$21*$B107*'Demographic-Economic'!$E46*'Case 3 Assumptions'!$C$45</f>
        <v>0</v>
      </c>
      <c r="U107" s="166">
        <f ca="1">-'Case 3 Assumptions'!$C80*'Case 3 Assumptions'!$C$65*'Program Case 3 - Forecasts'!U$21*$B107*'Demographic-Economic'!$E46*'Case 3 Assumptions'!$C$45</f>
        <v>0</v>
      </c>
      <c r="V107" s="166">
        <f ca="1">-'Case 3 Assumptions'!$C80*'Case 3 Assumptions'!$C$65*'Program Case 3 - Forecasts'!V$21*$B107*'Demographic-Economic'!$E46*'Case 3 Assumptions'!$C$45</f>
        <v>0</v>
      </c>
      <c r="W107" s="166">
        <f ca="1">-'Case 3 Assumptions'!$C80*'Case 3 Assumptions'!$C$65*'Program Case 3 - Forecasts'!W$21*$B107*'Demographic-Economic'!$E46*'Case 3 Assumptions'!$C$45</f>
        <v>0</v>
      </c>
      <c r="X107" s="166">
        <f ca="1">-'Case 3 Assumptions'!$C80*'Case 3 Assumptions'!$C$65*'Program Case 3 - Forecasts'!X$21*$B107*'Demographic-Economic'!$E46*'Case 3 Assumptions'!$C$45</f>
        <v>0</v>
      </c>
      <c r="Y107" s="166"/>
      <c r="Z107" s="166"/>
      <c r="AA107" s="166"/>
      <c r="AB107" s="166"/>
      <c r="AC107" s="166"/>
      <c r="AD107" s="166"/>
      <c r="AE107" s="166"/>
      <c r="AF107" s="166"/>
      <c r="AG107" s="166"/>
      <c r="AH107" s="166"/>
      <c r="AI107" s="166"/>
      <c r="AJ107" s="166"/>
      <c r="AK107" s="166"/>
      <c r="AL107" s="166"/>
      <c r="AM107" s="166"/>
      <c r="AN107" s="166"/>
      <c r="AO107" s="166"/>
      <c r="AP107" s="166"/>
      <c r="AQ107" s="166"/>
      <c r="AR107" s="166"/>
      <c r="AS107" s="166"/>
      <c r="AT107" s="166"/>
      <c r="AU107" s="166"/>
      <c r="AV107" s="166"/>
      <c r="AW107" s="166"/>
      <c r="AX107" s="166"/>
      <c r="AY107" s="166"/>
      <c r="AZ107" s="166"/>
      <c r="BA107" s="166"/>
      <c r="BB107" s="166"/>
      <c r="BC107" s="166"/>
      <c r="BD107" s="166"/>
      <c r="BE107" s="166"/>
      <c r="BF107" s="166"/>
      <c r="BG107" s="166"/>
      <c r="BH107" s="166"/>
      <c r="BI107" s="166"/>
      <c r="BJ107" s="166"/>
      <c r="BK107" s="166"/>
      <c r="BL107" s="166"/>
      <c r="BM107" s="166"/>
      <c r="BN107" s="166"/>
      <c r="BO107" s="166"/>
      <c r="BP107" s="166"/>
      <c r="BQ107" s="166"/>
      <c r="BR107" s="166"/>
      <c r="BS107" s="166"/>
      <c r="BT107" s="166"/>
      <c r="BU107" s="166"/>
      <c r="BV107" s="166"/>
      <c r="BW107" s="166"/>
      <c r="BX107" s="166"/>
      <c r="BY107" s="166"/>
      <c r="BZ107" s="166"/>
      <c r="CA107" s="166"/>
      <c r="CB107" s="166"/>
      <c r="CC107" s="166"/>
      <c r="CD107" s="166"/>
      <c r="CE107" s="166"/>
      <c r="CF107" s="166"/>
    </row>
    <row r="108" spans="2:84" x14ac:dyDescent="0.2">
      <c r="B108" s="180">
        <f t="shared" si="60"/>
        <v>425000</v>
      </c>
      <c r="C108" s="79"/>
      <c r="D108" s="152"/>
      <c r="E108" s="152"/>
      <c r="F108" s="153"/>
      <c r="G108" s="79"/>
      <c r="H108" s="166">
        <f ca="1">-'Case 3 Assumptions'!$C81*'Case 3 Assumptions'!$C$65*'Program Case 3 - Forecasts'!H$21*$B108*'Demographic-Economic'!$E47*'Case 3 Assumptions'!$C$45</f>
        <v>0</v>
      </c>
      <c r="I108" s="166">
        <f ca="1">-'Case 3 Assumptions'!$C81*'Case 3 Assumptions'!$C$65*'Program Case 3 - Forecasts'!I$21*$B108*'Demographic-Economic'!$E47*'Case 3 Assumptions'!$C$45</f>
        <v>0</v>
      </c>
      <c r="J108" s="166">
        <f ca="1">-'Case 3 Assumptions'!$C81*'Case 3 Assumptions'!$C$65*'Program Case 3 - Forecasts'!J$21*$B108*'Demographic-Economic'!$E47*'Case 3 Assumptions'!$C$45</f>
        <v>0</v>
      </c>
      <c r="K108" s="166">
        <f ca="1">-'Case 3 Assumptions'!$C81*'Case 3 Assumptions'!$C$65*'Program Case 3 - Forecasts'!K$21*$B108*'Demographic-Economic'!$E47*'Case 3 Assumptions'!$C$45</f>
        <v>0</v>
      </c>
      <c r="L108" s="166">
        <f ca="1">-'Case 3 Assumptions'!$C81*'Case 3 Assumptions'!$C$65*'Program Case 3 - Forecasts'!L$21*$B108*'Demographic-Economic'!$E47*'Case 3 Assumptions'!$C$45</f>
        <v>0</v>
      </c>
      <c r="M108" s="166">
        <f ca="1">-'Case 3 Assumptions'!$C81*'Case 3 Assumptions'!$C$65*'Program Case 3 - Forecasts'!M$21*$B108*'Demographic-Economic'!$E47*'Case 3 Assumptions'!$C$45</f>
        <v>0</v>
      </c>
      <c r="N108" s="166">
        <f ca="1">-'Case 3 Assumptions'!$C81*'Case 3 Assumptions'!$C$65*'Program Case 3 - Forecasts'!N$21*$B108*'Demographic-Economic'!$E47*'Case 3 Assumptions'!$C$45</f>
        <v>0</v>
      </c>
      <c r="O108" s="166">
        <f ca="1">-'Case 3 Assumptions'!$C81*'Case 3 Assumptions'!$C$65*'Program Case 3 - Forecasts'!O$21*$B108*'Demographic-Economic'!$E47*'Case 3 Assumptions'!$C$45</f>
        <v>0</v>
      </c>
      <c r="P108" s="166">
        <f ca="1">-'Case 3 Assumptions'!$C81*'Case 3 Assumptions'!$C$65*'Program Case 3 - Forecasts'!P$21*$B108*'Demographic-Economic'!$E47*'Case 3 Assumptions'!$C$45</f>
        <v>0</v>
      </c>
      <c r="Q108" s="166">
        <f ca="1">-'Case 3 Assumptions'!$C81*'Case 3 Assumptions'!$C$65*'Program Case 3 - Forecasts'!Q$21*$B108*'Demographic-Economic'!$E47*'Case 3 Assumptions'!$C$45</f>
        <v>0</v>
      </c>
      <c r="R108" s="166">
        <f ca="1">-'Case 3 Assumptions'!$C81*'Case 3 Assumptions'!$C$65*'Program Case 3 - Forecasts'!R$21*$B108*'Demographic-Economic'!$E47*'Case 3 Assumptions'!$C$45</f>
        <v>0</v>
      </c>
      <c r="S108" s="166">
        <f ca="1">-'Case 3 Assumptions'!$C81*'Case 3 Assumptions'!$C$65*'Program Case 3 - Forecasts'!S$21*$B108*'Demographic-Economic'!$E47*'Case 3 Assumptions'!$C$45</f>
        <v>0</v>
      </c>
      <c r="T108" s="166">
        <f ca="1">-'Case 3 Assumptions'!$C81*'Case 3 Assumptions'!$C$65*'Program Case 3 - Forecasts'!T$21*$B108*'Demographic-Economic'!$E47*'Case 3 Assumptions'!$C$45</f>
        <v>0</v>
      </c>
      <c r="U108" s="166">
        <f ca="1">-'Case 3 Assumptions'!$C81*'Case 3 Assumptions'!$C$65*'Program Case 3 - Forecasts'!U$21*$B108*'Demographic-Economic'!$E47*'Case 3 Assumptions'!$C$45</f>
        <v>0</v>
      </c>
      <c r="V108" s="166">
        <f ca="1">-'Case 3 Assumptions'!$C81*'Case 3 Assumptions'!$C$65*'Program Case 3 - Forecasts'!V$21*$B108*'Demographic-Economic'!$E47*'Case 3 Assumptions'!$C$45</f>
        <v>0</v>
      </c>
      <c r="W108" s="166">
        <f ca="1">-'Case 3 Assumptions'!$C81*'Case 3 Assumptions'!$C$65*'Program Case 3 - Forecasts'!W$21*$B108*'Demographic-Economic'!$E47*'Case 3 Assumptions'!$C$45</f>
        <v>0</v>
      </c>
      <c r="X108" s="166">
        <f ca="1">-'Case 3 Assumptions'!$C81*'Case 3 Assumptions'!$C$65*'Program Case 3 - Forecasts'!X$21*$B108*'Demographic-Economic'!$E47*'Case 3 Assumptions'!$C$45</f>
        <v>0</v>
      </c>
      <c r="Y108" s="166"/>
      <c r="Z108" s="166"/>
      <c r="AA108" s="166"/>
      <c r="AB108" s="166"/>
      <c r="AC108" s="166"/>
      <c r="AD108" s="166"/>
      <c r="AE108" s="166"/>
      <c r="AF108" s="166"/>
      <c r="AG108" s="166"/>
      <c r="AH108" s="166"/>
      <c r="AI108" s="166"/>
      <c r="AJ108" s="166"/>
      <c r="AK108" s="166"/>
      <c r="AL108" s="166"/>
      <c r="AM108" s="166"/>
      <c r="AN108" s="166"/>
      <c r="AO108" s="166"/>
      <c r="AP108" s="166"/>
      <c r="AQ108" s="166"/>
      <c r="AR108" s="166"/>
      <c r="AS108" s="166"/>
      <c r="AT108" s="166"/>
      <c r="AU108" s="166"/>
      <c r="AV108" s="166"/>
      <c r="AW108" s="166"/>
      <c r="AX108" s="166"/>
      <c r="AY108" s="166"/>
      <c r="AZ108" s="166"/>
      <c r="BA108" s="166"/>
      <c r="BB108" s="166"/>
      <c r="BC108" s="166"/>
      <c r="BD108" s="166"/>
      <c r="BE108" s="166"/>
      <c r="BF108" s="166"/>
      <c r="BG108" s="166"/>
      <c r="BH108" s="166"/>
      <c r="BI108" s="166"/>
      <c r="BJ108" s="166"/>
      <c r="BK108" s="166"/>
      <c r="BL108" s="166"/>
      <c r="BM108" s="166"/>
      <c r="BN108" s="166"/>
      <c r="BO108" s="166"/>
      <c r="BP108" s="166"/>
      <c r="BQ108" s="166"/>
      <c r="BR108" s="166"/>
      <c r="BS108" s="166"/>
      <c r="BT108" s="166"/>
      <c r="BU108" s="166"/>
      <c r="BV108" s="166"/>
      <c r="BW108" s="166"/>
      <c r="BX108" s="166"/>
      <c r="BY108" s="166"/>
      <c r="BZ108" s="166"/>
      <c r="CA108" s="166"/>
      <c r="CB108" s="166"/>
      <c r="CC108" s="166"/>
      <c r="CD108" s="166"/>
      <c r="CE108" s="166"/>
      <c r="CF108" s="166"/>
    </row>
    <row r="109" spans="2:84" x14ac:dyDescent="0.2">
      <c r="B109" s="180">
        <f t="shared" si="60"/>
        <v>475000</v>
      </c>
      <c r="C109" s="79"/>
      <c r="D109" s="152"/>
      <c r="E109" s="152"/>
      <c r="F109" s="153"/>
      <c r="G109" s="79"/>
      <c r="H109" s="166">
        <f ca="1">-'Case 3 Assumptions'!$C82*'Case 3 Assumptions'!$C$65*'Program Case 3 - Forecasts'!H$21*$B109*'Demographic-Economic'!$E48*'Case 3 Assumptions'!$C$45</f>
        <v>0</v>
      </c>
      <c r="I109" s="166">
        <f ca="1">-'Case 3 Assumptions'!$C82*'Case 3 Assumptions'!$C$65*'Program Case 3 - Forecasts'!I$21*$B109*'Demographic-Economic'!$E48*'Case 3 Assumptions'!$C$45</f>
        <v>0</v>
      </c>
      <c r="J109" s="166">
        <f ca="1">-'Case 3 Assumptions'!$C82*'Case 3 Assumptions'!$C$65*'Program Case 3 - Forecasts'!J$21*$B109*'Demographic-Economic'!$E48*'Case 3 Assumptions'!$C$45</f>
        <v>0</v>
      </c>
      <c r="K109" s="166">
        <f ca="1">-'Case 3 Assumptions'!$C82*'Case 3 Assumptions'!$C$65*'Program Case 3 - Forecasts'!K$21*$B109*'Demographic-Economic'!$E48*'Case 3 Assumptions'!$C$45</f>
        <v>0</v>
      </c>
      <c r="L109" s="166">
        <f ca="1">-'Case 3 Assumptions'!$C82*'Case 3 Assumptions'!$C$65*'Program Case 3 - Forecasts'!L$21*$B109*'Demographic-Economic'!$E48*'Case 3 Assumptions'!$C$45</f>
        <v>0</v>
      </c>
      <c r="M109" s="166">
        <f ca="1">-'Case 3 Assumptions'!$C82*'Case 3 Assumptions'!$C$65*'Program Case 3 - Forecasts'!M$21*$B109*'Demographic-Economic'!$E48*'Case 3 Assumptions'!$C$45</f>
        <v>0</v>
      </c>
      <c r="N109" s="166">
        <f ca="1">-'Case 3 Assumptions'!$C82*'Case 3 Assumptions'!$C$65*'Program Case 3 - Forecasts'!N$21*$B109*'Demographic-Economic'!$E48*'Case 3 Assumptions'!$C$45</f>
        <v>0</v>
      </c>
      <c r="O109" s="166">
        <f ca="1">-'Case 3 Assumptions'!$C82*'Case 3 Assumptions'!$C$65*'Program Case 3 - Forecasts'!O$21*$B109*'Demographic-Economic'!$E48*'Case 3 Assumptions'!$C$45</f>
        <v>0</v>
      </c>
      <c r="P109" s="166">
        <f ca="1">-'Case 3 Assumptions'!$C82*'Case 3 Assumptions'!$C$65*'Program Case 3 - Forecasts'!P$21*$B109*'Demographic-Economic'!$E48*'Case 3 Assumptions'!$C$45</f>
        <v>0</v>
      </c>
      <c r="Q109" s="166">
        <f ca="1">-'Case 3 Assumptions'!$C82*'Case 3 Assumptions'!$C$65*'Program Case 3 - Forecasts'!Q$21*$B109*'Demographic-Economic'!$E48*'Case 3 Assumptions'!$C$45</f>
        <v>0</v>
      </c>
      <c r="R109" s="166">
        <f ca="1">-'Case 3 Assumptions'!$C82*'Case 3 Assumptions'!$C$65*'Program Case 3 - Forecasts'!R$21*$B109*'Demographic-Economic'!$E48*'Case 3 Assumptions'!$C$45</f>
        <v>0</v>
      </c>
      <c r="S109" s="166">
        <f ca="1">-'Case 3 Assumptions'!$C82*'Case 3 Assumptions'!$C$65*'Program Case 3 - Forecasts'!S$21*$B109*'Demographic-Economic'!$E48*'Case 3 Assumptions'!$C$45</f>
        <v>0</v>
      </c>
      <c r="T109" s="166">
        <f ca="1">-'Case 3 Assumptions'!$C82*'Case 3 Assumptions'!$C$65*'Program Case 3 - Forecasts'!T$21*$B109*'Demographic-Economic'!$E48*'Case 3 Assumptions'!$C$45</f>
        <v>0</v>
      </c>
      <c r="U109" s="166">
        <f ca="1">-'Case 3 Assumptions'!$C82*'Case 3 Assumptions'!$C$65*'Program Case 3 - Forecasts'!U$21*$B109*'Demographic-Economic'!$E48*'Case 3 Assumptions'!$C$45</f>
        <v>0</v>
      </c>
      <c r="V109" s="166">
        <f ca="1">-'Case 3 Assumptions'!$C82*'Case 3 Assumptions'!$C$65*'Program Case 3 - Forecasts'!V$21*$B109*'Demographic-Economic'!$E48*'Case 3 Assumptions'!$C$45</f>
        <v>0</v>
      </c>
      <c r="W109" s="166">
        <f ca="1">-'Case 3 Assumptions'!$C82*'Case 3 Assumptions'!$C$65*'Program Case 3 - Forecasts'!W$21*$B109*'Demographic-Economic'!$E48*'Case 3 Assumptions'!$C$45</f>
        <v>0</v>
      </c>
      <c r="X109" s="166">
        <f ca="1">-'Case 3 Assumptions'!$C82*'Case 3 Assumptions'!$C$65*'Program Case 3 - Forecasts'!X$21*$B109*'Demographic-Economic'!$E48*'Case 3 Assumptions'!$C$45</f>
        <v>0</v>
      </c>
      <c r="Y109" s="166"/>
      <c r="Z109" s="166"/>
      <c r="AA109" s="166"/>
      <c r="AB109" s="166"/>
      <c r="AC109" s="166"/>
      <c r="AD109" s="166"/>
      <c r="AE109" s="166"/>
      <c r="AF109" s="166"/>
      <c r="AG109" s="166"/>
      <c r="AH109" s="166"/>
      <c r="AI109" s="166"/>
      <c r="AJ109" s="166"/>
      <c r="AK109" s="166"/>
      <c r="AL109" s="166"/>
      <c r="AM109" s="166"/>
      <c r="AN109" s="166"/>
      <c r="AO109" s="166"/>
      <c r="AP109" s="166"/>
      <c r="AQ109" s="166"/>
      <c r="AR109" s="166"/>
      <c r="AS109" s="166"/>
      <c r="AT109" s="166"/>
      <c r="AU109" s="166"/>
      <c r="AV109" s="166"/>
      <c r="AW109" s="166"/>
      <c r="AX109" s="166"/>
      <c r="AY109" s="166"/>
      <c r="AZ109" s="166"/>
      <c r="BA109" s="166"/>
      <c r="BB109" s="166"/>
      <c r="BC109" s="166"/>
      <c r="BD109" s="166"/>
      <c r="BE109" s="166"/>
      <c r="BF109" s="166"/>
      <c r="BG109" s="166"/>
      <c r="BH109" s="166"/>
      <c r="BI109" s="166"/>
      <c r="BJ109" s="166"/>
      <c r="BK109" s="166"/>
      <c r="BL109" s="166"/>
      <c r="BM109" s="166"/>
      <c r="BN109" s="166"/>
      <c r="BO109" s="166"/>
      <c r="BP109" s="166"/>
      <c r="BQ109" s="166"/>
      <c r="BR109" s="166"/>
      <c r="BS109" s="166"/>
      <c r="BT109" s="166"/>
      <c r="BU109" s="166"/>
      <c r="BV109" s="166"/>
      <c r="BW109" s="166"/>
      <c r="BX109" s="166"/>
      <c r="BY109" s="166"/>
      <c r="BZ109" s="166"/>
      <c r="CA109" s="166"/>
      <c r="CB109" s="166"/>
      <c r="CC109" s="166"/>
      <c r="CD109" s="166"/>
      <c r="CE109" s="166"/>
      <c r="CF109" s="166"/>
    </row>
    <row r="110" spans="2:84" x14ac:dyDescent="0.2">
      <c r="B110" s="180">
        <f t="shared" si="60"/>
        <v>525000</v>
      </c>
      <c r="C110" s="79"/>
      <c r="D110" s="152"/>
      <c r="E110" s="152"/>
      <c r="F110" s="153"/>
      <c r="G110" s="79"/>
      <c r="H110" s="166">
        <f ca="1">-'Case 3 Assumptions'!$C83*'Case 3 Assumptions'!$C$65*'Program Case 3 - Forecasts'!H$21*$B110*'Demographic-Economic'!$E49*'Case 3 Assumptions'!$C$45</f>
        <v>0</v>
      </c>
      <c r="I110" s="166">
        <f ca="1">-'Case 3 Assumptions'!$C83*'Case 3 Assumptions'!$C$65*'Program Case 3 - Forecasts'!I$21*$B110*'Demographic-Economic'!$E49*'Case 3 Assumptions'!$C$45</f>
        <v>0</v>
      </c>
      <c r="J110" s="166">
        <f ca="1">-'Case 3 Assumptions'!$C83*'Case 3 Assumptions'!$C$65*'Program Case 3 - Forecasts'!J$21*$B110*'Demographic-Economic'!$E49*'Case 3 Assumptions'!$C$45</f>
        <v>0</v>
      </c>
      <c r="K110" s="166">
        <f ca="1">-'Case 3 Assumptions'!$C83*'Case 3 Assumptions'!$C$65*'Program Case 3 - Forecasts'!K$21*$B110*'Demographic-Economic'!$E49*'Case 3 Assumptions'!$C$45</f>
        <v>0</v>
      </c>
      <c r="L110" s="166">
        <f ca="1">-'Case 3 Assumptions'!$C83*'Case 3 Assumptions'!$C$65*'Program Case 3 - Forecasts'!L$21*$B110*'Demographic-Economic'!$E49*'Case 3 Assumptions'!$C$45</f>
        <v>0</v>
      </c>
      <c r="M110" s="166">
        <f ca="1">-'Case 3 Assumptions'!$C83*'Case 3 Assumptions'!$C$65*'Program Case 3 - Forecasts'!M$21*$B110*'Demographic-Economic'!$E49*'Case 3 Assumptions'!$C$45</f>
        <v>0</v>
      </c>
      <c r="N110" s="166">
        <f ca="1">-'Case 3 Assumptions'!$C83*'Case 3 Assumptions'!$C$65*'Program Case 3 - Forecasts'!N$21*$B110*'Demographic-Economic'!$E49*'Case 3 Assumptions'!$C$45</f>
        <v>0</v>
      </c>
      <c r="O110" s="166">
        <f ca="1">-'Case 3 Assumptions'!$C83*'Case 3 Assumptions'!$C$65*'Program Case 3 - Forecasts'!O$21*$B110*'Demographic-Economic'!$E49*'Case 3 Assumptions'!$C$45</f>
        <v>0</v>
      </c>
      <c r="P110" s="166">
        <f ca="1">-'Case 3 Assumptions'!$C83*'Case 3 Assumptions'!$C$65*'Program Case 3 - Forecasts'!P$21*$B110*'Demographic-Economic'!$E49*'Case 3 Assumptions'!$C$45</f>
        <v>0</v>
      </c>
      <c r="Q110" s="166">
        <f ca="1">-'Case 3 Assumptions'!$C83*'Case 3 Assumptions'!$C$65*'Program Case 3 - Forecasts'!Q$21*$B110*'Demographic-Economic'!$E49*'Case 3 Assumptions'!$C$45</f>
        <v>0</v>
      </c>
      <c r="R110" s="166">
        <f ca="1">-'Case 3 Assumptions'!$C83*'Case 3 Assumptions'!$C$65*'Program Case 3 - Forecasts'!R$21*$B110*'Demographic-Economic'!$E49*'Case 3 Assumptions'!$C$45</f>
        <v>0</v>
      </c>
      <c r="S110" s="166">
        <f ca="1">-'Case 3 Assumptions'!$C83*'Case 3 Assumptions'!$C$65*'Program Case 3 - Forecasts'!S$21*$B110*'Demographic-Economic'!$E49*'Case 3 Assumptions'!$C$45</f>
        <v>0</v>
      </c>
      <c r="T110" s="166">
        <f ca="1">-'Case 3 Assumptions'!$C83*'Case 3 Assumptions'!$C$65*'Program Case 3 - Forecasts'!T$21*$B110*'Demographic-Economic'!$E49*'Case 3 Assumptions'!$C$45</f>
        <v>0</v>
      </c>
      <c r="U110" s="166">
        <f ca="1">-'Case 3 Assumptions'!$C83*'Case 3 Assumptions'!$C$65*'Program Case 3 - Forecasts'!U$21*$B110*'Demographic-Economic'!$E49*'Case 3 Assumptions'!$C$45</f>
        <v>0</v>
      </c>
      <c r="V110" s="166">
        <f ca="1">-'Case 3 Assumptions'!$C83*'Case 3 Assumptions'!$C$65*'Program Case 3 - Forecasts'!V$21*$B110*'Demographic-Economic'!$E49*'Case 3 Assumptions'!$C$45</f>
        <v>0</v>
      </c>
      <c r="W110" s="166">
        <f ca="1">-'Case 3 Assumptions'!$C83*'Case 3 Assumptions'!$C$65*'Program Case 3 - Forecasts'!W$21*$B110*'Demographic-Economic'!$E49*'Case 3 Assumptions'!$C$45</f>
        <v>0</v>
      </c>
      <c r="X110" s="166">
        <f ca="1">-'Case 3 Assumptions'!$C83*'Case 3 Assumptions'!$C$65*'Program Case 3 - Forecasts'!X$21*$B110*'Demographic-Economic'!$E49*'Case 3 Assumptions'!$C$45</f>
        <v>0</v>
      </c>
      <c r="Y110" s="166"/>
      <c r="Z110" s="166"/>
      <c r="AA110" s="166"/>
      <c r="AB110" s="166"/>
      <c r="AC110" s="166"/>
      <c r="AD110" s="166"/>
      <c r="AE110" s="166"/>
      <c r="AF110" s="166"/>
      <c r="AG110" s="166"/>
      <c r="AH110" s="166"/>
      <c r="AI110" s="166"/>
      <c r="AJ110" s="166"/>
      <c r="AK110" s="166"/>
      <c r="AL110" s="166"/>
      <c r="AM110" s="166"/>
      <c r="AN110" s="166"/>
      <c r="AO110" s="166"/>
      <c r="AP110" s="166"/>
      <c r="AQ110" s="166"/>
      <c r="AR110" s="166"/>
      <c r="AS110" s="166"/>
      <c r="AT110" s="166"/>
      <c r="AU110" s="166"/>
      <c r="AV110" s="166"/>
      <c r="AW110" s="166"/>
      <c r="AX110" s="166"/>
      <c r="AY110" s="166"/>
      <c r="AZ110" s="166"/>
      <c r="BA110" s="166"/>
      <c r="BB110" s="166"/>
      <c r="BC110" s="166"/>
      <c r="BD110" s="166"/>
      <c r="BE110" s="166"/>
      <c r="BF110" s="166"/>
      <c r="BG110" s="166"/>
      <c r="BH110" s="166"/>
      <c r="BI110" s="166"/>
      <c r="BJ110" s="166"/>
      <c r="BK110" s="166"/>
      <c r="BL110" s="166"/>
      <c r="BM110" s="166"/>
      <c r="BN110" s="166"/>
      <c r="BO110" s="166"/>
      <c r="BP110" s="166"/>
      <c r="BQ110" s="166"/>
      <c r="BR110" s="166"/>
      <c r="BS110" s="166"/>
      <c r="BT110" s="166"/>
      <c r="BU110" s="166"/>
      <c r="BV110" s="166"/>
      <c r="BW110" s="166"/>
      <c r="BX110" s="166"/>
      <c r="BY110" s="166"/>
      <c r="BZ110" s="166"/>
      <c r="CA110" s="166"/>
      <c r="CB110" s="166"/>
      <c r="CC110" s="166"/>
      <c r="CD110" s="166"/>
      <c r="CE110" s="166"/>
      <c r="CF110" s="166"/>
    </row>
    <row r="111" spans="2:84" x14ac:dyDescent="0.2">
      <c r="B111" s="180">
        <f t="shared" si="60"/>
        <v>575000</v>
      </c>
      <c r="C111" s="79"/>
      <c r="D111" s="152"/>
      <c r="E111" s="152"/>
      <c r="F111" s="153"/>
      <c r="G111" s="79"/>
      <c r="H111" s="166">
        <f ca="1">-'Case 3 Assumptions'!$C84*'Case 3 Assumptions'!$C$65*'Program Case 3 - Forecasts'!H$21*$B111*'Demographic-Economic'!$E50*'Case 3 Assumptions'!$C$45</f>
        <v>0</v>
      </c>
      <c r="I111" s="166">
        <f ca="1">-'Case 3 Assumptions'!$C84*'Case 3 Assumptions'!$C$65*'Program Case 3 - Forecasts'!I$21*$B111*'Demographic-Economic'!$E50*'Case 3 Assumptions'!$C$45</f>
        <v>0</v>
      </c>
      <c r="J111" s="166">
        <f ca="1">-'Case 3 Assumptions'!$C84*'Case 3 Assumptions'!$C$65*'Program Case 3 - Forecasts'!J$21*$B111*'Demographic-Economic'!$E50*'Case 3 Assumptions'!$C$45</f>
        <v>0</v>
      </c>
      <c r="K111" s="166">
        <f ca="1">-'Case 3 Assumptions'!$C84*'Case 3 Assumptions'!$C$65*'Program Case 3 - Forecasts'!K$21*$B111*'Demographic-Economic'!$E50*'Case 3 Assumptions'!$C$45</f>
        <v>0</v>
      </c>
      <c r="L111" s="166">
        <f ca="1">-'Case 3 Assumptions'!$C84*'Case 3 Assumptions'!$C$65*'Program Case 3 - Forecasts'!L$21*$B111*'Demographic-Economic'!$E50*'Case 3 Assumptions'!$C$45</f>
        <v>0</v>
      </c>
      <c r="M111" s="166">
        <f ca="1">-'Case 3 Assumptions'!$C84*'Case 3 Assumptions'!$C$65*'Program Case 3 - Forecasts'!M$21*$B111*'Demographic-Economic'!$E50*'Case 3 Assumptions'!$C$45</f>
        <v>0</v>
      </c>
      <c r="N111" s="166">
        <f ca="1">-'Case 3 Assumptions'!$C84*'Case 3 Assumptions'!$C$65*'Program Case 3 - Forecasts'!N$21*$B111*'Demographic-Economic'!$E50*'Case 3 Assumptions'!$C$45</f>
        <v>0</v>
      </c>
      <c r="O111" s="166">
        <f ca="1">-'Case 3 Assumptions'!$C84*'Case 3 Assumptions'!$C$65*'Program Case 3 - Forecasts'!O$21*$B111*'Demographic-Economic'!$E50*'Case 3 Assumptions'!$C$45</f>
        <v>0</v>
      </c>
      <c r="P111" s="166">
        <f ca="1">-'Case 3 Assumptions'!$C84*'Case 3 Assumptions'!$C$65*'Program Case 3 - Forecasts'!P$21*$B111*'Demographic-Economic'!$E50*'Case 3 Assumptions'!$C$45</f>
        <v>0</v>
      </c>
      <c r="Q111" s="166">
        <f ca="1">-'Case 3 Assumptions'!$C84*'Case 3 Assumptions'!$C$65*'Program Case 3 - Forecasts'!Q$21*$B111*'Demographic-Economic'!$E50*'Case 3 Assumptions'!$C$45</f>
        <v>0</v>
      </c>
      <c r="R111" s="166">
        <f ca="1">-'Case 3 Assumptions'!$C84*'Case 3 Assumptions'!$C$65*'Program Case 3 - Forecasts'!R$21*$B111*'Demographic-Economic'!$E50*'Case 3 Assumptions'!$C$45</f>
        <v>0</v>
      </c>
      <c r="S111" s="166">
        <f ca="1">-'Case 3 Assumptions'!$C84*'Case 3 Assumptions'!$C$65*'Program Case 3 - Forecasts'!S$21*$B111*'Demographic-Economic'!$E50*'Case 3 Assumptions'!$C$45</f>
        <v>0</v>
      </c>
      <c r="T111" s="166">
        <f ca="1">-'Case 3 Assumptions'!$C84*'Case 3 Assumptions'!$C$65*'Program Case 3 - Forecasts'!T$21*$B111*'Demographic-Economic'!$E50*'Case 3 Assumptions'!$C$45</f>
        <v>0</v>
      </c>
      <c r="U111" s="166">
        <f ca="1">-'Case 3 Assumptions'!$C84*'Case 3 Assumptions'!$C$65*'Program Case 3 - Forecasts'!U$21*$B111*'Demographic-Economic'!$E50*'Case 3 Assumptions'!$C$45</f>
        <v>0</v>
      </c>
      <c r="V111" s="166">
        <f ca="1">-'Case 3 Assumptions'!$C84*'Case 3 Assumptions'!$C$65*'Program Case 3 - Forecasts'!V$21*$B111*'Demographic-Economic'!$E50*'Case 3 Assumptions'!$C$45</f>
        <v>0</v>
      </c>
      <c r="W111" s="166">
        <f ca="1">-'Case 3 Assumptions'!$C84*'Case 3 Assumptions'!$C$65*'Program Case 3 - Forecasts'!W$21*$B111*'Demographic-Economic'!$E50*'Case 3 Assumptions'!$C$45</f>
        <v>0</v>
      </c>
      <c r="X111" s="166">
        <f ca="1">-'Case 3 Assumptions'!$C84*'Case 3 Assumptions'!$C$65*'Program Case 3 - Forecasts'!X$21*$B111*'Demographic-Economic'!$E50*'Case 3 Assumptions'!$C$45</f>
        <v>0</v>
      </c>
      <c r="Y111" s="166"/>
      <c r="Z111" s="166"/>
      <c r="AA111" s="166"/>
      <c r="AB111" s="166"/>
      <c r="AC111" s="166"/>
      <c r="AD111" s="166"/>
      <c r="AE111" s="166"/>
      <c r="AF111" s="166"/>
      <c r="AG111" s="166"/>
      <c r="AH111" s="166"/>
      <c r="AI111" s="166"/>
      <c r="AJ111" s="166"/>
      <c r="AK111" s="166"/>
      <c r="AL111" s="166"/>
      <c r="AM111" s="166"/>
      <c r="AN111" s="166"/>
      <c r="AO111" s="166"/>
      <c r="AP111" s="166"/>
      <c r="AQ111" s="166"/>
      <c r="AR111" s="166"/>
      <c r="AS111" s="166"/>
      <c r="AT111" s="166"/>
      <c r="AU111" s="166"/>
      <c r="AV111" s="166"/>
      <c r="AW111" s="166"/>
      <c r="AX111" s="166"/>
      <c r="AY111" s="166"/>
      <c r="AZ111" s="166"/>
      <c r="BA111" s="166"/>
      <c r="BB111" s="166"/>
      <c r="BC111" s="166"/>
      <c r="BD111" s="166"/>
      <c r="BE111" s="166"/>
      <c r="BF111" s="166"/>
      <c r="BG111" s="166"/>
      <c r="BH111" s="166"/>
      <c r="BI111" s="166"/>
      <c r="BJ111" s="166"/>
      <c r="BK111" s="166"/>
      <c r="BL111" s="166"/>
      <c r="BM111" s="166"/>
      <c r="BN111" s="166"/>
      <c r="BO111" s="166"/>
      <c r="BP111" s="166"/>
      <c r="BQ111" s="166"/>
      <c r="BR111" s="166"/>
      <c r="BS111" s="166"/>
      <c r="BT111" s="166"/>
      <c r="BU111" s="166"/>
      <c r="BV111" s="166"/>
      <c r="BW111" s="166"/>
      <c r="BX111" s="166"/>
      <c r="BY111" s="166"/>
      <c r="BZ111" s="166"/>
      <c r="CA111" s="166"/>
      <c r="CB111" s="166"/>
      <c r="CC111" s="166"/>
      <c r="CD111" s="166"/>
      <c r="CE111" s="166"/>
      <c r="CF111" s="166"/>
    </row>
    <row r="112" spans="2:84" x14ac:dyDescent="0.2">
      <c r="B112" s="180">
        <f t="shared" si="60"/>
        <v>625000</v>
      </c>
      <c r="C112" s="79"/>
      <c r="D112" s="152"/>
      <c r="E112" s="152"/>
      <c r="F112" s="153"/>
      <c r="G112" s="79"/>
      <c r="H112" s="166">
        <f ca="1">-'Case 3 Assumptions'!$C85*'Case 3 Assumptions'!$C$65*'Program Case 3 - Forecasts'!H$21*$B112*'Demographic-Economic'!$E51*'Case 3 Assumptions'!$C$45</f>
        <v>0</v>
      </c>
      <c r="I112" s="166">
        <f ca="1">-'Case 3 Assumptions'!$C85*'Case 3 Assumptions'!$C$65*'Program Case 3 - Forecasts'!I$21*$B112*'Demographic-Economic'!$E51*'Case 3 Assumptions'!$C$45</f>
        <v>0</v>
      </c>
      <c r="J112" s="166">
        <f ca="1">-'Case 3 Assumptions'!$C85*'Case 3 Assumptions'!$C$65*'Program Case 3 - Forecasts'!J$21*$B112*'Demographic-Economic'!$E51*'Case 3 Assumptions'!$C$45</f>
        <v>0</v>
      </c>
      <c r="K112" s="166">
        <f ca="1">-'Case 3 Assumptions'!$C85*'Case 3 Assumptions'!$C$65*'Program Case 3 - Forecasts'!K$21*$B112*'Demographic-Economic'!$E51*'Case 3 Assumptions'!$C$45</f>
        <v>0</v>
      </c>
      <c r="L112" s="166">
        <f ca="1">-'Case 3 Assumptions'!$C85*'Case 3 Assumptions'!$C$65*'Program Case 3 - Forecasts'!L$21*$B112*'Demographic-Economic'!$E51*'Case 3 Assumptions'!$C$45</f>
        <v>0</v>
      </c>
      <c r="M112" s="166">
        <f ca="1">-'Case 3 Assumptions'!$C85*'Case 3 Assumptions'!$C$65*'Program Case 3 - Forecasts'!M$21*$B112*'Demographic-Economic'!$E51*'Case 3 Assumptions'!$C$45</f>
        <v>0</v>
      </c>
      <c r="N112" s="166">
        <f ca="1">-'Case 3 Assumptions'!$C85*'Case 3 Assumptions'!$C$65*'Program Case 3 - Forecasts'!N$21*$B112*'Demographic-Economic'!$E51*'Case 3 Assumptions'!$C$45</f>
        <v>0</v>
      </c>
      <c r="O112" s="166">
        <f ca="1">-'Case 3 Assumptions'!$C85*'Case 3 Assumptions'!$C$65*'Program Case 3 - Forecasts'!O$21*$B112*'Demographic-Economic'!$E51*'Case 3 Assumptions'!$C$45</f>
        <v>0</v>
      </c>
      <c r="P112" s="166">
        <f ca="1">-'Case 3 Assumptions'!$C85*'Case 3 Assumptions'!$C$65*'Program Case 3 - Forecasts'!P$21*$B112*'Demographic-Economic'!$E51*'Case 3 Assumptions'!$C$45</f>
        <v>0</v>
      </c>
      <c r="Q112" s="166">
        <f ca="1">-'Case 3 Assumptions'!$C85*'Case 3 Assumptions'!$C$65*'Program Case 3 - Forecasts'!Q$21*$B112*'Demographic-Economic'!$E51*'Case 3 Assumptions'!$C$45</f>
        <v>0</v>
      </c>
      <c r="R112" s="166">
        <f ca="1">-'Case 3 Assumptions'!$C85*'Case 3 Assumptions'!$C$65*'Program Case 3 - Forecasts'!R$21*$B112*'Demographic-Economic'!$E51*'Case 3 Assumptions'!$C$45</f>
        <v>0</v>
      </c>
      <c r="S112" s="166">
        <f ca="1">-'Case 3 Assumptions'!$C85*'Case 3 Assumptions'!$C$65*'Program Case 3 - Forecasts'!S$21*$B112*'Demographic-Economic'!$E51*'Case 3 Assumptions'!$C$45</f>
        <v>0</v>
      </c>
      <c r="T112" s="166">
        <f ca="1">-'Case 3 Assumptions'!$C85*'Case 3 Assumptions'!$C$65*'Program Case 3 - Forecasts'!T$21*$B112*'Demographic-Economic'!$E51*'Case 3 Assumptions'!$C$45</f>
        <v>0</v>
      </c>
      <c r="U112" s="166">
        <f ca="1">-'Case 3 Assumptions'!$C85*'Case 3 Assumptions'!$C$65*'Program Case 3 - Forecasts'!U$21*$B112*'Demographic-Economic'!$E51*'Case 3 Assumptions'!$C$45</f>
        <v>0</v>
      </c>
      <c r="V112" s="166">
        <f ca="1">-'Case 3 Assumptions'!$C85*'Case 3 Assumptions'!$C$65*'Program Case 3 - Forecasts'!V$21*$B112*'Demographic-Economic'!$E51*'Case 3 Assumptions'!$C$45</f>
        <v>0</v>
      </c>
      <c r="W112" s="166">
        <f ca="1">-'Case 3 Assumptions'!$C85*'Case 3 Assumptions'!$C$65*'Program Case 3 - Forecasts'!W$21*$B112*'Demographic-Economic'!$E51*'Case 3 Assumptions'!$C$45</f>
        <v>0</v>
      </c>
      <c r="X112" s="166">
        <f ca="1">-'Case 3 Assumptions'!$C85*'Case 3 Assumptions'!$C$65*'Program Case 3 - Forecasts'!X$21*$B112*'Demographic-Economic'!$E51*'Case 3 Assumptions'!$C$45</f>
        <v>0</v>
      </c>
      <c r="Y112" s="166"/>
      <c r="Z112" s="166"/>
      <c r="AA112" s="166"/>
      <c r="AB112" s="166"/>
      <c r="AC112" s="166"/>
      <c r="AD112" s="166"/>
      <c r="AE112" s="166"/>
      <c r="AF112" s="166"/>
      <c r="AG112" s="166"/>
      <c r="AH112" s="166"/>
      <c r="AI112" s="166"/>
      <c r="AJ112" s="166"/>
      <c r="AK112" s="166"/>
      <c r="AL112" s="166"/>
      <c r="AM112" s="166"/>
      <c r="AN112" s="166"/>
      <c r="AO112" s="166"/>
      <c r="AP112" s="166"/>
      <c r="AQ112" s="166"/>
      <c r="AR112" s="166"/>
      <c r="AS112" s="166"/>
      <c r="AT112" s="166"/>
      <c r="AU112" s="166"/>
      <c r="AV112" s="166"/>
      <c r="AW112" s="166"/>
      <c r="AX112" s="166"/>
      <c r="AY112" s="166"/>
      <c r="AZ112" s="166"/>
      <c r="BA112" s="166"/>
      <c r="BB112" s="166"/>
      <c r="BC112" s="166"/>
      <c r="BD112" s="166"/>
      <c r="BE112" s="166"/>
      <c r="BF112" s="166"/>
      <c r="BG112" s="166"/>
      <c r="BH112" s="166"/>
      <c r="BI112" s="166"/>
      <c r="BJ112" s="166"/>
      <c r="BK112" s="166"/>
      <c r="BL112" s="166"/>
      <c r="BM112" s="166"/>
      <c r="BN112" s="166"/>
      <c r="BO112" s="166"/>
      <c r="BP112" s="166"/>
      <c r="BQ112" s="166"/>
      <c r="BR112" s="166"/>
      <c r="BS112" s="166"/>
      <c r="BT112" s="166"/>
      <c r="BU112" s="166"/>
      <c r="BV112" s="166"/>
      <c r="BW112" s="166"/>
      <c r="BX112" s="166"/>
      <c r="BY112" s="166"/>
      <c r="BZ112" s="166"/>
      <c r="CA112" s="166"/>
      <c r="CB112" s="166"/>
      <c r="CC112" s="166"/>
      <c r="CD112" s="166"/>
      <c r="CE112" s="166"/>
      <c r="CF112" s="166"/>
    </row>
    <row r="113" spans="2:84" ht="16" x14ac:dyDescent="0.2">
      <c r="B113" s="130" t="s">
        <v>240</v>
      </c>
      <c r="C113" s="167"/>
      <c r="D113" s="168"/>
      <c r="E113" s="168"/>
      <c r="F113" s="166"/>
      <c r="G113" s="167"/>
      <c r="H113" s="166"/>
      <c r="I113" s="166"/>
      <c r="J113" s="166"/>
      <c r="K113" s="166"/>
      <c r="L113" s="166"/>
      <c r="M113" s="166"/>
      <c r="N113" s="166"/>
      <c r="O113" s="166"/>
      <c r="P113" s="166"/>
      <c r="Q113" s="166"/>
      <c r="R113" s="166"/>
      <c r="S113" s="166"/>
      <c r="T113" s="166"/>
      <c r="U113" s="166"/>
      <c r="V113" s="166"/>
      <c r="W113" s="166"/>
      <c r="X113" s="166"/>
      <c r="Y113" s="166"/>
      <c r="Z113" s="166"/>
      <c r="AA113" s="166"/>
      <c r="AB113" s="166"/>
      <c r="AC113" s="166"/>
      <c r="AD113" s="166"/>
      <c r="AE113" s="166"/>
      <c r="AF113" s="166"/>
      <c r="AG113" s="166"/>
      <c r="AH113" s="166"/>
      <c r="AI113" s="166"/>
      <c r="AJ113" s="166"/>
      <c r="AK113" s="166"/>
      <c r="AL113" s="166"/>
      <c r="AM113" s="166"/>
      <c r="AN113" s="166"/>
      <c r="AO113" s="166"/>
      <c r="AP113" s="166"/>
      <c r="AQ113" s="166"/>
      <c r="AR113" s="166"/>
      <c r="AS113" s="166"/>
      <c r="AT113" s="166"/>
      <c r="AU113" s="166"/>
      <c r="AV113" s="166"/>
      <c r="AW113" s="166"/>
      <c r="AX113" s="166"/>
      <c r="AY113" s="166"/>
      <c r="AZ113" s="166"/>
      <c r="BA113" s="166"/>
      <c r="BB113" s="166"/>
      <c r="BC113" s="166"/>
      <c r="BD113" s="166"/>
      <c r="BE113" s="166"/>
      <c r="BF113" s="166"/>
      <c r="BG113" s="166"/>
      <c r="BH113" s="166"/>
      <c r="BI113" s="166"/>
      <c r="BJ113" s="166"/>
      <c r="BK113" s="166"/>
      <c r="BL113" s="166"/>
      <c r="BM113" s="166"/>
      <c r="BN113" s="166"/>
      <c r="BO113" s="166"/>
      <c r="BP113" s="166"/>
      <c r="BQ113" s="166"/>
      <c r="BR113" s="166"/>
      <c r="BS113" s="166"/>
      <c r="BT113" s="166"/>
      <c r="BU113" s="166"/>
      <c r="BV113" s="166"/>
      <c r="BW113" s="166"/>
      <c r="BX113" s="166"/>
      <c r="BY113" s="166"/>
      <c r="BZ113" s="166"/>
      <c r="CA113" s="166"/>
      <c r="CB113" s="166"/>
      <c r="CC113" s="166"/>
      <c r="CD113" s="166"/>
      <c r="CE113" s="166"/>
      <c r="CF113" s="166"/>
    </row>
    <row r="114" spans="2:84" x14ac:dyDescent="0.2">
      <c r="B114" s="180">
        <v>25000</v>
      </c>
      <c r="C114" s="79"/>
      <c r="D114" s="152"/>
      <c r="E114" s="152"/>
      <c r="F114" s="153"/>
      <c r="G114" s="79"/>
      <c r="H114" s="166">
        <f ca="1">-'Case 3 Assumptions'!$C73*'Case 3 Assumptions'!$C$65*'Program Case 3 - Forecasts'!H$24*$B114*'Demographic-Economic'!$H39*'Case 3 Assumptions'!$C$45</f>
        <v>127780.24780524327</v>
      </c>
      <c r="I114" s="166">
        <f ca="1">-'Case 3 Assumptions'!$C73*'Case 3 Assumptions'!$C$65*'Program Case 3 - Forecasts'!I$24*$B114*'Demographic-Economic'!$H39*'Case 3 Assumptions'!$C$45</f>
        <v>129064.73960242586</v>
      </c>
      <c r="J114" s="166">
        <f ca="1">-'Case 3 Assumptions'!$C73*'Case 3 Assumptions'!$C$65*'Program Case 3 - Forecasts'!J$24*$B114*'Demographic-Economic'!$H39*'Case 3 Assumptions'!$C$45</f>
        <v>130362.14356096499</v>
      </c>
      <c r="K114" s="166">
        <f ca="1">-'Case 3 Assumptions'!$C73*'Case 3 Assumptions'!$C$65*'Program Case 3 - Forecasts'!K$24*$B114*'Demographic-Economic'!$H39*'Case 3 Assumptions'!$C$45</f>
        <v>131672.58947841646</v>
      </c>
      <c r="L114" s="166">
        <f ca="1">-'Case 3 Assumptions'!$C73*'Case 3 Assumptions'!$C$65*'Program Case 3 - Forecasts'!L$24*$B114*'Demographic-Economic'!$H39*'Case 3 Assumptions'!$C$45</f>
        <v>132996.20845712442</v>
      </c>
      <c r="M114" s="166">
        <f ca="1">-'Case 3 Assumptions'!$C73*'Case 3 Assumptions'!$C$65*'Program Case 3 - Forecasts'!M$24*$B114*'Demographic-Economic'!$H39*'Case 3 Assumptions'!$C$45</f>
        <v>134333.1329173141</v>
      </c>
      <c r="N114" s="166">
        <f ca="1">-'Case 3 Assumptions'!$C73*'Case 3 Assumptions'!$C$65*'Program Case 3 - Forecasts'!N$24*$B114*'Demographic-Economic'!$H39*'Case 3 Assumptions'!$C$45</f>
        <v>135472.54392850751</v>
      </c>
      <c r="O114" s="166">
        <f ca="1">-'Case 3 Assumptions'!$C73*'Case 3 Assumptions'!$C$65*'Program Case 3 - Forecasts'!O$24*$B114*'Demographic-Economic'!$H39*'Case 3 Assumptions'!$C$45</f>
        <v>136621.61940165531</v>
      </c>
      <c r="P114" s="166">
        <f ca="1">-'Case 3 Assumptions'!$C73*'Case 3 Assumptions'!$C$65*'Program Case 3 - Forecasts'!P$24*$B114*'Demographic-Economic'!$H39*'Case 3 Assumptions'!$C$45</f>
        <v>137780.44131054016</v>
      </c>
      <c r="Q114" s="166">
        <f ca="1">-'Case 3 Assumptions'!$C73*'Case 3 Assumptions'!$C$65*'Program Case 3 - Forecasts'!Q$24*$B114*'Demographic-Economic'!$H39*'Case 3 Assumptions'!$C$45</f>
        <v>138949.09232423356</v>
      </c>
      <c r="R114" s="166">
        <f ca="1">-'Case 3 Assumptions'!$C73*'Case 3 Assumptions'!$C$65*'Program Case 3 - Forecasts'!R$24*$B114*'Demographic-Economic'!$H39*'Case 3 Assumptions'!$C$45</f>
        <v>140127.65581301591</v>
      </c>
      <c r="S114" s="166">
        <f ca="1">-'Case 3 Assumptions'!$C73*'Case 3 Assumptions'!$C$65*'Program Case 3 - Forecasts'!S$24*$B114*'Demographic-Economic'!$H39*'Case 3 Assumptions'!$C$45</f>
        <v>141316.2158542996</v>
      </c>
      <c r="T114" s="166">
        <f ca="1">-'Case 3 Assumptions'!$C73*'Case 3 Assumptions'!$C$65*'Program Case 3 - Forecasts'!T$24*$B114*'Demographic-Economic'!$H39*'Case 3 Assumptions'!$C$45</f>
        <v>142514.85723865026</v>
      </c>
      <c r="U114" s="166">
        <f ca="1">-'Case 3 Assumptions'!$C73*'Case 3 Assumptions'!$C$65*'Program Case 3 - Forecasts'!U$24*$B114*'Demographic-Economic'!$H39*'Case 3 Assumptions'!$C$45</f>
        <v>143723.66547582953</v>
      </c>
      <c r="V114" s="166">
        <f ca="1">-'Case 3 Assumptions'!$C73*'Case 3 Assumptions'!$C$65*'Program Case 3 - Forecasts'!V$24*$B114*'Demographic-Economic'!$H39*'Case 3 Assumptions'!$C$45</f>
        <v>144942.72680088208</v>
      </c>
      <c r="W114" s="166">
        <f ca="1">-'Case 3 Assumptions'!$C73*'Case 3 Assumptions'!$C$65*'Program Case 3 - Forecasts'!W$24*$B114*'Demographic-Economic'!$H39*'Case 3 Assumptions'!$C$45</f>
        <v>146172.1281802984</v>
      </c>
      <c r="X114" s="166">
        <f ca="1">-'Case 3 Assumptions'!$C73*'Case 3 Assumptions'!$C$65*'Program Case 3 - Forecasts'!X$24*$B114*'Demographic-Economic'!$H39*'Case 3 Assumptions'!$C$45</f>
        <v>147241.21932932019</v>
      </c>
      <c r="Y114" s="166"/>
      <c r="Z114" s="166"/>
      <c r="AA114" s="166"/>
      <c r="AB114" s="166"/>
      <c r="AC114" s="166"/>
      <c r="AD114" s="166"/>
      <c r="AE114" s="166"/>
      <c r="AF114" s="166"/>
      <c r="AG114" s="166"/>
      <c r="AH114" s="166"/>
      <c r="AI114" s="166"/>
      <c r="AJ114" s="166"/>
      <c r="AK114" s="166"/>
      <c r="AL114" s="166"/>
      <c r="AM114" s="166"/>
      <c r="AN114" s="166"/>
      <c r="AO114" s="166"/>
      <c r="AP114" s="166"/>
      <c r="AQ114" s="166"/>
      <c r="AR114" s="166"/>
      <c r="AS114" s="166"/>
      <c r="AT114" s="166"/>
      <c r="AU114" s="166"/>
      <c r="AV114" s="166"/>
      <c r="AW114" s="166"/>
      <c r="AX114" s="166"/>
      <c r="AY114" s="166"/>
      <c r="AZ114" s="166"/>
      <c r="BA114" s="166"/>
      <c r="BB114" s="166"/>
      <c r="BC114" s="166"/>
      <c r="BD114" s="166"/>
      <c r="BE114" s="166"/>
      <c r="BF114" s="166"/>
      <c r="BG114" s="166"/>
      <c r="BH114" s="166"/>
      <c r="BI114" s="166"/>
      <c r="BJ114" s="166"/>
      <c r="BK114" s="166"/>
      <c r="BL114" s="166"/>
      <c r="BM114" s="166"/>
      <c r="BN114" s="166"/>
      <c r="BO114" s="166"/>
      <c r="BP114" s="166"/>
      <c r="BQ114" s="166"/>
      <c r="BR114" s="166"/>
      <c r="BS114" s="166"/>
      <c r="BT114" s="166"/>
      <c r="BU114" s="166"/>
      <c r="BV114" s="166"/>
      <c r="BW114" s="166"/>
      <c r="BX114" s="166"/>
      <c r="BY114" s="166"/>
      <c r="BZ114" s="166"/>
      <c r="CA114" s="166"/>
      <c r="CB114" s="166"/>
      <c r="CC114" s="166"/>
      <c r="CD114" s="166"/>
      <c r="CE114" s="166"/>
      <c r="CF114" s="166"/>
    </row>
    <row r="115" spans="2:84" x14ac:dyDescent="0.2">
      <c r="B115" s="180">
        <f>B114+50000</f>
        <v>75000</v>
      </c>
      <c r="C115" s="79"/>
      <c r="D115" s="152"/>
      <c r="E115" s="152"/>
      <c r="F115" s="153"/>
      <c r="G115" s="79"/>
      <c r="H115" s="166">
        <f ca="1">-'Case 3 Assumptions'!$C74*'Case 3 Assumptions'!$C$65*'Program Case 3 - Forecasts'!H$24*$B115*'Demographic-Economic'!$H40*'Case 3 Assumptions'!$C$45</f>
        <v>430142.18357572251</v>
      </c>
      <c r="I115" s="166">
        <f ca="1">-'Case 3 Assumptions'!$C74*'Case 3 Assumptions'!$C$65*'Program Case 3 - Forecasts'!I$24*$B115*'Demographic-Economic'!$H40*'Case 3 Assumptions'!$C$45</f>
        <v>434466.12343274441</v>
      </c>
      <c r="J115" s="166">
        <f ca="1">-'Case 3 Assumptions'!$C74*'Case 3 Assumptions'!$C$65*'Program Case 3 - Forecasts'!J$24*$B115*'Demographic-Economic'!$H40*'Case 3 Assumptions'!$C$45</f>
        <v>438833.52904739301</v>
      </c>
      <c r="K115" s="166">
        <f ca="1">-'Case 3 Assumptions'!$C74*'Case 3 Assumptions'!$C$65*'Program Case 3 - Forecasts'!K$24*$B115*'Demographic-Economic'!$H40*'Case 3 Assumptions'!$C$45</f>
        <v>443244.83735264535</v>
      </c>
      <c r="L115" s="166">
        <f ca="1">-'Case 3 Assumptions'!$C74*'Case 3 Assumptions'!$C$65*'Program Case 3 - Forecasts'!L$24*$B115*'Demographic-Economic'!$H40*'Case 3 Assumptions'!$C$45</f>
        <v>447700.48967374174</v>
      </c>
      <c r="M115" s="166">
        <f ca="1">-'Case 3 Assumptions'!$C74*'Case 3 Assumptions'!$C$65*'Program Case 3 - Forecasts'!M$24*$B115*'Demographic-Economic'!$H40*'Case 3 Assumptions'!$C$45</f>
        <v>452200.93177225976</v>
      </c>
      <c r="N115" s="166">
        <f ca="1">-'Case 3 Assumptions'!$C74*'Case 3 Assumptions'!$C$65*'Program Case 3 - Forecasts'!N$24*$B115*'Demographic-Economic'!$H40*'Case 3 Assumptions'!$C$45</f>
        <v>456036.49124849396</v>
      </c>
      <c r="O115" s="166">
        <f ca="1">-'Case 3 Assumptions'!$C74*'Case 3 Assumptions'!$C$65*'Program Case 3 - Forecasts'!O$24*$B115*'Demographic-Economic'!$H40*'Case 3 Assumptions'!$C$45</f>
        <v>459904.58386533125</v>
      </c>
      <c r="P115" s="166">
        <f ca="1">-'Case 3 Assumptions'!$C74*'Case 3 Assumptions'!$C$65*'Program Case 3 - Forecasts'!P$24*$B115*'Demographic-Economic'!$H40*'Case 3 Assumptions'!$C$45</f>
        <v>463805.48556825216</v>
      </c>
      <c r="Q115" s="166">
        <f ca="1">-'Case 3 Assumptions'!$C74*'Case 3 Assumptions'!$C$65*'Program Case 3 - Forecasts'!Q$24*$B115*'Demographic-Economic'!$H40*'Case 3 Assumptions'!$C$45</f>
        <v>467739.47464326333</v>
      </c>
      <c r="R115" s="166">
        <f ca="1">-'Case 3 Assumptions'!$C74*'Case 3 Assumptions'!$C$65*'Program Case 3 - Forecasts'!R$24*$B115*'Demographic-Economic'!$H40*'Case 3 Assumptions'!$C$45</f>
        <v>471706.83173682709</v>
      </c>
      <c r="S115" s="166">
        <f ca="1">-'Case 3 Assumptions'!$C74*'Case 3 Assumptions'!$C$65*'Program Case 3 - Forecasts'!S$24*$B115*'Demographic-Economic'!$H40*'Case 3 Assumptions'!$C$45</f>
        <v>475707.83987579908</v>
      </c>
      <c r="T115" s="166">
        <f ca="1">-'Case 3 Assumptions'!$C74*'Case 3 Assumptions'!$C$65*'Program Case 3 - Forecasts'!T$24*$B115*'Demographic-Economic'!$H40*'Case 3 Assumptions'!$C$45</f>
        <v>479742.78448769753</v>
      </c>
      <c r="U115" s="166">
        <f ca="1">-'Case 3 Assumptions'!$C74*'Case 3 Assumptions'!$C$65*'Program Case 3 - Forecasts'!U$24*$B115*'Demographic-Economic'!$H40*'Case 3 Assumptions'!$C$45</f>
        <v>483811.9534210455</v>
      </c>
      <c r="V115" s="166">
        <f ca="1">-'Case 3 Assumptions'!$C74*'Case 3 Assumptions'!$C$65*'Program Case 3 - Forecasts'!V$24*$B115*'Demographic-Economic'!$H40*'Case 3 Assumptions'!$C$45</f>
        <v>487915.63696586085</v>
      </c>
      <c r="W115" s="166">
        <f ca="1">-'Case 3 Assumptions'!$C74*'Case 3 Assumptions'!$C$65*'Program Case 3 - Forecasts'!W$24*$B115*'Demographic-Economic'!$H40*'Case 3 Assumptions'!$C$45</f>
        <v>492054.1278744021</v>
      </c>
      <c r="X115" s="166">
        <f ca="1">-'Case 3 Assumptions'!$C74*'Case 3 Assumptions'!$C$65*'Program Case 3 - Forecasts'!X$24*$B115*'Demographic-Economic'!$H40*'Case 3 Assumptions'!$C$45</f>
        <v>495652.97205556696</v>
      </c>
      <c r="Y115" s="166"/>
      <c r="Z115" s="166"/>
      <c r="AA115" s="166"/>
      <c r="AB115" s="166"/>
      <c r="AC115" s="166"/>
      <c r="AD115" s="166"/>
      <c r="AE115" s="166"/>
      <c r="AF115" s="166"/>
      <c r="AG115" s="166"/>
      <c r="AH115" s="166"/>
      <c r="AI115" s="166"/>
      <c r="AJ115" s="166"/>
      <c r="AK115" s="166"/>
      <c r="AL115" s="166"/>
      <c r="AM115" s="166"/>
      <c r="AN115" s="166"/>
      <c r="AO115" s="166"/>
      <c r="AP115" s="166"/>
      <c r="AQ115" s="166"/>
      <c r="AR115" s="166"/>
      <c r="AS115" s="166"/>
      <c r="AT115" s="166"/>
      <c r="AU115" s="166"/>
      <c r="AV115" s="166"/>
      <c r="AW115" s="166"/>
      <c r="AX115" s="166"/>
      <c r="AY115" s="166"/>
      <c r="AZ115" s="166"/>
      <c r="BA115" s="166"/>
      <c r="BB115" s="166"/>
      <c r="BC115" s="166"/>
      <c r="BD115" s="166"/>
      <c r="BE115" s="166"/>
      <c r="BF115" s="166"/>
      <c r="BG115" s="166"/>
      <c r="BH115" s="166"/>
      <c r="BI115" s="166"/>
      <c r="BJ115" s="166"/>
      <c r="BK115" s="166"/>
      <c r="BL115" s="166"/>
      <c r="BM115" s="166"/>
      <c r="BN115" s="166"/>
      <c r="BO115" s="166"/>
      <c r="BP115" s="166"/>
      <c r="BQ115" s="166"/>
      <c r="BR115" s="166"/>
      <c r="BS115" s="166"/>
      <c r="BT115" s="166"/>
      <c r="BU115" s="166"/>
      <c r="BV115" s="166"/>
      <c r="BW115" s="166"/>
      <c r="BX115" s="166"/>
      <c r="BY115" s="166"/>
      <c r="BZ115" s="166"/>
      <c r="CA115" s="166"/>
      <c r="CB115" s="166"/>
      <c r="CC115" s="166"/>
      <c r="CD115" s="166"/>
      <c r="CE115" s="166"/>
      <c r="CF115" s="166"/>
    </row>
    <row r="116" spans="2:84" x14ac:dyDescent="0.2">
      <c r="B116" s="180">
        <f>B115+50000</f>
        <v>125000</v>
      </c>
      <c r="C116" s="79"/>
      <c r="D116" s="152"/>
      <c r="E116" s="152"/>
      <c r="F116" s="153"/>
      <c r="G116" s="79"/>
      <c r="H116" s="166">
        <f ca="1">-'Case 3 Assumptions'!$C75*'Case 3 Assumptions'!$C$65*'Program Case 3 - Forecasts'!H$24*$B116*'Demographic-Economic'!$H41*'Case 3 Assumptions'!$C$45</f>
        <v>727808.58011962357</v>
      </c>
      <c r="I116" s="166">
        <f ca="1">-'Case 3 Assumptions'!$C75*'Case 3 Assumptions'!$C$65*'Program Case 3 - Forecasts'!I$24*$B116*'Demographic-Economic'!$H41*'Case 3 Assumptions'!$C$45</f>
        <v>735124.7668318894</v>
      </c>
      <c r="J116" s="166">
        <f ca="1">-'Case 3 Assumptions'!$C75*'Case 3 Assumptions'!$C$65*'Program Case 3 - Forecasts'!J$24*$B116*'Demographic-Economic'!$H41*'Case 3 Assumptions'!$C$45</f>
        <v>742514.49841501447</v>
      </c>
      <c r="K116" s="166">
        <f ca="1">-'Case 3 Assumptions'!$C75*'Case 3 Assumptions'!$C$65*'Program Case 3 - Forecasts'!K$24*$B116*'Demographic-Economic'!$H41*'Case 3 Assumptions'!$C$45</f>
        <v>749978.51416772744</v>
      </c>
      <c r="L116" s="166">
        <f ca="1">-'Case 3 Assumptions'!$C75*'Case 3 Assumptions'!$C$65*'Program Case 3 - Forecasts'!L$24*$B116*'Demographic-Economic'!$H41*'Case 3 Assumptions'!$C$45</f>
        <v>757517.56082054903</v>
      </c>
      <c r="M116" s="166">
        <f ca="1">-'Case 3 Assumptions'!$C75*'Case 3 Assumptions'!$C$65*'Program Case 3 - Forecasts'!M$24*$B116*'Demographic-Economic'!$H41*'Case 3 Assumptions'!$C$45</f>
        <v>765132.39261036413</v>
      </c>
      <c r="N116" s="166">
        <f ca="1">-'Case 3 Assumptions'!$C75*'Case 3 Assumptions'!$C$65*'Program Case 3 - Forecasts'!N$24*$B116*'Demographic-Economic'!$H41*'Case 3 Assumptions'!$C$45</f>
        <v>771622.23062893876</v>
      </c>
      <c r="O116" s="166">
        <f ca="1">-'Case 3 Assumptions'!$C75*'Case 3 Assumptions'!$C$65*'Program Case 3 - Forecasts'!O$24*$B116*'Demographic-Economic'!$H41*'Case 3 Assumptions'!$C$45</f>
        <v>778167.11532689817</v>
      </c>
      <c r="P116" s="166">
        <f ca="1">-'Case 3 Assumptions'!$C75*'Case 3 Assumptions'!$C$65*'Program Case 3 - Forecasts'!P$24*$B116*'Demographic-Economic'!$H41*'Case 3 Assumptions'!$C$45</f>
        <v>784767.51360913087</v>
      </c>
      <c r="Q116" s="166">
        <f ca="1">-'Case 3 Assumptions'!$C75*'Case 3 Assumptions'!$C$65*'Program Case 3 - Forecasts'!Q$24*$B116*'Demographic-Economic'!$H41*'Case 3 Assumptions'!$C$45</f>
        <v>791423.89634073991</v>
      </c>
      <c r="R116" s="166">
        <f ca="1">-'Case 3 Assumptions'!$C75*'Case 3 Assumptions'!$C$65*'Program Case 3 - Forecasts'!R$24*$B116*'Demographic-Economic'!$H41*'Case 3 Assumptions'!$C$45</f>
        <v>798136.73838076252</v>
      </c>
      <c r="S116" s="166">
        <f ca="1">-'Case 3 Assumptions'!$C75*'Case 3 Assumptions'!$C$65*'Program Case 3 - Forecasts'!S$24*$B116*'Demographic-Economic'!$H41*'Case 3 Assumptions'!$C$45</f>
        <v>804906.51861590543</v>
      </c>
      <c r="T116" s="166">
        <f ca="1">-'Case 3 Assumptions'!$C75*'Case 3 Assumptions'!$C$65*'Program Case 3 - Forecasts'!T$24*$B116*'Demographic-Economic'!$H41*'Case 3 Assumptions'!$C$45</f>
        <v>811733.71999484242</v>
      </c>
      <c r="U116" s="166">
        <f ca="1">-'Case 3 Assumptions'!$C75*'Case 3 Assumptions'!$C$65*'Program Case 3 - Forecasts'!U$24*$B116*'Demographic-Economic'!$H41*'Case 3 Assumptions'!$C$45</f>
        <v>818618.82956263144</v>
      </c>
      <c r="V116" s="166">
        <f ca="1">-'Case 3 Assumptions'!$C75*'Case 3 Assumptions'!$C$65*'Program Case 3 - Forecasts'!V$24*$B116*'Demographic-Economic'!$H41*'Case 3 Assumptions'!$C$45</f>
        <v>825562.3384953856</v>
      </c>
      <c r="W116" s="166">
        <f ca="1">-'Case 3 Assumptions'!$C75*'Case 3 Assumptions'!$C$65*'Program Case 3 - Forecasts'!W$24*$B116*'Demographic-Economic'!$H41*'Case 3 Assumptions'!$C$45</f>
        <v>832564.74213537422</v>
      </c>
      <c r="X116" s="166">
        <f ca="1">-'Case 3 Assumptions'!$C75*'Case 3 Assumptions'!$C$65*'Program Case 3 - Forecasts'!X$24*$B116*'Demographic-Economic'!$H41*'Case 3 Assumptions'!$C$45</f>
        <v>838654.05346910981</v>
      </c>
      <c r="Y116" s="166"/>
      <c r="Z116" s="166"/>
      <c r="AA116" s="166"/>
      <c r="AB116" s="166"/>
      <c r="AC116" s="166"/>
      <c r="AD116" s="166"/>
      <c r="AE116" s="166"/>
      <c r="AF116" s="166"/>
      <c r="AG116" s="166"/>
      <c r="AH116" s="166"/>
      <c r="AI116" s="166"/>
      <c r="AJ116" s="166"/>
      <c r="AK116" s="166"/>
      <c r="AL116" s="166"/>
      <c r="AM116" s="166"/>
      <c r="AN116" s="166"/>
      <c r="AO116" s="166"/>
      <c r="AP116" s="166"/>
      <c r="AQ116" s="166"/>
      <c r="AR116" s="166"/>
      <c r="AS116" s="166"/>
      <c r="AT116" s="166"/>
      <c r="AU116" s="166"/>
      <c r="AV116" s="166"/>
      <c r="AW116" s="166"/>
      <c r="AX116" s="166"/>
      <c r="AY116" s="166"/>
      <c r="AZ116" s="166"/>
      <c r="BA116" s="166"/>
      <c r="BB116" s="166"/>
      <c r="BC116" s="166"/>
      <c r="BD116" s="166"/>
      <c r="BE116" s="166"/>
      <c r="BF116" s="166"/>
      <c r="BG116" s="166"/>
      <c r="BH116" s="166"/>
      <c r="BI116" s="166"/>
      <c r="BJ116" s="166"/>
      <c r="BK116" s="166"/>
      <c r="BL116" s="166"/>
      <c r="BM116" s="166"/>
      <c r="BN116" s="166"/>
      <c r="BO116" s="166"/>
      <c r="BP116" s="166"/>
      <c r="BQ116" s="166"/>
      <c r="BR116" s="166"/>
      <c r="BS116" s="166"/>
      <c r="BT116" s="166"/>
      <c r="BU116" s="166"/>
      <c r="BV116" s="166"/>
      <c r="BW116" s="166"/>
      <c r="BX116" s="166"/>
      <c r="BY116" s="166"/>
      <c r="BZ116" s="166"/>
      <c r="CA116" s="166"/>
      <c r="CB116" s="166"/>
      <c r="CC116" s="166"/>
      <c r="CD116" s="166"/>
      <c r="CE116" s="166"/>
      <c r="CF116" s="166"/>
    </row>
    <row r="117" spans="2:84" x14ac:dyDescent="0.2">
      <c r="B117" s="180">
        <f>B116+50000</f>
        <v>175000</v>
      </c>
      <c r="C117" s="79"/>
      <c r="D117" s="152"/>
      <c r="E117" s="152"/>
      <c r="F117" s="153"/>
      <c r="G117" s="79"/>
      <c r="H117" s="166">
        <f ca="1">-'Case 3 Assumptions'!$C76*'Case 3 Assumptions'!$C$65*'Program Case 3 - Forecasts'!H$24*$B117*'Demographic-Economic'!$H42*'Case 3 Assumptions'!$C$45</f>
        <v>670666.69018743956</v>
      </c>
      <c r="I117" s="166">
        <f ca="1">-'Case 3 Assumptions'!$C76*'Case 3 Assumptions'!$C$65*'Program Case 3 - Forecasts'!I$24*$B117*'Demographic-Economic'!$H42*'Case 3 Assumptions'!$C$45</f>
        <v>677408.46661208989</v>
      </c>
      <c r="J117" s="166">
        <f ca="1">-'Case 3 Assumptions'!$C76*'Case 3 Assumptions'!$C$65*'Program Case 3 - Forecasts'!J$24*$B117*'Demographic-Economic'!$H42*'Case 3 Assumptions'!$C$45</f>
        <v>684218.01373423776</v>
      </c>
      <c r="K117" s="166">
        <f ca="1">-'Case 3 Assumptions'!$C76*'Case 3 Assumptions'!$C$65*'Program Case 3 - Forecasts'!K$24*$B117*'Demographic-Economic'!$H42*'Case 3 Assumptions'!$C$45</f>
        <v>691096.01280860452</v>
      </c>
      <c r="L117" s="166">
        <f ca="1">-'Case 3 Assumptions'!$C76*'Case 3 Assumptions'!$C$65*'Program Case 3 - Forecasts'!L$24*$B117*'Demographic-Economic'!$H42*'Case 3 Assumptions'!$C$45</f>
        <v>698043.15193821653</v>
      </c>
      <c r="M117" s="166">
        <f ca="1">-'Case 3 Assumptions'!$C76*'Case 3 Assumptions'!$C$65*'Program Case 3 - Forecasts'!M$24*$B117*'Demographic-Economic'!$H42*'Case 3 Assumptions'!$C$45</f>
        <v>705060.12614312372</v>
      </c>
      <c r="N117" s="166">
        <f ca="1">-'Case 3 Assumptions'!$C76*'Case 3 Assumptions'!$C$65*'Program Case 3 - Forecasts'!N$24*$B117*'Demographic-Economic'!$H42*'Case 3 Assumptions'!$C$45</f>
        <v>711040.4323701465</v>
      </c>
      <c r="O117" s="166">
        <f ca="1">-'Case 3 Assumptions'!$C76*'Case 3 Assumptions'!$C$65*'Program Case 3 - Forecasts'!O$24*$B117*'Demographic-Economic'!$H42*'Case 3 Assumptions'!$C$45</f>
        <v>717071.46343784477</v>
      </c>
      <c r="P117" s="166">
        <f ca="1">-'Case 3 Assumptions'!$C76*'Case 3 Assumptions'!$C$65*'Program Case 3 - Forecasts'!P$24*$B117*'Demographic-Economic'!$H42*'Case 3 Assumptions'!$C$45</f>
        <v>723153.64959335327</v>
      </c>
      <c r="Q117" s="166">
        <f ca="1">-'Case 3 Assumptions'!$C76*'Case 3 Assumptions'!$C$65*'Program Case 3 - Forecasts'!Q$24*$B117*'Demographic-Economic'!$H42*'Case 3 Assumptions'!$C$45</f>
        <v>729287.4247330958</v>
      </c>
      <c r="R117" s="166">
        <f ca="1">-'Case 3 Assumptions'!$C76*'Case 3 Assumptions'!$C$65*'Program Case 3 - Forecasts'!R$24*$B117*'Demographic-Economic'!$H42*'Case 3 Assumptions'!$C$45</f>
        <v>735473.22643385758</v>
      </c>
      <c r="S117" s="166">
        <f ca="1">-'Case 3 Assumptions'!$C76*'Case 3 Assumptions'!$C$65*'Program Case 3 - Forecasts'!S$24*$B117*'Demographic-Economic'!$H42*'Case 3 Assumptions'!$C$45</f>
        <v>741711.49598387233</v>
      </c>
      <c r="T117" s="166">
        <f ca="1">-'Case 3 Assumptions'!$C76*'Case 3 Assumptions'!$C$65*'Program Case 3 - Forecasts'!T$24*$B117*'Demographic-Economic'!$H42*'Case 3 Assumptions'!$C$45</f>
        <v>748002.67841442605</v>
      </c>
      <c r="U117" s="166">
        <f ca="1">-'Case 3 Assumptions'!$C76*'Case 3 Assumptions'!$C$65*'Program Case 3 - Forecasts'!U$24*$B117*'Demographic-Economic'!$H42*'Case 3 Assumptions'!$C$45</f>
        <v>754347.22253157292</v>
      </c>
      <c r="V117" s="166">
        <f ca="1">-'Case 3 Assumptions'!$C76*'Case 3 Assumptions'!$C$65*'Program Case 3 - Forecasts'!V$24*$B117*'Demographic-Economic'!$H42*'Case 3 Assumptions'!$C$45</f>
        <v>760745.58094808355</v>
      </c>
      <c r="W117" s="166">
        <f ca="1">-'Case 3 Assumptions'!$C76*'Case 3 Assumptions'!$C$65*'Program Case 3 - Forecasts'!W$24*$B117*'Demographic-Economic'!$H42*'Case 3 Assumptions'!$C$45</f>
        <v>767198.21011579118</v>
      </c>
      <c r="X117" s="166">
        <f ca="1">-'Case 3 Assumptions'!$C76*'Case 3 Assumptions'!$C$65*'Program Case 3 - Forecasts'!X$24*$B117*'Demographic-Economic'!$H42*'Case 3 Assumptions'!$C$45</f>
        <v>772809.43590959266</v>
      </c>
      <c r="Y117" s="166"/>
      <c r="Z117" s="166"/>
      <c r="AA117" s="166"/>
      <c r="AB117" s="166"/>
      <c r="AC117" s="166"/>
      <c r="AD117" s="166"/>
      <c r="AE117" s="166"/>
      <c r="AF117" s="166"/>
      <c r="AG117" s="166"/>
      <c r="AH117" s="166"/>
      <c r="AI117" s="166"/>
      <c r="AJ117" s="166"/>
      <c r="AK117" s="166"/>
      <c r="AL117" s="166"/>
      <c r="AM117" s="166"/>
      <c r="AN117" s="166"/>
      <c r="AO117" s="166"/>
      <c r="AP117" s="166"/>
      <c r="AQ117" s="166"/>
      <c r="AR117" s="166"/>
      <c r="AS117" s="166"/>
      <c r="AT117" s="166"/>
      <c r="AU117" s="166"/>
      <c r="AV117" s="166"/>
      <c r="AW117" s="166"/>
      <c r="AX117" s="166"/>
      <c r="AY117" s="166"/>
      <c r="AZ117" s="166"/>
      <c r="BA117" s="166"/>
      <c r="BB117" s="166"/>
      <c r="BC117" s="166"/>
      <c r="BD117" s="166"/>
      <c r="BE117" s="166"/>
      <c r="BF117" s="166"/>
      <c r="BG117" s="166"/>
      <c r="BH117" s="166"/>
      <c r="BI117" s="166"/>
      <c r="BJ117" s="166"/>
      <c r="BK117" s="166"/>
      <c r="BL117" s="166"/>
      <c r="BM117" s="166"/>
      <c r="BN117" s="166"/>
      <c r="BO117" s="166"/>
      <c r="BP117" s="166"/>
      <c r="BQ117" s="166"/>
      <c r="BR117" s="166"/>
      <c r="BS117" s="166"/>
      <c r="BT117" s="166"/>
      <c r="BU117" s="166"/>
      <c r="BV117" s="166"/>
      <c r="BW117" s="166"/>
      <c r="BX117" s="166"/>
      <c r="BY117" s="166"/>
      <c r="BZ117" s="166"/>
      <c r="CA117" s="166"/>
      <c r="CB117" s="166"/>
      <c r="CC117" s="166"/>
      <c r="CD117" s="166"/>
      <c r="CE117" s="166"/>
      <c r="CF117" s="166"/>
    </row>
    <row r="118" spans="2:84" x14ac:dyDescent="0.2">
      <c r="B118" s="180">
        <f>B117+50000</f>
        <v>225000</v>
      </c>
      <c r="C118" s="79"/>
      <c r="D118" s="152"/>
      <c r="E118" s="152"/>
      <c r="F118" s="153"/>
      <c r="G118" s="79"/>
      <c r="H118" s="166">
        <f ca="1">-'Case 3 Assumptions'!$C77*'Case 3 Assumptions'!$C$65*'Program Case 3 - Forecasts'!H$24*$B118*'Demographic-Economic'!$H43*'Case 3 Assumptions'!$C$45</f>
        <v>275266.36515153613</v>
      </c>
      <c r="I118" s="166">
        <f ca="1">-'Case 3 Assumptions'!$C77*'Case 3 Assumptions'!$C$65*'Program Case 3 - Forecasts'!I$24*$B118*'Demographic-Economic'!$H43*'Case 3 Assumptions'!$C$45</f>
        <v>278033.43904715357</v>
      </c>
      <c r="J118" s="166">
        <f ca="1">-'Case 3 Assumptions'!$C77*'Case 3 Assumptions'!$C$65*'Program Case 3 - Forecasts'!J$24*$B118*'Demographic-Economic'!$H43*'Case 3 Assumptions'!$C$45</f>
        <v>280828.32853856077</v>
      </c>
      <c r="K118" s="166">
        <f ca="1">-'Case 3 Assumptions'!$C77*'Case 3 Assumptions'!$C$65*'Program Case 3 - Forecasts'!K$24*$B118*'Demographic-Economic'!$H43*'Case 3 Assumptions'!$C$45</f>
        <v>283651.31323784176</v>
      </c>
      <c r="L118" s="166">
        <f ca="1">-'Case 3 Assumptions'!$C77*'Case 3 Assumptions'!$C$65*'Program Case 3 - Forecasts'!L$24*$B118*'Demographic-Economic'!$H43*'Case 3 Assumptions'!$C$45</f>
        <v>286502.67556787765</v>
      </c>
      <c r="M118" s="166">
        <f ca="1">-'Case 3 Assumptions'!$C77*'Case 3 Assumptions'!$C$65*'Program Case 3 - Forecasts'!M$24*$B118*'Demographic-Economic'!$H43*'Case 3 Assumptions'!$C$45</f>
        <v>289382.70079055137</v>
      </c>
      <c r="N118" s="166">
        <f ca="1">-'Case 3 Assumptions'!$C77*'Case 3 Assumptions'!$C$65*'Program Case 3 - Forecasts'!N$24*$B118*'Demographic-Economic'!$H43*'Case 3 Assumptions'!$C$45</f>
        <v>291837.23920984514</v>
      </c>
      <c r="O118" s="166">
        <f ca="1">-'Case 3 Assumptions'!$C77*'Case 3 Assumptions'!$C$65*'Program Case 3 - Forecasts'!O$24*$B118*'Demographic-Economic'!$H43*'Case 3 Assumptions'!$C$45</f>
        <v>294312.59697609599</v>
      </c>
      <c r="P118" s="166">
        <f ca="1">-'Case 3 Assumptions'!$C77*'Case 3 Assumptions'!$C$65*'Program Case 3 - Forecasts'!P$24*$B118*'Demographic-Economic'!$H43*'Case 3 Assumptions'!$C$45</f>
        <v>296808.95067860949</v>
      </c>
      <c r="Q118" s="166">
        <f ca="1">-'Case 3 Assumptions'!$C77*'Case 3 Assumptions'!$C$65*'Program Case 3 - Forecasts'!Q$24*$B118*'Demographic-Economic'!$H43*'Case 3 Assumptions'!$C$45</f>
        <v>299326.47840449354</v>
      </c>
      <c r="R118" s="166">
        <f ca="1">-'Case 3 Assumptions'!$C77*'Case 3 Assumptions'!$C$65*'Program Case 3 - Forecasts'!R$24*$B118*'Demographic-Economic'!$H43*'Case 3 Assumptions'!$C$45</f>
        <v>301865.35975141264</v>
      </c>
      <c r="S118" s="166">
        <f ca="1">-'Case 3 Assumptions'!$C77*'Case 3 Assumptions'!$C$65*'Program Case 3 - Forecasts'!S$24*$B118*'Demographic-Economic'!$H43*'Case 3 Assumptions'!$C$45</f>
        <v>304425.7758403467</v>
      </c>
      <c r="T118" s="166">
        <f ca="1">-'Case 3 Assumptions'!$C77*'Case 3 Assumptions'!$C$65*'Program Case 3 - Forecasts'!T$24*$B118*'Demographic-Economic'!$H43*'Case 3 Assumptions'!$C$45</f>
        <v>307007.90932856238</v>
      </c>
      <c r="U118" s="166">
        <f ca="1">-'Case 3 Assumptions'!$C77*'Case 3 Assumptions'!$C$65*'Program Case 3 - Forecasts'!U$24*$B118*'Demographic-Economic'!$H43*'Case 3 Assumptions'!$C$45</f>
        <v>309611.94442263042</v>
      </c>
      <c r="V118" s="166">
        <f ca="1">-'Case 3 Assumptions'!$C77*'Case 3 Assumptions'!$C$65*'Program Case 3 - Forecasts'!V$24*$B118*'Demographic-Economic'!$H43*'Case 3 Assumptions'!$C$45</f>
        <v>312238.06689153879</v>
      </c>
      <c r="W118" s="166">
        <f ca="1">-'Case 3 Assumptions'!$C77*'Case 3 Assumptions'!$C$65*'Program Case 3 - Forecasts'!W$24*$B118*'Demographic-Economic'!$H43*'Case 3 Assumptions'!$C$45</f>
        <v>314886.46407996817</v>
      </c>
      <c r="X118" s="166">
        <f ca="1">-'Case 3 Assumptions'!$C77*'Case 3 Assumptions'!$C$65*'Program Case 3 - Forecasts'!X$24*$B118*'Demographic-Economic'!$H43*'Case 3 Assumptions'!$C$45</f>
        <v>317189.51826605364</v>
      </c>
      <c r="Y118" s="166"/>
      <c r="Z118" s="166"/>
      <c r="AA118" s="166"/>
      <c r="AB118" s="166"/>
      <c r="AC118" s="166"/>
      <c r="AD118" s="166"/>
      <c r="AE118" s="166"/>
      <c r="AF118" s="166"/>
      <c r="AG118" s="166"/>
      <c r="AH118" s="166"/>
      <c r="AI118" s="166"/>
      <c r="AJ118" s="166"/>
      <c r="AK118" s="166"/>
      <c r="AL118" s="166"/>
      <c r="AM118" s="166"/>
      <c r="AN118" s="166"/>
      <c r="AO118" s="166"/>
      <c r="AP118" s="166"/>
      <c r="AQ118" s="166"/>
      <c r="AR118" s="166"/>
      <c r="AS118" s="166"/>
      <c r="AT118" s="166"/>
      <c r="AU118" s="166"/>
      <c r="AV118" s="166"/>
      <c r="AW118" s="166"/>
      <c r="AX118" s="166"/>
      <c r="AY118" s="166"/>
      <c r="AZ118" s="166"/>
      <c r="BA118" s="166"/>
      <c r="BB118" s="166"/>
      <c r="BC118" s="166"/>
      <c r="BD118" s="166"/>
      <c r="BE118" s="166"/>
      <c r="BF118" s="166"/>
      <c r="BG118" s="166"/>
      <c r="BH118" s="166"/>
      <c r="BI118" s="166"/>
      <c r="BJ118" s="166"/>
      <c r="BK118" s="166"/>
      <c r="BL118" s="166"/>
      <c r="BM118" s="166"/>
      <c r="BN118" s="166"/>
      <c r="BO118" s="166"/>
      <c r="BP118" s="166"/>
      <c r="BQ118" s="166"/>
      <c r="BR118" s="166"/>
      <c r="BS118" s="166"/>
      <c r="BT118" s="166"/>
      <c r="BU118" s="166"/>
      <c r="BV118" s="166"/>
      <c r="BW118" s="166"/>
      <c r="BX118" s="166"/>
      <c r="BY118" s="166"/>
      <c r="BZ118" s="166"/>
      <c r="CA118" s="166"/>
      <c r="CB118" s="166"/>
      <c r="CC118" s="166"/>
      <c r="CD118" s="166"/>
      <c r="CE118" s="166"/>
      <c r="CF118" s="166"/>
    </row>
    <row r="119" spans="2:84" x14ac:dyDescent="0.2">
      <c r="B119" s="180">
        <f t="shared" ref="B119:B126" si="61">B118+50000</f>
        <v>275000</v>
      </c>
      <c r="C119" s="79"/>
      <c r="D119" s="152"/>
      <c r="E119" s="152"/>
      <c r="F119" s="153"/>
      <c r="G119" s="79"/>
      <c r="H119" s="166">
        <f ca="1">-'Case 3 Assumptions'!$C78*'Case 3 Assumptions'!$C$65*'Program Case 3 - Forecasts'!H$24*$B119*'Demographic-Economic'!$H44*'Case 3 Assumptions'!$C$45</f>
        <v>0</v>
      </c>
      <c r="I119" s="166">
        <f ca="1">-'Case 3 Assumptions'!$C78*'Case 3 Assumptions'!$C$65*'Program Case 3 - Forecasts'!I$24*$B119*'Demographic-Economic'!$H44*'Case 3 Assumptions'!$C$45</f>
        <v>0</v>
      </c>
      <c r="J119" s="166">
        <f ca="1">-'Case 3 Assumptions'!$C78*'Case 3 Assumptions'!$C$65*'Program Case 3 - Forecasts'!J$24*$B119*'Demographic-Economic'!$H44*'Case 3 Assumptions'!$C$45</f>
        <v>0</v>
      </c>
      <c r="K119" s="166">
        <f ca="1">-'Case 3 Assumptions'!$C78*'Case 3 Assumptions'!$C$65*'Program Case 3 - Forecasts'!K$24*$B119*'Demographic-Economic'!$H44*'Case 3 Assumptions'!$C$45</f>
        <v>0</v>
      </c>
      <c r="L119" s="166">
        <f ca="1">-'Case 3 Assumptions'!$C78*'Case 3 Assumptions'!$C$65*'Program Case 3 - Forecasts'!L$24*$B119*'Demographic-Economic'!$H44*'Case 3 Assumptions'!$C$45</f>
        <v>0</v>
      </c>
      <c r="M119" s="166">
        <f ca="1">-'Case 3 Assumptions'!$C78*'Case 3 Assumptions'!$C$65*'Program Case 3 - Forecasts'!M$24*$B119*'Demographic-Economic'!$H44*'Case 3 Assumptions'!$C$45</f>
        <v>0</v>
      </c>
      <c r="N119" s="166">
        <f ca="1">-'Case 3 Assumptions'!$C78*'Case 3 Assumptions'!$C$65*'Program Case 3 - Forecasts'!N$24*$B119*'Demographic-Economic'!$H44*'Case 3 Assumptions'!$C$45</f>
        <v>0</v>
      </c>
      <c r="O119" s="166">
        <f ca="1">-'Case 3 Assumptions'!$C78*'Case 3 Assumptions'!$C$65*'Program Case 3 - Forecasts'!O$24*$B119*'Demographic-Economic'!$H44*'Case 3 Assumptions'!$C$45</f>
        <v>0</v>
      </c>
      <c r="P119" s="166">
        <f ca="1">-'Case 3 Assumptions'!$C78*'Case 3 Assumptions'!$C$65*'Program Case 3 - Forecasts'!P$24*$B119*'Demographic-Economic'!$H44*'Case 3 Assumptions'!$C$45</f>
        <v>0</v>
      </c>
      <c r="Q119" s="166">
        <f ca="1">-'Case 3 Assumptions'!$C78*'Case 3 Assumptions'!$C$65*'Program Case 3 - Forecasts'!Q$24*$B119*'Demographic-Economic'!$H44*'Case 3 Assumptions'!$C$45</f>
        <v>0</v>
      </c>
      <c r="R119" s="166">
        <f ca="1">-'Case 3 Assumptions'!$C78*'Case 3 Assumptions'!$C$65*'Program Case 3 - Forecasts'!R$24*$B119*'Demographic-Economic'!$H44*'Case 3 Assumptions'!$C$45</f>
        <v>0</v>
      </c>
      <c r="S119" s="166">
        <f ca="1">-'Case 3 Assumptions'!$C78*'Case 3 Assumptions'!$C$65*'Program Case 3 - Forecasts'!S$24*$B119*'Demographic-Economic'!$H44*'Case 3 Assumptions'!$C$45</f>
        <v>0</v>
      </c>
      <c r="T119" s="166">
        <f ca="1">-'Case 3 Assumptions'!$C78*'Case 3 Assumptions'!$C$65*'Program Case 3 - Forecasts'!T$24*$B119*'Demographic-Economic'!$H44*'Case 3 Assumptions'!$C$45</f>
        <v>0</v>
      </c>
      <c r="U119" s="166">
        <f ca="1">-'Case 3 Assumptions'!$C78*'Case 3 Assumptions'!$C$65*'Program Case 3 - Forecasts'!U$24*$B119*'Demographic-Economic'!$H44*'Case 3 Assumptions'!$C$45</f>
        <v>0</v>
      </c>
      <c r="V119" s="166">
        <f ca="1">-'Case 3 Assumptions'!$C78*'Case 3 Assumptions'!$C$65*'Program Case 3 - Forecasts'!V$24*$B119*'Demographic-Economic'!$H44*'Case 3 Assumptions'!$C$45</f>
        <v>0</v>
      </c>
      <c r="W119" s="166">
        <f ca="1">-'Case 3 Assumptions'!$C78*'Case 3 Assumptions'!$C$65*'Program Case 3 - Forecasts'!W$24*$B119*'Demographic-Economic'!$H44*'Case 3 Assumptions'!$C$45</f>
        <v>0</v>
      </c>
      <c r="X119" s="166">
        <f ca="1">-'Case 3 Assumptions'!$C78*'Case 3 Assumptions'!$C$65*'Program Case 3 - Forecasts'!X$24*$B119*'Demographic-Economic'!$H44*'Case 3 Assumptions'!$C$45</f>
        <v>0</v>
      </c>
      <c r="Y119" s="166"/>
      <c r="Z119" s="166"/>
      <c r="AA119" s="166"/>
      <c r="AB119" s="166"/>
      <c r="AC119" s="166"/>
      <c r="AD119" s="166"/>
      <c r="AE119" s="166"/>
      <c r="AF119" s="166"/>
      <c r="AG119" s="166"/>
      <c r="AH119" s="166"/>
      <c r="AI119" s="166"/>
      <c r="AJ119" s="166"/>
      <c r="AK119" s="166"/>
      <c r="AL119" s="166"/>
      <c r="AM119" s="166"/>
      <c r="AN119" s="166"/>
      <c r="AO119" s="166"/>
      <c r="AP119" s="166"/>
      <c r="AQ119" s="166"/>
      <c r="AR119" s="166"/>
      <c r="AS119" s="166"/>
      <c r="AT119" s="166"/>
      <c r="AU119" s="166"/>
      <c r="AV119" s="166"/>
      <c r="AW119" s="166"/>
      <c r="AX119" s="166"/>
      <c r="AY119" s="166"/>
      <c r="AZ119" s="166"/>
      <c r="BA119" s="166"/>
      <c r="BB119" s="166"/>
      <c r="BC119" s="166"/>
      <c r="BD119" s="166"/>
      <c r="BE119" s="166"/>
      <c r="BF119" s="166"/>
      <c r="BG119" s="166"/>
      <c r="BH119" s="166"/>
      <c r="BI119" s="166"/>
      <c r="BJ119" s="166"/>
      <c r="BK119" s="166"/>
      <c r="BL119" s="166"/>
      <c r="BM119" s="166"/>
      <c r="BN119" s="166"/>
      <c r="BO119" s="166"/>
      <c r="BP119" s="166"/>
      <c r="BQ119" s="166"/>
      <c r="BR119" s="166"/>
      <c r="BS119" s="166"/>
      <c r="BT119" s="166"/>
      <c r="BU119" s="166"/>
      <c r="BV119" s="166"/>
      <c r="BW119" s="166"/>
      <c r="BX119" s="166"/>
      <c r="BY119" s="166"/>
      <c r="BZ119" s="166"/>
      <c r="CA119" s="166"/>
      <c r="CB119" s="166"/>
      <c r="CC119" s="166"/>
      <c r="CD119" s="166"/>
      <c r="CE119" s="166"/>
      <c r="CF119" s="166"/>
    </row>
    <row r="120" spans="2:84" x14ac:dyDescent="0.2">
      <c r="B120" s="180">
        <f t="shared" si="61"/>
        <v>325000</v>
      </c>
      <c r="C120" s="79"/>
      <c r="D120" s="152"/>
      <c r="E120" s="152"/>
      <c r="F120" s="153"/>
      <c r="G120" s="79"/>
      <c r="H120" s="166">
        <f ca="1">-'Case 3 Assumptions'!$C79*'Case 3 Assumptions'!$C$65*'Program Case 3 - Forecasts'!H$24*$B120*'Demographic-Economic'!$H45*'Case 3 Assumptions'!$C$45</f>
        <v>0</v>
      </c>
      <c r="I120" s="166">
        <f ca="1">-'Case 3 Assumptions'!$C79*'Case 3 Assumptions'!$C$65*'Program Case 3 - Forecasts'!I$24*$B120*'Demographic-Economic'!$H45*'Case 3 Assumptions'!$C$45</f>
        <v>0</v>
      </c>
      <c r="J120" s="166">
        <f ca="1">-'Case 3 Assumptions'!$C79*'Case 3 Assumptions'!$C$65*'Program Case 3 - Forecasts'!J$24*$B120*'Demographic-Economic'!$H45*'Case 3 Assumptions'!$C$45</f>
        <v>0</v>
      </c>
      <c r="K120" s="166">
        <f ca="1">-'Case 3 Assumptions'!$C79*'Case 3 Assumptions'!$C$65*'Program Case 3 - Forecasts'!K$24*$B120*'Demographic-Economic'!$H45*'Case 3 Assumptions'!$C$45</f>
        <v>0</v>
      </c>
      <c r="L120" s="166">
        <f ca="1">-'Case 3 Assumptions'!$C79*'Case 3 Assumptions'!$C$65*'Program Case 3 - Forecasts'!L$24*$B120*'Demographic-Economic'!$H45*'Case 3 Assumptions'!$C$45</f>
        <v>0</v>
      </c>
      <c r="M120" s="166">
        <f ca="1">-'Case 3 Assumptions'!$C79*'Case 3 Assumptions'!$C$65*'Program Case 3 - Forecasts'!M$24*$B120*'Demographic-Economic'!$H45*'Case 3 Assumptions'!$C$45</f>
        <v>0</v>
      </c>
      <c r="N120" s="166">
        <f ca="1">-'Case 3 Assumptions'!$C79*'Case 3 Assumptions'!$C$65*'Program Case 3 - Forecasts'!N$24*$B120*'Demographic-Economic'!$H45*'Case 3 Assumptions'!$C$45</f>
        <v>0</v>
      </c>
      <c r="O120" s="166">
        <f ca="1">-'Case 3 Assumptions'!$C79*'Case 3 Assumptions'!$C$65*'Program Case 3 - Forecasts'!O$24*$B120*'Demographic-Economic'!$H45*'Case 3 Assumptions'!$C$45</f>
        <v>0</v>
      </c>
      <c r="P120" s="166">
        <f ca="1">-'Case 3 Assumptions'!$C79*'Case 3 Assumptions'!$C$65*'Program Case 3 - Forecasts'!P$24*$B120*'Demographic-Economic'!$H45*'Case 3 Assumptions'!$C$45</f>
        <v>0</v>
      </c>
      <c r="Q120" s="166">
        <f ca="1">-'Case 3 Assumptions'!$C79*'Case 3 Assumptions'!$C$65*'Program Case 3 - Forecasts'!Q$24*$B120*'Demographic-Economic'!$H45*'Case 3 Assumptions'!$C$45</f>
        <v>0</v>
      </c>
      <c r="R120" s="166">
        <f ca="1">-'Case 3 Assumptions'!$C79*'Case 3 Assumptions'!$C$65*'Program Case 3 - Forecasts'!R$24*$B120*'Demographic-Economic'!$H45*'Case 3 Assumptions'!$C$45</f>
        <v>0</v>
      </c>
      <c r="S120" s="166">
        <f ca="1">-'Case 3 Assumptions'!$C79*'Case 3 Assumptions'!$C$65*'Program Case 3 - Forecasts'!S$24*$B120*'Demographic-Economic'!$H45*'Case 3 Assumptions'!$C$45</f>
        <v>0</v>
      </c>
      <c r="T120" s="166">
        <f ca="1">-'Case 3 Assumptions'!$C79*'Case 3 Assumptions'!$C$65*'Program Case 3 - Forecasts'!T$24*$B120*'Demographic-Economic'!$H45*'Case 3 Assumptions'!$C$45</f>
        <v>0</v>
      </c>
      <c r="U120" s="166">
        <f ca="1">-'Case 3 Assumptions'!$C79*'Case 3 Assumptions'!$C$65*'Program Case 3 - Forecasts'!U$24*$B120*'Demographic-Economic'!$H45*'Case 3 Assumptions'!$C$45</f>
        <v>0</v>
      </c>
      <c r="V120" s="166">
        <f ca="1">-'Case 3 Assumptions'!$C79*'Case 3 Assumptions'!$C$65*'Program Case 3 - Forecasts'!V$24*$B120*'Demographic-Economic'!$H45*'Case 3 Assumptions'!$C$45</f>
        <v>0</v>
      </c>
      <c r="W120" s="166">
        <f ca="1">-'Case 3 Assumptions'!$C79*'Case 3 Assumptions'!$C$65*'Program Case 3 - Forecasts'!W$24*$B120*'Demographic-Economic'!$H45*'Case 3 Assumptions'!$C$45</f>
        <v>0</v>
      </c>
      <c r="X120" s="166">
        <f ca="1">-'Case 3 Assumptions'!$C79*'Case 3 Assumptions'!$C$65*'Program Case 3 - Forecasts'!X$24*$B120*'Demographic-Economic'!$H45*'Case 3 Assumptions'!$C$45</f>
        <v>0</v>
      </c>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row>
    <row r="121" spans="2:84" x14ac:dyDescent="0.2">
      <c r="B121" s="180">
        <f t="shared" si="61"/>
        <v>375000</v>
      </c>
      <c r="C121" s="79"/>
      <c r="D121" s="152"/>
      <c r="E121" s="152"/>
      <c r="F121" s="153"/>
      <c r="G121" s="79"/>
      <c r="H121" s="166">
        <f ca="1">-'Case 3 Assumptions'!$C80*'Case 3 Assumptions'!$C$65*'Program Case 3 - Forecasts'!H$24*$B121*'Demographic-Economic'!$H46*'Case 3 Assumptions'!$C$45</f>
        <v>0</v>
      </c>
      <c r="I121" s="166">
        <f ca="1">-'Case 3 Assumptions'!$C80*'Case 3 Assumptions'!$C$65*'Program Case 3 - Forecasts'!I$24*$B121*'Demographic-Economic'!$H46*'Case 3 Assumptions'!$C$45</f>
        <v>0</v>
      </c>
      <c r="J121" s="166">
        <f ca="1">-'Case 3 Assumptions'!$C80*'Case 3 Assumptions'!$C$65*'Program Case 3 - Forecasts'!J$24*$B121*'Demographic-Economic'!$H46*'Case 3 Assumptions'!$C$45</f>
        <v>0</v>
      </c>
      <c r="K121" s="166">
        <f ca="1">-'Case 3 Assumptions'!$C80*'Case 3 Assumptions'!$C$65*'Program Case 3 - Forecasts'!K$24*$B121*'Demographic-Economic'!$H46*'Case 3 Assumptions'!$C$45</f>
        <v>0</v>
      </c>
      <c r="L121" s="166">
        <f ca="1">-'Case 3 Assumptions'!$C80*'Case 3 Assumptions'!$C$65*'Program Case 3 - Forecasts'!L$24*$B121*'Demographic-Economic'!$H46*'Case 3 Assumptions'!$C$45</f>
        <v>0</v>
      </c>
      <c r="M121" s="166">
        <f ca="1">-'Case 3 Assumptions'!$C80*'Case 3 Assumptions'!$C$65*'Program Case 3 - Forecasts'!M$24*$B121*'Demographic-Economic'!$H46*'Case 3 Assumptions'!$C$45</f>
        <v>0</v>
      </c>
      <c r="N121" s="166">
        <f ca="1">-'Case 3 Assumptions'!$C80*'Case 3 Assumptions'!$C$65*'Program Case 3 - Forecasts'!N$24*$B121*'Demographic-Economic'!$H46*'Case 3 Assumptions'!$C$45</f>
        <v>0</v>
      </c>
      <c r="O121" s="166">
        <f ca="1">-'Case 3 Assumptions'!$C80*'Case 3 Assumptions'!$C$65*'Program Case 3 - Forecasts'!O$24*$B121*'Demographic-Economic'!$H46*'Case 3 Assumptions'!$C$45</f>
        <v>0</v>
      </c>
      <c r="P121" s="166">
        <f ca="1">-'Case 3 Assumptions'!$C80*'Case 3 Assumptions'!$C$65*'Program Case 3 - Forecasts'!P$24*$B121*'Demographic-Economic'!$H46*'Case 3 Assumptions'!$C$45</f>
        <v>0</v>
      </c>
      <c r="Q121" s="166">
        <f ca="1">-'Case 3 Assumptions'!$C80*'Case 3 Assumptions'!$C$65*'Program Case 3 - Forecasts'!Q$24*$B121*'Demographic-Economic'!$H46*'Case 3 Assumptions'!$C$45</f>
        <v>0</v>
      </c>
      <c r="R121" s="166">
        <f ca="1">-'Case 3 Assumptions'!$C80*'Case 3 Assumptions'!$C$65*'Program Case 3 - Forecasts'!R$24*$B121*'Demographic-Economic'!$H46*'Case 3 Assumptions'!$C$45</f>
        <v>0</v>
      </c>
      <c r="S121" s="166">
        <f ca="1">-'Case 3 Assumptions'!$C80*'Case 3 Assumptions'!$C$65*'Program Case 3 - Forecasts'!S$24*$B121*'Demographic-Economic'!$H46*'Case 3 Assumptions'!$C$45</f>
        <v>0</v>
      </c>
      <c r="T121" s="166">
        <f ca="1">-'Case 3 Assumptions'!$C80*'Case 3 Assumptions'!$C$65*'Program Case 3 - Forecasts'!T$24*$B121*'Demographic-Economic'!$H46*'Case 3 Assumptions'!$C$45</f>
        <v>0</v>
      </c>
      <c r="U121" s="166">
        <f ca="1">-'Case 3 Assumptions'!$C80*'Case 3 Assumptions'!$C$65*'Program Case 3 - Forecasts'!U$24*$B121*'Demographic-Economic'!$H46*'Case 3 Assumptions'!$C$45</f>
        <v>0</v>
      </c>
      <c r="V121" s="166">
        <f ca="1">-'Case 3 Assumptions'!$C80*'Case 3 Assumptions'!$C$65*'Program Case 3 - Forecasts'!V$24*$B121*'Demographic-Economic'!$H46*'Case 3 Assumptions'!$C$45</f>
        <v>0</v>
      </c>
      <c r="W121" s="166">
        <f ca="1">-'Case 3 Assumptions'!$C80*'Case 3 Assumptions'!$C$65*'Program Case 3 - Forecasts'!W$24*$B121*'Demographic-Economic'!$H46*'Case 3 Assumptions'!$C$45</f>
        <v>0</v>
      </c>
      <c r="X121" s="166">
        <f ca="1">-'Case 3 Assumptions'!$C80*'Case 3 Assumptions'!$C$65*'Program Case 3 - Forecasts'!X$24*$B121*'Demographic-Economic'!$H46*'Case 3 Assumptions'!$C$45</f>
        <v>0</v>
      </c>
      <c r="Y121" s="166"/>
      <c r="Z121" s="166"/>
      <c r="AA121" s="166"/>
      <c r="AB121" s="166"/>
      <c r="AC121" s="166"/>
      <c r="AD121" s="166"/>
      <c r="AE121" s="166"/>
      <c r="AF121" s="166"/>
      <c r="AG121" s="166"/>
      <c r="AH121" s="166"/>
      <c r="AI121" s="166"/>
      <c r="AJ121" s="166"/>
      <c r="AK121" s="166"/>
      <c r="AL121" s="166"/>
      <c r="AM121" s="166"/>
      <c r="AN121" s="166"/>
      <c r="AO121" s="166"/>
      <c r="AP121" s="166"/>
      <c r="AQ121" s="166"/>
      <c r="AR121" s="166"/>
      <c r="AS121" s="166"/>
      <c r="AT121" s="166"/>
      <c r="AU121" s="166"/>
      <c r="AV121" s="166"/>
      <c r="AW121" s="166"/>
      <c r="AX121" s="166"/>
      <c r="AY121" s="166"/>
      <c r="AZ121" s="166"/>
      <c r="BA121" s="166"/>
      <c r="BB121" s="166"/>
      <c r="BC121" s="166"/>
      <c r="BD121" s="166"/>
      <c r="BE121" s="166"/>
      <c r="BF121" s="166"/>
      <c r="BG121" s="166"/>
      <c r="BH121" s="166"/>
      <c r="BI121" s="166"/>
      <c r="BJ121" s="166"/>
      <c r="BK121" s="166"/>
      <c r="BL121" s="166"/>
      <c r="BM121" s="166"/>
      <c r="BN121" s="166"/>
      <c r="BO121" s="166"/>
      <c r="BP121" s="166"/>
      <c r="BQ121" s="166"/>
      <c r="BR121" s="166"/>
      <c r="BS121" s="166"/>
      <c r="BT121" s="166"/>
      <c r="BU121" s="166"/>
      <c r="BV121" s="166"/>
      <c r="BW121" s="166"/>
      <c r="BX121" s="166"/>
      <c r="BY121" s="166"/>
      <c r="BZ121" s="166"/>
      <c r="CA121" s="166"/>
      <c r="CB121" s="166"/>
      <c r="CC121" s="166"/>
      <c r="CD121" s="166"/>
      <c r="CE121" s="166"/>
      <c r="CF121" s="166"/>
    </row>
    <row r="122" spans="2:84" x14ac:dyDescent="0.2">
      <c r="B122" s="180">
        <f t="shared" si="61"/>
        <v>425000</v>
      </c>
      <c r="C122" s="79"/>
      <c r="D122" s="152"/>
      <c r="E122" s="152"/>
      <c r="F122" s="153"/>
      <c r="G122" s="79"/>
      <c r="H122" s="166">
        <f ca="1">-'Case 3 Assumptions'!$C81*'Case 3 Assumptions'!$C$65*'Program Case 3 - Forecasts'!H$24*$B122*'Demographic-Economic'!$H47*'Case 3 Assumptions'!$C$45</f>
        <v>0</v>
      </c>
      <c r="I122" s="166">
        <f ca="1">-'Case 3 Assumptions'!$C81*'Case 3 Assumptions'!$C$65*'Program Case 3 - Forecasts'!I$24*$B122*'Demographic-Economic'!$H47*'Case 3 Assumptions'!$C$45</f>
        <v>0</v>
      </c>
      <c r="J122" s="166">
        <f ca="1">-'Case 3 Assumptions'!$C81*'Case 3 Assumptions'!$C$65*'Program Case 3 - Forecasts'!J$24*$B122*'Demographic-Economic'!$H47*'Case 3 Assumptions'!$C$45</f>
        <v>0</v>
      </c>
      <c r="K122" s="166">
        <f ca="1">-'Case 3 Assumptions'!$C81*'Case 3 Assumptions'!$C$65*'Program Case 3 - Forecasts'!K$24*$B122*'Demographic-Economic'!$H47*'Case 3 Assumptions'!$C$45</f>
        <v>0</v>
      </c>
      <c r="L122" s="166">
        <f ca="1">-'Case 3 Assumptions'!$C81*'Case 3 Assumptions'!$C$65*'Program Case 3 - Forecasts'!L$24*$B122*'Demographic-Economic'!$H47*'Case 3 Assumptions'!$C$45</f>
        <v>0</v>
      </c>
      <c r="M122" s="166">
        <f ca="1">-'Case 3 Assumptions'!$C81*'Case 3 Assumptions'!$C$65*'Program Case 3 - Forecasts'!M$24*$B122*'Demographic-Economic'!$H47*'Case 3 Assumptions'!$C$45</f>
        <v>0</v>
      </c>
      <c r="N122" s="166">
        <f ca="1">-'Case 3 Assumptions'!$C81*'Case 3 Assumptions'!$C$65*'Program Case 3 - Forecasts'!N$24*$B122*'Demographic-Economic'!$H47*'Case 3 Assumptions'!$C$45</f>
        <v>0</v>
      </c>
      <c r="O122" s="166">
        <f ca="1">-'Case 3 Assumptions'!$C81*'Case 3 Assumptions'!$C$65*'Program Case 3 - Forecasts'!O$24*$B122*'Demographic-Economic'!$H47*'Case 3 Assumptions'!$C$45</f>
        <v>0</v>
      </c>
      <c r="P122" s="166">
        <f ca="1">-'Case 3 Assumptions'!$C81*'Case 3 Assumptions'!$C$65*'Program Case 3 - Forecasts'!P$24*$B122*'Demographic-Economic'!$H47*'Case 3 Assumptions'!$C$45</f>
        <v>0</v>
      </c>
      <c r="Q122" s="166">
        <f ca="1">-'Case 3 Assumptions'!$C81*'Case 3 Assumptions'!$C$65*'Program Case 3 - Forecasts'!Q$24*$B122*'Demographic-Economic'!$H47*'Case 3 Assumptions'!$C$45</f>
        <v>0</v>
      </c>
      <c r="R122" s="166">
        <f ca="1">-'Case 3 Assumptions'!$C81*'Case 3 Assumptions'!$C$65*'Program Case 3 - Forecasts'!R$24*$B122*'Demographic-Economic'!$H47*'Case 3 Assumptions'!$C$45</f>
        <v>0</v>
      </c>
      <c r="S122" s="166">
        <f ca="1">-'Case 3 Assumptions'!$C81*'Case 3 Assumptions'!$C$65*'Program Case 3 - Forecasts'!S$24*$B122*'Demographic-Economic'!$H47*'Case 3 Assumptions'!$C$45</f>
        <v>0</v>
      </c>
      <c r="T122" s="166">
        <f ca="1">-'Case 3 Assumptions'!$C81*'Case 3 Assumptions'!$C$65*'Program Case 3 - Forecasts'!T$24*$B122*'Demographic-Economic'!$H47*'Case 3 Assumptions'!$C$45</f>
        <v>0</v>
      </c>
      <c r="U122" s="166">
        <f ca="1">-'Case 3 Assumptions'!$C81*'Case 3 Assumptions'!$C$65*'Program Case 3 - Forecasts'!U$24*$B122*'Demographic-Economic'!$H47*'Case 3 Assumptions'!$C$45</f>
        <v>0</v>
      </c>
      <c r="V122" s="166">
        <f ca="1">-'Case 3 Assumptions'!$C81*'Case 3 Assumptions'!$C$65*'Program Case 3 - Forecasts'!V$24*$B122*'Demographic-Economic'!$H47*'Case 3 Assumptions'!$C$45</f>
        <v>0</v>
      </c>
      <c r="W122" s="166">
        <f ca="1">-'Case 3 Assumptions'!$C81*'Case 3 Assumptions'!$C$65*'Program Case 3 - Forecasts'!W$24*$B122*'Demographic-Economic'!$H47*'Case 3 Assumptions'!$C$45</f>
        <v>0</v>
      </c>
      <c r="X122" s="166">
        <f ca="1">-'Case 3 Assumptions'!$C81*'Case 3 Assumptions'!$C$65*'Program Case 3 - Forecasts'!X$24*$B122*'Demographic-Economic'!$H47*'Case 3 Assumptions'!$C$45</f>
        <v>0</v>
      </c>
      <c r="Y122" s="166"/>
      <c r="Z122" s="166"/>
      <c r="AA122" s="166"/>
      <c r="AB122" s="166"/>
      <c r="AC122" s="166"/>
      <c r="AD122" s="166"/>
      <c r="AE122" s="166"/>
      <c r="AF122" s="166"/>
      <c r="AG122" s="166"/>
      <c r="AH122" s="166"/>
      <c r="AI122" s="166"/>
      <c r="AJ122" s="166"/>
      <c r="AK122" s="166"/>
      <c r="AL122" s="166"/>
      <c r="AM122" s="166"/>
      <c r="AN122" s="166"/>
      <c r="AO122" s="166"/>
      <c r="AP122" s="166"/>
      <c r="AQ122" s="166"/>
      <c r="AR122" s="166"/>
      <c r="AS122" s="166"/>
      <c r="AT122" s="166"/>
      <c r="AU122" s="166"/>
      <c r="AV122" s="166"/>
      <c r="AW122" s="166"/>
      <c r="AX122" s="166"/>
      <c r="AY122" s="166"/>
      <c r="AZ122" s="166"/>
      <c r="BA122" s="166"/>
      <c r="BB122" s="166"/>
      <c r="BC122" s="166"/>
      <c r="BD122" s="166"/>
      <c r="BE122" s="166"/>
      <c r="BF122" s="166"/>
      <c r="BG122" s="166"/>
      <c r="BH122" s="166"/>
      <c r="BI122" s="166"/>
      <c r="BJ122" s="166"/>
      <c r="BK122" s="166"/>
      <c r="BL122" s="166"/>
      <c r="BM122" s="166"/>
      <c r="BN122" s="166"/>
      <c r="BO122" s="166"/>
      <c r="BP122" s="166"/>
      <c r="BQ122" s="166"/>
      <c r="BR122" s="166"/>
      <c r="BS122" s="166"/>
      <c r="BT122" s="166"/>
      <c r="BU122" s="166"/>
      <c r="BV122" s="166"/>
      <c r="BW122" s="166"/>
      <c r="BX122" s="166"/>
      <c r="BY122" s="166"/>
      <c r="BZ122" s="166"/>
      <c r="CA122" s="166"/>
      <c r="CB122" s="166"/>
      <c r="CC122" s="166"/>
      <c r="CD122" s="166"/>
      <c r="CE122" s="166"/>
      <c r="CF122" s="166"/>
    </row>
    <row r="123" spans="2:84" x14ac:dyDescent="0.2">
      <c r="B123" s="180">
        <f t="shared" si="61"/>
        <v>475000</v>
      </c>
      <c r="C123" s="79"/>
      <c r="D123" s="152"/>
      <c r="E123" s="152"/>
      <c r="F123" s="153"/>
      <c r="G123" s="79"/>
      <c r="H123" s="166">
        <f ca="1">-'Case 3 Assumptions'!$C82*'Case 3 Assumptions'!$C$65*'Program Case 3 - Forecasts'!H$24*$B123*'Demographic-Economic'!$H48*'Case 3 Assumptions'!$C$45</f>
        <v>0</v>
      </c>
      <c r="I123" s="166">
        <f ca="1">-'Case 3 Assumptions'!$C82*'Case 3 Assumptions'!$C$65*'Program Case 3 - Forecasts'!I$24*$B123*'Demographic-Economic'!$H48*'Case 3 Assumptions'!$C$45</f>
        <v>0</v>
      </c>
      <c r="J123" s="166">
        <f ca="1">-'Case 3 Assumptions'!$C82*'Case 3 Assumptions'!$C$65*'Program Case 3 - Forecasts'!J$24*$B123*'Demographic-Economic'!$H48*'Case 3 Assumptions'!$C$45</f>
        <v>0</v>
      </c>
      <c r="K123" s="166">
        <f ca="1">-'Case 3 Assumptions'!$C82*'Case 3 Assumptions'!$C$65*'Program Case 3 - Forecasts'!K$24*$B123*'Demographic-Economic'!$H48*'Case 3 Assumptions'!$C$45</f>
        <v>0</v>
      </c>
      <c r="L123" s="166">
        <f ca="1">-'Case 3 Assumptions'!$C82*'Case 3 Assumptions'!$C$65*'Program Case 3 - Forecasts'!L$24*$B123*'Demographic-Economic'!$H48*'Case 3 Assumptions'!$C$45</f>
        <v>0</v>
      </c>
      <c r="M123" s="166">
        <f ca="1">-'Case 3 Assumptions'!$C82*'Case 3 Assumptions'!$C$65*'Program Case 3 - Forecasts'!M$24*$B123*'Demographic-Economic'!$H48*'Case 3 Assumptions'!$C$45</f>
        <v>0</v>
      </c>
      <c r="N123" s="166">
        <f ca="1">-'Case 3 Assumptions'!$C82*'Case 3 Assumptions'!$C$65*'Program Case 3 - Forecasts'!N$24*$B123*'Demographic-Economic'!$H48*'Case 3 Assumptions'!$C$45</f>
        <v>0</v>
      </c>
      <c r="O123" s="166">
        <f ca="1">-'Case 3 Assumptions'!$C82*'Case 3 Assumptions'!$C$65*'Program Case 3 - Forecasts'!O$24*$B123*'Demographic-Economic'!$H48*'Case 3 Assumptions'!$C$45</f>
        <v>0</v>
      </c>
      <c r="P123" s="166">
        <f ca="1">-'Case 3 Assumptions'!$C82*'Case 3 Assumptions'!$C$65*'Program Case 3 - Forecasts'!P$24*$B123*'Demographic-Economic'!$H48*'Case 3 Assumptions'!$C$45</f>
        <v>0</v>
      </c>
      <c r="Q123" s="166">
        <f ca="1">-'Case 3 Assumptions'!$C82*'Case 3 Assumptions'!$C$65*'Program Case 3 - Forecasts'!Q$24*$B123*'Demographic-Economic'!$H48*'Case 3 Assumptions'!$C$45</f>
        <v>0</v>
      </c>
      <c r="R123" s="166">
        <f ca="1">-'Case 3 Assumptions'!$C82*'Case 3 Assumptions'!$C$65*'Program Case 3 - Forecasts'!R$24*$B123*'Demographic-Economic'!$H48*'Case 3 Assumptions'!$C$45</f>
        <v>0</v>
      </c>
      <c r="S123" s="166">
        <f ca="1">-'Case 3 Assumptions'!$C82*'Case 3 Assumptions'!$C$65*'Program Case 3 - Forecasts'!S$24*$B123*'Demographic-Economic'!$H48*'Case 3 Assumptions'!$C$45</f>
        <v>0</v>
      </c>
      <c r="T123" s="166">
        <f ca="1">-'Case 3 Assumptions'!$C82*'Case 3 Assumptions'!$C$65*'Program Case 3 - Forecasts'!T$24*$B123*'Demographic-Economic'!$H48*'Case 3 Assumptions'!$C$45</f>
        <v>0</v>
      </c>
      <c r="U123" s="166">
        <f ca="1">-'Case 3 Assumptions'!$C82*'Case 3 Assumptions'!$C$65*'Program Case 3 - Forecasts'!U$24*$B123*'Demographic-Economic'!$H48*'Case 3 Assumptions'!$C$45</f>
        <v>0</v>
      </c>
      <c r="V123" s="166">
        <f ca="1">-'Case 3 Assumptions'!$C82*'Case 3 Assumptions'!$C$65*'Program Case 3 - Forecasts'!V$24*$B123*'Demographic-Economic'!$H48*'Case 3 Assumptions'!$C$45</f>
        <v>0</v>
      </c>
      <c r="W123" s="166">
        <f ca="1">-'Case 3 Assumptions'!$C82*'Case 3 Assumptions'!$C$65*'Program Case 3 - Forecasts'!W$24*$B123*'Demographic-Economic'!$H48*'Case 3 Assumptions'!$C$45</f>
        <v>0</v>
      </c>
      <c r="X123" s="166">
        <f ca="1">-'Case 3 Assumptions'!$C82*'Case 3 Assumptions'!$C$65*'Program Case 3 - Forecasts'!X$24*$B123*'Demographic-Economic'!$H48*'Case 3 Assumptions'!$C$45</f>
        <v>0</v>
      </c>
      <c r="Y123" s="166"/>
      <c r="Z123" s="166"/>
      <c r="AA123" s="166"/>
      <c r="AB123" s="166"/>
      <c r="AC123" s="166"/>
      <c r="AD123" s="166"/>
      <c r="AE123" s="166"/>
      <c r="AF123" s="166"/>
      <c r="AG123" s="166"/>
      <c r="AH123" s="166"/>
      <c r="AI123" s="166"/>
      <c r="AJ123" s="166"/>
      <c r="AK123" s="166"/>
      <c r="AL123" s="166"/>
      <c r="AM123" s="166"/>
      <c r="AN123" s="166"/>
      <c r="AO123" s="166"/>
      <c r="AP123" s="166"/>
      <c r="AQ123" s="166"/>
      <c r="AR123" s="166"/>
      <c r="AS123" s="166"/>
      <c r="AT123" s="166"/>
      <c r="AU123" s="166"/>
      <c r="AV123" s="166"/>
      <c r="AW123" s="166"/>
      <c r="AX123" s="166"/>
      <c r="AY123" s="166"/>
      <c r="AZ123" s="166"/>
      <c r="BA123" s="166"/>
      <c r="BB123" s="166"/>
      <c r="BC123" s="166"/>
      <c r="BD123" s="166"/>
      <c r="BE123" s="166"/>
      <c r="BF123" s="166"/>
      <c r="BG123" s="166"/>
      <c r="BH123" s="166"/>
      <c r="BI123" s="166"/>
      <c r="BJ123" s="166"/>
      <c r="BK123" s="166"/>
      <c r="BL123" s="166"/>
      <c r="BM123" s="166"/>
      <c r="BN123" s="166"/>
      <c r="BO123" s="166"/>
      <c r="BP123" s="166"/>
      <c r="BQ123" s="166"/>
      <c r="BR123" s="166"/>
      <c r="BS123" s="166"/>
      <c r="BT123" s="166"/>
      <c r="BU123" s="166"/>
      <c r="BV123" s="166"/>
      <c r="BW123" s="166"/>
      <c r="BX123" s="166"/>
      <c r="BY123" s="166"/>
      <c r="BZ123" s="166"/>
      <c r="CA123" s="166"/>
      <c r="CB123" s="166"/>
      <c r="CC123" s="166"/>
      <c r="CD123" s="166"/>
      <c r="CE123" s="166"/>
      <c r="CF123" s="166"/>
    </row>
    <row r="124" spans="2:84" x14ac:dyDescent="0.2">
      <c r="B124" s="180">
        <f t="shared" si="61"/>
        <v>525000</v>
      </c>
      <c r="C124" s="79"/>
      <c r="D124" s="152"/>
      <c r="E124" s="152"/>
      <c r="F124" s="153"/>
      <c r="G124" s="79"/>
      <c r="H124" s="166">
        <f ca="1">-'Case 3 Assumptions'!$C83*'Case 3 Assumptions'!$C$65*'Program Case 3 - Forecasts'!H$24*$B124*'Demographic-Economic'!$H49*'Case 3 Assumptions'!$C$45</f>
        <v>0</v>
      </c>
      <c r="I124" s="166">
        <f ca="1">-'Case 3 Assumptions'!$C83*'Case 3 Assumptions'!$C$65*'Program Case 3 - Forecasts'!I$24*$B124*'Demographic-Economic'!$H49*'Case 3 Assumptions'!$C$45</f>
        <v>0</v>
      </c>
      <c r="J124" s="166">
        <f ca="1">-'Case 3 Assumptions'!$C83*'Case 3 Assumptions'!$C$65*'Program Case 3 - Forecasts'!J$24*$B124*'Demographic-Economic'!$H49*'Case 3 Assumptions'!$C$45</f>
        <v>0</v>
      </c>
      <c r="K124" s="166">
        <f ca="1">-'Case 3 Assumptions'!$C83*'Case 3 Assumptions'!$C$65*'Program Case 3 - Forecasts'!K$24*$B124*'Demographic-Economic'!$H49*'Case 3 Assumptions'!$C$45</f>
        <v>0</v>
      </c>
      <c r="L124" s="166">
        <f ca="1">-'Case 3 Assumptions'!$C83*'Case 3 Assumptions'!$C$65*'Program Case 3 - Forecasts'!L$24*$B124*'Demographic-Economic'!$H49*'Case 3 Assumptions'!$C$45</f>
        <v>0</v>
      </c>
      <c r="M124" s="166">
        <f ca="1">-'Case 3 Assumptions'!$C83*'Case 3 Assumptions'!$C$65*'Program Case 3 - Forecasts'!M$24*$B124*'Demographic-Economic'!$H49*'Case 3 Assumptions'!$C$45</f>
        <v>0</v>
      </c>
      <c r="N124" s="166">
        <f ca="1">-'Case 3 Assumptions'!$C83*'Case 3 Assumptions'!$C$65*'Program Case 3 - Forecasts'!N$24*$B124*'Demographic-Economic'!$H49*'Case 3 Assumptions'!$C$45</f>
        <v>0</v>
      </c>
      <c r="O124" s="166">
        <f ca="1">-'Case 3 Assumptions'!$C83*'Case 3 Assumptions'!$C$65*'Program Case 3 - Forecasts'!O$24*$B124*'Demographic-Economic'!$H49*'Case 3 Assumptions'!$C$45</f>
        <v>0</v>
      </c>
      <c r="P124" s="166">
        <f ca="1">-'Case 3 Assumptions'!$C83*'Case 3 Assumptions'!$C$65*'Program Case 3 - Forecasts'!P$24*$B124*'Demographic-Economic'!$H49*'Case 3 Assumptions'!$C$45</f>
        <v>0</v>
      </c>
      <c r="Q124" s="166">
        <f ca="1">-'Case 3 Assumptions'!$C83*'Case 3 Assumptions'!$C$65*'Program Case 3 - Forecasts'!Q$24*$B124*'Demographic-Economic'!$H49*'Case 3 Assumptions'!$C$45</f>
        <v>0</v>
      </c>
      <c r="R124" s="166">
        <f ca="1">-'Case 3 Assumptions'!$C83*'Case 3 Assumptions'!$C$65*'Program Case 3 - Forecasts'!R$24*$B124*'Demographic-Economic'!$H49*'Case 3 Assumptions'!$C$45</f>
        <v>0</v>
      </c>
      <c r="S124" s="166">
        <f ca="1">-'Case 3 Assumptions'!$C83*'Case 3 Assumptions'!$C$65*'Program Case 3 - Forecasts'!S$24*$B124*'Demographic-Economic'!$H49*'Case 3 Assumptions'!$C$45</f>
        <v>0</v>
      </c>
      <c r="T124" s="166">
        <f ca="1">-'Case 3 Assumptions'!$C83*'Case 3 Assumptions'!$C$65*'Program Case 3 - Forecasts'!T$24*$B124*'Demographic-Economic'!$H49*'Case 3 Assumptions'!$C$45</f>
        <v>0</v>
      </c>
      <c r="U124" s="166">
        <f ca="1">-'Case 3 Assumptions'!$C83*'Case 3 Assumptions'!$C$65*'Program Case 3 - Forecasts'!U$24*$B124*'Demographic-Economic'!$H49*'Case 3 Assumptions'!$C$45</f>
        <v>0</v>
      </c>
      <c r="V124" s="166">
        <f ca="1">-'Case 3 Assumptions'!$C83*'Case 3 Assumptions'!$C$65*'Program Case 3 - Forecasts'!V$24*$B124*'Demographic-Economic'!$H49*'Case 3 Assumptions'!$C$45</f>
        <v>0</v>
      </c>
      <c r="W124" s="166">
        <f ca="1">-'Case 3 Assumptions'!$C83*'Case 3 Assumptions'!$C$65*'Program Case 3 - Forecasts'!W$24*$B124*'Demographic-Economic'!$H49*'Case 3 Assumptions'!$C$45</f>
        <v>0</v>
      </c>
      <c r="X124" s="166">
        <f ca="1">-'Case 3 Assumptions'!$C83*'Case 3 Assumptions'!$C$65*'Program Case 3 - Forecasts'!X$24*$B124*'Demographic-Economic'!$H49*'Case 3 Assumptions'!$C$45</f>
        <v>0</v>
      </c>
      <c r="Y124" s="166"/>
      <c r="Z124" s="166"/>
      <c r="AA124" s="166"/>
      <c r="AB124" s="166"/>
      <c r="AC124" s="166"/>
      <c r="AD124" s="166"/>
      <c r="AE124" s="166"/>
      <c r="AF124" s="166"/>
      <c r="AG124" s="166"/>
      <c r="AH124" s="166"/>
      <c r="AI124" s="166"/>
      <c r="AJ124" s="166"/>
      <c r="AK124" s="166"/>
      <c r="AL124" s="166"/>
      <c r="AM124" s="166"/>
      <c r="AN124" s="166"/>
      <c r="AO124" s="166"/>
      <c r="AP124" s="166"/>
      <c r="AQ124" s="166"/>
      <c r="AR124" s="166"/>
      <c r="AS124" s="166"/>
      <c r="AT124" s="166"/>
      <c r="AU124" s="166"/>
      <c r="AV124" s="166"/>
      <c r="AW124" s="166"/>
      <c r="AX124" s="166"/>
      <c r="AY124" s="166"/>
      <c r="AZ124" s="166"/>
      <c r="BA124" s="166"/>
      <c r="BB124" s="166"/>
      <c r="BC124" s="166"/>
      <c r="BD124" s="166"/>
      <c r="BE124" s="166"/>
      <c r="BF124" s="166"/>
      <c r="BG124" s="166"/>
      <c r="BH124" s="166"/>
      <c r="BI124" s="166"/>
      <c r="BJ124" s="166"/>
      <c r="BK124" s="166"/>
      <c r="BL124" s="166"/>
      <c r="BM124" s="166"/>
      <c r="BN124" s="166"/>
      <c r="BO124" s="166"/>
      <c r="BP124" s="166"/>
      <c r="BQ124" s="166"/>
      <c r="BR124" s="166"/>
      <c r="BS124" s="166"/>
      <c r="BT124" s="166"/>
      <c r="BU124" s="166"/>
      <c r="BV124" s="166"/>
      <c r="BW124" s="166"/>
      <c r="BX124" s="166"/>
      <c r="BY124" s="166"/>
      <c r="BZ124" s="166"/>
      <c r="CA124" s="166"/>
      <c r="CB124" s="166"/>
      <c r="CC124" s="166"/>
      <c r="CD124" s="166"/>
      <c r="CE124" s="166"/>
      <c r="CF124" s="166"/>
    </row>
    <row r="125" spans="2:84" x14ac:dyDescent="0.2">
      <c r="B125" s="180">
        <f t="shared" si="61"/>
        <v>575000</v>
      </c>
      <c r="C125" s="79"/>
      <c r="D125" s="152"/>
      <c r="E125" s="152"/>
      <c r="F125" s="153"/>
      <c r="G125" s="79"/>
      <c r="H125" s="166">
        <f ca="1">-'Case 3 Assumptions'!$C84*'Case 3 Assumptions'!$C$65*'Program Case 3 - Forecasts'!H$24*$B125*'Demographic-Economic'!$H50*'Case 3 Assumptions'!$C$45</f>
        <v>0</v>
      </c>
      <c r="I125" s="166">
        <f ca="1">-'Case 3 Assumptions'!$C84*'Case 3 Assumptions'!$C$65*'Program Case 3 - Forecasts'!I$24*$B125*'Demographic-Economic'!$H50*'Case 3 Assumptions'!$C$45</f>
        <v>0</v>
      </c>
      <c r="J125" s="166">
        <f ca="1">-'Case 3 Assumptions'!$C84*'Case 3 Assumptions'!$C$65*'Program Case 3 - Forecasts'!J$24*$B125*'Demographic-Economic'!$H50*'Case 3 Assumptions'!$C$45</f>
        <v>0</v>
      </c>
      <c r="K125" s="166">
        <f ca="1">-'Case 3 Assumptions'!$C84*'Case 3 Assumptions'!$C$65*'Program Case 3 - Forecasts'!K$24*$B125*'Demographic-Economic'!$H50*'Case 3 Assumptions'!$C$45</f>
        <v>0</v>
      </c>
      <c r="L125" s="166">
        <f ca="1">-'Case 3 Assumptions'!$C84*'Case 3 Assumptions'!$C$65*'Program Case 3 - Forecasts'!L$24*$B125*'Demographic-Economic'!$H50*'Case 3 Assumptions'!$C$45</f>
        <v>0</v>
      </c>
      <c r="M125" s="166">
        <f ca="1">-'Case 3 Assumptions'!$C84*'Case 3 Assumptions'!$C$65*'Program Case 3 - Forecasts'!M$24*$B125*'Demographic-Economic'!$H50*'Case 3 Assumptions'!$C$45</f>
        <v>0</v>
      </c>
      <c r="N125" s="166">
        <f ca="1">-'Case 3 Assumptions'!$C84*'Case 3 Assumptions'!$C$65*'Program Case 3 - Forecasts'!N$24*$B125*'Demographic-Economic'!$H50*'Case 3 Assumptions'!$C$45</f>
        <v>0</v>
      </c>
      <c r="O125" s="166">
        <f ca="1">-'Case 3 Assumptions'!$C84*'Case 3 Assumptions'!$C$65*'Program Case 3 - Forecasts'!O$24*$B125*'Demographic-Economic'!$H50*'Case 3 Assumptions'!$C$45</f>
        <v>0</v>
      </c>
      <c r="P125" s="166">
        <f ca="1">-'Case 3 Assumptions'!$C84*'Case 3 Assumptions'!$C$65*'Program Case 3 - Forecasts'!P$24*$B125*'Demographic-Economic'!$H50*'Case 3 Assumptions'!$C$45</f>
        <v>0</v>
      </c>
      <c r="Q125" s="166">
        <f ca="1">-'Case 3 Assumptions'!$C84*'Case 3 Assumptions'!$C$65*'Program Case 3 - Forecasts'!Q$24*$B125*'Demographic-Economic'!$H50*'Case 3 Assumptions'!$C$45</f>
        <v>0</v>
      </c>
      <c r="R125" s="166">
        <f ca="1">-'Case 3 Assumptions'!$C84*'Case 3 Assumptions'!$C$65*'Program Case 3 - Forecasts'!R$24*$B125*'Demographic-Economic'!$H50*'Case 3 Assumptions'!$C$45</f>
        <v>0</v>
      </c>
      <c r="S125" s="166">
        <f ca="1">-'Case 3 Assumptions'!$C84*'Case 3 Assumptions'!$C$65*'Program Case 3 - Forecasts'!S$24*$B125*'Demographic-Economic'!$H50*'Case 3 Assumptions'!$C$45</f>
        <v>0</v>
      </c>
      <c r="T125" s="166">
        <f ca="1">-'Case 3 Assumptions'!$C84*'Case 3 Assumptions'!$C$65*'Program Case 3 - Forecasts'!T$24*$B125*'Demographic-Economic'!$H50*'Case 3 Assumptions'!$C$45</f>
        <v>0</v>
      </c>
      <c r="U125" s="166">
        <f ca="1">-'Case 3 Assumptions'!$C84*'Case 3 Assumptions'!$C$65*'Program Case 3 - Forecasts'!U$24*$B125*'Demographic-Economic'!$H50*'Case 3 Assumptions'!$C$45</f>
        <v>0</v>
      </c>
      <c r="V125" s="166">
        <f ca="1">-'Case 3 Assumptions'!$C84*'Case 3 Assumptions'!$C$65*'Program Case 3 - Forecasts'!V$24*$B125*'Demographic-Economic'!$H50*'Case 3 Assumptions'!$C$45</f>
        <v>0</v>
      </c>
      <c r="W125" s="166">
        <f ca="1">-'Case 3 Assumptions'!$C84*'Case 3 Assumptions'!$C$65*'Program Case 3 - Forecasts'!W$24*$B125*'Demographic-Economic'!$H50*'Case 3 Assumptions'!$C$45</f>
        <v>0</v>
      </c>
      <c r="X125" s="166">
        <f ca="1">-'Case 3 Assumptions'!$C84*'Case 3 Assumptions'!$C$65*'Program Case 3 - Forecasts'!X$24*$B125*'Demographic-Economic'!$H50*'Case 3 Assumptions'!$C$45</f>
        <v>0</v>
      </c>
      <c r="Y125" s="166"/>
      <c r="Z125" s="166"/>
      <c r="AA125" s="166"/>
      <c r="AB125" s="166"/>
      <c r="AC125" s="166"/>
      <c r="AD125" s="166"/>
      <c r="AE125" s="166"/>
      <c r="AF125" s="166"/>
      <c r="AG125" s="166"/>
      <c r="AH125" s="166"/>
      <c r="AI125" s="166"/>
      <c r="AJ125" s="166"/>
      <c r="AK125" s="166"/>
      <c r="AL125" s="166"/>
      <c r="AM125" s="166"/>
      <c r="AN125" s="166"/>
      <c r="AO125" s="166"/>
      <c r="AP125" s="166"/>
      <c r="AQ125" s="166"/>
      <c r="AR125" s="166"/>
      <c r="AS125" s="166"/>
      <c r="AT125" s="166"/>
      <c r="AU125" s="166"/>
      <c r="AV125" s="166"/>
      <c r="AW125" s="166"/>
      <c r="AX125" s="166"/>
      <c r="AY125" s="166"/>
      <c r="AZ125" s="166"/>
      <c r="BA125" s="166"/>
      <c r="BB125" s="166"/>
      <c r="BC125" s="166"/>
      <c r="BD125" s="166"/>
      <c r="BE125" s="166"/>
      <c r="BF125" s="166"/>
      <c r="BG125" s="166"/>
      <c r="BH125" s="166"/>
      <c r="BI125" s="166"/>
      <c r="BJ125" s="166"/>
      <c r="BK125" s="166"/>
      <c r="BL125" s="166"/>
      <c r="BM125" s="166"/>
      <c r="BN125" s="166"/>
      <c r="BO125" s="166"/>
      <c r="BP125" s="166"/>
      <c r="BQ125" s="166"/>
      <c r="BR125" s="166"/>
      <c r="BS125" s="166"/>
      <c r="BT125" s="166"/>
      <c r="BU125" s="166"/>
      <c r="BV125" s="166"/>
      <c r="BW125" s="166"/>
      <c r="BX125" s="166"/>
      <c r="BY125" s="166"/>
      <c r="BZ125" s="166"/>
      <c r="CA125" s="166"/>
      <c r="CB125" s="166"/>
      <c r="CC125" s="166"/>
      <c r="CD125" s="166"/>
      <c r="CE125" s="166"/>
      <c r="CF125" s="166"/>
    </row>
    <row r="126" spans="2:84" x14ac:dyDescent="0.2">
      <c r="B126" s="180">
        <f t="shared" si="61"/>
        <v>625000</v>
      </c>
      <c r="C126" s="79"/>
      <c r="D126" s="152"/>
      <c r="E126" s="152"/>
      <c r="F126" s="153"/>
      <c r="G126" s="79"/>
      <c r="H126" s="166">
        <f ca="1">-'Case 3 Assumptions'!$C85*'Case 3 Assumptions'!$C$65*'Program Case 3 - Forecasts'!H$24*$B126*'Demographic-Economic'!$H51*'Case 3 Assumptions'!$C$45</f>
        <v>0</v>
      </c>
      <c r="I126" s="166">
        <f ca="1">-'Case 3 Assumptions'!$C85*'Case 3 Assumptions'!$C$65*'Program Case 3 - Forecasts'!I$24*$B126*'Demographic-Economic'!$H51*'Case 3 Assumptions'!$C$45</f>
        <v>0</v>
      </c>
      <c r="J126" s="166">
        <f ca="1">-'Case 3 Assumptions'!$C85*'Case 3 Assumptions'!$C$65*'Program Case 3 - Forecasts'!J$24*$B126*'Demographic-Economic'!$H51*'Case 3 Assumptions'!$C$45</f>
        <v>0</v>
      </c>
      <c r="K126" s="166">
        <f ca="1">-'Case 3 Assumptions'!$C85*'Case 3 Assumptions'!$C$65*'Program Case 3 - Forecasts'!K$24*$B126*'Demographic-Economic'!$H51*'Case 3 Assumptions'!$C$45</f>
        <v>0</v>
      </c>
      <c r="L126" s="166">
        <f ca="1">-'Case 3 Assumptions'!$C85*'Case 3 Assumptions'!$C$65*'Program Case 3 - Forecasts'!L$24*$B126*'Demographic-Economic'!$H51*'Case 3 Assumptions'!$C$45</f>
        <v>0</v>
      </c>
      <c r="M126" s="166">
        <f ca="1">-'Case 3 Assumptions'!$C85*'Case 3 Assumptions'!$C$65*'Program Case 3 - Forecasts'!M$24*$B126*'Demographic-Economic'!$H51*'Case 3 Assumptions'!$C$45</f>
        <v>0</v>
      </c>
      <c r="N126" s="166">
        <f ca="1">-'Case 3 Assumptions'!$C85*'Case 3 Assumptions'!$C$65*'Program Case 3 - Forecasts'!N$24*$B126*'Demographic-Economic'!$H51*'Case 3 Assumptions'!$C$45</f>
        <v>0</v>
      </c>
      <c r="O126" s="166">
        <f ca="1">-'Case 3 Assumptions'!$C85*'Case 3 Assumptions'!$C$65*'Program Case 3 - Forecasts'!O$24*$B126*'Demographic-Economic'!$H51*'Case 3 Assumptions'!$C$45</f>
        <v>0</v>
      </c>
      <c r="P126" s="166">
        <f ca="1">-'Case 3 Assumptions'!$C85*'Case 3 Assumptions'!$C$65*'Program Case 3 - Forecasts'!P$24*$B126*'Demographic-Economic'!$H51*'Case 3 Assumptions'!$C$45</f>
        <v>0</v>
      </c>
      <c r="Q126" s="166">
        <f ca="1">-'Case 3 Assumptions'!$C85*'Case 3 Assumptions'!$C$65*'Program Case 3 - Forecasts'!Q$24*$B126*'Demographic-Economic'!$H51*'Case 3 Assumptions'!$C$45</f>
        <v>0</v>
      </c>
      <c r="R126" s="166">
        <f ca="1">-'Case 3 Assumptions'!$C85*'Case 3 Assumptions'!$C$65*'Program Case 3 - Forecasts'!R$24*$B126*'Demographic-Economic'!$H51*'Case 3 Assumptions'!$C$45</f>
        <v>0</v>
      </c>
      <c r="S126" s="166">
        <f ca="1">-'Case 3 Assumptions'!$C85*'Case 3 Assumptions'!$C$65*'Program Case 3 - Forecasts'!S$24*$B126*'Demographic-Economic'!$H51*'Case 3 Assumptions'!$C$45</f>
        <v>0</v>
      </c>
      <c r="T126" s="166">
        <f ca="1">-'Case 3 Assumptions'!$C85*'Case 3 Assumptions'!$C$65*'Program Case 3 - Forecasts'!T$24*$B126*'Demographic-Economic'!$H51*'Case 3 Assumptions'!$C$45</f>
        <v>0</v>
      </c>
      <c r="U126" s="166">
        <f ca="1">-'Case 3 Assumptions'!$C85*'Case 3 Assumptions'!$C$65*'Program Case 3 - Forecasts'!U$24*$B126*'Demographic-Economic'!$H51*'Case 3 Assumptions'!$C$45</f>
        <v>0</v>
      </c>
      <c r="V126" s="166">
        <f ca="1">-'Case 3 Assumptions'!$C85*'Case 3 Assumptions'!$C$65*'Program Case 3 - Forecasts'!V$24*$B126*'Demographic-Economic'!$H51*'Case 3 Assumptions'!$C$45</f>
        <v>0</v>
      </c>
      <c r="W126" s="166">
        <f ca="1">-'Case 3 Assumptions'!$C85*'Case 3 Assumptions'!$C$65*'Program Case 3 - Forecasts'!W$24*$B126*'Demographic-Economic'!$H51*'Case 3 Assumptions'!$C$45</f>
        <v>0</v>
      </c>
      <c r="X126" s="166">
        <f ca="1">-'Case 3 Assumptions'!$C85*'Case 3 Assumptions'!$C$65*'Program Case 3 - Forecasts'!X$24*$B126*'Demographic-Economic'!$H51*'Case 3 Assumptions'!$C$45</f>
        <v>0</v>
      </c>
      <c r="Y126" s="166"/>
      <c r="Z126" s="166"/>
      <c r="AA126" s="166"/>
      <c r="AB126" s="166"/>
      <c r="AC126" s="166"/>
      <c r="AD126" s="166"/>
      <c r="AE126" s="166"/>
      <c r="AF126" s="166"/>
      <c r="AG126" s="166"/>
      <c r="AH126" s="166"/>
      <c r="AI126" s="166"/>
      <c r="AJ126" s="166"/>
      <c r="AK126" s="166"/>
      <c r="AL126" s="166"/>
      <c r="AM126" s="166"/>
      <c r="AN126" s="166"/>
      <c r="AO126" s="166"/>
      <c r="AP126" s="166"/>
      <c r="AQ126" s="166"/>
      <c r="AR126" s="166"/>
      <c r="AS126" s="166"/>
      <c r="AT126" s="166"/>
      <c r="AU126" s="166"/>
      <c r="AV126" s="166"/>
      <c r="AW126" s="166"/>
      <c r="AX126" s="166"/>
      <c r="AY126" s="166"/>
      <c r="AZ126" s="166"/>
      <c r="BA126" s="166"/>
      <c r="BB126" s="166"/>
      <c r="BC126" s="166"/>
      <c r="BD126" s="166"/>
      <c r="BE126" s="166"/>
      <c r="BF126" s="166"/>
      <c r="BG126" s="166"/>
      <c r="BH126" s="166"/>
      <c r="BI126" s="166"/>
      <c r="BJ126" s="166"/>
      <c r="BK126" s="166"/>
      <c r="BL126" s="166"/>
      <c r="BM126" s="166"/>
      <c r="BN126" s="166"/>
      <c r="BO126" s="166"/>
      <c r="BP126" s="166"/>
      <c r="BQ126" s="166"/>
      <c r="BR126" s="166"/>
      <c r="BS126" s="166"/>
      <c r="BT126" s="166"/>
      <c r="BU126" s="166"/>
      <c r="BV126" s="166"/>
      <c r="BW126" s="166"/>
      <c r="BX126" s="166"/>
      <c r="BY126" s="166"/>
      <c r="BZ126" s="166"/>
      <c r="CA126" s="166"/>
      <c r="CB126" s="166"/>
      <c r="CC126" s="166"/>
      <c r="CD126" s="166"/>
      <c r="CE126" s="166"/>
      <c r="CF126" s="166"/>
    </row>
    <row r="127" spans="2:84" ht="16" x14ac:dyDescent="0.2">
      <c r="B127" s="130" t="s">
        <v>109</v>
      </c>
      <c r="C127" s="169"/>
      <c r="D127" s="169"/>
      <c r="E127" s="169"/>
      <c r="F127" s="170"/>
      <c r="G127" s="171"/>
      <c r="H127" s="166">
        <f ca="1">'Case 3 Assumptions'!$C$45*'Case 3 Assumptions'!$C$60*H26</f>
        <v>95792421.380102053</v>
      </c>
      <c r="I127" s="166">
        <f ca="1">'Case 3 Assumptions'!$C$45*'Case 3 Assumptions'!$C$60*I26</f>
        <v>96755360.344522744</v>
      </c>
      <c r="J127" s="166">
        <f ca="1">'Case 3 Assumptions'!$C$45*'Case 3 Assumptions'!$C$60*J26</f>
        <v>97727979.108621687</v>
      </c>
      <c r="K127" s="166">
        <f ca="1">'Case 3 Assumptions'!$C$45*'Case 3 Assumptions'!$C$60*K26</f>
        <v>98710374.977126136</v>
      </c>
      <c r="L127" s="166">
        <f ca="1">'Case 3 Assumptions'!$C$45*'Case 3 Assumptions'!$C$60*L26</f>
        <v>99702646.232917905</v>
      </c>
      <c r="M127" s="166">
        <f ca="1">'Case 3 Assumptions'!$C$45*'Case 3 Assumptions'!$C$60*M26</f>
        <v>100704892.14684857</v>
      </c>
      <c r="N127" s="166">
        <f ca="1">'Case 3 Assumptions'!$C$45*'Case 3 Assumptions'!$C$60*N26</f>
        <v>101559069.0762573</v>
      </c>
      <c r="O127" s="166">
        <f ca="1">'Case 3 Assumptions'!$C$45*'Case 3 Assumptions'!$C$60*O26</f>
        <v>102420491.11770679</v>
      </c>
      <c r="P127" s="166">
        <f ca="1">'Case 3 Assumptions'!$C$45*'Case 3 Assumptions'!$C$60*P26</f>
        <v>103289219.72409974</v>
      </c>
      <c r="Q127" s="166">
        <f ca="1">'Case 3 Assumptions'!$C$45*'Case 3 Assumptions'!$C$60*Q26</f>
        <v>104165316.86957268</v>
      </c>
      <c r="R127" s="166">
        <f ca="1">'Case 3 Assumptions'!$C$45*'Case 3 Assumptions'!$C$60*R26</f>
        <v>105048845.05393431</v>
      </c>
      <c r="S127" s="166">
        <f ca="1">'Case 3 Assumptions'!$C$45*'Case 3 Assumptions'!$C$60*S26</f>
        <v>105939867.30710548</v>
      </c>
      <c r="T127" s="166">
        <f ca="1">'Case 3 Assumptions'!$C$45*'Case 3 Assumptions'!$C$60*T26</f>
        <v>106838447.19363342</v>
      </c>
      <c r="U127" s="166">
        <f ca="1">'Case 3 Assumptions'!$C$45*'Case 3 Assumptions'!$C$60*U26</f>
        <v>107744648.81722161</v>
      </c>
      <c r="V127" s="166">
        <f ca="1">'Case 3 Assumptions'!$C$45*'Case 3 Assumptions'!$C$60*V26</f>
        <v>108658536.82529312</v>
      </c>
      <c r="W127" s="166">
        <f ca="1">'Case 3 Assumptions'!$C$45*'Case 3 Assumptions'!$C$60*W26</f>
        <v>109580176.41361058</v>
      </c>
      <c r="X127" s="166">
        <f ca="1">'Case 3 Assumptions'!$C$45*'Case 3 Assumptions'!$C$60*X26</f>
        <v>110381636.98048101</v>
      </c>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166"/>
      <c r="BN127" s="166"/>
      <c r="BO127" s="166"/>
      <c r="BP127" s="166"/>
      <c r="BQ127" s="166"/>
      <c r="BR127" s="166"/>
      <c r="BS127" s="166"/>
      <c r="BT127" s="166"/>
      <c r="BU127" s="166"/>
      <c r="BV127" s="166"/>
      <c r="BW127" s="166"/>
      <c r="BX127" s="166"/>
      <c r="BY127" s="166"/>
      <c r="BZ127" s="166"/>
      <c r="CA127" s="166"/>
      <c r="CB127" s="166"/>
      <c r="CC127" s="166"/>
      <c r="CD127" s="166"/>
      <c r="CE127" s="166"/>
      <c r="CF127" s="166"/>
    </row>
    <row r="128" spans="2:84" ht="16" x14ac:dyDescent="0.2">
      <c r="B128" s="130" t="s">
        <v>110</v>
      </c>
      <c r="C128" s="169"/>
      <c r="D128" s="169"/>
      <c r="E128" s="169"/>
      <c r="F128" s="170"/>
      <c r="G128" s="171"/>
      <c r="H128" s="166">
        <f ca="1">'Case 3 Assumptions'!$C$47*'Case 3 Assumptions'!$C$61*'Program Case 3 - Forecasts'!H17</f>
        <v>697916212.91217208</v>
      </c>
      <c r="I128" s="166">
        <f ca="1">'Case 3 Assumptions'!$C$47*'Case 3 Assumptions'!$C$61*'Program Case 3 - Forecasts'!I17</f>
        <v>704931911.0815227</v>
      </c>
      <c r="J128" s="166">
        <f ca="1">'Case 3 Assumptions'!$C$47*'Case 3 Assumptions'!$C$61*'Program Case 3 - Forecasts'!J17</f>
        <v>712018133.50567222</v>
      </c>
      <c r="K128" s="166">
        <f ca="1">'Case 3 Assumptions'!$C$47*'Case 3 Assumptions'!$C$61*'Program Case 3 - Forecasts'!K17</f>
        <v>719175589.11906183</v>
      </c>
      <c r="L128" s="166">
        <f ca="1">'Case 3 Assumptions'!$C$47*'Case 3 Assumptions'!$C$61*'Program Case 3 - Forecasts'!L17</f>
        <v>726404993.98268759</v>
      </c>
      <c r="M128" s="166">
        <f ca="1">'Case 3 Assumptions'!$C$47*'Case 3 Assumptions'!$C$61*'Program Case 3 - Forecasts'!M17</f>
        <v>733707071.35561109</v>
      </c>
      <c r="N128" s="166">
        <f ca="1">'Case 3 Assumptions'!$C$47*'Case 3 Assumptions'!$C$61*'Program Case 3 - Forecasts'!N17</f>
        <v>739930360.41273177</v>
      </c>
      <c r="O128" s="166">
        <f ca="1">'Case 3 Assumptions'!$C$47*'Case 3 Assumptions'!$C$61*'Program Case 3 - Forecasts'!O17</f>
        <v>746206435.28614938</v>
      </c>
      <c r="P128" s="166">
        <f ca="1">'Case 3 Assumptions'!$C$47*'Case 3 Assumptions'!$C$61*'Program Case 3 - Forecasts'!P17</f>
        <v>752535743.70415509</v>
      </c>
      <c r="Q128" s="166">
        <f ca="1">'Case 3 Assumptions'!$C$47*'Case 3 Assumptions'!$C$61*'Program Case 3 - Forecasts'!Q17</f>
        <v>758918737.19260097</v>
      </c>
      <c r="R128" s="166">
        <f ca="1">'Case 3 Assumptions'!$C$47*'Case 3 Assumptions'!$C$61*'Program Case 3 - Forecasts'!R17</f>
        <v>765355871.10723555</v>
      </c>
      <c r="S128" s="166">
        <f ca="1">'Case 3 Assumptions'!$C$47*'Case 3 Assumptions'!$C$61*'Program Case 3 - Forecasts'!S17</f>
        <v>771847604.66605425</v>
      </c>
      <c r="T128" s="166">
        <f ca="1">'Case 3 Assumptions'!$C$47*'Case 3 Assumptions'!$C$61*'Program Case 3 - Forecasts'!T17</f>
        <v>778394400.9821862</v>
      </c>
      <c r="U128" s="166">
        <f ca="1">'Case 3 Assumptions'!$C$47*'Case 3 Assumptions'!$C$61*'Program Case 3 - Forecasts'!U17</f>
        <v>784996727.09690034</v>
      </c>
      <c r="V128" s="166">
        <f ca="1">'Case 3 Assumptions'!$C$47*'Case 3 Assumptions'!$C$61*'Program Case 3 - Forecasts'!V17</f>
        <v>791655054.01284993</v>
      </c>
      <c r="W128" s="166">
        <f ca="1">'Case 3 Assumptions'!$C$47*'Case 3 Assumptions'!$C$61*'Program Case 3 - Forecasts'!W17</f>
        <v>798369856.72773421</v>
      </c>
      <c r="X128" s="166">
        <f ca="1">'Case 3 Assumptions'!$C$47*'Case 3 Assumptions'!$C$61*'Program Case 3 - Forecasts'!X17</f>
        <v>804209069.42921877</v>
      </c>
      <c r="Y128" s="166"/>
      <c r="Z128" s="166"/>
      <c r="AA128" s="166"/>
      <c r="AB128" s="166"/>
      <c r="AC128" s="166"/>
      <c r="AD128" s="166"/>
      <c r="AE128" s="166"/>
      <c r="AF128" s="166"/>
      <c r="AG128" s="166"/>
      <c r="AH128" s="166"/>
      <c r="AI128" s="166"/>
      <c r="AJ128" s="166"/>
      <c r="AK128" s="166"/>
      <c r="AL128" s="166"/>
      <c r="AM128" s="166"/>
      <c r="AN128" s="166"/>
      <c r="AO128" s="166"/>
      <c r="AP128" s="166"/>
      <c r="AQ128" s="166"/>
      <c r="AR128" s="166"/>
      <c r="AS128" s="166"/>
      <c r="AT128" s="166"/>
      <c r="AU128" s="166"/>
      <c r="AV128" s="166"/>
      <c r="AW128" s="166"/>
      <c r="AX128" s="166"/>
      <c r="AY128" s="166"/>
      <c r="AZ128" s="166"/>
      <c r="BA128" s="166"/>
      <c r="BB128" s="166"/>
      <c r="BC128" s="166"/>
      <c r="BD128" s="166"/>
      <c r="BE128" s="166"/>
      <c r="BF128" s="166"/>
      <c r="BG128" s="166"/>
      <c r="BH128" s="166"/>
      <c r="BI128" s="166"/>
      <c r="BJ128" s="166"/>
      <c r="BK128" s="166"/>
      <c r="BL128" s="166"/>
      <c r="BM128" s="166"/>
      <c r="BN128" s="166"/>
      <c r="BO128" s="166"/>
      <c r="BP128" s="166"/>
      <c r="BQ128" s="166"/>
      <c r="BR128" s="166"/>
      <c r="BS128" s="166"/>
      <c r="BT128" s="166"/>
      <c r="BU128" s="166"/>
      <c r="BV128" s="166"/>
      <c r="BW128" s="166"/>
      <c r="BX128" s="166"/>
      <c r="BY128" s="166"/>
      <c r="BZ128" s="166"/>
      <c r="CA128" s="166"/>
      <c r="CB128" s="166"/>
      <c r="CC128" s="166"/>
      <c r="CD128" s="166"/>
      <c r="CE128" s="166"/>
      <c r="CF128" s="166"/>
    </row>
    <row r="129" spans="1:85" s="122" customFormat="1" ht="16" x14ac:dyDescent="0.2">
      <c r="A129" s="120"/>
      <c r="B129" s="130" t="s">
        <v>111</v>
      </c>
      <c r="C129" s="169"/>
      <c r="D129" s="169"/>
      <c r="E129" s="169"/>
      <c r="F129" s="170"/>
      <c r="G129" s="171"/>
      <c r="H129" s="166">
        <f ca="1">'Case 3 Assumptions'!$C$48*'Case 3 Assumptions'!$C$62*'Program Case 3 - Forecasts'!H17</f>
        <v>348958106.45608604</v>
      </c>
      <c r="I129" s="166">
        <f ca="1">'Case 3 Assumptions'!$C$48*'Case 3 Assumptions'!$C$62*'Program Case 3 - Forecasts'!I17</f>
        <v>352465955.54076135</v>
      </c>
      <c r="J129" s="166">
        <f ca="1">'Case 3 Assumptions'!$C$48*'Case 3 Assumptions'!$C$62*'Program Case 3 - Forecasts'!J17</f>
        <v>356009066.75283611</v>
      </c>
      <c r="K129" s="166">
        <f ca="1">'Case 3 Assumptions'!$C$48*'Case 3 Assumptions'!$C$62*'Program Case 3 - Forecasts'!K17</f>
        <v>359587794.55953091</v>
      </c>
      <c r="L129" s="166">
        <f ca="1">'Case 3 Assumptions'!$C$48*'Case 3 Assumptions'!$C$62*'Program Case 3 - Forecasts'!L17</f>
        <v>363202496.9913438</v>
      </c>
      <c r="M129" s="166">
        <f ca="1">'Case 3 Assumptions'!$C$48*'Case 3 Assumptions'!$C$62*'Program Case 3 - Forecasts'!M17</f>
        <v>366853535.67780554</v>
      </c>
      <c r="N129" s="166">
        <f ca="1">'Case 3 Assumptions'!$C$48*'Case 3 Assumptions'!$C$62*'Program Case 3 - Forecasts'!N17</f>
        <v>369965180.20636588</v>
      </c>
      <c r="O129" s="166">
        <f ca="1">'Case 3 Assumptions'!$C$48*'Case 3 Assumptions'!$C$62*'Program Case 3 - Forecasts'!O17</f>
        <v>373103217.64307469</v>
      </c>
      <c r="P129" s="166">
        <f ca="1">'Case 3 Assumptions'!$C$48*'Case 3 Assumptions'!$C$62*'Program Case 3 - Forecasts'!P17</f>
        <v>376267871.85207754</v>
      </c>
      <c r="Q129" s="166">
        <f ca="1">'Case 3 Assumptions'!$C$48*'Case 3 Assumptions'!$C$62*'Program Case 3 - Forecasts'!Q17</f>
        <v>379459368.59630048</v>
      </c>
      <c r="R129" s="166">
        <f ca="1">'Case 3 Assumptions'!$C$48*'Case 3 Assumptions'!$C$62*'Program Case 3 - Forecasts'!R17</f>
        <v>382677935.55361778</v>
      </c>
      <c r="S129" s="166">
        <f ca="1">'Case 3 Assumptions'!$C$48*'Case 3 Assumptions'!$C$62*'Program Case 3 - Forecasts'!S17</f>
        <v>385923802.33302712</v>
      </c>
      <c r="T129" s="166">
        <f ca="1">'Case 3 Assumptions'!$C$48*'Case 3 Assumptions'!$C$62*'Program Case 3 - Forecasts'!T17</f>
        <v>389197200.4910931</v>
      </c>
      <c r="U129" s="166">
        <f ca="1">'Case 3 Assumptions'!$C$48*'Case 3 Assumptions'!$C$62*'Program Case 3 - Forecasts'!U17</f>
        <v>392498363.54845017</v>
      </c>
      <c r="V129" s="166">
        <f ca="1">'Case 3 Assumptions'!$C$48*'Case 3 Assumptions'!$C$62*'Program Case 3 - Forecasts'!V17</f>
        <v>395827527.00642496</v>
      </c>
      <c r="W129" s="166">
        <f ca="1">'Case 3 Assumptions'!$C$48*'Case 3 Assumptions'!$C$62*'Program Case 3 - Forecasts'!W17</f>
        <v>399184928.3638671</v>
      </c>
      <c r="X129" s="166">
        <f ca="1">'Case 3 Assumptions'!$C$48*'Case 3 Assumptions'!$C$62*'Program Case 3 - Forecasts'!X17</f>
        <v>402104534.71460938</v>
      </c>
      <c r="Y129" s="166"/>
      <c r="Z129" s="166"/>
      <c r="AA129" s="166"/>
      <c r="AB129" s="166"/>
      <c r="AC129" s="166"/>
      <c r="AD129" s="166"/>
      <c r="AE129" s="166"/>
      <c r="AF129" s="166"/>
      <c r="AG129" s="166"/>
      <c r="AH129" s="166"/>
      <c r="AI129" s="166"/>
      <c r="AJ129" s="166"/>
      <c r="AK129" s="166"/>
      <c r="AL129" s="166"/>
      <c r="AM129" s="166"/>
      <c r="AN129" s="166"/>
      <c r="AO129" s="166"/>
      <c r="AP129" s="166"/>
      <c r="AQ129" s="166"/>
      <c r="AR129" s="166"/>
      <c r="AS129" s="166"/>
      <c r="AT129" s="166"/>
      <c r="AU129" s="166"/>
      <c r="AV129" s="166"/>
      <c r="AW129" s="166"/>
      <c r="AX129" s="166"/>
      <c r="AY129" s="166"/>
      <c r="AZ129" s="166"/>
      <c r="BA129" s="166"/>
      <c r="BB129" s="166"/>
      <c r="BC129" s="166"/>
      <c r="BD129" s="166"/>
      <c r="BE129" s="166"/>
      <c r="BF129" s="166"/>
      <c r="BG129" s="166"/>
      <c r="BH129" s="166"/>
      <c r="BI129" s="166"/>
      <c r="BJ129" s="166"/>
      <c r="BK129" s="166"/>
      <c r="BL129" s="166"/>
      <c r="BM129" s="166"/>
      <c r="BN129" s="166"/>
      <c r="BO129" s="166"/>
      <c r="BP129" s="166"/>
      <c r="BQ129" s="166"/>
      <c r="BR129" s="166"/>
      <c r="BS129" s="166"/>
      <c r="BT129" s="166"/>
      <c r="BU129" s="166"/>
      <c r="BV129" s="166"/>
      <c r="BW129" s="166"/>
      <c r="BX129" s="166"/>
      <c r="BY129" s="166"/>
      <c r="BZ129" s="166"/>
      <c r="CA129" s="166"/>
      <c r="CB129" s="166"/>
      <c r="CC129" s="166"/>
      <c r="CD129" s="166"/>
      <c r="CE129" s="166"/>
      <c r="CF129" s="166"/>
    </row>
    <row r="130" spans="1:85" s="122" customFormat="1" ht="16" x14ac:dyDescent="0.2">
      <c r="A130" s="120"/>
      <c r="B130" s="130" t="s">
        <v>112</v>
      </c>
      <c r="C130" s="169"/>
      <c r="D130" s="169"/>
      <c r="E130" s="169"/>
      <c r="F130" s="170"/>
      <c r="G130" s="171"/>
      <c r="H130" s="166">
        <f ca="1">'Case 3 Assumptions'!$C$49*'Case 3 Assumptions'!$C$63*'Program Case 3 - Forecasts'!H17</f>
        <v>87239526.61402151</v>
      </c>
      <c r="I130" s="166">
        <f ca="1">'Case 3 Assumptions'!$C$49*'Case 3 Assumptions'!$C$63*'Program Case 3 - Forecasts'!I17</f>
        <v>88116488.885190338</v>
      </c>
      <c r="J130" s="166">
        <f ca="1">'Case 3 Assumptions'!$C$49*'Case 3 Assumptions'!$C$63*'Program Case 3 - Forecasts'!J17</f>
        <v>89002266.688209027</v>
      </c>
      <c r="K130" s="166">
        <f ca="1">'Case 3 Assumptions'!$C$49*'Case 3 Assumptions'!$C$63*'Program Case 3 - Forecasts'!K17</f>
        <v>89896948.639882728</v>
      </c>
      <c r="L130" s="166">
        <f ca="1">'Case 3 Assumptions'!$C$49*'Case 3 Assumptions'!$C$63*'Program Case 3 - Forecasts'!L17</f>
        <v>90800624.247835949</v>
      </c>
      <c r="M130" s="166">
        <f ca="1">'Case 3 Assumptions'!$C$49*'Case 3 Assumptions'!$C$63*'Program Case 3 - Forecasts'!M17</f>
        <v>91713383.919451386</v>
      </c>
      <c r="N130" s="166">
        <f ca="1">'Case 3 Assumptions'!$C$49*'Case 3 Assumptions'!$C$63*'Program Case 3 - Forecasts'!N17</f>
        <v>92491295.051591471</v>
      </c>
      <c r="O130" s="166">
        <f ca="1">'Case 3 Assumptions'!$C$49*'Case 3 Assumptions'!$C$63*'Program Case 3 - Forecasts'!O17</f>
        <v>93275804.410768673</v>
      </c>
      <c r="P130" s="166">
        <f ca="1">'Case 3 Assumptions'!$C$49*'Case 3 Assumptions'!$C$63*'Program Case 3 - Forecasts'!P17</f>
        <v>94066967.963019386</v>
      </c>
      <c r="Q130" s="166">
        <f ca="1">'Case 3 Assumptions'!$C$49*'Case 3 Assumptions'!$C$63*'Program Case 3 - Forecasts'!Q17</f>
        <v>94864842.149075121</v>
      </c>
      <c r="R130" s="166">
        <f ca="1">'Case 3 Assumptions'!$C$49*'Case 3 Assumptions'!$C$63*'Program Case 3 - Forecasts'!R17</f>
        <v>95669483.888404444</v>
      </c>
      <c r="S130" s="166">
        <f ca="1">'Case 3 Assumptions'!$C$49*'Case 3 Assumptions'!$C$63*'Program Case 3 - Forecasts'!S17</f>
        <v>96480950.583256781</v>
      </c>
      <c r="T130" s="166">
        <f ca="1">'Case 3 Assumptions'!$C$49*'Case 3 Assumptions'!$C$63*'Program Case 3 - Forecasts'!T17</f>
        <v>97299300.122773275</v>
      </c>
      <c r="U130" s="166">
        <f ca="1">'Case 3 Assumptions'!$C$49*'Case 3 Assumptions'!$C$63*'Program Case 3 - Forecasts'!U17</f>
        <v>98124590.887112543</v>
      </c>
      <c r="V130" s="166">
        <f ca="1">'Case 3 Assumptions'!$C$49*'Case 3 Assumptions'!$C$63*'Program Case 3 - Forecasts'!V17</f>
        <v>98956881.751606241</v>
      </c>
      <c r="W130" s="166">
        <f ca="1">'Case 3 Assumptions'!$C$49*'Case 3 Assumptions'!$C$63*'Program Case 3 - Forecasts'!W17</f>
        <v>99796232.090966776</v>
      </c>
      <c r="X130" s="166">
        <f ca="1">'Case 3 Assumptions'!$C$49*'Case 3 Assumptions'!$C$63*'Program Case 3 - Forecasts'!X17</f>
        <v>100526133.67865235</v>
      </c>
      <c r="Y130" s="166"/>
      <c r="Z130" s="166"/>
      <c r="AA130" s="166"/>
      <c r="AB130" s="166"/>
      <c r="AC130" s="166"/>
      <c r="AD130" s="166"/>
      <c r="AE130" s="166"/>
      <c r="AF130" s="166"/>
      <c r="AG130" s="166"/>
      <c r="AH130" s="166"/>
      <c r="AI130" s="166"/>
      <c r="AJ130" s="166"/>
      <c r="AK130" s="166"/>
      <c r="AL130" s="166"/>
      <c r="AM130" s="166"/>
      <c r="AN130" s="166"/>
      <c r="AO130" s="166"/>
      <c r="AP130" s="166"/>
      <c r="AQ130" s="166"/>
      <c r="AR130" s="166"/>
      <c r="AS130" s="166"/>
      <c r="AT130" s="166"/>
      <c r="AU130" s="166"/>
      <c r="AV130" s="166"/>
      <c r="AW130" s="166"/>
      <c r="AX130" s="166"/>
      <c r="AY130" s="166"/>
      <c r="AZ130" s="166"/>
      <c r="BA130" s="166"/>
      <c r="BB130" s="166"/>
      <c r="BC130" s="166"/>
      <c r="BD130" s="166"/>
      <c r="BE130" s="166"/>
      <c r="BF130" s="166"/>
      <c r="BG130" s="166"/>
      <c r="BH130" s="166"/>
      <c r="BI130" s="166"/>
      <c r="BJ130" s="166"/>
      <c r="BK130" s="166"/>
      <c r="BL130" s="166"/>
      <c r="BM130" s="166"/>
      <c r="BN130" s="166"/>
      <c r="BO130" s="166"/>
      <c r="BP130" s="166"/>
      <c r="BQ130" s="166"/>
      <c r="BR130" s="166"/>
      <c r="BS130" s="166"/>
      <c r="BT130" s="166"/>
      <c r="BU130" s="166"/>
      <c r="BV130" s="166"/>
      <c r="BW130" s="166"/>
      <c r="BX130" s="166"/>
      <c r="BY130" s="166"/>
      <c r="BZ130" s="166"/>
      <c r="CA130" s="166"/>
      <c r="CB130" s="166"/>
      <c r="CC130" s="166"/>
      <c r="CD130" s="166"/>
      <c r="CE130" s="166"/>
      <c r="CF130" s="166"/>
    </row>
    <row r="131" spans="1:85" s="122" customFormat="1" ht="16" x14ac:dyDescent="0.2">
      <c r="A131" s="120"/>
      <c r="B131" s="131" t="s">
        <v>113</v>
      </c>
      <c r="C131" s="168"/>
      <c r="D131" s="168"/>
      <c r="E131" s="168"/>
      <c r="F131" s="166"/>
      <c r="G131" s="167"/>
      <c r="H131" s="166"/>
      <c r="I131" s="166"/>
      <c r="J131" s="166"/>
      <c r="K131" s="166"/>
      <c r="L131" s="166"/>
      <c r="M131" s="166"/>
      <c r="N131" s="166"/>
      <c r="O131" s="166"/>
      <c r="P131" s="166"/>
      <c r="Q131" s="166"/>
      <c r="R131" s="166"/>
      <c r="S131" s="166"/>
      <c r="T131" s="166"/>
      <c r="U131" s="166"/>
      <c r="V131" s="166"/>
      <c r="W131" s="166"/>
      <c r="X131" s="166"/>
      <c r="Y131" s="166"/>
      <c r="Z131" s="166"/>
      <c r="AA131" s="166"/>
      <c r="AB131" s="166"/>
      <c r="AC131" s="166"/>
      <c r="AD131" s="166"/>
      <c r="AE131" s="166"/>
      <c r="AF131" s="166"/>
      <c r="AG131" s="166"/>
      <c r="AH131" s="166"/>
      <c r="AI131" s="166"/>
      <c r="AJ131" s="166"/>
      <c r="AK131" s="166"/>
      <c r="AL131" s="166"/>
      <c r="AM131" s="166"/>
      <c r="AN131" s="166"/>
      <c r="AO131" s="166"/>
      <c r="AP131" s="166"/>
      <c r="AQ131" s="166"/>
      <c r="AR131" s="166"/>
      <c r="AS131" s="166"/>
      <c r="AT131" s="166"/>
      <c r="AU131" s="166"/>
      <c r="AV131" s="166"/>
      <c r="AW131" s="166"/>
      <c r="AX131" s="166"/>
      <c r="AY131" s="166"/>
      <c r="AZ131" s="166"/>
      <c r="BA131" s="166"/>
      <c r="BB131" s="166"/>
      <c r="BC131" s="166"/>
      <c r="BD131" s="166"/>
      <c r="BE131" s="166"/>
      <c r="BF131" s="166"/>
      <c r="BG131" s="166"/>
      <c r="BH131" s="166"/>
      <c r="BI131" s="166"/>
      <c r="BJ131" s="166"/>
      <c r="BK131" s="166"/>
      <c r="BL131" s="166"/>
      <c r="BM131" s="166"/>
      <c r="BN131" s="166"/>
      <c r="BO131" s="166"/>
      <c r="BP131" s="166"/>
      <c r="BQ131" s="166"/>
      <c r="BR131" s="166"/>
      <c r="BS131" s="166"/>
      <c r="BT131" s="166"/>
      <c r="BU131" s="166"/>
      <c r="BV131" s="166"/>
      <c r="BW131" s="166"/>
      <c r="BX131" s="166"/>
      <c r="BY131" s="166"/>
      <c r="BZ131" s="166"/>
      <c r="CA131" s="166"/>
      <c r="CB131" s="166"/>
      <c r="CC131" s="166"/>
      <c r="CD131" s="166"/>
      <c r="CE131" s="166"/>
      <c r="CF131" s="166"/>
    </row>
    <row r="132" spans="1:85" s="122" customFormat="1" ht="16" x14ac:dyDescent="0.2">
      <c r="A132" s="120"/>
      <c r="B132" s="130" t="s">
        <v>241</v>
      </c>
      <c r="C132" s="169"/>
      <c r="D132" s="169"/>
      <c r="E132" s="169"/>
      <c r="F132" s="170"/>
      <c r="G132" s="171"/>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row>
    <row r="133" spans="1:85" s="122" customFormat="1" ht="16" x14ac:dyDescent="0.2">
      <c r="A133" s="120"/>
      <c r="B133" s="131" t="s">
        <v>131</v>
      </c>
      <c r="C133" s="168"/>
      <c r="D133" s="168"/>
      <c r="E133" s="168"/>
      <c r="F133" s="166"/>
      <c r="G133" s="167"/>
      <c r="H133" s="166"/>
      <c r="I133" s="166"/>
      <c r="J133" s="166"/>
      <c r="K133" s="166"/>
      <c r="L133" s="166"/>
      <c r="M133" s="166"/>
      <c r="N133" s="166"/>
      <c r="O133" s="166"/>
      <c r="P133" s="166"/>
      <c r="Q133" s="166"/>
      <c r="R133" s="166"/>
      <c r="S133" s="166"/>
      <c r="T133" s="166"/>
      <c r="U133" s="166"/>
      <c r="V133" s="166"/>
      <c r="W133" s="166"/>
      <c r="X133" s="166"/>
      <c r="Y133" s="166"/>
      <c r="Z133" s="166"/>
      <c r="AA133" s="166"/>
      <c r="AB133" s="166"/>
      <c r="AC133" s="166"/>
      <c r="AD133" s="166"/>
      <c r="AE133" s="166"/>
      <c r="AF133" s="166"/>
      <c r="AG133" s="166"/>
      <c r="AH133" s="166"/>
      <c r="AI133" s="166"/>
      <c r="AJ133" s="166"/>
      <c r="AK133" s="166"/>
      <c r="AL133" s="166"/>
      <c r="AM133" s="166"/>
      <c r="AN133" s="166"/>
      <c r="AO133" s="166"/>
      <c r="AP133" s="166"/>
      <c r="AQ133" s="166"/>
      <c r="AR133" s="166"/>
      <c r="AS133" s="166"/>
      <c r="AT133" s="166"/>
      <c r="AU133" s="166"/>
      <c r="AV133" s="166"/>
      <c r="AW133" s="166"/>
      <c r="AX133" s="166"/>
      <c r="AY133" s="166"/>
      <c r="AZ133" s="166"/>
      <c r="BA133" s="166"/>
      <c r="BB133" s="166"/>
      <c r="BC133" s="166"/>
      <c r="BD133" s="166"/>
      <c r="BE133" s="166"/>
      <c r="BF133" s="166"/>
      <c r="BG133" s="166"/>
      <c r="BH133" s="166"/>
      <c r="BI133" s="166"/>
      <c r="BJ133" s="166"/>
      <c r="BK133" s="166"/>
      <c r="BL133" s="166"/>
      <c r="BM133" s="166"/>
      <c r="BN133" s="166"/>
      <c r="BO133" s="166"/>
      <c r="BP133" s="166"/>
      <c r="BQ133" s="166"/>
      <c r="BR133" s="166"/>
      <c r="BS133" s="166"/>
      <c r="BT133" s="166"/>
      <c r="BU133" s="166"/>
      <c r="BV133" s="166"/>
      <c r="BW133" s="166"/>
      <c r="BX133" s="166"/>
      <c r="BY133" s="166"/>
      <c r="BZ133" s="166"/>
      <c r="CA133" s="166"/>
      <c r="CB133" s="166"/>
      <c r="CC133" s="166"/>
      <c r="CD133" s="166"/>
      <c r="CE133" s="166"/>
      <c r="CF133" s="166"/>
    </row>
    <row r="134" spans="1:85" s="122" customFormat="1" ht="16" x14ac:dyDescent="0.2">
      <c r="A134" s="120"/>
      <c r="B134" s="130" t="s">
        <v>132</v>
      </c>
      <c r="C134" s="168"/>
      <c r="D134" s="168"/>
      <c r="E134" s="168"/>
      <c r="F134" s="166"/>
      <c r="G134" s="166"/>
      <c r="H134" s="166"/>
      <c r="I134" s="166"/>
      <c r="J134" s="166"/>
      <c r="K134" s="166"/>
      <c r="L134" s="166"/>
      <c r="M134" s="166"/>
      <c r="N134" s="166"/>
      <c r="O134" s="166"/>
      <c r="P134" s="166"/>
      <c r="Q134" s="166"/>
      <c r="R134" s="166"/>
      <c r="S134" s="166"/>
      <c r="T134" s="166"/>
      <c r="U134" s="166"/>
      <c r="V134" s="166"/>
      <c r="W134" s="166"/>
      <c r="X134" s="166"/>
      <c r="Y134" s="166"/>
      <c r="Z134" s="166"/>
      <c r="AA134" s="166"/>
      <c r="AB134" s="166"/>
      <c r="AC134" s="166"/>
      <c r="AD134" s="166"/>
      <c r="AE134" s="166"/>
      <c r="AF134" s="166"/>
      <c r="AG134" s="166"/>
      <c r="AH134" s="166"/>
      <c r="AI134" s="166"/>
      <c r="AJ134" s="166"/>
      <c r="AK134" s="166"/>
      <c r="AL134" s="166"/>
      <c r="AM134" s="166"/>
      <c r="AN134" s="166"/>
      <c r="AO134" s="166"/>
      <c r="AP134" s="166"/>
      <c r="AQ134" s="166"/>
      <c r="AR134" s="166"/>
      <c r="AS134" s="166"/>
      <c r="AT134" s="166"/>
      <c r="AU134" s="166"/>
      <c r="AV134" s="166"/>
      <c r="AW134" s="166"/>
      <c r="AX134" s="166"/>
      <c r="AY134" s="166"/>
      <c r="AZ134" s="166"/>
      <c r="BA134" s="166"/>
      <c r="BB134" s="166"/>
      <c r="BC134" s="166"/>
      <c r="BD134" s="166"/>
      <c r="BE134" s="166"/>
      <c r="BF134" s="166"/>
      <c r="BG134" s="166"/>
      <c r="BH134" s="166"/>
      <c r="BI134" s="166"/>
      <c r="BJ134" s="166"/>
      <c r="BK134" s="166"/>
      <c r="BL134" s="166"/>
      <c r="BM134" s="166"/>
      <c r="BN134" s="166"/>
      <c r="BO134" s="166"/>
      <c r="BP134" s="166"/>
      <c r="BQ134" s="166"/>
      <c r="BR134" s="166"/>
      <c r="BS134" s="166"/>
      <c r="BT134" s="166"/>
      <c r="BU134" s="166"/>
      <c r="BV134" s="166"/>
      <c r="BW134" s="166"/>
      <c r="BX134" s="166"/>
      <c r="BY134" s="166"/>
      <c r="BZ134" s="166"/>
      <c r="CA134" s="166"/>
      <c r="CB134" s="166"/>
      <c r="CC134" s="166"/>
      <c r="CD134" s="166"/>
      <c r="CE134" s="166"/>
      <c r="CF134" s="166"/>
    </row>
    <row r="135" spans="1:85" s="122" customFormat="1" ht="16" x14ac:dyDescent="0.2">
      <c r="A135" s="120"/>
      <c r="B135" s="130" t="s">
        <v>212</v>
      </c>
      <c r="C135" s="168"/>
      <c r="D135" s="168"/>
      <c r="E135" s="168"/>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c r="AC135" s="166"/>
      <c r="AD135" s="166"/>
      <c r="AE135" s="166"/>
      <c r="AF135" s="166"/>
      <c r="AG135" s="166"/>
      <c r="AH135" s="166"/>
      <c r="AI135" s="166"/>
      <c r="AJ135" s="166"/>
      <c r="AK135" s="166"/>
      <c r="AL135" s="166"/>
      <c r="AM135" s="166"/>
      <c r="AN135" s="166"/>
      <c r="AO135" s="166"/>
      <c r="AP135" s="166"/>
      <c r="AQ135" s="166"/>
      <c r="AR135" s="166"/>
      <c r="AS135" s="166"/>
      <c r="AT135" s="166"/>
      <c r="AU135" s="166"/>
      <c r="AV135" s="166"/>
      <c r="AW135" s="166"/>
      <c r="AX135" s="166"/>
      <c r="AY135" s="166"/>
      <c r="AZ135" s="166"/>
      <c r="BA135" s="166"/>
      <c r="BB135" s="166"/>
      <c r="BC135" s="166"/>
      <c r="BD135" s="166"/>
      <c r="BE135" s="166"/>
      <c r="BF135" s="166"/>
      <c r="BG135" s="166"/>
      <c r="BH135" s="166"/>
      <c r="BI135" s="166"/>
      <c r="BJ135" s="166"/>
      <c r="BK135" s="166"/>
      <c r="BL135" s="166"/>
      <c r="BM135" s="166"/>
      <c r="BN135" s="166"/>
      <c r="BO135" s="166"/>
      <c r="BP135" s="166"/>
      <c r="BQ135" s="166"/>
      <c r="BR135" s="166"/>
      <c r="BS135" s="166"/>
      <c r="BT135" s="166"/>
      <c r="BU135" s="166"/>
      <c r="BV135" s="166"/>
      <c r="BW135" s="166"/>
      <c r="BX135" s="166"/>
      <c r="BY135" s="166"/>
      <c r="BZ135" s="166"/>
      <c r="CA135" s="166"/>
      <c r="CB135" s="166"/>
      <c r="CC135" s="166"/>
      <c r="CD135" s="166"/>
      <c r="CE135" s="166"/>
      <c r="CF135" s="166"/>
    </row>
    <row r="136" spans="1:85" s="122" customFormat="1" ht="16" x14ac:dyDescent="0.2">
      <c r="A136" s="120"/>
      <c r="B136" s="177" t="s">
        <v>213</v>
      </c>
      <c r="C136" s="178">
        <f>SUM(C44:C132)</f>
        <v>0</v>
      </c>
      <c r="D136" s="178">
        <f t="shared" ref="D136:BO136" ca="1" si="62">SUM(D82:D84,D91:D96,D100:D130)</f>
        <v>8097412370.9091339</v>
      </c>
      <c r="E136" s="178">
        <f t="shared" ca="1" si="62"/>
        <v>8380670149.7318926</v>
      </c>
      <c r="F136" s="178">
        <f t="shared" ca="1" si="62"/>
        <v>8556786635.4744568</v>
      </c>
      <c r="G136" s="178">
        <f t="shared" ca="1" si="62"/>
        <v>8689298364.6007195</v>
      </c>
      <c r="H136" s="178">
        <f t="shared" ca="1" si="62"/>
        <v>10021168095.370407</v>
      </c>
      <c r="I136" s="178">
        <f t="shared" ca="1" si="62"/>
        <v>10013544609.471024</v>
      </c>
      <c r="J136" s="178">
        <f t="shared" ca="1" si="62"/>
        <v>10168755295.886257</v>
      </c>
      <c r="K136" s="178">
        <f t="shared" ca="1" si="62"/>
        <v>10328902074.39344</v>
      </c>
      <c r="L136" s="178">
        <f t="shared" ca="1" si="62"/>
        <v>10493919942.141798</v>
      </c>
      <c r="M136" s="178">
        <f t="shared" ca="1" si="62"/>
        <v>10663753176.160126</v>
      </c>
      <c r="N136" s="178">
        <f t="shared" ca="1" si="62"/>
        <v>10821503638.581244</v>
      </c>
      <c r="O136" s="178">
        <f t="shared" ca="1" si="62"/>
        <v>10995542972.211306</v>
      </c>
      <c r="P136" s="178">
        <f t="shared" ca="1" si="62"/>
        <v>11173790026.528069</v>
      </c>
      <c r="Q136" s="178">
        <f t="shared" ca="1" si="62"/>
        <v>11356210265.623524</v>
      </c>
      <c r="R136" s="178">
        <f t="shared" ca="1" si="62"/>
        <v>11542774346.278023</v>
      </c>
      <c r="S136" s="178">
        <f t="shared" ca="1" si="62"/>
        <v>11733457681.916107</v>
      </c>
      <c r="T136" s="178">
        <f t="shared" ca="1" si="62"/>
        <v>11928240052.263296</v>
      </c>
      <c r="U136" s="178">
        <f t="shared" ca="1" si="62"/>
        <v>12127105253.48558</v>
      </c>
      <c r="V136" s="178">
        <f t="shared" ca="1" si="62"/>
        <v>12330040784.247219</v>
      </c>
      <c r="W136" s="178">
        <f t="shared" ca="1" si="62"/>
        <v>12537037563.686728</v>
      </c>
      <c r="X136" s="178">
        <f t="shared" ca="1" si="62"/>
        <v>12733324368.162645</v>
      </c>
      <c r="Y136" s="178">
        <f t="shared" ca="1" si="62"/>
        <v>11545528882.53599</v>
      </c>
      <c r="Z136" s="178">
        <f t="shared" ca="1" si="62"/>
        <v>11781860310.69842</v>
      </c>
      <c r="AA136" s="178">
        <f t="shared" ca="1" si="62"/>
        <v>12021031147.073309</v>
      </c>
      <c r="AB136" s="178">
        <f t="shared" ca="1" si="62"/>
        <v>12263070283.890409</v>
      </c>
      <c r="AC136" s="178">
        <f t="shared" ca="1" si="62"/>
        <v>12508006884.120705</v>
      </c>
      <c r="AD136" s="178">
        <f t="shared" ca="1" si="62"/>
        <v>12755870383.891241</v>
      </c>
      <c r="AE136" s="178">
        <f t="shared" ca="1" si="62"/>
        <v>13006690494.920742</v>
      </c>
      <c r="AF136" s="178">
        <f t="shared" ca="1" si="62"/>
        <v>13260497206.976309</v>
      </c>
      <c r="AG136" s="178">
        <f t="shared" ca="1" si="62"/>
        <v>13517320790.351295</v>
      </c>
      <c r="AH136" s="178">
        <f t="shared" ca="1" si="62"/>
        <v>13758701043.42424</v>
      </c>
      <c r="AI136" s="178">
        <f t="shared" ca="1" si="62"/>
        <v>14016470586.960184</v>
      </c>
      <c r="AJ136" s="178">
        <f t="shared" ca="1" si="62"/>
        <v>14276824706.635693</v>
      </c>
      <c r="AK136" s="178">
        <f t="shared" ca="1" si="62"/>
        <v>14539785058.351561</v>
      </c>
      <c r="AL136" s="178">
        <f t="shared" ca="1" si="62"/>
        <v>14805373464.363306</v>
      </c>
      <c r="AM136" s="178">
        <f t="shared" ca="1" si="62"/>
        <v>15073611914.495056</v>
      </c>
      <c r="AN136" s="178">
        <f t="shared" ca="1" si="62"/>
        <v>15344522567.361917</v>
      </c>
      <c r="AO136" s="178">
        <f t="shared" ca="1" si="62"/>
        <v>15618127751.601</v>
      </c>
      <c r="AP136" s="178">
        <f t="shared" ca="1" si="62"/>
        <v>15894449967.111151</v>
      </c>
      <c r="AQ136" s="178">
        <f t="shared" ca="1" si="62"/>
        <v>16173511886.301371</v>
      </c>
      <c r="AR136" s="178">
        <f t="shared" ca="1" si="62"/>
        <v>16440998095.206522</v>
      </c>
      <c r="AS136" s="178">
        <f t="shared" ca="1" si="62"/>
        <v>16715855979.07659</v>
      </c>
      <c r="AT136" s="178">
        <f t="shared" ca="1" si="62"/>
        <v>16993084215.829824</v>
      </c>
      <c r="AU136" s="178">
        <f t="shared" ca="1" si="62"/>
        <v>17272699805.741142</v>
      </c>
      <c r="AV136" s="178">
        <f t="shared" ca="1" si="62"/>
        <v>17554719860.691818</v>
      </c>
      <c r="AW136" s="178">
        <f t="shared" ca="1" si="62"/>
        <v>17839161604.864971</v>
      </c>
      <c r="AX136" s="178">
        <f t="shared" ca="1" si="62"/>
        <v>18126042375.445232</v>
      </c>
      <c r="AY136" s="178">
        <f t="shared" ca="1" si="62"/>
        <v>18415379623.322605</v>
      </c>
      <c r="AZ136" s="178">
        <f t="shared" ca="1" si="62"/>
        <v>18707190913.80061</v>
      </c>
      <c r="BA136" s="178">
        <f t="shared" ca="1" si="62"/>
        <v>19001493927.308624</v>
      </c>
      <c r="BB136" s="178">
        <f t="shared" ca="1" si="62"/>
        <v>19286956969.390965</v>
      </c>
      <c r="BC136" s="178">
        <f t="shared" ca="1" si="62"/>
        <v>19556432163.711338</v>
      </c>
      <c r="BD136" s="178">
        <f t="shared" ca="1" si="62"/>
        <v>19827940004.258785</v>
      </c>
      <c r="BE136" s="178">
        <f t="shared" ca="1" si="62"/>
        <v>20101493318.680862</v>
      </c>
      <c r="BF136" s="178">
        <f t="shared" ca="1" si="62"/>
        <v>20377105008.871117</v>
      </c>
      <c r="BG136" s="178">
        <f t="shared" ca="1" si="62"/>
        <v>20654788051.377323</v>
      </c>
      <c r="BH136" s="178">
        <f t="shared" ca="1" si="62"/>
        <v>20934555497.811977</v>
      </c>
      <c r="BI136" s="178">
        <f t="shared" ca="1" si="62"/>
        <v>21216420475.264862</v>
      </c>
      <c r="BJ136" s="178">
        <f t="shared" ca="1" si="62"/>
        <v>21500396186.717911</v>
      </c>
      <c r="BK136" s="178">
        <f t="shared" ca="1" si="62"/>
        <v>21786495911.462166</v>
      </c>
      <c r="BL136" s="178">
        <f t="shared" ca="1" si="62"/>
        <v>22068665669.149765</v>
      </c>
      <c r="BM136" s="178">
        <f t="shared" ca="1" si="62"/>
        <v>22336405932.229359</v>
      </c>
      <c r="BN136" s="178">
        <f t="shared" ca="1" si="62"/>
        <v>22606012303.428928</v>
      </c>
      <c r="BO136" s="178">
        <f t="shared" ca="1" si="62"/>
        <v>22877495762.093964</v>
      </c>
      <c r="BP136" s="178">
        <f t="shared" ref="BP136:CF136" ca="1" si="63">SUM(BP82:BP84,BP91:BP96,BP100:BP130)</f>
        <v>23150867346.992348</v>
      </c>
      <c r="BQ136" s="178">
        <f t="shared" ca="1" si="63"/>
        <v>23426138156.620274</v>
      </c>
      <c r="BR136" s="178">
        <f t="shared" ca="1" si="63"/>
        <v>23703319349.509811</v>
      </c>
      <c r="BS136" s="178">
        <f t="shared" ca="1" si="63"/>
        <v>23982422144.537823</v>
      </c>
      <c r="BT136" s="178">
        <f t="shared" ca="1" si="63"/>
        <v>24263457821.236557</v>
      </c>
      <c r="BU136" s="178">
        <f t="shared" ca="1" si="63"/>
        <v>24546437720.105743</v>
      </c>
      <c r="BV136" s="178">
        <f t="shared" ca="1" si="63"/>
        <v>24825184490.879612</v>
      </c>
      <c r="BW136" s="178">
        <f t="shared" ca="1" si="63"/>
        <v>25102184537.251949</v>
      </c>
      <c r="BX136" s="178">
        <f t="shared" ca="1" si="63"/>
        <v>25380991970.381313</v>
      </c>
      <c r="BY136" s="178">
        <f t="shared" ca="1" si="63"/>
        <v>25661616772.26709</v>
      </c>
      <c r="BZ136" s="178">
        <f t="shared" ca="1" si="63"/>
        <v>25944068975.668274</v>
      </c>
      <c r="CA136" s="178">
        <f t="shared" ca="1" si="63"/>
        <v>26228358664.349113</v>
      </c>
      <c r="CB136" s="178">
        <f t="shared" ca="1" si="63"/>
        <v>26514495973.325935</v>
      </c>
      <c r="CC136" s="178">
        <f t="shared" ca="1" si="63"/>
        <v>26802491089.115108</v>
      </c>
      <c r="CD136" s="178">
        <f t="shared" ca="1" si="63"/>
        <v>27092354249.982155</v>
      </c>
      <c r="CE136" s="178">
        <f t="shared" ca="1" si="63"/>
        <v>27384095746.19207</v>
      </c>
      <c r="CF136" s="178">
        <f t="shared" ca="1" si="63"/>
        <v>27677725920.260788</v>
      </c>
      <c r="CG136" s="230">
        <f ca="1">CF136*(1+'Case 3 Assumptions'!$C$240)</f>
        <v>28162086123.865353</v>
      </c>
    </row>
    <row r="137" spans="1:85" x14ac:dyDescent="0.2">
      <c r="C137" s="122"/>
      <c r="D137" s="122"/>
      <c r="E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2"/>
      <c r="CE137" s="122"/>
      <c r="CF137" s="122">
        <f ca="1">CG136/('Inflation-Interest'!$I$13-'Case 3 Assumptions'!$C$240)</f>
        <v>6017539770056.7031</v>
      </c>
    </row>
    <row r="138" spans="1:85" x14ac:dyDescent="0.2">
      <c r="B138" s="128" t="s">
        <v>214</v>
      </c>
      <c r="C138" s="313">
        <f t="shared" ref="C138:BN138" si="64">C136/C40</f>
        <v>0</v>
      </c>
      <c r="D138" s="313">
        <f t="shared" ca="1" si="64"/>
        <v>6.2434801157961808E-3</v>
      </c>
      <c r="E138" s="313">
        <f t="shared" ca="1" si="64"/>
        <v>3.9477753981155602E-3</v>
      </c>
      <c r="F138" s="313">
        <f t="shared" ca="1" si="64"/>
        <v>3.9153373110725354E-3</v>
      </c>
      <c r="G138" s="313">
        <f t="shared" ca="1" si="64"/>
        <v>3.8621397237880669E-3</v>
      </c>
      <c r="H138" s="313">
        <f t="shared" ca="1" si="64"/>
        <v>4.3265966570892201E-3</v>
      </c>
      <c r="I138" s="313">
        <f t="shared" ca="1" si="64"/>
        <v>4.1995300368213185E-3</v>
      </c>
      <c r="J138" s="313">
        <f t="shared" ca="1" si="64"/>
        <v>4.1425279092793957E-3</v>
      </c>
      <c r="K138" s="313">
        <f t="shared" ca="1" si="64"/>
        <v>4.0873007808808577E-3</v>
      </c>
      <c r="L138" s="313">
        <f t="shared" ca="1" si="64"/>
        <v>4.0337128303023486E-3</v>
      </c>
      <c r="M138" s="313">
        <f t="shared" ca="1" si="64"/>
        <v>3.9816410550456297E-3</v>
      </c>
      <c r="N138" s="313">
        <f t="shared" ca="1" si="64"/>
        <v>3.9749959782912686E-3</v>
      </c>
      <c r="O138" s="313">
        <f t="shared" ca="1" si="64"/>
        <v>3.9734049296848541E-3</v>
      </c>
      <c r="P138" s="313">
        <f t="shared" ca="1" si="64"/>
        <v>3.9723153123903043E-3</v>
      </c>
      <c r="Q138" s="313">
        <f t="shared" ca="1" si="64"/>
        <v>3.9716749321733096E-3</v>
      </c>
      <c r="R138" s="313">
        <f t="shared" ca="1" si="64"/>
        <v>3.9714357283742313E-3</v>
      </c>
      <c r="S138" s="313">
        <f t="shared" ca="1" si="64"/>
        <v>3.9715534030711642E-3</v>
      </c>
      <c r="T138" s="313">
        <f t="shared" ca="1" si="64"/>
        <v>3.9719870891125383E-3</v>
      </c>
      <c r="U138" s="313">
        <f t="shared" ca="1" si="64"/>
        <v>3.972699052441451E-3</v>
      </c>
      <c r="V138" s="313">
        <f t="shared" ca="1" si="64"/>
        <v>3.9736544247239583E-3</v>
      </c>
      <c r="W138" s="313">
        <f t="shared" ca="1" si="64"/>
        <v>3.9748209628011934E-3</v>
      </c>
      <c r="X138" s="313">
        <f t="shared" ca="1" si="64"/>
        <v>3.9921980319093126E-3</v>
      </c>
      <c r="Y138" s="313">
        <f t="shared" ca="1" si="64"/>
        <v>3.579577216279343E-3</v>
      </c>
      <c r="Z138" s="313">
        <f t="shared" ca="1" si="64"/>
        <v>3.6122633246187391E-3</v>
      </c>
      <c r="AA138" s="313">
        <f t="shared" ca="1" si="64"/>
        <v>3.6446420722602542E-3</v>
      </c>
      <c r="AB138" s="313">
        <f t="shared" ca="1" si="64"/>
        <v>3.6767153515866987E-3</v>
      </c>
      <c r="AC138" s="313">
        <f t="shared" ca="1" si="64"/>
        <v>3.7084850449257021E-3</v>
      </c>
      <c r="AD138" s="313">
        <f t="shared" ca="1" si="64"/>
        <v>3.7399530245992561E-3</v>
      </c>
      <c r="AE138" s="313">
        <f t="shared" ca="1" si="64"/>
        <v>3.7711211529729938E-3</v>
      </c>
      <c r="AF138" s="313">
        <f t="shared" ca="1" si="64"/>
        <v>3.8019912825052672E-3</v>
      </c>
      <c r="AG138" s="313">
        <f t="shared" ca="1" si="64"/>
        <v>3.8325652557959777E-3</v>
      </c>
      <c r="AH138" s="313">
        <f t="shared" ca="1" si="64"/>
        <v>3.8665489103739546E-3</v>
      </c>
      <c r="AI138" s="313">
        <f t="shared" ca="1" si="64"/>
        <v>3.9041984115426088E-3</v>
      </c>
      <c r="AJ138" s="313">
        <f t="shared" ca="1" si="64"/>
        <v>3.9415947788698311E-3</v>
      </c>
      <c r="AK138" s="313">
        <f t="shared" ca="1" si="64"/>
        <v>3.9787391704994594E-3</v>
      </c>
      <c r="AL138" s="313">
        <f t="shared" ca="1" si="64"/>
        <v>4.0156327399675845E-3</v>
      </c>
      <c r="AM138" s="313">
        <f t="shared" ca="1" si="64"/>
        <v>4.0522766362195992E-3</v>
      </c>
      <c r="AN138" s="313">
        <f t="shared" ca="1" si="64"/>
        <v>4.0886720036271678E-3</v>
      </c>
      <c r="AO138" s="313">
        <f t="shared" ca="1" si="64"/>
        <v>4.1248199820051509E-3</v>
      </c>
      <c r="AP138" s="313">
        <f t="shared" ca="1" si="64"/>
        <v>4.1607217066284789E-3</v>
      </c>
      <c r="AQ138" s="313">
        <f t="shared" ca="1" si="64"/>
        <v>4.1963783082489374E-3</v>
      </c>
      <c r="AR138" s="313">
        <f t="shared" ca="1" si="64"/>
        <v>4.2295845589772115E-3</v>
      </c>
      <c r="AS138" s="313">
        <f t="shared" ca="1" si="64"/>
        <v>4.2638054961963772E-3</v>
      </c>
      <c r="AT138" s="313">
        <f t="shared" ca="1" si="64"/>
        <v>4.2977406645924492E-3</v>
      </c>
      <c r="AU138" s="313">
        <f t="shared" ca="1" si="64"/>
        <v>4.3313916262540473E-3</v>
      </c>
      <c r="AV138" s="313">
        <f t="shared" ca="1" si="64"/>
        <v>4.3647599359010062E-3</v>
      </c>
      <c r="AW138" s="313">
        <f t="shared" ca="1" si="64"/>
        <v>4.3978471409165916E-3</v>
      </c>
      <c r="AX138" s="313">
        <f t="shared" ca="1" si="64"/>
        <v>4.4306547813795991E-3</v>
      </c>
      <c r="AY138" s="313">
        <f t="shared" ca="1" si="64"/>
        <v>4.4631843900962975E-3</v>
      </c>
      <c r="AZ138" s="313">
        <f t="shared" ca="1" si="64"/>
        <v>4.4954374926322628E-3</v>
      </c>
      <c r="BA138" s="313">
        <f t="shared" ca="1" si="64"/>
        <v>4.5274156073440491E-3</v>
      </c>
      <c r="BB138" s="313">
        <f t="shared" ca="1" si="64"/>
        <v>4.5582529311668646E-3</v>
      </c>
      <c r="BC138" s="313">
        <f t="shared" ca="1" si="64"/>
        <v>4.5845469658517077E-3</v>
      </c>
      <c r="BD138" s="313">
        <f t="shared" ca="1" si="64"/>
        <v>4.6105898341860137E-3</v>
      </c>
      <c r="BE138" s="313">
        <f t="shared" ca="1" si="64"/>
        <v>4.6363830139194784E-3</v>
      </c>
      <c r="BF138" s="313">
        <f t="shared" ca="1" si="64"/>
        <v>4.6619279753801817E-3</v>
      </c>
      <c r="BG138" s="313">
        <f t="shared" ca="1" si="64"/>
        <v>4.6872261815090032E-3</v>
      </c>
      <c r="BH138" s="313">
        <f t="shared" ca="1" si="64"/>
        <v>4.7122790878938959E-3</v>
      </c>
      <c r="BI138" s="313">
        <f t="shared" ca="1" si="64"/>
        <v>4.7370881428039921E-3</v>
      </c>
      <c r="BJ138" s="313">
        <f t="shared" ca="1" si="64"/>
        <v>4.7616547872235829E-3</v>
      </c>
      <c r="BK138" s="313">
        <f t="shared" ca="1" si="64"/>
        <v>4.785980454885915E-3</v>
      </c>
      <c r="BL138" s="313">
        <f t="shared" ca="1" si="64"/>
        <v>4.8087273813919151E-3</v>
      </c>
      <c r="BM138" s="313">
        <f t="shared" ca="1" si="64"/>
        <v>4.8276738299956679E-3</v>
      </c>
      <c r="BN138" s="313">
        <f t="shared" ca="1" si="64"/>
        <v>4.8463986138722421E-3</v>
      </c>
      <c r="BO138" s="313">
        <f t="shared" ref="BO138:CF138" ca="1" si="65">BO136/BO40</f>
        <v>4.8649031767345387E-3</v>
      </c>
      <c r="BP138" s="313">
        <f t="shared" ca="1" si="65"/>
        <v>4.8831889543946476E-3</v>
      </c>
      <c r="BQ138" s="313">
        <f t="shared" ca="1" si="65"/>
        <v>4.9012573748035623E-3</v>
      </c>
      <c r="BR138" s="313">
        <f t="shared" ca="1" si="65"/>
        <v>4.9191098580907127E-3</v>
      </c>
      <c r="BS138" s="313">
        <f t="shared" ca="1" si="65"/>
        <v>4.9367478166032781E-3</v>
      </c>
      <c r="BT138" s="313">
        <f t="shared" ca="1" si="65"/>
        <v>4.9541726549453503E-3</v>
      </c>
      <c r="BU138" s="313">
        <f t="shared" ca="1" si="65"/>
        <v>4.9713857700168828E-3</v>
      </c>
      <c r="BV138" s="313">
        <f t="shared" ca="1" si="65"/>
        <v>4.9849989404422649E-3</v>
      </c>
      <c r="BW138" s="313">
        <f t="shared" ca="1" si="65"/>
        <v>4.9976714140704433E-3</v>
      </c>
      <c r="BX138" s="313">
        <f t="shared" ca="1" si="65"/>
        <v>5.0101227663988312E-3</v>
      </c>
      <c r="BY138" s="313">
        <f t="shared" ca="1" si="65"/>
        <v>5.0223547592518243E-3</v>
      </c>
      <c r="BZ138" s="313">
        <f t="shared" ca="1" si="65"/>
        <v>5.0343691429438567E-3</v>
      </c>
      <c r="CA138" s="313">
        <f t="shared" ca="1" si="65"/>
        <v>5.046167656347903E-3</v>
      </c>
      <c r="CB138" s="313">
        <f t="shared" ca="1" si="65"/>
        <v>5.0577520269636219E-3</v>
      </c>
      <c r="CC138" s="313">
        <f t="shared" ca="1" si="65"/>
        <v>5.0691239709851083E-3</v>
      </c>
      <c r="CD138" s="313">
        <f t="shared" ca="1" si="65"/>
        <v>5.0802851933682549E-3</v>
      </c>
      <c r="CE138" s="313">
        <f t="shared" ca="1" si="65"/>
        <v>5.091237387897741E-3</v>
      </c>
      <c r="CF138" s="313">
        <f t="shared" ca="1" si="65"/>
        <v>5.101982237253647E-3</v>
      </c>
    </row>
    <row r="140" spans="1:85" x14ac:dyDescent="0.2">
      <c r="B140" s="128" t="s">
        <v>215</v>
      </c>
      <c r="C140" s="229">
        <f ca="1">NPV('Inflation-Interest'!$I$13,'Program Case 3 - Forecasts'!F136:CF136)+C141</f>
        <v>1221661281282.0142</v>
      </c>
    </row>
    <row r="141" spans="1:85" x14ac:dyDescent="0.2">
      <c r="B141" s="120" t="s">
        <v>216</v>
      </c>
      <c r="C141" s="239">
        <f ca="1">CF137/((1+'Inflation-Interest'!$I$13)^100)</f>
        <v>670935915810.08325</v>
      </c>
    </row>
    <row r="142" spans="1:85" x14ac:dyDescent="0.2">
      <c r="B142" s="120" t="s">
        <v>217</v>
      </c>
      <c r="C142" s="233">
        <f ca="1">C140-C141</f>
        <v>550725365471.93091</v>
      </c>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c r="AB142" s="233"/>
      <c r="AC142" s="233"/>
      <c r="AD142" s="233"/>
      <c r="AE142" s="233"/>
      <c r="AF142" s="233"/>
      <c r="AG142" s="233"/>
      <c r="AH142" s="233"/>
      <c r="AI142" s="233"/>
      <c r="AJ142" s="233"/>
      <c r="AK142" s="233"/>
      <c r="AL142" s="233"/>
      <c r="AM142" s="233"/>
      <c r="AN142" s="233"/>
      <c r="AO142" s="233"/>
      <c r="AP142" s="233"/>
      <c r="AQ142" s="233"/>
      <c r="AR142" s="233"/>
      <c r="AS142" s="233"/>
      <c r="AT142" s="233"/>
      <c r="AU142" s="233"/>
      <c r="AV142" s="233"/>
      <c r="AW142" s="233"/>
      <c r="AX142" s="233"/>
      <c r="AY142" s="233"/>
      <c r="AZ142" s="233"/>
      <c r="BA142" s="233"/>
      <c r="BB142" s="233"/>
      <c r="BC142" s="233"/>
      <c r="BD142" s="233"/>
      <c r="BE142" s="233"/>
      <c r="BF142" s="233"/>
      <c r="BG142" s="233"/>
      <c r="BH142" s="233"/>
      <c r="BI142" s="233"/>
      <c r="BJ142" s="233"/>
      <c r="BK142" s="233"/>
      <c r="BL142" s="233"/>
      <c r="BM142" s="233"/>
      <c r="BN142" s="233"/>
      <c r="BO142" s="233"/>
      <c r="BP142" s="233"/>
      <c r="BQ142" s="233"/>
      <c r="BR142" s="233"/>
      <c r="BS142" s="233"/>
      <c r="BT142" s="233"/>
      <c r="BU142" s="233"/>
      <c r="BV142" s="233"/>
      <c r="BW142" s="233"/>
      <c r="BX142" s="233"/>
      <c r="BY142" s="233"/>
      <c r="BZ142" s="233"/>
      <c r="CA142" s="233"/>
      <c r="CB142" s="233"/>
      <c r="CC142" s="233"/>
      <c r="CD142" s="233"/>
      <c r="CE142" s="233"/>
      <c r="CF142" s="233"/>
    </row>
    <row r="143" spans="1:85" x14ac:dyDescent="0.2">
      <c r="C143" s="189"/>
    </row>
    <row r="144" spans="1:85" x14ac:dyDescent="0.2">
      <c r="C144" s="189"/>
      <c r="H144" s="247"/>
    </row>
    <row r="145" spans="3:3" x14ac:dyDescent="0.2">
      <c r="C145" s="189"/>
    </row>
  </sheetData>
  <conditionalFormatting sqref="B43:B45">
    <cfRule type="expression" dxfId="6" priority="1">
      <formula>MOD(ROW(),3)=2</formula>
    </cfRule>
  </conditionalFormatting>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A04B9-92FD-8F46-BB2E-35FCC2BC0ED4}">
  <sheetPr>
    <tabColor theme="9"/>
  </sheetPr>
  <dimension ref="A1"/>
  <sheetViews>
    <sheetView workbookViewId="0">
      <selection sqref="A1:XFD1048576"/>
    </sheetView>
  </sheetViews>
  <sheetFormatPr baseColWidth="10" defaultColWidth="11.3984375" defaultRowHeight="14" x14ac:dyDescent="0.2"/>
  <cols>
    <col min="1" max="16384" width="11.3984375" style="248"/>
  </cols>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7EF16-1FD4-754E-BECE-775FA7A2D5F9}">
  <dimension ref="A1:K243"/>
  <sheetViews>
    <sheetView showGridLines="0" zoomScale="82" workbookViewId="0">
      <selection activeCell="C60" sqref="C60"/>
    </sheetView>
  </sheetViews>
  <sheetFormatPr baseColWidth="10" defaultColWidth="8.796875" defaultRowHeight="15" x14ac:dyDescent="0.2"/>
  <cols>
    <col min="1" max="1" width="3.59765625" style="120" customWidth="1"/>
    <col min="2" max="2" width="55.19921875" style="120" customWidth="1"/>
    <col min="3" max="3" width="21.796875" style="145" customWidth="1"/>
    <col min="4" max="4" width="72.796875" style="120" customWidth="1"/>
    <col min="5" max="5" width="37.796875" style="120" customWidth="1"/>
    <col min="6" max="6" width="35.59765625" style="120" customWidth="1"/>
    <col min="7" max="7" width="29.59765625" style="120" customWidth="1"/>
    <col min="8" max="8" width="29.3984375" style="120" customWidth="1"/>
    <col min="9" max="10" width="16" style="120" customWidth="1"/>
    <col min="11" max="16384" width="8.796875" style="120"/>
  </cols>
  <sheetData>
    <row r="1" spans="1:10" x14ac:dyDescent="0.2">
      <c r="A1" s="118"/>
      <c r="B1" s="121"/>
      <c r="C1" s="140"/>
    </row>
    <row r="2" spans="1:10" x14ac:dyDescent="0.2">
      <c r="A2" s="118"/>
      <c r="B2" s="123"/>
      <c r="C2" s="140"/>
    </row>
    <row r="3" spans="1:10" x14ac:dyDescent="0.2">
      <c r="A3" s="118"/>
      <c r="B3" s="118"/>
      <c r="C3" s="141"/>
    </row>
    <row r="4" spans="1:10" x14ac:dyDescent="0.2">
      <c r="A4" s="118"/>
      <c r="B4" s="118"/>
      <c r="C4" s="141"/>
    </row>
    <row r="5" spans="1:10" x14ac:dyDescent="0.2">
      <c r="A5" s="118"/>
      <c r="B5" s="118"/>
      <c r="C5" s="141"/>
    </row>
    <row r="6" spans="1:10" ht="19" x14ac:dyDescent="0.2">
      <c r="A6" s="118"/>
      <c r="B6" s="124" t="s">
        <v>30</v>
      </c>
      <c r="C6" s="142"/>
    </row>
    <row r="7" spans="1:10" x14ac:dyDescent="0.2">
      <c r="A7" s="118"/>
      <c r="B7" s="126"/>
      <c r="C7" s="143"/>
    </row>
    <row r="8" spans="1:10" x14ac:dyDescent="0.2">
      <c r="A8" s="118"/>
      <c r="B8" s="10"/>
      <c r="C8" s="86" t="s">
        <v>79</v>
      </c>
      <c r="D8" s="86" t="s">
        <v>80</v>
      </c>
      <c r="E8" s="86" t="s">
        <v>81</v>
      </c>
      <c r="F8" s="86"/>
      <c r="G8" s="86"/>
      <c r="H8" s="86"/>
      <c r="I8" s="86"/>
      <c r="J8" s="86"/>
    </row>
    <row r="9" spans="1:10" x14ac:dyDescent="0.2">
      <c r="A9" s="118"/>
      <c r="B9" s="129" t="s">
        <v>249</v>
      </c>
      <c r="C9" s="144"/>
      <c r="D9" s="129"/>
      <c r="E9" s="129"/>
      <c r="F9" s="129"/>
      <c r="G9" s="129"/>
      <c r="H9" s="129"/>
      <c r="I9" s="129"/>
      <c r="J9" s="129"/>
    </row>
    <row r="10" spans="1:10" x14ac:dyDescent="0.2">
      <c r="A10" s="118"/>
      <c r="B10" s="191" t="s">
        <v>83</v>
      </c>
      <c r="C10" s="137">
        <f>('SSP Scenarios'!L20/'SSP Scenarios'!L19)^0.1-1</f>
        <v>6.4330566092567487E-3</v>
      </c>
      <c r="D10" s="136" t="s">
        <v>84</v>
      </c>
      <c r="E10" s="136" t="s">
        <v>9</v>
      </c>
      <c r="F10" s="136"/>
      <c r="G10" s="136"/>
      <c r="H10" s="136"/>
      <c r="I10" s="136"/>
      <c r="J10" s="136"/>
    </row>
    <row r="11" spans="1:10" x14ac:dyDescent="0.2">
      <c r="A11" s="118"/>
      <c r="B11" s="191" t="s">
        <v>85</v>
      </c>
      <c r="C11" s="137">
        <f>('SSP Scenarios'!L21/'SSP Scenarios'!L20)^0.1-1</f>
        <v>4.2650309076446291E-3</v>
      </c>
      <c r="D11" s="136" t="s">
        <v>84</v>
      </c>
      <c r="E11" s="136" t="s">
        <v>9</v>
      </c>
      <c r="F11" s="136"/>
      <c r="G11" s="136"/>
      <c r="H11" s="136"/>
      <c r="I11" s="136"/>
      <c r="J11" s="136"/>
    </row>
    <row r="12" spans="1:10" s="158" customFormat="1" x14ac:dyDescent="0.2">
      <c r="A12" s="156"/>
      <c r="B12" s="191" t="s">
        <v>86</v>
      </c>
      <c r="C12" s="137">
        <f>('SSP Scenarios'!L22/'SSP Scenarios'!L21)^0.1-1</f>
        <v>2.1224700224664605E-3</v>
      </c>
      <c r="D12" s="136" t="s">
        <v>84</v>
      </c>
      <c r="E12" s="136" t="s">
        <v>9</v>
      </c>
    </row>
    <row r="13" spans="1:10" s="158" customFormat="1" x14ac:dyDescent="0.2">
      <c r="A13" s="156"/>
      <c r="B13" s="191" t="s">
        <v>87</v>
      </c>
      <c r="C13" s="137">
        <f>('SSP Scenarios'!L23/'SSP Scenarios'!L22)^0.1-1</f>
        <v>1.1648903395000687E-4</v>
      </c>
      <c r="D13" s="136" t="s">
        <v>84</v>
      </c>
      <c r="E13" s="136" t="s">
        <v>9</v>
      </c>
    </row>
    <row r="14" spans="1:10" s="158" customFormat="1" x14ac:dyDescent="0.2">
      <c r="A14" s="156"/>
      <c r="B14" s="191" t="s">
        <v>88</v>
      </c>
      <c r="C14" s="137">
        <f>('SSP Scenarios'!L24/'SSP Scenarios'!L23)^0.1-1</f>
        <v>-1.5237940828598528E-3</v>
      </c>
      <c r="D14" s="136" t="s">
        <v>84</v>
      </c>
      <c r="E14" s="136" t="s">
        <v>9</v>
      </c>
    </row>
    <row r="15" spans="1:10" s="158" customFormat="1" x14ac:dyDescent="0.2">
      <c r="A15" s="156"/>
      <c r="B15" s="191" t="s">
        <v>89</v>
      </c>
      <c r="C15" s="137">
        <f>('SSP Scenarios'!L25/'SSP Scenarios'!L24)^0.1-1</f>
        <v>-3.1166351128762981E-3</v>
      </c>
      <c r="D15" s="136" t="s">
        <v>84</v>
      </c>
      <c r="E15" s="136" t="s">
        <v>9</v>
      </c>
    </row>
    <row r="16" spans="1:10" s="158" customFormat="1" x14ac:dyDescent="0.2">
      <c r="A16" s="156"/>
      <c r="B16" s="191" t="s">
        <v>90</v>
      </c>
      <c r="C16" s="137">
        <f>('SSP Scenarios'!L26/'SSP Scenarios'!L25)^0.1-1</f>
        <v>-4.6065217091039168E-3</v>
      </c>
      <c r="D16" s="136" t="s">
        <v>84</v>
      </c>
      <c r="E16" s="136" t="s">
        <v>9</v>
      </c>
    </row>
    <row r="17" spans="1:11" s="158" customFormat="1" x14ac:dyDescent="0.2">
      <c r="A17" s="156"/>
      <c r="B17" s="191" t="s">
        <v>91</v>
      </c>
      <c r="C17" s="137">
        <f>('SSP Scenarios'!L27/'SSP Scenarios'!L26)^0.1-1</f>
        <v>-5.9014050350900682E-3</v>
      </c>
      <c r="D17" s="136" t="s">
        <v>84</v>
      </c>
      <c r="E17" s="136" t="s">
        <v>9</v>
      </c>
    </row>
    <row r="18" spans="1:11" s="158" customFormat="1" x14ac:dyDescent="0.2">
      <c r="A18" s="156"/>
      <c r="B18" s="190"/>
      <c r="C18" s="157"/>
      <c r="E18" s="159"/>
    </row>
    <row r="19" spans="1:11" x14ac:dyDescent="0.2">
      <c r="A19" s="118"/>
      <c r="B19" s="129" t="s">
        <v>250</v>
      </c>
      <c r="C19" s="144"/>
      <c r="D19" s="129"/>
      <c r="E19" s="129"/>
      <c r="F19" s="129"/>
      <c r="G19" s="129"/>
      <c r="H19" s="129"/>
      <c r="I19" s="129"/>
      <c r="J19" s="129"/>
    </row>
    <row r="20" spans="1:11" x14ac:dyDescent="0.2">
      <c r="A20" s="118"/>
      <c r="B20" s="191" t="s">
        <v>83</v>
      </c>
      <c r="C20" s="137">
        <f>('SSP Scenarios'!Q20/'SSP Scenarios'!Q19)^0.1-1</f>
        <v>4.9883315865613342E-2</v>
      </c>
      <c r="D20" s="136" t="s">
        <v>93</v>
      </c>
      <c r="E20" s="136" t="s">
        <v>9</v>
      </c>
      <c r="F20" s="136"/>
      <c r="G20" s="136"/>
      <c r="H20" s="136"/>
      <c r="I20" s="136"/>
      <c r="J20" s="136"/>
    </row>
    <row r="21" spans="1:11" x14ac:dyDescent="0.2">
      <c r="A21" s="118"/>
      <c r="B21" s="191" t="s">
        <v>85</v>
      </c>
      <c r="C21" s="137">
        <f>('SSP Scenarios'!Q21/'SSP Scenarios'!Q20)^0.1-1</f>
        <v>4.6097770732041798E-2</v>
      </c>
      <c r="D21" s="136" t="s">
        <v>93</v>
      </c>
      <c r="E21" s="136" t="s">
        <v>9</v>
      </c>
      <c r="F21" s="136"/>
      <c r="G21" s="136"/>
      <c r="H21" s="136"/>
      <c r="I21" s="136"/>
      <c r="J21" s="136"/>
    </row>
    <row r="22" spans="1:11" x14ac:dyDescent="0.2">
      <c r="A22" s="118"/>
      <c r="B22" s="191" t="s">
        <v>86</v>
      </c>
      <c r="C22" s="137">
        <f>('SSP Scenarios'!Q22/'SSP Scenarios'!Q21)^0.1-1</f>
        <v>3.4338873625885835E-2</v>
      </c>
      <c r="D22" s="136" t="s">
        <v>93</v>
      </c>
      <c r="E22" s="136" t="s">
        <v>9</v>
      </c>
      <c r="F22" s="136"/>
      <c r="G22" s="136"/>
      <c r="H22" s="136"/>
      <c r="I22" s="136"/>
      <c r="J22" s="136"/>
    </row>
    <row r="23" spans="1:11" x14ac:dyDescent="0.2">
      <c r="A23" s="118"/>
      <c r="B23" s="191" t="s">
        <v>87</v>
      </c>
      <c r="C23" s="137">
        <f>('SSP Scenarios'!Q23/'SSP Scenarios'!Q22)^0.1-1</f>
        <v>2.7487298019640782E-2</v>
      </c>
      <c r="D23" s="136" t="s">
        <v>93</v>
      </c>
      <c r="E23" s="136" t="s">
        <v>9</v>
      </c>
      <c r="F23" s="136"/>
      <c r="G23" s="136"/>
      <c r="H23" s="136"/>
      <c r="I23" s="136"/>
      <c r="J23" s="136"/>
    </row>
    <row r="24" spans="1:11" x14ac:dyDescent="0.2">
      <c r="A24" s="118"/>
      <c r="B24" s="191" t="s">
        <v>88</v>
      </c>
      <c r="C24" s="137">
        <f>('SSP Scenarios'!Q24/'SSP Scenarios'!Q23)^0.1-1</f>
        <v>2.3912603459313786E-2</v>
      </c>
      <c r="D24" s="136" t="s">
        <v>93</v>
      </c>
      <c r="E24" s="136" t="s">
        <v>9</v>
      </c>
      <c r="F24" s="136"/>
      <c r="G24" s="136"/>
      <c r="H24" s="136"/>
      <c r="I24" s="136"/>
      <c r="J24" s="136"/>
    </row>
    <row r="25" spans="1:11" x14ac:dyDescent="0.2">
      <c r="A25" s="118"/>
      <c r="B25" s="191" t="s">
        <v>89</v>
      </c>
      <c r="C25" s="137">
        <f>('SSP Scenarios'!Q25/'SSP Scenarios'!Q24)^0.1-1</f>
        <v>2.0294261124031987E-2</v>
      </c>
      <c r="D25" s="136" t="s">
        <v>93</v>
      </c>
      <c r="E25" s="136" t="s">
        <v>9</v>
      </c>
      <c r="F25" s="136"/>
      <c r="G25" s="136"/>
      <c r="H25" s="136"/>
      <c r="I25" s="136"/>
      <c r="J25" s="136"/>
    </row>
    <row r="26" spans="1:11" x14ac:dyDescent="0.2">
      <c r="A26" s="118"/>
      <c r="B26" s="191" t="s">
        <v>90</v>
      </c>
      <c r="C26" s="137">
        <f>('SSP Scenarios'!Q26/'SSP Scenarios'!Q25)^0.1-1</f>
        <v>1.7661294917394876E-2</v>
      </c>
      <c r="D26" s="136" t="s">
        <v>93</v>
      </c>
      <c r="E26" s="136" t="s">
        <v>9</v>
      </c>
      <c r="F26" s="136"/>
      <c r="G26" s="136"/>
      <c r="H26" s="136"/>
      <c r="I26" s="136"/>
      <c r="J26" s="136"/>
    </row>
    <row r="27" spans="1:11" x14ac:dyDescent="0.2">
      <c r="A27" s="118"/>
      <c r="B27" s="191" t="s">
        <v>91</v>
      </c>
      <c r="C27" s="137">
        <f>('SSP Scenarios'!Q27/'SSP Scenarios'!Q26)^0.1-1</f>
        <v>1.5697161138283455E-2</v>
      </c>
      <c r="D27" s="136" t="s">
        <v>93</v>
      </c>
      <c r="E27" s="136" t="s">
        <v>9</v>
      </c>
      <c r="F27" s="136"/>
      <c r="G27" s="136"/>
      <c r="H27" s="136"/>
      <c r="I27" s="136"/>
      <c r="J27" s="136"/>
    </row>
    <row r="28" spans="1:11" s="158" customFormat="1" x14ac:dyDescent="0.2">
      <c r="A28" s="156"/>
    </row>
    <row r="29" spans="1:11" s="158" customFormat="1" x14ac:dyDescent="0.2">
      <c r="A29" s="156"/>
      <c r="B29" s="191"/>
      <c r="C29" s="192"/>
      <c r="D29" s="136"/>
      <c r="E29" s="136"/>
    </row>
    <row r="30" spans="1:11" x14ac:dyDescent="0.2">
      <c r="A30" s="118"/>
      <c r="B30" s="129" t="s">
        <v>94</v>
      </c>
      <c r="C30" s="144"/>
      <c r="D30" s="129"/>
      <c r="E30" s="129"/>
      <c r="F30" s="129"/>
      <c r="G30" s="129"/>
      <c r="H30" s="129"/>
      <c r="I30" s="129"/>
      <c r="J30" s="129"/>
      <c r="K30" s="158"/>
    </row>
    <row r="31" spans="1:11" x14ac:dyDescent="0.2">
      <c r="A31" s="118"/>
      <c r="B31" s="175" t="s">
        <v>95</v>
      </c>
      <c r="C31" s="139">
        <v>0.02</v>
      </c>
      <c r="D31" s="120" t="s">
        <v>96</v>
      </c>
      <c r="E31" s="4"/>
    </row>
    <row r="32" spans="1:11" x14ac:dyDescent="0.2">
      <c r="A32" s="118"/>
      <c r="B32" s="118" t="s">
        <v>97</v>
      </c>
      <c r="C32" s="139">
        <v>0.02</v>
      </c>
      <c r="D32" s="120" t="s">
        <v>98</v>
      </c>
      <c r="E32" s="4" t="s">
        <v>99</v>
      </c>
    </row>
    <row r="33" spans="1:10" x14ac:dyDescent="0.2">
      <c r="A33" s="118"/>
      <c r="B33" s="118" t="s">
        <v>100</v>
      </c>
      <c r="C33" s="139"/>
      <c r="D33" s="120" t="s">
        <v>101</v>
      </c>
      <c r="E33" s="4"/>
    </row>
    <row r="34" spans="1:10" x14ac:dyDescent="0.2">
      <c r="A34" s="118"/>
      <c r="B34" s="118"/>
      <c r="C34" s="138"/>
      <c r="E34" s="4"/>
    </row>
    <row r="35" spans="1:10" x14ac:dyDescent="0.2">
      <c r="A35" s="118"/>
      <c r="B35" s="129" t="s">
        <v>102</v>
      </c>
      <c r="C35" s="144"/>
      <c r="D35" s="129"/>
      <c r="E35" s="129"/>
      <c r="F35" s="129"/>
      <c r="G35" s="129"/>
      <c r="H35" s="129"/>
      <c r="I35" s="129"/>
      <c r="J35" s="129"/>
    </row>
    <row r="36" spans="1:10" x14ac:dyDescent="0.2">
      <c r="A36" s="118"/>
      <c r="B36" s="118" t="s">
        <v>31</v>
      </c>
      <c r="C36" s="163"/>
      <c r="D36" s="136"/>
      <c r="E36" s="136"/>
    </row>
    <row r="37" spans="1:10" x14ac:dyDescent="0.2">
      <c r="A37" s="118"/>
      <c r="B37" s="118" t="s">
        <v>32</v>
      </c>
      <c r="C37" s="137">
        <v>-0.03</v>
      </c>
      <c r="D37" s="136"/>
      <c r="E37" s="4"/>
      <c r="F37" s="4" t="s">
        <v>103</v>
      </c>
    </row>
    <row r="38" spans="1:10" x14ac:dyDescent="0.2">
      <c r="A38" s="118"/>
      <c r="B38" s="118" t="s">
        <v>33</v>
      </c>
      <c r="C38" s="163"/>
      <c r="E38" s="4"/>
      <c r="F38" s="4" t="s">
        <v>104</v>
      </c>
    </row>
    <row r="39" spans="1:10" x14ac:dyDescent="0.2">
      <c r="A39" s="118"/>
      <c r="B39" s="118" t="s">
        <v>34</v>
      </c>
      <c r="C39" s="163"/>
      <c r="D39" s="234">
        <v>0.75</v>
      </c>
      <c r="E39" s="4"/>
      <c r="F39" s="4" t="s">
        <v>105</v>
      </c>
    </row>
    <row r="40" spans="1:10" x14ac:dyDescent="0.2">
      <c r="A40" s="118"/>
      <c r="B40" s="118" t="s">
        <v>35</v>
      </c>
      <c r="C40" s="137">
        <v>-0.03</v>
      </c>
      <c r="E40" s="4"/>
    </row>
    <row r="41" spans="1:10" x14ac:dyDescent="0.2">
      <c r="A41" s="118"/>
      <c r="B41" s="118" t="s">
        <v>36</v>
      </c>
      <c r="C41" s="163"/>
      <c r="D41" s="234">
        <v>0.25</v>
      </c>
      <c r="E41" s="4"/>
    </row>
    <row r="42" spans="1:10" x14ac:dyDescent="0.2">
      <c r="A42" s="118"/>
      <c r="B42" s="126"/>
      <c r="C42" s="138"/>
      <c r="E42" s="4"/>
    </row>
    <row r="43" spans="1:10" x14ac:dyDescent="0.2">
      <c r="A43" s="118"/>
      <c r="B43" s="129" t="s">
        <v>106</v>
      </c>
      <c r="C43" s="144"/>
      <c r="D43" s="129"/>
      <c r="E43" s="129"/>
      <c r="F43" s="129"/>
      <c r="G43" s="129"/>
      <c r="H43" s="129"/>
      <c r="I43" s="129"/>
      <c r="J43" s="129"/>
    </row>
    <row r="44" spans="1:10" x14ac:dyDescent="0.2">
      <c r="A44" s="118"/>
      <c r="B44" s="132" t="s">
        <v>107</v>
      </c>
      <c r="C44" s="138"/>
      <c r="E44" s="4"/>
    </row>
    <row r="45" spans="1:10" ht="16" x14ac:dyDescent="0.2">
      <c r="A45" s="118"/>
      <c r="B45" s="130" t="s">
        <v>108</v>
      </c>
      <c r="C45" s="139">
        <v>0.2</v>
      </c>
      <c r="E45" s="4"/>
    </row>
    <row r="46" spans="1:10" ht="16" x14ac:dyDescent="0.2">
      <c r="A46" s="118"/>
      <c r="B46" s="130" t="s">
        <v>109</v>
      </c>
      <c r="C46" s="139">
        <v>0.15</v>
      </c>
      <c r="E46" s="4"/>
    </row>
    <row r="47" spans="1:10" ht="16" x14ac:dyDescent="0.2">
      <c r="A47" s="118"/>
      <c r="B47" s="130" t="s">
        <v>110</v>
      </c>
      <c r="C47" s="139">
        <v>0.2</v>
      </c>
      <c r="E47" s="4"/>
    </row>
    <row r="48" spans="1:10" ht="16" x14ac:dyDescent="0.2">
      <c r="A48" s="118"/>
      <c r="B48" s="130" t="s">
        <v>111</v>
      </c>
      <c r="C48" s="139">
        <v>0.2</v>
      </c>
      <c r="E48" s="4"/>
    </row>
    <row r="49" spans="1:10" ht="16" x14ac:dyDescent="0.2">
      <c r="A49" s="118"/>
      <c r="B49" s="130" t="s">
        <v>112</v>
      </c>
      <c r="C49" s="139">
        <v>0.05</v>
      </c>
      <c r="E49" s="4"/>
    </row>
    <row r="50" spans="1:10" ht="16" x14ac:dyDescent="0.2">
      <c r="A50" s="118"/>
      <c r="B50" s="131" t="s">
        <v>113</v>
      </c>
      <c r="C50" s="139"/>
      <c r="E50" s="4"/>
    </row>
    <row r="51" spans="1:10" ht="16" x14ac:dyDescent="0.2">
      <c r="A51" s="118"/>
      <c r="B51" s="130" t="s">
        <v>114</v>
      </c>
      <c r="C51" s="139">
        <v>0.2</v>
      </c>
      <c r="E51" s="4"/>
    </row>
    <row r="52" spans="1:10" x14ac:dyDescent="0.2">
      <c r="A52" s="118"/>
      <c r="B52" s="155" t="s">
        <v>115</v>
      </c>
      <c r="C52" s="195">
        <f>SUM(C45:C51)</f>
        <v>1</v>
      </c>
      <c r="E52" s="4"/>
    </row>
    <row r="53" spans="1:10" x14ac:dyDescent="0.2">
      <c r="A53" s="118"/>
      <c r="B53" s="126"/>
      <c r="C53" s="138"/>
      <c r="E53" s="4"/>
    </row>
    <row r="54" spans="1:10" x14ac:dyDescent="0.2">
      <c r="B54" s="129" t="s">
        <v>116</v>
      </c>
      <c r="C54" s="144"/>
      <c r="D54" s="129"/>
      <c r="E54" s="129"/>
      <c r="F54" s="129"/>
      <c r="G54" s="129"/>
      <c r="H54" s="129"/>
      <c r="I54" s="129"/>
      <c r="J54" s="129"/>
    </row>
    <row r="55" spans="1:10" x14ac:dyDescent="0.2">
      <c r="B55" s="126" t="s">
        <v>117</v>
      </c>
      <c r="C55" s="143"/>
    </row>
    <row r="56" spans="1:10" x14ac:dyDescent="0.2">
      <c r="B56" s="127" t="s">
        <v>118</v>
      </c>
      <c r="C56" s="141" t="s">
        <v>119</v>
      </c>
    </row>
    <row r="57" spans="1:10" x14ac:dyDescent="0.2">
      <c r="B57" s="127" t="s">
        <v>120</v>
      </c>
      <c r="C57" s="141" t="s">
        <v>119</v>
      </c>
    </row>
    <row r="58" spans="1:10" x14ac:dyDescent="0.2">
      <c r="B58" s="126" t="s">
        <v>121</v>
      </c>
      <c r="C58" s="143"/>
    </row>
    <row r="59" spans="1:10" s="122" customFormat="1" x14ac:dyDescent="0.2">
      <c r="A59" s="120"/>
      <c r="B59" s="132" t="s">
        <v>107</v>
      </c>
      <c r="C59" s="143"/>
      <c r="D59" s="120"/>
      <c r="E59" s="120"/>
    </row>
    <row r="60" spans="1:10" s="122" customFormat="1" ht="16" x14ac:dyDescent="0.2">
      <c r="A60" s="120"/>
      <c r="B60" s="130" t="s">
        <v>109</v>
      </c>
      <c r="C60" s="147">
        <v>7000</v>
      </c>
      <c r="D60" s="120" t="s">
        <v>122</v>
      </c>
      <c r="E60" s="120" t="s">
        <v>123</v>
      </c>
    </row>
    <row r="61" spans="1:10" s="122" customFormat="1" ht="32.25" customHeight="1" x14ac:dyDescent="0.2">
      <c r="A61" s="120"/>
      <c r="B61" s="130" t="s">
        <v>110</v>
      </c>
      <c r="C61" s="193">
        <f>240000/12</f>
        <v>20000</v>
      </c>
      <c r="D61" s="302" t="s">
        <v>244</v>
      </c>
      <c r="E61" s="194" t="s">
        <v>245</v>
      </c>
    </row>
    <row r="62" spans="1:10" s="122" customFormat="1" ht="16" x14ac:dyDescent="0.2">
      <c r="A62" s="120"/>
      <c r="B62" s="130" t="s">
        <v>111</v>
      </c>
      <c r="C62" s="147">
        <v>10000</v>
      </c>
      <c r="D62" s="120" t="s">
        <v>126</v>
      </c>
      <c r="E62" s="120" t="s">
        <v>123</v>
      </c>
    </row>
    <row r="63" spans="1:10" s="122" customFormat="1" ht="16" x14ac:dyDescent="0.2">
      <c r="A63" s="120"/>
      <c r="B63" s="130" t="s">
        <v>112</v>
      </c>
      <c r="C63" s="147">
        <v>10000</v>
      </c>
      <c r="D63" s="120" t="s">
        <v>127</v>
      </c>
      <c r="E63" s="120" t="s">
        <v>128</v>
      </c>
    </row>
    <row r="64" spans="1:10" s="122" customFormat="1" ht="16" x14ac:dyDescent="0.2">
      <c r="A64" s="120"/>
      <c r="B64" s="131" t="s">
        <v>113</v>
      </c>
      <c r="C64" s="146"/>
    </row>
    <row r="65" spans="1:10" s="122" customFormat="1" ht="16" x14ac:dyDescent="0.2">
      <c r="A65" s="120"/>
      <c r="B65" s="130" t="s">
        <v>129</v>
      </c>
      <c r="C65" s="188">
        <v>0.15</v>
      </c>
      <c r="D65" s="122" t="s">
        <v>130</v>
      </c>
    </row>
    <row r="66" spans="1:10" s="122" customFormat="1" ht="16" x14ac:dyDescent="0.2">
      <c r="A66" s="120"/>
      <c r="B66" s="131" t="s">
        <v>131</v>
      </c>
      <c r="C66" s="145"/>
    </row>
    <row r="67" spans="1:10" s="122" customFormat="1" ht="16" x14ac:dyDescent="0.2">
      <c r="A67" s="120"/>
      <c r="B67" s="130" t="s">
        <v>132</v>
      </c>
      <c r="C67" s="173">
        <f>0.01*0.02</f>
        <v>2.0000000000000001E-4</v>
      </c>
      <c r="D67" s="122" t="s">
        <v>133</v>
      </c>
      <c r="E67" s="174" t="s">
        <v>134</v>
      </c>
    </row>
    <row r="68" spans="1:10" x14ac:dyDescent="0.2">
      <c r="B68" s="172" t="s">
        <v>135</v>
      </c>
    </row>
    <row r="70" spans="1:10" x14ac:dyDescent="0.2">
      <c r="B70" s="10" t="s">
        <v>136</v>
      </c>
      <c r="C70" s="184"/>
      <c r="D70" s="183"/>
      <c r="E70" s="183"/>
      <c r="F70" s="183"/>
      <c r="G70" s="183"/>
      <c r="H70" s="183"/>
      <c r="I70" s="183"/>
      <c r="J70" s="183"/>
    </row>
    <row r="72" spans="1:10" x14ac:dyDescent="0.2">
      <c r="B72" s="27" t="s">
        <v>137</v>
      </c>
      <c r="C72" s="186" t="s">
        <v>138</v>
      </c>
      <c r="D72" s="27" t="s">
        <v>139</v>
      </c>
      <c r="E72" s="27" t="s">
        <v>31</v>
      </c>
      <c r="F72" s="27" t="s">
        <v>32</v>
      </c>
      <c r="G72" s="27" t="s">
        <v>33</v>
      </c>
      <c r="H72" s="27" t="s">
        <v>34</v>
      </c>
      <c r="I72" s="27" t="s">
        <v>35</v>
      </c>
      <c r="J72" s="27" t="s">
        <v>36</v>
      </c>
    </row>
    <row r="73" spans="1:10" x14ac:dyDescent="0.2">
      <c r="B73" s="181">
        <v>25000</v>
      </c>
      <c r="C73" s="182">
        <v>0.05</v>
      </c>
      <c r="E73" s="187">
        <f>'Demographic-Economic'!D39*$B73*$C73</f>
        <v>53.75</v>
      </c>
      <c r="F73" s="187">
        <f>'Demographic-Economic'!E39*$B73*$C73</f>
        <v>79.125</v>
      </c>
      <c r="G73" s="187">
        <f>'Demographic-Economic'!F39*$B73*$C73</f>
        <v>44.5</v>
      </c>
      <c r="H73" s="187">
        <f>'Demographic-Economic'!G39*$B73*$C73</f>
        <v>235.25</v>
      </c>
      <c r="I73" s="187">
        <f>'Demographic-Economic'!H39*$B73*$C73</f>
        <v>124.5</v>
      </c>
      <c r="J73" s="187">
        <f>'Demographic-Economic'!I39*$B73*$C73</f>
        <v>94.875</v>
      </c>
    </row>
    <row r="74" spans="1:10" x14ac:dyDescent="0.2">
      <c r="B74" s="181">
        <f t="shared" ref="B74:B85" si="0">B73+50000</f>
        <v>75000</v>
      </c>
      <c r="C74" s="182">
        <v>0.04</v>
      </c>
      <c r="E74" s="187">
        <f>'Demographic-Economic'!D40*$B74*$C74</f>
        <v>137.70000000000002</v>
      </c>
      <c r="F74" s="187">
        <f>'Demographic-Economic'!E40*$B74*$C74</f>
        <v>161.1</v>
      </c>
      <c r="G74" s="187">
        <f>'Demographic-Economic'!F40*$B74*$C74</f>
        <v>186.9</v>
      </c>
      <c r="H74" s="187">
        <f>'Demographic-Economic'!G40*$B74*$C74</f>
        <v>566.4</v>
      </c>
      <c r="I74" s="187">
        <f>'Demographic-Economic'!H40*$B74*$C74</f>
        <v>419.1</v>
      </c>
      <c r="J74" s="187">
        <f>'Demographic-Economic'!I40*$B74*$C74</f>
        <v>473.7000000000001</v>
      </c>
    </row>
    <row r="75" spans="1:10" x14ac:dyDescent="0.2">
      <c r="B75" s="181">
        <f t="shared" si="0"/>
        <v>125000</v>
      </c>
      <c r="C75" s="182">
        <v>0.03</v>
      </c>
      <c r="E75" s="187">
        <f>'Demographic-Economic'!D41*$B75*$C75</f>
        <v>260.625</v>
      </c>
      <c r="F75" s="187">
        <f>'Demographic-Economic'!E41*$B75*$C75</f>
        <v>259.875</v>
      </c>
      <c r="G75" s="187">
        <f>'Demographic-Economic'!F41*$B75*$C75</f>
        <v>421.125</v>
      </c>
      <c r="H75" s="187">
        <f>'Demographic-Economic'!G41*$B75*$C75</f>
        <v>591.75</v>
      </c>
      <c r="I75" s="187">
        <f>'Demographic-Economic'!H41*$B75*$C75</f>
        <v>709.125</v>
      </c>
      <c r="J75" s="187">
        <f>'Demographic-Economic'!I41*$B75*$C75</f>
        <v>501</v>
      </c>
    </row>
    <row r="76" spans="1:10" x14ac:dyDescent="0.2">
      <c r="B76" s="181">
        <f t="shared" si="0"/>
        <v>175000</v>
      </c>
      <c r="C76" s="182">
        <v>0.02</v>
      </c>
      <c r="E76" s="187">
        <f>'Demographic-Economic'!D42*$B76*$C76</f>
        <v>561.4</v>
      </c>
      <c r="F76" s="187">
        <f>'Demographic-Economic'!E42*$B76*$C76</f>
        <v>535.85000000000014</v>
      </c>
      <c r="G76" s="187">
        <f>'Demographic-Economic'!F42*$B76*$C76</f>
        <v>756.35</v>
      </c>
      <c r="H76" s="187">
        <f>'Demographic-Economic'!G42*$B76*$C76</f>
        <v>604.1</v>
      </c>
      <c r="I76" s="187">
        <f>'Demographic-Economic'!H42*$B76*$C76</f>
        <v>653.45000000000005</v>
      </c>
      <c r="J76" s="187">
        <f>'Demographic-Economic'!I42*$B76*$C76</f>
        <v>561.75</v>
      </c>
    </row>
    <row r="77" spans="1:10" x14ac:dyDescent="0.2">
      <c r="B77" s="181">
        <f t="shared" si="0"/>
        <v>225000</v>
      </c>
      <c r="C77" s="182">
        <v>0.01</v>
      </c>
      <c r="E77" s="187">
        <f>'Demographic-Economic'!D43*$B77*$C77</f>
        <v>242.55</v>
      </c>
      <c r="F77" s="187">
        <f>'Demographic-Economic'!E43*$B77*$C77</f>
        <v>252</v>
      </c>
      <c r="G77" s="187">
        <f>'Demographic-Economic'!F43*$B77*$C77</f>
        <v>236.92500000000001</v>
      </c>
      <c r="H77" s="187">
        <f>'Demographic-Economic'!G43*$B77*$C77</f>
        <v>197.1</v>
      </c>
      <c r="I77" s="187">
        <f>'Demographic-Economic'!H43*$B77*$C77</f>
        <v>268.2</v>
      </c>
      <c r="J77" s="187">
        <f>'Demographic-Economic'!I43*$B77*$C77</f>
        <v>230.625</v>
      </c>
    </row>
    <row r="78" spans="1:10" x14ac:dyDescent="0.2">
      <c r="B78" s="181">
        <f t="shared" si="0"/>
        <v>275000</v>
      </c>
      <c r="C78" s="182">
        <v>0</v>
      </c>
      <c r="E78" s="185">
        <f>'Demographic-Economic'!D44*B78*C78</f>
        <v>0</v>
      </c>
      <c r="F78" s="185">
        <f>'Demographic-Economic'!E44*C78*E78</f>
        <v>0</v>
      </c>
      <c r="G78" s="185">
        <f>'Demographic-Economic'!F44*E78*F78</f>
        <v>0</v>
      </c>
      <c r="H78" s="185">
        <f>'Demographic-Economic'!G44*F78*G78</f>
        <v>0</v>
      </c>
      <c r="I78" s="185">
        <f>'Demographic-Economic'!H44*G78*H78</f>
        <v>0</v>
      </c>
      <c r="J78" s="185">
        <f>'Demographic-Economic'!I44*H78*I78</f>
        <v>0</v>
      </c>
    </row>
    <row r="79" spans="1:10" x14ac:dyDescent="0.2">
      <c r="B79" s="181">
        <f t="shared" si="0"/>
        <v>325000</v>
      </c>
      <c r="C79" s="182">
        <v>0</v>
      </c>
      <c r="E79" s="185">
        <f>'Demographic-Economic'!D45*B79*C79</f>
        <v>0</v>
      </c>
      <c r="F79" s="185">
        <f>'Demographic-Economic'!E45*C79*E79</f>
        <v>0</v>
      </c>
      <c r="G79" s="185">
        <f>'Demographic-Economic'!F45*E79*F79</f>
        <v>0</v>
      </c>
      <c r="H79" s="185">
        <f>'Demographic-Economic'!G45*F79*G79</f>
        <v>0</v>
      </c>
      <c r="I79" s="185">
        <f>'Demographic-Economic'!H45*G79*H79</f>
        <v>0</v>
      </c>
      <c r="J79" s="185">
        <f>'Demographic-Economic'!I45*H79*I79</f>
        <v>0</v>
      </c>
    </row>
    <row r="80" spans="1:10" x14ac:dyDescent="0.2">
      <c r="B80" s="181">
        <f t="shared" si="0"/>
        <v>375000</v>
      </c>
      <c r="C80" s="182">
        <v>0</v>
      </c>
      <c r="E80" s="185">
        <f>'Demographic-Economic'!D46*B80*C80</f>
        <v>0</v>
      </c>
      <c r="F80" s="185">
        <f>'Demographic-Economic'!E46*C80*E80</f>
        <v>0</v>
      </c>
      <c r="G80" s="185">
        <f>'Demographic-Economic'!F46*E80*F80</f>
        <v>0</v>
      </c>
      <c r="H80" s="185">
        <f>'Demographic-Economic'!G46*F80*G80</f>
        <v>0</v>
      </c>
      <c r="I80" s="185">
        <f>'Demographic-Economic'!H46*G80*H80</f>
        <v>0</v>
      </c>
      <c r="J80" s="185">
        <f>'Demographic-Economic'!I46*H80*I80</f>
        <v>0</v>
      </c>
    </row>
    <row r="81" spans="2:10" x14ac:dyDescent="0.2">
      <c r="B81" s="181">
        <f t="shared" si="0"/>
        <v>425000</v>
      </c>
      <c r="C81" s="182">
        <v>0</v>
      </c>
      <c r="E81" s="185">
        <f>'Demographic-Economic'!D47*B81*C81</f>
        <v>0</v>
      </c>
      <c r="F81" s="185">
        <f>'Demographic-Economic'!E47*C81*E81</f>
        <v>0</v>
      </c>
      <c r="G81" s="185">
        <f>'Demographic-Economic'!F47*E81*F81</f>
        <v>0</v>
      </c>
      <c r="H81" s="185">
        <f>'Demographic-Economic'!G47*F81*G81</f>
        <v>0</v>
      </c>
      <c r="I81" s="185">
        <f>'Demographic-Economic'!H47*G81*H81</f>
        <v>0</v>
      </c>
      <c r="J81" s="185">
        <f>'Demographic-Economic'!I47*H81*I81</f>
        <v>0</v>
      </c>
    </row>
    <row r="82" spans="2:10" x14ac:dyDescent="0.2">
      <c r="B82" s="181">
        <f t="shared" si="0"/>
        <v>475000</v>
      </c>
      <c r="C82" s="182">
        <v>0</v>
      </c>
      <c r="E82" s="185">
        <f>'Demographic-Economic'!D48*B82*C82</f>
        <v>0</v>
      </c>
      <c r="F82" s="185">
        <f>'Demographic-Economic'!E48*C82*E82</f>
        <v>0</v>
      </c>
      <c r="G82" s="185">
        <f>'Demographic-Economic'!F48*E82*F82</f>
        <v>0</v>
      </c>
      <c r="H82" s="185">
        <f>'Demographic-Economic'!G48*F82*G82</f>
        <v>0</v>
      </c>
      <c r="I82" s="185">
        <f>'Demographic-Economic'!H48*G82*H82</f>
        <v>0</v>
      </c>
      <c r="J82" s="185">
        <f>'Demographic-Economic'!I48*H82*I82</f>
        <v>0</v>
      </c>
    </row>
    <row r="83" spans="2:10" x14ac:dyDescent="0.2">
      <c r="B83" s="181">
        <f t="shared" si="0"/>
        <v>525000</v>
      </c>
      <c r="C83" s="182">
        <v>0</v>
      </c>
      <c r="E83" s="185">
        <f>'Demographic-Economic'!D49*B83*C83</f>
        <v>0</v>
      </c>
      <c r="F83" s="185">
        <f>'Demographic-Economic'!E49*C83*E83</f>
        <v>0</v>
      </c>
      <c r="G83" s="185">
        <f>'Demographic-Economic'!F49*E83*F83</f>
        <v>0</v>
      </c>
      <c r="H83" s="185">
        <f>'Demographic-Economic'!G49*F83*G83</f>
        <v>0</v>
      </c>
      <c r="I83" s="185">
        <f>'Demographic-Economic'!H49*G83*H83</f>
        <v>0</v>
      </c>
      <c r="J83" s="185">
        <f>'Demographic-Economic'!I49*H83*I83</f>
        <v>0</v>
      </c>
    </row>
    <row r="84" spans="2:10" x14ac:dyDescent="0.2">
      <c r="B84" s="181">
        <f t="shared" si="0"/>
        <v>575000</v>
      </c>
      <c r="C84" s="182">
        <v>0</v>
      </c>
      <c r="E84" s="185">
        <f>'Demographic-Economic'!D50*B84*C84</f>
        <v>0</v>
      </c>
      <c r="F84" s="185">
        <f>'Demographic-Economic'!E50*C84*E84</f>
        <v>0</v>
      </c>
      <c r="G84" s="185">
        <f>'Demographic-Economic'!F50*E84*F84</f>
        <v>0</v>
      </c>
      <c r="H84" s="185">
        <f>'Demographic-Economic'!G50*F84*G84</f>
        <v>0</v>
      </c>
      <c r="I84" s="185">
        <f>'Demographic-Economic'!H50*G84*H84</f>
        <v>0</v>
      </c>
      <c r="J84" s="185">
        <f>'Demographic-Economic'!I50*H84*I84</f>
        <v>0</v>
      </c>
    </row>
    <row r="85" spans="2:10" x14ac:dyDescent="0.2">
      <c r="B85" s="181">
        <f t="shared" si="0"/>
        <v>625000</v>
      </c>
      <c r="C85" s="182">
        <v>0</v>
      </c>
      <c r="E85" s="185">
        <f>'Demographic-Economic'!D51*B85*C85</f>
        <v>0</v>
      </c>
      <c r="F85" s="185">
        <f>'Demographic-Economic'!E51*C85*E85</f>
        <v>0</v>
      </c>
      <c r="G85" s="185">
        <f>'Demographic-Economic'!F51*E85*F85</f>
        <v>0</v>
      </c>
      <c r="H85" s="185">
        <f>'Demographic-Economic'!G51*F85*G85</f>
        <v>0</v>
      </c>
      <c r="I85" s="185">
        <f>'Demographic-Economic'!H51*G85*H85</f>
        <v>0</v>
      </c>
      <c r="J85" s="185">
        <f>'Demographic-Economic'!I51*H85*I85</f>
        <v>0</v>
      </c>
    </row>
    <row r="87" spans="2:10" x14ac:dyDescent="0.2">
      <c r="B87" s="10"/>
      <c r="C87" s="86" t="s">
        <v>140</v>
      </c>
      <c r="D87" s="86" t="s">
        <v>141</v>
      </c>
      <c r="E87" s="86" t="s">
        <v>142</v>
      </c>
      <c r="F87" s="86" t="s">
        <v>143</v>
      </c>
      <c r="G87" s="199" t="s">
        <v>144</v>
      </c>
      <c r="H87" s="86" t="s">
        <v>145</v>
      </c>
      <c r="I87" s="86"/>
      <c r="J87" s="86"/>
    </row>
    <row r="88" spans="2:10" x14ac:dyDescent="0.2">
      <c r="B88" s="129" t="s">
        <v>249</v>
      </c>
      <c r="C88" s="144"/>
      <c r="D88" s="129"/>
      <c r="E88" s="129"/>
      <c r="F88" s="129"/>
      <c r="G88" s="129"/>
      <c r="H88" s="129"/>
      <c r="I88" s="129"/>
      <c r="J88" s="129"/>
    </row>
    <row r="89" spans="2:10" x14ac:dyDescent="0.2">
      <c r="B89" s="191"/>
      <c r="C89" s="197"/>
      <c r="D89" s="136"/>
      <c r="E89" s="136"/>
      <c r="F89" s="136"/>
      <c r="G89" s="136"/>
      <c r="H89" s="136"/>
      <c r="I89" s="136"/>
      <c r="J89" s="136"/>
    </row>
    <row r="90" spans="2:10" x14ac:dyDescent="0.2">
      <c r="B90" s="191">
        <v>2020</v>
      </c>
      <c r="C90" s="197">
        <f>_xlfn.IFNA(INDEX(Model!$P$21:$P$34, MATCH('Case 5 Assumptions'!$B90, Model!$B$21:$B$34, 0)), "-")</f>
        <v>67</v>
      </c>
      <c r="D90" s="136">
        <f>C$90</f>
        <v>67</v>
      </c>
      <c r="E90" s="197">
        <f>_xlfn.IFNA(INDEX(Model!$Q$21:$Q$34, MATCH('Case 5 Assumptions'!$B90, Model!$B$21:$B$34, 0)), "-")</f>
        <v>14.5</v>
      </c>
      <c r="F90" s="136">
        <f>E$90</f>
        <v>14.5</v>
      </c>
      <c r="G90" s="197">
        <f>_xlfn.IFNA(INDEX(Model!$R$21:$R$34, MATCH('Case 5 Assumptions'!$B90, Model!$B$21:$B$34, 0)), "-")</f>
        <v>7.5</v>
      </c>
      <c r="H90" s="136">
        <f>G$90</f>
        <v>7.5</v>
      </c>
      <c r="I90" s="136"/>
      <c r="J90" s="136"/>
    </row>
    <row r="91" spans="2:10" x14ac:dyDescent="0.2">
      <c r="B91" s="191">
        <f>B90+1</f>
        <v>2021</v>
      </c>
      <c r="C91" s="197" t="str">
        <f>_xlfn.IFNA(INDEX(Model!$P$21:$P$34, MATCH('Case 5 Assumptions'!$B91, Model!$B$21:$B$34, 0)), "-")</f>
        <v>-</v>
      </c>
      <c r="D91" s="136">
        <f>D90+0.1*(C$100-C$90)</f>
        <v>68.189300000000003</v>
      </c>
      <c r="E91" s="197" t="str">
        <f>_xlfn.IFNA(INDEX(Model!$Q$21:$Q$34, MATCH('Case 5 Assumptions'!$B91, Model!$B$21:$B$34, 0)), "-")</f>
        <v>-</v>
      </c>
      <c r="F91" s="136">
        <f>F90+0.1*(E$100-E$90)</f>
        <v>14.757400000000001</v>
      </c>
      <c r="G91" s="197" t="str">
        <f>_xlfn.IFNA(INDEX(Model!$R$21:$R$34, MATCH('Case 5 Assumptions'!$B91, Model!$B$21:$B$34, 0)), "-")</f>
        <v>-</v>
      </c>
      <c r="H91" s="136">
        <f>H90+0.1*(G$100-G$90)</f>
        <v>7.6330999999999998</v>
      </c>
      <c r="I91" s="158"/>
      <c r="J91" s="158"/>
    </row>
    <row r="92" spans="2:10" x14ac:dyDescent="0.2">
      <c r="B92" s="191">
        <f t="shared" ref="B92:B155" si="1">B91+1</f>
        <v>2022</v>
      </c>
      <c r="C92" s="197" t="str">
        <f>_xlfn.IFNA(INDEX(Model!$P$21:$P$34, MATCH('Case 5 Assumptions'!$B92, Model!$B$21:$B$34, 0)), "-")</f>
        <v>-</v>
      </c>
      <c r="D92" s="136">
        <f t="shared" ref="D92:H100" si="2">D91+0.1*(C$100-C$90)</f>
        <v>69.378600000000006</v>
      </c>
      <c r="E92" s="197" t="str">
        <f>_xlfn.IFNA(INDEX(Model!$Q$21:$Q$34, MATCH('Case 5 Assumptions'!$B92, Model!$B$21:$B$34, 0)), "-")</f>
        <v>-</v>
      </c>
      <c r="F92" s="136">
        <f t="shared" si="2"/>
        <v>15.014800000000001</v>
      </c>
      <c r="G92" s="197" t="str">
        <f>_xlfn.IFNA(INDEX(Model!$R$21:$R$34, MATCH('Case 5 Assumptions'!$B92, Model!$B$21:$B$34, 0)), "-")</f>
        <v>-</v>
      </c>
      <c r="H92" s="136">
        <f t="shared" si="2"/>
        <v>7.7661999999999995</v>
      </c>
    </row>
    <row r="93" spans="2:10" x14ac:dyDescent="0.2">
      <c r="B93" s="191">
        <f t="shared" si="1"/>
        <v>2023</v>
      </c>
      <c r="C93" s="197" t="str">
        <f>_xlfn.IFNA(INDEX(Model!$P$21:$P$34, MATCH('Case 5 Assumptions'!$B93, Model!$B$21:$B$34, 0)), "-")</f>
        <v>-</v>
      </c>
      <c r="D93" s="136">
        <f t="shared" si="2"/>
        <v>70.567900000000009</v>
      </c>
      <c r="E93" s="197" t="str">
        <f>_xlfn.IFNA(INDEX(Model!$Q$21:$Q$34, MATCH('Case 5 Assumptions'!$B93, Model!$B$21:$B$34, 0)), "-")</f>
        <v>-</v>
      </c>
      <c r="F93" s="136">
        <f t="shared" si="2"/>
        <v>15.272200000000002</v>
      </c>
      <c r="G93" s="197" t="str">
        <f>_xlfn.IFNA(INDEX(Model!$R$21:$R$34, MATCH('Case 5 Assumptions'!$B93, Model!$B$21:$B$34, 0)), "-")</f>
        <v>-</v>
      </c>
      <c r="H93" s="136">
        <f t="shared" si="2"/>
        <v>7.8992999999999993</v>
      </c>
    </row>
    <row r="94" spans="2:10" x14ac:dyDescent="0.2">
      <c r="B94" s="191">
        <f t="shared" si="1"/>
        <v>2024</v>
      </c>
      <c r="C94" s="197" t="str">
        <f>_xlfn.IFNA(INDEX(Model!$P$21:$P$34, MATCH('Case 5 Assumptions'!$B94, Model!$B$21:$B$34, 0)), "-")</f>
        <v>-</v>
      </c>
      <c r="D94" s="136">
        <f t="shared" si="2"/>
        <v>71.757200000000012</v>
      </c>
      <c r="E94" s="197" t="str">
        <f>_xlfn.IFNA(INDEX(Model!$Q$21:$Q$34, MATCH('Case 5 Assumptions'!$B94, Model!$B$21:$B$34, 0)), "-")</f>
        <v>-</v>
      </c>
      <c r="F94" s="136">
        <f t="shared" si="2"/>
        <v>15.529600000000002</v>
      </c>
      <c r="G94" s="197" t="str">
        <f>_xlfn.IFNA(INDEX(Model!$R$21:$R$34, MATCH('Case 5 Assumptions'!$B94, Model!$B$21:$B$34, 0)), "-")</f>
        <v>-</v>
      </c>
      <c r="H94" s="136">
        <f t="shared" si="2"/>
        <v>8.0323999999999991</v>
      </c>
    </row>
    <row r="95" spans="2:10" x14ac:dyDescent="0.2">
      <c r="B95" s="191">
        <f t="shared" si="1"/>
        <v>2025</v>
      </c>
      <c r="C95" s="197" t="str">
        <f>_xlfn.IFNA(INDEX(Model!$P$21:$P$34, MATCH('Case 5 Assumptions'!$B95, Model!$B$21:$B$34, 0)), "-")</f>
        <v>-</v>
      </c>
      <c r="D95" s="136">
        <f t="shared" si="2"/>
        <v>72.946500000000015</v>
      </c>
      <c r="E95" s="197" t="str">
        <f>_xlfn.IFNA(INDEX(Model!$Q$21:$Q$34, MATCH('Case 5 Assumptions'!$B95, Model!$B$21:$B$34, 0)), "-")</f>
        <v>-</v>
      </c>
      <c r="F95" s="136">
        <f t="shared" si="2"/>
        <v>15.787000000000003</v>
      </c>
      <c r="G95" s="197" t="str">
        <f>_xlfn.IFNA(INDEX(Model!$R$21:$R$34, MATCH('Case 5 Assumptions'!$B95, Model!$B$21:$B$34, 0)), "-")</f>
        <v>-</v>
      </c>
      <c r="H95" s="136">
        <f t="shared" si="2"/>
        <v>8.1654999999999998</v>
      </c>
    </row>
    <row r="96" spans="2:10" x14ac:dyDescent="0.2">
      <c r="B96" s="191">
        <f t="shared" si="1"/>
        <v>2026</v>
      </c>
      <c r="C96" s="197" t="str">
        <f>_xlfn.IFNA(INDEX(Model!$P$21:$P$34, MATCH('Case 5 Assumptions'!$B96, Model!$B$21:$B$34, 0)), "-")</f>
        <v>-</v>
      </c>
      <c r="D96" s="136">
        <f t="shared" si="2"/>
        <v>74.135800000000017</v>
      </c>
      <c r="E96" s="197" t="str">
        <f>_xlfn.IFNA(INDEX(Model!$Q$21:$Q$34, MATCH('Case 5 Assumptions'!$B96, Model!$B$21:$B$34, 0)), "-")</f>
        <v>-</v>
      </c>
      <c r="F96" s="136">
        <f t="shared" si="2"/>
        <v>16.044400000000003</v>
      </c>
      <c r="G96" s="197" t="str">
        <f>_xlfn.IFNA(INDEX(Model!$R$21:$R$34, MATCH('Case 5 Assumptions'!$B96, Model!$B$21:$B$34, 0)), "-")</f>
        <v>-</v>
      </c>
      <c r="H96" s="136">
        <f t="shared" si="2"/>
        <v>8.2986000000000004</v>
      </c>
    </row>
    <row r="97" spans="2:8" x14ac:dyDescent="0.2">
      <c r="B97" s="191">
        <f t="shared" si="1"/>
        <v>2027</v>
      </c>
      <c r="C97" s="197" t="str">
        <f>_xlfn.IFNA(INDEX(Model!$P$21:$P$34, MATCH('Case 5 Assumptions'!$B97, Model!$B$21:$B$34, 0)), "-")</f>
        <v>-</v>
      </c>
      <c r="D97" s="136">
        <f t="shared" si="2"/>
        <v>75.32510000000002</v>
      </c>
      <c r="E97" s="197" t="str">
        <f>_xlfn.IFNA(INDEX(Model!$Q$21:$Q$34, MATCH('Case 5 Assumptions'!$B97, Model!$B$21:$B$34, 0)), "-")</f>
        <v>-</v>
      </c>
      <c r="F97" s="136">
        <f t="shared" si="2"/>
        <v>16.301800000000004</v>
      </c>
      <c r="G97" s="197" t="str">
        <f>_xlfn.IFNA(INDEX(Model!$R$21:$R$34, MATCH('Case 5 Assumptions'!$B97, Model!$B$21:$B$34, 0)), "-")</f>
        <v>-</v>
      </c>
      <c r="H97" s="136">
        <f t="shared" si="2"/>
        <v>8.4317000000000011</v>
      </c>
    </row>
    <row r="98" spans="2:8" x14ac:dyDescent="0.2">
      <c r="B98" s="191">
        <f t="shared" si="1"/>
        <v>2028</v>
      </c>
      <c r="C98" s="197" t="str">
        <f>_xlfn.IFNA(INDEX(Model!$P$21:$P$34, MATCH('Case 5 Assumptions'!$B98, Model!$B$21:$B$34, 0)), "-")</f>
        <v>-</v>
      </c>
      <c r="D98" s="136">
        <f t="shared" si="2"/>
        <v>76.514400000000023</v>
      </c>
      <c r="E98" s="197" t="str">
        <f>_xlfn.IFNA(INDEX(Model!$Q$21:$Q$34, MATCH('Case 5 Assumptions'!$B98, Model!$B$21:$B$34, 0)), "-")</f>
        <v>-</v>
      </c>
      <c r="F98" s="136">
        <f t="shared" si="2"/>
        <v>16.559200000000004</v>
      </c>
      <c r="G98" s="197" t="str">
        <f>_xlfn.IFNA(INDEX(Model!$R$21:$R$34, MATCH('Case 5 Assumptions'!$B98, Model!$B$21:$B$34, 0)), "-")</f>
        <v>-</v>
      </c>
      <c r="H98" s="136">
        <f t="shared" si="2"/>
        <v>8.5648000000000017</v>
      </c>
    </row>
    <row r="99" spans="2:8" x14ac:dyDescent="0.2">
      <c r="B99" s="191">
        <f t="shared" si="1"/>
        <v>2029</v>
      </c>
      <c r="C99" s="197" t="str">
        <f>_xlfn.IFNA(INDEX(Model!$P$21:$P$34, MATCH('Case 5 Assumptions'!$B99, Model!$B$21:$B$34, 0)), "-")</f>
        <v>-</v>
      </c>
      <c r="D99" s="136">
        <f t="shared" si="2"/>
        <v>77.703700000000026</v>
      </c>
      <c r="E99" s="197" t="str">
        <f>_xlfn.IFNA(INDEX(Model!$Q$21:$Q$34, MATCH('Case 5 Assumptions'!$B99, Model!$B$21:$B$34, 0)), "-")</f>
        <v>-</v>
      </c>
      <c r="F99" s="136">
        <f t="shared" si="2"/>
        <v>16.816600000000005</v>
      </c>
      <c r="G99" s="197" t="str">
        <f>_xlfn.IFNA(INDEX(Model!$R$21:$R$34, MATCH('Case 5 Assumptions'!$B99, Model!$B$21:$B$34, 0)), "-")</f>
        <v>-</v>
      </c>
      <c r="H99" s="136">
        <f t="shared" si="2"/>
        <v>8.6979000000000024</v>
      </c>
    </row>
    <row r="100" spans="2:8" x14ac:dyDescent="0.2">
      <c r="B100" s="191">
        <f t="shared" si="1"/>
        <v>2030</v>
      </c>
      <c r="C100" s="197">
        <f>_xlfn.IFNA(INDEX(Model!$P$21:$P$34, MATCH('Case 5 Assumptions'!$B100, Model!$B$21:$B$34, 0)), "-")</f>
        <v>78.893000000000001</v>
      </c>
      <c r="D100" s="136">
        <f t="shared" si="2"/>
        <v>78.893000000000029</v>
      </c>
      <c r="E100" s="197">
        <f>_xlfn.IFNA(INDEX(Model!$Q$21:$Q$34, MATCH('Case 5 Assumptions'!$B100, Model!$B$21:$B$34, 0)), "-")</f>
        <v>17.074000000000002</v>
      </c>
      <c r="F100" s="136">
        <f t="shared" si="2"/>
        <v>17.074000000000005</v>
      </c>
      <c r="G100" s="197">
        <f>_xlfn.IFNA(INDEX(Model!$R$21:$R$34, MATCH('Case 5 Assumptions'!$B100, Model!$B$21:$B$34, 0)), "-")</f>
        <v>8.8309999999999995</v>
      </c>
      <c r="H100" s="136">
        <f t="shared" si="2"/>
        <v>8.8310000000000031</v>
      </c>
    </row>
    <row r="101" spans="2:8" x14ac:dyDescent="0.2">
      <c r="B101" s="191">
        <f t="shared" si="1"/>
        <v>2031</v>
      </c>
      <c r="C101" s="197" t="str">
        <f>_xlfn.IFNA(INDEX(Model!$P$21:$P$34, MATCH('Case 5 Assumptions'!$B101, Model!$B$21:$B$34, 0)), "-")</f>
        <v>-</v>
      </c>
      <c r="D101" s="136">
        <f>D100+0.1*(C$110-C$100)</f>
        <v>80.612400000000036</v>
      </c>
      <c r="E101" s="197" t="str">
        <f>_xlfn.IFNA(INDEX(Model!$Q$21:$Q$34, MATCH('Case 5 Assumptions'!$B101, Model!$B$21:$B$34, 0)), "-")</f>
        <v>-</v>
      </c>
      <c r="F101" s="136">
        <f>F100+0.1*(E$110-E$100)</f>
        <v>17.446100000000005</v>
      </c>
      <c r="G101" s="197" t="str">
        <f>_xlfn.IFNA(INDEX(Model!$R$21:$R$34, MATCH('Case 5 Assumptions'!$B101, Model!$B$21:$B$34, 0)), "-")</f>
        <v>-</v>
      </c>
      <c r="H101" s="136">
        <f>H100+0.1*(G$110-G$100)</f>
        <v>9.0235000000000039</v>
      </c>
    </row>
    <row r="102" spans="2:8" x14ac:dyDescent="0.2">
      <c r="B102" s="191">
        <f t="shared" si="1"/>
        <v>2032</v>
      </c>
      <c r="C102" s="197" t="str">
        <f>_xlfn.IFNA(INDEX(Model!$P$21:$P$34, MATCH('Case 5 Assumptions'!$B102, Model!$B$21:$B$34, 0)), "-")</f>
        <v>-</v>
      </c>
      <c r="D102" s="136">
        <f t="shared" ref="D102:H110" si="3">D101+0.1*(C$110-C$100)</f>
        <v>82.331800000000044</v>
      </c>
      <c r="E102" s="197" t="str">
        <f>_xlfn.IFNA(INDEX(Model!$Q$21:$Q$34, MATCH('Case 5 Assumptions'!$B102, Model!$B$21:$B$34, 0)), "-")</f>
        <v>-</v>
      </c>
      <c r="F102" s="136">
        <f t="shared" si="3"/>
        <v>17.818200000000004</v>
      </c>
      <c r="G102" s="197" t="str">
        <f>_xlfn.IFNA(INDEX(Model!$R$21:$R$34, MATCH('Case 5 Assumptions'!$B102, Model!$B$21:$B$34, 0)), "-")</f>
        <v>-</v>
      </c>
      <c r="H102" s="136">
        <f t="shared" si="3"/>
        <v>9.2160000000000046</v>
      </c>
    </row>
    <row r="103" spans="2:8" x14ac:dyDescent="0.2">
      <c r="B103" s="191">
        <f t="shared" si="1"/>
        <v>2033</v>
      </c>
      <c r="C103" s="197" t="str">
        <f>_xlfn.IFNA(INDEX(Model!$P$21:$P$34, MATCH('Case 5 Assumptions'!$B103, Model!$B$21:$B$34, 0)), "-")</f>
        <v>-</v>
      </c>
      <c r="D103" s="136">
        <f t="shared" si="3"/>
        <v>84.051200000000051</v>
      </c>
      <c r="E103" s="197" t="str">
        <f>_xlfn.IFNA(INDEX(Model!$Q$21:$Q$34, MATCH('Case 5 Assumptions'!$B103, Model!$B$21:$B$34, 0)), "-")</f>
        <v>-</v>
      </c>
      <c r="F103" s="136">
        <f t="shared" si="3"/>
        <v>18.190300000000004</v>
      </c>
      <c r="G103" s="197" t="str">
        <f>_xlfn.IFNA(INDEX(Model!$R$21:$R$34, MATCH('Case 5 Assumptions'!$B103, Model!$B$21:$B$34, 0)), "-")</f>
        <v>-</v>
      </c>
      <c r="H103" s="136">
        <f t="shared" si="3"/>
        <v>9.4085000000000054</v>
      </c>
    </row>
    <row r="104" spans="2:8" x14ac:dyDescent="0.2">
      <c r="B104" s="191">
        <f t="shared" si="1"/>
        <v>2034</v>
      </c>
      <c r="C104" s="197" t="str">
        <f>_xlfn.IFNA(INDEX(Model!$P$21:$P$34, MATCH('Case 5 Assumptions'!$B104, Model!$B$21:$B$34, 0)), "-")</f>
        <v>-</v>
      </c>
      <c r="D104" s="136">
        <f t="shared" si="3"/>
        <v>85.770600000000059</v>
      </c>
      <c r="E104" s="197" t="str">
        <f>_xlfn.IFNA(INDEX(Model!$Q$21:$Q$34, MATCH('Case 5 Assumptions'!$B104, Model!$B$21:$B$34, 0)), "-")</f>
        <v>-</v>
      </c>
      <c r="F104" s="136">
        <f t="shared" si="3"/>
        <v>18.562400000000004</v>
      </c>
      <c r="G104" s="197" t="str">
        <f>_xlfn.IFNA(INDEX(Model!$R$21:$R$34, MATCH('Case 5 Assumptions'!$B104, Model!$B$21:$B$34, 0)), "-")</f>
        <v>-</v>
      </c>
      <c r="H104" s="136">
        <f t="shared" si="3"/>
        <v>9.6010000000000062</v>
      </c>
    </row>
    <row r="105" spans="2:8" x14ac:dyDescent="0.2">
      <c r="B105" s="191">
        <f t="shared" si="1"/>
        <v>2035</v>
      </c>
      <c r="C105" s="197" t="str">
        <f>_xlfn.IFNA(INDEX(Model!$P$21:$P$34, MATCH('Case 5 Assumptions'!$B105, Model!$B$21:$B$34, 0)), "-")</f>
        <v>-</v>
      </c>
      <c r="D105" s="136">
        <f t="shared" si="3"/>
        <v>87.490000000000066</v>
      </c>
      <c r="E105" s="197" t="str">
        <f>_xlfn.IFNA(INDEX(Model!$Q$21:$Q$34, MATCH('Case 5 Assumptions'!$B105, Model!$B$21:$B$34, 0)), "-")</f>
        <v>-</v>
      </c>
      <c r="F105" s="136">
        <f t="shared" si="3"/>
        <v>18.934500000000003</v>
      </c>
      <c r="G105" s="197" t="str">
        <f>_xlfn.IFNA(INDEX(Model!$R$21:$R$34, MATCH('Case 5 Assumptions'!$B105, Model!$B$21:$B$34, 0)), "-")</f>
        <v>-</v>
      </c>
      <c r="H105" s="136">
        <f t="shared" si="3"/>
        <v>9.793500000000007</v>
      </c>
    </row>
    <row r="106" spans="2:8" x14ac:dyDescent="0.2">
      <c r="B106" s="191">
        <f t="shared" si="1"/>
        <v>2036</v>
      </c>
      <c r="C106" s="197" t="str">
        <f>_xlfn.IFNA(INDEX(Model!$P$21:$P$34, MATCH('Case 5 Assumptions'!$B106, Model!$B$21:$B$34, 0)), "-")</f>
        <v>-</v>
      </c>
      <c r="D106" s="136">
        <f t="shared" si="3"/>
        <v>89.209400000000073</v>
      </c>
      <c r="E106" s="197" t="str">
        <f>_xlfn.IFNA(INDEX(Model!$Q$21:$Q$34, MATCH('Case 5 Assumptions'!$B106, Model!$B$21:$B$34, 0)), "-")</f>
        <v>-</v>
      </c>
      <c r="F106" s="136">
        <f t="shared" si="3"/>
        <v>19.306600000000003</v>
      </c>
      <c r="G106" s="197" t="str">
        <f>_xlfn.IFNA(INDEX(Model!$R$21:$R$34, MATCH('Case 5 Assumptions'!$B106, Model!$B$21:$B$34, 0)), "-")</f>
        <v>-</v>
      </c>
      <c r="H106" s="136">
        <f t="shared" si="3"/>
        <v>9.9860000000000078</v>
      </c>
    </row>
    <row r="107" spans="2:8" x14ac:dyDescent="0.2">
      <c r="B107" s="191">
        <f t="shared" si="1"/>
        <v>2037</v>
      </c>
      <c r="C107" s="197" t="str">
        <f>_xlfn.IFNA(INDEX(Model!$P$21:$P$34, MATCH('Case 5 Assumptions'!$B107, Model!$B$21:$B$34, 0)), "-")</f>
        <v>-</v>
      </c>
      <c r="D107" s="136">
        <f t="shared" si="3"/>
        <v>90.928800000000081</v>
      </c>
      <c r="E107" s="197" t="str">
        <f>_xlfn.IFNA(INDEX(Model!$Q$21:$Q$34, MATCH('Case 5 Assumptions'!$B107, Model!$B$21:$B$34, 0)), "-")</f>
        <v>-</v>
      </c>
      <c r="F107" s="136">
        <f t="shared" si="3"/>
        <v>19.678700000000003</v>
      </c>
      <c r="G107" s="197" t="str">
        <f>_xlfn.IFNA(INDEX(Model!$R$21:$R$34, MATCH('Case 5 Assumptions'!$B107, Model!$B$21:$B$34, 0)), "-")</f>
        <v>-</v>
      </c>
      <c r="H107" s="136">
        <f t="shared" si="3"/>
        <v>10.178500000000009</v>
      </c>
    </row>
    <row r="108" spans="2:8" x14ac:dyDescent="0.2">
      <c r="B108" s="191">
        <f t="shared" si="1"/>
        <v>2038</v>
      </c>
      <c r="C108" s="197" t="str">
        <f>_xlfn.IFNA(INDEX(Model!$P$21:$P$34, MATCH('Case 5 Assumptions'!$B108, Model!$B$21:$B$34, 0)), "-")</f>
        <v>-</v>
      </c>
      <c r="D108" s="136">
        <f t="shared" si="3"/>
        <v>92.648200000000088</v>
      </c>
      <c r="E108" s="197" t="str">
        <f>_xlfn.IFNA(INDEX(Model!$Q$21:$Q$34, MATCH('Case 5 Assumptions'!$B108, Model!$B$21:$B$34, 0)), "-")</f>
        <v>-</v>
      </c>
      <c r="F108" s="136">
        <f t="shared" si="3"/>
        <v>20.050800000000002</v>
      </c>
      <c r="G108" s="197" t="str">
        <f>_xlfn.IFNA(INDEX(Model!$R$21:$R$34, MATCH('Case 5 Assumptions'!$B108, Model!$B$21:$B$34, 0)), "-")</f>
        <v>-</v>
      </c>
      <c r="H108" s="136">
        <f t="shared" si="3"/>
        <v>10.371000000000009</v>
      </c>
    </row>
    <row r="109" spans="2:8" x14ac:dyDescent="0.2">
      <c r="B109" s="191">
        <f t="shared" si="1"/>
        <v>2039</v>
      </c>
      <c r="C109" s="197" t="str">
        <f>_xlfn.IFNA(INDEX(Model!$P$21:$P$34, MATCH('Case 5 Assumptions'!$B109, Model!$B$21:$B$34, 0)), "-")</f>
        <v>-</v>
      </c>
      <c r="D109" s="136">
        <f t="shared" si="3"/>
        <v>94.367600000000095</v>
      </c>
      <c r="E109" s="197" t="str">
        <f>_xlfn.IFNA(INDEX(Model!$Q$21:$Q$34, MATCH('Case 5 Assumptions'!$B109, Model!$B$21:$B$34, 0)), "-")</f>
        <v>-</v>
      </c>
      <c r="F109" s="136">
        <f t="shared" si="3"/>
        <v>20.422900000000002</v>
      </c>
      <c r="G109" s="197" t="str">
        <f>_xlfn.IFNA(INDEX(Model!$R$21:$R$34, MATCH('Case 5 Assumptions'!$B109, Model!$B$21:$B$34, 0)), "-")</f>
        <v>-</v>
      </c>
      <c r="H109" s="136">
        <f t="shared" si="3"/>
        <v>10.56350000000001</v>
      </c>
    </row>
    <row r="110" spans="2:8" x14ac:dyDescent="0.2">
      <c r="B110" s="191">
        <f t="shared" si="1"/>
        <v>2040</v>
      </c>
      <c r="C110" s="197">
        <f>_xlfn.IFNA(INDEX(Model!$P$21:$P$34, MATCH('Case 5 Assumptions'!$B110, Model!$B$21:$B$34, 0)), "-")</f>
        <v>96.087000000000003</v>
      </c>
      <c r="D110" s="136">
        <f t="shared" si="3"/>
        <v>96.087000000000103</v>
      </c>
      <c r="E110" s="197">
        <f>_xlfn.IFNA(INDEX(Model!$Q$21:$Q$34, MATCH('Case 5 Assumptions'!$B110, Model!$B$21:$B$34, 0)), "-")</f>
        <v>20.795000000000002</v>
      </c>
      <c r="F110" s="136">
        <f t="shared" si="3"/>
        <v>20.795000000000002</v>
      </c>
      <c r="G110" s="197">
        <f>_xlfn.IFNA(INDEX(Model!$R$21:$R$34, MATCH('Case 5 Assumptions'!$B110, Model!$B$21:$B$34, 0)), "-")</f>
        <v>10.756</v>
      </c>
      <c r="H110" s="136">
        <f t="shared" si="3"/>
        <v>10.756000000000011</v>
      </c>
    </row>
    <row r="111" spans="2:8" x14ac:dyDescent="0.2">
      <c r="B111" s="191">
        <f t="shared" si="1"/>
        <v>2041</v>
      </c>
      <c r="C111" s="197" t="str">
        <f>_xlfn.IFNA(INDEX(Model!$P$21:$P$34, MATCH('Case 5 Assumptions'!$B111, Model!$B$21:$B$34, 0)), "-")</f>
        <v>-</v>
      </c>
      <c r="D111" s="136">
        <f>D110+0.1*(C$120-C$110)</f>
        <v>98.533600000000106</v>
      </c>
      <c r="E111" s="197" t="str">
        <f>_xlfn.IFNA(INDEX(Model!$Q$21:$Q$34, MATCH('Case 5 Assumptions'!$B111, Model!$B$21:$B$34, 0)), "-")</f>
        <v>-</v>
      </c>
      <c r="F111" s="136">
        <f>F110+0.1*(E$120-E$110)</f>
        <v>21.3245</v>
      </c>
      <c r="G111" s="197" t="str">
        <f>_xlfn.IFNA(INDEX(Model!$R$21:$R$34, MATCH('Case 5 Assumptions'!$B111, Model!$B$21:$B$34, 0)), "-")</f>
        <v>-</v>
      </c>
      <c r="H111" s="136">
        <f>H110+0.1*(G$120-G$110)</f>
        <v>11.02990000000001</v>
      </c>
    </row>
    <row r="112" spans="2:8" x14ac:dyDescent="0.2">
      <c r="B112" s="191">
        <f t="shared" si="1"/>
        <v>2042</v>
      </c>
      <c r="C112" s="197" t="str">
        <f>_xlfn.IFNA(INDEX(Model!$P$21:$P$34, MATCH('Case 5 Assumptions'!$B112, Model!$B$21:$B$34, 0)), "-")</f>
        <v>-</v>
      </c>
      <c r="D112" s="136">
        <f t="shared" ref="D112:H120" si="4">D111+0.1*(C$120-C$110)</f>
        <v>100.98020000000011</v>
      </c>
      <c r="E112" s="197" t="str">
        <f>_xlfn.IFNA(INDEX(Model!$Q$21:$Q$34, MATCH('Case 5 Assumptions'!$B112, Model!$B$21:$B$34, 0)), "-")</f>
        <v>-</v>
      </c>
      <c r="F112" s="136">
        <f t="shared" si="4"/>
        <v>21.853999999999999</v>
      </c>
      <c r="G112" s="197" t="str">
        <f>_xlfn.IFNA(INDEX(Model!$R$21:$R$34, MATCH('Case 5 Assumptions'!$B112, Model!$B$21:$B$34, 0)), "-")</f>
        <v>-</v>
      </c>
      <c r="H112" s="136">
        <f t="shared" si="4"/>
        <v>11.30380000000001</v>
      </c>
    </row>
    <row r="113" spans="2:8" x14ac:dyDescent="0.2">
      <c r="B113" s="191">
        <f t="shared" si="1"/>
        <v>2043</v>
      </c>
      <c r="C113" s="197" t="str">
        <f>_xlfn.IFNA(INDEX(Model!$P$21:$P$34, MATCH('Case 5 Assumptions'!$B113, Model!$B$21:$B$34, 0)), "-")</f>
        <v>-</v>
      </c>
      <c r="D113" s="136">
        <f t="shared" si="4"/>
        <v>103.42680000000011</v>
      </c>
      <c r="E113" s="197" t="str">
        <f>_xlfn.IFNA(INDEX(Model!$Q$21:$Q$34, MATCH('Case 5 Assumptions'!$B113, Model!$B$21:$B$34, 0)), "-")</f>
        <v>-</v>
      </c>
      <c r="F113" s="136">
        <f t="shared" si="4"/>
        <v>22.383499999999998</v>
      </c>
      <c r="G113" s="197" t="str">
        <f>_xlfn.IFNA(INDEX(Model!$R$21:$R$34, MATCH('Case 5 Assumptions'!$B113, Model!$B$21:$B$34, 0)), "-")</f>
        <v>-</v>
      </c>
      <c r="H113" s="136">
        <f t="shared" si="4"/>
        <v>11.577700000000009</v>
      </c>
    </row>
    <row r="114" spans="2:8" x14ac:dyDescent="0.2">
      <c r="B114" s="191">
        <f t="shared" si="1"/>
        <v>2044</v>
      </c>
      <c r="C114" s="197" t="str">
        <f>_xlfn.IFNA(INDEX(Model!$P$21:$P$34, MATCH('Case 5 Assumptions'!$B114, Model!$B$21:$B$34, 0)), "-")</f>
        <v>-</v>
      </c>
      <c r="D114" s="136">
        <f t="shared" si="4"/>
        <v>105.87340000000012</v>
      </c>
      <c r="E114" s="197" t="str">
        <f>_xlfn.IFNA(INDEX(Model!$Q$21:$Q$34, MATCH('Case 5 Assumptions'!$B114, Model!$B$21:$B$34, 0)), "-")</f>
        <v>-</v>
      </c>
      <c r="F114" s="136">
        <f t="shared" si="4"/>
        <v>22.912999999999997</v>
      </c>
      <c r="G114" s="197" t="str">
        <f>_xlfn.IFNA(INDEX(Model!$R$21:$R$34, MATCH('Case 5 Assumptions'!$B114, Model!$B$21:$B$34, 0)), "-")</f>
        <v>-</v>
      </c>
      <c r="H114" s="136">
        <f t="shared" si="4"/>
        <v>11.851600000000008</v>
      </c>
    </row>
    <row r="115" spans="2:8" x14ac:dyDescent="0.2">
      <c r="B115" s="191">
        <f t="shared" si="1"/>
        <v>2045</v>
      </c>
      <c r="C115" s="197" t="str">
        <f>_xlfn.IFNA(INDEX(Model!$P$21:$P$34, MATCH('Case 5 Assumptions'!$B115, Model!$B$21:$B$34, 0)), "-")</f>
        <v>-</v>
      </c>
      <c r="D115" s="136">
        <f t="shared" si="4"/>
        <v>108.32000000000012</v>
      </c>
      <c r="E115" s="197" t="str">
        <f>_xlfn.IFNA(INDEX(Model!$Q$21:$Q$34, MATCH('Case 5 Assumptions'!$B115, Model!$B$21:$B$34, 0)), "-")</f>
        <v>-</v>
      </c>
      <c r="F115" s="136">
        <f t="shared" si="4"/>
        <v>23.442499999999995</v>
      </c>
      <c r="G115" s="197" t="str">
        <f>_xlfn.IFNA(INDEX(Model!$R$21:$R$34, MATCH('Case 5 Assumptions'!$B115, Model!$B$21:$B$34, 0)), "-")</f>
        <v>-</v>
      </c>
      <c r="H115" s="136">
        <f t="shared" si="4"/>
        <v>12.125500000000008</v>
      </c>
    </row>
    <row r="116" spans="2:8" x14ac:dyDescent="0.2">
      <c r="B116" s="191">
        <f t="shared" si="1"/>
        <v>2046</v>
      </c>
      <c r="C116" s="197" t="str">
        <f>_xlfn.IFNA(INDEX(Model!$P$21:$P$34, MATCH('Case 5 Assumptions'!$B116, Model!$B$21:$B$34, 0)), "-")</f>
        <v>-</v>
      </c>
      <c r="D116" s="136">
        <f t="shared" si="4"/>
        <v>110.76660000000012</v>
      </c>
      <c r="E116" s="197" t="str">
        <f>_xlfn.IFNA(INDEX(Model!$Q$21:$Q$34, MATCH('Case 5 Assumptions'!$B116, Model!$B$21:$B$34, 0)), "-")</f>
        <v>-</v>
      </c>
      <c r="F116" s="136">
        <f t="shared" si="4"/>
        <v>23.971999999999994</v>
      </c>
      <c r="G116" s="197" t="str">
        <f>_xlfn.IFNA(INDEX(Model!$R$21:$R$34, MATCH('Case 5 Assumptions'!$B116, Model!$B$21:$B$34, 0)), "-")</f>
        <v>-</v>
      </c>
      <c r="H116" s="136">
        <f t="shared" si="4"/>
        <v>12.399400000000007</v>
      </c>
    </row>
    <row r="117" spans="2:8" x14ac:dyDescent="0.2">
      <c r="B117" s="191">
        <f t="shared" si="1"/>
        <v>2047</v>
      </c>
      <c r="C117" s="197" t="str">
        <f>_xlfn.IFNA(INDEX(Model!$P$21:$P$34, MATCH('Case 5 Assumptions'!$B117, Model!$B$21:$B$34, 0)), "-")</f>
        <v>-</v>
      </c>
      <c r="D117" s="136">
        <f t="shared" si="4"/>
        <v>113.21320000000013</v>
      </c>
      <c r="E117" s="197" t="str">
        <f>_xlfn.IFNA(INDEX(Model!$Q$21:$Q$34, MATCH('Case 5 Assumptions'!$B117, Model!$B$21:$B$34, 0)), "-")</f>
        <v>-</v>
      </c>
      <c r="F117" s="136">
        <f t="shared" si="4"/>
        <v>24.501499999999993</v>
      </c>
      <c r="G117" s="197" t="str">
        <f>_xlfn.IFNA(INDEX(Model!$R$21:$R$34, MATCH('Case 5 Assumptions'!$B117, Model!$B$21:$B$34, 0)), "-")</f>
        <v>-</v>
      </c>
      <c r="H117" s="136">
        <f t="shared" si="4"/>
        <v>12.673300000000006</v>
      </c>
    </row>
    <row r="118" spans="2:8" x14ac:dyDescent="0.2">
      <c r="B118" s="191">
        <f t="shared" si="1"/>
        <v>2048</v>
      </c>
      <c r="C118" s="197" t="str">
        <f>_xlfn.IFNA(INDEX(Model!$P$21:$P$34, MATCH('Case 5 Assumptions'!$B118, Model!$B$21:$B$34, 0)), "-")</f>
        <v>-</v>
      </c>
      <c r="D118" s="136">
        <f t="shared" si="4"/>
        <v>115.65980000000013</v>
      </c>
      <c r="E118" s="197" t="str">
        <f>_xlfn.IFNA(INDEX(Model!$Q$21:$Q$34, MATCH('Case 5 Assumptions'!$B118, Model!$B$21:$B$34, 0)), "-")</f>
        <v>-</v>
      </c>
      <c r="F118" s="136">
        <f t="shared" si="4"/>
        <v>25.030999999999992</v>
      </c>
      <c r="G118" s="197" t="str">
        <f>_xlfn.IFNA(INDEX(Model!$R$21:$R$34, MATCH('Case 5 Assumptions'!$B118, Model!$B$21:$B$34, 0)), "-")</f>
        <v>-</v>
      </c>
      <c r="H118" s="136">
        <f t="shared" si="4"/>
        <v>12.947200000000006</v>
      </c>
    </row>
    <row r="119" spans="2:8" x14ac:dyDescent="0.2">
      <c r="B119" s="191">
        <f t="shared" si="1"/>
        <v>2049</v>
      </c>
      <c r="C119" s="197" t="str">
        <f>_xlfn.IFNA(INDEX(Model!$P$21:$P$34, MATCH('Case 5 Assumptions'!$B119, Model!$B$21:$B$34, 0)), "-")</f>
        <v>-</v>
      </c>
      <c r="D119" s="136">
        <f t="shared" si="4"/>
        <v>118.10640000000014</v>
      </c>
      <c r="E119" s="197" t="str">
        <f>_xlfn.IFNA(INDEX(Model!$Q$21:$Q$34, MATCH('Case 5 Assumptions'!$B119, Model!$B$21:$B$34, 0)), "-")</f>
        <v>-</v>
      </c>
      <c r="F119" s="136">
        <f t="shared" si="4"/>
        <v>25.56049999999999</v>
      </c>
      <c r="G119" s="197" t="str">
        <f>_xlfn.IFNA(INDEX(Model!$R$21:$R$34, MATCH('Case 5 Assumptions'!$B119, Model!$B$21:$B$34, 0)), "-")</f>
        <v>-</v>
      </c>
      <c r="H119" s="136">
        <f t="shared" si="4"/>
        <v>13.221100000000005</v>
      </c>
    </row>
    <row r="120" spans="2:8" x14ac:dyDescent="0.2">
      <c r="B120" s="191">
        <f t="shared" si="1"/>
        <v>2050</v>
      </c>
      <c r="C120" s="197">
        <f>_xlfn.IFNA(INDEX(Model!$P$21:$P$34, MATCH('Case 5 Assumptions'!$B120, Model!$B$21:$B$34, 0)), "-")</f>
        <v>120.553</v>
      </c>
      <c r="D120" s="136">
        <f t="shared" si="4"/>
        <v>120.55300000000014</v>
      </c>
      <c r="E120" s="197">
        <f>_xlfn.IFNA(INDEX(Model!$Q$21:$Q$34, MATCH('Case 5 Assumptions'!$B120, Model!$B$21:$B$34, 0)), "-")</f>
        <v>26.09</v>
      </c>
      <c r="F120" s="136">
        <f t="shared" si="4"/>
        <v>26.089999999999989</v>
      </c>
      <c r="G120" s="197">
        <f>_xlfn.IFNA(INDEX(Model!$R$21:$R$34, MATCH('Case 5 Assumptions'!$B120, Model!$B$21:$B$34, 0)), "-")</f>
        <v>13.494999999999999</v>
      </c>
      <c r="H120" s="136">
        <f t="shared" si="4"/>
        <v>13.495000000000005</v>
      </c>
    </row>
    <row r="121" spans="2:8" x14ac:dyDescent="0.2">
      <c r="B121" s="191">
        <f t="shared" si="1"/>
        <v>2051</v>
      </c>
      <c r="C121" s="197" t="str">
        <f>_xlfn.IFNA(INDEX(Model!$P$21:$P$34, MATCH('Case 5 Assumptions'!$B121, Model!$B$21:$B$34, 0)), "-")</f>
        <v>-</v>
      </c>
      <c r="D121" s="136">
        <f>D120+0.1*(C$130-C$120)</f>
        <v>124.05410000000013</v>
      </c>
      <c r="E121" s="197" t="str">
        <f>_xlfn.IFNA(INDEX(Model!$Q$21:$Q$34, MATCH('Case 5 Assumptions'!$B121, Model!$B$21:$B$34, 0)), "-")</f>
        <v>-</v>
      </c>
      <c r="F121" s="136">
        <f>F120+0.1*(E$130-E$120)</f>
        <v>26.847699999999989</v>
      </c>
      <c r="G121" s="197" t="str">
        <f>_xlfn.IFNA(INDEX(Model!$R$21:$R$34, MATCH('Case 5 Assumptions'!$B121, Model!$B$21:$B$34, 0)), "-")</f>
        <v>-</v>
      </c>
      <c r="H121" s="136">
        <f>H120+0.1*(G$130-G$120)</f>
        <v>13.886900000000004</v>
      </c>
    </row>
    <row r="122" spans="2:8" x14ac:dyDescent="0.2">
      <c r="B122" s="191">
        <f t="shared" si="1"/>
        <v>2052</v>
      </c>
      <c r="C122" s="197" t="str">
        <f>_xlfn.IFNA(INDEX(Model!$P$21:$P$34, MATCH('Case 5 Assumptions'!$B122, Model!$B$21:$B$34, 0)), "-")</f>
        <v>-</v>
      </c>
      <c r="D122" s="136">
        <f t="shared" ref="D122:H130" si="5">D121+0.1*(C$130-C$120)</f>
        <v>127.55520000000013</v>
      </c>
      <c r="E122" s="197" t="str">
        <f>_xlfn.IFNA(INDEX(Model!$Q$21:$Q$34, MATCH('Case 5 Assumptions'!$B122, Model!$B$21:$B$34, 0)), "-")</f>
        <v>-</v>
      </c>
      <c r="F122" s="136">
        <f t="shared" si="5"/>
        <v>27.605399999999989</v>
      </c>
      <c r="G122" s="197" t="str">
        <f>_xlfn.IFNA(INDEX(Model!$R$21:$R$34, MATCH('Case 5 Assumptions'!$B122, Model!$B$21:$B$34, 0)), "-")</f>
        <v>-</v>
      </c>
      <c r="H122" s="136">
        <f t="shared" si="5"/>
        <v>14.278800000000004</v>
      </c>
    </row>
    <row r="123" spans="2:8" x14ac:dyDescent="0.2">
      <c r="B123" s="191">
        <f t="shared" si="1"/>
        <v>2053</v>
      </c>
      <c r="C123" s="197" t="str">
        <f>_xlfn.IFNA(INDEX(Model!$P$21:$P$34, MATCH('Case 5 Assumptions'!$B123, Model!$B$21:$B$34, 0)), "-")</f>
        <v>-</v>
      </c>
      <c r="D123" s="136">
        <f t="shared" si="5"/>
        <v>131.05630000000014</v>
      </c>
      <c r="E123" s="197" t="str">
        <f>_xlfn.IFNA(INDEX(Model!$Q$21:$Q$34, MATCH('Case 5 Assumptions'!$B123, Model!$B$21:$B$34, 0)), "-")</f>
        <v>-</v>
      </c>
      <c r="F123" s="136">
        <f t="shared" si="5"/>
        <v>28.363099999999989</v>
      </c>
      <c r="G123" s="197" t="str">
        <f>_xlfn.IFNA(INDEX(Model!$R$21:$R$34, MATCH('Case 5 Assumptions'!$B123, Model!$B$21:$B$34, 0)), "-")</f>
        <v>-</v>
      </c>
      <c r="H123" s="136">
        <f t="shared" si="5"/>
        <v>14.670700000000004</v>
      </c>
    </row>
    <row r="124" spans="2:8" x14ac:dyDescent="0.2">
      <c r="B124" s="191">
        <f t="shared" si="1"/>
        <v>2054</v>
      </c>
      <c r="C124" s="197" t="str">
        <f>_xlfn.IFNA(INDEX(Model!$P$21:$P$34, MATCH('Case 5 Assumptions'!$B124, Model!$B$21:$B$34, 0)), "-")</f>
        <v>-</v>
      </c>
      <c r="D124" s="136">
        <f t="shared" si="5"/>
        <v>134.55740000000014</v>
      </c>
      <c r="E124" s="197" t="str">
        <f>_xlfn.IFNA(INDEX(Model!$Q$21:$Q$34, MATCH('Case 5 Assumptions'!$B124, Model!$B$21:$B$34, 0)), "-")</f>
        <v>-</v>
      </c>
      <c r="F124" s="136">
        <f t="shared" si="5"/>
        <v>29.120799999999988</v>
      </c>
      <c r="G124" s="197" t="str">
        <f>_xlfn.IFNA(INDEX(Model!$R$21:$R$34, MATCH('Case 5 Assumptions'!$B124, Model!$B$21:$B$34, 0)), "-")</f>
        <v>-</v>
      </c>
      <c r="H124" s="136">
        <f t="shared" si="5"/>
        <v>15.062600000000003</v>
      </c>
    </row>
    <row r="125" spans="2:8" x14ac:dyDescent="0.2">
      <c r="B125" s="191">
        <f t="shared" si="1"/>
        <v>2055</v>
      </c>
      <c r="C125" s="197" t="str">
        <f>_xlfn.IFNA(INDEX(Model!$P$21:$P$34, MATCH('Case 5 Assumptions'!$B125, Model!$B$21:$B$34, 0)), "-")</f>
        <v>-</v>
      </c>
      <c r="D125" s="136">
        <f t="shared" si="5"/>
        <v>138.05850000000015</v>
      </c>
      <c r="E125" s="197" t="str">
        <f>_xlfn.IFNA(INDEX(Model!$Q$21:$Q$34, MATCH('Case 5 Assumptions'!$B125, Model!$B$21:$B$34, 0)), "-")</f>
        <v>-</v>
      </c>
      <c r="F125" s="136">
        <f t="shared" si="5"/>
        <v>29.878499999999988</v>
      </c>
      <c r="G125" s="197" t="str">
        <f>_xlfn.IFNA(INDEX(Model!$R$21:$R$34, MATCH('Case 5 Assumptions'!$B125, Model!$B$21:$B$34, 0)), "-")</f>
        <v>-</v>
      </c>
      <c r="H125" s="136">
        <f t="shared" si="5"/>
        <v>15.454500000000003</v>
      </c>
    </row>
    <row r="126" spans="2:8" x14ac:dyDescent="0.2">
      <c r="B126" s="191">
        <f t="shared" si="1"/>
        <v>2056</v>
      </c>
      <c r="C126" s="197" t="str">
        <f>_xlfn.IFNA(INDEX(Model!$P$21:$P$34, MATCH('Case 5 Assumptions'!$B126, Model!$B$21:$B$34, 0)), "-")</f>
        <v>-</v>
      </c>
      <c r="D126" s="136">
        <f t="shared" si="5"/>
        <v>141.55960000000016</v>
      </c>
      <c r="E126" s="197" t="str">
        <f>_xlfn.IFNA(INDEX(Model!$Q$21:$Q$34, MATCH('Case 5 Assumptions'!$B126, Model!$B$21:$B$34, 0)), "-")</f>
        <v>-</v>
      </c>
      <c r="F126" s="136">
        <f t="shared" si="5"/>
        <v>30.636199999999988</v>
      </c>
      <c r="G126" s="197" t="str">
        <f>_xlfn.IFNA(INDEX(Model!$R$21:$R$34, MATCH('Case 5 Assumptions'!$B126, Model!$B$21:$B$34, 0)), "-")</f>
        <v>-</v>
      </c>
      <c r="H126" s="136">
        <f t="shared" si="5"/>
        <v>15.846400000000003</v>
      </c>
    </row>
    <row r="127" spans="2:8" x14ac:dyDescent="0.2">
      <c r="B127" s="191">
        <f t="shared" si="1"/>
        <v>2057</v>
      </c>
      <c r="C127" s="197" t="str">
        <f>_xlfn.IFNA(INDEX(Model!$P$21:$P$34, MATCH('Case 5 Assumptions'!$B127, Model!$B$21:$B$34, 0)), "-")</f>
        <v>-</v>
      </c>
      <c r="D127" s="136">
        <f t="shared" si="5"/>
        <v>145.06070000000017</v>
      </c>
      <c r="E127" s="197" t="str">
        <f>_xlfn.IFNA(INDEX(Model!$Q$21:$Q$34, MATCH('Case 5 Assumptions'!$B127, Model!$B$21:$B$34, 0)), "-")</f>
        <v>-</v>
      </c>
      <c r="F127" s="136">
        <f t="shared" si="5"/>
        <v>31.393899999999988</v>
      </c>
      <c r="G127" s="197" t="str">
        <f>_xlfn.IFNA(INDEX(Model!$R$21:$R$34, MATCH('Case 5 Assumptions'!$B127, Model!$B$21:$B$34, 0)), "-")</f>
        <v>-</v>
      </c>
      <c r="H127" s="136">
        <f t="shared" si="5"/>
        <v>16.238300000000002</v>
      </c>
    </row>
    <row r="128" spans="2:8" x14ac:dyDescent="0.2">
      <c r="B128" s="191">
        <f t="shared" si="1"/>
        <v>2058</v>
      </c>
      <c r="C128" s="197" t="str">
        <f>_xlfn.IFNA(INDEX(Model!$P$21:$P$34, MATCH('Case 5 Assumptions'!$B128, Model!$B$21:$B$34, 0)), "-")</f>
        <v>-</v>
      </c>
      <c r="D128" s="136">
        <f t="shared" si="5"/>
        <v>148.56180000000018</v>
      </c>
      <c r="E128" s="197" t="str">
        <f>_xlfn.IFNA(INDEX(Model!$Q$21:$Q$34, MATCH('Case 5 Assumptions'!$B128, Model!$B$21:$B$34, 0)), "-")</f>
        <v>-</v>
      </c>
      <c r="F128" s="136">
        <f t="shared" si="5"/>
        <v>32.151599999999988</v>
      </c>
      <c r="G128" s="197" t="str">
        <f>_xlfn.IFNA(INDEX(Model!$R$21:$R$34, MATCH('Case 5 Assumptions'!$B128, Model!$B$21:$B$34, 0)), "-")</f>
        <v>-</v>
      </c>
      <c r="H128" s="136">
        <f t="shared" si="5"/>
        <v>16.630200000000002</v>
      </c>
    </row>
    <row r="129" spans="2:8" x14ac:dyDescent="0.2">
      <c r="B129" s="191">
        <f t="shared" si="1"/>
        <v>2059</v>
      </c>
      <c r="C129" s="197" t="str">
        <f>_xlfn.IFNA(INDEX(Model!$P$21:$P$34, MATCH('Case 5 Assumptions'!$B129, Model!$B$21:$B$34, 0)), "-")</f>
        <v>-</v>
      </c>
      <c r="D129" s="136">
        <f t="shared" si="5"/>
        <v>152.06290000000018</v>
      </c>
      <c r="E129" s="197" t="str">
        <f>_xlfn.IFNA(INDEX(Model!$Q$21:$Q$34, MATCH('Case 5 Assumptions'!$B129, Model!$B$21:$B$34, 0)), "-")</f>
        <v>-</v>
      </c>
      <c r="F129" s="136">
        <f t="shared" si="5"/>
        <v>32.909299999999988</v>
      </c>
      <c r="G129" s="197" t="str">
        <f>_xlfn.IFNA(INDEX(Model!$R$21:$R$34, MATCH('Case 5 Assumptions'!$B129, Model!$B$21:$B$34, 0)), "-")</f>
        <v>-</v>
      </c>
      <c r="H129" s="136">
        <f t="shared" si="5"/>
        <v>17.022100000000002</v>
      </c>
    </row>
    <row r="130" spans="2:8" x14ac:dyDescent="0.2">
      <c r="B130" s="191">
        <f t="shared" si="1"/>
        <v>2060</v>
      </c>
      <c r="C130" s="197">
        <f>_xlfn.IFNA(INDEX(Model!$P$21:$P$34, MATCH('Case 5 Assumptions'!$B130, Model!$B$21:$B$34, 0)), "-")</f>
        <v>155.56399999999999</v>
      </c>
      <c r="D130" s="136">
        <f t="shared" si="5"/>
        <v>155.56400000000019</v>
      </c>
      <c r="E130" s="197">
        <f>_xlfn.IFNA(INDEX(Model!$Q$21:$Q$34, MATCH('Case 5 Assumptions'!$B130, Model!$B$21:$B$34, 0)), "-")</f>
        <v>33.667000000000002</v>
      </c>
      <c r="F130" s="136">
        <f t="shared" si="5"/>
        <v>33.666999999999987</v>
      </c>
      <c r="G130" s="197">
        <f>_xlfn.IFNA(INDEX(Model!$R$21:$R$34, MATCH('Case 5 Assumptions'!$B130, Model!$B$21:$B$34, 0)), "-")</f>
        <v>17.414000000000001</v>
      </c>
      <c r="H130" s="136">
        <f t="shared" si="5"/>
        <v>17.414000000000001</v>
      </c>
    </row>
    <row r="131" spans="2:8" x14ac:dyDescent="0.2">
      <c r="B131" s="191">
        <f t="shared" si="1"/>
        <v>2061</v>
      </c>
      <c r="C131" s="197" t="str">
        <f>_xlfn.IFNA(INDEX(Model!$P$21:$P$34, MATCH('Case 5 Assumptions'!$B131, Model!$B$21:$B$34, 0)), "-")</f>
        <v>-</v>
      </c>
      <c r="D131" s="136">
        <f>D130+0.1*(C$140-C$130)</f>
        <v>160.51750000000018</v>
      </c>
      <c r="E131" s="197" t="str">
        <f>_xlfn.IFNA(INDEX(Model!$Q$21:$Q$34, MATCH('Case 5 Assumptions'!$B131, Model!$B$21:$B$34, 0)), "-")</f>
        <v>-</v>
      </c>
      <c r="F131" s="136">
        <f>F130+0.1*(E$140-E$130)</f>
        <v>34.73899999999999</v>
      </c>
      <c r="G131" s="197" t="str">
        <f>_xlfn.IFNA(INDEX(Model!$R$21:$R$34, MATCH('Case 5 Assumptions'!$B131, Model!$B$21:$B$34, 0)), "-")</f>
        <v>-</v>
      </c>
      <c r="H131" s="136">
        <f>H130+0.1*(G$140-G$130)</f>
        <v>17.968500000000002</v>
      </c>
    </row>
    <row r="132" spans="2:8" x14ac:dyDescent="0.2">
      <c r="B132" s="191">
        <f t="shared" si="1"/>
        <v>2062</v>
      </c>
      <c r="C132" s="197" t="str">
        <f>_xlfn.IFNA(INDEX(Model!$P$21:$P$34, MATCH('Case 5 Assumptions'!$B132, Model!$B$21:$B$34, 0)), "-")</f>
        <v>-</v>
      </c>
      <c r="D132" s="136">
        <f t="shared" ref="D132:H140" si="6">D131+0.1*(C$140-C$130)</f>
        <v>165.47100000000017</v>
      </c>
      <c r="E132" s="197" t="str">
        <f>_xlfn.IFNA(INDEX(Model!$Q$21:$Q$34, MATCH('Case 5 Assumptions'!$B132, Model!$B$21:$B$34, 0)), "-")</f>
        <v>-</v>
      </c>
      <c r="F132" s="136">
        <f t="shared" si="6"/>
        <v>35.810999999999993</v>
      </c>
      <c r="G132" s="197" t="str">
        <f>_xlfn.IFNA(INDEX(Model!$R$21:$R$34, MATCH('Case 5 Assumptions'!$B132, Model!$B$21:$B$34, 0)), "-")</f>
        <v>-</v>
      </c>
      <c r="H132" s="136">
        <f t="shared" si="6"/>
        <v>18.523000000000003</v>
      </c>
    </row>
    <row r="133" spans="2:8" x14ac:dyDescent="0.2">
      <c r="B133" s="191">
        <f t="shared" si="1"/>
        <v>2063</v>
      </c>
      <c r="C133" s="197" t="str">
        <f>_xlfn.IFNA(INDEX(Model!$P$21:$P$34, MATCH('Case 5 Assumptions'!$B133, Model!$B$21:$B$34, 0)), "-")</f>
        <v>-</v>
      </c>
      <c r="D133" s="136">
        <f t="shared" si="6"/>
        <v>170.42450000000017</v>
      </c>
      <c r="E133" s="197" t="str">
        <f>_xlfn.IFNA(INDEX(Model!$Q$21:$Q$34, MATCH('Case 5 Assumptions'!$B133, Model!$B$21:$B$34, 0)), "-")</f>
        <v>-</v>
      </c>
      <c r="F133" s="136">
        <f t="shared" si="6"/>
        <v>36.882999999999996</v>
      </c>
      <c r="G133" s="197" t="str">
        <f>_xlfn.IFNA(INDEX(Model!$R$21:$R$34, MATCH('Case 5 Assumptions'!$B133, Model!$B$21:$B$34, 0)), "-")</f>
        <v>-</v>
      </c>
      <c r="H133" s="136">
        <f t="shared" si="6"/>
        <v>19.077500000000004</v>
      </c>
    </row>
    <row r="134" spans="2:8" x14ac:dyDescent="0.2">
      <c r="B134" s="191">
        <f t="shared" si="1"/>
        <v>2064</v>
      </c>
      <c r="C134" s="197" t="str">
        <f>_xlfn.IFNA(INDEX(Model!$P$21:$P$34, MATCH('Case 5 Assumptions'!$B134, Model!$B$21:$B$34, 0)), "-")</f>
        <v>-</v>
      </c>
      <c r="D134" s="136">
        <f t="shared" si="6"/>
        <v>175.37800000000016</v>
      </c>
      <c r="E134" s="197" t="str">
        <f>_xlfn.IFNA(INDEX(Model!$Q$21:$Q$34, MATCH('Case 5 Assumptions'!$B134, Model!$B$21:$B$34, 0)), "-")</f>
        <v>-</v>
      </c>
      <c r="F134" s="136">
        <f t="shared" si="6"/>
        <v>37.954999999999998</v>
      </c>
      <c r="G134" s="197" t="str">
        <f>_xlfn.IFNA(INDEX(Model!$R$21:$R$34, MATCH('Case 5 Assumptions'!$B134, Model!$B$21:$B$34, 0)), "-")</f>
        <v>-</v>
      </c>
      <c r="H134" s="136">
        <f t="shared" si="6"/>
        <v>19.632000000000005</v>
      </c>
    </row>
    <row r="135" spans="2:8" x14ac:dyDescent="0.2">
      <c r="B135" s="191">
        <f t="shared" si="1"/>
        <v>2065</v>
      </c>
      <c r="C135" s="197" t="str">
        <f>_xlfn.IFNA(INDEX(Model!$P$21:$P$34, MATCH('Case 5 Assumptions'!$B135, Model!$B$21:$B$34, 0)), "-")</f>
        <v>-</v>
      </c>
      <c r="D135" s="136">
        <f t="shared" si="6"/>
        <v>180.33150000000015</v>
      </c>
      <c r="E135" s="197" t="str">
        <f>_xlfn.IFNA(INDEX(Model!$Q$21:$Q$34, MATCH('Case 5 Assumptions'!$B135, Model!$B$21:$B$34, 0)), "-")</f>
        <v>-</v>
      </c>
      <c r="F135" s="136">
        <f t="shared" si="6"/>
        <v>39.027000000000001</v>
      </c>
      <c r="G135" s="197" t="str">
        <f>_xlfn.IFNA(INDEX(Model!$R$21:$R$34, MATCH('Case 5 Assumptions'!$B135, Model!$B$21:$B$34, 0)), "-")</f>
        <v>-</v>
      </c>
      <c r="H135" s="136">
        <f t="shared" si="6"/>
        <v>20.186500000000006</v>
      </c>
    </row>
    <row r="136" spans="2:8" x14ac:dyDescent="0.2">
      <c r="B136" s="191">
        <f t="shared" si="1"/>
        <v>2066</v>
      </c>
      <c r="C136" s="197" t="str">
        <f>_xlfn.IFNA(INDEX(Model!$P$21:$P$34, MATCH('Case 5 Assumptions'!$B136, Model!$B$21:$B$34, 0)), "-")</f>
        <v>-</v>
      </c>
      <c r="D136" s="136">
        <f t="shared" si="6"/>
        <v>185.28500000000014</v>
      </c>
      <c r="E136" s="197" t="str">
        <f>_xlfn.IFNA(INDEX(Model!$Q$21:$Q$34, MATCH('Case 5 Assumptions'!$B136, Model!$B$21:$B$34, 0)), "-")</f>
        <v>-</v>
      </c>
      <c r="F136" s="136">
        <f t="shared" si="6"/>
        <v>40.099000000000004</v>
      </c>
      <c r="G136" s="197" t="str">
        <f>_xlfn.IFNA(INDEX(Model!$R$21:$R$34, MATCH('Case 5 Assumptions'!$B136, Model!$B$21:$B$34, 0)), "-")</f>
        <v>-</v>
      </c>
      <c r="H136" s="136">
        <f t="shared" si="6"/>
        <v>20.741000000000007</v>
      </c>
    </row>
    <row r="137" spans="2:8" x14ac:dyDescent="0.2">
      <c r="B137" s="191">
        <f t="shared" si="1"/>
        <v>2067</v>
      </c>
      <c r="C137" s="197" t="str">
        <f>_xlfn.IFNA(INDEX(Model!$P$21:$P$34, MATCH('Case 5 Assumptions'!$B137, Model!$B$21:$B$34, 0)), "-")</f>
        <v>-</v>
      </c>
      <c r="D137" s="136">
        <f t="shared" si="6"/>
        <v>190.23850000000013</v>
      </c>
      <c r="E137" s="197" t="str">
        <f>_xlfn.IFNA(INDEX(Model!$Q$21:$Q$34, MATCH('Case 5 Assumptions'!$B137, Model!$B$21:$B$34, 0)), "-")</f>
        <v>-</v>
      </c>
      <c r="F137" s="136">
        <f t="shared" si="6"/>
        <v>41.171000000000006</v>
      </c>
      <c r="G137" s="197" t="str">
        <f>_xlfn.IFNA(INDEX(Model!$R$21:$R$34, MATCH('Case 5 Assumptions'!$B137, Model!$B$21:$B$34, 0)), "-")</f>
        <v>-</v>
      </c>
      <c r="H137" s="136">
        <f t="shared" si="6"/>
        <v>21.295500000000008</v>
      </c>
    </row>
    <row r="138" spans="2:8" x14ac:dyDescent="0.2">
      <c r="B138" s="191">
        <f t="shared" si="1"/>
        <v>2068</v>
      </c>
      <c r="C138" s="197" t="str">
        <f>_xlfn.IFNA(INDEX(Model!$P$21:$P$34, MATCH('Case 5 Assumptions'!$B138, Model!$B$21:$B$34, 0)), "-")</f>
        <v>-</v>
      </c>
      <c r="D138" s="136">
        <f t="shared" si="6"/>
        <v>195.19200000000012</v>
      </c>
      <c r="E138" s="197" t="str">
        <f>_xlfn.IFNA(INDEX(Model!$Q$21:$Q$34, MATCH('Case 5 Assumptions'!$B138, Model!$B$21:$B$34, 0)), "-")</f>
        <v>-</v>
      </c>
      <c r="F138" s="136">
        <f t="shared" si="6"/>
        <v>42.243000000000009</v>
      </c>
      <c r="G138" s="197" t="str">
        <f>_xlfn.IFNA(INDEX(Model!$R$21:$R$34, MATCH('Case 5 Assumptions'!$B138, Model!$B$21:$B$34, 0)), "-")</f>
        <v>-</v>
      </c>
      <c r="H138" s="136">
        <f t="shared" si="6"/>
        <v>21.850000000000009</v>
      </c>
    </row>
    <row r="139" spans="2:8" x14ac:dyDescent="0.2">
      <c r="B139" s="191">
        <f t="shared" si="1"/>
        <v>2069</v>
      </c>
      <c r="C139" s="197" t="str">
        <f>_xlfn.IFNA(INDEX(Model!$P$21:$P$34, MATCH('Case 5 Assumptions'!$B139, Model!$B$21:$B$34, 0)), "-")</f>
        <v>-</v>
      </c>
      <c r="D139" s="136">
        <f t="shared" si="6"/>
        <v>200.14550000000011</v>
      </c>
      <c r="E139" s="197" t="str">
        <f>_xlfn.IFNA(INDEX(Model!$Q$21:$Q$34, MATCH('Case 5 Assumptions'!$B139, Model!$B$21:$B$34, 0)), "-")</f>
        <v>-</v>
      </c>
      <c r="F139" s="136">
        <f t="shared" si="6"/>
        <v>43.315000000000012</v>
      </c>
      <c r="G139" s="197" t="str">
        <f>_xlfn.IFNA(INDEX(Model!$R$21:$R$34, MATCH('Case 5 Assumptions'!$B139, Model!$B$21:$B$34, 0)), "-")</f>
        <v>-</v>
      </c>
      <c r="H139" s="136">
        <f t="shared" si="6"/>
        <v>22.404500000000009</v>
      </c>
    </row>
    <row r="140" spans="2:8" x14ac:dyDescent="0.2">
      <c r="B140" s="191">
        <f t="shared" si="1"/>
        <v>2070</v>
      </c>
      <c r="C140" s="197">
        <f>_xlfn.IFNA(INDEX(Model!$P$21:$P$34, MATCH('Case 5 Assumptions'!$B140, Model!$B$21:$B$34, 0)), "-")</f>
        <v>205.09899999999999</v>
      </c>
      <c r="D140" s="136">
        <f t="shared" si="6"/>
        <v>205.0990000000001</v>
      </c>
      <c r="E140" s="197">
        <f>_xlfn.IFNA(INDEX(Model!$Q$21:$Q$34, MATCH('Case 5 Assumptions'!$B140, Model!$B$21:$B$34, 0)), "-")</f>
        <v>44.387</v>
      </c>
      <c r="F140" s="136">
        <f t="shared" si="6"/>
        <v>44.387000000000015</v>
      </c>
      <c r="G140" s="197">
        <f>_xlfn.IFNA(INDEX(Model!$R$21:$R$34, MATCH('Case 5 Assumptions'!$B140, Model!$B$21:$B$34, 0)), "-")</f>
        <v>22.959</v>
      </c>
      <c r="H140" s="136">
        <f t="shared" si="6"/>
        <v>22.95900000000001</v>
      </c>
    </row>
    <row r="141" spans="2:8" x14ac:dyDescent="0.2">
      <c r="B141" s="191">
        <f t="shared" si="1"/>
        <v>2071</v>
      </c>
      <c r="C141" s="197" t="str">
        <f>_xlfn.IFNA(INDEX(Model!$P$21:$P$34, MATCH('Case 5 Assumptions'!$B141, Model!$B$21:$B$34, 0)), "-")</f>
        <v>-</v>
      </c>
      <c r="D141" s="136">
        <f>D140+0.1*(C$150-C$140)</f>
        <v>211.84190000000009</v>
      </c>
      <c r="E141" s="197" t="str">
        <f>_xlfn.IFNA(INDEX(Model!$Q$21:$Q$34, MATCH('Case 5 Assumptions'!$B141, Model!$B$21:$B$34, 0)), "-")</f>
        <v>-</v>
      </c>
      <c r="F141" s="136">
        <f>F140+0.1*(E$150-E$140)</f>
        <v>45.846300000000014</v>
      </c>
      <c r="G141" s="197" t="str">
        <f>_xlfn.IFNA(INDEX(Model!$R$21:$R$34, MATCH('Case 5 Assumptions'!$B141, Model!$B$21:$B$34, 0)), "-")</f>
        <v>-</v>
      </c>
      <c r="H141" s="136">
        <f>H140+0.1*(G$150-G$140)</f>
        <v>23.71380000000001</v>
      </c>
    </row>
    <row r="142" spans="2:8" x14ac:dyDescent="0.2">
      <c r="B142" s="191">
        <f t="shared" si="1"/>
        <v>2072</v>
      </c>
      <c r="C142" s="197" t="str">
        <f>_xlfn.IFNA(INDEX(Model!$P$21:$P$34, MATCH('Case 5 Assumptions'!$B142, Model!$B$21:$B$34, 0)), "-")</f>
        <v>-</v>
      </c>
      <c r="D142" s="136">
        <f t="shared" ref="D142:H150" si="7">D141+0.1*(C$150-C$140)</f>
        <v>218.58480000000009</v>
      </c>
      <c r="E142" s="197" t="str">
        <f>_xlfn.IFNA(INDEX(Model!$Q$21:$Q$34, MATCH('Case 5 Assumptions'!$B142, Model!$B$21:$B$34, 0)), "-")</f>
        <v>-</v>
      </c>
      <c r="F142" s="136">
        <f t="shared" si="7"/>
        <v>47.305600000000013</v>
      </c>
      <c r="G142" s="197" t="str">
        <f>_xlfn.IFNA(INDEX(Model!$R$21:$R$34, MATCH('Case 5 Assumptions'!$B142, Model!$B$21:$B$34, 0)), "-")</f>
        <v>-</v>
      </c>
      <c r="H142" s="136">
        <f t="shared" si="7"/>
        <v>24.468600000000009</v>
      </c>
    </row>
    <row r="143" spans="2:8" x14ac:dyDescent="0.2">
      <c r="B143" s="191">
        <f t="shared" si="1"/>
        <v>2073</v>
      </c>
      <c r="C143" s="197" t="str">
        <f>_xlfn.IFNA(INDEX(Model!$P$21:$P$34, MATCH('Case 5 Assumptions'!$B143, Model!$B$21:$B$34, 0)), "-")</f>
        <v>-</v>
      </c>
      <c r="D143" s="136">
        <f t="shared" si="7"/>
        <v>225.32770000000008</v>
      </c>
      <c r="E143" s="197" t="str">
        <f>_xlfn.IFNA(INDEX(Model!$Q$21:$Q$34, MATCH('Case 5 Assumptions'!$B143, Model!$B$21:$B$34, 0)), "-")</f>
        <v>-</v>
      </c>
      <c r="F143" s="136">
        <f t="shared" si="7"/>
        <v>48.764900000000011</v>
      </c>
      <c r="G143" s="197" t="str">
        <f>_xlfn.IFNA(INDEX(Model!$R$21:$R$34, MATCH('Case 5 Assumptions'!$B143, Model!$B$21:$B$34, 0)), "-")</f>
        <v>-</v>
      </c>
      <c r="H143" s="136">
        <f t="shared" si="7"/>
        <v>25.223400000000009</v>
      </c>
    </row>
    <row r="144" spans="2:8" x14ac:dyDescent="0.2">
      <c r="B144" s="191">
        <f t="shared" si="1"/>
        <v>2074</v>
      </c>
      <c r="C144" s="197" t="str">
        <f>_xlfn.IFNA(INDEX(Model!$P$21:$P$34, MATCH('Case 5 Assumptions'!$B144, Model!$B$21:$B$34, 0)), "-")</f>
        <v>-</v>
      </c>
      <c r="D144" s="136">
        <f t="shared" si="7"/>
        <v>232.07060000000007</v>
      </c>
      <c r="E144" s="197" t="str">
        <f>_xlfn.IFNA(INDEX(Model!$Q$21:$Q$34, MATCH('Case 5 Assumptions'!$B144, Model!$B$21:$B$34, 0)), "-")</f>
        <v>-</v>
      </c>
      <c r="F144" s="136">
        <f t="shared" si="7"/>
        <v>50.22420000000001</v>
      </c>
      <c r="G144" s="197" t="str">
        <f>_xlfn.IFNA(INDEX(Model!$R$21:$R$34, MATCH('Case 5 Assumptions'!$B144, Model!$B$21:$B$34, 0)), "-")</f>
        <v>-</v>
      </c>
      <c r="H144" s="136">
        <f t="shared" si="7"/>
        <v>25.978200000000008</v>
      </c>
    </row>
    <row r="145" spans="2:8" x14ac:dyDescent="0.2">
      <c r="B145" s="191">
        <f t="shared" si="1"/>
        <v>2075</v>
      </c>
      <c r="C145" s="197" t="str">
        <f>_xlfn.IFNA(INDEX(Model!$P$21:$P$34, MATCH('Case 5 Assumptions'!$B145, Model!$B$21:$B$34, 0)), "-")</f>
        <v>-</v>
      </c>
      <c r="D145" s="136">
        <f t="shared" si="7"/>
        <v>238.81350000000006</v>
      </c>
      <c r="E145" s="197" t="str">
        <f>_xlfn.IFNA(INDEX(Model!$Q$21:$Q$34, MATCH('Case 5 Assumptions'!$B145, Model!$B$21:$B$34, 0)), "-")</f>
        <v>-</v>
      </c>
      <c r="F145" s="136">
        <f t="shared" si="7"/>
        <v>51.683500000000009</v>
      </c>
      <c r="G145" s="197" t="str">
        <f>_xlfn.IFNA(INDEX(Model!$R$21:$R$34, MATCH('Case 5 Assumptions'!$B145, Model!$B$21:$B$34, 0)), "-")</f>
        <v>-</v>
      </c>
      <c r="H145" s="136">
        <f t="shared" si="7"/>
        <v>26.733000000000008</v>
      </c>
    </row>
    <row r="146" spans="2:8" x14ac:dyDescent="0.2">
      <c r="B146" s="191">
        <f t="shared" si="1"/>
        <v>2076</v>
      </c>
      <c r="C146" s="197" t="str">
        <f>_xlfn.IFNA(INDEX(Model!$P$21:$P$34, MATCH('Case 5 Assumptions'!$B146, Model!$B$21:$B$34, 0)), "-")</f>
        <v>-</v>
      </c>
      <c r="D146" s="136">
        <f t="shared" si="7"/>
        <v>245.55640000000005</v>
      </c>
      <c r="E146" s="197" t="str">
        <f>_xlfn.IFNA(INDEX(Model!$Q$21:$Q$34, MATCH('Case 5 Assumptions'!$B146, Model!$B$21:$B$34, 0)), "-")</f>
        <v>-</v>
      </c>
      <c r="F146" s="136">
        <f t="shared" si="7"/>
        <v>53.142800000000008</v>
      </c>
      <c r="G146" s="197" t="str">
        <f>_xlfn.IFNA(INDEX(Model!$R$21:$R$34, MATCH('Case 5 Assumptions'!$B146, Model!$B$21:$B$34, 0)), "-")</f>
        <v>-</v>
      </c>
      <c r="H146" s="136">
        <f t="shared" si="7"/>
        <v>27.487800000000007</v>
      </c>
    </row>
    <row r="147" spans="2:8" x14ac:dyDescent="0.2">
      <c r="B147" s="191">
        <f t="shared" si="1"/>
        <v>2077</v>
      </c>
      <c r="C147" s="197" t="str">
        <f>_xlfn.IFNA(INDEX(Model!$P$21:$P$34, MATCH('Case 5 Assumptions'!$B147, Model!$B$21:$B$34, 0)), "-")</f>
        <v>-</v>
      </c>
      <c r="D147" s="136">
        <f t="shared" si="7"/>
        <v>252.29930000000004</v>
      </c>
      <c r="E147" s="197" t="str">
        <f>_xlfn.IFNA(INDEX(Model!$Q$21:$Q$34, MATCH('Case 5 Assumptions'!$B147, Model!$B$21:$B$34, 0)), "-")</f>
        <v>-</v>
      </c>
      <c r="F147" s="136">
        <f t="shared" si="7"/>
        <v>54.602100000000007</v>
      </c>
      <c r="G147" s="197" t="str">
        <f>_xlfn.IFNA(INDEX(Model!$R$21:$R$34, MATCH('Case 5 Assumptions'!$B147, Model!$B$21:$B$34, 0)), "-")</f>
        <v>-</v>
      </c>
      <c r="H147" s="136">
        <f t="shared" si="7"/>
        <v>28.242600000000007</v>
      </c>
    </row>
    <row r="148" spans="2:8" x14ac:dyDescent="0.2">
      <c r="B148" s="191">
        <f t="shared" si="1"/>
        <v>2078</v>
      </c>
      <c r="C148" s="197" t="str">
        <f>_xlfn.IFNA(INDEX(Model!$P$21:$P$34, MATCH('Case 5 Assumptions'!$B148, Model!$B$21:$B$34, 0)), "-")</f>
        <v>-</v>
      </c>
      <c r="D148" s="136">
        <f t="shared" si="7"/>
        <v>259.04220000000004</v>
      </c>
      <c r="E148" s="197" t="str">
        <f>_xlfn.IFNA(INDEX(Model!$Q$21:$Q$34, MATCH('Case 5 Assumptions'!$B148, Model!$B$21:$B$34, 0)), "-")</f>
        <v>-</v>
      </c>
      <c r="F148" s="136">
        <f t="shared" si="7"/>
        <v>56.061400000000006</v>
      </c>
      <c r="G148" s="197" t="str">
        <f>_xlfn.IFNA(INDEX(Model!$R$21:$R$34, MATCH('Case 5 Assumptions'!$B148, Model!$B$21:$B$34, 0)), "-")</f>
        <v>-</v>
      </c>
      <c r="H148" s="136">
        <f t="shared" si="7"/>
        <v>28.997400000000006</v>
      </c>
    </row>
    <row r="149" spans="2:8" x14ac:dyDescent="0.2">
      <c r="B149" s="191">
        <f t="shared" si="1"/>
        <v>2079</v>
      </c>
      <c r="C149" s="197" t="str">
        <f>_xlfn.IFNA(INDEX(Model!$P$21:$P$34, MATCH('Case 5 Assumptions'!$B149, Model!$B$21:$B$34, 0)), "-")</f>
        <v>-</v>
      </c>
      <c r="D149" s="136">
        <f t="shared" si="7"/>
        <v>265.78510000000006</v>
      </c>
      <c r="E149" s="197" t="str">
        <f>_xlfn.IFNA(INDEX(Model!$Q$21:$Q$34, MATCH('Case 5 Assumptions'!$B149, Model!$B$21:$B$34, 0)), "-")</f>
        <v>-</v>
      </c>
      <c r="F149" s="136">
        <f t="shared" si="7"/>
        <v>57.520700000000005</v>
      </c>
      <c r="G149" s="197" t="str">
        <f>_xlfn.IFNA(INDEX(Model!$R$21:$R$34, MATCH('Case 5 Assumptions'!$B149, Model!$B$21:$B$34, 0)), "-")</f>
        <v>-</v>
      </c>
      <c r="H149" s="136">
        <f t="shared" si="7"/>
        <v>29.752200000000006</v>
      </c>
    </row>
    <row r="150" spans="2:8" x14ac:dyDescent="0.2">
      <c r="B150" s="191">
        <f t="shared" si="1"/>
        <v>2080</v>
      </c>
      <c r="C150" s="197">
        <f>_xlfn.IFNA(INDEX(Model!$P$21:$P$34, MATCH('Case 5 Assumptions'!$B150, Model!$B$21:$B$34, 0)), "-")</f>
        <v>272.52800000000002</v>
      </c>
      <c r="D150" s="136">
        <f t="shared" si="7"/>
        <v>272.52800000000008</v>
      </c>
      <c r="E150" s="197">
        <f>_xlfn.IFNA(INDEX(Model!$Q$21:$Q$34, MATCH('Case 5 Assumptions'!$B150, Model!$B$21:$B$34, 0)), "-")</f>
        <v>58.98</v>
      </c>
      <c r="F150" s="136">
        <f t="shared" si="7"/>
        <v>58.980000000000004</v>
      </c>
      <c r="G150" s="197">
        <f>_xlfn.IFNA(INDEX(Model!$R$21:$R$34, MATCH('Case 5 Assumptions'!$B150, Model!$B$21:$B$34, 0)), "-")</f>
        <v>30.507000000000001</v>
      </c>
      <c r="H150" s="136">
        <f t="shared" si="7"/>
        <v>30.507000000000005</v>
      </c>
    </row>
    <row r="151" spans="2:8" x14ac:dyDescent="0.2">
      <c r="B151" s="191">
        <f t="shared" si="1"/>
        <v>2081</v>
      </c>
      <c r="C151" s="197" t="str">
        <f>_xlfn.IFNA(INDEX(Model!$P$21:$P$34, MATCH('Case 5 Assumptions'!$B151, Model!$B$21:$B$34, 0)), "-")</f>
        <v>-</v>
      </c>
      <c r="D151" s="136">
        <f>D150+0.1*(C$160-C$150)</f>
        <v>281.02650000000006</v>
      </c>
      <c r="E151" s="197" t="str">
        <f>_xlfn.IFNA(INDEX(Model!$Q$21:$Q$34, MATCH('Case 5 Assumptions'!$B151, Model!$B$21:$B$34, 0)), "-")</f>
        <v>-</v>
      </c>
      <c r="F151" s="136">
        <f>F150+0.1*(E$160-E$150)</f>
        <v>60.819200000000002</v>
      </c>
      <c r="G151" s="197" t="str">
        <f>_xlfn.IFNA(INDEX(Model!$R$21:$R$34, MATCH('Case 5 Assumptions'!$B151, Model!$B$21:$B$34, 0)), "-")</f>
        <v>-</v>
      </c>
      <c r="H151" s="136">
        <f>H150+0.1*(G$160-G$150)</f>
        <v>31.458300000000005</v>
      </c>
    </row>
    <row r="152" spans="2:8" x14ac:dyDescent="0.2">
      <c r="B152" s="191">
        <f t="shared" si="1"/>
        <v>2082</v>
      </c>
      <c r="C152" s="197" t="str">
        <f>_xlfn.IFNA(INDEX(Model!$P$21:$P$34, MATCH('Case 5 Assumptions'!$B152, Model!$B$21:$B$34, 0)), "-")</f>
        <v>-</v>
      </c>
      <c r="D152" s="136">
        <f t="shared" ref="D152:H160" si="8">D151+0.1*(C$160-C$150)</f>
        <v>289.52500000000003</v>
      </c>
      <c r="E152" s="197" t="str">
        <f>_xlfn.IFNA(INDEX(Model!$Q$21:$Q$34, MATCH('Case 5 Assumptions'!$B152, Model!$B$21:$B$34, 0)), "-")</f>
        <v>-</v>
      </c>
      <c r="F152" s="136">
        <f t="shared" si="8"/>
        <v>62.6584</v>
      </c>
      <c r="G152" s="197" t="str">
        <f>_xlfn.IFNA(INDEX(Model!$R$21:$R$34, MATCH('Case 5 Assumptions'!$B152, Model!$B$21:$B$34, 0)), "-")</f>
        <v>-</v>
      </c>
      <c r="H152" s="136">
        <f t="shared" si="8"/>
        <v>32.409600000000005</v>
      </c>
    </row>
    <row r="153" spans="2:8" x14ac:dyDescent="0.2">
      <c r="B153" s="191">
        <f t="shared" si="1"/>
        <v>2083</v>
      </c>
      <c r="C153" s="197" t="str">
        <f>_xlfn.IFNA(INDEX(Model!$P$21:$P$34, MATCH('Case 5 Assumptions'!$B153, Model!$B$21:$B$34, 0)), "-")</f>
        <v>-</v>
      </c>
      <c r="D153" s="136">
        <f t="shared" si="8"/>
        <v>298.02350000000001</v>
      </c>
      <c r="E153" s="197" t="str">
        <f>_xlfn.IFNA(INDEX(Model!$Q$21:$Q$34, MATCH('Case 5 Assumptions'!$B153, Model!$B$21:$B$34, 0)), "-")</f>
        <v>-</v>
      </c>
      <c r="F153" s="136">
        <f t="shared" si="8"/>
        <v>64.497600000000006</v>
      </c>
      <c r="G153" s="197" t="str">
        <f>_xlfn.IFNA(INDEX(Model!$R$21:$R$34, MATCH('Case 5 Assumptions'!$B153, Model!$B$21:$B$34, 0)), "-")</f>
        <v>-</v>
      </c>
      <c r="H153" s="136">
        <f t="shared" si="8"/>
        <v>33.360900000000008</v>
      </c>
    </row>
    <row r="154" spans="2:8" x14ac:dyDescent="0.2">
      <c r="B154" s="191">
        <f t="shared" si="1"/>
        <v>2084</v>
      </c>
      <c r="C154" s="197" t="str">
        <f>_xlfn.IFNA(INDEX(Model!$P$21:$P$34, MATCH('Case 5 Assumptions'!$B154, Model!$B$21:$B$34, 0)), "-")</f>
        <v>-</v>
      </c>
      <c r="D154" s="136">
        <f t="shared" si="8"/>
        <v>306.52199999999999</v>
      </c>
      <c r="E154" s="197" t="str">
        <f>_xlfn.IFNA(INDEX(Model!$Q$21:$Q$34, MATCH('Case 5 Assumptions'!$B154, Model!$B$21:$B$34, 0)), "-")</f>
        <v>-</v>
      </c>
      <c r="F154" s="136">
        <f t="shared" si="8"/>
        <v>66.336800000000011</v>
      </c>
      <c r="G154" s="197" t="str">
        <f>_xlfn.IFNA(INDEX(Model!$R$21:$R$34, MATCH('Case 5 Assumptions'!$B154, Model!$B$21:$B$34, 0)), "-")</f>
        <v>-</v>
      </c>
      <c r="H154" s="136">
        <f t="shared" si="8"/>
        <v>34.312200000000011</v>
      </c>
    </row>
    <row r="155" spans="2:8" x14ac:dyDescent="0.2">
      <c r="B155" s="191">
        <f t="shared" si="1"/>
        <v>2085</v>
      </c>
      <c r="C155" s="197" t="str">
        <f>_xlfn.IFNA(INDEX(Model!$P$21:$P$34, MATCH('Case 5 Assumptions'!$B155, Model!$B$21:$B$34, 0)), "-")</f>
        <v>-</v>
      </c>
      <c r="D155" s="136">
        <f t="shared" si="8"/>
        <v>315.02049999999997</v>
      </c>
      <c r="E155" s="197" t="str">
        <f>_xlfn.IFNA(INDEX(Model!$Q$21:$Q$34, MATCH('Case 5 Assumptions'!$B155, Model!$B$21:$B$34, 0)), "-")</f>
        <v>-</v>
      </c>
      <c r="F155" s="136">
        <f t="shared" si="8"/>
        <v>68.176000000000016</v>
      </c>
      <c r="G155" s="197" t="str">
        <f>_xlfn.IFNA(INDEX(Model!$R$21:$R$34, MATCH('Case 5 Assumptions'!$B155, Model!$B$21:$B$34, 0)), "-")</f>
        <v>-</v>
      </c>
      <c r="H155" s="136">
        <f t="shared" si="8"/>
        <v>35.263500000000015</v>
      </c>
    </row>
    <row r="156" spans="2:8" x14ac:dyDescent="0.2">
      <c r="B156" s="191">
        <f t="shared" ref="B156:B170" si="9">B155+1</f>
        <v>2086</v>
      </c>
      <c r="C156" s="197" t="str">
        <f>_xlfn.IFNA(INDEX(Model!$P$21:$P$34, MATCH('Case 5 Assumptions'!$B156, Model!$B$21:$B$34, 0)), "-")</f>
        <v>-</v>
      </c>
      <c r="D156" s="136">
        <f t="shared" si="8"/>
        <v>323.51899999999995</v>
      </c>
      <c r="E156" s="197" t="str">
        <f>_xlfn.IFNA(INDEX(Model!$Q$21:$Q$34, MATCH('Case 5 Assumptions'!$B156, Model!$B$21:$B$34, 0)), "-")</f>
        <v>-</v>
      </c>
      <c r="F156" s="136">
        <f t="shared" si="8"/>
        <v>70.015200000000021</v>
      </c>
      <c r="G156" s="197" t="str">
        <f>_xlfn.IFNA(INDEX(Model!$R$21:$R$34, MATCH('Case 5 Assumptions'!$B156, Model!$B$21:$B$34, 0)), "-")</f>
        <v>-</v>
      </c>
      <c r="H156" s="136">
        <f t="shared" si="8"/>
        <v>36.214800000000018</v>
      </c>
    </row>
    <row r="157" spans="2:8" x14ac:dyDescent="0.2">
      <c r="B157" s="191">
        <f t="shared" si="9"/>
        <v>2087</v>
      </c>
      <c r="C157" s="197" t="str">
        <f>_xlfn.IFNA(INDEX(Model!$P$21:$P$34, MATCH('Case 5 Assumptions'!$B157, Model!$B$21:$B$34, 0)), "-")</f>
        <v>-</v>
      </c>
      <c r="D157" s="136">
        <f t="shared" si="8"/>
        <v>332.01749999999993</v>
      </c>
      <c r="E157" s="197" t="str">
        <f>_xlfn.IFNA(INDEX(Model!$Q$21:$Q$34, MATCH('Case 5 Assumptions'!$B157, Model!$B$21:$B$34, 0)), "-")</f>
        <v>-</v>
      </c>
      <c r="F157" s="136">
        <f t="shared" si="8"/>
        <v>71.854400000000027</v>
      </c>
      <c r="G157" s="197" t="str">
        <f>_xlfn.IFNA(INDEX(Model!$R$21:$R$34, MATCH('Case 5 Assumptions'!$B157, Model!$B$21:$B$34, 0)), "-")</f>
        <v>-</v>
      </c>
      <c r="H157" s="136">
        <f t="shared" si="8"/>
        <v>37.166100000000021</v>
      </c>
    </row>
    <row r="158" spans="2:8" x14ac:dyDescent="0.2">
      <c r="B158" s="191">
        <f t="shared" si="9"/>
        <v>2088</v>
      </c>
      <c r="C158" s="197" t="str">
        <f>_xlfn.IFNA(INDEX(Model!$P$21:$P$34, MATCH('Case 5 Assumptions'!$B158, Model!$B$21:$B$34, 0)), "-")</f>
        <v>-</v>
      </c>
      <c r="D158" s="136">
        <f t="shared" si="8"/>
        <v>340.51599999999991</v>
      </c>
      <c r="E158" s="197" t="str">
        <f>_xlfn.IFNA(INDEX(Model!$Q$21:$Q$34, MATCH('Case 5 Assumptions'!$B158, Model!$B$21:$B$34, 0)), "-")</f>
        <v>-</v>
      </c>
      <c r="F158" s="136">
        <f t="shared" si="8"/>
        <v>73.693600000000032</v>
      </c>
      <c r="G158" s="197" t="str">
        <f>_xlfn.IFNA(INDEX(Model!$R$21:$R$34, MATCH('Case 5 Assumptions'!$B158, Model!$B$21:$B$34, 0)), "-")</f>
        <v>-</v>
      </c>
      <c r="H158" s="136">
        <f t="shared" si="8"/>
        <v>38.117400000000025</v>
      </c>
    </row>
    <row r="159" spans="2:8" x14ac:dyDescent="0.2">
      <c r="B159" s="191">
        <f t="shared" si="9"/>
        <v>2089</v>
      </c>
      <c r="C159" s="197" t="str">
        <f>_xlfn.IFNA(INDEX(Model!$P$21:$P$34, MATCH('Case 5 Assumptions'!$B159, Model!$B$21:$B$34, 0)), "-")</f>
        <v>-</v>
      </c>
      <c r="D159" s="136">
        <f t="shared" si="8"/>
        <v>349.01449999999988</v>
      </c>
      <c r="E159" s="197" t="str">
        <f>_xlfn.IFNA(INDEX(Model!$Q$21:$Q$34, MATCH('Case 5 Assumptions'!$B159, Model!$B$21:$B$34, 0)), "-")</f>
        <v>-</v>
      </c>
      <c r="F159" s="136">
        <f t="shared" si="8"/>
        <v>75.532800000000037</v>
      </c>
      <c r="G159" s="197" t="str">
        <f>_xlfn.IFNA(INDEX(Model!$R$21:$R$34, MATCH('Case 5 Assumptions'!$B159, Model!$B$21:$B$34, 0)), "-")</f>
        <v>-</v>
      </c>
      <c r="H159" s="136">
        <f t="shared" si="8"/>
        <v>39.068700000000028</v>
      </c>
    </row>
    <row r="160" spans="2:8" x14ac:dyDescent="0.2">
      <c r="B160" s="191">
        <f t="shared" si="9"/>
        <v>2090</v>
      </c>
      <c r="C160" s="197">
        <f>_xlfn.IFNA(INDEX(Model!$P$21:$P$34, MATCH('Case 5 Assumptions'!$B160, Model!$B$21:$B$34, 0)), "-")</f>
        <v>357.51299999999998</v>
      </c>
      <c r="D160" s="136">
        <f t="shared" si="8"/>
        <v>357.51299999999986</v>
      </c>
      <c r="E160" s="197">
        <f>_xlfn.IFNA(INDEX(Model!$Q$21:$Q$34, MATCH('Case 5 Assumptions'!$B160, Model!$B$21:$B$34, 0)), "-")</f>
        <v>77.372</v>
      </c>
      <c r="F160" s="136">
        <f t="shared" si="8"/>
        <v>77.372000000000043</v>
      </c>
      <c r="G160" s="197">
        <f>_xlfn.IFNA(INDEX(Model!$R$21:$R$34, MATCH('Case 5 Assumptions'!$B160, Model!$B$21:$B$34, 0)), "-")</f>
        <v>40.020000000000003</v>
      </c>
      <c r="H160" s="136">
        <f t="shared" si="8"/>
        <v>40.020000000000032</v>
      </c>
    </row>
    <row r="161" spans="2:8" x14ac:dyDescent="0.2">
      <c r="B161" s="191">
        <f t="shared" si="9"/>
        <v>2091</v>
      </c>
      <c r="C161" s="197" t="str">
        <f>_xlfn.IFNA(INDEX(Model!$P$21:$P$34, MATCH('Case 5 Assumptions'!$B161, Model!$B$21:$B$34, 0)), "-")</f>
        <v>-</v>
      </c>
      <c r="D161" s="136">
        <f>D160+0.1*(C$170-C$160)</f>
        <v>367.39829999999984</v>
      </c>
      <c r="E161" s="197" t="str">
        <f>_xlfn.IFNA(INDEX(Model!$Q$21:$Q$34, MATCH('Case 5 Assumptions'!$B161, Model!$B$21:$B$34, 0)), "-")</f>
        <v>-</v>
      </c>
      <c r="F161" s="136">
        <f>F160+0.1*(E$170-E$160)</f>
        <v>79.511400000000037</v>
      </c>
      <c r="G161" s="197" t="str">
        <f>_xlfn.IFNA(INDEX(Model!$R$21:$R$34, MATCH('Case 5 Assumptions'!$B161, Model!$B$21:$B$34, 0)), "-")</f>
        <v>-</v>
      </c>
      <c r="H161" s="136">
        <f>H160+0.1*(G$170-G$160)</f>
        <v>41.126600000000032</v>
      </c>
    </row>
    <row r="162" spans="2:8" x14ac:dyDescent="0.2">
      <c r="B162" s="191">
        <f t="shared" si="9"/>
        <v>2092</v>
      </c>
      <c r="C162" s="197" t="str">
        <f>_xlfn.IFNA(INDEX(Model!$P$21:$P$34, MATCH('Case 5 Assumptions'!$B162, Model!$B$21:$B$34, 0)), "-")</f>
        <v>-</v>
      </c>
      <c r="D162" s="136">
        <f t="shared" ref="D162:H170" si="10">D161+0.1*(C$170-C$160)</f>
        <v>377.28359999999986</v>
      </c>
      <c r="E162" s="197" t="str">
        <f>_xlfn.IFNA(INDEX(Model!$Q$21:$Q$34, MATCH('Case 5 Assumptions'!$B162, Model!$B$21:$B$34, 0)), "-")</f>
        <v>-</v>
      </c>
      <c r="F162" s="136">
        <f t="shared" si="10"/>
        <v>81.650800000000032</v>
      </c>
      <c r="G162" s="197" t="str">
        <f>_xlfn.IFNA(INDEX(Model!$R$21:$R$34, MATCH('Case 5 Assumptions'!$B162, Model!$B$21:$B$34, 0)), "-")</f>
        <v>-</v>
      </c>
      <c r="H162" s="136">
        <f t="shared" si="10"/>
        <v>42.233200000000032</v>
      </c>
    </row>
    <row r="163" spans="2:8" x14ac:dyDescent="0.2">
      <c r="B163" s="191">
        <f t="shared" si="9"/>
        <v>2093</v>
      </c>
      <c r="C163" s="197" t="str">
        <f>_xlfn.IFNA(INDEX(Model!$P$21:$P$34, MATCH('Case 5 Assumptions'!$B163, Model!$B$21:$B$34, 0)), "-")</f>
        <v>-</v>
      </c>
      <c r="D163" s="136">
        <f t="shared" si="10"/>
        <v>387.16889999999989</v>
      </c>
      <c r="E163" s="197" t="str">
        <f>_xlfn.IFNA(INDEX(Model!$Q$21:$Q$34, MATCH('Case 5 Assumptions'!$B163, Model!$B$21:$B$34, 0)), "-")</f>
        <v>-</v>
      </c>
      <c r="F163" s="136">
        <f t="shared" si="10"/>
        <v>83.790200000000027</v>
      </c>
      <c r="G163" s="197" t="str">
        <f>_xlfn.IFNA(INDEX(Model!$R$21:$R$34, MATCH('Case 5 Assumptions'!$B163, Model!$B$21:$B$34, 0)), "-")</f>
        <v>-</v>
      </c>
      <c r="H163" s="136">
        <f t="shared" si="10"/>
        <v>43.339800000000032</v>
      </c>
    </row>
    <row r="164" spans="2:8" x14ac:dyDescent="0.2">
      <c r="B164" s="191">
        <f t="shared" si="9"/>
        <v>2094</v>
      </c>
      <c r="C164" s="197" t="str">
        <f>_xlfn.IFNA(INDEX(Model!$P$21:$P$34, MATCH('Case 5 Assumptions'!$B164, Model!$B$21:$B$34, 0)), "-")</f>
        <v>-</v>
      </c>
      <c r="D164" s="136">
        <f t="shared" si="10"/>
        <v>397.05419999999992</v>
      </c>
      <c r="E164" s="197" t="str">
        <f>_xlfn.IFNA(INDEX(Model!$Q$21:$Q$34, MATCH('Case 5 Assumptions'!$B164, Model!$B$21:$B$34, 0)), "-")</f>
        <v>-</v>
      </c>
      <c r="F164" s="136">
        <f t="shared" si="10"/>
        <v>85.929600000000022</v>
      </c>
      <c r="G164" s="197" t="str">
        <f>_xlfn.IFNA(INDEX(Model!$R$21:$R$34, MATCH('Case 5 Assumptions'!$B164, Model!$B$21:$B$34, 0)), "-")</f>
        <v>-</v>
      </c>
      <c r="H164" s="136">
        <f t="shared" si="10"/>
        <v>44.446400000000033</v>
      </c>
    </row>
    <row r="165" spans="2:8" x14ac:dyDescent="0.2">
      <c r="B165" s="191">
        <f t="shared" si="9"/>
        <v>2095</v>
      </c>
      <c r="C165" s="197" t="str">
        <f>_xlfn.IFNA(INDEX(Model!$P$21:$P$34, MATCH('Case 5 Assumptions'!$B165, Model!$B$21:$B$34, 0)), "-")</f>
        <v>-</v>
      </c>
      <c r="D165" s="136">
        <f t="shared" si="10"/>
        <v>406.93949999999995</v>
      </c>
      <c r="E165" s="197" t="str">
        <f>_xlfn.IFNA(INDEX(Model!$Q$21:$Q$34, MATCH('Case 5 Assumptions'!$B165, Model!$B$21:$B$34, 0)), "-")</f>
        <v>-</v>
      </c>
      <c r="F165" s="136">
        <f t="shared" si="10"/>
        <v>88.069000000000017</v>
      </c>
      <c r="G165" s="197" t="str">
        <f>_xlfn.IFNA(INDEX(Model!$R$21:$R$34, MATCH('Case 5 Assumptions'!$B165, Model!$B$21:$B$34, 0)), "-")</f>
        <v>-</v>
      </c>
      <c r="H165" s="136">
        <f t="shared" si="10"/>
        <v>45.553000000000033</v>
      </c>
    </row>
    <row r="166" spans="2:8" x14ac:dyDescent="0.2">
      <c r="B166" s="191">
        <f t="shared" si="9"/>
        <v>2096</v>
      </c>
      <c r="C166" s="197" t="str">
        <f>_xlfn.IFNA(INDEX(Model!$P$21:$P$34, MATCH('Case 5 Assumptions'!$B166, Model!$B$21:$B$34, 0)), "-")</f>
        <v>-</v>
      </c>
      <c r="D166" s="136">
        <f t="shared" si="10"/>
        <v>416.82479999999998</v>
      </c>
      <c r="E166" s="197" t="str">
        <f>_xlfn.IFNA(INDEX(Model!$Q$21:$Q$34, MATCH('Case 5 Assumptions'!$B166, Model!$B$21:$B$34, 0)), "-")</f>
        <v>-</v>
      </c>
      <c r="F166" s="136">
        <f t="shared" si="10"/>
        <v>90.208400000000012</v>
      </c>
      <c r="G166" s="197" t="str">
        <f>_xlfn.IFNA(INDEX(Model!$R$21:$R$34, MATCH('Case 5 Assumptions'!$B166, Model!$B$21:$B$34, 0)), "-")</f>
        <v>-</v>
      </c>
      <c r="H166" s="136">
        <f t="shared" si="10"/>
        <v>46.659600000000033</v>
      </c>
    </row>
    <row r="167" spans="2:8" x14ac:dyDescent="0.2">
      <c r="B167" s="191">
        <f t="shared" si="9"/>
        <v>2097</v>
      </c>
      <c r="C167" s="197" t="str">
        <f>_xlfn.IFNA(INDEX(Model!$P$21:$P$34, MATCH('Case 5 Assumptions'!$B167, Model!$B$21:$B$34, 0)), "-")</f>
        <v>-</v>
      </c>
      <c r="D167" s="136">
        <f t="shared" si="10"/>
        <v>426.71010000000001</v>
      </c>
      <c r="E167" s="197" t="str">
        <f>_xlfn.IFNA(INDEX(Model!$Q$21:$Q$34, MATCH('Case 5 Assumptions'!$B167, Model!$B$21:$B$34, 0)), "-")</f>
        <v>-</v>
      </c>
      <c r="F167" s="136">
        <f t="shared" si="10"/>
        <v>92.347800000000007</v>
      </c>
      <c r="G167" s="197" t="str">
        <f>_xlfn.IFNA(INDEX(Model!$R$21:$R$34, MATCH('Case 5 Assumptions'!$B167, Model!$B$21:$B$34, 0)), "-")</f>
        <v>-</v>
      </c>
      <c r="H167" s="136">
        <f t="shared" si="10"/>
        <v>47.766200000000033</v>
      </c>
    </row>
    <row r="168" spans="2:8" x14ac:dyDescent="0.2">
      <c r="B168" s="191">
        <f t="shared" si="9"/>
        <v>2098</v>
      </c>
      <c r="C168" s="197" t="str">
        <f>_xlfn.IFNA(INDEX(Model!$P$21:$P$34, MATCH('Case 5 Assumptions'!$B168, Model!$B$21:$B$34, 0)), "-")</f>
        <v>-</v>
      </c>
      <c r="D168" s="136">
        <f t="shared" si="10"/>
        <v>436.59540000000004</v>
      </c>
      <c r="E168" s="197" t="str">
        <f>_xlfn.IFNA(INDEX(Model!$Q$21:$Q$34, MATCH('Case 5 Assumptions'!$B168, Model!$B$21:$B$34, 0)), "-")</f>
        <v>-</v>
      </c>
      <c r="F168" s="136">
        <f t="shared" si="10"/>
        <v>94.487200000000001</v>
      </c>
      <c r="G168" s="197" t="str">
        <f>_xlfn.IFNA(INDEX(Model!$R$21:$R$34, MATCH('Case 5 Assumptions'!$B168, Model!$B$21:$B$34, 0)), "-")</f>
        <v>-</v>
      </c>
      <c r="H168" s="136">
        <f t="shared" si="10"/>
        <v>48.872800000000034</v>
      </c>
    </row>
    <row r="169" spans="2:8" x14ac:dyDescent="0.2">
      <c r="B169" s="191">
        <f t="shared" si="9"/>
        <v>2099</v>
      </c>
      <c r="C169" s="197" t="str">
        <f>_xlfn.IFNA(INDEX(Model!$P$21:$P$34, MATCH('Case 5 Assumptions'!$B169, Model!$B$21:$B$34, 0)), "-")</f>
        <v>-</v>
      </c>
      <c r="D169" s="136">
        <f t="shared" si="10"/>
        <v>446.48070000000007</v>
      </c>
      <c r="E169" s="197" t="str">
        <f>_xlfn.IFNA(INDEX(Model!$Q$21:$Q$34, MATCH('Case 5 Assumptions'!$B169, Model!$B$21:$B$34, 0)), "-")</f>
        <v>-</v>
      </c>
      <c r="F169" s="136">
        <f t="shared" si="10"/>
        <v>96.626599999999996</v>
      </c>
      <c r="G169" s="197" t="str">
        <f>_xlfn.IFNA(INDEX(Model!$R$21:$R$34, MATCH('Case 5 Assumptions'!$B169, Model!$B$21:$B$34, 0)), "-")</f>
        <v>-</v>
      </c>
      <c r="H169" s="136">
        <f t="shared" si="10"/>
        <v>49.979400000000034</v>
      </c>
    </row>
    <row r="170" spans="2:8" x14ac:dyDescent="0.2">
      <c r="B170" s="191">
        <f t="shared" si="9"/>
        <v>2100</v>
      </c>
      <c r="C170" s="197">
        <f>_xlfn.IFNA(INDEX(Model!$P$21:$P$34, MATCH('Case 5 Assumptions'!$B170, Model!$B$21:$B$34, 0)), "-")</f>
        <v>456.36599999999999</v>
      </c>
      <c r="D170" s="136">
        <f t="shared" si="10"/>
        <v>456.3660000000001</v>
      </c>
      <c r="E170" s="197">
        <f>_xlfn.IFNA(INDEX(Model!$Q$21:$Q$34, MATCH('Case 5 Assumptions'!$B170, Model!$B$21:$B$34, 0)), "-")</f>
        <v>98.766000000000005</v>
      </c>
      <c r="F170" s="136">
        <f t="shared" si="10"/>
        <v>98.765999999999991</v>
      </c>
      <c r="G170" s="197">
        <f>_xlfn.IFNA(INDEX(Model!$R$21:$R$34, MATCH('Case 5 Assumptions'!$B170, Model!$B$21:$B$34, 0)), "-")</f>
        <v>51.085999999999999</v>
      </c>
      <c r="H170" s="136">
        <f t="shared" si="10"/>
        <v>51.086000000000034</v>
      </c>
    </row>
    <row r="173" spans="2:8" x14ac:dyDescent="0.2">
      <c r="B173" s="120" t="s">
        <v>146</v>
      </c>
      <c r="C173" s="226">
        <v>0.02</v>
      </c>
    </row>
    <row r="174" spans="2:8" x14ac:dyDescent="0.2">
      <c r="B174" s="120" t="s">
        <v>147</v>
      </c>
      <c r="C174" s="226">
        <v>0.95</v>
      </c>
    </row>
    <row r="238" spans="1:11" x14ac:dyDescent="0.2">
      <c r="A238" s="118"/>
      <c r="B238" s="129" t="s">
        <v>148</v>
      </c>
      <c r="C238" s="144"/>
      <c r="D238" s="129"/>
      <c r="E238" s="129"/>
      <c r="F238" s="129"/>
      <c r="G238" s="129"/>
      <c r="H238" s="129"/>
      <c r="I238" s="129"/>
      <c r="J238" s="129"/>
      <c r="K238" s="158"/>
    </row>
    <row r="239" spans="1:11" x14ac:dyDescent="0.2">
      <c r="B239" s="120" t="s">
        <v>149</v>
      </c>
      <c r="C239" s="226">
        <v>0.02</v>
      </c>
    </row>
    <row r="240" spans="1:11" x14ac:dyDescent="0.2">
      <c r="B240" s="120" t="s">
        <v>150</v>
      </c>
      <c r="C240" s="226">
        <v>1.7500000000000002E-2</v>
      </c>
    </row>
    <row r="242" spans="1:11" x14ac:dyDescent="0.2">
      <c r="A242" s="118"/>
      <c r="B242" s="129" t="s">
        <v>151</v>
      </c>
      <c r="C242" s="144"/>
      <c r="D242" s="129"/>
      <c r="E242" s="129"/>
      <c r="F242" s="129"/>
      <c r="G242" s="129"/>
      <c r="H242" s="129"/>
      <c r="I242" s="129"/>
      <c r="J242" s="129"/>
      <c r="K242" s="158"/>
    </row>
    <row r="243" spans="1:11" x14ac:dyDescent="0.2">
      <c r="B243" s="120" t="s">
        <v>31</v>
      </c>
      <c r="C243" s="226">
        <v>0.01</v>
      </c>
    </row>
  </sheetData>
  <conditionalFormatting sqref="B55">
    <cfRule type="expression" dxfId="5" priority="1">
      <formula>MOD(ROW(),3)=2</formula>
    </cfRule>
  </conditionalFormatting>
  <hyperlinks>
    <hyperlink ref="E67" r:id="rId1" display="https://www.mckinsey.com/capabilities/sustainability/our-insights/will-infrastructure-bend-or-break-under-climate-stress" xr:uid="{9B0228B8-94D9-634D-87D3-B26DA8CB8628}"/>
  </hyperlinks>
  <pageMargins left="0.7" right="0.7" top="0.75" bottom="0.75" header="0.3" footer="0.3"/>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CFC5B-D894-4842-B59A-3A416D9FE334}">
  <dimension ref="A1:CG123"/>
  <sheetViews>
    <sheetView showGridLines="0" zoomScale="75" workbookViewId="0">
      <pane xSplit="2" ySplit="8" topLeftCell="C9" activePane="bottomRight" state="frozen"/>
      <selection pane="topRight" activeCell="G90" sqref="G90:G170"/>
      <selection pane="bottomLeft" activeCell="G90" sqref="G90:G170"/>
      <selection pane="bottomRight" activeCell="D93" sqref="D93"/>
    </sheetView>
  </sheetViews>
  <sheetFormatPr baseColWidth="10" defaultColWidth="8.796875" defaultRowHeight="15" x14ac:dyDescent="0.2"/>
  <cols>
    <col min="1" max="1" width="3.59765625" style="120" customWidth="1"/>
    <col min="2" max="2" width="69.19921875" style="120" bestFit="1" customWidth="1"/>
    <col min="3" max="3" width="23.796875" style="120" customWidth="1"/>
    <col min="4" max="4" width="20.796875" style="120" bestFit="1" customWidth="1"/>
    <col min="5" max="5" width="19" style="120" customWidth="1"/>
    <col min="6" max="34" width="19" style="122" customWidth="1"/>
    <col min="35" max="35" width="19.59765625" style="120" bestFit="1" customWidth="1"/>
    <col min="36" max="83" width="19.3984375" style="120" customWidth="1"/>
    <col min="84" max="84" width="22.19921875" style="120" bestFit="1" customWidth="1"/>
    <col min="85" max="85" width="17.79687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118"/>
      <c r="G3" s="118"/>
      <c r="H3" s="118"/>
      <c r="I3" s="118"/>
      <c r="J3" s="118"/>
      <c r="K3" s="118"/>
      <c r="L3" s="118"/>
      <c r="M3" s="118"/>
    </row>
    <row r="4" spans="1:84" x14ac:dyDescent="0.2">
      <c r="A4" s="118"/>
      <c r="B4" s="118"/>
      <c r="C4" s="118"/>
      <c r="D4" s="118"/>
      <c r="E4" s="118"/>
      <c r="F4" s="118"/>
      <c r="G4" s="118"/>
      <c r="H4" s="118"/>
      <c r="I4" s="118"/>
      <c r="J4" s="118"/>
      <c r="K4" s="118"/>
      <c r="L4" s="118"/>
      <c r="M4" s="118"/>
    </row>
    <row r="5" spans="1:84" x14ac:dyDescent="0.2">
      <c r="A5" s="118"/>
      <c r="B5" s="118"/>
      <c r="C5" s="118"/>
      <c r="D5" s="118"/>
      <c r="E5" s="118"/>
      <c r="F5" s="118"/>
      <c r="G5" s="118"/>
      <c r="H5" s="118"/>
      <c r="I5" s="118"/>
      <c r="J5" s="118"/>
      <c r="K5" s="118"/>
      <c r="L5" s="118"/>
      <c r="M5" s="118"/>
    </row>
    <row r="6" spans="1:84" ht="19" x14ac:dyDescent="0.2">
      <c r="A6" s="118"/>
      <c r="B6" s="124" t="s">
        <v>152</v>
      </c>
      <c r="C6" s="124"/>
      <c r="D6" s="200" t="s">
        <v>153</v>
      </c>
      <c r="E6" s="201">
        <v>5</v>
      </c>
      <c r="F6" s="124"/>
      <c r="G6" s="124"/>
      <c r="H6" s="124"/>
      <c r="I6" s="124"/>
      <c r="J6" s="124"/>
      <c r="K6" s="124"/>
      <c r="L6" s="125"/>
      <c r="M6" s="118"/>
    </row>
    <row r="7" spans="1:84" x14ac:dyDescent="0.2">
      <c r="A7" s="118"/>
      <c r="B7" s="126"/>
      <c r="C7" s="126"/>
      <c r="D7" s="126"/>
      <c r="E7" s="126"/>
      <c r="F7" s="118"/>
      <c r="G7" s="118"/>
      <c r="H7" s="118"/>
      <c r="I7" s="118"/>
      <c r="J7" s="118"/>
      <c r="K7" s="118"/>
      <c r="L7" s="118"/>
      <c r="M7" s="118"/>
    </row>
    <row r="8" spans="1:84" x14ac:dyDescent="0.2">
      <c r="A8" s="118"/>
      <c r="B8" s="10"/>
      <c r="C8" s="10">
        <v>2019</v>
      </c>
      <c r="D8" s="10">
        <f t="shared" ref="D8:F8" si="0">C8+1</f>
        <v>2020</v>
      </c>
      <c r="E8" s="10">
        <f t="shared" si="0"/>
        <v>2021</v>
      </c>
      <c r="F8" s="10">
        <f t="shared" si="0"/>
        <v>2022</v>
      </c>
      <c r="G8" s="10">
        <f>F8+1</f>
        <v>2023</v>
      </c>
      <c r="H8" s="10">
        <f t="shared" ref="H8:BS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si="1"/>
        <v>2051</v>
      </c>
      <c r="AJ8" s="10">
        <f t="shared" si="1"/>
        <v>2052</v>
      </c>
      <c r="AK8" s="10">
        <f t="shared" si="1"/>
        <v>2053</v>
      </c>
      <c r="AL8" s="10">
        <f t="shared" si="1"/>
        <v>2054</v>
      </c>
      <c r="AM8" s="10">
        <f t="shared" si="1"/>
        <v>2055</v>
      </c>
      <c r="AN8" s="10">
        <f t="shared" si="1"/>
        <v>2056</v>
      </c>
      <c r="AO8" s="10">
        <f t="shared" si="1"/>
        <v>2057</v>
      </c>
      <c r="AP8" s="10">
        <f t="shared" si="1"/>
        <v>2058</v>
      </c>
      <c r="AQ8" s="10">
        <f t="shared" si="1"/>
        <v>2059</v>
      </c>
      <c r="AR8" s="10">
        <f t="shared" si="1"/>
        <v>2060</v>
      </c>
      <c r="AS8" s="10">
        <f t="shared" si="1"/>
        <v>2061</v>
      </c>
      <c r="AT8" s="10">
        <f t="shared" si="1"/>
        <v>2062</v>
      </c>
      <c r="AU8" s="10">
        <f t="shared" si="1"/>
        <v>2063</v>
      </c>
      <c r="AV8" s="10">
        <f t="shared" si="1"/>
        <v>2064</v>
      </c>
      <c r="AW8" s="10">
        <f t="shared" si="1"/>
        <v>2065</v>
      </c>
      <c r="AX8" s="10">
        <f t="shared" si="1"/>
        <v>2066</v>
      </c>
      <c r="AY8" s="10">
        <f t="shared" si="1"/>
        <v>2067</v>
      </c>
      <c r="AZ8" s="10">
        <f t="shared" si="1"/>
        <v>2068</v>
      </c>
      <c r="BA8" s="10">
        <f t="shared" si="1"/>
        <v>2069</v>
      </c>
      <c r="BB8" s="10">
        <f t="shared" si="1"/>
        <v>2070</v>
      </c>
      <c r="BC8" s="10">
        <f t="shared" si="1"/>
        <v>2071</v>
      </c>
      <c r="BD8" s="10">
        <f t="shared" si="1"/>
        <v>2072</v>
      </c>
      <c r="BE8" s="10">
        <f t="shared" si="1"/>
        <v>2073</v>
      </c>
      <c r="BF8" s="10">
        <f t="shared" si="1"/>
        <v>2074</v>
      </c>
      <c r="BG8" s="10">
        <f t="shared" si="1"/>
        <v>2075</v>
      </c>
      <c r="BH8" s="10">
        <f t="shared" si="1"/>
        <v>2076</v>
      </c>
      <c r="BI8" s="10">
        <f t="shared" si="1"/>
        <v>2077</v>
      </c>
      <c r="BJ8" s="10">
        <f t="shared" si="1"/>
        <v>2078</v>
      </c>
      <c r="BK8" s="10">
        <f t="shared" si="1"/>
        <v>2079</v>
      </c>
      <c r="BL8" s="10">
        <f t="shared" si="1"/>
        <v>2080</v>
      </c>
      <c r="BM8" s="10">
        <f t="shared" si="1"/>
        <v>2081</v>
      </c>
      <c r="BN8" s="10">
        <f t="shared" si="1"/>
        <v>2082</v>
      </c>
      <c r="BO8" s="10">
        <f t="shared" si="1"/>
        <v>2083</v>
      </c>
      <c r="BP8" s="10">
        <f t="shared" si="1"/>
        <v>2084</v>
      </c>
      <c r="BQ8" s="10">
        <f t="shared" si="1"/>
        <v>2085</v>
      </c>
      <c r="BR8" s="10">
        <f t="shared" si="1"/>
        <v>2086</v>
      </c>
      <c r="BS8" s="10">
        <f t="shared" si="1"/>
        <v>2087</v>
      </c>
      <c r="BT8" s="10">
        <f t="shared" ref="BT8:CF8" si="2">BS8+1</f>
        <v>2088</v>
      </c>
      <c r="BU8" s="10">
        <f t="shared" si="2"/>
        <v>2089</v>
      </c>
      <c r="BV8" s="10">
        <f t="shared" si="2"/>
        <v>2090</v>
      </c>
      <c r="BW8" s="10">
        <f t="shared" si="2"/>
        <v>2091</v>
      </c>
      <c r="BX8" s="10">
        <f t="shared" si="2"/>
        <v>2092</v>
      </c>
      <c r="BY8" s="10">
        <f t="shared" si="2"/>
        <v>2093</v>
      </c>
      <c r="BZ8" s="10">
        <f t="shared" si="2"/>
        <v>2094</v>
      </c>
      <c r="CA8" s="10">
        <f t="shared" si="2"/>
        <v>2095</v>
      </c>
      <c r="CB8" s="10">
        <f t="shared" si="2"/>
        <v>2096</v>
      </c>
      <c r="CC8" s="10">
        <f t="shared" si="2"/>
        <v>2097</v>
      </c>
      <c r="CD8" s="10">
        <f t="shared" si="2"/>
        <v>2098</v>
      </c>
      <c r="CE8" s="10">
        <f t="shared" si="2"/>
        <v>2099</v>
      </c>
      <c r="CF8" s="10">
        <f t="shared" si="2"/>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INDEX('Demographic-Economic'!$D$9:$I$11,MATCH('Base Case 5 - Forecasts'!C$8,'Demographic-Economic'!$C$9:$C$11,0), MATCH('Base Case 5 - Forecasts'!$B10,'Demographic-Economic'!$D$8:$I$8,0))</f>
        <v>5414700</v>
      </c>
      <c r="D10" s="160">
        <f>INDEX('Demographic-Economic'!$D$9:$I$11,MATCH('Base Case 5 - Forecasts'!D$8,'Demographic-Economic'!$C$9:$C$11,0), MATCH('Base Case 5 - Forecasts'!$B10,'Demographic-Economic'!$D$8:$I$8,0))</f>
        <v>6306408</v>
      </c>
      <c r="E10" s="160">
        <f>INDEX('Demographic-Economic'!$D$9:$I$11,MATCH('Base Case 5 - Forecasts'!E$8,'Demographic-Economic'!$C$9:$C$11,0), MATCH('Base Case 5 - Forecasts'!$B10,'Demographic-Economic'!$D$8:$I$8,0))</f>
        <v>6406008</v>
      </c>
      <c r="F10" s="161" cm="1">
        <f t="array" aca="1" ref="F10" ca="1">(1+INDIRECT("'Case "&amp;$E$6&amp;" Assumptions'!$C$10"))*E10</f>
        <v>6447218.212103352</v>
      </c>
      <c r="G10" s="161" cm="1">
        <f t="array" aca="1" ref="G10" ca="1">(1+INDIRECT("'Case "&amp;$E$6&amp;" Assumptions'!$C$10"))*F10</f>
        <v>6488693.5318340436</v>
      </c>
      <c r="H10" s="161" cm="1">
        <f t="array" aca="1" ref="H10" ca="1">(1+INDIRECT("'Case "&amp;$E$6&amp;" Assumptions'!$C$10"))*G10</f>
        <v>6530435.6646444499</v>
      </c>
      <c r="I10" s="161" cm="1">
        <f t="array" aca="1" ref="I10" ca="1">(1+INDIRECT("'Case "&amp;$E$6&amp;" Assumptions'!$C$10"))*H10</f>
        <v>6572446.3269582167</v>
      </c>
      <c r="J10" s="161" cm="1">
        <f t="array" aca="1" ref="J10" ca="1">(1+INDIRECT("'Case "&amp;$E$6&amp;" Assumptions'!$C$10"))*I10</f>
        <v>6614727.2462408403</v>
      </c>
      <c r="K10" s="161" cm="1">
        <f t="array" aca="1" ref="K10" ca="1">(1+INDIRECT("'Case "&amp;$E$6&amp;" Assumptions'!$C$10"))*J10</f>
        <v>6657280.1610707007</v>
      </c>
      <c r="L10" s="161" cm="1">
        <f t="array" aca="1" ref="L10" ca="1">(1+INDIRECT("'Case "&amp;$E$6&amp;" Assumptions'!$C$10"))*K10</f>
        <v>6700106.8212105501</v>
      </c>
      <c r="M10" s="161" cm="1">
        <f t="array" aca="1" ref="M10" ca="1">(1+INDIRECT("'Case "&amp;$E$6&amp;" Assumptions'!$C$10"))*L10</f>
        <v>6743208.9876794647</v>
      </c>
      <c r="N10" s="161" cm="1">
        <f t="array" aca="1" ref="N10" ca="1">(1+INDIRECT("'Case "&amp;$E$6&amp;" Assumptions'!$C$11"))*M10</f>
        <v>6771968.9824286243</v>
      </c>
      <c r="O10" s="161" cm="1">
        <f t="array" aca="1" ref="O10" ca="1">(1+INDIRECT("'Case "&amp;$E$6&amp;" Assumptions'!$C$11"))*N10</f>
        <v>6800851.6394442935</v>
      </c>
      <c r="P10" s="161" cm="1">
        <f t="array" aca="1" ref="P10" ca="1">(1+INDIRECT("'Case "&amp;$E$6&amp;" Assumptions'!$C$11"))*O10</f>
        <v>6829857.4818848288</v>
      </c>
      <c r="Q10" s="161" cm="1">
        <f t="array" aca="1" ref="Q10" ca="1">(1+INDIRECT("'Case "&amp;$E$6&amp;" Assumptions'!$C$11"))*P10</f>
        <v>6858987.0351398755</v>
      </c>
      <c r="R10" s="161" cm="1">
        <f t="array" aca="1" ref="R10" ca="1">(1+INDIRECT("'Case "&amp;$E$6&amp;" Assumptions'!$C$11"))*Q10</f>
        <v>6888240.826839881</v>
      </c>
      <c r="S10" s="161" cm="1">
        <f t="array" aca="1" ref="S10" ca="1">(1+INDIRECT("'Case "&amp;$E$6&amp;" Assumptions'!$C$11"))*R10</f>
        <v>6917619.3868656531</v>
      </c>
      <c r="T10" s="161" cm="1">
        <f t="array" aca="1" ref="T10" ca="1">(1+INDIRECT("'Case "&amp;$E$6&amp;" Assumptions'!$C$11"))*S10</f>
        <v>6947123.2473579571</v>
      </c>
      <c r="U10" s="161" cm="1">
        <f t="array" aca="1" ref="U10" ca="1">(1+INDIRECT("'Case "&amp;$E$6&amp;" Assumptions'!$C$11"))*T10</f>
        <v>6976752.9427271551</v>
      </c>
      <c r="V10" s="161" cm="1">
        <f t="array" aca="1" ref="V10" ca="1">(1+INDIRECT("'Case "&amp;$E$6&amp;" Assumptions'!$C$11"))*U10</f>
        <v>7006509.0096628871</v>
      </c>
      <c r="W10" s="161" cm="1">
        <f t="array" aca="1" ref="W10" ca="1">(1+INDIRECT("'Case "&amp;$E$6&amp;" Assumptions'!$C$11"))*V10</f>
        <v>7036391.9871437894</v>
      </c>
      <c r="X10" s="161" cm="1">
        <f t="array" aca="1" ref="X10" ca="1">(1+INDIRECT("'Case "&amp;$E$6&amp;" Assumptions'!$C$12"))*W10</f>
        <v>7051326.5182028254</v>
      </c>
      <c r="Y10" s="161" cm="1">
        <f t="array" aca="1" ref="Y10" ca="1">(1+INDIRECT("'Case "&amp;$E$6&amp;" Assumptions'!$C$12"))*X10</f>
        <v>7066292.7473563338</v>
      </c>
      <c r="Z10" s="161" cm="1">
        <f t="array" aca="1" ref="Z10" ca="1">(1+INDIRECT("'Case "&amp;$E$6&amp;" Assumptions'!$C$12"))*Y10</f>
        <v>7081290.7418825701</v>
      </c>
      <c r="AA10" s="161" cm="1">
        <f t="array" aca="1" ref="AA10" ca="1">(1+INDIRECT("'Case "&amp;$E$6&amp;" Assumptions'!$C$12"))*Z10</f>
        <v>7096320.5692025851</v>
      </c>
      <c r="AB10" s="161" cm="1">
        <f t="array" aca="1" ref="AB10" ca="1">(1+INDIRECT("'Case "&amp;$E$6&amp;" Assumptions'!$C$12"))*AA10</f>
        <v>7111382.2968805302</v>
      </c>
      <c r="AC10" s="161" cm="1">
        <f t="array" aca="1" ref="AC10" ca="1">(1+INDIRECT("'Case "&amp;$E$6&amp;" Assumptions'!$C$12"))*AB10</f>
        <v>7126475.9926239578</v>
      </c>
      <c r="AD10" s="161" cm="1">
        <f t="array" aca="1" ref="AD10" ca="1">(1+INDIRECT("'Case "&amp;$E$6&amp;" Assumptions'!$C$12"))*AC10</f>
        <v>7141601.7242841292</v>
      </c>
      <c r="AE10" s="161" cm="1">
        <f t="array" aca="1" ref="AE10" ca="1">(1+INDIRECT("'Case "&amp;$E$6&amp;" Assumptions'!$C$12"))*AD10</f>
        <v>7156759.559856317</v>
      </c>
      <c r="AF10" s="161" cm="1">
        <f t="array" aca="1" ref="AF10" ca="1">(1+INDIRECT("'Case "&amp;$E$6&amp;" Assumptions'!$C$12"))*AE10</f>
        <v>7171949.5674801124</v>
      </c>
      <c r="AG10" s="161" cm="1">
        <f t="array" aca="1" ref="AG10" ca="1">(1+INDIRECT("'Case "&amp;$E$6&amp;" Assumptions'!$C$12"))*AF10</f>
        <v>7187171.81543973</v>
      </c>
      <c r="AH10" s="161" cm="1">
        <f t="array" aca="1" ref="AH10" ca="1">(1+INDIRECT("'Case "&amp;$E$6&amp;" Assumptions'!$C$13"))*AG10</f>
        <v>7188009.0421413435</v>
      </c>
      <c r="AI10" s="161" cm="1">
        <f t="array" aca="1" ref="AI10" ca="1">(1+INDIRECT("'Case "&amp;$E$6&amp;" Assumptions'!$C$13"))*AH10</f>
        <v>7188846.3663706863</v>
      </c>
      <c r="AJ10" s="161" cm="1">
        <f t="array" aca="1" ref="AJ10" ca="1">(1+INDIRECT("'Case "&amp;$E$6&amp;" Assumptions'!$C$13"))*AI10</f>
        <v>7189683.7881391197</v>
      </c>
      <c r="AK10" s="161" cm="1">
        <f t="array" aca="1" ref="AK10" ca="1">(1+INDIRECT("'Case "&amp;$E$6&amp;" Assumptions'!$C$13"))*AJ10</f>
        <v>7190521.3074580058</v>
      </c>
      <c r="AL10" s="161" cm="1">
        <f t="array" aca="1" ref="AL10" ca="1">(1+INDIRECT("'Case "&amp;$E$6&amp;" Assumptions'!$C$13"))*AK10</f>
        <v>7191358.9243387086</v>
      </c>
      <c r="AM10" s="161" cm="1">
        <f t="array" aca="1" ref="AM10" ca="1">(1+INDIRECT("'Case "&amp;$E$6&amp;" Assumptions'!$C$13"))*AL10</f>
        <v>7192196.638792593</v>
      </c>
      <c r="AN10" s="161" cm="1">
        <f t="array" aca="1" ref="AN10" ca="1">(1+INDIRECT("'Case "&amp;$E$6&amp;" Assumptions'!$C$13"))*AM10</f>
        <v>7193034.4508310249</v>
      </c>
      <c r="AO10" s="161" cm="1">
        <f t="array" aca="1" ref="AO10" ca="1">(1+INDIRECT("'Case "&amp;$E$6&amp;" Assumptions'!$C$13"))*AN10</f>
        <v>7193872.360465371</v>
      </c>
      <c r="AP10" s="161" cm="1">
        <f t="array" aca="1" ref="AP10" ca="1">(1+INDIRECT("'Case "&amp;$E$6&amp;" Assumptions'!$C$13"))*AO10</f>
        <v>7194710.367707001</v>
      </c>
      <c r="AQ10" s="161" cm="1">
        <f t="array" aca="1" ref="AQ10" ca="1">(1+INDIRECT("'Case "&amp;$E$6&amp;" Assumptions'!$C$13"))*AP10</f>
        <v>7195548.4725672854</v>
      </c>
      <c r="AR10" s="161" cm="1">
        <f t="array" aca="1" ref="AR10" ca="1">(1+INDIRECT("'Case "&amp;$E$6&amp;" Assumptions'!$C$14"))*AQ10</f>
        <v>7184583.9383818563</v>
      </c>
      <c r="AS10" s="161" cm="1">
        <f t="array" aca="1" ref="AS10" ca="1">(1+INDIRECT("'Case "&amp;$E$6&amp;" Assumptions'!$C$14"))*AR10</f>
        <v>7173636.1118887402</v>
      </c>
      <c r="AT10" s="161" cm="1">
        <f t="array" aca="1" ref="AT10" ca="1">(1+INDIRECT("'Case "&amp;$E$6&amp;" Assumptions'!$C$14"))*AS10</f>
        <v>7162704.9676288543</v>
      </c>
      <c r="AU10" s="161" cm="1">
        <f t="array" aca="1" ref="AU10" ca="1">(1+INDIRECT("'Case "&amp;$E$6&amp;" Assumptions'!$C$14"))*AT10</f>
        <v>7151790.480181911</v>
      </c>
      <c r="AV10" s="161" cm="1">
        <f t="array" aca="1" ref="AV10" ca="1">(1+INDIRECT("'Case "&amp;$E$6&amp;" Assumptions'!$C$14"))*AU10</f>
        <v>7140892.6241663564</v>
      </c>
      <c r="AW10" s="161" cm="1">
        <f t="array" aca="1" ref="AW10" ca="1">(1+INDIRECT("'Case "&amp;$E$6&amp;" Assumptions'!$C$14"))*AV10</f>
        <v>7130011.3742393143</v>
      </c>
      <c r="AX10" s="161" cm="1">
        <f t="array" aca="1" ref="AX10" ca="1">(1+INDIRECT("'Case "&amp;$E$6&amp;" Assumptions'!$C$14"))*AW10</f>
        <v>7119146.7050965251</v>
      </c>
      <c r="AY10" s="161" cm="1">
        <f t="array" aca="1" ref="AY10" ca="1">(1+INDIRECT("'Case "&amp;$E$6&amp;" Assumptions'!$C$14"))*AX10</f>
        <v>7108298.5914722877</v>
      </c>
      <c r="AZ10" s="161" cm="1">
        <f t="array" aca="1" ref="AZ10" ca="1">(1+INDIRECT("'Case "&amp;$E$6&amp;" Assumptions'!$C$14"))*AY10</f>
        <v>7097467.0081394007</v>
      </c>
      <c r="BA10" s="161" cm="1">
        <f t="array" aca="1" ref="BA10" ca="1">(1+INDIRECT("'Case "&amp;$E$6&amp;" Assumptions'!$C$14"))*AZ10</f>
        <v>7086651.9299091045</v>
      </c>
      <c r="BB10" s="161" cm="1">
        <f t="array" aca="1" ref="BB10" ca="1">(1+INDIRECT("'Case "&amp;$E$6&amp;" Assumptions'!$C$15"))*BA10</f>
        <v>7064565.4216716168</v>
      </c>
      <c r="BC10" s="161" cm="1">
        <f t="array" aca="1" ref="BC10" ca="1">(1+INDIRECT("'Case "&amp;$E$6&amp;" Assumptions'!$C$15"))*BB10</f>
        <v>7042547.7490212237</v>
      </c>
      <c r="BD10" s="161" cm="1">
        <f t="array" aca="1" ref="BD10" ca="1">(1+INDIRECT("'Case "&amp;$E$6&amp;" Assumptions'!$C$15"))*BC10</f>
        <v>7020598.6974225165</v>
      </c>
      <c r="BE10" s="161" cm="1">
        <f t="array" aca="1" ref="BE10" ca="1">(1+INDIRECT("'Case "&amp;$E$6&amp;" Assumptions'!$C$15"))*BD10</f>
        <v>6998718.0530087156</v>
      </c>
      <c r="BF10" s="161" cm="1">
        <f t="array" aca="1" ref="BF10" ca="1">(1+INDIRECT("'Case "&amp;$E$6&amp;" Assumptions'!$C$15"))*BE10</f>
        <v>6976905.6025795871</v>
      </c>
      <c r="BG10" s="161" cm="1">
        <f t="array" aca="1" ref="BG10" ca="1">(1+INDIRECT("'Case "&amp;$E$6&amp;" Assumptions'!$C$15"))*BF10</f>
        <v>6955161.1335993642</v>
      </c>
      <c r="BH10" s="161" cm="1">
        <f t="array" aca="1" ref="BH10" ca="1">(1+INDIRECT("'Case "&amp;$E$6&amp;" Assumptions'!$C$15"))*BG10</f>
        <v>6933484.4341946756</v>
      </c>
      <c r="BI10" s="161" cm="1">
        <f t="array" aca="1" ref="BI10" ca="1">(1+INDIRECT("'Case "&amp;$E$6&amp;" Assumptions'!$C$15"))*BH10</f>
        <v>6911875.2931524832</v>
      </c>
      <c r="BJ10" s="161" cm="1">
        <f t="array" aca="1" ref="BJ10" ca="1">(1+INDIRECT("'Case "&amp;$E$6&amp;" Assumptions'!$C$15"))*BI10</f>
        <v>6890333.4999180222</v>
      </c>
      <c r="BK10" s="161" cm="1">
        <f t="array" aca="1" ref="BK10" ca="1">(1+INDIRECT("'Case "&amp;$E$6&amp;" Assumptions'!$C$15"))*BJ10</f>
        <v>6868858.8445927501</v>
      </c>
      <c r="BL10" s="161" cm="1">
        <f t="array" aca="1" ref="BL10" ca="1">(1+INDIRECT("'Case "&amp;$E$6&amp;" Assumptions'!$C$16"))*BK10</f>
        <v>6837217.2972083632</v>
      </c>
      <c r="BM10" s="161" cm="1">
        <f t="array" aca="1" ref="BM10" ca="1">(1+INDIRECT("'Case "&amp;$E$6&amp;" Assumptions'!$C$16"))*BL10</f>
        <v>6805721.5072989119</v>
      </c>
      <c r="BN10" s="161" cm="1">
        <f t="array" aca="1" ref="BN10" ca="1">(1+INDIRECT("'Case "&amp;$E$6&amp;" Assumptions'!$C$16"))*BM10</f>
        <v>6774370.8034294238</v>
      </c>
      <c r="BO10" s="161" cm="1">
        <f t="array" aca="1" ref="BO10" ca="1">(1+INDIRECT("'Case "&amp;$E$6&amp;" Assumptions'!$C$16"))*BN10</f>
        <v>6743164.5172579065</v>
      </c>
      <c r="BP10" s="161" cm="1">
        <f t="array" aca="1" ref="BP10" ca="1">(1+INDIRECT("'Case "&amp;$E$6&amp;" Assumptions'!$C$16"))*BO10</f>
        <v>6712101.9835210983</v>
      </c>
      <c r="BQ10" s="161" cm="1">
        <f t="array" aca="1" ref="BQ10" ca="1">(1+INDIRECT("'Case "&amp;$E$6&amp;" Assumptions'!$C$16"))*BP10</f>
        <v>6681182.5400202889</v>
      </c>
      <c r="BR10" s="161" cm="1">
        <f t="array" aca="1" ref="BR10" ca="1">(1+INDIRECT("'Case "&amp;$E$6&amp;" Assumptions'!$C$16"))*BQ10</f>
        <v>6650405.5276071997</v>
      </c>
      <c r="BS10" s="161" cm="1">
        <f t="array" aca="1" ref="BS10" ca="1">(1+INDIRECT("'Case "&amp;$E$6&amp;" Assumptions'!$C$16"))*BR10</f>
        <v>6619770.2901699329</v>
      </c>
      <c r="BT10" s="161" cm="1">
        <f t="array" aca="1" ref="BT10" ca="1">(1+INDIRECT("'Case "&amp;$E$6&amp;" Assumptions'!$C$16"))*BS10</f>
        <v>6589276.1746189836</v>
      </c>
      <c r="BU10" s="161" cm="1">
        <f t="array" aca="1" ref="BU10" ca="1">(1+INDIRECT("'Case "&amp;$E$6&amp;" Assumptions'!$C$16"))*BT10</f>
        <v>6558922.5308733201</v>
      </c>
      <c r="BV10" s="161" cm="1">
        <f t="array" aca="1" ref="BV10" ca="1">(1+INDIRECT("'Case "&amp;$E$6&amp;" Assumptions'!$C$17"))*BU10</f>
        <v>6520215.6724248584</v>
      </c>
      <c r="BW10" s="161" cm="1">
        <f t="array" aca="1" ref="BW10" ca="1">(1+INDIRECT("'Case "&amp;$E$6&amp;" Assumptions'!$C$17"))*BV10</f>
        <v>6481737.2388257375</v>
      </c>
      <c r="BX10" s="161" cm="1">
        <f t="array" aca="1" ref="BX10" ca="1">(1+INDIRECT("'Case "&amp;$E$6&amp;" Assumptions'!$C$17"))*BW10</f>
        <v>6443485.8820484001</v>
      </c>
      <c r="BY10" s="161" cm="1">
        <f t="array" aca="1" ref="BY10" ca="1">(1+INDIRECT("'Case "&amp;$E$6&amp;" Assumptions'!$C$17"))*BX10</f>
        <v>6405460.2620205479</v>
      </c>
      <c r="BZ10" s="161" cm="1">
        <f t="array" aca="1" ref="BZ10" ca="1">(1+INDIRECT("'Case "&amp;$E$6&amp;" Assumptions'!$C$17"))*BY10</f>
        <v>6367659.0465781903</v>
      </c>
      <c r="CA10" s="161" cm="1">
        <f t="array" aca="1" ref="CA10" ca="1">(1+INDIRECT("'Case "&amp;$E$6&amp;" Assumptions'!$C$17"))*BZ10</f>
        <v>6330080.9114189772</v>
      </c>
      <c r="CB10" s="161" cm="1">
        <f t="array" aca="1" ref="CB10" ca="1">(1+INDIRECT("'Case "&amp;$E$6&amp;" Assumptions'!$C$17"))*CA10</f>
        <v>6292724.5400558021</v>
      </c>
      <c r="CC10" s="161" cm="1">
        <f t="array" aca="1" ref="CC10" ca="1">(1+INDIRECT("'Case "&amp;$E$6&amp;" Assumptions'!$C$17"))*CB10</f>
        <v>6255588.6237706821</v>
      </c>
      <c r="CD10" s="161" cm="1">
        <f t="array" aca="1" ref="CD10" ca="1">(1+INDIRECT("'Case "&amp;$E$6&amp;" Assumptions'!$C$17"))*CC10</f>
        <v>6218671.8615689101</v>
      </c>
      <c r="CE10" s="161" cm="1">
        <f t="array" aca="1" ref="CE10" ca="1">(1+INDIRECT("'Case "&amp;$E$6&amp;" Assumptions'!$C$17"))*CD10</f>
        <v>6181972.9601334743</v>
      </c>
      <c r="CF10" s="161" cm="1">
        <f t="array" aca="1" ref="CF10" ca="1">(1+INDIRECT("'Case "&amp;$E$6&amp;" Assumptions'!$C$17"))*CE10</f>
        <v>6145490.6337797521</v>
      </c>
    </row>
    <row r="11" spans="1:84" x14ac:dyDescent="0.2">
      <c r="A11" s="118"/>
      <c r="B11" s="118" t="s">
        <v>32</v>
      </c>
      <c r="C11" s="160">
        <f>INDEX('Demographic-Economic'!$D$9:$I$11,MATCH('Base Case 5 - Forecasts'!C$8,'Demographic-Economic'!$C$9:$C$11,0), MATCH('Base Case 5 - Forecasts'!$B11,'Demographic-Economic'!$D$8:$I$8,0))</f>
        <v>3231492</v>
      </c>
      <c r="D11" s="160">
        <f>INDEX('Demographic-Economic'!$D$9:$I$11,MATCH('Base Case 5 - Forecasts'!D$8,'Demographic-Economic'!$C$9:$C$11,0), MATCH('Base Case 5 - Forecasts'!$B11,'Demographic-Economic'!$D$8:$I$8,0))</f>
        <v>4212348</v>
      </c>
      <c r="E11" s="160">
        <f>INDEX('Demographic-Economic'!$D$9:$I$11,MATCH('Base Case 5 - Forecasts'!E$8,'Demographic-Economic'!$C$9:$C$11,0), MATCH('Base Case 5 - Forecasts'!$B11,'Demographic-Economic'!$D$8:$I$8,0))</f>
        <v>4386948</v>
      </c>
      <c r="F11" s="161" cm="1">
        <f t="array" aca="1" ref="F11" ca="1">(1+INDIRECT("'Case "&amp;$E$6&amp;" Assumptions'!$C$10"))*E11</f>
        <v>4415169.4848258654</v>
      </c>
      <c r="G11" s="161" cm="1">
        <f t="array" aca="1" ref="G11" ca="1">(1+INDIRECT("'Case "&amp;$E$6&amp;" Assumptions'!$C$10"))*F11</f>
        <v>4443572.5200612135</v>
      </c>
      <c r="H11" s="161" cm="1">
        <f t="array" aca="1" ref="H11" ca="1">(1+INDIRECT("'Case "&amp;$E$6&amp;" Assumptions'!$C$10"))*G11</f>
        <v>4472158.273630105</v>
      </c>
      <c r="I11" s="161" cm="1">
        <f t="array" aca="1" ref="I11" ca="1">(1+INDIRECT("'Case "&amp;$E$6&amp;" Assumptions'!$C$10"))*H11</f>
        <v>4500927.920969923</v>
      </c>
      <c r="J11" s="161" cm="1">
        <f t="array" aca="1" ref="J11" ca="1">(1+INDIRECT("'Case "&amp;$E$6&amp;" Assumptions'!$C$10"))*I11</f>
        <v>4529882.6450797068</v>
      </c>
      <c r="K11" s="161" cm="1">
        <f t="array" aca="1" ref="K11" ca="1">(1+INDIRECT("'Case "&amp;$E$6&amp;" Assumptions'!$C$10"))*J11</f>
        <v>4559023.636568794</v>
      </c>
      <c r="L11" s="161" cm="1">
        <f t="array" aca="1" ref="L11" ca="1">(1+INDIRECT("'Case "&amp;$E$6&amp;" Assumptions'!$C$10"))*K11</f>
        <v>4588352.0937057808</v>
      </c>
      <c r="M11" s="161" cm="1">
        <f t="array" aca="1" ref="M11" ca="1">(1+INDIRECT("'Case "&amp;$E$6&amp;" Assumptions'!$C$10"))*L11</f>
        <v>4617869.2224677922</v>
      </c>
      <c r="N11" s="161" cm="1">
        <f t="array" aca="1" ref="N11" ca="1">(1+INDIRECT("'Case "&amp;$E$6&amp;" Assumptions'!$C$11"))*M11</f>
        <v>4637564.5774290785</v>
      </c>
      <c r="O11" s="161" cm="1">
        <f t="array" aca="1" ref="O11" ca="1">(1+INDIRECT("'Case "&amp;$E$6&amp;" Assumptions'!$C$11"))*N11</f>
        <v>4657343.933688011</v>
      </c>
      <c r="P11" s="161" cm="1">
        <f t="array" aca="1" ref="P11" ca="1">(1+INDIRECT("'Case "&amp;$E$6&amp;" Assumptions'!$C$11"))*O11</f>
        <v>4677207.6495127212</v>
      </c>
      <c r="Q11" s="161" cm="1">
        <f t="array" aca="1" ref="Q11" ca="1">(1+INDIRECT("'Case "&amp;$E$6&amp;" Assumptions'!$C$11"))*P11</f>
        <v>4697156.0846993653</v>
      </c>
      <c r="R11" s="161" cm="1">
        <f t="array" aca="1" ref="R11" ca="1">(1+INDIRECT("'Case "&amp;$E$6&amp;" Assumptions'!$C$11"))*Q11</f>
        <v>4717189.6005786387</v>
      </c>
      <c r="S11" s="161" cm="1">
        <f t="array" aca="1" ref="S11" ca="1">(1+INDIRECT("'Case "&amp;$E$6&amp;" Assumptions'!$C$11"))*R11</f>
        <v>4737308.5600223262</v>
      </c>
      <c r="T11" s="161" cm="1">
        <f t="array" aca="1" ref="T11" ca="1">(1+INDIRECT("'Case "&amp;$E$6&amp;" Assumptions'!$C$11"))*S11</f>
        <v>4757513.3274498712</v>
      </c>
      <c r="U11" s="161" cm="1">
        <f t="array" aca="1" ref="U11" ca="1">(1+INDIRECT("'Case "&amp;$E$6&amp;" Assumptions'!$C$11"))*T11</f>
        <v>4777804.2688349765</v>
      </c>
      <c r="V11" s="161" cm="1">
        <f t="array" aca="1" ref="V11" ca="1">(1+INDIRECT("'Case "&amp;$E$6&amp;" Assumptions'!$C$11"))*U11</f>
        <v>4798181.7517122338</v>
      </c>
      <c r="W11" s="161" cm="1">
        <f t="array" aca="1" ref="W11" ca="1">(1+INDIRECT("'Case "&amp;$E$6&amp;" Assumptions'!$C$11"))*V11</f>
        <v>4818646.145183783</v>
      </c>
      <c r="X11" s="161" cm="1">
        <f t="array" aca="1" ref="X11" ca="1">(1+INDIRECT("'Case "&amp;$E$6&amp;" Assumptions'!$C$12"))*W11</f>
        <v>4828873.5771758091</v>
      </c>
      <c r="Y11" s="161" cm="1">
        <f t="array" aca="1" ref="Y11" ca="1">(1+INDIRECT("'Case "&amp;$E$6&amp;" Assumptions'!$C$12"))*X11</f>
        <v>4839122.7165856455</v>
      </c>
      <c r="Z11" s="161" cm="1">
        <f t="array" aca="1" ref="Z11" ca="1">(1+INDIRECT("'Case "&amp;$E$6&amp;" Assumptions'!$C$12"))*Y11</f>
        <v>4849393.6094866348</v>
      </c>
      <c r="AA11" s="161" cm="1">
        <f t="array" aca="1" ref="AA11" ca="1">(1+INDIRECT("'Case "&amp;$E$6&amp;" Assumptions'!$C$12"))*Z11</f>
        <v>4859686.3020499106</v>
      </c>
      <c r="AB11" s="161" cm="1">
        <f t="array" aca="1" ref="AB11" ca="1">(1+INDIRECT("'Case "&amp;$E$6&amp;" Assumptions'!$C$12"))*AA11</f>
        <v>4870000.8405446028</v>
      </c>
      <c r="AC11" s="161" cm="1">
        <f t="array" aca="1" ref="AC11" ca="1">(1+INDIRECT("'Case "&amp;$E$6&amp;" Assumptions'!$C$12"))*AB11</f>
        <v>4880337.2713380456</v>
      </c>
      <c r="AD11" s="161" cm="1">
        <f t="array" aca="1" ref="AD11" ca="1">(1+INDIRECT("'Case "&amp;$E$6&amp;" Assumptions'!$C$12"))*AC11</f>
        <v>4890695.640895986</v>
      </c>
      <c r="AE11" s="161" cm="1">
        <f t="array" aca="1" ref="AE11" ca="1">(1+INDIRECT("'Case "&amp;$E$6&amp;" Assumptions'!$C$12"))*AD11</f>
        <v>4901075.9957827954</v>
      </c>
      <c r="AF11" s="161" cm="1">
        <f t="array" aca="1" ref="AF11" ca="1">(1+INDIRECT("'Case "&amp;$E$6&amp;" Assumptions'!$C$12"))*AE11</f>
        <v>4911478.3826616742</v>
      </c>
      <c r="AG11" s="161" cm="1">
        <f t="array" aca="1" ref="AG11" ca="1">(1+INDIRECT("'Case "&amp;$E$6&amp;" Assumptions'!$C$12"))*AF11</f>
        <v>4921902.8482948653</v>
      </c>
      <c r="AH11" s="161" cm="1">
        <f t="array" aca="1" ref="AH11" ca="1">(1+INDIRECT("'Case "&amp;$E$6&amp;" Assumptions'!$C$13"))*AG11</f>
        <v>4922476.1960028587</v>
      </c>
      <c r="AI11" s="161" cm="1">
        <f t="array" aca="1" ref="AI11" ca="1">(1+INDIRECT("'Case "&amp;$E$6&amp;" Assumptions'!$C$13"))*AH11</f>
        <v>4923049.6104995729</v>
      </c>
      <c r="AJ11" s="161" cm="1">
        <f t="array" aca="1" ref="AJ11" ca="1">(1+INDIRECT("'Case "&amp;$E$6&amp;" Assumptions'!$C$13"))*AI11</f>
        <v>4923623.0917927884</v>
      </c>
      <c r="AK11" s="161" cm="1">
        <f t="array" aca="1" ref="AK11" ca="1">(1+INDIRECT("'Case "&amp;$E$6&amp;" Assumptions'!$C$13"))*AJ11</f>
        <v>4924196.6398902852</v>
      </c>
      <c r="AL11" s="161" cm="1">
        <f t="array" aca="1" ref="AL11" ca="1">(1+INDIRECT("'Case "&amp;$E$6&amp;" Assumptions'!$C$13"))*AK11</f>
        <v>4924770.2547998456</v>
      </c>
      <c r="AM11" s="161" cm="1">
        <f t="array" aca="1" ref="AM11" ca="1">(1+INDIRECT("'Case "&amp;$E$6&amp;" Assumptions'!$C$13"))*AL11</f>
        <v>4925343.9365292527</v>
      </c>
      <c r="AN11" s="161" cm="1">
        <f t="array" aca="1" ref="AN11" ca="1">(1+INDIRECT("'Case "&amp;$E$6&amp;" Assumptions'!$C$13"))*AM11</f>
        <v>4925917.6850862904</v>
      </c>
      <c r="AO11" s="161" cm="1">
        <f t="array" aca="1" ref="AO11" ca="1">(1+INDIRECT("'Case "&amp;$E$6&amp;" Assumptions'!$C$13"))*AN11</f>
        <v>4926491.5004787436</v>
      </c>
      <c r="AP11" s="161" cm="1">
        <f t="array" aca="1" ref="AP11" ca="1">(1+INDIRECT("'Case "&amp;$E$6&amp;" Assumptions'!$C$13"))*AO11</f>
        <v>4927065.3827143973</v>
      </c>
      <c r="AQ11" s="161" cm="1">
        <f t="array" aca="1" ref="AQ11" ca="1">(1+INDIRECT("'Case "&amp;$E$6&amp;" Assumptions'!$C$13"))*AP11</f>
        <v>4927639.3318010382</v>
      </c>
      <c r="AR11" s="161" cm="1">
        <f t="array" aca="1" ref="AR11" ca="1">(1+INDIRECT("'Case "&amp;$E$6&amp;" Assumptions'!$C$14"))*AQ11</f>
        <v>4920130.6241447721</v>
      </c>
      <c r="AS11" s="161" cm="1">
        <f t="array" aca="1" ref="AS11" ca="1">(1+INDIRECT("'Case "&amp;$E$6&amp;" Assumptions'!$C$14"))*AR11</f>
        <v>4912633.3582128026</v>
      </c>
      <c r="AT11" s="161" cm="1">
        <f t="array" aca="1" ref="AT11" ca="1">(1+INDIRECT("'Case "&amp;$E$6&amp;" Assumptions'!$C$14"))*AS11</f>
        <v>4905147.516570298</v>
      </c>
      <c r="AU11" s="161" cm="1">
        <f t="array" aca="1" ref="AU11" ca="1">(1+INDIRECT("'Case "&amp;$E$6&amp;" Assumptions'!$C$14"))*AT11</f>
        <v>4897673.0818089936</v>
      </c>
      <c r="AV11" s="161" cm="1">
        <f t="array" aca="1" ref="AV11" ca="1">(1+INDIRECT("'Case "&amp;$E$6&amp;" Assumptions'!$C$14"))*AU11</f>
        <v>4890210.0365471514</v>
      </c>
      <c r="AW11" s="161" cm="1">
        <f t="array" aca="1" ref="AW11" ca="1">(1+INDIRECT("'Case "&amp;$E$6&amp;" Assumptions'!$C$14"))*AV11</f>
        <v>4882758.3634295193</v>
      </c>
      <c r="AX11" s="161" cm="1">
        <f t="array" aca="1" ref="AX11" ca="1">(1+INDIRECT("'Case "&amp;$E$6&amp;" Assumptions'!$C$14"))*AW11</f>
        <v>4875318.0451272912</v>
      </c>
      <c r="AY11" s="161" cm="1">
        <f t="array" aca="1" ref="AY11" ca="1">(1+INDIRECT("'Case "&amp;$E$6&amp;" Assumptions'!$C$14"))*AX11</f>
        <v>4867889.0643380666</v>
      </c>
      <c r="AZ11" s="161" cm="1">
        <f t="array" aca="1" ref="AZ11" ca="1">(1+INDIRECT("'Case "&amp;$E$6&amp;" Assumptions'!$C$14"))*AY11</f>
        <v>4860471.4037858099</v>
      </c>
      <c r="BA11" s="161" cm="1">
        <f t="array" aca="1" ref="BA11" ca="1">(1+INDIRECT("'Case "&amp;$E$6&amp;" Assumptions'!$C$14"))*AZ11</f>
        <v>4853065.0462208111</v>
      </c>
      <c r="BB11" s="161" cm="1">
        <f t="array" aca="1" ref="BB11" ca="1">(1+INDIRECT("'Case "&amp;$E$6&amp;" Assumptions'!$C$15"))*BA11</f>
        <v>4837939.8132926868</v>
      </c>
      <c r="BC11" s="161" cm="1">
        <f t="array" aca="1" ref="BC11" ca="1">(1+INDIRECT("'Case "&amp;$E$6&amp;" Assumptions'!$C$15"))*BB11</f>
        <v>4822861.7201965963</v>
      </c>
      <c r="BD11" s="161" cm="1">
        <f t="array" aca="1" ref="BD11" ca="1">(1+INDIRECT("'Case "&amp;$E$6&amp;" Assumptions'!$C$15"))*BC11</f>
        <v>4807830.6200148845</v>
      </c>
      <c r="BE11" s="161" cm="1">
        <f t="array" aca="1" ref="BE11" ca="1">(1+INDIRECT("'Case "&amp;$E$6&amp;" Assumptions'!$C$15"))*BD11</f>
        <v>4792846.3662877847</v>
      </c>
      <c r="BF11" s="161" cm="1">
        <f t="array" aca="1" ref="BF11" ca="1">(1+INDIRECT("'Case "&amp;$E$6&amp;" Assumptions'!$C$15"))*BE11</f>
        <v>4777908.8130119909</v>
      </c>
      <c r="BG11" s="161" cm="1">
        <f t="array" aca="1" ref="BG11" ca="1">(1+INDIRECT("'Case "&amp;$E$6&amp;" Assumptions'!$C$15"))*BF11</f>
        <v>4763017.8146392368</v>
      </c>
      <c r="BH11" s="161" cm="1">
        <f t="array" aca="1" ref="BH11" ca="1">(1+INDIRECT("'Case "&amp;$E$6&amp;" Assumptions'!$C$15"))*BG11</f>
        <v>4748173.2260748772</v>
      </c>
      <c r="BI11" s="161" cm="1">
        <f t="array" aca="1" ref="BI11" ca="1">(1+INDIRECT("'Case "&amp;$E$6&amp;" Assumptions'!$C$15"))*BH11</f>
        <v>4733374.9026764734</v>
      </c>
      <c r="BJ11" s="161" cm="1">
        <f t="array" aca="1" ref="BJ11" ca="1">(1+INDIRECT("'Case "&amp;$E$6&amp;" Assumptions'!$C$15"))*BI11</f>
        <v>4718622.7002523849</v>
      </c>
      <c r="BK11" s="161" cm="1">
        <f t="array" aca="1" ref="BK11" ca="1">(1+INDIRECT("'Case "&amp;$E$6&amp;" Assumptions'!$C$15"))*BJ11</f>
        <v>4703916.4750603633</v>
      </c>
      <c r="BL11" s="161" cm="1">
        <f t="array" aca="1" ref="BL11" ca="1">(1+INDIRECT("'Case "&amp;$E$6&amp;" Assumptions'!$C$16"))*BK11</f>
        <v>4682247.7817001864</v>
      </c>
      <c r="BM11" s="161" cm="1">
        <f t="array" aca="1" ref="BM11" ca="1">(1+INDIRECT("'Case "&amp;$E$6&amp;" Assumptions'!$C$16"))*BL11</f>
        <v>4660678.905646381</v>
      </c>
      <c r="BN11" s="161" cm="1">
        <f t="array" aca="1" ref="BN11" ca="1">(1+INDIRECT("'Case "&amp;$E$6&amp;" Assumptions'!$C$16"))*BM11</f>
        <v>4639209.3870883584</v>
      </c>
      <c r="BO11" s="161" cm="1">
        <f t="array" aca="1" ref="BO11" ca="1">(1+INDIRECT("'Case "&amp;$E$6&amp;" Assumptions'!$C$16"))*BN11</f>
        <v>4617838.7683336576</v>
      </c>
      <c r="BP11" s="161" cm="1">
        <f t="array" aca="1" ref="BP11" ca="1">(1+INDIRECT("'Case "&amp;$E$6&amp;" Assumptions'!$C$16"))*BO11</f>
        <v>4596566.5937981866</v>
      </c>
      <c r="BQ11" s="161" cm="1">
        <f t="array" aca="1" ref="BQ11" ca="1">(1+INDIRECT("'Case "&amp;$E$6&amp;" Assumptions'!$C$16"))*BP11</f>
        <v>4575392.4099965133</v>
      </c>
      <c r="BR11" s="161" cm="1">
        <f t="array" aca="1" ref="BR11" ca="1">(1+INDIRECT("'Case "&amp;$E$6&amp;" Assumptions'!$C$16"))*BQ11</f>
        <v>4554315.7655321946</v>
      </c>
      <c r="BS11" s="161" cm="1">
        <f t="array" aca="1" ref="BS11" ca="1">(1+INDIRECT("'Case "&amp;$E$6&amp;" Assumptions'!$C$16"))*BR11</f>
        <v>4533336.2110881563</v>
      </c>
      <c r="BT11" s="161" cm="1">
        <f t="array" aca="1" ref="BT11" ca="1">(1+INDIRECT("'Case "&amp;$E$6&amp;" Assumptions'!$C$16"))*BS11</f>
        <v>4512453.299417112</v>
      </c>
      <c r="BU11" s="161" cm="1">
        <f t="array" aca="1" ref="BU11" ca="1">(1+INDIRECT("'Case "&amp;$E$6&amp;" Assumptions'!$C$16"))*BT11</f>
        <v>4491666.5853320295</v>
      </c>
      <c r="BV11" s="161" cm="1">
        <f t="array" aca="1" ref="BV11" ca="1">(1+INDIRECT("'Case "&amp;$E$6&amp;" Assumptions'!$C$17"))*BU11</f>
        <v>4465159.4415294053</v>
      </c>
      <c r="BW11" s="161" cm="1">
        <f t="array" aca="1" ref="BW11" ca="1">(1+INDIRECT("'Case "&amp;$E$6&amp;" Assumptions'!$C$17"))*BV11</f>
        <v>4438808.727118684</v>
      </c>
      <c r="BX11" s="161" cm="1">
        <f t="array" aca="1" ref="BX11" ca="1">(1+INDIRECT("'Case "&amp;$E$6&amp;" Assumptions'!$C$17"))*BW11</f>
        <v>4412613.5189466644</v>
      </c>
      <c r="BY11" s="161" cm="1">
        <f t="array" aca="1" ref="BY11" ca="1">(1+INDIRECT("'Case "&amp;$E$6&amp;" Assumptions'!$C$17"))*BX11</f>
        <v>4386572.8993080463</v>
      </c>
      <c r="BZ11" s="161" cm="1">
        <f t="array" aca="1" ref="BZ11" ca="1">(1+INDIRECT("'Case "&amp;$E$6&amp;" Assumptions'!$C$17"))*BY11</f>
        <v>4360685.9559132801</v>
      </c>
      <c r="CA11" s="161" cm="1">
        <f t="array" aca="1" ref="CA11" ca="1">(1+INDIRECT("'Case "&amp;$E$6&amp;" Assumptions'!$C$17"))*BZ11</f>
        <v>4334951.7818566067</v>
      </c>
      <c r="CB11" s="161" cm="1">
        <f t="array" aca="1" ref="CB11" ca="1">(1+INDIRECT("'Case "&amp;$E$6&amp;" Assumptions'!$C$17"))*CA11</f>
        <v>4309369.4755842853</v>
      </c>
      <c r="CC11" s="161" cm="1">
        <f t="array" aca="1" ref="CC11" ca="1">(1+INDIRECT("'Case "&amp;$E$6&amp;" Assumptions'!$C$17"))*CB11</f>
        <v>4283938.1408630088</v>
      </c>
      <c r="CD11" s="161" cm="1">
        <f t="array" aca="1" ref="CD11" ca="1">(1+INDIRECT("'Case "&amp;$E$6&amp;" Assumptions'!$C$17"))*CC11</f>
        <v>4258656.8867485058</v>
      </c>
      <c r="CE11" s="161" cm="1">
        <f t="array" aca="1" ref="CE11" ca="1">(1+INDIRECT("'Case "&amp;$E$6&amp;" Assumptions'!$C$17"))*CD11</f>
        <v>4233524.8275543274</v>
      </c>
      <c r="CF11" s="161" cm="1">
        <f t="array" aca="1" ref="CF11" ca="1">(1+INDIRECT("'Case "&amp;$E$6&amp;" Assumptions'!$C$17"))*CE11</f>
        <v>4208541.0828208197</v>
      </c>
    </row>
    <row r="12" spans="1:84" x14ac:dyDescent="0.2">
      <c r="B12" s="118" t="s">
        <v>33</v>
      </c>
      <c r="C12" s="160">
        <f>INDEX('Demographic-Economic'!$D$9:$I$11,MATCH('Base Case 5 - Forecasts'!C$8,'Demographic-Economic'!$C$9:$C$11,0), MATCH('Base Case 5 - Forecasts'!$B12,'Demographic-Economic'!$D$8:$I$8,0))</f>
        <v>4614048</v>
      </c>
      <c r="D12" s="160">
        <f>INDEX('Demographic-Economic'!$D$9:$I$11,MATCH('Base Case 5 - Forecasts'!D$8,'Demographic-Economic'!$C$9:$C$11,0), MATCH('Base Case 5 - Forecasts'!$B12,'Demographic-Economic'!$D$8:$I$8,0))</f>
        <v>4993764</v>
      </c>
      <c r="E12" s="160">
        <f>INDEX('Demographic-Economic'!$D$9:$I$11,MATCH('Base Case 5 - Forecasts'!E$8,'Demographic-Economic'!$C$9:$C$11,0), MATCH('Base Case 5 - Forecasts'!$B12,'Demographic-Economic'!$D$8:$I$8,0))</f>
        <v>5019684</v>
      </c>
      <c r="F12" s="161" cm="1">
        <f t="array" aca="1" ref="F12" ca="1">(1+INDIRECT("'Case "&amp;$E$6&amp;" Assumptions'!$C$10"))*E12</f>
        <v>5051975.9113325803</v>
      </c>
      <c r="G12" s="161" cm="1">
        <f t="array" aca="1" ref="G12" ca="1">(1+INDIRECT("'Case "&amp;$E$6&amp;" Assumptions'!$C$10"))*F12</f>
        <v>5084475.5583587838</v>
      </c>
      <c r="H12" s="161" cm="1">
        <f t="array" aca="1" ref="H12" ca="1">(1+INDIRECT("'Case "&amp;$E$6&amp;" Assumptions'!$C$10"))*G12</f>
        <v>5117184.2774540884</v>
      </c>
      <c r="I12" s="161" cm="1">
        <f t="array" aca="1" ref="I12" ca="1">(1+INDIRECT("'Case "&amp;$E$6&amp;" Assumptions'!$C$10"))*H12</f>
        <v>5150103.413590949</v>
      </c>
      <c r="J12" s="161" cm="1">
        <f t="array" aca="1" ref="J12" ca="1">(1+INDIRECT("'Case "&amp;$E$6&amp;" Assumptions'!$C$10"))*I12</f>
        <v>5183234.3203941062</v>
      </c>
      <c r="K12" s="161" cm="1">
        <f t="array" aca="1" ref="K12" ca="1">(1+INDIRECT("'Case "&amp;$E$6&amp;" Assumptions'!$C$10"))*J12</f>
        <v>5216578.360196244</v>
      </c>
      <c r="L12" s="161" cm="1">
        <f t="array" aca="1" ref="L12" ca="1">(1+INDIRECT("'Case "&amp;$E$6&amp;" Assumptions'!$C$10"))*K12</f>
        <v>5250136.9040940106</v>
      </c>
      <c r="M12" s="161" cm="1">
        <f t="array" aca="1" ref="M12" ca="1">(1+INDIRECT("'Case "&amp;$E$6&amp;" Assumptions'!$C$10"))*L12</f>
        <v>5283911.3320043953</v>
      </c>
      <c r="N12" s="161" cm="1">
        <f t="array" aca="1" ref="N12" ca="1">(1+INDIRECT("'Case "&amp;$E$6&amp;" Assumptions'!$C$11"))*M12</f>
        <v>5306447.3771486478</v>
      </c>
      <c r="O12" s="161" cm="1">
        <f t="array" aca="1" ref="O12" ca="1">(1+INDIRECT("'Case "&amp;$E$6&amp;" Assumptions'!$C$11"))*N12</f>
        <v>5329079.5392219769</v>
      </c>
      <c r="P12" s="161" cm="1">
        <f t="array" aca="1" ref="P12" ca="1">(1+INDIRECT("'Case "&amp;$E$6&amp;" Assumptions'!$C$11"))*O12</f>
        <v>5351808.2281660549</v>
      </c>
      <c r="Q12" s="161" cm="1">
        <f t="array" aca="1" ref="Q12" ca="1">(1+INDIRECT("'Case "&amp;$E$6&amp;" Assumptions'!$C$11"))*P12</f>
        <v>5374633.8556709699</v>
      </c>
      <c r="R12" s="161" cm="1">
        <f t="array" aca="1" ref="R12" ca="1">(1+INDIRECT("'Case "&amp;$E$6&amp;" Assumptions'!$C$11"))*Q12</f>
        <v>5397556.8351826798</v>
      </c>
      <c r="S12" s="161" cm="1">
        <f t="array" aca="1" ref="S12" ca="1">(1+INDIRECT("'Case "&amp;$E$6&amp;" Assumptions'!$C$11"))*R12</f>
        <v>5420577.5819105022</v>
      </c>
      <c r="T12" s="161" cm="1">
        <f t="array" aca="1" ref="T12" ca="1">(1+INDIRECT("'Case "&amp;$E$6&amp;" Assumptions'!$C$11"))*S12</f>
        <v>5443696.5128346365</v>
      </c>
      <c r="U12" s="161" cm="1">
        <f t="array" aca="1" ref="U12" ca="1">(1+INDIRECT("'Case "&amp;$E$6&amp;" Assumptions'!$C$11"))*T12</f>
        <v>5466914.0467137136</v>
      </c>
      <c r="V12" s="161" cm="1">
        <f t="array" aca="1" ref="V12" ca="1">(1+INDIRECT("'Case "&amp;$E$6&amp;" Assumptions'!$C$11"))*U12</f>
        <v>5490230.6040923838</v>
      </c>
      <c r="W12" s="161" cm="1">
        <f t="array" aca="1" ref="W12" ca="1">(1+INDIRECT("'Case "&amp;$E$6&amp;" Assumptions'!$C$11"))*V12</f>
        <v>5513646.6073089344</v>
      </c>
      <c r="X12" s="161" cm="1">
        <f t="array" aca="1" ref="X12" ca="1">(1+INDIRECT("'Case "&amp;$E$6&amp;" Assumptions'!$C$12"))*W12</f>
        <v>5525349.1569474218</v>
      </c>
      <c r="Y12" s="161" cm="1">
        <f t="array" aca="1" ref="Y12" ca="1">(1+INDIRECT("'Case "&amp;$E$6&amp;" Assumptions'!$C$12"))*X12</f>
        <v>5537076.5448967032</v>
      </c>
      <c r="Z12" s="161" cm="1">
        <f t="array" aca="1" ref="Z12" ca="1">(1+INDIRECT("'Case "&amp;$E$6&amp;" Assumptions'!$C$12"))*Y12</f>
        <v>5548828.823875349</v>
      </c>
      <c r="AA12" s="161" cm="1">
        <f t="array" aca="1" ref="AA12" ca="1">(1+INDIRECT("'Case "&amp;$E$6&amp;" Assumptions'!$C$12"))*Z12</f>
        <v>5560606.0467138225</v>
      </c>
      <c r="AB12" s="161" cm="1">
        <f t="array" aca="1" ref="AB12" ca="1">(1+INDIRECT("'Case "&amp;$E$6&amp;" Assumptions'!$C$12"))*AA12</f>
        <v>5572408.2663547182</v>
      </c>
      <c r="AC12" s="161" cm="1">
        <f t="array" aca="1" ref="AC12" ca="1">(1+INDIRECT("'Case "&amp;$E$6&amp;" Assumptions'!$C$12"))*AB12</f>
        <v>5584235.5358530004</v>
      </c>
      <c r="AD12" s="161" cm="1">
        <f t="array" aca="1" ref="AD12" ca="1">(1+INDIRECT("'Case "&amp;$E$6&amp;" Assumptions'!$C$12"))*AC12</f>
        <v>5596087.9083762402</v>
      </c>
      <c r="AE12" s="161" cm="1">
        <f t="array" aca="1" ref="AE12" ca="1">(1+INDIRECT("'Case "&amp;$E$6&amp;" Assumptions'!$C$12"))*AD12</f>
        <v>5607965.4372048555</v>
      </c>
      <c r="AF12" s="161" cm="1">
        <f t="array" aca="1" ref="AF12" ca="1">(1+INDIRECT("'Case "&amp;$E$6&amp;" Assumptions'!$C$12"))*AE12</f>
        <v>5619868.1757323509</v>
      </c>
      <c r="AG12" s="161" cm="1">
        <f t="array" aca="1" ref="AG12" ca="1">(1+INDIRECT("'Case "&amp;$E$6&amp;" Assumptions'!$C$12"))*AF12</f>
        <v>5631796.1774655562</v>
      </c>
      <c r="AH12" s="161" cm="1">
        <f t="array" aca="1" ref="AH12" ca="1">(1+INDIRECT("'Case "&amp;$E$6&amp;" Assumptions'!$C$13"))*AG12</f>
        <v>5632452.2199616721</v>
      </c>
      <c r="AI12" s="161" cm="1">
        <f t="array" aca="1" ref="AI12" ca="1">(1+INDIRECT("'Case "&amp;$E$6&amp;" Assumptions'!$C$13"))*AH12</f>
        <v>5633108.3388795452</v>
      </c>
      <c r="AJ12" s="161" cm="1">
        <f t="array" aca="1" ref="AJ12" ca="1">(1+INDIRECT("'Case "&amp;$E$6&amp;" Assumptions'!$C$13"))*AI12</f>
        <v>5633764.5342280772</v>
      </c>
      <c r="AK12" s="161" cm="1">
        <f t="array" aca="1" ref="AK12" ca="1">(1+INDIRECT("'Case "&amp;$E$6&amp;" Assumptions'!$C$13"))*AJ12</f>
        <v>5634420.8060161714</v>
      </c>
      <c r="AL12" s="161" cm="1">
        <f t="array" aca="1" ref="AL12" ca="1">(1+INDIRECT("'Case "&amp;$E$6&amp;" Assumptions'!$C$13"))*AK12</f>
        <v>5635077.1542527322</v>
      </c>
      <c r="AM12" s="161" cm="1">
        <f t="array" aca="1" ref="AM12" ca="1">(1+INDIRECT("'Case "&amp;$E$6&amp;" Assumptions'!$C$13"))*AL12</f>
        <v>5635733.5789466649</v>
      </c>
      <c r="AN12" s="161" cm="1">
        <f t="array" aca="1" ref="AN12" ca="1">(1+INDIRECT("'Case "&amp;$E$6&amp;" Assumptions'!$C$13"))*AM12</f>
        <v>5636390.0801068759</v>
      </c>
      <c r="AO12" s="161" cm="1">
        <f t="array" aca="1" ref="AO12" ca="1">(1+INDIRECT("'Case "&amp;$E$6&amp;" Assumptions'!$C$13"))*AN12</f>
        <v>5637046.6577422731</v>
      </c>
      <c r="AP12" s="161" cm="1">
        <f t="array" aca="1" ref="AP12" ca="1">(1+INDIRECT("'Case "&amp;$E$6&amp;" Assumptions'!$C$13"))*AO12</f>
        <v>5637703.3118617646</v>
      </c>
      <c r="AQ12" s="161" cm="1">
        <f t="array" aca="1" ref="AQ12" ca="1">(1+INDIRECT("'Case "&amp;$E$6&amp;" Assumptions'!$C$13"))*AP12</f>
        <v>5638360.0424742606</v>
      </c>
      <c r="AR12" s="161" cm="1">
        <f t="array" aca="1" ref="AR12" ca="1">(1+INDIRECT("'Case "&amp;$E$6&amp;" Assumptions'!$C$14"))*AQ12</f>
        <v>5629768.3428045046</v>
      </c>
      <c r="AS12" s="161" cm="1">
        <f t="array" aca="1" ref="AS12" ca="1">(1+INDIRECT("'Case "&amp;$E$6&amp;" Assumptions'!$C$14"))*AR12</f>
        <v>5621189.7351158671</v>
      </c>
      <c r="AT12" s="161" cm="1">
        <f t="array" aca="1" ref="AT12" ca="1">(1+INDIRECT("'Case "&amp;$E$6&amp;" Assumptions'!$C$14"))*AS12</f>
        <v>5612624.1994588654</v>
      </c>
      <c r="AU12" s="161" cm="1">
        <f t="array" aca="1" ref="AU12" ca="1">(1+INDIRECT("'Case "&amp;$E$6&amp;" Assumptions'!$C$14"))*AT12</f>
        <v>5604071.7159144143</v>
      </c>
      <c r="AV12" s="161" cm="1">
        <f t="array" aca="1" ref="AV12" ca="1">(1+INDIRECT("'Case "&amp;$E$6&amp;" Assumptions'!$C$14"))*AU12</f>
        <v>5595532.2645937819</v>
      </c>
      <c r="AW12" s="161" cm="1">
        <f t="array" aca="1" ref="AW12" ca="1">(1+INDIRECT("'Case "&amp;$E$6&amp;" Assumptions'!$C$14"))*AV12</f>
        <v>5587005.8256385429</v>
      </c>
      <c r="AX12" s="161" cm="1">
        <f t="array" aca="1" ref="AX12" ca="1">(1+INDIRECT("'Case "&amp;$E$6&amp;" Assumptions'!$C$14"))*AW12</f>
        <v>5578492.3792205313</v>
      </c>
      <c r="AY12" s="161" cm="1">
        <f t="array" aca="1" ref="AY12" ca="1">(1+INDIRECT("'Case "&amp;$E$6&amp;" Assumptions'!$C$14"))*AX12</f>
        <v>5569991.9055417962</v>
      </c>
      <c r="AZ12" s="161" cm="1">
        <f t="array" aca="1" ref="AZ12" ca="1">(1+INDIRECT("'Case "&amp;$E$6&amp;" Assumptions'!$C$14"))*AY12</f>
        <v>5561504.384834554</v>
      </c>
      <c r="BA12" s="161" cm="1">
        <f t="array" aca="1" ref="BA12" ca="1">(1+INDIRECT("'Case "&amp;$E$6&amp;" Assumptions'!$C$14"))*AZ12</f>
        <v>5553029.7973611439</v>
      </c>
      <c r="BB12" s="161" cm="1">
        <f t="array" aca="1" ref="BB12" ca="1">(1+INDIRECT("'Case "&amp;$E$6&amp;" Assumptions'!$C$15"))*BA12</f>
        <v>5535723.0297118397</v>
      </c>
      <c r="BC12" s="161" cm="1">
        <f t="array" aca="1" ref="BC12" ca="1">(1+INDIRECT("'Case "&amp;$E$6&amp;" Assumptions'!$C$15"))*BB12</f>
        <v>5518470.2009422816</v>
      </c>
      <c r="BD12" s="161" cm="1">
        <f t="array" aca="1" ref="BD12" ca="1">(1+INDIRECT("'Case "&amp;$E$6&amp;" Assumptions'!$C$15"))*BC12</f>
        <v>5501271.1429446638</v>
      </c>
      <c r="BE12" s="161" cm="1">
        <f t="array" aca="1" ref="BE12" ca="1">(1+INDIRECT("'Case "&amp;$E$6&amp;" Assumptions'!$C$15"))*BD12</f>
        <v>5484125.6881351089</v>
      </c>
      <c r="BF12" s="161" cm="1">
        <f t="array" aca="1" ref="BF12" ca="1">(1+INDIRECT("'Case "&amp;$E$6&amp;" Assumptions'!$C$15"))*BE12</f>
        <v>5467033.6694520405</v>
      </c>
      <c r="BG12" s="161" cm="1">
        <f t="array" aca="1" ref="BG12" ca="1">(1+INDIRECT("'Case "&amp;$E$6&amp;" Assumptions'!$C$15"))*BF12</f>
        <v>5449994.9203545488</v>
      </c>
      <c r="BH12" s="161" cm="1">
        <f t="array" aca="1" ref="BH12" ca="1">(1+INDIRECT("'Case "&amp;$E$6&amp;" Assumptions'!$C$15"))*BG12</f>
        <v>5433009.2748207748</v>
      </c>
      <c r="BI12" s="161" cm="1">
        <f t="array" aca="1" ref="BI12" ca="1">(1+INDIRECT("'Case "&amp;$E$6&amp;" Assumptions'!$C$15"))*BH12</f>
        <v>5416076.567346286</v>
      </c>
      <c r="BJ12" s="161" cm="1">
        <f t="array" aca="1" ref="BJ12" ca="1">(1+INDIRECT("'Case "&amp;$E$6&amp;" Assumptions'!$C$15"))*BI12</f>
        <v>5399196.6329424679</v>
      </c>
      <c r="BK12" s="161" cm="1">
        <f t="array" aca="1" ref="BK12" ca="1">(1+INDIRECT("'Case "&amp;$E$6&amp;" Assumptions'!$C$15"))*BJ12</f>
        <v>5382369.3071349161</v>
      </c>
      <c r="BL12" s="161" cm="1">
        <f t="array" aca="1" ref="BL12" ca="1">(1+INDIRECT("'Case "&amp;$E$6&amp;" Assumptions'!$C$16"))*BK12</f>
        <v>5357575.3060751846</v>
      </c>
      <c r="BM12" s="161" cm="1">
        <f t="array" aca="1" ref="BM12" ca="1">(1+INDIRECT("'Case "&amp;$E$6&amp;" Assumptions'!$C$16"))*BL12</f>
        <v>5332895.5191195905</v>
      </c>
      <c r="BN12" s="161" cm="1">
        <f t="array" aca="1" ref="BN12" ca="1">(1+INDIRECT("'Case "&amp;$E$6&amp;" Assumptions'!$C$16"))*BM12</f>
        <v>5308329.4201383833</v>
      </c>
      <c r="BO12" s="161" cm="1">
        <f t="array" aca="1" ref="BO12" ca="1">(1+INDIRECT("'Case "&amp;$E$6&amp;" Assumptions'!$C$16"))*BN12</f>
        <v>5283876.4854254406</v>
      </c>
      <c r="BP12" s="161" cm="1">
        <f t="array" aca="1" ref="BP12" ca="1">(1+INDIRECT("'Case "&amp;$E$6&amp;" Assumptions'!$C$16"))*BO12</f>
        <v>5259536.1936871046</v>
      </c>
      <c r="BQ12" s="161" cm="1">
        <f t="array" aca="1" ref="BQ12" ca="1">(1+INDIRECT("'Case "&amp;$E$6&amp;" Assumptions'!$C$16"))*BP12</f>
        <v>5235308.0260310676</v>
      </c>
      <c r="BR12" s="161" cm="1">
        <f t="array" aca="1" ref="BR12" ca="1">(1+INDIRECT("'Case "&amp;$E$6&amp;" Assumptions'!$C$16"))*BQ12</f>
        <v>5211191.4659553096</v>
      </c>
      <c r="BS12" s="161" cm="1">
        <f t="array" aca="1" ref="BS12" ca="1">(1+INDIRECT("'Case "&amp;$E$6&amp;" Assumptions'!$C$16"))*BR12</f>
        <v>5187185.9993370892</v>
      </c>
      <c r="BT12" s="161" cm="1">
        <f t="array" aca="1" ref="BT12" ca="1">(1+INDIRECT("'Case "&amp;$E$6&amp;" Assumptions'!$C$16"))*BS12</f>
        <v>5163291.1144219832</v>
      </c>
      <c r="BU12" s="161" cm="1">
        <f t="array" aca="1" ref="BU12" ca="1">(1+INDIRECT("'Case "&amp;$E$6&amp;" Assumptions'!$C$16"))*BT12</f>
        <v>5139506.3018129747</v>
      </c>
      <c r="BV12" s="161" cm="1">
        <f t="array" aca="1" ref="BV12" ca="1">(1+INDIRECT("'Case "&amp;$E$6&amp;" Assumptions'!$C$17"))*BU12</f>
        <v>5109175.993445579</v>
      </c>
      <c r="BW12" s="161" cm="1">
        <f t="array" aca="1" ref="BW12" ca="1">(1+INDIRECT("'Case "&amp;$E$6&amp;" Assumptions'!$C$17"))*BV12</f>
        <v>5079024.6765126977</v>
      </c>
      <c r="BX12" s="161" cm="1">
        <f t="array" aca="1" ref="BX12" ca="1">(1+INDIRECT("'Case "&amp;$E$6&amp;" Assumptions'!$C$17"))*BW12</f>
        <v>5049051.2947133789</v>
      </c>
      <c r="BY12" s="161" cm="1">
        <f t="array" aca="1" ref="BY12" ca="1">(1+INDIRECT("'Case "&amp;$E$6&amp;" Assumptions'!$C$17"))*BX12</f>
        <v>5019254.797980329</v>
      </c>
      <c r="BZ12" s="161" cm="1">
        <f t="array" aca="1" ref="BZ12" ca="1">(1+INDIRECT("'Case "&amp;$E$6&amp;" Assumptions'!$C$17"))*BY12</f>
        <v>4989634.1424431279</v>
      </c>
      <c r="CA12" s="161" cm="1">
        <f t="array" aca="1" ref="CA12" ca="1">(1+INDIRECT("'Case "&amp;$E$6&amp;" Assumptions'!$C$17"))*BZ12</f>
        <v>4960188.2903916566</v>
      </c>
      <c r="CB12" s="161" cm="1">
        <f t="array" aca="1" ref="CB12" ca="1">(1+INDIRECT("'Case "&amp;$E$6&amp;" Assumptions'!$C$17"))*CA12</f>
        <v>4930916.2102397447</v>
      </c>
      <c r="CC12" s="161" cm="1">
        <f t="array" aca="1" ref="CC12" ca="1">(1+INDIRECT("'Case "&amp;$E$6&amp;" Assumptions'!$C$17"))*CB12</f>
        <v>4901816.8764890283</v>
      </c>
      <c r="CD12" s="161" cm="1">
        <f t="array" aca="1" ref="CD12" ca="1">(1+INDIRECT("'Case "&amp;$E$6&amp;" Assumptions'!$C$17"))*CC12</f>
        <v>4872889.2696930263</v>
      </c>
      <c r="CE12" s="161" cm="1">
        <f t="array" aca="1" ref="CE12" ca="1">(1+INDIRECT("'Case "&amp;$E$6&amp;" Assumptions'!$C$17"))*CD12</f>
        <v>4844132.3764214236</v>
      </c>
      <c r="CF12" s="161" cm="1">
        <f t="array" aca="1" ref="CF12" ca="1">(1+INDIRECT("'Case "&amp;$E$6&amp;" Assumptions'!$C$17"))*CE12</f>
        <v>4815545.1892245673</v>
      </c>
    </row>
    <row r="13" spans="1:84" x14ac:dyDescent="0.2">
      <c r="B13" s="118" t="s">
        <v>34</v>
      </c>
      <c r="C13" s="160">
        <f>INDEX('Demographic-Economic'!$D$9:$I$11,MATCH('Base Case 5 - Forecasts'!C$8,'Demographic-Economic'!$C$9:$C$11,0), MATCH('Base Case 5 - Forecasts'!$B13,'Demographic-Economic'!$D$8:$I$8,0))</f>
        <v>1110012</v>
      </c>
      <c r="D13" s="160">
        <f>INDEX('Demographic-Economic'!$D$9:$I$11,MATCH('Base Case 5 - Forecasts'!D$8,'Demographic-Economic'!$C$9:$C$11,0), MATCH('Base Case 5 - Forecasts'!$B13,'Demographic-Economic'!$D$8:$I$8,0))</f>
        <v>1010676</v>
      </c>
      <c r="E13" s="160">
        <f>INDEX('Demographic-Economic'!$D$9:$I$11,MATCH('Base Case 5 - Forecasts'!E$8,'Demographic-Economic'!$C$9:$C$11,0), MATCH('Base Case 5 - Forecasts'!$B13,'Demographic-Economic'!$D$8:$I$8,0))</f>
        <v>995544</v>
      </c>
      <c r="F13" s="161" cm="1">
        <f t="array" aca="1" ref="F13" ca="1">(1+INDIRECT("'Case "&amp;$E$6&amp;" Assumptions'!$C$10"))*E13</f>
        <v>1001948.3909090059</v>
      </c>
      <c r="G13" s="161" cm="1">
        <f t="array" aca="1" ref="G13" ca="1">(1+INDIRECT("'Case "&amp;$E$6&amp;" Assumptions'!$C$10"))*F13</f>
        <v>1008393.9816272772</v>
      </c>
      <c r="H13" s="161" cm="1">
        <f t="array" aca="1" ref="H13" ca="1">(1+INDIRECT("'Case "&amp;$E$6&amp;" Assumptions'!$C$10"))*G13</f>
        <v>1014881.0371955193</v>
      </c>
      <c r="I13" s="161" cm="1">
        <f t="array" aca="1" ref="I13" ca="1">(1+INDIRECT("'Case "&amp;$E$6&amp;" Assumptions'!$C$10"))*H13</f>
        <v>1021409.8243594593</v>
      </c>
      <c r="J13" s="161" cm="1">
        <f t="array" aca="1" ref="J13" ca="1">(1+INDIRECT("'Case "&amp;$E$6&amp;" Assumptions'!$C$10"))*I13</f>
        <v>1027980.6115808147</v>
      </c>
      <c r="K13" s="161" cm="1">
        <f t="array" aca="1" ref="K13" ca="1">(1+INDIRECT("'Case "&amp;$E$6&amp;" Assumptions'!$C$10"))*J13</f>
        <v>1034593.6690483325</v>
      </c>
      <c r="L13" s="161" cm="1">
        <f t="array" aca="1" ref="L13" ca="1">(1+INDIRECT("'Case "&amp;$E$6&amp;" Assumptions'!$C$10"))*K13</f>
        <v>1041249.2686888991</v>
      </c>
      <c r="M13" s="161" cm="1">
        <f t="array" aca="1" ref="M13" ca="1">(1+INDIRECT("'Case "&amp;$E$6&amp;" Assumptions'!$C$10"))*L13</f>
        <v>1047947.684178722</v>
      </c>
      <c r="N13" s="161" cm="1">
        <f t="array" aca="1" ref="N13" ca="1">(1+INDIRECT("'Case "&amp;$E$6&amp;" Assumptions'!$C$11"))*M13</f>
        <v>1052417.2134413389</v>
      </c>
      <c r="O13" s="161" cm="1">
        <f t="array" aca="1" ref="O13" ca="1">(1+INDIRECT("'Case "&amp;$E$6&amp;" Assumptions'!$C$11"))*N13</f>
        <v>1056905.8053844033</v>
      </c>
      <c r="P13" s="161" cm="1">
        <f t="array" aca="1" ref="P13" ca="1">(1+INDIRECT("'Case "&amp;$E$6&amp;" Assumptions'!$C$11"))*O13</f>
        <v>1061413.5413108368</v>
      </c>
      <c r="Q13" s="161" cm="1">
        <f t="array" aca="1" ref="Q13" ca="1">(1+INDIRECT("'Case "&amp;$E$6&amp;" Assumptions'!$C$11"))*P13</f>
        <v>1065940.5028703201</v>
      </c>
      <c r="R13" s="161" cm="1">
        <f t="array" aca="1" ref="R13" ca="1">(1+INDIRECT("'Case "&amp;$E$6&amp;" Assumptions'!$C$11"))*Q13</f>
        <v>1070486.7720607722</v>
      </c>
      <c r="S13" s="161" cm="1">
        <f t="array" aca="1" ref="S13" ca="1">(1+INDIRECT("'Case "&amp;$E$6&amp;" Assumptions'!$C$11"))*R13</f>
        <v>1075052.4312298361</v>
      </c>
      <c r="T13" s="161" cm="1">
        <f t="array" aca="1" ref="T13" ca="1">(1+INDIRECT("'Case "&amp;$E$6&amp;" Assumptions'!$C$11"))*S13</f>
        <v>1079637.5630763699</v>
      </c>
      <c r="U13" s="161" cm="1">
        <f t="array" aca="1" ref="U13" ca="1">(1+INDIRECT("'Case "&amp;$E$6&amp;" Assumptions'!$C$11"))*T13</f>
        <v>1084242.2506519447</v>
      </c>
      <c r="V13" s="161" cm="1">
        <f t="array" aca="1" ref="V13" ca="1">(1+INDIRECT("'Case "&amp;$E$6&amp;" Assumptions'!$C$11"))*U13</f>
        <v>1088866.5773623495</v>
      </c>
      <c r="W13" s="161" cm="1">
        <f t="array" aca="1" ref="W13" ca="1">(1+INDIRECT("'Case "&amp;$E$6&amp;" Assumptions'!$C$11"))*V13</f>
        <v>1093510.6269691011</v>
      </c>
      <c r="X13" s="161" cm="1">
        <f t="array" aca="1" ref="X13" ca="1">(1+INDIRECT("'Case "&amp;$E$6&amp;" Assumptions'!$C$12"))*W13</f>
        <v>1095831.5704940916</v>
      </c>
      <c r="Y13" s="161" cm="1">
        <f t="array" aca="1" ref="Y13" ca="1">(1+INDIRECT("'Case "&amp;$E$6&amp;" Assumptions'!$C$12"))*X13</f>
        <v>1098157.4401521375</v>
      </c>
      <c r="Z13" s="161" cm="1">
        <f t="array" aca="1" ref="Z13" ca="1">(1+INDIRECT("'Case "&amp;$E$6&amp;" Assumptions'!$C$12"))*Y13</f>
        <v>1100488.2463988089</v>
      </c>
      <c r="AA13" s="161" cm="1">
        <f t="array" aca="1" ref="AA13" ca="1">(1+INDIRECT("'Case "&amp;$E$6&amp;" Assumptions'!$C$12"))*Z13</f>
        <v>1102823.999711867</v>
      </c>
      <c r="AB13" s="161" cm="1">
        <f t="array" aca="1" ref="AB13" ca="1">(1+INDIRECT("'Case "&amp;$E$6&amp;" Assumptions'!$C$12"))*AA13</f>
        <v>1105164.710591312</v>
      </c>
      <c r="AC13" s="161" cm="1">
        <f t="array" aca="1" ref="AC13" ca="1">(1+INDIRECT("'Case "&amp;$E$6&amp;" Assumptions'!$C$12"))*AB13</f>
        <v>1107510.3895594298</v>
      </c>
      <c r="AD13" s="161" cm="1">
        <f t="array" aca="1" ref="AD13" ca="1">(1+INDIRECT("'Case "&amp;$E$6&amp;" Assumptions'!$C$12"))*AC13</f>
        <v>1109861.0471608399</v>
      </c>
      <c r="AE13" s="161" cm="1">
        <f t="array" aca="1" ref="AE13" ca="1">(1+INDIRECT("'Case "&amp;$E$6&amp;" Assumptions'!$C$12"))*AD13</f>
        <v>1112216.6939625421</v>
      </c>
      <c r="AF13" s="161" cm="1">
        <f t="array" aca="1" ref="AF13" ca="1">(1+INDIRECT("'Case "&amp;$E$6&amp;" Assumptions'!$C$12"))*AE13</f>
        <v>1114577.3405539643</v>
      </c>
      <c r="AG13" s="161" cm="1">
        <f t="array" aca="1" ref="AG13" ca="1">(1+INDIRECT("'Case "&amp;$E$6&amp;" Assumptions'!$C$12"))*AF13</f>
        <v>1116942.9975470104</v>
      </c>
      <c r="AH13" s="161" cm="1">
        <f t="array" aca="1" ref="AH13" ca="1">(1+INDIRECT("'Case "&amp;$E$6&amp;" Assumptions'!$C$13"))*AG13</f>
        <v>1117073.1091577718</v>
      </c>
      <c r="AI13" s="161" cm="1">
        <f t="array" aca="1" ref="AI13" ca="1">(1+INDIRECT("'Case "&amp;$E$6&amp;" Assumptions'!$C$13"))*AH13</f>
        <v>1117203.2359251091</v>
      </c>
      <c r="AJ13" s="161" cm="1">
        <f t="array" aca="1" ref="AJ13" ca="1">(1+INDIRECT("'Case "&amp;$E$6&amp;" Assumptions'!$C$13"))*AI13</f>
        <v>1117333.3778507879</v>
      </c>
      <c r="AK13" s="161" cm="1">
        <f t="array" aca="1" ref="AK13" ca="1">(1+INDIRECT("'Case "&amp;$E$6&amp;" Assumptions'!$C$13"))*AJ13</f>
        <v>1117463.5349365738</v>
      </c>
      <c r="AL13" s="161" cm="1">
        <f t="array" aca="1" ref="AL13" ca="1">(1+INDIRECT("'Case "&amp;$E$6&amp;" Assumptions'!$C$13"))*AK13</f>
        <v>1117593.707184233</v>
      </c>
      <c r="AM13" s="161" cm="1">
        <f t="array" aca="1" ref="AM13" ca="1">(1+INDIRECT("'Case "&amp;$E$6&amp;" Assumptions'!$C$13"))*AL13</f>
        <v>1117723.8945955315</v>
      </c>
      <c r="AN13" s="161" cm="1">
        <f t="array" aca="1" ref="AN13" ca="1">(1+INDIRECT("'Case "&amp;$E$6&amp;" Assumptions'!$C$13"))*AM13</f>
        <v>1117854.0971722358</v>
      </c>
      <c r="AO13" s="161" cm="1">
        <f t="array" aca="1" ref="AO13" ca="1">(1+INDIRECT("'Case "&amp;$E$6&amp;" Assumptions'!$C$13"))*AN13</f>
        <v>1117984.3149161125</v>
      </c>
      <c r="AP13" s="161" cm="1">
        <f t="array" aca="1" ref="AP13" ca="1">(1+INDIRECT("'Case "&amp;$E$6&amp;" Assumptions'!$C$13"))*AO13</f>
        <v>1118114.5478289283</v>
      </c>
      <c r="AQ13" s="161" cm="1">
        <f t="array" aca="1" ref="AQ13" ca="1">(1+INDIRECT("'Case "&amp;$E$6&amp;" Assumptions'!$C$13"))*AP13</f>
        <v>1118244.7959124504</v>
      </c>
      <c r="AR13" s="161" cm="1">
        <f t="array" aca="1" ref="AR13" ca="1">(1+INDIRECT("'Case "&amp;$E$6&amp;" Assumptions'!$C$14"))*AQ13</f>
        <v>1116540.8211092502</v>
      </c>
      <c r="AS13" s="161" cm="1">
        <f t="array" aca="1" ref="AS13" ca="1">(1+INDIRECT("'Case "&amp;$E$6&amp;" Assumptions'!$C$14"))*AR13</f>
        <v>1114839.4428127725</v>
      </c>
      <c r="AT13" s="161" cm="1">
        <f t="array" aca="1" ref="AT13" ca="1">(1+INDIRECT("'Case "&amp;$E$6&amp;" Assumptions'!$C$14"))*AS13</f>
        <v>1113140.6570664756</v>
      </c>
      <c r="AU13" s="161" cm="1">
        <f t="array" aca="1" ref="AU13" ca="1">(1+INDIRECT("'Case "&amp;$E$6&amp;" Assumptions'!$C$14"))*AT13</f>
        <v>1111444.4599198471</v>
      </c>
      <c r="AV13" s="161" cm="1">
        <f t="array" aca="1" ref="AV13" ca="1">(1+INDIRECT("'Case "&amp;$E$6&amp;" Assumptions'!$C$14"))*AU13</f>
        <v>1109750.8474283938</v>
      </c>
      <c r="AW13" s="161" cm="1">
        <f t="array" aca="1" ref="AW13" ca="1">(1+INDIRECT("'Case "&amp;$E$6&amp;" Assumptions'!$C$14"))*AV13</f>
        <v>1108059.8156536338</v>
      </c>
      <c r="AX13" s="161" cm="1">
        <f t="array" aca="1" ref="AX13" ca="1">(1+INDIRECT("'Case "&amp;$E$6&amp;" Assumptions'!$C$14"))*AW13</f>
        <v>1106371.3606630859</v>
      </c>
      <c r="AY13" s="161" cm="1">
        <f t="array" aca="1" ref="AY13" ca="1">(1+INDIRECT("'Case "&amp;$E$6&amp;" Assumptions'!$C$14"))*AX13</f>
        <v>1104685.4785302619</v>
      </c>
      <c r="AZ13" s="161" cm="1">
        <f t="array" aca="1" ref="AZ13" ca="1">(1+INDIRECT("'Case "&amp;$E$6&amp;" Assumptions'!$C$14"))*AY13</f>
        <v>1103002.1653346564</v>
      </c>
      <c r="BA13" s="161" cm="1">
        <f t="array" aca="1" ref="BA13" ca="1">(1+INDIRECT("'Case "&amp;$E$6&amp;" Assumptions'!$C$14"))*AZ13</f>
        <v>1101321.4171617378</v>
      </c>
      <c r="BB13" s="161" cm="1">
        <f t="array" aca="1" ref="BB13" ca="1">(1+INDIRECT("'Case "&amp;$E$6&amp;" Assumptions'!$C$15"))*BA13</f>
        <v>1097889.0001624487</v>
      </c>
      <c r="BC13" s="161" cm="1">
        <f t="array" aca="1" ref="BC13" ca="1">(1+INDIRECT("'Case "&amp;$E$6&amp;" Assumptions'!$C$15"))*BB13</f>
        <v>1094467.2807545017</v>
      </c>
      <c r="BD13" s="161" cm="1">
        <f t="array" aca="1" ref="BD13" ca="1">(1+INDIRECT("'Case "&amp;$E$6&amp;" Assumptions'!$C$15"))*BC13</f>
        <v>1091056.2255974079</v>
      </c>
      <c r="BE13" s="161" cm="1">
        <f t="array" aca="1" ref="BE13" ca="1">(1+INDIRECT("'Case "&amp;$E$6&amp;" Assumptions'!$C$15"))*BD13</f>
        <v>1087655.8014545888</v>
      </c>
      <c r="BF13" s="161" cm="1">
        <f t="array" aca="1" ref="BF13" ca="1">(1+INDIRECT("'Case "&amp;$E$6&amp;" Assumptions'!$C$15"))*BE13</f>
        <v>1084265.9751930519</v>
      </c>
      <c r="BG13" s="161" cm="1">
        <f t="array" aca="1" ref="BG13" ca="1">(1+INDIRECT("'Case "&amp;$E$6&amp;" Assumptions'!$C$15"))*BF13</f>
        <v>1080886.7137830681</v>
      </c>
      <c r="BH13" s="161" cm="1">
        <f t="array" aca="1" ref="BH13" ca="1">(1+INDIRECT("'Case "&amp;$E$6&amp;" Assumptions'!$C$15"))*BG13</f>
        <v>1077517.9842978504</v>
      </c>
      <c r="BI13" s="161" cm="1">
        <f t="array" aca="1" ref="BI13" ca="1">(1+INDIRECT("'Case "&amp;$E$6&amp;" Assumptions'!$C$15"))*BH13</f>
        <v>1074159.7539132321</v>
      </c>
      <c r="BJ13" s="161" cm="1">
        <f t="array" aca="1" ref="BJ13" ca="1">(1+INDIRECT("'Case "&amp;$E$6&amp;" Assumptions'!$C$15"))*BI13</f>
        <v>1070811.9899073476</v>
      </c>
      <c r="BK13" s="161" cm="1">
        <f t="array" aca="1" ref="BK13" ca="1">(1+INDIRECT("'Case "&amp;$E$6&amp;" Assumptions'!$C$15"))*BJ13</f>
        <v>1067474.6596603135</v>
      </c>
      <c r="BL13" s="161" cm="1">
        <f t="array" aca="1" ref="BL13" ca="1">(1+INDIRECT("'Case "&amp;$E$6&amp;" Assumptions'!$C$16"))*BK13</f>
        <v>1062557.3144666699</v>
      </c>
      <c r="BM13" s="161" cm="1">
        <f t="array" aca="1" ref="BM13" ca="1">(1+INDIRECT("'Case "&amp;$E$6&amp;" Assumptions'!$C$16"))*BL13</f>
        <v>1057662.621130412</v>
      </c>
      <c r="BN13" s="161" cm="1">
        <f t="array" aca="1" ref="BN13" ca="1">(1+INDIRECT("'Case "&amp;$E$6&amp;" Assumptions'!$C$16"))*BM13</f>
        <v>1052790.4753052669</v>
      </c>
      <c r="BO13" s="161" cm="1">
        <f t="array" aca="1" ref="BO13" ca="1">(1+INDIRECT("'Case "&amp;$E$6&amp;" Assumptions'!$C$16"))*BN13</f>
        <v>1047940.7731256353</v>
      </c>
      <c r="BP13" s="161" cm="1">
        <f t="array" aca="1" ref="BP13" ca="1">(1+INDIRECT("'Case "&amp;$E$6&amp;" Assumptions'!$C$16"))*BO13</f>
        <v>1043113.411204377</v>
      </c>
      <c r="BQ13" s="161" cm="1">
        <f t="array" aca="1" ref="BQ13" ca="1">(1+INDIRECT("'Case "&amp;$E$6&amp;" Assumptions'!$C$16"))*BP13</f>
        <v>1038308.2866306065</v>
      </c>
      <c r="BR13" s="161" cm="1">
        <f t="array" aca="1" ref="BR13" ca="1">(1+INDIRECT("'Case "&amp;$E$6&amp;" Assumptions'!$C$16"))*BQ13</f>
        <v>1033525.2969675001</v>
      </c>
      <c r="BS13" s="161" cm="1">
        <f t="array" aca="1" ref="BS13" ca="1">(1+INDIRECT("'Case "&amp;$E$6&amp;" Assumptions'!$C$16"))*BR13</f>
        <v>1028764.3402501113</v>
      </c>
      <c r="BT13" s="161" cm="1">
        <f t="array" aca="1" ref="BT13" ca="1">(1+INDIRECT("'Case "&amp;$E$6&amp;" Assumptions'!$C$16"))*BS13</f>
        <v>1024025.3149831971</v>
      </c>
      <c r="BU13" s="161" cm="1">
        <f t="array" aca="1" ref="BU13" ca="1">(1+INDIRECT("'Case "&amp;$E$6&amp;" Assumptions'!$C$16"))*BT13</f>
        <v>1019308.1201390551</v>
      </c>
      <c r="BV13" s="161" cm="1">
        <f t="array" aca="1" ref="BV13" ca="1">(1+INDIRECT("'Case "&amp;$E$6&amp;" Assumptions'!$C$17"))*BU13</f>
        <v>1013292.7700665583</v>
      </c>
      <c r="BW13" s="161" cm="1">
        <f t="array" aca="1" ref="BW13" ca="1">(1+INDIRECT("'Case "&amp;$E$6&amp;" Assumptions'!$C$17"))*BV13</f>
        <v>1007312.9190112671</v>
      </c>
      <c r="BX13" s="161" cm="1">
        <f t="array" aca="1" ref="BX13" ca="1">(1+INDIRECT("'Case "&amp;$E$6&amp;" Assumptions'!$C$17"))*BW13</f>
        <v>1001368.3574791028</v>
      </c>
      <c r="BY13" s="161" cm="1">
        <f t="array" aca="1" ref="BY13" ca="1">(1+INDIRECT("'Case "&amp;$E$6&amp;" Assumptions'!$C$17"))*BX13</f>
        <v>995458.87721229577</v>
      </c>
      <c r="BZ13" s="161" cm="1">
        <f t="array" aca="1" ref="BZ13" ca="1">(1+INDIRECT("'Case "&amp;$E$6&amp;" Assumptions'!$C$17"))*BY13</f>
        <v>989584.27118209004</v>
      </c>
      <c r="CA13" s="161" cm="1">
        <f t="array" aca="1" ref="CA13" ca="1">(1+INDIRECT("'Case "&amp;$E$6&amp;" Assumptions'!$C$17"))*BZ13</f>
        <v>983744.33358149009</v>
      </c>
      <c r="CB13" s="161" cm="1">
        <f t="array" aca="1" ref="CB13" ca="1">(1+INDIRECT("'Case "&amp;$E$6&amp;" Assumptions'!$C$17"))*CA13</f>
        <v>977938.85981805099</v>
      </c>
      <c r="CC13" s="161" cm="1">
        <f t="array" aca="1" ref="CC13" ca="1">(1+INDIRECT("'Case "&amp;$E$6&amp;" Assumptions'!$C$17"))*CB13</f>
        <v>972167.64650671044</v>
      </c>
      <c r="CD13" s="161" cm="1">
        <f t="array" aca="1" ref="CD13" ca="1">(1+INDIRECT("'Case "&amp;$E$6&amp;" Assumptions'!$C$17"))*CC13</f>
        <v>966430.4914626641</v>
      </c>
      <c r="CE13" s="161" cm="1">
        <f t="array" aca="1" ref="CE13" ca="1">(1+INDIRECT("'Case "&amp;$E$6&amp;" Assumptions'!$C$17"))*CD13</f>
        <v>960727.19369428174</v>
      </c>
      <c r="CF13" s="161" cm="1">
        <f t="array" aca="1" ref="CF13" ca="1">(1+INDIRECT("'Case "&amp;$E$6&amp;" Assumptions'!$C$17"))*CE13</f>
        <v>955057.5533960663</v>
      </c>
    </row>
    <row r="14" spans="1:84" x14ac:dyDescent="0.2">
      <c r="B14" s="118" t="s">
        <v>35</v>
      </c>
      <c r="C14" s="160">
        <f>INDEX('Demographic-Economic'!$D$9:$I$11,MATCH('Base Case 5 - Forecasts'!C$8,'Demographic-Economic'!$C$9:$C$11,0), MATCH('Base Case 5 - Forecasts'!$B14,'Demographic-Economic'!$D$8:$I$8,0))</f>
        <v>1289472</v>
      </c>
      <c r="D14" s="160">
        <f>INDEX('Demographic-Economic'!$D$9:$I$11,MATCH('Base Case 5 - Forecasts'!D$8,'Demographic-Economic'!$C$9:$C$11,0), MATCH('Base Case 5 - Forecasts'!$B14,'Demographic-Economic'!$D$8:$I$8,0))</f>
        <v>1266672</v>
      </c>
      <c r="E14" s="160">
        <f>INDEX('Demographic-Economic'!$D$9:$I$11,MATCH('Base Case 5 - Forecasts'!E$8,'Demographic-Economic'!$C$9:$C$11,0), MATCH('Base Case 5 - Forecasts'!$B14,'Demographic-Economic'!$D$8:$I$8,0))</f>
        <v>1257096</v>
      </c>
      <c r="F14" s="161" cm="1">
        <f t="array" aca="1" ref="F14" ca="1">(1+INDIRECT("'Case "&amp;$E$6&amp;" Assumptions'!$C$10"))*E14</f>
        <v>1265182.9697312703</v>
      </c>
      <c r="G14" s="161" cm="1">
        <f t="array" aca="1" ref="G14" ca="1">(1+INDIRECT("'Case "&amp;$E$6&amp;" Assumptions'!$C$10"))*F14</f>
        <v>1273321.9633966191</v>
      </c>
      <c r="H14" s="161" cm="1">
        <f t="array" aca="1" ref="H14" ca="1">(1+INDIRECT("'Case "&amp;$E$6&amp;" Assumptions'!$C$10"))*G14</f>
        <v>1281513.3156689594</v>
      </c>
      <c r="I14" s="161" cm="1">
        <f t="array" aca="1" ref="I14" ca="1">(1+INDIRECT("'Case "&amp;$E$6&amp;" Assumptions'!$C$10"))*H14</f>
        <v>1289757.3633741741</v>
      </c>
      <c r="J14" s="161" cm="1">
        <f t="array" aca="1" ref="J14" ca="1">(1+INDIRECT("'Case "&amp;$E$6&amp;" Assumptions'!$C$10"))*I14</f>
        <v>1298054.445504966</v>
      </c>
      <c r="K14" s="161" cm="1">
        <f t="array" aca="1" ref="K14" ca="1">(1+INDIRECT("'Case "&amp;$E$6&amp;" Assumptions'!$C$10"))*J14</f>
        <v>1306404.9032347968</v>
      </c>
      <c r="L14" s="161" cm="1">
        <f t="array" aca="1" ref="L14" ca="1">(1+INDIRECT("'Case "&amp;$E$6&amp;" Assumptions'!$C$10"))*K14</f>
        <v>1314809.0799319169</v>
      </c>
      <c r="M14" s="161" cm="1">
        <f t="array" aca="1" ref="M14" ca="1">(1+INDIRECT("'Case "&amp;$E$6&amp;" Assumptions'!$C$10"))*L14</f>
        <v>1323267.3211734837</v>
      </c>
      <c r="N14" s="161" cm="1">
        <f t="array" aca="1" ref="N14" ca="1">(1+INDIRECT("'Case "&amp;$E$6&amp;" Assumptions'!$C$11"))*M14</f>
        <v>1328911.0971973648</v>
      </c>
      <c r="O14" s="161" cm="1">
        <f t="array" aca="1" ref="O14" ca="1">(1+INDIRECT("'Case "&amp;$E$6&amp;" Assumptions'!$C$11"))*N14</f>
        <v>1334578.9441004235</v>
      </c>
      <c r="P14" s="161" cm="1">
        <f t="array" aca="1" ref="P14" ca="1">(1+INDIRECT("'Case "&amp;$E$6&amp;" Assumptions'!$C$11"))*O14</f>
        <v>1340270.9645457035</v>
      </c>
      <c r="Q14" s="161" cm="1">
        <f t="array" aca="1" ref="Q14" ca="1">(1+INDIRECT("'Case "&amp;$E$6&amp;" Assumptions'!$C$11"))*P14</f>
        <v>1345987.2616341095</v>
      </c>
      <c r="R14" s="161" cm="1">
        <f t="array" aca="1" ref="R14" ca="1">(1+INDIRECT("'Case "&amp;$E$6&amp;" Assumptions'!$C$11"))*Q14</f>
        <v>1351727.938906275</v>
      </c>
      <c r="S14" s="161" cm="1">
        <f t="array" aca="1" ref="S14" ca="1">(1+INDIRECT("'Case "&amp;$E$6&amp;" Assumptions'!$C$11"))*R14</f>
        <v>1357493.1003444369</v>
      </c>
      <c r="T14" s="161" cm="1">
        <f t="array" aca="1" ref="T14" ca="1">(1+INDIRECT("'Case "&amp;$E$6&amp;" Assumptions'!$C$11"))*S14</f>
        <v>1363282.8503743203</v>
      </c>
      <c r="U14" s="161" cm="1">
        <f t="array" aca="1" ref="U14" ca="1">(1+INDIRECT("'Case "&amp;$E$6&amp;" Assumptions'!$C$11"))*T14</f>
        <v>1369097.2938670286</v>
      </c>
      <c r="V14" s="161" cm="1">
        <f t="array" aca="1" ref="V14" ca="1">(1+INDIRECT("'Case "&amp;$E$6&amp;" Assumptions'!$C$11"))*U14</f>
        <v>1374936.5361409441</v>
      </c>
      <c r="W14" s="161" cm="1">
        <f t="array" aca="1" ref="W14" ca="1">(1+INDIRECT("'Case "&amp;$E$6&amp;" Assumptions'!$C$11"))*V14</f>
        <v>1380800.6829636351</v>
      </c>
      <c r="X14" s="161" cm="1">
        <f t="array" aca="1" ref="X14" ca="1">(1+INDIRECT("'Case "&amp;$E$6&amp;" Assumptions'!$C$12"))*W14</f>
        <v>1383731.3910202265</v>
      </c>
      <c r="Y14" s="161" cm="1">
        <f t="array" aca="1" ref="Y14" ca="1">(1+INDIRECT("'Case "&amp;$E$6&amp;" Assumptions'!$C$12"))*X14</f>
        <v>1386668.3194168129</v>
      </c>
      <c r="Z14" s="161" cm="1">
        <f t="array" aca="1" ref="Z14" ca="1">(1+INDIRECT("'Case "&amp;$E$6&amp;" Assumptions'!$C$12"))*Y14</f>
        <v>1389611.481355879</v>
      </c>
      <c r="AA14" s="161" cm="1">
        <f t="array" aca="1" ref="AA14" ca="1">(1+INDIRECT("'Case "&amp;$E$6&amp;" Assumptions'!$C$12"))*Z14</f>
        <v>1392560.890067932</v>
      </c>
      <c r="AB14" s="161" cm="1">
        <f t="array" aca="1" ref="AB14" ca="1">(1+INDIRECT("'Case "&amp;$E$6&amp;" Assumptions'!$C$12"))*AA14</f>
        <v>1395516.5588115603</v>
      </c>
      <c r="AC14" s="161" cm="1">
        <f t="array" aca="1" ref="AC14" ca="1">(1+INDIRECT("'Case "&amp;$E$6&amp;" Assumptions'!$C$12"))*AB14</f>
        <v>1398478.5008734933</v>
      </c>
      <c r="AD14" s="161" cm="1">
        <f t="array" aca="1" ref="AD14" ca="1">(1+INDIRECT("'Case "&amp;$E$6&amp;" Assumptions'!$C$12"))*AC14</f>
        <v>1401446.7295686612</v>
      </c>
      <c r="AE14" s="161" cm="1">
        <f t="array" aca="1" ref="AE14" ca="1">(1+INDIRECT("'Case "&amp;$E$6&amp;" Assumptions'!$C$12"))*AD14</f>
        <v>1404421.2582402544</v>
      </c>
      <c r="AF14" s="161" cm="1">
        <f t="array" aca="1" ref="AF14" ca="1">(1+INDIRECT("'Case "&amp;$E$6&amp;" Assumptions'!$C$12"))*AE14</f>
        <v>1407402.1002597839</v>
      </c>
      <c r="AG14" s="161" cm="1">
        <f t="array" aca="1" ref="AG14" ca="1">(1+INDIRECT("'Case "&amp;$E$6&amp;" Assumptions'!$C$12"))*AF14</f>
        <v>1410389.2690271416</v>
      </c>
      <c r="AH14" s="161" cm="1">
        <f t="array" aca="1" ref="AH14" ca="1">(1+INDIRECT("'Case "&amp;$E$6&amp;" Assumptions'!$C$13"))*AG14</f>
        <v>1410553.563910584</v>
      </c>
      <c r="AI14" s="161" cm="1">
        <f t="array" aca="1" ref="AI14" ca="1">(1+INDIRECT("'Case "&amp;$E$6&amp;" Assumptions'!$C$13"))*AH14</f>
        <v>1410717.8779325786</v>
      </c>
      <c r="AJ14" s="161" cm="1">
        <f t="array" aca="1" ref="AJ14" ca="1">(1+INDIRECT("'Case "&amp;$E$6&amp;" Assumptions'!$C$13"))*AI14</f>
        <v>1410882.211095355</v>
      </c>
      <c r="AK14" s="161" cm="1">
        <f t="array" aca="1" ref="AK14" ca="1">(1+INDIRECT("'Case "&amp;$E$6&amp;" Assumptions'!$C$13"))*AJ14</f>
        <v>1411046.5634011428</v>
      </c>
      <c r="AL14" s="161" cm="1">
        <f t="array" aca="1" ref="AL14" ca="1">(1+INDIRECT("'Case "&amp;$E$6&amp;" Assumptions'!$C$13"))*AK14</f>
        <v>1411210.9348521719</v>
      </c>
      <c r="AM14" s="161" cm="1">
        <f t="array" aca="1" ref="AM14" ca="1">(1+INDIRECT("'Case "&amp;$E$6&amp;" Assumptions'!$C$13"))*AL14</f>
        <v>1411375.3254506725</v>
      </c>
      <c r="AN14" s="161" cm="1">
        <f t="array" aca="1" ref="AN14" ca="1">(1+INDIRECT("'Case "&amp;$E$6&amp;" Assumptions'!$C$13"))*AM14</f>
        <v>1411539.7351988752</v>
      </c>
      <c r="AO14" s="161" cm="1">
        <f t="array" aca="1" ref="AO14" ca="1">(1+INDIRECT("'Case "&amp;$E$6&amp;" Assumptions'!$C$13"))*AN14</f>
        <v>1411704.1640990106</v>
      </c>
      <c r="AP14" s="161" cm="1">
        <f t="array" aca="1" ref="AP14" ca="1">(1+INDIRECT("'Case "&amp;$E$6&amp;" Assumptions'!$C$13"))*AO14</f>
        <v>1411868.6121533096</v>
      </c>
      <c r="AQ14" s="161" cm="1">
        <f t="array" aca="1" ref="AQ14" ca="1">(1+INDIRECT("'Case "&amp;$E$6&amp;" Assumptions'!$C$13"))*AP14</f>
        <v>1412033.0793640036</v>
      </c>
      <c r="AR14" s="161" cm="1">
        <f t="array" aca="1" ref="AR14" ca="1">(1+INDIRECT("'Case "&amp;$E$6&amp;" Assumptions'!$C$14"))*AQ14</f>
        <v>1409881.4317128663</v>
      </c>
      <c r="AS14" s="161" cm="1">
        <f t="array" aca="1" ref="AS14" ca="1">(1+INDIRECT("'Case "&amp;$E$6&amp;" Assumptions'!$C$14"))*AR14</f>
        <v>1407733.0627296884</v>
      </c>
      <c r="AT14" s="161" cm="1">
        <f t="array" aca="1" ref="AT14" ca="1">(1+INDIRECT("'Case "&amp;$E$6&amp;" Assumptions'!$C$14"))*AS14</f>
        <v>1405587.9674184546</v>
      </c>
      <c r="AU14" s="161" cm="1">
        <f t="array" aca="1" ref="AU14" ca="1">(1+INDIRECT("'Case "&amp;$E$6&amp;" Assumptions'!$C$14"))*AT14</f>
        <v>1403446.1407907633</v>
      </c>
      <c r="AV14" s="161" cm="1">
        <f t="array" aca="1" ref="AV14" ca="1">(1+INDIRECT("'Case "&amp;$E$6&amp;" Assumptions'!$C$14"))*AU14</f>
        <v>1401307.5778658139</v>
      </c>
      <c r="AW14" s="161" cm="1">
        <f t="array" aca="1" ref="AW14" ca="1">(1+INDIRECT("'Case "&amp;$E$6&amp;" Assumptions'!$C$14"))*AV14</f>
        <v>1399172.2736703954</v>
      </c>
      <c r="AX14" s="161" cm="1">
        <f t="array" aca="1" ref="AX14" ca="1">(1+INDIRECT("'Case "&amp;$E$6&amp;" Assumptions'!$C$14"))*AW14</f>
        <v>1397040.2232388749</v>
      </c>
      <c r="AY14" s="161" cm="1">
        <f t="array" aca="1" ref="AY14" ca="1">(1+INDIRECT("'Case "&amp;$E$6&amp;" Assumptions'!$C$14"))*AX14</f>
        <v>1394911.4216131864</v>
      </c>
      <c r="AZ14" s="161" cm="1">
        <f t="array" aca="1" ref="AZ14" ca="1">(1+INDIRECT("'Case "&amp;$E$6&amp;" Assumptions'!$C$14"))*AY14</f>
        <v>1392785.8638428187</v>
      </c>
      <c r="BA14" s="161" cm="1">
        <f t="array" aca="1" ref="BA14" ca="1">(1+INDIRECT("'Case "&amp;$E$6&amp;" Assumptions'!$C$14"))*AZ14</f>
        <v>1390663.5449848042</v>
      </c>
      <c r="BB14" s="161" cm="1">
        <f t="array" aca="1" ref="BB14" ca="1">(1+INDIRECT("'Case "&amp;$E$6&amp;" Assumptions'!$C$15"))*BA14</f>
        <v>1386329.3541503076</v>
      </c>
      <c r="BC14" s="161" cm="1">
        <f t="array" aca="1" ref="BC14" ca="1">(1+INDIRECT("'Case "&amp;$E$6&amp;" Assumptions'!$C$15"))*BB14</f>
        <v>1382008.6714071517</v>
      </c>
      <c r="BD14" s="161" cm="1">
        <f t="array" aca="1" ref="BD14" ca="1">(1+INDIRECT("'Case "&amp;$E$6&amp;" Assumptions'!$C$15"))*BC14</f>
        <v>1377701.4546555446</v>
      </c>
      <c r="BE14" s="161" cm="1">
        <f t="array" aca="1" ref="BE14" ca="1">(1+INDIRECT("'Case "&amp;$E$6&amp;" Assumptions'!$C$15"))*BD14</f>
        <v>1373407.6619269045</v>
      </c>
      <c r="BF14" s="161" cm="1">
        <f t="array" aca="1" ref="BF14" ca="1">(1+INDIRECT("'Case "&amp;$E$6&amp;" Assumptions'!$C$15"))*BE14</f>
        <v>1369127.2513834496</v>
      </c>
      <c r="BG14" s="161" cm="1">
        <f t="array" aca="1" ref="BG14" ca="1">(1+INDIRECT("'Case "&amp;$E$6&amp;" Assumptions'!$C$15"))*BF14</f>
        <v>1364860.1813177923</v>
      </c>
      <c r="BH14" s="161" cm="1">
        <f t="array" aca="1" ref="BH14" ca="1">(1+INDIRECT("'Case "&amp;$E$6&amp;" Assumptions'!$C$15"))*BG14</f>
        <v>1360606.4101525305</v>
      </c>
      <c r="BI14" s="161" cm="1">
        <f t="array" aca="1" ref="BI14" ca="1">(1+INDIRECT("'Case "&amp;$E$6&amp;" Assumptions'!$C$15"))*BH14</f>
        <v>1356365.8964398445</v>
      </c>
      <c r="BJ14" s="161" cm="1">
        <f t="array" aca="1" ref="BJ14" ca="1">(1+INDIRECT("'Case "&amp;$E$6&amp;" Assumptions'!$C$15"))*BI14</f>
        <v>1352138.5988610922</v>
      </c>
      <c r="BK14" s="161" cm="1">
        <f t="array" aca="1" ref="BK14" ca="1">(1+INDIRECT("'Case "&amp;$E$6&amp;" Assumptions'!$C$15"))*BJ14</f>
        <v>1347924.4762264064</v>
      </c>
      <c r="BL14" s="161" cm="1">
        <f t="array" aca="1" ref="BL14" ca="1">(1+INDIRECT("'Case "&amp;$E$6&amp;" Assumptions'!$C$16"))*BK14</f>
        <v>1341715.2328644369</v>
      </c>
      <c r="BM14" s="161" cm="1">
        <f t="array" aca="1" ref="BM14" ca="1">(1+INDIRECT("'Case "&amp;$E$6&amp;" Assumptions'!$C$16"))*BL14</f>
        <v>1335534.5925168116</v>
      </c>
      <c r="BN14" s="161" cm="1">
        <f t="array" aca="1" ref="BN14" ca="1">(1+INDIRECT("'Case "&amp;$E$6&amp;" Assumptions'!$C$16"))*BM14</f>
        <v>1329382.4234231235</v>
      </c>
      <c r="BO14" s="161" cm="1">
        <f t="array" aca="1" ref="BO14" ca="1">(1+INDIRECT("'Case "&amp;$E$6&amp;" Assumptions'!$C$16"))*BN14</f>
        <v>1323258.5944299237</v>
      </c>
      <c r="BP14" s="161" cm="1">
        <f t="array" aca="1" ref="BP14" ca="1">(1+INDIRECT("'Case "&amp;$E$6&amp;" Assumptions'!$C$16"))*BO14</f>
        <v>1317162.9749879239</v>
      </c>
      <c r="BQ14" s="161" cm="1">
        <f t="array" aca="1" ref="BQ14" ca="1">(1+INDIRECT("'Case "&amp;$E$6&amp;" Assumptions'!$C$16"))*BP14</f>
        <v>1311095.435149214</v>
      </c>
      <c r="BR14" s="161" cm="1">
        <f t="array" aca="1" ref="BR14" ca="1">(1+INDIRECT("'Case "&amp;$E$6&amp;" Assumptions'!$C$16"))*BQ14</f>
        <v>1305055.845564492</v>
      </c>
      <c r="BS14" s="161" cm="1">
        <f t="array" aca="1" ref="BS14" ca="1">(1+INDIRECT("'Case "&amp;$E$6&amp;" Assumptions'!$C$16"))*BR14</f>
        <v>1299044.0774803062</v>
      </c>
      <c r="BT14" s="161" cm="1">
        <f t="array" aca="1" ref="BT14" ca="1">(1+INDIRECT("'Case "&amp;$E$6&amp;" Assumptions'!$C$16"))*BS14</f>
        <v>1293060.0027363102</v>
      </c>
      <c r="BU14" s="161" cm="1">
        <f t="array" aca="1" ref="BU14" ca="1">(1+INDIRECT("'Case "&amp;$E$6&amp;" Assumptions'!$C$16"))*BT14</f>
        <v>1287103.4937625316</v>
      </c>
      <c r="BV14" s="161" cm="1">
        <f t="array" aca="1" ref="BV14" ca="1">(1+INDIRECT("'Case "&amp;$E$6&amp;" Assumptions'!$C$17"))*BU14</f>
        <v>1279507.7747237594</v>
      </c>
      <c r="BW14" s="161" cm="1">
        <f t="array" aca="1" ref="BW14" ca="1">(1+INDIRECT("'Case "&amp;$E$6&amp;" Assumptions'!$C$17"))*BV14</f>
        <v>1271956.8810995677</v>
      </c>
      <c r="BX14" s="161" cm="1">
        <f t="array" aca="1" ref="BX14" ca="1">(1+INDIRECT("'Case "&amp;$E$6&amp;" Assumptions'!$C$17"))*BW14</f>
        <v>1264450.5483570292</v>
      </c>
      <c r="BY14" s="161" cm="1">
        <f t="array" aca="1" ref="BY14" ca="1">(1+INDIRECT("'Case "&amp;$E$6&amp;" Assumptions'!$C$17"))*BX14</f>
        <v>1256988.5135243325</v>
      </c>
      <c r="BZ14" s="161" cm="1">
        <f t="array" aca="1" ref="BZ14" ca="1">(1+INDIRECT("'Case "&amp;$E$6&amp;" Assumptions'!$C$17"))*BY14</f>
        <v>1249570.5151815696</v>
      </c>
      <c r="CA14" s="161" cm="1">
        <f t="array" aca="1" ref="CA14" ca="1">(1+INDIRECT("'Case "&amp;$E$6&amp;" Assumptions'!$C$17"))*BZ14</f>
        <v>1242196.293451577</v>
      </c>
      <c r="CB14" s="161" cm="1">
        <f t="array" aca="1" ref="CB14" ca="1">(1+INDIRECT("'Case "&amp;$E$6&amp;" Assumptions'!$C$17"))*CA14</f>
        <v>1234865.5899908317</v>
      </c>
      <c r="CC14" s="161" cm="1">
        <f t="array" aca="1" ref="CC14" ca="1">(1+INDIRECT("'Case "&amp;$E$6&amp;" Assumptions'!$C$17"))*CB14</f>
        <v>1227578.1479804004</v>
      </c>
      <c r="CD14" s="161" cm="1">
        <f t="array" aca="1" ref="CD14" ca="1">(1+INDIRECT("'Case "&amp;$E$6&amp;" Assumptions'!$C$17"))*CC14</f>
        <v>1220333.7121169423</v>
      </c>
      <c r="CE14" s="161" cm="1">
        <f t="array" aca="1" ref="CE14" ca="1">(1+INDIRECT("'Case "&amp;$E$6&amp;" Assumptions'!$C$17"))*CD14</f>
        <v>1213132.0286037652</v>
      </c>
      <c r="CF14" s="161" cm="1">
        <f t="array" aca="1" ref="CF14" ca="1">(1+INDIRECT("'Case "&amp;$E$6&amp;" Assumptions'!$C$17"))*CE14</f>
        <v>1205972.845141934</v>
      </c>
    </row>
    <row r="15" spans="1:84" x14ac:dyDescent="0.2">
      <c r="B15" s="118" t="s">
        <v>36</v>
      </c>
      <c r="C15" s="160">
        <f>INDEX('Demographic-Economic'!$D$9:$I$11,MATCH('Base Case 5 - Forecasts'!C$8,'Demographic-Economic'!$C$9:$C$11,0), MATCH('Base Case 5 - Forecasts'!$B15,'Demographic-Economic'!$D$8:$I$8,0))</f>
        <v>323820</v>
      </c>
      <c r="D15" s="160">
        <f>INDEX('Demographic-Economic'!$D$9:$I$11,MATCH('Base Case 5 - Forecasts'!D$8,'Demographic-Economic'!$C$9:$C$11,0), MATCH('Base Case 5 - Forecasts'!$B15,'Demographic-Economic'!$D$8:$I$8,0))</f>
        <v>307884</v>
      </c>
      <c r="E15" s="160">
        <f>INDEX('Demographic-Economic'!$D$9:$I$11,MATCH('Base Case 5 - Forecasts'!E$8,'Demographic-Economic'!$C$9:$C$11,0), MATCH('Base Case 5 - Forecasts'!$B15,'Demographic-Economic'!$D$8:$I$8,0))</f>
        <v>313836</v>
      </c>
      <c r="F15" s="161" cm="1">
        <f t="array" aca="1" ref="F15" ca="1">(1+INDIRECT("'Case "&amp;$E$6&amp;" Assumptions'!$C$10"))*E15</f>
        <v>315854.92475402268</v>
      </c>
      <c r="G15" s="161" cm="1">
        <f t="array" aca="1" ref="G15" ca="1">(1+INDIRECT("'Case "&amp;$E$6&amp;" Assumptions'!$C$10"))*F15</f>
        <v>317886.83736527781</v>
      </c>
      <c r="H15" s="161" cm="1">
        <f t="array" aca="1" ref="H15" ca="1">(1+INDIRECT("'Case "&amp;$E$6&amp;" Assumptions'!$C$10"))*G15</f>
        <v>319931.82138538623</v>
      </c>
      <c r="I15" s="161" cm="1">
        <f t="array" aca="1" ref="I15" ca="1">(1+INDIRECT("'Case "&amp;$E$6&amp;" Assumptions'!$C$10"))*H15</f>
        <v>321989.96090346103</v>
      </c>
      <c r="J15" s="161" cm="1">
        <f t="array" aca="1" ref="J15" ca="1">(1+INDIRECT("'Case "&amp;$E$6&amp;" Assumptions'!$C$10"))*I15</f>
        <v>324061.34054956539</v>
      </c>
      <c r="K15" s="161" cm="1">
        <f t="array" aca="1" ref="K15" ca="1">(1+INDIRECT("'Case "&amp;$E$6&amp;" Assumptions'!$C$10"))*J15</f>
        <v>326146.04549819237</v>
      </c>
      <c r="L15" s="161" cm="1">
        <f t="array" aca="1" ref="L15" ca="1">(1+INDIRECT("'Case "&amp;$E$6&amp;" Assumptions'!$C$10"))*K15</f>
        <v>328244.16147176747</v>
      </c>
      <c r="M15" s="161" cm="1">
        <f t="array" aca="1" ref="M15" ca="1">(1+INDIRECT("'Case "&amp;$E$6&amp;" Assumptions'!$C$10"))*L15</f>
        <v>330355.77474417334</v>
      </c>
      <c r="N15" s="161" cm="1">
        <f t="array" aca="1" ref="N15" ca="1">(1+INDIRECT("'Case "&amp;$E$6&amp;" Assumptions'!$C$11"))*M15</f>
        <v>331764.7523339761</v>
      </c>
      <c r="O15" s="161" cm="1">
        <f t="array" aca="1" ref="O15" ca="1">(1+INDIRECT("'Case "&amp;$E$6&amp;" Assumptions'!$C$11"))*N15</f>
        <v>333179.73925674759</v>
      </c>
      <c r="P15" s="161" cm="1">
        <f t="array" aca="1" ref="P15" ca="1">(1+INDIRECT("'Case "&amp;$E$6&amp;" Assumptions'!$C$11"))*O15</f>
        <v>334600.76114247862</v>
      </c>
      <c r="Q15" s="161" cm="1">
        <f t="array" aca="1" ref="Q15" ca="1">(1+INDIRECT("'Case "&amp;$E$6&amp;" Assumptions'!$C$11"))*P15</f>
        <v>336027.84373047273</v>
      </c>
      <c r="R15" s="161" cm="1">
        <f t="array" aca="1" ref="R15" ca="1">(1+INDIRECT("'Case "&amp;$E$6&amp;" Assumptions'!$C$11"))*Q15</f>
        <v>337461.01286981237</v>
      </c>
      <c r="S15" s="161" cm="1">
        <f t="array" aca="1" ref="S15" ca="1">(1+INDIRECT("'Case "&amp;$E$6&amp;" Assumptions'!$C$11"))*R15</f>
        <v>338900.29451982718</v>
      </c>
      <c r="T15" s="161" cm="1">
        <f t="array" aca="1" ref="T15" ca="1">(1+INDIRECT("'Case "&amp;$E$6&amp;" Assumptions'!$C$11"))*S15</f>
        <v>340345.71475056413</v>
      </c>
      <c r="U15" s="161" cm="1">
        <f t="array" aca="1" ref="U15" ca="1">(1+INDIRECT("'Case "&amp;$E$6&amp;" Assumptions'!$C$11"))*T15</f>
        <v>341797.29974325967</v>
      </c>
      <c r="V15" s="161" cm="1">
        <f t="array" aca="1" ref="V15" ca="1">(1+INDIRECT("'Case "&amp;$E$6&amp;" Assumptions'!$C$11"))*U15</f>
        <v>343255.07579081412</v>
      </c>
      <c r="W15" s="161" cm="1">
        <f t="array" aca="1" ref="W15" ca="1">(1+INDIRECT("'Case "&amp;$E$6&amp;" Assumptions'!$C$11"))*V15</f>
        <v>344719.06929826783</v>
      </c>
      <c r="X15" s="161" cm="1">
        <f t="array" aca="1" ref="X15" ca="1">(1+INDIRECT("'Case "&amp;$E$6&amp;" Assumptions'!$C$12"))*W15</f>
        <v>345450.72518902592</v>
      </c>
      <c r="Y15" s="161" cm="1">
        <f t="array" aca="1" ref="Y15" ca="1">(1+INDIRECT("'Case "&amp;$E$6&amp;" Assumptions'!$C$12"))*X15</f>
        <v>346183.93399747892</v>
      </c>
      <c r="Z15" s="161" cm="1">
        <f t="array" aca="1" ref="Z15" ca="1">(1+INDIRECT("'Case "&amp;$E$6&amp;" Assumptions'!$C$12"))*Y15</f>
        <v>346918.69901964808</v>
      </c>
      <c r="AA15" s="161" cm="1">
        <f t="array" aca="1" ref="AA15" ca="1">(1+INDIRECT("'Case "&amp;$E$6&amp;" Assumptions'!$C$12"))*Z15</f>
        <v>347655.02355855034</v>
      </c>
      <c r="AB15" s="161" cm="1">
        <f t="array" aca="1" ref="AB15" ca="1">(1+INDIRECT("'Case "&amp;$E$6&amp;" Assumptions'!$C$12"))*AA15</f>
        <v>348392.91092421324</v>
      </c>
      <c r="AC15" s="161" cm="1">
        <f t="array" aca="1" ref="AC15" ca="1">(1+INDIRECT("'Case "&amp;$E$6&amp;" Assumptions'!$C$12"))*AB15</f>
        <v>349132.36443368968</v>
      </c>
      <c r="AD15" s="161" cm="1">
        <f t="array" aca="1" ref="AD15" ca="1">(1+INDIRECT("'Case "&amp;$E$6&amp;" Assumptions'!$C$12"))*AC15</f>
        <v>349873.38741107302</v>
      </c>
      <c r="AE15" s="161" cm="1">
        <f t="array" aca="1" ref="AE15" ca="1">(1+INDIRECT("'Case "&amp;$E$6&amp;" Assumptions'!$C$12"))*AD15</f>
        <v>350615.9831875118</v>
      </c>
      <c r="AF15" s="161" cm="1">
        <f t="array" aca="1" ref="AF15" ca="1">(1+INDIRECT("'Case "&amp;$E$6&amp;" Assumptions'!$C$12"))*AE15</f>
        <v>351360.1551012249</v>
      </c>
      <c r="AG15" s="161" cm="1">
        <f t="array" aca="1" ref="AG15" ca="1">(1+INDIRECT("'Case "&amp;$E$6&amp;" Assumptions'!$C$12"))*AF15</f>
        <v>352105.90649751644</v>
      </c>
      <c r="AH15" s="161" cm="1">
        <f t="array" aca="1" ref="AH15" ca="1">(1+INDIRECT("'Case "&amp;$E$6&amp;" Assumptions'!$C$13"))*AG15</f>
        <v>352146.92297441245</v>
      </c>
      <c r="AI15" s="161" cm="1">
        <f t="array" aca="1" ref="AI15" ca="1">(1+INDIRECT("'Case "&amp;$E$6&amp;" Assumptions'!$C$13"))*AH15</f>
        <v>352187.94422927819</v>
      </c>
      <c r="AJ15" s="161" cm="1">
        <f t="array" aca="1" ref="AJ15" ca="1">(1+INDIRECT("'Case "&amp;$E$6&amp;" Assumptions'!$C$13"))*AI15</f>
        <v>352228.97026267031</v>
      </c>
      <c r="AK15" s="161" cm="1">
        <f t="array" aca="1" ref="AK15" ca="1">(1+INDIRECT("'Case "&amp;$E$6&amp;" Assumptions'!$C$13"))*AJ15</f>
        <v>352270.00107514544</v>
      </c>
      <c r="AL15" s="161" cm="1">
        <f t="array" aca="1" ref="AL15" ca="1">(1+INDIRECT("'Case "&amp;$E$6&amp;" Assumptions'!$C$13"))*AK15</f>
        <v>352311.03666726022</v>
      </c>
      <c r="AM15" s="161" cm="1">
        <f t="array" aca="1" ref="AM15" ca="1">(1+INDIRECT("'Case "&amp;$E$6&amp;" Assumptions'!$C$13"))*AL15</f>
        <v>352352.07703957154</v>
      </c>
      <c r="AN15" s="161" cm="1">
        <f t="array" aca="1" ref="AN15" ca="1">(1+INDIRECT("'Case "&amp;$E$6&amp;" Assumptions'!$C$13"))*AM15</f>
        <v>352393.12219263613</v>
      </c>
      <c r="AO15" s="161" cm="1">
        <f t="array" aca="1" ref="AO15" ca="1">(1+INDIRECT("'Case "&amp;$E$6&amp;" Assumptions'!$C$13"))*AN15</f>
        <v>352434.172127011</v>
      </c>
      <c r="AP15" s="161" cm="1">
        <f t="array" aca="1" ref="AP15" ca="1">(1+INDIRECT("'Case "&amp;$E$6&amp;" Assumptions'!$C$13"))*AO15</f>
        <v>352475.22684325307</v>
      </c>
      <c r="AQ15" s="161" cm="1">
        <f t="array" aca="1" ref="AQ15" ca="1">(1+INDIRECT("'Case "&amp;$E$6&amp;" Assumptions'!$C$13"))*AP15</f>
        <v>352516.28634191933</v>
      </c>
      <c r="AR15" s="161" cm="1">
        <f t="array" aca="1" ref="AR15" ca="1">(1+INDIRECT("'Case "&amp;$E$6&amp;" Assumptions'!$C$14"))*AQ15</f>
        <v>351979.12411067978</v>
      </c>
      <c r="AS15" s="161" cm="1">
        <f t="array" aca="1" ref="AS15" ca="1">(1+INDIRECT("'Case "&amp;$E$6&amp;" Assumptions'!$C$14"))*AR15</f>
        <v>351442.78040406975</v>
      </c>
      <c r="AT15" s="161" cm="1">
        <f t="array" aca="1" ref="AT15" ca="1">(1+INDIRECT("'Case "&amp;$E$6&amp;" Assumptions'!$C$14"))*AS15</f>
        <v>350907.25397482619</v>
      </c>
      <c r="AU15" s="161" cm="1">
        <f t="array" aca="1" ref="AU15" ca="1">(1+INDIRECT("'Case "&amp;$E$6&amp;" Assumptions'!$C$14"))*AT15</f>
        <v>350372.54357758677</v>
      </c>
      <c r="AV15" s="161" cm="1">
        <f t="array" aca="1" ref="AV15" ca="1">(1+INDIRECT("'Case "&amp;$E$6&amp;" Assumptions'!$C$14"))*AU15</f>
        <v>349838.64796888671</v>
      </c>
      <c r="AW15" s="161" cm="1">
        <f t="array" aca="1" ref="AW15" ca="1">(1+INDIRECT("'Case "&amp;$E$6&amp;" Assumptions'!$C$14"))*AV15</f>
        <v>349305.56590715604</v>
      </c>
      <c r="AX15" s="161" cm="1">
        <f t="array" aca="1" ref="AX15" ca="1">(1+INDIRECT("'Case "&amp;$E$6&amp;" Assumptions'!$C$14"))*AW15</f>
        <v>348773.29615271668</v>
      </c>
      <c r="AY15" s="161" cm="1">
        <f t="array" aca="1" ref="AY15" ca="1">(1+INDIRECT("'Case "&amp;$E$6&amp;" Assumptions'!$C$14"))*AX15</f>
        <v>348241.83746777964</v>
      </c>
      <c r="AZ15" s="161" cm="1">
        <f t="array" aca="1" ref="AZ15" ca="1">(1+INDIRECT("'Case "&amp;$E$6&amp;" Assumptions'!$C$14"))*AY15</f>
        <v>347711.18861644197</v>
      </c>
      <c r="BA15" s="161" cm="1">
        <f t="array" aca="1" ref="BA15" ca="1">(1+INDIRECT("'Case "&amp;$E$6&amp;" Assumptions'!$C$14"))*AZ15</f>
        <v>347181.34836468409</v>
      </c>
      <c r="BB15" s="161" cm="1">
        <f t="array" aca="1" ref="BB15" ca="1">(1+INDIRECT("'Case "&amp;$E$6&amp;" Assumptions'!$C$15"))*BA15</f>
        <v>346099.31078383495</v>
      </c>
      <c r="BC15" s="161" cm="1">
        <f t="array" aca="1" ref="BC15" ca="1">(1+INDIRECT("'Case "&amp;$E$6&amp;" Assumptions'!$C$15"))*BB15</f>
        <v>345020.64551930374</v>
      </c>
      <c r="BD15" s="161" cm="1">
        <f t="array" aca="1" ref="BD15" ca="1">(1+INDIRECT("'Case "&amp;$E$6&amp;" Assumptions'!$C$15"))*BC15</f>
        <v>343945.342060811</v>
      </c>
      <c r="BE15" s="161" cm="1">
        <f t="array" aca="1" ref="BE15" ca="1">(1+INDIRECT("'Case "&amp;$E$6&amp;" Assumptions'!$C$15"))*BD15</f>
        <v>342873.389930834</v>
      </c>
      <c r="BF15" s="161" cm="1">
        <f t="array" aca="1" ref="BF15" ca="1">(1+INDIRECT("'Case "&amp;$E$6&amp;" Assumptions'!$C$15"))*BE15</f>
        <v>341804.77868450462</v>
      </c>
      <c r="BG15" s="161" cm="1">
        <f t="array" aca="1" ref="BG15" ca="1">(1+INDIRECT("'Case "&amp;$E$6&amp;" Assumptions'!$C$15"))*BF15</f>
        <v>340739.4979095076</v>
      </c>
      <c r="BH15" s="161" cm="1">
        <f t="array" aca="1" ref="BH15" ca="1">(1+INDIRECT("'Case "&amp;$E$6&amp;" Assumptions'!$C$15"))*BG15</f>
        <v>339677.53722597897</v>
      </c>
      <c r="BI15" s="161" cm="1">
        <f t="array" aca="1" ref="BI15" ca="1">(1+INDIRECT("'Case "&amp;$E$6&amp;" Assumptions'!$C$15"))*BH15</f>
        <v>338618.88628640515</v>
      </c>
      <c r="BJ15" s="161" cm="1">
        <f t="array" aca="1" ref="BJ15" ca="1">(1+INDIRECT("'Case "&amp;$E$6&amp;" Assumptions'!$C$15"))*BI15</f>
        <v>337563.5347755219</v>
      </c>
      <c r="BK15" s="161" cm="1">
        <f t="array" aca="1" ref="BK15" ca="1">(1+INDIRECT("'Case "&amp;$E$6&amp;" Assumptions'!$C$15"))*BJ15</f>
        <v>336511.47241021384</v>
      </c>
      <c r="BL15" s="161" cm="1">
        <f t="array" aca="1" ref="BL15" ca="1">(1+INDIRECT("'Case "&amp;$E$6&amp;" Assumptions'!$C$16"))*BK15</f>
        <v>334961.32500719366</v>
      </c>
      <c r="BM15" s="161" cm="1">
        <f t="array" aca="1" ref="BM15" ca="1">(1+INDIRECT("'Case "&amp;$E$6&amp;" Assumptions'!$C$16"))*BL15</f>
        <v>333418.31839183782</v>
      </c>
      <c r="BN15" s="161" cm="1">
        <f t="array" aca="1" ref="BN15" ca="1">(1+INDIRECT("'Case "&amp;$E$6&amp;" Assumptions'!$C$16"))*BM15</f>
        <v>331882.41966995288</v>
      </c>
      <c r="BO15" s="161" cm="1">
        <f t="array" aca="1" ref="BO15" ca="1">(1+INDIRECT("'Case "&amp;$E$6&amp;" Assumptions'!$C$16"))*BN15</f>
        <v>330353.5960988733</v>
      </c>
      <c r="BP15" s="161" cm="1">
        <f t="array" aca="1" ref="BP15" ca="1">(1+INDIRECT("'Case "&amp;$E$6&amp;" Assumptions'!$C$16"))*BO15</f>
        <v>328831.81508676329</v>
      </c>
      <c r="BQ15" s="161" cm="1">
        <f t="array" aca="1" ref="BQ15" ca="1">(1+INDIRECT("'Case "&amp;$E$6&amp;" Assumptions'!$C$16"))*BP15</f>
        <v>327317.04419192206</v>
      </c>
      <c r="BR15" s="161" cm="1">
        <f t="array" aca="1" ref="BR15" ca="1">(1+INDIRECT("'Case "&amp;$E$6&amp;" Assumptions'!$C$16"))*BQ15</f>
        <v>325809.25112209225</v>
      </c>
      <c r="BS15" s="161" cm="1">
        <f t="array" aca="1" ref="BS15" ca="1">(1+INDIRECT("'Case "&amp;$E$6&amp;" Assumptions'!$C$16"))*BR15</f>
        <v>324308.40373377141</v>
      </c>
      <c r="BT15" s="161" cm="1">
        <f t="array" aca="1" ref="BT15" ca="1">(1+INDIRECT("'Case "&amp;$E$6&amp;" Assumptions'!$C$16"))*BS15</f>
        <v>322814.47003152693</v>
      </c>
      <c r="BU15" s="161" cm="1">
        <f t="array" aca="1" ref="BU15" ca="1">(1+INDIRECT("'Case "&amp;$E$6&amp;" Assumptions'!$C$16"))*BT15</f>
        <v>321327.41816731385</v>
      </c>
      <c r="BV15" s="161" cm="1">
        <f t="array" aca="1" ref="BV15" ca="1">(1+INDIRECT("'Case "&amp;$E$6&amp;" Assumptions'!$C$17"))*BU15</f>
        <v>319431.13492382877</v>
      </c>
      <c r="BW15" s="161" cm="1">
        <f t="array" aca="1" ref="BW15" ca="1">(1+INDIRECT("'Case "&amp;$E$6&amp;" Assumptions'!$C$17"))*BV15</f>
        <v>317546.04241582472</v>
      </c>
      <c r="BX15" s="161" cm="1">
        <f t="array" aca="1" ref="BX15" ca="1">(1+INDIRECT("'Case "&amp;$E$6&amp;" Assumptions'!$C$17"))*BW15</f>
        <v>315672.07460223907</v>
      </c>
      <c r="BY15" s="161" cm="1">
        <f t="array" aca="1" ref="BY15" ca="1">(1+INDIRECT("'Case "&amp;$E$6&amp;" Assumptions'!$C$17"))*BX15</f>
        <v>313809.16583174409</v>
      </c>
      <c r="BZ15" s="161" cm="1">
        <f t="array" aca="1" ref="BZ15" ca="1">(1+INDIRECT("'Case "&amp;$E$6&amp;" Assumptions'!$C$17"))*BY15</f>
        <v>311957.2508404472</v>
      </c>
      <c r="CA15" s="161" cm="1">
        <f t="array" aca="1" ref="CA15" ca="1">(1+INDIRECT("'Case "&amp;$E$6&amp;" Assumptions'!$C$17"))*BZ15</f>
        <v>310116.26474960451</v>
      </c>
      <c r="CB15" s="161" cm="1">
        <f t="array" aca="1" ref="CB15" ca="1">(1+INDIRECT("'Case "&amp;$E$6&amp;" Assumptions'!$C$17"))*CA15</f>
        <v>308286.14306334784</v>
      </c>
      <c r="CC15" s="161" cm="1">
        <f t="array" aca="1" ref="CC15" ca="1">(1+INDIRECT("'Case "&amp;$E$6&amp;" Assumptions'!$C$17"))*CB15</f>
        <v>306466.82166642533</v>
      </c>
      <c r="CD15" s="161" cm="1">
        <f t="array" aca="1" ref="CD15" ca="1">(1+INDIRECT("'Case "&amp;$E$6&amp;" Assumptions'!$C$17"))*CC15</f>
        <v>304658.23682195501</v>
      </c>
      <c r="CE15" s="161" cm="1">
        <f t="array" aca="1" ref="CE15" ca="1">(1+INDIRECT("'Case "&amp;$E$6&amp;" Assumptions'!$C$17"))*CD15</f>
        <v>302860.32516919228</v>
      </c>
      <c r="CF15" s="161" cm="1">
        <f t="array" aca="1" ref="CF15" ca="1">(1+INDIRECT("'Case "&amp;$E$6&amp;" Assumptions'!$C$17"))*CE15</f>
        <v>301073.02372130979</v>
      </c>
    </row>
    <row r="16" spans="1:84" x14ac:dyDescent="0.2">
      <c r="B16" s="126" t="s">
        <v>115</v>
      </c>
      <c r="C16" s="134">
        <f>SUM(C10:C15)</f>
        <v>15983544</v>
      </c>
      <c r="D16" s="134">
        <f t="shared" ref="D16:E16" si="3">SUM(D10:D15)</f>
        <v>18097752</v>
      </c>
      <c r="E16" s="134">
        <f t="shared" si="3"/>
        <v>18379116</v>
      </c>
      <c r="F16" s="148">
        <f ca="1">SUM(F10:F15)</f>
        <v>18497349.893656097</v>
      </c>
      <c r="G16" s="134">
        <f ca="1">SUM(G10:G15)</f>
        <v>18616344.392643217</v>
      </c>
      <c r="H16" s="134">
        <f t="shared" ref="H16:BS16" ca="1" si="4">SUM(H10:H15)</f>
        <v>18736104.389978509</v>
      </c>
      <c r="I16" s="134">
        <f t="shared" ca="1" si="4"/>
        <v>18856634.810156181</v>
      </c>
      <c r="J16" s="134">
        <f t="shared" ca="1" si="4"/>
        <v>18977940.60935</v>
      </c>
      <c r="K16" s="134">
        <f t="shared" ca="1" si="4"/>
        <v>19100026.775617063</v>
      </c>
      <c r="L16" s="134">
        <f t="shared" ca="1" si="4"/>
        <v>19222898.32910293</v>
      </c>
      <c r="M16" s="134">
        <f t="shared" ca="1" si="4"/>
        <v>19346560.32224803</v>
      </c>
      <c r="N16" s="134">
        <f t="shared" ca="1" si="4"/>
        <v>19429073.99997903</v>
      </c>
      <c r="O16" s="134">
        <f t="shared" ca="1" si="4"/>
        <v>19511939.601095859</v>
      </c>
      <c r="P16" s="134">
        <f t="shared" ca="1" si="4"/>
        <v>19595158.626562621</v>
      </c>
      <c r="Q16" s="134">
        <f t="shared" ca="1" si="4"/>
        <v>19678732.583745115</v>
      </c>
      <c r="R16" s="134">
        <f t="shared" ca="1" si="4"/>
        <v>19762662.986438055</v>
      </c>
      <c r="S16" s="134">
        <f t="shared" ca="1" si="4"/>
        <v>19846951.354892585</v>
      </c>
      <c r="T16" s="134">
        <f t="shared" ca="1" si="4"/>
        <v>19931599.215843718</v>
      </c>
      <c r="U16" s="134">
        <f t="shared" ca="1" si="4"/>
        <v>20016608.102538079</v>
      </c>
      <c r="V16" s="134">
        <f t="shared" ca="1" si="4"/>
        <v>20101979.554761615</v>
      </c>
      <c r="W16" s="134">
        <f t="shared" ca="1" si="4"/>
        <v>20187715.118867513</v>
      </c>
      <c r="X16" s="134">
        <f t="shared" ca="1" si="4"/>
        <v>20230562.939029403</v>
      </c>
      <c r="Y16" s="134">
        <f t="shared" ca="1" si="4"/>
        <v>20273501.702405114</v>
      </c>
      <c r="Z16" s="134">
        <f t="shared" ca="1" si="4"/>
        <v>20316531.602018893</v>
      </c>
      <c r="AA16" s="134">
        <f t="shared" ca="1" si="4"/>
        <v>20359652.831304666</v>
      </c>
      <c r="AB16" s="134">
        <f t="shared" ca="1" si="4"/>
        <v>20402865.584106937</v>
      </c>
      <c r="AC16" s="134">
        <f t="shared" ca="1" si="4"/>
        <v>20446170.054681621</v>
      </c>
      <c r="AD16" s="134">
        <f t="shared" ca="1" si="4"/>
        <v>20489566.43769693</v>
      </c>
      <c r="AE16" s="134">
        <f t="shared" ca="1" si="4"/>
        <v>20533054.928234272</v>
      </c>
      <c r="AF16" s="134">
        <f t="shared" ca="1" si="4"/>
        <v>20576635.721789114</v>
      </c>
      <c r="AG16" s="134">
        <f t="shared" ca="1" si="4"/>
        <v>20620309.014271818</v>
      </c>
      <c r="AH16" s="134">
        <f t="shared" ca="1" si="4"/>
        <v>20622711.05414864</v>
      </c>
      <c r="AI16" s="134">
        <f t="shared" ca="1" si="4"/>
        <v>20625113.373836771</v>
      </c>
      <c r="AJ16" s="134">
        <f t="shared" ca="1" si="4"/>
        <v>20627515.973368797</v>
      </c>
      <c r="AK16" s="134">
        <f t="shared" ca="1" si="4"/>
        <v>20629918.852777325</v>
      </c>
      <c r="AL16" s="134">
        <f t="shared" ca="1" si="4"/>
        <v>20632322.012094952</v>
      </c>
      <c r="AM16" s="134">
        <f t="shared" ca="1" si="4"/>
        <v>20634725.451354288</v>
      </c>
      <c r="AN16" s="134">
        <f t="shared" ca="1" si="4"/>
        <v>20637129.170587935</v>
      </c>
      <c r="AO16" s="134">
        <f t="shared" ca="1" si="4"/>
        <v>20639533.169828523</v>
      </c>
      <c r="AP16" s="134">
        <f t="shared" ca="1" si="4"/>
        <v>20641937.449108653</v>
      </c>
      <c r="AQ16" s="134">
        <f t="shared" ca="1" si="4"/>
        <v>20644342.008460961</v>
      </c>
      <c r="AR16" s="134">
        <f t="shared" ca="1" si="4"/>
        <v>20612884.282263931</v>
      </c>
      <c r="AS16" s="134">
        <f t="shared" ca="1" si="4"/>
        <v>20581474.491163939</v>
      </c>
      <c r="AT16" s="134">
        <f t="shared" ca="1" si="4"/>
        <v>20550112.562117774</v>
      </c>
      <c r="AU16" s="134">
        <f t="shared" ca="1" si="4"/>
        <v>20518798.422193516</v>
      </c>
      <c r="AV16" s="134">
        <f t="shared" ca="1" si="4"/>
        <v>20487531.998570383</v>
      </c>
      <c r="AW16" s="134">
        <f t="shared" ca="1" si="4"/>
        <v>20456313.21853856</v>
      </c>
      <c r="AX16" s="134">
        <f t="shared" ca="1" si="4"/>
        <v>20425142.009499025</v>
      </c>
      <c r="AY16" s="134">
        <f t="shared" ca="1" si="4"/>
        <v>20394018.298963375</v>
      </c>
      <c r="AZ16" s="134">
        <f t="shared" ca="1" si="4"/>
        <v>20362942.014553685</v>
      </c>
      <c r="BA16" s="134">
        <f t="shared" ca="1" si="4"/>
        <v>20331913.084002282</v>
      </c>
      <c r="BB16" s="134">
        <f t="shared" ca="1" si="4"/>
        <v>20268545.929772731</v>
      </c>
      <c r="BC16" s="134">
        <f t="shared" ca="1" si="4"/>
        <v>20205376.26784106</v>
      </c>
      <c r="BD16" s="134">
        <f t="shared" ca="1" si="4"/>
        <v>20142403.482695829</v>
      </c>
      <c r="BE16" s="134">
        <f t="shared" ca="1" si="4"/>
        <v>20079626.960743934</v>
      </c>
      <c r="BF16" s="134">
        <f t="shared" ca="1" si="4"/>
        <v>20017046.090304628</v>
      </c>
      <c r="BG16" s="134">
        <f t="shared" ca="1" si="4"/>
        <v>19954660.261603516</v>
      </c>
      <c r="BH16" s="134">
        <f t="shared" ca="1" si="4"/>
        <v>19892468.866766687</v>
      </c>
      <c r="BI16" s="134">
        <f t="shared" ca="1" si="4"/>
        <v>19830471.29981472</v>
      </c>
      <c r="BJ16" s="134">
        <f t="shared" ca="1" si="4"/>
        <v>19768666.956656832</v>
      </c>
      <c r="BK16" s="134">
        <f t="shared" ca="1" si="4"/>
        <v>19707055.235084962</v>
      </c>
      <c r="BL16" s="134">
        <f t="shared" ca="1" si="4"/>
        <v>19616274.257322032</v>
      </c>
      <c r="BM16" s="134">
        <f t="shared" ca="1" si="4"/>
        <v>19525911.464103945</v>
      </c>
      <c r="BN16" s="134">
        <f t="shared" ca="1" si="4"/>
        <v>19435964.92905451</v>
      </c>
      <c r="BO16" s="134">
        <f t="shared" ca="1" si="4"/>
        <v>19346432.73467144</v>
      </c>
      <c r="BP16" s="134">
        <f t="shared" ca="1" si="4"/>
        <v>19257312.972285453</v>
      </c>
      <c r="BQ16" s="134">
        <f t="shared" ca="1" si="4"/>
        <v>19168603.742019616</v>
      </c>
      <c r="BR16" s="134">
        <f t="shared" ca="1" si="4"/>
        <v>19080303.152748786</v>
      </c>
      <c r="BS16" s="134">
        <f t="shared" ca="1" si="4"/>
        <v>18992409.322059367</v>
      </c>
      <c r="BT16" s="134">
        <f t="shared" ref="BT16:CF16" ca="1" si="5">SUM(BT10:BT15)</f>
        <v>18904920.376209114</v>
      </c>
      <c r="BU16" s="134">
        <f t="shared" ca="1" si="5"/>
        <v>18817834.450087227</v>
      </c>
      <c r="BV16" s="134">
        <f t="shared" ca="1" si="5"/>
        <v>18706782.787113994</v>
      </c>
      <c r="BW16" s="134">
        <f t="shared" ca="1" si="5"/>
        <v>18596386.484983776</v>
      </c>
      <c r="BX16" s="134">
        <f t="shared" ca="1" si="5"/>
        <v>18486641.676146813</v>
      </c>
      <c r="BY16" s="134">
        <f t="shared" ca="1" si="5"/>
        <v>18377544.515877295</v>
      </c>
      <c r="BZ16" s="134">
        <f t="shared" ca="1" si="5"/>
        <v>18269091.182138707</v>
      </c>
      <c r="CA16" s="134">
        <f t="shared" ca="1" si="5"/>
        <v>18161277.875449911</v>
      </c>
      <c r="CB16" s="134">
        <f t="shared" ca="1" si="5"/>
        <v>18054100.818752062</v>
      </c>
      <c r="CC16" s="134">
        <f t="shared" ca="1" si="5"/>
        <v>17947556.257276256</v>
      </c>
      <c r="CD16" s="134">
        <f t="shared" ca="1" si="5"/>
        <v>17841640.458412003</v>
      </c>
      <c r="CE16" s="134">
        <f t="shared" ca="1" si="5"/>
        <v>17736349.711576462</v>
      </c>
      <c r="CF16" s="134">
        <f t="shared" ca="1" si="5"/>
        <v>17631680.32808445</v>
      </c>
    </row>
    <row r="17" spans="1:84" x14ac:dyDescent="0.2">
      <c r="B17" s="118"/>
      <c r="C17" s="134"/>
      <c r="D17" s="134"/>
      <c r="E17" s="134"/>
      <c r="F17" s="148"/>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row>
    <row r="18" spans="1:84" x14ac:dyDescent="0.2">
      <c r="B18" s="118"/>
      <c r="C18" s="134"/>
      <c r="D18" s="134"/>
      <c r="E18" s="134"/>
      <c r="F18" s="148"/>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row>
    <row r="19" spans="1:84" ht="16" customHeight="1" x14ac:dyDescent="0.2">
      <c r="A19" s="118"/>
      <c r="B19" s="128" t="s">
        <v>155</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B20" s="118" t="s">
        <v>31</v>
      </c>
      <c r="C20" s="164"/>
      <c r="D20" s="164"/>
      <c r="E20" s="164"/>
      <c r="F20" s="133">
        <f ca="1">F10/'Demographic-Economic'!$D$27</f>
        <v>2528320.8674915107</v>
      </c>
      <c r="G20" s="133">
        <f ca="1">G10/'Demographic-Economic'!$D$27</f>
        <v>2544585.6987584485</v>
      </c>
      <c r="H20" s="133">
        <f ca="1">H10/'Demographic-Economic'!$D$27</f>
        <v>2560955.162605667</v>
      </c>
      <c r="I20" s="133">
        <f ca="1">I10/'Demographic-Economic'!$D$27</f>
        <v>2577429.9321404775</v>
      </c>
      <c r="J20" s="133">
        <f ca="1">J10/'Demographic-Economic'!$D$27</f>
        <v>2594010.6848003296</v>
      </c>
      <c r="K20" s="133">
        <f ca="1">K10/'Demographic-Economic'!$D$27</f>
        <v>2610698.1023806673</v>
      </c>
      <c r="L20" s="133">
        <f ca="1">L10/'Demographic-Economic'!$D$27</f>
        <v>2627492.8710629609</v>
      </c>
      <c r="M20" s="133">
        <f ca="1">M10/'Demographic-Economic'!$D$27</f>
        <v>2644395.6814429276</v>
      </c>
      <c r="N20" s="133">
        <f ca="1">N10/'Demographic-Economic'!$D$27</f>
        <v>2655674.1107563232</v>
      </c>
      <c r="O20" s="133">
        <f ca="1">O10/'Demographic-Economic'!$D$27</f>
        <v>2667000.6429193309</v>
      </c>
      <c r="P20" s="133">
        <f ca="1">P10/'Demographic-Economic'!$D$27</f>
        <v>2678375.4830920901</v>
      </c>
      <c r="Q20" s="133">
        <f ca="1">Q10/'Demographic-Economic'!$D$27</f>
        <v>2689798.8373097554</v>
      </c>
      <c r="R20" s="133">
        <f ca="1">R10/'Demographic-Economic'!$D$27</f>
        <v>2701270.9124862282</v>
      </c>
      <c r="S20" s="133">
        <f ca="1">S10/'Demographic-Economic'!$D$27</f>
        <v>2712791.9164179033</v>
      </c>
      <c r="T20" s="133">
        <f ca="1">T10/'Demographic-Economic'!$D$27</f>
        <v>2724362.0577874342</v>
      </c>
      <c r="U20" s="133">
        <f ca="1">U10/'Demographic-Economic'!$D$27</f>
        <v>2735981.546167512</v>
      </c>
      <c r="V20" s="133">
        <f ca="1">V10/'Demographic-Economic'!$D$27</f>
        <v>2747650.5920246616</v>
      </c>
      <c r="W20" s="133">
        <f ca="1">W10/'Demographic-Economic'!$D$27</f>
        <v>2759369.4067230551</v>
      </c>
      <c r="X20" s="133">
        <f ca="1">X10/'Demographic-Economic'!$D$27</f>
        <v>2765226.0855697356</v>
      </c>
      <c r="Y20" s="133">
        <f ca="1">Y10/'Demographic-Economic'!$D$27</f>
        <v>2771095.1950416998</v>
      </c>
      <c r="Z20" s="133">
        <f ca="1">Z10/'Demographic-Economic'!$D$27</f>
        <v>2776976.7615225767</v>
      </c>
      <c r="AA20" s="133">
        <f ca="1">AA10/'Demographic-Economic'!$D$27</f>
        <v>2782870.8114519943</v>
      </c>
      <c r="AB20" s="133">
        <f ca="1">AB10/'Demographic-Economic'!$D$27</f>
        <v>2788777.3713256982</v>
      </c>
      <c r="AC20" s="133">
        <f ca="1">AC10/'Demographic-Economic'!$D$27</f>
        <v>2794696.4676956697</v>
      </c>
      <c r="AD20" s="133">
        <f ca="1">AD10/'Demographic-Economic'!$D$27</f>
        <v>2800628.127170247</v>
      </c>
      <c r="AE20" s="133">
        <f ca="1">AE10/'Demographic-Economic'!$D$27</f>
        <v>2806572.3764142422</v>
      </c>
      <c r="AF20" s="133">
        <f ca="1">AF10/'Demographic-Economic'!$D$27</f>
        <v>2812529.2421490639</v>
      </c>
      <c r="AG20" s="133">
        <f ca="1">AG10/'Demographic-Economic'!$D$27</f>
        <v>2818498.7511528353</v>
      </c>
      <c r="AH20" s="133">
        <f ca="1">AH10/'Demographic-Economic'!$D$27</f>
        <v>2818827.0753495465</v>
      </c>
      <c r="AI20" s="133">
        <f ca="1">AI10/'Demographic-Economic'!$D$27</f>
        <v>2819155.4377924264</v>
      </c>
      <c r="AJ20" s="133">
        <f ca="1">AJ10/'Demographic-Economic'!$D$27</f>
        <v>2819483.8384859296</v>
      </c>
      <c r="AK20" s="133">
        <f ca="1">AK10/'Demographic-Economic'!$D$27</f>
        <v>2819812.2774345125</v>
      </c>
      <c r="AL20" s="133">
        <f ca="1">AL10/'Demographic-Economic'!$D$27</f>
        <v>2820140.7546426309</v>
      </c>
      <c r="AM20" s="133">
        <f ca="1">AM10/'Demographic-Economic'!$D$27</f>
        <v>2820469.2701147427</v>
      </c>
      <c r="AN20" s="133">
        <f ca="1">AN10/'Demographic-Economic'!$D$27</f>
        <v>2820797.8238553042</v>
      </c>
      <c r="AO20" s="133">
        <f ca="1">AO10/'Demographic-Economic'!$D$27</f>
        <v>2821126.4158687731</v>
      </c>
      <c r="AP20" s="133">
        <f ca="1">AP10/'Demographic-Economic'!$D$27</f>
        <v>2821455.0461596083</v>
      </c>
      <c r="AQ20" s="133">
        <f ca="1">AQ10/'Demographic-Economic'!$D$27</f>
        <v>2821783.7147322688</v>
      </c>
      <c r="AR20" s="133">
        <f ca="1">AR10/'Demographic-Economic'!$D$27</f>
        <v>2817483.8974046498</v>
      </c>
      <c r="AS20" s="133">
        <f ca="1">AS10/'Demographic-Economic'!$D$27</f>
        <v>2813190.6321132318</v>
      </c>
      <c r="AT20" s="133">
        <f ca="1">AT10/'Demographic-Economic'!$D$27</f>
        <v>2808903.9088740605</v>
      </c>
      <c r="AU20" s="133">
        <f ca="1">AU10/'Demographic-Economic'!$D$27</f>
        <v>2804623.7177183968</v>
      </c>
      <c r="AV20" s="133">
        <f ca="1">AV10/'Demographic-Economic'!$D$27</f>
        <v>2800350.0486926888</v>
      </c>
      <c r="AW20" s="133">
        <f ca="1">AW10/'Demographic-Economic'!$D$27</f>
        <v>2796082.8918585549</v>
      </c>
      <c r="AX20" s="133">
        <f ca="1">AX10/'Demographic-Economic'!$D$27</f>
        <v>2791822.2372927549</v>
      </c>
      <c r="AY20" s="133">
        <f ca="1">AY10/'Demographic-Economic'!$D$27</f>
        <v>2787568.075087172</v>
      </c>
      <c r="AZ20" s="133">
        <f ca="1">AZ10/'Demographic-Economic'!$D$27</f>
        <v>2783320.395348785</v>
      </c>
      <c r="BA20" s="133">
        <f ca="1">BA10/'Demographic-Economic'!$D$27</f>
        <v>2779079.1881996491</v>
      </c>
      <c r="BB20" s="133">
        <f ca="1">BB10/'Demographic-Economic'!$D$27</f>
        <v>2770417.812420242</v>
      </c>
      <c r="BC20" s="133">
        <f ca="1">BC10/'Demographic-Economic'!$D$27</f>
        <v>2761783.4309887155</v>
      </c>
      <c r="BD20" s="133">
        <f ca="1">BD10/'Demographic-Economic'!$D$27</f>
        <v>2753175.9597735363</v>
      </c>
      <c r="BE20" s="133">
        <f ca="1">BE10/'Demographic-Economic'!$D$27</f>
        <v>2744595.314905379</v>
      </c>
      <c r="BF20" s="133">
        <f ca="1">BF10/'Demographic-Economic'!$D$27</f>
        <v>2736041.4127763091</v>
      </c>
      <c r="BG20" s="133">
        <f ca="1">BG10/'Demographic-Economic'!$D$27</f>
        <v>2727514.1700389665</v>
      </c>
      <c r="BH20" s="133">
        <f ca="1">BH10/'Demographic-Economic'!$D$27</f>
        <v>2719013.5036057555</v>
      </c>
      <c r="BI20" s="133">
        <f ca="1">BI10/'Demographic-Economic'!$D$27</f>
        <v>2710539.3306480329</v>
      </c>
      <c r="BJ20" s="133">
        <f ca="1">BJ10/'Demographic-Economic'!$D$27</f>
        <v>2702091.5685953032</v>
      </c>
      <c r="BK20" s="133">
        <f ca="1">BK10/'Demographic-Economic'!$D$27</f>
        <v>2693670.135134412</v>
      </c>
      <c r="BL20" s="133">
        <f ca="1">BL10/'Demographic-Economic'!$D$27</f>
        <v>2681261.6851797504</v>
      </c>
      <c r="BM20" s="133">
        <f ca="1">BM10/'Demographic-Economic'!$D$27</f>
        <v>2668910.3950191815</v>
      </c>
      <c r="BN20" s="133">
        <f ca="1">BN10/'Demographic-Economic'!$D$27</f>
        <v>2656616.0013448722</v>
      </c>
      <c r="BO20" s="133">
        <f ca="1">BO10/'Demographic-Economic'!$D$27</f>
        <v>2644378.2420619242</v>
      </c>
      <c r="BP20" s="133">
        <f ca="1">BP10/'Demographic-Economic'!$D$27</f>
        <v>2632196.8562827837</v>
      </c>
      <c r="BQ20" s="133">
        <f ca="1">BQ10/'Demographic-Economic'!$D$27</f>
        <v>2620071.5843216819</v>
      </c>
      <c r="BR20" s="133">
        <f ca="1">BR10/'Demographic-Economic'!$D$27</f>
        <v>2608002.167689098</v>
      </c>
      <c r="BS20" s="133">
        <f ca="1">BS10/'Demographic-Economic'!$D$27</f>
        <v>2595988.3490862483</v>
      </c>
      <c r="BT20" s="133">
        <f ca="1">BT10/'Demographic-Economic'!$D$27</f>
        <v>2584029.8723996016</v>
      </c>
      <c r="BU20" s="133">
        <f ca="1">BU10/'Demographic-Economic'!$D$27</f>
        <v>2572126.4826954198</v>
      </c>
      <c r="BV20" s="133">
        <f ca="1">BV10/'Demographic-Economic'!$D$27</f>
        <v>2556947.3225195524</v>
      </c>
      <c r="BW20" s="133">
        <f ca="1">BW10/'Demographic-Economic'!$D$27</f>
        <v>2541857.7407159759</v>
      </c>
      <c r="BX20" s="133">
        <f ca="1">BX10/'Demographic-Economic'!$D$27</f>
        <v>2526857.2086464316</v>
      </c>
      <c r="BY20" s="133">
        <f ca="1">BY10/'Demographic-Economic'!$D$27</f>
        <v>2511945.2007923718</v>
      </c>
      <c r="BZ20" s="133">
        <f ca="1">BZ10/'Demographic-Economic'!$D$27</f>
        <v>2497121.1947365454</v>
      </c>
      <c r="CA20" s="133">
        <f ca="1">CA10/'Demographic-Economic'!$D$27</f>
        <v>2482384.6711446969</v>
      </c>
      <c r="CB20" s="133">
        <f ca="1">CB10/'Demographic-Economic'!$D$27</f>
        <v>2467735.1137473737</v>
      </c>
      <c r="CC20" s="133">
        <f ca="1">CC10/'Demographic-Economic'!$D$27</f>
        <v>2453172.0093218363</v>
      </c>
      <c r="CD20" s="133">
        <f ca="1">CD10/'Demographic-Economic'!$D$27</f>
        <v>2438694.8476740825</v>
      </c>
      <c r="CE20" s="133">
        <f ca="1">CE10/'Demographic-Economic'!$D$27</f>
        <v>2424303.1216209703</v>
      </c>
      <c r="CF20" s="133">
        <f ca="1">CF10/'Demographic-Economic'!$D$27</f>
        <v>2409996.326972452</v>
      </c>
    </row>
    <row r="21" spans="1:84" x14ac:dyDescent="0.2">
      <c r="B21" s="118" t="s">
        <v>32</v>
      </c>
      <c r="C21" s="164"/>
      <c r="D21" s="164"/>
      <c r="E21" s="164"/>
      <c r="F21" s="133">
        <f ca="1">F11/'Demographic-Economic'!$E$27</f>
        <v>1773160.4356730382</v>
      </c>
      <c r="G21" s="133">
        <f ca="1">G11/'Demographic-Economic'!$E$27</f>
        <v>1784567.2771330173</v>
      </c>
      <c r="H21" s="133">
        <f ca="1">H11/'Demographic-Economic'!$E$27</f>
        <v>1796047.4994498412</v>
      </c>
      <c r="I21" s="133">
        <f ca="1">I11/'Demographic-Economic'!$E$27</f>
        <v>1807601.5746867158</v>
      </c>
      <c r="J21" s="133">
        <f ca="1">J11/'Demographic-Economic'!$E$27</f>
        <v>1819229.9779436572</v>
      </c>
      <c r="K21" s="133">
        <f ca="1">K11/'Demographic-Economic'!$E$27</f>
        <v>1830933.1873770256</v>
      </c>
      <c r="L21" s="133">
        <f ca="1">L11/'Demographic-Economic'!$E$27</f>
        <v>1842711.684219189</v>
      </c>
      <c r="M21" s="133">
        <f ca="1">M11/'Demographic-Economic'!$E$27</f>
        <v>1854565.95279831</v>
      </c>
      <c r="N21" s="133">
        <f ca="1">N11/'Demographic-Economic'!$E$27</f>
        <v>1862475.7339072602</v>
      </c>
      <c r="O21" s="133">
        <f ca="1">O11/'Demographic-Economic'!$E$27</f>
        <v>1870419.2504771126</v>
      </c>
      <c r="P21" s="133">
        <f ca="1">P11/'Demographic-Economic'!$E$27</f>
        <v>1878396.6463906509</v>
      </c>
      <c r="Q21" s="133">
        <f ca="1">Q11/'Demographic-Economic'!$E$27</f>
        <v>1886408.0661443232</v>
      </c>
      <c r="R21" s="133">
        <f ca="1">R11/'Demographic-Economic'!$E$27</f>
        <v>1894453.6548508587</v>
      </c>
      <c r="S21" s="133">
        <f ca="1">S11/'Demographic-Economic'!$E$27</f>
        <v>1902533.558241898</v>
      </c>
      <c r="T21" s="133">
        <f ca="1">T11/'Demographic-Economic'!$E$27</f>
        <v>1910647.9226706307</v>
      </c>
      <c r="U21" s="133">
        <f ca="1">U11/'Demographic-Economic'!$E$27</f>
        <v>1918796.8951144482</v>
      </c>
      <c r="V21" s="133">
        <f ca="1">V11/'Demographic-Economic'!$E$27</f>
        <v>1926980.6231776038</v>
      </c>
      <c r="W21" s="133">
        <f ca="1">W11/'Demographic-Economic'!$E$27</f>
        <v>1935199.2550938886</v>
      </c>
      <c r="X21" s="133">
        <f ca="1">X11/'Demographic-Economic'!$E$27</f>
        <v>1939306.6575003248</v>
      </c>
      <c r="Y21" s="133">
        <f ca="1">Y11/'Demographic-Economic'!$E$27</f>
        <v>1943422.777745239</v>
      </c>
      <c r="Z21" s="133">
        <f ca="1">Z11/'Demographic-Economic'!$E$27</f>
        <v>1947547.6343319817</v>
      </c>
      <c r="AA21" s="133">
        <f ca="1">AA11/'Demographic-Economic'!$E$27</f>
        <v>1951681.2458031769</v>
      </c>
      <c r="AB21" s="133">
        <f ca="1">AB11/'Demographic-Economic'!$E$27</f>
        <v>1955823.6307408041</v>
      </c>
      <c r="AC21" s="133">
        <f ca="1">AC11/'Demographic-Economic'!$E$27</f>
        <v>1959974.8077662832</v>
      </c>
      <c r="AD21" s="133">
        <f ca="1">AD11/'Demographic-Economic'!$E$27</f>
        <v>1964134.7955405565</v>
      </c>
      <c r="AE21" s="133">
        <f ca="1">AE11/'Demographic-Economic'!$E$27</f>
        <v>1968303.6127641746</v>
      </c>
      <c r="AF21" s="133">
        <f ca="1">AF11/'Demographic-Economic'!$E$27</f>
        <v>1972481.2781773789</v>
      </c>
      <c r="AG21" s="133">
        <f ca="1">AG11/'Demographic-Economic'!$E$27</f>
        <v>1976667.8105601866</v>
      </c>
      <c r="AH21" s="133">
        <f ca="1">AH11/'Demographic-Economic'!$E$27</f>
        <v>1976898.0706838788</v>
      </c>
      <c r="AI21" s="133">
        <f ca="1">AI11/'Demographic-Economic'!$E$27</f>
        <v>1977128.3576303504</v>
      </c>
      <c r="AJ21" s="133">
        <f ca="1">AJ11/'Demographic-Economic'!$E$27</f>
        <v>1977358.6714027261</v>
      </c>
      <c r="AK21" s="133">
        <f ca="1">AK11/'Demographic-Economic'!$E$27</f>
        <v>1977589.0120041305</v>
      </c>
      <c r="AL21" s="133">
        <f ca="1">AL11/'Demographic-Economic'!$E$27</f>
        <v>1977819.3794376887</v>
      </c>
      <c r="AM21" s="133">
        <f ca="1">AM11/'Demographic-Economic'!$E$27</f>
        <v>1978049.773706527</v>
      </c>
      <c r="AN21" s="133">
        <f ca="1">AN11/'Demographic-Economic'!$E$27</f>
        <v>1978280.1948137709</v>
      </c>
      <c r="AO21" s="133">
        <f ca="1">AO11/'Demographic-Economic'!$E$27</f>
        <v>1978510.6427625474</v>
      </c>
      <c r="AP21" s="133">
        <f ca="1">AP11/'Demographic-Economic'!$E$27</f>
        <v>1978741.1175559827</v>
      </c>
      <c r="AQ21" s="133">
        <f ca="1">AQ11/'Demographic-Economic'!$E$27</f>
        <v>1978971.619197204</v>
      </c>
      <c r="AR21" s="133">
        <f ca="1">AR11/'Demographic-Economic'!$E$27</f>
        <v>1975956.0739537235</v>
      </c>
      <c r="AS21" s="133">
        <f ca="1">AS11/'Demographic-Economic'!$E$27</f>
        <v>1972945.1237802419</v>
      </c>
      <c r="AT21" s="133">
        <f ca="1">AT11/'Demographic-Economic'!$E$27</f>
        <v>1969938.7616748184</v>
      </c>
      <c r="AU21" s="133">
        <f ca="1">AU11/'Demographic-Economic'!$E$27</f>
        <v>1966936.9806461821</v>
      </c>
      <c r="AV21" s="133">
        <f ca="1">AV11/'Demographic-Economic'!$E$27</f>
        <v>1963939.7737137151</v>
      </c>
      <c r="AW21" s="133">
        <f ca="1">AW11/'Demographic-Economic'!$E$27</f>
        <v>1960947.1339074373</v>
      </c>
      <c r="AX21" s="133">
        <f ca="1">AX11/'Demographic-Economic'!$E$27</f>
        <v>1957959.0542679883</v>
      </c>
      <c r="AY21" s="133">
        <f ca="1">AY11/'Demographic-Economic'!$E$27</f>
        <v>1954975.527846613</v>
      </c>
      <c r="AZ21" s="133">
        <f ca="1">AZ11/'Demographic-Economic'!$E$27</f>
        <v>1951996.5477051444</v>
      </c>
      <c r="BA21" s="133">
        <f ca="1">BA11/'Demographic-Economic'!$E$27</f>
        <v>1949022.1069159883</v>
      </c>
      <c r="BB21" s="133">
        <f ca="1">BB11/'Demographic-Economic'!$E$27</f>
        <v>1942947.7161818019</v>
      </c>
      <c r="BC21" s="133">
        <f ca="1">BC11/'Demographic-Economic'!$E$27</f>
        <v>1936892.2571070667</v>
      </c>
      <c r="BD21" s="133">
        <f ca="1">BD11/'Demographic-Economic'!$E$27</f>
        <v>1930855.6706887085</v>
      </c>
      <c r="BE21" s="133">
        <f ca="1">BE11/'Demographic-Economic'!$E$27</f>
        <v>1924837.8981075438</v>
      </c>
      <c r="BF21" s="133">
        <f ca="1">BF11/'Demographic-Economic'!$E$27</f>
        <v>1918838.8807277069</v>
      </c>
      <c r="BG21" s="133">
        <f ca="1">BG11/'Demographic-Economic'!$E$27</f>
        <v>1912858.5600960788</v>
      </c>
      <c r="BH21" s="133">
        <f ca="1">BH11/'Demographic-Economic'!$E$27</f>
        <v>1906896.8779417176</v>
      </c>
      <c r="BI21" s="133">
        <f ca="1">BI11/'Demographic-Economic'!$E$27</f>
        <v>1900953.7761752903</v>
      </c>
      <c r="BJ21" s="133">
        <f ca="1">BJ11/'Demographic-Economic'!$E$27</f>
        <v>1895029.1968885078</v>
      </c>
      <c r="BK21" s="133">
        <f ca="1">BK11/'Demographic-Economic'!$E$27</f>
        <v>1889123.0823535593</v>
      </c>
      <c r="BL21" s="133">
        <f ca="1">BL11/'Demographic-Economic'!$E$27</f>
        <v>1880420.7958635285</v>
      </c>
      <c r="BM21" s="133">
        <f ca="1">BM11/'Demographic-Economic'!$E$27</f>
        <v>1871758.5966451329</v>
      </c>
      <c r="BN21" s="133">
        <f ca="1">BN11/'Demographic-Economic'!$E$27</f>
        <v>1863136.3000354851</v>
      </c>
      <c r="BO21" s="133">
        <f ca="1">BO11/'Demographic-Economic'!$E$27</f>
        <v>1854553.7222223524</v>
      </c>
      <c r="BP21" s="133">
        <f ca="1">BP11/'Demographic-Economic'!$E$27</f>
        <v>1846010.6802402355</v>
      </c>
      <c r="BQ21" s="133">
        <f ca="1">BQ11/'Demographic-Economic'!$E$27</f>
        <v>1837506.9919664711</v>
      </c>
      <c r="BR21" s="133">
        <f ca="1">BR11/'Demographic-Economic'!$E$27</f>
        <v>1829042.4761173471</v>
      </c>
      <c r="BS21" s="133">
        <f ca="1">BS11/'Demographic-Economic'!$E$27</f>
        <v>1820616.9522442394</v>
      </c>
      <c r="BT21" s="133">
        <f ca="1">BT11/'Demographic-Economic'!$E$27</f>
        <v>1812230.2407297636</v>
      </c>
      <c r="BU21" s="133">
        <f ca="1">BU11/'Demographic-Economic'!$E$27</f>
        <v>1803882.1627839475</v>
      </c>
      <c r="BV21" s="133">
        <f ca="1">BV11/'Demographic-Economic'!$E$27</f>
        <v>1793236.7235057852</v>
      </c>
      <c r="BW21" s="133">
        <f ca="1">BW11/'Demographic-Economic'!$E$27</f>
        <v>1782654.1072765798</v>
      </c>
      <c r="BX21" s="133">
        <f ca="1">BX11/'Demographic-Economic'!$E$27</f>
        <v>1772133.9433520739</v>
      </c>
      <c r="BY21" s="133">
        <f ca="1">BY11/'Demographic-Economic'!$E$27</f>
        <v>1761675.8631759221</v>
      </c>
      <c r="BZ21" s="133">
        <f ca="1">BZ11/'Demographic-Economic'!$E$27</f>
        <v>1751279.500366779</v>
      </c>
      <c r="CA21" s="133">
        <f ca="1">CA11/'Demographic-Economic'!$E$27</f>
        <v>1740944.4907054645</v>
      </c>
      <c r="CB21" s="133">
        <f ca="1">CB11/'Demographic-Economic'!$E$27</f>
        <v>1730670.4721222029</v>
      </c>
      <c r="CC21" s="133">
        <f ca="1">CC11/'Demographic-Economic'!$E$27</f>
        <v>1720457.0846839391</v>
      </c>
      <c r="CD21" s="133">
        <f ca="1">CD11/'Demographic-Economic'!$E$27</f>
        <v>1710303.970581729</v>
      </c>
      <c r="CE21" s="133">
        <f ca="1">CE11/'Demographic-Economic'!$E$27</f>
        <v>1700210.7741182037</v>
      </c>
      <c r="CF21" s="133">
        <f ca="1">CF11/'Demographic-Economic'!$E$27</f>
        <v>1690177.1416951083</v>
      </c>
    </row>
    <row r="22" spans="1:84" x14ac:dyDescent="0.2">
      <c r="B22" s="118" t="s">
        <v>33</v>
      </c>
      <c r="C22" s="164"/>
      <c r="D22" s="164"/>
      <c r="E22" s="164"/>
      <c r="F22" s="133">
        <f ca="1">F12/'Demographic-Economic'!$F$27</f>
        <v>2045334.3770577246</v>
      </c>
      <c r="G22" s="133">
        <f ca="1">G12/'Demographic-Economic'!$F$27</f>
        <v>2058492.1288901956</v>
      </c>
      <c r="H22" s="133">
        <f ca="1">H12/'Demographic-Economic'!$F$27</f>
        <v>2071734.5252850559</v>
      </c>
      <c r="I22" s="133">
        <f ca="1">I12/'Demographic-Economic'!$F$27</f>
        <v>2085062.1107655664</v>
      </c>
      <c r="J22" s="133">
        <f ca="1">J12/'Demographic-Economic'!$F$27</f>
        <v>2098475.4333579377</v>
      </c>
      <c r="K22" s="133">
        <f ca="1">K12/'Demographic-Economic'!$F$27</f>
        <v>2111975.0446138638</v>
      </c>
      <c r="L22" s="133">
        <f ca="1">L12/'Demographic-Economic'!$F$27</f>
        <v>2125561.4996332023</v>
      </c>
      <c r="M22" s="133">
        <f ca="1">M12/'Demographic-Economic'!$F$27</f>
        <v>2139235.3570867996</v>
      </c>
      <c r="N22" s="133">
        <f ca="1">N12/'Demographic-Economic'!$F$27</f>
        <v>2148359.2620035009</v>
      </c>
      <c r="O22" s="133">
        <f ca="1">O12/'Demographic-Economic'!$F$27</f>
        <v>2157522.0806566705</v>
      </c>
      <c r="P22" s="133">
        <f ca="1">P12/'Demographic-Economic'!$F$27</f>
        <v>2166723.9790145969</v>
      </c>
      <c r="Q22" s="133">
        <f ca="1">Q12/'Demographic-Economic'!$F$27</f>
        <v>2175965.1237534289</v>
      </c>
      <c r="R22" s="133">
        <f ca="1">R12/'Demographic-Economic'!$F$27</f>
        <v>2185245.6822601939</v>
      </c>
      <c r="S22" s="133">
        <f ca="1">S12/'Demographic-Economic'!$F$27</f>
        <v>2194565.8226358308</v>
      </c>
      <c r="T22" s="133">
        <f ca="1">T12/'Demographic-Economic'!$F$27</f>
        <v>2203925.713698233</v>
      </c>
      <c r="U22" s="133">
        <f ca="1">U12/'Demographic-Economic'!$F$27</f>
        <v>2213325.5249853088</v>
      </c>
      <c r="V22" s="133">
        <f ca="1">V12/'Demographic-Economic'!$F$27</f>
        <v>2222765.42675805</v>
      </c>
      <c r="W22" s="133">
        <f ca="1">W12/'Demographic-Economic'!$F$27</f>
        <v>2232245.5900036171</v>
      </c>
      <c r="X22" s="133">
        <f ca="1">X12/'Demographic-Economic'!$F$27</f>
        <v>2236983.4643511828</v>
      </c>
      <c r="Y22" s="133">
        <f ca="1">Y12/'Demographic-Economic'!$F$27</f>
        <v>2241731.3946950212</v>
      </c>
      <c r="Z22" s="133">
        <f ca="1">Z12/'Demographic-Economic'!$F$27</f>
        <v>2246489.4023786834</v>
      </c>
      <c r="AA22" s="133">
        <f ca="1">AA12/'Demographic-Economic'!$F$27</f>
        <v>2251257.5087910211</v>
      </c>
      <c r="AB22" s="133">
        <f ca="1">AB12/'Demographic-Economic'!$F$27</f>
        <v>2256035.7353662825</v>
      </c>
      <c r="AC22" s="133">
        <f ca="1">AC12/'Demographic-Economic'!$F$27</f>
        <v>2260824.1035842104</v>
      </c>
      <c r="AD22" s="133">
        <f ca="1">AD12/'Demographic-Economic'!$F$27</f>
        <v>2265622.6349701374</v>
      </c>
      <c r="AE22" s="133">
        <f ca="1">AE12/'Demographic-Economic'!$F$27</f>
        <v>2270431.3510950832</v>
      </c>
      <c r="AF22" s="133">
        <f ca="1">AF12/'Demographic-Economic'!$F$27</f>
        <v>2275250.2735758503</v>
      </c>
      <c r="AG22" s="133">
        <f ca="1">AG12/'Demographic-Economic'!$F$27</f>
        <v>2280079.4240751239</v>
      </c>
      <c r="AH22" s="133">
        <f ca="1">AH12/'Demographic-Economic'!$F$27</f>
        <v>2280345.0283245635</v>
      </c>
      <c r="AI22" s="133">
        <f ca="1">AI12/'Demographic-Economic'!$F$27</f>
        <v>2280610.6635139859</v>
      </c>
      <c r="AJ22" s="133">
        <f ca="1">AJ12/'Demographic-Economic'!$F$27</f>
        <v>2280876.3296469948</v>
      </c>
      <c r="AK22" s="133">
        <f ca="1">AK12/'Demographic-Economic'!$F$27</f>
        <v>2281142.0267271949</v>
      </c>
      <c r="AL22" s="133">
        <f ca="1">AL12/'Demographic-Economic'!$F$27</f>
        <v>2281407.7547581908</v>
      </c>
      <c r="AM22" s="133">
        <f ca="1">AM12/'Demographic-Economic'!$F$27</f>
        <v>2281673.5137435887</v>
      </c>
      <c r="AN22" s="133">
        <f ca="1">AN12/'Demographic-Economic'!$F$27</f>
        <v>2281939.3036869941</v>
      </c>
      <c r="AO22" s="133">
        <f ca="1">AO12/'Demographic-Economic'!$F$27</f>
        <v>2282205.1245920132</v>
      </c>
      <c r="AP22" s="133">
        <f ca="1">AP12/'Demographic-Economic'!$F$27</f>
        <v>2282470.9764622529</v>
      </c>
      <c r="AQ22" s="133">
        <f ca="1">AQ12/'Demographic-Economic'!$F$27</f>
        <v>2282736.8593013198</v>
      </c>
      <c r="AR22" s="133">
        <f ca="1">AR12/'Demographic-Economic'!$F$27</f>
        <v>2279258.4383823904</v>
      </c>
      <c r="AS22" s="133">
        <f ca="1">AS12/'Demographic-Economic'!$F$27</f>
        <v>2275785.3178606746</v>
      </c>
      <c r="AT22" s="133">
        <f ca="1">AT12/'Demographic-Economic'!$F$27</f>
        <v>2272317.4896594593</v>
      </c>
      <c r="AU22" s="133">
        <f ca="1">AU12/'Demographic-Economic'!$F$27</f>
        <v>2268854.9457143378</v>
      </c>
      <c r="AV22" s="133">
        <f ca="1">AV12/'Demographic-Economic'!$F$27</f>
        <v>2265397.6779731908</v>
      </c>
      <c r="AW22" s="133">
        <f ca="1">AW12/'Demographic-Economic'!$F$27</f>
        <v>2261945.678396171</v>
      </c>
      <c r="AX22" s="133">
        <f ca="1">AX12/'Demographic-Economic'!$F$27</f>
        <v>2258498.9389556805</v>
      </c>
      <c r="AY22" s="133">
        <f ca="1">AY12/'Demographic-Economic'!$F$27</f>
        <v>2255057.4516363544</v>
      </c>
      <c r="AZ22" s="133">
        <f ca="1">AZ12/'Demographic-Economic'!$F$27</f>
        <v>2251621.2084350418</v>
      </c>
      <c r="BA22" s="133">
        <f ca="1">BA12/'Demographic-Economic'!$F$27</f>
        <v>2248190.2013607868</v>
      </c>
      <c r="BB22" s="133">
        <f ca="1">BB12/'Demographic-Economic'!$F$27</f>
        <v>2241183.4128388013</v>
      </c>
      <c r="BC22" s="133">
        <f ca="1">BC12/'Demographic-Economic'!$F$27</f>
        <v>2234198.4619199517</v>
      </c>
      <c r="BD22" s="133">
        <f ca="1">BD12/'Demographic-Economic'!$F$27</f>
        <v>2227235.2805443979</v>
      </c>
      <c r="BE22" s="133">
        <f ca="1">BE12/'Demographic-Economic'!$F$27</f>
        <v>2220293.8008644162</v>
      </c>
      <c r="BF22" s="133">
        <f ca="1">BF12/'Demographic-Economic'!$F$27</f>
        <v>2213373.9552437407</v>
      </c>
      <c r="BG22" s="133">
        <f ca="1">BG12/'Demographic-Economic'!$F$27</f>
        <v>2206475.6762569021</v>
      </c>
      <c r="BH22" s="133">
        <f ca="1">BH12/'Demographic-Economic'!$F$27</f>
        <v>2199598.8966885726</v>
      </c>
      <c r="BI22" s="133">
        <f ca="1">BI12/'Demographic-Economic'!$F$27</f>
        <v>2192743.5495329089</v>
      </c>
      <c r="BJ22" s="133">
        <f ca="1">BJ12/'Demographic-Economic'!$F$27</f>
        <v>2185909.5679929019</v>
      </c>
      <c r="BK22" s="133">
        <f ca="1">BK12/'Demographic-Economic'!$F$27</f>
        <v>2179096.8854797231</v>
      </c>
      <c r="BL22" s="133">
        <f ca="1">BL12/'Demographic-Economic'!$F$27</f>
        <v>2169058.8283705199</v>
      </c>
      <c r="BM22" s="133">
        <f ca="1">BM12/'Demographic-Economic'!$F$27</f>
        <v>2159067.0117893079</v>
      </c>
      <c r="BN22" s="133">
        <f ca="1">BN12/'Demographic-Economic'!$F$27</f>
        <v>2149121.2227280904</v>
      </c>
      <c r="BO22" s="133">
        <f ca="1">BO12/'Demographic-Economic'!$F$27</f>
        <v>2139221.2491600974</v>
      </c>
      <c r="BP22" s="133">
        <f ca="1">BP12/'Demographic-Economic'!$F$27</f>
        <v>2129366.8800352649</v>
      </c>
      <c r="BQ22" s="133">
        <f ca="1">BQ12/'Demographic-Economic'!$F$27</f>
        <v>2119557.9052757355</v>
      </c>
      <c r="BR22" s="133">
        <f ca="1">BR12/'Demographic-Economic'!$F$27</f>
        <v>2109794.1157713803</v>
      </c>
      <c r="BS22" s="133">
        <f ca="1">BS12/'Demographic-Economic'!$F$27</f>
        <v>2100075.3033753396</v>
      </c>
      <c r="BT22" s="133">
        <f ca="1">BT12/'Demographic-Economic'!$F$27</f>
        <v>2090401.2608995882</v>
      </c>
      <c r="BU22" s="133">
        <f ca="1">BU12/'Demographic-Economic'!$F$27</f>
        <v>2080771.782110516</v>
      </c>
      <c r="BV22" s="133">
        <f ca="1">BV12/'Demographic-Economic'!$F$27</f>
        <v>2068492.3050386957</v>
      </c>
      <c r="BW22" s="133">
        <f ca="1">BW12/'Demographic-Economic'!$F$27</f>
        <v>2056285.2941346953</v>
      </c>
      <c r="BX22" s="133">
        <f ca="1">BX12/'Demographic-Economic'!$F$27</f>
        <v>2044150.3217463072</v>
      </c>
      <c r="BY22" s="133">
        <f ca="1">BY12/'Demographic-Economic'!$F$27</f>
        <v>2032086.9627450723</v>
      </c>
      <c r="BZ22" s="133">
        <f ca="1">BZ12/'Demographic-Economic'!$F$27</f>
        <v>2020094.7945113876</v>
      </c>
      <c r="CA22" s="133">
        <f ca="1">CA12/'Demographic-Economic'!$F$27</f>
        <v>2008173.3969196989</v>
      </c>
      <c r="CB22" s="133">
        <f ca="1">CB12/'Demographic-Economic'!$F$27</f>
        <v>1996322.3523237831</v>
      </c>
      <c r="CC22" s="133">
        <f ca="1">CC12/'Demographic-Economic'!$F$27</f>
        <v>1984541.2455421165</v>
      </c>
      <c r="CD22" s="133">
        <f ca="1">CD12/'Demographic-Economic'!$F$27</f>
        <v>1972829.6638433302</v>
      </c>
      <c r="CE22" s="133">
        <f ca="1">CE12/'Demographic-Economic'!$F$27</f>
        <v>1961187.1969317503</v>
      </c>
      <c r="CF22" s="133">
        <f ca="1">CF12/'Demographic-Economic'!$F$27</f>
        <v>1949613.4369330229</v>
      </c>
    </row>
    <row r="23" spans="1:84" x14ac:dyDescent="0.2">
      <c r="B23" s="118" t="s">
        <v>34</v>
      </c>
      <c r="C23" s="164"/>
      <c r="D23" s="164"/>
      <c r="E23" s="164"/>
      <c r="F23" s="133">
        <f ca="1">F13/'Demographic-Economic'!$G$27</f>
        <v>400779.35636360233</v>
      </c>
      <c r="G23" s="133">
        <f ca="1">G13/'Demographic-Economic'!$G$27</f>
        <v>403357.5926509109</v>
      </c>
      <c r="H23" s="133">
        <f ca="1">H13/'Demographic-Economic'!$G$27</f>
        <v>405952.41487820772</v>
      </c>
      <c r="I23" s="133">
        <f ca="1">I13/'Demographic-Economic'!$G$27</f>
        <v>408563.92974378372</v>
      </c>
      <c r="J23" s="133">
        <f ca="1">J13/'Demographic-Economic'!$G$27</f>
        <v>411192.24463232589</v>
      </c>
      <c r="K23" s="133">
        <f ca="1">K13/'Demographic-Economic'!$G$27</f>
        <v>413837.46761933301</v>
      </c>
      <c r="L23" s="133">
        <f ca="1">L13/'Demographic-Economic'!$G$27</f>
        <v>416499.70747555967</v>
      </c>
      <c r="M23" s="133">
        <f ca="1">M13/'Demographic-Economic'!$G$27</f>
        <v>419179.07367148879</v>
      </c>
      <c r="N23" s="133">
        <f ca="1">N13/'Demographic-Economic'!$G$27</f>
        <v>420966.88537653553</v>
      </c>
      <c r="O23" s="133">
        <f ca="1">O13/'Demographic-Economic'!$G$27</f>
        <v>422762.32215376134</v>
      </c>
      <c r="P23" s="133">
        <f ca="1">P13/'Demographic-Economic'!$G$27</f>
        <v>424565.41652433469</v>
      </c>
      <c r="Q23" s="133">
        <f ca="1">Q13/'Demographic-Economic'!$G$27</f>
        <v>426376.20114812802</v>
      </c>
      <c r="R23" s="133">
        <f ca="1">R13/'Demographic-Economic'!$G$27</f>
        <v>428194.70882430888</v>
      </c>
      <c r="S23" s="133">
        <f ca="1">S13/'Demographic-Economic'!$G$27</f>
        <v>430020.97249193443</v>
      </c>
      <c r="T23" s="133">
        <f ca="1">T13/'Demographic-Economic'!$G$27</f>
        <v>431855.025230548</v>
      </c>
      <c r="U23" s="133">
        <f ca="1">U13/'Demographic-Economic'!$G$27</f>
        <v>433696.90026077785</v>
      </c>
      <c r="V23" s="133">
        <f ca="1">V13/'Demographic-Economic'!$G$27</f>
        <v>435546.6309449398</v>
      </c>
      <c r="W23" s="133">
        <f ca="1">W13/'Demographic-Economic'!$G$27</f>
        <v>437404.25078764046</v>
      </c>
      <c r="X23" s="133">
        <f ca="1">X13/'Demographic-Economic'!$G$27</f>
        <v>438332.62819763663</v>
      </c>
      <c r="Y23" s="133">
        <f ca="1">Y13/'Demographic-Economic'!$G$27</f>
        <v>439262.97606085503</v>
      </c>
      <c r="Z23" s="133">
        <f ca="1">Z13/'Demographic-Economic'!$G$27</f>
        <v>440195.29855952354</v>
      </c>
      <c r="AA23" s="133">
        <f ca="1">AA13/'Demographic-Economic'!$G$27</f>
        <v>441129.59988474677</v>
      </c>
      <c r="AB23" s="133">
        <f ca="1">AB13/'Demographic-Economic'!$G$27</f>
        <v>442065.88423652481</v>
      </c>
      <c r="AC23" s="133">
        <f ca="1">AC13/'Demographic-Economic'!$G$27</f>
        <v>443004.15582377196</v>
      </c>
      <c r="AD23" s="133">
        <f ca="1">AD13/'Demographic-Economic'!$G$27</f>
        <v>443944.41886433598</v>
      </c>
      <c r="AE23" s="133">
        <f ca="1">AE13/'Demographic-Economic'!$G$27</f>
        <v>444886.67758501682</v>
      </c>
      <c r="AF23" s="133">
        <f ca="1">AF13/'Demographic-Economic'!$G$27</f>
        <v>445830.93622158573</v>
      </c>
      <c r="AG23" s="133">
        <f ca="1">AG13/'Demographic-Economic'!$G$27</f>
        <v>446777.19901880418</v>
      </c>
      <c r="AH23" s="133">
        <f ca="1">AH13/'Demographic-Economic'!$G$27</f>
        <v>446829.24366310873</v>
      </c>
      <c r="AI23" s="133">
        <f ca="1">AI13/'Demographic-Economic'!$G$27</f>
        <v>446881.29437004367</v>
      </c>
      <c r="AJ23" s="133">
        <f ca="1">AJ13/'Demographic-Economic'!$G$27</f>
        <v>446933.35114031518</v>
      </c>
      <c r="AK23" s="133">
        <f ca="1">AK13/'Demographic-Economic'!$G$27</f>
        <v>446985.41397462954</v>
      </c>
      <c r="AL23" s="133">
        <f ca="1">AL13/'Demographic-Economic'!$G$27</f>
        <v>447037.48287369322</v>
      </c>
      <c r="AM23" s="133">
        <f ca="1">AM13/'Demographic-Economic'!$G$27</f>
        <v>447089.55783821258</v>
      </c>
      <c r="AN23" s="133">
        <f ca="1">AN13/'Demographic-Economic'!$G$27</f>
        <v>447141.63886889431</v>
      </c>
      <c r="AO23" s="133">
        <f ca="1">AO13/'Demographic-Economic'!$G$27</f>
        <v>447193.725966445</v>
      </c>
      <c r="AP23" s="133">
        <f ca="1">AP13/'Demographic-Economic'!$G$27</f>
        <v>447245.81913157133</v>
      </c>
      <c r="AQ23" s="133">
        <f ca="1">AQ13/'Demographic-Economic'!$G$27</f>
        <v>447297.91836498014</v>
      </c>
      <c r="AR23" s="133">
        <f ca="1">AR13/'Demographic-Economic'!$G$27</f>
        <v>446616.3284437001</v>
      </c>
      <c r="AS23" s="133">
        <f ca="1">AS13/'Demographic-Economic'!$G$27</f>
        <v>445935.77712510899</v>
      </c>
      <c r="AT23" s="133">
        <f ca="1">AT13/'Demographic-Economic'!$G$27</f>
        <v>445256.26282659022</v>
      </c>
      <c r="AU23" s="133">
        <f ca="1">AU13/'Demographic-Economic'!$G$27</f>
        <v>444577.78396793886</v>
      </c>
      <c r="AV23" s="133">
        <f ca="1">AV13/'Demographic-Economic'!$G$27</f>
        <v>443900.3389713575</v>
      </c>
      <c r="AW23" s="133">
        <f ca="1">AW13/'Demographic-Economic'!$G$27</f>
        <v>443223.92626145354</v>
      </c>
      <c r="AX23" s="133">
        <f ca="1">AX13/'Demographic-Economic'!$G$27</f>
        <v>442548.54426523438</v>
      </c>
      <c r="AY23" s="133">
        <f ca="1">AY13/'Demographic-Economic'!$G$27</f>
        <v>441874.19141210476</v>
      </c>
      <c r="AZ23" s="133">
        <f ca="1">AZ13/'Demographic-Economic'!$G$27</f>
        <v>441200.86613386252</v>
      </c>
      <c r="BA23" s="133">
        <f ca="1">BA13/'Demographic-Economic'!$G$27</f>
        <v>440528.56686469511</v>
      </c>
      <c r="BB23" s="133">
        <f ca="1">BB13/'Demographic-Economic'!$G$27</f>
        <v>439155.60006497952</v>
      </c>
      <c r="BC23" s="133">
        <f ca="1">BC13/'Demographic-Economic'!$G$27</f>
        <v>437786.91230180068</v>
      </c>
      <c r="BD23" s="133">
        <f ca="1">BD13/'Demographic-Economic'!$G$27</f>
        <v>436422.49023896316</v>
      </c>
      <c r="BE23" s="133">
        <f ca="1">BE13/'Demographic-Economic'!$G$27</f>
        <v>435062.32058183552</v>
      </c>
      <c r="BF23" s="133">
        <f ca="1">BF13/'Demographic-Economic'!$G$27</f>
        <v>433706.39007722074</v>
      </c>
      <c r="BG23" s="133">
        <f ca="1">BG13/'Demographic-Economic'!$G$27</f>
        <v>432354.68551322725</v>
      </c>
      <c r="BH23" s="133">
        <f ca="1">BH13/'Demographic-Economic'!$G$27</f>
        <v>431007.19371914014</v>
      </c>
      <c r="BI23" s="133">
        <f ca="1">BI13/'Demographic-Economic'!$G$27</f>
        <v>429663.90156529285</v>
      </c>
      <c r="BJ23" s="133">
        <f ca="1">BJ13/'Demographic-Economic'!$G$27</f>
        <v>428324.79596293904</v>
      </c>
      <c r="BK23" s="133">
        <f ca="1">BK13/'Demographic-Economic'!$G$27</f>
        <v>426989.86386412539</v>
      </c>
      <c r="BL23" s="133">
        <f ca="1">BL13/'Demographic-Economic'!$G$27</f>
        <v>425022.92578666797</v>
      </c>
      <c r="BM23" s="133">
        <f ca="1">BM13/'Demographic-Economic'!$G$27</f>
        <v>423065.0484521648</v>
      </c>
      <c r="BN23" s="133">
        <f ca="1">BN13/'Demographic-Economic'!$G$27</f>
        <v>421116.19012210675</v>
      </c>
      <c r="BO23" s="133">
        <f ca="1">BO13/'Demographic-Economic'!$G$27</f>
        <v>419176.30925025413</v>
      </c>
      <c r="BP23" s="133">
        <f ca="1">BP13/'Demographic-Economic'!$G$27</f>
        <v>417245.36448175076</v>
      </c>
      <c r="BQ23" s="133">
        <f ca="1">BQ13/'Demographic-Economic'!$G$27</f>
        <v>415323.31465224258</v>
      </c>
      <c r="BR23" s="133">
        <f ca="1">BR13/'Demographic-Economic'!$G$27</f>
        <v>413410.11878700007</v>
      </c>
      <c r="BS23" s="133">
        <f ca="1">BS13/'Demographic-Economic'!$G$27</f>
        <v>411505.73610004451</v>
      </c>
      <c r="BT23" s="133">
        <f ca="1">BT13/'Demographic-Economic'!$G$27</f>
        <v>409610.12599327887</v>
      </c>
      <c r="BU23" s="133">
        <f ca="1">BU13/'Demographic-Economic'!$G$27</f>
        <v>407723.24805562204</v>
      </c>
      <c r="BV23" s="133">
        <f ca="1">BV13/'Demographic-Economic'!$G$27</f>
        <v>405317.10802662332</v>
      </c>
      <c r="BW23" s="133">
        <f ca="1">BW13/'Demographic-Economic'!$G$27</f>
        <v>402925.16760450683</v>
      </c>
      <c r="BX23" s="133">
        <f ca="1">BX13/'Demographic-Economic'!$G$27</f>
        <v>400547.34299164114</v>
      </c>
      <c r="BY23" s="133">
        <f ca="1">BY13/'Demographic-Economic'!$G$27</f>
        <v>398183.55088491831</v>
      </c>
      <c r="BZ23" s="133">
        <f ca="1">BZ13/'Demographic-Economic'!$G$27</f>
        <v>395833.70847283601</v>
      </c>
      <c r="CA23" s="133">
        <f ca="1">CA13/'Demographic-Economic'!$G$27</f>
        <v>393497.73343259603</v>
      </c>
      <c r="CB23" s="133">
        <f ca="1">CB13/'Demographic-Economic'!$G$27</f>
        <v>391175.54392722039</v>
      </c>
      <c r="CC23" s="133">
        <f ca="1">CC13/'Demographic-Economic'!$G$27</f>
        <v>388867.05860268418</v>
      </c>
      <c r="CD23" s="133">
        <f ca="1">CD13/'Demographic-Economic'!$G$27</f>
        <v>386572.19658506563</v>
      </c>
      <c r="CE23" s="133">
        <f ca="1">CE13/'Demographic-Economic'!$G$27</f>
        <v>384290.8774777127</v>
      </c>
      <c r="CF23" s="133">
        <f ca="1">CF13/'Demographic-Economic'!$G$27</f>
        <v>382023.02135842654</v>
      </c>
    </row>
    <row r="24" spans="1:84" x14ac:dyDescent="0.2">
      <c r="B24" s="118" t="s">
        <v>35</v>
      </c>
      <c r="C24" s="164"/>
      <c r="D24" s="164"/>
      <c r="E24" s="164"/>
      <c r="F24" s="133">
        <f ca="1">F14/'Demographic-Economic'!$H$27</f>
        <v>506073.18789250811</v>
      </c>
      <c r="G24" s="133">
        <f ca="1">G14/'Demographic-Economic'!$H$27</f>
        <v>509328.78535864764</v>
      </c>
      <c r="H24" s="133">
        <f ca="1">H14/'Demographic-Economic'!$H$27</f>
        <v>512605.32626758376</v>
      </c>
      <c r="I24" s="133">
        <f ca="1">I14/'Demographic-Economic'!$H$27</f>
        <v>515902.94534966967</v>
      </c>
      <c r="J24" s="133">
        <f ca="1">J14/'Demographic-Economic'!$H$27</f>
        <v>519221.7782019864</v>
      </c>
      <c r="K24" s="133">
        <f ca="1">K14/'Demographic-Economic'!$H$27</f>
        <v>522561.96129391872</v>
      </c>
      <c r="L24" s="133">
        <f ca="1">L14/'Demographic-Economic'!$H$27</f>
        <v>525923.63197276671</v>
      </c>
      <c r="M24" s="133">
        <f ca="1">M14/'Demographic-Economic'!$H$27</f>
        <v>529306.92846939352</v>
      </c>
      <c r="N24" s="133">
        <f ca="1">N14/'Demographic-Economic'!$H$27</f>
        <v>531564.43887894589</v>
      </c>
      <c r="O24" s="133">
        <f ca="1">O14/'Demographic-Economic'!$H$27</f>
        <v>533831.57764016942</v>
      </c>
      <c r="P24" s="133">
        <f ca="1">P14/'Demographic-Economic'!$H$27</f>
        <v>536108.38581828144</v>
      </c>
      <c r="Q24" s="133">
        <f ca="1">Q14/'Demographic-Economic'!$H$27</f>
        <v>538394.90465364384</v>
      </c>
      <c r="R24" s="133">
        <f ca="1">R14/'Demographic-Economic'!$H$27</f>
        <v>540691.17556251003</v>
      </c>
      <c r="S24" s="133">
        <f ca="1">S14/'Demographic-Economic'!$H$27</f>
        <v>542997.24013777473</v>
      </c>
      <c r="T24" s="133">
        <f ca="1">T14/'Demographic-Economic'!$H$27</f>
        <v>545313.14014972816</v>
      </c>
      <c r="U24" s="133">
        <f ca="1">U14/'Demographic-Economic'!$H$27</f>
        <v>547638.9175468114</v>
      </c>
      <c r="V24" s="133">
        <f ca="1">V14/'Demographic-Economic'!$H$27</f>
        <v>549974.61445637769</v>
      </c>
      <c r="W24" s="133">
        <f ca="1">W14/'Demographic-Economic'!$H$27</f>
        <v>552320.27318545408</v>
      </c>
      <c r="X24" s="133">
        <f ca="1">X14/'Demographic-Economic'!$H$27</f>
        <v>553492.55640809063</v>
      </c>
      <c r="Y24" s="133">
        <f ca="1">Y14/'Demographic-Economic'!$H$27</f>
        <v>554667.32776672509</v>
      </c>
      <c r="Z24" s="133">
        <f ca="1">Z14/'Demographic-Economic'!$H$27</f>
        <v>555844.59254235157</v>
      </c>
      <c r="AA24" s="133">
        <f ca="1">AA14/'Demographic-Economic'!$H$27</f>
        <v>557024.35602717276</v>
      </c>
      <c r="AB24" s="133">
        <f ca="1">AB14/'Demographic-Economic'!$H$27</f>
        <v>558206.62352462416</v>
      </c>
      <c r="AC24" s="133">
        <f ca="1">AC14/'Demographic-Economic'!$H$27</f>
        <v>559391.40034939733</v>
      </c>
      <c r="AD24" s="133">
        <f ca="1">AD14/'Demographic-Economic'!$H$27</f>
        <v>560578.6918274645</v>
      </c>
      <c r="AE24" s="133">
        <f ca="1">AE14/'Demographic-Economic'!$H$27</f>
        <v>561768.5032961017</v>
      </c>
      <c r="AF24" s="133">
        <f ca="1">AF14/'Demographic-Economic'!$H$27</f>
        <v>562960.84010391356</v>
      </c>
      <c r="AG24" s="133">
        <f ca="1">AG14/'Demographic-Economic'!$H$27</f>
        <v>564155.70761085663</v>
      </c>
      <c r="AH24" s="133">
        <f ca="1">AH14/'Demographic-Economic'!$H$27</f>
        <v>564221.42556423356</v>
      </c>
      <c r="AI24" s="133">
        <f ca="1">AI14/'Demographic-Economic'!$H$27</f>
        <v>564287.15117303142</v>
      </c>
      <c r="AJ24" s="133">
        <f ca="1">AJ14/'Demographic-Economic'!$H$27</f>
        <v>564352.88443814195</v>
      </c>
      <c r="AK24" s="133">
        <f ca="1">AK14/'Demographic-Economic'!$H$27</f>
        <v>564418.62536045711</v>
      </c>
      <c r="AL24" s="133">
        <f ca="1">AL14/'Demographic-Economic'!$H$27</f>
        <v>564484.37394086877</v>
      </c>
      <c r="AM24" s="133">
        <f ca="1">AM14/'Demographic-Economic'!$H$27</f>
        <v>564550.13018026901</v>
      </c>
      <c r="AN24" s="133">
        <f ca="1">AN14/'Demographic-Economic'!$H$27</f>
        <v>564615.89407955005</v>
      </c>
      <c r="AO24" s="133">
        <f ca="1">AO14/'Demographic-Economic'!$H$27</f>
        <v>564681.66563960421</v>
      </c>
      <c r="AP24" s="133">
        <f ca="1">AP14/'Demographic-Economic'!$H$27</f>
        <v>564747.44486132381</v>
      </c>
      <c r="AQ24" s="133">
        <f ca="1">AQ14/'Demographic-Economic'!$H$27</f>
        <v>564813.2317456014</v>
      </c>
      <c r="AR24" s="133">
        <f ca="1">AR14/'Demographic-Economic'!$H$27</f>
        <v>563952.57268514647</v>
      </c>
      <c r="AS24" s="133">
        <f ca="1">AS14/'Demographic-Economic'!$H$27</f>
        <v>563093.2250918753</v>
      </c>
      <c r="AT24" s="133">
        <f ca="1">AT14/'Demographic-Economic'!$H$27</f>
        <v>562235.18696738186</v>
      </c>
      <c r="AU24" s="133">
        <f ca="1">AU14/'Demographic-Economic'!$H$27</f>
        <v>561378.45631630532</v>
      </c>
      <c r="AV24" s="133">
        <f ca="1">AV14/'Demographic-Economic'!$H$27</f>
        <v>560523.03114632552</v>
      </c>
      <c r="AW24" s="133">
        <f ca="1">AW14/'Demographic-Economic'!$H$27</f>
        <v>559668.90946815815</v>
      </c>
      <c r="AX24" s="133">
        <f ca="1">AX14/'Demographic-Economic'!$H$27</f>
        <v>558816.08929555002</v>
      </c>
      <c r="AY24" s="133">
        <f ca="1">AY14/'Demographic-Economic'!$H$27</f>
        <v>557964.5686452745</v>
      </c>
      <c r="AZ24" s="133">
        <f ca="1">AZ14/'Demographic-Economic'!$H$27</f>
        <v>557114.34553712746</v>
      </c>
      <c r="BA24" s="133">
        <f ca="1">BA14/'Demographic-Economic'!$H$27</f>
        <v>556265.41799392167</v>
      </c>
      <c r="BB24" s="133">
        <f ca="1">BB14/'Demographic-Economic'!$H$27</f>
        <v>554531.74166012299</v>
      </c>
      <c r="BC24" s="133">
        <f ca="1">BC14/'Demographic-Economic'!$H$27</f>
        <v>552803.46856286074</v>
      </c>
      <c r="BD24" s="133">
        <f ca="1">BD14/'Demographic-Economic'!$H$27</f>
        <v>551080.58186221786</v>
      </c>
      <c r="BE24" s="133">
        <f ca="1">BE14/'Demographic-Economic'!$H$27</f>
        <v>549363.06477076176</v>
      </c>
      <c r="BF24" s="133">
        <f ca="1">BF14/'Demographic-Economic'!$H$27</f>
        <v>547650.90055337991</v>
      </c>
      <c r="BG24" s="133">
        <f ca="1">BG14/'Demographic-Economic'!$H$27</f>
        <v>545944.07252711686</v>
      </c>
      <c r="BH24" s="133">
        <f ca="1">BH14/'Demographic-Economic'!$H$27</f>
        <v>544242.56406101224</v>
      </c>
      <c r="BI24" s="133">
        <f ca="1">BI14/'Demographic-Economic'!$H$27</f>
        <v>542546.3585759378</v>
      </c>
      <c r="BJ24" s="133">
        <f ca="1">BJ14/'Demographic-Economic'!$H$27</f>
        <v>540855.43954443687</v>
      </c>
      <c r="BK24" s="133">
        <f ca="1">BK14/'Demographic-Economic'!$H$27</f>
        <v>539169.79049056256</v>
      </c>
      <c r="BL24" s="133">
        <f ca="1">BL14/'Demographic-Economic'!$H$27</f>
        <v>536686.09314577479</v>
      </c>
      <c r="BM24" s="133">
        <f ca="1">BM14/'Demographic-Economic'!$H$27</f>
        <v>534213.83700672467</v>
      </c>
      <c r="BN24" s="133">
        <f ca="1">BN14/'Demographic-Economic'!$H$27</f>
        <v>531752.96936924942</v>
      </c>
      <c r="BO24" s="133">
        <f ca="1">BO14/'Demographic-Economic'!$H$27</f>
        <v>529303.43777196947</v>
      </c>
      <c r="BP24" s="133">
        <f ca="1">BP14/'Demographic-Economic'!$H$27</f>
        <v>526865.18999516952</v>
      </c>
      <c r="BQ24" s="133">
        <f ca="1">BQ14/'Demographic-Economic'!$H$27</f>
        <v>524438.17405968555</v>
      </c>
      <c r="BR24" s="133">
        <f ca="1">BR14/'Demographic-Economic'!$H$27</f>
        <v>522022.33822579682</v>
      </c>
      <c r="BS24" s="133">
        <f ca="1">BS14/'Demographic-Economic'!$H$27</f>
        <v>519617.63099212246</v>
      </c>
      <c r="BT24" s="133">
        <f ca="1">BT14/'Demographic-Economic'!$H$27</f>
        <v>517224.00109452411</v>
      </c>
      <c r="BU24" s="133">
        <f ca="1">BU14/'Demographic-Economic'!$H$27</f>
        <v>514841.39750501263</v>
      </c>
      <c r="BV24" s="133">
        <f ca="1">BV14/'Demographic-Economic'!$H$27</f>
        <v>511803.10988950374</v>
      </c>
      <c r="BW24" s="133">
        <f ca="1">BW14/'Demographic-Economic'!$H$27</f>
        <v>508782.75243982708</v>
      </c>
      <c r="BX24" s="133">
        <f ca="1">BX14/'Demographic-Economic'!$H$27</f>
        <v>505780.21934281167</v>
      </c>
      <c r="BY24" s="133">
        <f ca="1">BY14/'Demographic-Economic'!$H$27</f>
        <v>502795.40540973301</v>
      </c>
      <c r="BZ24" s="133">
        <f ca="1">BZ14/'Demographic-Economic'!$H$27</f>
        <v>499828.20607262786</v>
      </c>
      <c r="CA24" s="133">
        <f ca="1">CA14/'Demographic-Economic'!$H$27</f>
        <v>496878.51738063077</v>
      </c>
      <c r="CB24" s="133">
        <f ca="1">CB14/'Demographic-Economic'!$H$27</f>
        <v>493946.23599633266</v>
      </c>
      <c r="CC24" s="133">
        <f ca="1">CC14/'Demographic-Economic'!$H$27</f>
        <v>491031.25919216016</v>
      </c>
      <c r="CD24" s="133">
        <f ca="1">CD14/'Demographic-Economic'!$H$27</f>
        <v>488133.48484677693</v>
      </c>
      <c r="CE24" s="133">
        <f ca="1">CE14/'Demographic-Economic'!$H$27</f>
        <v>485252.81144150608</v>
      </c>
      <c r="CF24" s="133">
        <f ca="1">CF14/'Demographic-Economic'!$H$27</f>
        <v>482389.13805677358</v>
      </c>
    </row>
    <row r="25" spans="1:84" x14ac:dyDescent="0.2">
      <c r="B25" s="118" t="s">
        <v>36</v>
      </c>
      <c r="C25" s="164"/>
      <c r="D25" s="164"/>
      <c r="E25" s="164"/>
      <c r="F25" s="133">
        <f ca="1">F15/'Demographic-Economic'!$I$27</f>
        <v>119190.53764302743</v>
      </c>
      <c r="G25" s="133">
        <f ca="1">G15/'Demographic-Economic'!$I$27</f>
        <v>119957.29711897277</v>
      </c>
      <c r="H25" s="133">
        <f ca="1">H15/'Demographic-Economic'!$I$27</f>
        <v>120728.98920203254</v>
      </c>
      <c r="I25" s="133">
        <f ca="1">I15/'Demographic-Economic'!$I$27</f>
        <v>121505.64562394757</v>
      </c>
      <c r="J25" s="133">
        <f ca="1">J15/'Demographic-Economic'!$I$27</f>
        <v>122287.29832059072</v>
      </c>
      <c r="K25" s="133">
        <f ca="1">K15/'Demographic-Economic'!$I$27</f>
        <v>123073.97943328014</v>
      </c>
      <c r="L25" s="133">
        <f ca="1">L15/'Demographic-Economic'!$I$27</f>
        <v>123865.72131010094</v>
      </c>
      <c r="M25" s="133">
        <f ca="1">M15/'Demographic-Economic'!$I$27</f>
        <v>124662.55650723523</v>
      </c>
      <c r="N25" s="133">
        <f ca="1">N15/'Demographic-Economic'!$I$27</f>
        <v>125194.24616376458</v>
      </c>
      <c r="O25" s="133">
        <f ca="1">O15/'Demographic-Economic'!$I$27</f>
        <v>125728.20349311231</v>
      </c>
      <c r="P25" s="133">
        <f ca="1">P15/'Demographic-Economic'!$I$27</f>
        <v>126264.43816697306</v>
      </c>
      <c r="Q25" s="133">
        <f ca="1">Q15/'Demographic-Economic'!$I$27</f>
        <v>126802.95989829159</v>
      </c>
      <c r="R25" s="133">
        <f ca="1">R15/'Demographic-Economic'!$I$27</f>
        <v>127343.77844143864</v>
      </c>
      <c r="S25" s="133">
        <f ca="1">S15/'Demographic-Economic'!$I$27</f>
        <v>127886.90359238762</v>
      </c>
      <c r="T25" s="133">
        <f ca="1">T15/'Demographic-Economic'!$I$27</f>
        <v>128432.34518889213</v>
      </c>
      <c r="U25" s="133">
        <f ca="1">U15/'Demographic-Economic'!$I$27</f>
        <v>128980.11311066404</v>
      </c>
      <c r="V25" s="133">
        <f ca="1">V15/'Demographic-Economic'!$I$27</f>
        <v>129530.21727955251</v>
      </c>
      <c r="W25" s="133">
        <f ca="1">W15/'Demographic-Economic'!$I$27</f>
        <v>130082.66765972371</v>
      </c>
      <c r="X25" s="133">
        <f ca="1">X15/'Demographic-Economic'!$I$27</f>
        <v>130358.76422227394</v>
      </c>
      <c r="Y25" s="133">
        <f ca="1">Y15/'Demographic-Economic'!$I$27</f>
        <v>130635.44679150148</v>
      </c>
      <c r="Z25" s="133">
        <f ca="1">Z15/'Demographic-Economic'!$I$27</f>
        <v>130912.71661118796</v>
      </c>
      <c r="AA25" s="133">
        <f ca="1">AA15/'Demographic-Economic'!$I$27</f>
        <v>131190.57492775485</v>
      </c>
      <c r="AB25" s="133">
        <f ca="1">AB15/'Demographic-Economic'!$I$27</f>
        <v>131469.02299026915</v>
      </c>
      <c r="AC25" s="133">
        <f ca="1">AC15/'Demographic-Economic'!$I$27</f>
        <v>131748.06205044893</v>
      </c>
      <c r="AD25" s="133">
        <f ca="1">AD15/'Demographic-Economic'!$I$27</f>
        <v>132027.69336266906</v>
      </c>
      <c r="AE25" s="133">
        <f ca="1">AE15/'Demographic-Economic'!$I$27</f>
        <v>132307.91818396671</v>
      </c>
      <c r="AF25" s="133">
        <f ca="1">AF15/'Demographic-Economic'!$I$27</f>
        <v>132588.73777404713</v>
      </c>
      <c r="AG25" s="133">
        <f ca="1">AG15/'Demographic-Economic'!$I$27</f>
        <v>132870.15339528924</v>
      </c>
      <c r="AH25" s="133">
        <f ca="1">AH15/'Demographic-Economic'!$I$27</f>
        <v>132885.63131109904</v>
      </c>
      <c r="AI25" s="133">
        <f ca="1">AI15/'Demographic-Economic'!$I$27</f>
        <v>132901.1110299163</v>
      </c>
      <c r="AJ25" s="133">
        <f ca="1">AJ15/'Demographic-Economic'!$I$27</f>
        <v>132916.59255195106</v>
      </c>
      <c r="AK25" s="133">
        <f ca="1">AK15/'Demographic-Economic'!$I$27</f>
        <v>132932.07587741339</v>
      </c>
      <c r="AL25" s="133">
        <f ca="1">AL15/'Demographic-Economic'!$I$27</f>
        <v>132947.56100651331</v>
      </c>
      <c r="AM25" s="133">
        <f ca="1">AM15/'Demographic-Economic'!$I$27</f>
        <v>132963.04793946096</v>
      </c>
      <c r="AN25" s="133">
        <f ca="1">AN15/'Demographic-Economic'!$I$27</f>
        <v>132978.53667646646</v>
      </c>
      <c r="AO25" s="133">
        <f ca="1">AO15/'Demographic-Economic'!$I$27</f>
        <v>132994.02721774002</v>
      </c>
      <c r="AP25" s="133">
        <f ca="1">AP15/'Demographic-Economic'!$I$27</f>
        <v>133009.51956349172</v>
      </c>
      <c r="AQ25" s="133">
        <f ca="1">AQ15/'Demographic-Economic'!$I$27</f>
        <v>133025.01371393184</v>
      </c>
      <c r="AR25" s="133">
        <f ca="1">AR15/'Demographic-Economic'!$I$27</f>
        <v>132822.31098516218</v>
      </c>
      <c r="AS25" s="133">
        <f ca="1">AS15/'Demographic-Economic'!$I$27</f>
        <v>132619.91713361122</v>
      </c>
      <c r="AT25" s="133">
        <f ca="1">AT15/'Demographic-Economic'!$I$27</f>
        <v>132417.83168861366</v>
      </c>
      <c r="AU25" s="133">
        <f ca="1">AU15/'Demographic-Economic'!$I$27</f>
        <v>132216.05418022143</v>
      </c>
      <c r="AV25" s="133">
        <f ca="1">AV15/'Demographic-Economic'!$I$27</f>
        <v>132014.58413920255</v>
      </c>
      <c r="AW25" s="133">
        <f ca="1">AW15/'Demographic-Economic'!$I$27</f>
        <v>131813.42109704003</v>
      </c>
      <c r="AX25" s="133">
        <f ca="1">AX15/'Demographic-Economic'!$I$27</f>
        <v>131612.56458593081</v>
      </c>
      <c r="AY25" s="133">
        <f ca="1">AY15/'Demographic-Economic'!$I$27</f>
        <v>131412.01413878478</v>
      </c>
      <c r="AZ25" s="133">
        <f ca="1">AZ15/'Demographic-Economic'!$I$27</f>
        <v>131211.76928922339</v>
      </c>
      <c r="BA25" s="133">
        <f ca="1">BA15/'Demographic-Economic'!$I$27</f>
        <v>131011.82957157891</v>
      </c>
      <c r="BB25" s="133">
        <f ca="1">BB15/'Demographic-Economic'!$I$27</f>
        <v>130603.51350333395</v>
      </c>
      <c r="BC25" s="133">
        <f ca="1">BC15/'Demographic-Economic'!$I$27</f>
        <v>130196.47000728443</v>
      </c>
      <c r="BD25" s="133">
        <f ca="1">BD15/'Demographic-Economic'!$I$27</f>
        <v>129790.69511728718</v>
      </c>
      <c r="BE25" s="133">
        <f ca="1">BE15/'Demographic-Economic'!$I$27</f>
        <v>129386.18487956001</v>
      </c>
      <c r="BF25" s="133">
        <f ca="1">BF15/'Demographic-Economic'!$I$27</f>
        <v>128982.93535264325</v>
      </c>
      <c r="BG25" s="133">
        <f ca="1">BG15/'Demographic-Economic'!$I$27</f>
        <v>128580.94260736136</v>
      </c>
      <c r="BH25" s="133">
        <f ca="1">BH15/'Demographic-Economic'!$I$27</f>
        <v>128180.20272678453</v>
      </c>
      <c r="BI25" s="133">
        <f ca="1">BI15/'Demographic-Economic'!$I$27</f>
        <v>127780.71180619062</v>
      </c>
      <c r="BJ25" s="133">
        <f ca="1">BJ15/'Demographic-Economic'!$I$27</f>
        <v>127382.46595302713</v>
      </c>
      <c r="BK25" s="133">
        <f ca="1">BK15/'Demographic-Economic'!$I$27</f>
        <v>126985.46128687315</v>
      </c>
      <c r="BL25" s="133">
        <f ca="1">BL15/'Demographic-Economic'!$I$27</f>
        <v>126400.50000271459</v>
      </c>
      <c r="BM25" s="133">
        <f ca="1">BM15/'Demographic-Economic'!$I$27</f>
        <v>125818.2333554105</v>
      </c>
      <c r="BN25" s="133">
        <f ca="1">BN15/'Demographic-Economic'!$I$27</f>
        <v>125238.64893205769</v>
      </c>
      <c r="BO25" s="133">
        <f ca="1">BO15/'Demographic-Economic'!$I$27</f>
        <v>124661.73437693332</v>
      </c>
      <c r="BP25" s="133">
        <f ca="1">BP15/'Demographic-Economic'!$I$27</f>
        <v>124087.47739123144</v>
      </c>
      <c r="BQ25" s="133">
        <f ca="1">BQ15/'Demographic-Economic'!$I$27</f>
        <v>123515.86573280078</v>
      </c>
      <c r="BR25" s="133">
        <f ca="1">BR15/'Demographic-Economic'!$I$27</f>
        <v>122946.88721588386</v>
      </c>
      <c r="BS25" s="133">
        <f ca="1">BS15/'Demographic-Economic'!$I$27</f>
        <v>122380.52971085714</v>
      </c>
      <c r="BT25" s="133">
        <f ca="1">BT15/'Demographic-Economic'!$I$27</f>
        <v>121816.78114397243</v>
      </c>
      <c r="BU25" s="133">
        <f ca="1">BU15/'Demographic-Economic'!$I$27</f>
        <v>121255.62949709957</v>
      </c>
      <c r="BV25" s="133">
        <f ca="1">BV15/'Demographic-Economic'!$I$27</f>
        <v>120540.05091465237</v>
      </c>
      <c r="BW25" s="133">
        <f ca="1">BW15/'Demographic-Economic'!$I$27</f>
        <v>119828.69525125461</v>
      </c>
      <c r="BX25" s="133">
        <f ca="1">BX15/'Demographic-Economic'!$I$27</f>
        <v>119121.5375857506</v>
      </c>
      <c r="BY25" s="133">
        <f ca="1">BY15/'Demographic-Economic'!$I$27</f>
        <v>118418.55314405437</v>
      </c>
      <c r="BZ25" s="133">
        <f ca="1">BZ15/'Demographic-Economic'!$I$27</f>
        <v>117719.71729828196</v>
      </c>
      <c r="CA25" s="133">
        <f ca="1">CA15/'Demographic-Economic'!$I$27</f>
        <v>117025.0055658885</v>
      </c>
      <c r="CB25" s="133">
        <f ca="1">CB15/'Demographic-Economic'!$I$27</f>
        <v>116334.39360881051</v>
      </c>
      <c r="CC25" s="133">
        <f ca="1">CC15/'Demographic-Economic'!$I$27</f>
        <v>115647.85723261333</v>
      </c>
      <c r="CD25" s="133">
        <f ca="1">CD15/'Demographic-Economic'!$I$27</f>
        <v>114965.37238564341</v>
      </c>
      <c r="CE25" s="133">
        <f ca="1">CE15/'Demographic-Economic'!$I$27</f>
        <v>114286.91515818577</v>
      </c>
      <c r="CF25" s="133">
        <f ca="1">CF15/'Demographic-Economic'!$I$27</f>
        <v>113612.46178162633</v>
      </c>
    </row>
    <row r="26" spans="1:84" x14ac:dyDescent="0.2">
      <c r="B26" s="126" t="s">
        <v>115</v>
      </c>
      <c r="C26" s="164"/>
      <c r="D26" s="164"/>
      <c r="E26" s="164"/>
      <c r="F26" s="148">
        <f t="shared" ref="F26:AH26" ca="1" si="6">SUM(F20:F25)</f>
        <v>7372858.762121411</v>
      </c>
      <c r="G26" s="134">
        <f t="shared" ca="1" si="6"/>
        <v>7420288.7799101928</v>
      </c>
      <c r="H26" s="134">
        <f t="shared" ca="1" si="6"/>
        <v>7468023.9176883874</v>
      </c>
      <c r="I26" s="134">
        <f t="shared" ca="1" si="6"/>
        <v>7516066.1383101605</v>
      </c>
      <c r="J26" s="134">
        <f t="shared" ca="1" si="6"/>
        <v>7564417.4172568275</v>
      </c>
      <c r="K26" s="134">
        <f t="shared" ca="1" si="6"/>
        <v>7613079.7427180903</v>
      </c>
      <c r="L26" s="134">
        <f t="shared" ca="1" si="6"/>
        <v>7662055.1156737786</v>
      </c>
      <c r="M26" s="134">
        <f t="shared" ca="1" si="6"/>
        <v>7711345.5499761542</v>
      </c>
      <c r="N26" s="134">
        <f t="shared" ca="1" si="6"/>
        <v>7744234.677086331</v>
      </c>
      <c r="O26" s="134">
        <f t="shared" ca="1" si="6"/>
        <v>7777264.0773401577</v>
      </c>
      <c r="P26" s="134">
        <f t="shared" ca="1" si="6"/>
        <v>7810434.3490069266</v>
      </c>
      <c r="Q26" s="134">
        <f t="shared" ca="1" si="6"/>
        <v>7843746.0929075703</v>
      </c>
      <c r="R26" s="134">
        <f t="shared" ca="1" si="6"/>
        <v>7877199.9124255376</v>
      </c>
      <c r="S26" s="134">
        <f t="shared" ca="1" si="6"/>
        <v>7910796.4135177284</v>
      </c>
      <c r="T26" s="134">
        <f t="shared" ca="1" si="6"/>
        <v>7944536.2047254676</v>
      </c>
      <c r="U26" s="134">
        <f t="shared" ca="1" si="6"/>
        <v>7978419.8971855231</v>
      </c>
      <c r="V26" s="134">
        <f t="shared" ca="1" si="6"/>
        <v>8012448.1046411851</v>
      </c>
      <c r="W26" s="134">
        <f t="shared" ca="1" si="6"/>
        <v>8046621.443453379</v>
      </c>
      <c r="X26" s="134">
        <f t="shared" ca="1" si="6"/>
        <v>8063700.1562492438</v>
      </c>
      <c r="Y26" s="134">
        <f t="shared" ca="1" si="6"/>
        <v>8080815.1181010418</v>
      </c>
      <c r="Z26" s="134">
        <f t="shared" ca="1" si="6"/>
        <v>8097966.405946305</v>
      </c>
      <c r="AA26" s="134">
        <f t="shared" ca="1" si="6"/>
        <v>8115154.0968858665</v>
      </c>
      <c r="AB26" s="134">
        <f t="shared" ca="1" si="6"/>
        <v>8132378.2681842037</v>
      </c>
      <c r="AC26" s="134">
        <f t="shared" ca="1" si="6"/>
        <v>8149638.9972697813</v>
      </c>
      <c r="AD26" s="134">
        <f t="shared" ca="1" si="6"/>
        <v>8166936.3617354101</v>
      </c>
      <c r="AE26" s="134">
        <f t="shared" ca="1" si="6"/>
        <v>8184270.4393385854</v>
      </c>
      <c r="AF26" s="134">
        <f t="shared" ca="1" si="6"/>
        <v>8201641.3080018396</v>
      </c>
      <c r="AG26" s="134">
        <f t="shared" ca="1" si="6"/>
        <v>8219049.0458130967</v>
      </c>
      <c r="AH26" s="134">
        <f t="shared" ca="1" si="6"/>
        <v>8220006.4748964291</v>
      </c>
      <c r="AI26" s="134">
        <f t="shared" ref="AI26:CF26" ca="1" si="7">SUM(AI20:AI25)</f>
        <v>8220964.0155097535</v>
      </c>
      <c r="AJ26" s="134">
        <f t="shared" ca="1" si="7"/>
        <v>8221921.6676660581</v>
      </c>
      <c r="AK26" s="134">
        <f t="shared" ca="1" si="7"/>
        <v>8222879.4313783376</v>
      </c>
      <c r="AL26" s="134">
        <f t="shared" ca="1" si="7"/>
        <v>8223837.3066595858</v>
      </c>
      <c r="AM26" s="134">
        <f t="shared" ca="1" si="7"/>
        <v>8224795.2935228013</v>
      </c>
      <c r="AN26" s="134">
        <f t="shared" ca="1" si="7"/>
        <v>8225753.3919809805</v>
      </c>
      <c r="AO26" s="134">
        <f t="shared" ca="1" si="7"/>
        <v>8226711.602047123</v>
      </c>
      <c r="AP26" s="134">
        <f t="shared" ca="1" si="7"/>
        <v>8227669.9237342309</v>
      </c>
      <c r="AQ26" s="134">
        <f t="shared" ca="1" si="7"/>
        <v>8228628.3570553064</v>
      </c>
      <c r="AR26" s="134">
        <f t="shared" ca="1" si="7"/>
        <v>8216089.6218547737</v>
      </c>
      <c r="AS26" s="134">
        <f t="shared" ca="1" si="7"/>
        <v>8203569.9931047447</v>
      </c>
      <c r="AT26" s="134">
        <f t="shared" ca="1" si="7"/>
        <v>8191069.4416909236</v>
      </c>
      <c r="AU26" s="134">
        <f t="shared" ca="1" si="7"/>
        <v>8178587.938543383</v>
      </c>
      <c r="AV26" s="134">
        <f t="shared" ca="1" si="7"/>
        <v>8166125.4546364797</v>
      </c>
      <c r="AW26" s="134">
        <f t="shared" ca="1" si="7"/>
        <v>8153681.9609888159</v>
      </c>
      <c r="AX26" s="134">
        <f t="shared" ca="1" si="7"/>
        <v>8141257.4286631383</v>
      </c>
      <c r="AY26" s="134">
        <f t="shared" ca="1" si="7"/>
        <v>8128851.8287663041</v>
      </c>
      <c r="AZ26" s="134">
        <f t="shared" ca="1" si="7"/>
        <v>8116465.1324491836</v>
      </c>
      <c r="BA26" s="134">
        <f t="shared" ca="1" si="7"/>
        <v>8104097.3109066207</v>
      </c>
      <c r="BB26" s="134">
        <f t="shared" ca="1" si="7"/>
        <v>8078839.7966692811</v>
      </c>
      <c r="BC26" s="134">
        <f t="shared" ca="1" si="7"/>
        <v>8053661.0008876808</v>
      </c>
      <c r="BD26" s="134">
        <f t="shared" ca="1" si="7"/>
        <v>8028560.6782251103</v>
      </c>
      <c r="BE26" s="134">
        <f t="shared" ca="1" si="7"/>
        <v>8003538.5841094963</v>
      </c>
      <c r="BF26" s="134">
        <f t="shared" ca="1" si="7"/>
        <v>7978594.4747310001</v>
      </c>
      <c r="BG26" s="134">
        <f t="shared" ca="1" si="7"/>
        <v>7953728.1070396528</v>
      </c>
      <c r="BH26" s="134">
        <f t="shared" ca="1" si="7"/>
        <v>7928939.238742983</v>
      </c>
      <c r="BI26" s="134">
        <f t="shared" ca="1" si="7"/>
        <v>7904227.6283036536</v>
      </c>
      <c r="BJ26" s="134">
        <f t="shared" ca="1" si="7"/>
        <v>7879593.0349371154</v>
      </c>
      <c r="BK26" s="134">
        <f t="shared" ca="1" si="7"/>
        <v>7855035.2186092557</v>
      </c>
      <c r="BL26" s="134">
        <f t="shared" ca="1" si="7"/>
        <v>7818850.8283489561</v>
      </c>
      <c r="BM26" s="134">
        <f t="shared" ca="1" si="7"/>
        <v>7782833.1222679224</v>
      </c>
      <c r="BN26" s="134">
        <f t="shared" ca="1" si="7"/>
        <v>7746981.332531861</v>
      </c>
      <c r="BO26" s="134">
        <f t="shared" ca="1" si="7"/>
        <v>7711294.6948435316</v>
      </c>
      <c r="BP26" s="134">
        <f t="shared" ca="1" si="7"/>
        <v>7675772.4484264366</v>
      </c>
      <c r="BQ26" s="134">
        <f t="shared" ca="1" si="7"/>
        <v>7640413.8360086177</v>
      </c>
      <c r="BR26" s="134">
        <f t="shared" ca="1" si="7"/>
        <v>7605218.1038065059</v>
      </c>
      <c r="BS26" s="134">
        <f t="shared" ca="1" si="7"/>
        <v>7570184.5015088506</v>
      </c>
      <c r="BT26" s="134">
        <f t="shared" ca="1" si="7"/>
        <v>7535312.282260729</v>
      </c>
      <c r="BU26" s="134">
        <f t="shared" ca="1" si="7"/>
        <v>7500600.7026476171</v>
      </c>
      <c r="BV26" s="134">
        <f t="shared" ca="1" si="7"/>
        <v>7456336.6198948137</v>
      </c>
      <c r="BW26" s="134">
        <f t="shared" ca="1" si="7"/>
        <v>7412333.7574228393</v>
      </c>
      <c r="BX26" s="134">
        <f t="shared" ca="1" si="7"/>
        <v>7368590.5736650154</v>
      </c>
      <c r="BY26" s="134">
        <f t="shared" ca="1" si="7"/>
        <v>7325105.5361520713</v>
      </c>
      <c r="BZ26" s="134">
        <f t="shared" ca="1" si="7"/>
        <v>7281877.1214584578</v>
      </c>
      <c r="CA26" s="134">
        <f t="shared" ca="1" si="7"/>
        <v>7238903.8151489757</v>
      </c>
      <c r="CB26" s="134">
        <f t="shared" ca="1" si="7"/>
        <v>7196184.1117257243</v>
      </c>
      <c r="CC26" s="134">
        <f t="shared" ca="1" si="7"/>
        <v>7153716.5145753501</v>
      </c>
      <c r="CD26" s="134">
        <f t="shared" ca="1" si="7"/>
        <v>7111499.5359166283</v>
      </c>
      <c r="CE26" s="134">
        <f t="shared" ca="1" si="7"/>
        <v>7069531.6967483293</v>
      </c>
      <c r="CF26" s="134">
        <f t="shared" ca="1" si="7"/>
        <v>7027811.5267974101</v>
      </c>
    </row>
    <row r="27" spans="1:84" x14ac:dyDescent="0.2">
      <c r="B27" s="126"/>
      <c r="C27" s="134"/>
      <c r="D27" s="134"/>
      <c r="E27" s="134"/>
      <c r="F27" s="148"/>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row>
    <row r="28" spans="1:84" ht="16" customHeight="1" x14ac:dyDescent="0.2">
      <c r="A28" s="118"/>
      <c r="B28" s="128" t="s">
        <v>156</v>
      </c>
      <c r="C28" s="128"/>
      <c r="D28" s="128"/>
      <c r="E28" s="128"/>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c r="BX28" s="129"/>
      <c r="BY28" s="129"/>
      <c r="BZ28" s="129"/>
      <c r="CA28" s="129"/>
      <c r="CB28" s="129"/>
      <c r="CC28" s="129"/>
      <c r="CD28" s="129"/>
      <c r="CE28" s="129"/>
      <c r="CF28" s="129"/>
    </row>
    <row r="29" spans="1:84" x14ac:dyDescent="0.2">
      <c r="A29" s="118"/>
      <c r="B29" s="118" t="s">
        <v>31</v>
      </c>
      <c r="C29" s="160">
        <f>INDEX('Demographic-Economic'!$D$36:$I$37, MATCH('Base Case 5 - Forecasts'!C$8,'Demographic-Economic'!$C$36:$C$37,0),MATCH('Base Case 5 - Forecasts'!$B29,'Demographic-Economic'!$D$8:$I$8,0))*1000</f>
        <v>534828123000</v>
      </c>
      <c r="D29" s="160">
        <f>INDEX('Demographic-Economic'!$D$36:$I$37, MATCH('Base Case 5 - Forecasts'!D$8,'Demographic-Economic'!$C$36:$C$37,0),MATCH('Base Case 5 - Forecasts'!$B29,'Demographic-Economic'!$D$8:$I$8,0))*1000</f>
        <v>531771287000</v>
      </c>
      <c r="E29" s="133" cm="1">
        <f t="array" aca="1" ref="E29" ca="1">(1+INDIRECT("'Case "&amp;$E$6&amp;" Assumptions'!$C$20"))*'Base Case 5 - Forecasts'!D29</f>
        <v>558297802077.68469</v>
      </c>
      <c r="F29" s="133" cm="1">
        <f t="array" aca="1" ref="F29" ca="1">(1+INDIRECT("'Case "&amp;$E$6&amp;" Assumptions'!$C$20"))*'Base Case 5 - Forecasts'!E29</f>
        <v>586147547685.80347</v>
      </c>
      <c r="G29" s="133" cm="1">
        <f t="array" aca="1" ref="G29" ca="1">(1+INDIRECT("'Case "&amp;$E$6&amp;" Assumptions'!$C$20"))*'Base Case 5 - Forecasts'!F29</f>
        <v>615386530950.86902</v>
      </c>
      <c r="H29" s="133" cm="1">
        <f t="array" aca="1" ref="H29" ca="1">(1+INDIRECT("'Case "&amp;$E$6&amp;" Assumptions'!$C$20"))*'Base Case 5 - Forecasts'!G29</f>
        <v>646084051653.73523</v>
      </c>
      <c r="I29" s="133" cm="1">
        <f t="array" aca="1" ref="I29" ca="1">(1+INDIRECT("'Case "&amp;$E$6&amp;" Assumptions'!$C$20"))*'Base Case 5 - Forecasts'!H29</f>
        <v>678312866478.11377</v>
      </c>
      <c r="J29" s="133" cm="1">
        <f t="array" aca="1" ref="J29" ca="1">(1+INDIRECT("'Case "&amp;$E$6&amp;" Assumptions'!$C$20"))*'Base Case 5 - Forecasts'!I29</f>
        <v>712149361452.35107</v>
      </c>
      <c r="K29" s="133" cm="1">
        <f t="array" aca="1" ref="K29" ca="1">(1+INDIRECT("'Case "&amp;$E$6&amp;" Assumptions'!$C$20"))*'Base Case 5 - Forecasts'!J29</f>
        <v>747673732993.17358</v>
      </c>
      <c r="L29" s="133" cm="1">
        <f t="array" aca="1" ref="L29" ca="1">(1+INDIRECT("'Case "&amp;$E$6&amp;" Assumptions'!$C$20"))*'Base Case 5 - Forecasts'!K29</f>
        <v>784970177980.49426</v>
      </c>
      <c r="M29" s="133" cm="1">
        <f t="array" aca="1" ref="M29" ca="1">(1+INDIRECT("'Case "&amp;$E$6&amp;" Assumptions'!$C$20"))*'Base Case 5 - Forecasts'!L29</f>
        <v>824127093313.78198</v>
      </c>
      <c r="N29" s="133" cm="1">
        <f t="array" aca="1" ref="N29" ca="1">(1+INDIRECT("'Case "&amp;$E$6&amp;" Assumptions'!$C$21"))*'Base Case 5 - Forecasts'!M29</f>
        <v>862117515115.42468</v>
      </c>
      <c r="O29" s="133" cm="1">
        <f t="array" aca="1" ref="O29" ca="1">(1+INDIRECT("'Case "&amp;$E$6&amp;" Assumptions'!$C$21"))*'Base Case 5 - Forecasts'!N29</f>
        <v>901859210671.29309</v>
      </c>
      <c r="P29" s="133" cm="1">
        <f t="array" aca="1" ref="P29" ca="1">(1+INDIRECT("'Case "&amp;$E$6&amp;" Assumptions'!$C$21"))*'Base Case 5 - Forecasts'!O29</f>
        <v>943432909797.39856</v>
      </c>
      <c r="Q29" s="133" cm="1">
        <f t="array" aca="1" ref="Q29" ca="1">(1+INDIRECT("'Case "&amp;$E$6&amp;" Assumptions'!$C$21"))*'Base Case 5 - Forecasts'!P29</f>
        <v>986923063774.30212</v>
      </c>
      <c r="R29" s="133" cm="1">
        <f t="array" aca="1" ref="R29" ca="1">(1+INDIRECT("'Case "&amp;$E$6&amp;" Assumptions'!$C$21"))*'Base Case 5 - Forecasts'!Q29</f>
        <v>1032418016898.3342</v>
      </c>
      <c r="S29" s="133" cm="1">
        <f t="array" aca="1" ref="S29" ca="1">(1+INDIRECT("'Case "&amp;$E$6&amp;" Assumptions'!$C$21"))*'Base Case 5 - Forecasts'!R29</f>
        <v>1080010185940.9429</v>
      </c>
      <c r="T29" s="133" cm="1">
        <f t="array" aca="1" ref="T29" ca="1">(1+INDIRECT("'Case "&amp;$E$6&amp;" Assumptions'!$C$21"))*'Base Case 5 - Forecasts'!S29</f>
        <v>1129796247880.7183</v>
      </c>
      <c r="U29" s="133" cm="1">
        <f t="array" aca="1" ref="U29" ca="1">(1+INDIRECT("'Case "&amp;$E$6&amp;" Assumptions'!$C$21"))*'Base Case 5 - Forecasts'!T29</f>
        <v>1181877336289.4446</v>
      </c>
      <c r="V29" s="133" cm="1">
        <f t="array" aca="1" ref="V29" ca="1">(1+INDIRECT("'Case "&amp;$E$6&amp;" Assumptions'!$C$21"))*'Base Case 5 - Forecasts'!U29</f>
        <v>1236359246771.1116</v>
      </c>
      <c r="W29" s="133" cm="1">
        <f t="array" aca="1" ref="W29" ca="1">(1+INDIRECT("'Case "&amp;$E$6&amp;" Assumptions'!$C$21"))*'Base Case 5 - Forecasts'!V29</f>
        <v>1293352651871.2061</v>
      </c>
      <c r="X29" s="133" cm="1">
        <f t="array" aca="1" ref="X29" ca="1">(1+INDIRECT("'Case "&amp;$E$6&amp;" Assumptions'!$C$22"))*'Base Case 5 - Forecasts'!W29</f>
        <v>1337764925137.5156</v>
      </c>
      <c r="Y29" s="133" cm="1">
        <f t="array" aca="1" ref="Y29" ca="1">(1+INDIRECT("'Case "&amp;$E$6&amp;" Assumptions'!$C$22"))*'Base Case 5 - Forecasts'!X29</f>
        <v>1383702265842.9553</v>
      </c>
      <c r="Z29" s="133" cm="1">
        <f t="array" aca="1" ref="Z29" ca="1">(1+INDIRECT("'Case "&amp;$E$6&amp;" Assumptions'!$C$22"))*'Base Case 5 - Forecasts'!Y29</f>
        <v>1431217043085.5884</v>
      </c>
      <c r="AA29" s="133" cm="1">
        <f t="array" aca="1" ref="AA29" ca="1">(1+INDIRECT("'Case "&amp;$E$6&amp;" Assumptions'!$C$22"))*'Base Case 5 - Forecasts'!Z29</f>
        <v>1480363424259.3184</v>
      </c>
      <c r="AB29" s="133" cm="1">
        <f t="array" aca="1" ref="AB29" ca="1">(1+INDIRECT("'Case "&amp;$E$6&amp;" Assumptions'!$C$22"))*'Base Case 5 - Forecasts'!AA29</f>
        <v>1531197436805.3428</v>
      </c>
      <c r="AC29" s="133" cm="1">
        <f t="array" aca="1" ref="AC29" ca="1">(1+INDIRECT("'Case "&amp;$E$6&amp;" Assumptions'!$C$22"))*'Base Case 5 - Forecasts'!AB29</f>
        <v>1583777032084.0818</v>
      </c>
      <c r="AD29" s="133" cm="1">
        <f t="array" aca="1" ref="AD29" ca="1">(1+INDIRECT("'Case "&amp;$E$6&amp;" Assumptions'!$C$22"))*'Base Case 5 - Forecasts'!AC29</f>
        <v>1638162151440.3977</v>
      </c>
      <c r="AE29" s="133" cm="1">
        <f t="array" aca="1" ref="AE29" ca="1">(1+INDIRECT("'Case "&amp;$E$6&amp;" Assumptions'!$C$22"))*'Base Case 5 - Forecasts'!AD29</f>
        <v>1694414794537.4187</v>
      </c>
      <c r="AF29" s="133" cm="1">
        <f t="array" aca="1" ref="AF29" ca="1">(1+INDIRECT("'Case "&amp;$E$6&amp;" Assumptions'!$C$22"))*'Base Case 5 - Forecasts'!AE29</f>
        <v>1752599090036.8704</v>
      </c>
      <c r="AG29" s="133" cm="1">
        <f t="array" aca="1" ref="AG29" ca="1">(1+INDIRECT("'Case "&amp;$E$6&amp;" Assumptions'!$C$22"))*'Base Case 5 - Forecasts'!AF29</f>
        <v>1812781368706.489</v>
      </c>
      <c r="AH29" s="133" cm="1">
        <f t="array" aca="1" ref="AH29" ca="1">(1+INDIRECT("'Case "&amp;$E$6&amp;" Assumptions'!$C$23"))*'Base Case 5 - Forecasts'!AG29</f>
        <v>1862609830432.5767</v>
      </c>
      <c r="AI29" s="133" cm="1">
        <f t="array" aca="1" ref="AI29" ca="1">(1+INDIRECT("'Case "&amp;$E$6&amp;" Assumptions'!$C$23"))*'Base Case 5 - Forecasts'!AH29</f>
        <v>1913807941935.9895</v>
      </c>
      <c r="AJ29" s="133" cm="1">
        <f t="array" aca="1" ref="AJ29" ca="1">(1+INDIRECT("'Case "&amp;$E$6&amp;" Assumptions'!$C$23"))*'Base Case 5 - Forecasts'!AI29</f>
        <v>1966413351188.3394</v>
      </c>
      <c r="AK29" s="133" cm="1">
        <f t="array" aca="1" ref="AK29" ca="1">(1+INDIRECT("'Case "&amp;$E$6&amp;" Assumptions'!$C$23"))*'Base Case 5 - Forecasts'!AJ29</f>
        <v>2020464741002.2539</v>
      </c>
      <c r="AL29" s="133" cm="1">
        <f t="array" aca="1" ref="AL29" ca="1">(1+INDIRECT("'Case "&amp;$E$6&amp;" Assumptions'!$C$23"))*'Base Case 5 - Forecasts'!AK29</f>
        <v>2076001857476.3591</v>
      </c>
      <c r="AM29" s="133" cm="1">
        <f t="array" aca="1" ref="AM29" ca="1">(1+INDIRECT("'Case "&amp;$E$6&amp;" Assumptions'!$C$23"))*'Base Case 5 - Forecasts'!AL29</f>
        <v>2133065539222.1396</v>
      </c>
      <c r="AN29" s="133" cm="1">
        <f t="array" aca="1" ref="AN29" ca="1">(1+INDIRECT("'Case "&amp;$E$6&amp;" Assumptions'!$C$23"))*'Base Case 5 - Forecasts'!AM29</f>
        <v>2191697747394.1643</v>
      </c>
      <c r="AO29" s="133" cm="1">
        <f t="array" aca="1" ref="AO29" ca="1">(1+INDIRECT("'Case "&amp;$E$6&amp;" Assumptions'!$C$23"))*'Base Case 5 - Forecasts'!AN29</f>
        <v>2251941596545.7632</v>
      </c>
      <c r="AP29" s="133" cm="1">
        <f t="array" aca="1" ref="AP29" ca="1">(1+INDIRECT("'Case "&amp;$E$6&amp;" Assumptions'!$C$23"))*'Base Case 5 - Forecasts'!AO29</f>
        <v>2313841386332.8423</v>
      </c>
      <c r="AQ29" s="133" cm="1">
        <f t="array" aca="1" ref="AQ29" ca="1">(1+INDIRECT("'Case "&amp;$E$6&amp;" Assumptions'!$C$23"))*'Base Case 5 - Forecasts'!AP29</f>
        <v>2377442634089.1519</v>
      </c>
      <c r="AR29" s="133" cm="1">
        <f t="array" aca="1" ref="AR29" ca="1">(1+INDIRECT("'Case "&amp;$E$6&amp;" Assumptions'!$C$24"))*'Base Case 5 - Forecasts'!AQ29</f>
        <v>2434293477045.3921</v>
      </c>
      <c r="AS29" s="133" cm="1">
        <f t="array" aca="1" ref="AS29" ca="1">(1+INDIRECT("'Case "&amp;$E$6&amp;" Assumptions'!$C$24"))*'Base Case 5 - Forecasts'!AR29</f>
        <v>2492503771665.5728</v>
      </c>
      <c r="AT29" s="133" cm="1">
        <f t="array" aca="1" ref="AT29" ca="1">(1+INDIRECT("'Case "&amp;$E$6&amp;" Assumptions'!$C$24"))*'Base Case 5 - Forecasts'!AS29</f>
        <v>2552106025978.2554</v>
      </c>
      <c r="AU29" s="133" cm="1">
        <f t="array" aca="1" ref="AU29" ca="1">(1+INDIRECT("'Case "&amp;$E$6&amp;" Assumptions'!$C$24"))*'Base Case 5 - Forecasts'!AT29</f>
        <v>2613133525363.5986</v>
      </c>
      <c r="AV29" s="133" cm="1">
        <f t="array" aca="1" ref="AV29" ca="1">(1+INDIRECT("'Case "&amp;$E$6&amp;" Assumptions'!$C$24"))*'Base Case 5 - Forecasts'!AU29</f>
        <v>2675620351141.8569</v>
      </c>
      <c r="AW29" s="133" cm="1">
        <f t="array" aca="1" ref="AW29" ca="1">(1+INDIRECT("'Case "&amp;$E$6&amp;" Assumptions'!$C$24"))*'Base Case 5 - Forecasts'!AV29</f>
        <v>2739601399606.3818</v>
      </c>
      <c r="AX29" s="133" cm="1">
        <f t="array" aca="1" ref="AX29" ca="1">(1+INDIRECT("'Case "&amp;$E$6&amp;" Assumptions'!$C$24"))*'Base Case 5 - Forecasts'!AW29</f>
        <v>2805112401511.7505</v>
      </c>
      <c r="AY29" s="133" cm="1">
        <f t="array" aca="1" ref="AY29" ca="1">(1+INDIRECT("'Case "&amp;$E$6&amp;" Assumptions'!$C$24"))*'Base Case 5 - Forecasts'!AX29</f>
        <v>2872189942027.9043</v>
      </c>
      <c r="AZ29" s="133" cm="1">
        <f t="array" aca="1" ref="AZ29" ca="1">(1+INDIRECT("'Case "&amp;$E$6&amp;" Assumptions'!$C$24"))*'Base Case 5 - Forecasts'!AY29</f>
        <v>2940871481171.4473</v>
      </c>
      <c r="BA29" s="133" cm="1">
        <f t="array" aca="1" ref="BA29" ca="1">(1+INDIRECT("'Case "&amp;$E$6&amp;" Assumptions'!$C$24"))*'Base Case 5 - Forecasts'!AZ29</f>
        <v>3011195374725.5049</v>
      </c>
      <c r="BB29" s="133" cm="1">
        <f t="array" aca="1" ref="BB29" ca="1">(1+INDIRECT("'Case "&amp;$E$6&amp;" Assumptions'!$C$25"))*'Base Case 5 - Forecasts'!BA29</f>
        <v>3072305359955.6616</v>
      </c>
      <c r="BC29" s="133" cm="1">
        <f t="array" aca="1" ref="BC29" ca="1">(1+INDIRECT("'Case "&amp;$E$6&amp;" Assumptions'!$C$25"))*'Base Case 5 - Forecasts'!BB29</f>
        <v>3134655527183.3647</v>
      </c>
      <c r="BD29" s="133" cm="1">
        <f t="array" aca="1" ref="BD29" ca="1">(1+INDIRECT("'Case "&amp;$E$6&amp;" Assumptions'!$C$25"))*'Base Case 5 - Forecasts'!BC29</f>
        <v>3198271044985.9141</v>
      </c>
      <c r="BE29" s="133" cm="1">
        <f t="array" aca="1" ref="BE29" ca="1">(1+INDIRECT("'Case "&amp;$E$6&amp;" Assumptions'!$C$25"))*'Base Case 5 - Forecasts'!BD29</f>
        <v>3263177592718.2891</v>
      </c>
      <c r="BF29" s="133" cm="1">
        <f t="array" aca="1" ref="BF29" ca="1">(1+INDIRECT("'Case "&amp;$E$6&amp;" Assumptions'!$C$25"))*'Base Case 5 - Forecasts'!BE29</f>
        <v>3329401370879.0039</v>
      </c>
      <c r="BG29" s="133" cm="1">
        <f t="array" aca="1" ref="BG29" ca="1">(1+INDIRECT("'Case "&amp;$E$6&amp;" Assumptions'!$C$25"))*'Base Case 5 - Forecasts'!BF29</f>
        <v>3396969111686.3325</v>
      </c>
      <c r="BH29" s="133" cm="1">
        <f t="array" aca="1" ref="BH29" ca="1">(1+INDIRECT("'Case "&amp;$E$6&amp;" Assumptions'!$C$25"))*'Base Case 5 - Forecasts'!BG29</f>
        <v>3465908089869.166</v>
      </c>
      <c r="BI29" s="133" cm="1">
        <f t="array" aca="1" ref="BI29" ca="1">(1+INDIRECT("'Case "&amp;$E$6&amp;" Assumptions'!$C$25"))*'Base Case 5 - Forecasts'!BH29</f>
        <v>3536246133676.8657</v>
      </c>
      <c r="BJ29" s="133" cm="1">
        <f t="array" aca="1" ref="BJ29" ca="1">(1+INDIRECT("'Case "&amp;$E$6&amp;" Assumptions'!$C$25"))*'Base Case 5 - Forecasts'!BI29</f>
        <v>3608011636112.5527</v>
      </c>
      <c r="BK29" s="133" cm="1">
        <f t="array" aca="1" ref="BK29" ca="1">(1+INDIRECT("'Case "&amp;$E$6&amp;" Assumptions'!$C$25"))*'Base Case 5 - Forecasts'!BJ29</f>
        <v>3681233566394.3667</v>
      </c>
      <c r="BL29" s="133" cm="1">
        <f t="array" aca="1" ref="BL29" ca="1">(1+INDIRECT("'Case "&amp;$E$6&amp;" Assumptions'!$C$26"))*'Base Case 5 - Forecasts'!BK29</f>
        <v>3746248918070.271</v>
      </c>
      <c r="BM29" s="133" cm="1">
        <f t="array" aca="1" ref="BM29" ca="1">(1+INDIRECT("'Case "&amp;$E$6&amp;" Assumptions'!$C$26"))*'Base Case 5 - Forecasts'!BL29</f>
        <v>3812412525046.2817</v>
      </c>
      <c r="BN29" s="133" cm="1">
        <f t="array" aca="1" ref="BN29" ca="1">(1+INDIRECT("'Case "&amp;$E$6&amp;" Assumptions'!$C$26"))*'Base Case 5 - Forecasts'!BM29</f>
        <v>3879744666997.894</v>
      </c>
      <c r="BO29" s="133" cm="1">
        <f t="array" aca="1" ref="BO29" ca="1">(1+INDIRECT("'Case "&amp;$E$6&amp;" Assumptions'!$C$26"))*'Base Case 5 - Forecasts'!BN29</f>
        <v>3948265981765.9336</v>
      </c>
      <c r="BP29" s="133" cm="1">
        <f t="array" aca="1" ref="BP29" ca="1">(1+INDIRECT("'Case "&amp;$E$6&amp;" Assumptions'!$C$26"))*'Base Case 5 - Forecasts'!BO29</f>
        <v>4017997471682.2192</v>
      </c>
      <c r="BQ29" s="133" cm="1">
        <f t="array" aca="1" ref="BQ29" ca="1">(1+INDIRECT("'Case "&amp;$E$6&amp;" Assumptions'!$C$26"))*'Base Case 5 - Forecasts'!BP29</f>
        <v>4088960510006.9458</v>
      </c>
      <c r="BR29" s="133" cm="1">
        <f t="array" aca="1" ref="BR29" ca="1">(1+INDIRECT("'Case "&amp;$E$6&amp;" Assumptions'!$C$26"))*'Base Case 5 - Forecasts'!BQ29</f>
        <v>4161176847479.7598</v>
      </c>
      <c r="BS29" s="133" cm="1">
        <f t="array" aca="1" ref="BS29" ca="1">(1+INDIRECT("'Case "&amp;$E$6&amp;" Assumptions'!$C$26"))*'Base Case 5 - Forecasts'!BR29</f>
        <v>4234668618986.5352</v>
      </c>
      <c r="BT29" s="133" cm="1">
        <f t="array" aca="1" ref="BT29" ca="1">(1+INDIRECT("'Case "&amp;$E$6&amp;" Assumptions'!$C$26"))*'Base Case 5 - Forecasts'!BS29</f>
        <v>4309458350343.8936</v>
      </c>
      <c r="BU29" s="133" cm="1">
        <f t="array" aca="1" ref="BU29" ca="1">(1+INDIRECT("'Case "&amp;$E$6&amp;" Assumptions'!$C$26"))*'Base Case 5 - Forecasts'!BT29</f>
        <v>4385568965203.5469</v>
      </c>
      <c r="BV29" s="133" cm="1">
        <f t="array" aca="1" ref="BV29" ca="1">(1+INDIRECT("'Case "&amp;$E$6&amp;" Assumptions'!$C$27"))*'Base Case 5 - Forecasts'!BU29</f>
        <v>4454409947933.4023</v>
      </c>
      <c r="BW29" s="133" cm="1">
        <f t="array" aca="1" ref="BW29" ca="1">(1+INDIRECT("'Case "&amp;$E$6&amp;" Assumptions'!$C$27"))*'Base Case 5 - Forecasts'!BV29</f>
        <v>4524331538662.0859</v>
      </c>
      <c r="BX29" s="133" cm="1">
        <f t="array" aca="1" ref="BX29" ca="1">(1+INDIRECT("'Case "&amp;$E$6&amp;" Assumptions'!$C$27"))*'Base Case 5 - Forecasts'!BW29</f>
        <v>4595350699867.4824</v>
      </c>
      <c r="BY29" s="133" cm="1">
        <f t="array" aca="1" ref="BY29" ca="1">(1+INDIRECT("'Case "&amp;$E$6&amp;" Assumptions'!$C$27"))*'Base Case 5 - Forecasts'!BX29</f>
        <v>4667484660290.2256</v>
      </c>
      <c r="BZ29" s="133" cm="1">
        <f t="array" aca="1" ref="BZ29" ca="1">(1+INDIRECT("'Case "&amp;$E$6&amp;" Assumptions'!$C$27"))*'Base Case 5 - Forecasts'!BY29</f>
        <v>4740750919113.2676</v>
      </c>
      <c r="CA29" s="133" cm="1">
        <f t="array" aca="1" ref="CA29" ca="1">(1+INDIRECT("'Case "&amp;$E$6&amp;" Assumptions'!$C$27"))*'Base Case 5 - Forecasts'!BZ29</f>
        <v>4815167250207.0537</v>
      </c>
      <c r="CB29" s="133" cm="1">
        <f t="array" aca="1" ref="CB29" ca="1">(1+INDIRECT("'Case "&amp;$E$6&amp;" Assumptions'!$C$27"))*'Base Case 5 - Forecasts'!CA29</f>
        <v>4890751706441.3389</v>
      </c>
      <c r="CC29" s="133" cm="1">
        <f t="array" aca="1" ref="CC29" ca="1">(1+INDIRECT("'Case "&amp;$E$6&amp;" Assumptions'!$C$27"))*'Base Case 5 - Forecasts'!CB29</f>
        <v>4967522624064.6836</v>
      </c>
      <c r="CD29" s="133" cm="1">
        <f t="array" aca="1" ref="CD29" ca="1">(1+INDIRECT("'Case "&amp;$E$6&amp;" Assumptions'!$C$27"))*'Base Case 5 - Forecasts'!CC29</f>
        <v>5045498627152.6953</v>
      </c>
      <c r="CE29" s="133" cm="1">
        <f t="array" aca="1" ref="CE29" ca="1">(1+INDIRECT("'Case "&amp;$E$6&amp;" Assumptions'!$C$27"))*'Base Case 5 - Forecasts'!CD29</f>
        <v>5124698632126.0996</v>
      </c>
      <c r="CF29" s="133" cm="1">
        <f t="array" aca="1" ref="CF29" ca="1">(1+INDIRECT("'Case "&amp;$E$6&amp;" Assumptions'!$C$27"))*'Base Case 5 - Forecasts'!CE29</f>
        <v>5205141852339.7236</v>
      </c>
    </row>
    <row r="30" spans="1:84" x14ac:dyDescent="0.2">
      <c r="A30" s="118"/>
      <c r="B30" s="118" t="s">
        <v>32</v>
      </c>
      <c r="C30" s="160">
        <f>INDEX('Demographic-Economic'!$D$36:$I$37, MATCH('Base Case 5 - Forecasts'!C$8,'Demographic-Economic'!$C$36:$C$37,0),MATCH('Base Case 5 - Forecasts'!$B30,'Demographic-Economic'!$D$8:$I$8,0))*1000</f>
        <v>223457321000</v>
      </c>
      <c r="D30" s="160">
        <f>INDEX('Demographic-Economic'!$D$36:$I$37, MATCH('Base Case 5 - Forecasts'!D$8,'Demographic-Economic'!$C$36:$C$37,0),MATCH('Base Case 5 - Forecasts'!$B30,'Demographic-Economic'!$D$8:$I$8,0))*1000</f>
        <v>222153795000</v>
      </c>
      <c r="E30" s="133" cm="1">
        <f t="array" aca="1" ref="E30" ca="1">(1+INDIRECT("'Case "&amp;$E$6&amp;" Assumptions'!$C$20"))*'Base Case 5 - Forecasts'!D30</f>
        <v>233235562926.72971</v>
      </c>
      <c r="F30" s="133" cm="1">
        <f t="array" aca="1" ref="F30" ca="1">(1+INDIRECT("'Case "&amp;$E$6&amp;" Assumptions'!$C$20"))*'Base Case 5 - Forecasts'!E30</f>
        <v>244870126183.29791</v>
      </c>
      <c r="G30" s="133" cm="1">
        <f t="array" aca="1" ref="G30" ca="1">(1+INDIRECT("'Case "&amp;$E$6&amp;" Assumptions'!$C$20"))*'Base Case 5 - Forecasts'!F30</f>
        <v>257085060033.75195</v>
      </c>
      <c r="H30" s="133" cm="1">
        <f t="array" aca="1" ref="H30" ca="1">(1+INDIRECT("'Case "&amp;$E$6&amp;" Assumptions'!$C$20"))*'Base Case 5 - Forecasts'!G30</f>
        <v>269909315287.74576</v>
      </c>
      <c r="I30" s="133" cm="1">
        <f t="array" aca="1" ref="I30" ca="1">(1+INDIRECT("'Case "&amp;$E$6&amp;" Assumptions'!$C$20"))*'Base Case 5 - Forecasts'!H30</f>
        <v>283373286917.3158</v>
      </c>
      <c r="J30" s="133" cm="1">
        <f t="array" aca="1" ref="J30" ca="1">(1+INDIRECT("'Case "&amp;$E$6&amp;" Assumptions'!$C$20"))*'Base Case 5 - Forecasts'!I30</f>
        <v>297508886096.48932</v>
      </c>
      <c r="K30" s="133" cm="1">
        <f t="array" aca="1" ref="K30" ca="1">(1+INDIRECT("'Case "&amp;$E$6&amp;" Assumptions'!$C$20"))*'Base Case 5 - Forecasts'!J30</f>
        <v>312349615834.46729</v>
      </c>
      <c r="L30" s="133" cm="1">
        <f t="array" aca="1" ref="L30" ca="1">(1+INDIRECT("'Case "&amp;$E$6&amp;" Assumptions'!$C$20"))*'Base Case 5 - Forecasts'!K30</f>
        <v>327930650381.64099</v>
      </c>
      <c r="M30" s="133" cm="1">
        <f t="array" aca="1" ref="M30" ca="1">(1+INDIRECT("'Case "&amp;$E$6&amp;" Assumptions'!$C$20"))*'Base Case 5 - Forecasts'!L30</f>
        <v>344288918596.64441</v>
      </c>
      <c r="N30" s="133" cm="1">
        <f t="array" aca="1" ref="N30" ca="1">(1+INDIRECT("'Case "&amp;$E$6&amp;" Assumptions'!$C$21"))*'Base Case 5 - Forecasts'!M30</f>
        <v>360159870231.69513</v>
      </c>
      <c r="O30" s="133" cm="1">
        <f t="array" aca="1" ref="O30" ca="1">(1+INDIRECT("'Case "&amp;$E$6&amp;" Assumptions'!$C$21"))*'Base Case 5 - Forecasts'!N30</f>
        <v>376762437356.51776</v>
      </c>
      <c r="P30" s="133" cm="1">
        <f t="array" aca="1" ref="P30" ca="1">(1+INDIRECT("'Case "&amp;$E$6&amp;" Assumptions'!$C$21"))*'Base Case 5 - Forecasts'!O30</f>
        <v>394130345814.22375</v>
      </c>
      <c r="Q30" s="133" cm="1">
        <f t="array" aca="1" ref="Q30" ca="1">(1+INDIRECT("'Case "&amp;$E$6&amp;" Assumptions'!$C$21"))*'Base Case 5 - Forecasts'!P30</f>
        <v>412298876134.10822</v>
      </c>
      <c r="R30" s="133" cm="1">
        <f t="array" aca="1" ref="R30" ca="1">(1+INDIRECT("'Case "&amp;$E$6&amp;" Assumptions'!$C$21"))*'Base Case 5 - Forecasts'!Q30</f>
        <v>431304935199.21686</v>
      </c>
      <c r="S30" s="133" cm="1">
        <f t="array" aca="1" ref="S30" ca="1">(1+INDIRECT("'Case "&amp;$E$6&amp;" Assumptions'!$C$21"))*'Base Case 5 - Forecasts'!R30</f>
        <v>451187131217.62848</v>
      </c>
      <c r="T30" s="133" cm="1">
        <f t="array" aca="1" ref="T30" ca="1">(1+INDIRECT("'Case "&amp;$E$6&amp;" Assumptions'!$C$21"))*'Base Case 5 - Forecasts'!S30</f>
        <v>471985852149.7464</v>
      </c>
      <c r="U30" s="133" cm="1">
        <f t="array" aca="1" ref="U30" ca="1">(1+INDIRECT("'Case "&amp;$E$6&amp;" Assumptions'!$C$21"))*'Base Case 5 - Forecasts'!T30</f>
        <v>493743347750.91278</v>
      </c>
      <c r="V30" s="133" cm="1">
        <f t="array" aca="1" ref="V30" ca="1">(1+INDIRECT("'Case "&amp;$E$6&amp;" Assumptions'!$C$21"))*'Base Case 5 - Forecasts'!U30</f>
        <v>516503815396.00513</v>
      </c>
      <c r="W30" s="133" cm="1">
        <f t="array" aca="1" ref="W30" ca="1">(1+INDIRECT("'Case "&amp;$E$6&amp;" Assumptions'!$C$21"))*'Base Case 5 - Forecasts'!V30</f>
        <v>540313489860.35504</v>
      </c>
      <c r="X30" s="133" cm="1">
        <f t="array" aca="1" ref="X30" ca="1">(1+INDIRECT("'Case "&amp;$E$6&amp;" Assumptions'!$C$22"))*'Base Case 5 - Forecasts'!W30</f>
        <v>558867246507.03113</v>
      </c>
      <c r="Y30" s="133" cm="1">
        <f t="array" aca="1" ref="Y30" ca="1">(1+INDIRECT("'Case "&amp;$E$6&amp;" Assumptions'!$C$22"))*'Base Case 5 - Forecasts'!X30</f>
        <v>578058118258.48291</v>
      </c>
      <c r="Z30" s="133" cm="1">
        <f t="array" aca="1" ref="Z30" ca="1">(1+INDIRECT("'Case "&amp;$E$6&amp;" Assumptions'!$C$22"))*'Base Case 5 - Forecasts'!Y30</f>
        <v>597907982929.77832</v>
      </c>
      <c r="AA30" s="133" cm="1">
        <f t="array" aca="1" ref="AA30" ca="1">(1+INDIRECT("'Case "&amp;$E$6&amp;" Assumptions'!$C$22"))*'Base Case 5 - Forecasts'!Z30</f>
        <v>618439469595.51233</v>
      </c>
      <c r="AB30" s="133" cm="1">
        <f t="array" aca="1" ref="AB30" ca="1">(1+INDIRECT("'Case "&amp;$E$6&amp;" Assumptions'!$C$22"))*'Base Case 5 - Forecasts'!AA30</f>
        <v>639675984387.21252</v>
      </c>
      <c r="AC30" s="133" cm="1">
        <f t="array" aca="1" ref="AC30" ca="1">(1+INDIRECT("'Case "&amp;$E$6&amp;" Assumptions'!$C$22"))*'Base Case 5 - Forecasts'!AB30</f>
        <v>661641737176.59912</v>
      </c>
      <c r="AD30" s="133" cm="1">
        <f t="array" aca="1" ref="AD30" ca="1">(1+INDIRECT("'Case "&amp;$E$6&amp;" Assumptions'!$C$22"))*'Base Case 5 - Forecasts'!AC30</f>
        <v>684361769175.11792</v>
      </c>
      <c r="AE30" s="133" cm="1">
        <f t="array" aca="1" ref="AE30" ca="1">(1+INDIRECT("'Case "&amp;$E$6&amp;" Assumptions'!$C$22"))*'Base Case 5 - Forecasts'!AD30</f>
        <v>707861981481.20996</v>
      </c>
      <c r="AF30" s="133" cm="1">
        <f t="array" aca="1" ref="AF30" ca="1">(1+INDIRECT("'Case "&amp;$E$6&amp;" Assumptions'!$C$22"))*'Base Case 5 - Forecasts'!AE30</f>
        <v>732169164607.86243</v>
      </c>
      <c r="AG30" s="133" cm="1">
        <f t="array" aca="1" ref="AG30" ca="1">(1+INDIRECT("'Case "&amp;$E$6&amp;" Assumptions'!$C$22"))*'Base Case 5 - Forecasts'!AF30</f>
        <v>757311029024.10217</v>
      </c>
      <c r="AH30" s="133" cm="1">
        <f t="array" aca="1" ref="AH30" ca="1">(1+INDIRECT("'Case "&amp;$E$6&amp;" Assumptions'!$C$23"))*'Base Case 5 - Forecasts'!AG30</f>
        <v>778127462972.44849</v>
      </c>
      <c r="AI30" s="133" cm="1">
        <f t="array" aca="1" ref="AI30" ca="1">(1+INDIRECT("'Case "&amp;$E$6&amp;" Assumptions'!$C$23"))*'Base Case 5 - Forecasts'!AH30</f>
        <v>799516084444.43921</v>
      </c>
      <c r="AJ30" s="133" cm="1">
        <f t="array" aca="1" ref="AJ30" ca="1">(1+INDIRECT("'Case "&amp;$E$6&amp;" Assumptions'!$C$23"))*'Base Case 5 - Forecasts'!AI30</f>
        <v>821492621329.05981</v>
      </c>
      <c r="AK30" s="133" cm="1">
        <f t="array" aca="1" ref="AK30" ca="1">(1+INDIRECT("'Case "&amp;$E$6&amp;" Assumptions'!$C$23"))*'Base Case 5 - Forecasts'!AJ30</f>
        <v>844073233832.46765</v>
      </c>
      <c r="AL30" s="133" cm="1">
        <f t="array" aca="1" ref="AL30" ca="1">(1+INDIRECT("'Case "&amp;$E$6&amp;" Assumptions'!$C$23"))*'Base Case 5 - Forecasts'!AK30</f>
        <v>867274526361.22266</v>
      </c>
      <c r="AM30" s="133" cm="1">
        <f t="array" aca="1" ref="AM30" ca="1">(1+INDIRECT("'Case "&amp;$E$6&amp;" Assumptions'!$C$23"))*'Base Case 5 - Forecasts'!AL30</f>
        <v>891113559732.15637</v>
      </c>
      <c r="AN30" s="133" cm="1">
        <f t="array" aca="1" ref="AN30" ca="1">(1+INDIRECT("'Case "&amp;$E$6&amp;" Assumptions'!$C$23"))*'Base Case 5 - Forecasts'!AM30</f>
        <v>915607863717.85718</v>
      </c>
      <c r="AO30" s="133" cm="1">
        <f t="array" aca="1" ref="AO30" ca="1">(1+INDIRECT("'Case "&amp;$E$6&amp;" Assumptions'!$C$23"))*'Base Case 5 - Forecasts'!AN30</f>
        <v>940775449936.99658</v>
      </c>
      <c r="AP30" s="133" cm="1">
        <f t="array" aca="1" ref="AP30" ca="1">(1+INDIRECT("'Case "&amp;$E$6&amp;" Assumptions'!$C$23"))*'Base Case 5 - Forecasts'!AO30</f>
        <v>966634825098.97644</v>
      </c>
      <c r="AQ30" s="133" cm="1">
        <f t="array" aca="1" ref="AQ30" ca="1">(1+INDIRECT("'Case "&amp;$E$6&amp;" Assumptions'!$C$23"))*'Base Case 5 - Forecasts'!AP30</f>
        <v>993205004612.63538</v>
      </c>
      <c r="AR30" s="133" cm="1">
        <f t="array" aca="1" ref="AR30" ca="1">(1+INDIRECT("'Case "&amp;$E$6&amp;" Assumptions'!$C$24"))*'Base Case 5 - Forecasts'!AQ30</f>
        <v>1016955122041.7433</v>
      </c>
      <c r="AS30" s="133" cm="1">
        <f t="array" aca="1" ref="AS30" ca="1">(1+INDIRECT("'Case "&amp;$E$6&amp;" Assumptions'!$C$24"))*'Base Case 5 - Forecasts'!AR30</f>
        <v>1041273166611.0455</v>
      </c>
      <c r="AT30" s="133" cm="1">
        <f t="array" aca="1" ref="AT30" ca="1">(1+INDIRECT("'Case "&amp;$E$6&amp;" Assumptions'!$C$24"))*'Base Case 5 - Forecasts'!AS30</f>
        <v>1066172718937.0394</v>
      </c>
      <c r="AU30" s="133" cm="1">
        <f t="array" aca="1" ref="AU30" ca="1">(1+INDIRECT("'Case "&amp;$E$6&amp;" Assumptions'!$C$24"))*'Base Case 5 - Forecasts'!AT30</f>
        <v>1091667684384.1193</v>
      </c>
      <c r="AV30" s="133" cm="1">
        <f t="array" aca="1" ref="AV30" ca="1">(1+INDIRECT("'Case "&amp;$E$6&amp;" Assumptions'!$C$24"))*'Base Case 5 - Forecasts'!AU30</f>
        <v>1117772300830.144</v>
      </c>
      <c r="AW30" s="133" cm="1">
        <f t="array" aca="1" ref="AW30" ca="1">(1+INDIRECT("'Case "&amp;$E$6&amp;" Assumptions'!$C$24"))*'Base Case 5 - Forecasts'!AV30</f>
        <v>1144501146617.7002</v>
      </c>
      <c r="AX30" s="133" cm="1">
        <f t="array" aca="1" ref="AX30" ca="1">(1+INDIRECT("'Case "&amp;$E$6&amp;" Assumptions'!$C$24"))*'Base Case 5 - Forecasts'!AW30</f>
        <v>1171869148695.4993</v>
      </c>
      <c r="AY30" s="133" cm="1">
        <f t="array" aca="1" ref="AY30" ca="1">(1+INDIRECT("'Case "&amp;$E$6&amp;" Assumptions'!$C$24"))*'Base Case 5 - Forecasts'!AX30</f>
        <v>1199891590954.4583</v>
      </c>
      <c r="AZ30" s="133" cm="1">
        <f t="array" aca="1" ref="AZ30" ca="1">(1+INDIRECT("'Case "&amp;$E$6&amp;" Assumptions'!$C$24"))*'Base Case 5 - Forecasts'!AY30</f>
        <v>1228584122763.1174</v>
      </c>
      <c r="BA30" s="133" cm="1">
        <f t="array" aca="1" ref="BA30" ca="1">(1+INDIRECT("'Case "&amp;$E$6&amp;" Assumptions'!$C$24"))*'Base Case 5 - Forecasts'!AZ30</f>
        <v>1257962767707.1606</v>
      </c>
      <c r="BB30" s="133" cm="1">
        <f t="array" aca="1" ref="BB30" ca="1">(1+INDIRECT("'Case "&amp;$E$6&amp;" Assumptions'!$C$25"))*'Base Case 5 - Forecasts'!BA30</f>
        <v>1283492192599.3198</v>
      </c>
      <c r="BC30" s="133" cm="1">
        <f t="array" aca="1" ref="BC30" ca="1">(1+INDIRECT("'Case "&amp;$E$6&amp;" Assumptions'!$C$25"))*'Base Case 5 - Forecasts'!BB30</f>
        <v>1309539718306.5867</v>
      </c>
      <c r="BD30" s="133" cm="1">
        <f t="array" aca="1" ref="BD30" ca="1">(1+INDIRECT("'Case "&amp;$E$6&amp;" Assumptions'!$C$25"))*'Base Case 5 - Forecasts'!BC30</f>
        <v>1336115859302.1919</v>
      </c>
      <c r="BE30" s="133" cm="1">
        <f t="array" aca="1" ref="BE30" ca="1">(1+INDIRECT("'Case "&amp;$E$6&amp;" Assumptions'!$C$25"))*'Base Case 5 - Forecasts'!BD30</f>
        <v>1363231343442.8311</v>
      </c>
      <c r="BF30" s="133" cm="1">
        <f t="array" aca="1" ref="BF30" ca="1">(1+INDIRECT("'Case "&amp;$E$6&amp;" Assumptions'!$C$25"))*'Base Case 5 - Forecasts'!BE30</f>
        <v>1390897116299.1248</v>
      </c>
      <c r="BG30" s="133" cm="1">
        <f t="array" aca="1" ref="BG30" ca="1">(1+INDIRECT("'Case "&amp;$E$6&amp;" Assumptions'!$C$25"))*'Base Case 5 - Forecasts'!BF30</f>
        <v>1419124345573.9624</v>
      </c>
      <c r="BH30" s="133" cm="1">
        <f t="array" aca="1" ref="BH30" ca="1">(1+INDIRECT("'Case "&amp;$E$6&amp;" Assumptions'!$C$25"))*'Base Case 5 - Forecasts'!BG30</f>
        <v>1447924425610.5115</v>
      </c>
      <c r="BI30" s="133" cm="1">
        <f t="array" aca="1" ref="BI30" ca="1">(1+INDIRECT("'Case "&amp;$E$6&amp;" Assumptions'!$C$25"))*'Base Case 5 - Forecasts'!BH30</f>
        <v>1477308981991.7153</v>
      </c>
      <c r="BJ30" s="133" cm="1">
        <f t="array" aca="1" ref="BJ30" ca="1">(1+INDIRECT("'Case "&amp;$E$6&amp;" Assumptions'!$C$25"))*'Base Case 5 - Forecasts'!BI30</f>
        <v>1507289876233.1331</v>
      </c>
      <c r="BK30" s="133" cm="1">
        <f t="array" aca="1" ref="BK30" ca="1">(1+INDIRECT("'Case "&amp;$E$6&amp;" Assumptions'!$C$25"))*'Base Case 5 - Forecasts'!BJ30</f>
        <v>1537879210571.0181</v>
      </c>
      <c r="BL30" s="133" cm="1">
        <f t="array" aca="1" ref="BL30" ca="1">(1+INDIRECT("'Case "&amp;$E$6&amp;" Assumptions'!$C$26"))*'Base Case 5 - Forecasts'!BK30</f>
        <v>1565040148856.2432</v>
      </c>
      <c r="BM30" s="133" cm="1">
        <f t="array" aca="1" ref="BM30" ca="1">(1+INDIRECT("'Case "&amp;$E$6&amp;" Assumptions'!$C$26"))*'Base Case 5 - Forecasts'!BL30</f>
        <v>1592680784482.7568</v>
      </c>
      <c r="BN30" s="133" cm="1">
        <f t="array" aca="1" ref="BN30" ca="1">(1+INDIRECT("'Case "&amp;$E$6&amp;" Assumptions'!$C$26"))*'Base Case 5 - Forecasts'!BM30</f>
        <v>1620809589526.7747</v>
      </c>
      <c r="BO30" s="133" cm="1">
        <f t="array" aca="1" ref="BO30" ca="1">(1+INDIRECT("'Case "&amp;$E$6&amp;" Assumptions'!$C$26"))*'Base Case 5 - Forecasts'!BN30</f>
        <v>1649435185692.3489</v>
      </c>
      <c r="BP30" s="133" cm="1">
        <f t="array" aca="1" ref="BP30" ca="1">(1+INDIRECT("'Case "&amp;$E$6&amp;" Assumptions'!$C$26"))*'Base Case 5 - Forecasts'!BO30</f>
        <v>1678566346953.9895</v>
      </c>
      <c r="BQ30" s="133" cm="1">
        <f t="array" aca="1" ref="BQ30" ca="1">(1+INDIRECT("'Case "&amp;$E$6&amp;" Assumptions'!$C$26"))*'Base Case 5 - Forecasts'!BP30</f>
        <v>1708212002245.958</v>
      </c>
      <c r="BR30" s="133" cm="1">
        <f t="array" aca="1" ref="BR30" ca="1">(1+INDIRECT("'Case "&amp;$E$6&amp;" Assumptions'!$C$26"))*'Base Case 5 - Forecasts'!BQ30</f>
        <v>1738381238199.0574</v>
      </c>
      <c r="BS30" s="133" cm="1">
        <f t="array" aca="1" ref="BS30" ca="1">(1+INDIRECT("'Case "&amp;$E$6&amp;" Assumptions'!$C$26"))*'Base Case 5 - Forecasts'!BR30</f>
        <v>1769083301925.7571</v>
      </c>
      <c r="BT30" s="133" cm="1">
        <f t="array" aca="1" ref="BT30" ca="1">(1+INDIRECT("'Case "&amp;$E$6&amp;" Assumptions'!$C$26"))*'Base Case 5 - Forecasts'!BS30</f>
        <v>1800327603854.5066</v>
      </c>
      <c r="BU30" s="133" cm="1">
        <f t="array" aca="1" ref="BU30" ca="1">(1+INDIRECT("'Case "&amp;$E$6&amp;" Assumptions'!$C$26"))*'Base Case 5 - Forecasts'!BT30</f>
        <v>1832123720614.1079</v>
      </c>
      <c r="BV30" s="133" cm="1">
        <f t="array" aca="1" ref="BV30" ca="1">(1+INDIRECT("'Case "&amp;$E$6&amp;" Assumptions'!$C$27"))*'Base Case 5 - Forecasts'!BU30</f>
        <v>1860882861881.8589</v>
      </c>
      <c r="BW30" s="133" cm="1">
        <f t="array" aca="1" ref="BW30" ca="1">(1+INDIRECT("'Case "&amp;$E$6&amp;" Assumptions'!$C$27"))*'Base Case 5 - Forecasts'!BV30</f>
        <v>1890093440024.2886</v>
      </c>
      <c r="BX30" s="133" cm="1">
        <f t="array" aca="1" ref="BX30" ca="1">(1+INDIRECT("'Case "&amp;$E$6&amp;" Assumptions'!$C$27"))*'Base Case 5 - Forecasts'!BW30</f>
        <v>1919762541318.7622</v>
      </c>
      <c r="BY30" s="133" cm="1">
        <f t="array" aca="1" ref="BY30" ca="1">(1+INDIRECT("'Case "&amp;$E$6&amp;" Assumptions'!$C$27"))*'Base Case 5 - Forecasts'!BX30</f>
        <v>1949897363277.0833</v>
      </c>
      <c r="BZ30" s="133" cm="1">
        <f t="array" aca="1" ref="BZ30" ca="1">(1+INDIRECT("'Case "&amp;$E$6&amp;" Assumptions'!$C$27"))*'Base Case 5 - Forecasts'!BY30</f>
        <v>1980505216391.5576</v>
      </c>
      <c r="CA30" s="133" cm="1">
        <f t="array" aca="1" ref="CA30" ca="1">(1+INDIRECT("'Case "&amp;$E$6&amp;" Assumptions'!$C$27"))*'Base Case 5 - Forecasts'!BZ30</f>
        <v>2011593525908.4668</v>
      </c>
      <c r="CB30" s="133" cm="1">
        <f t="array" aca="1" ref="CB30" ca="1">(1+INDIRECT("'Case "&amp;$E$6&amp;" Assumptions'!$C$27"))*'Base Case 5 - Forecasts'!CA30</f>
        <v>2043169833629.3799</v>
      </c>
      <c r="CC30" s="133" cm="1">
        <f t="array" aca="1" ref="CC30" ca="1">(1+INDIRECT("'Case "&amp;$E$6&amp;" Assumptions'!$C$27"))*'Base Case 5 - Forecasts'!CB30</f>
        <v>2075241799740.74</v>
      </c>
      <c r="CD30" s="133" cm="1">
        <f t="array" aca="1" ref="CD30" ca="1">(1+INDIRECT("'Case "&amp;$E$6&amp;" Assumptions'!$C$27"))*'Base Case 5 - Forecasts'!CC30</f>
        <v>2107817204672.1716</v>
      </c>
      <c r="CE30" s="133" cm="1">
        <f t="array" aca="1" ref="CE30" ca="1">(1+INDIRECT("'Case "&amp;$E$6&amp;" Assumptions'!$C$27"))*'Base Case 5 - Forecasts'!CD30</f>
        <v>2140903950983.9568</v>
      </c>
      <c r="CF30" s="133" cm="1">
        <f t="array" aca="1" ref="CF30" ca="1">(1+INDIRECT("'Case "&amp;$E$6&amp;" Assumptions'!$C$27"))*'Base Case 5 - Forecasts'!CE30</f>
        <v>2174510065284.1396</v>
      </c>
    </row>
    <row r="31" spans="1:84" x14ac:dyDescent="0.2">
      <c r="A31" s="118"/>
      <c r="B31" s="118" t="s">
        <v>33</v>
      </c>
      <c r="C31" s="160">
        <f>INDEX('Demographic-Economic'!$D$36:$I$37, MATCH('Base Case 5 - Forecasts'!C$8,'Demographic-Economic'!$C$36:$C$37,0),MATCH('Base Case 5 - Forecasts'!$B31,'Demographic-Economic'!$D$8:$I$8,0))*1000</f>
        <v>414066160000</v>
      </c>
      <c r="D31" s="160">
        <f>INDEX('Demographic-Economic'!$D$36:$I$37, MATCH('Base Case 5 - Forecasts'!D$8,'Demographic-Economic'!$C$36:$C$37,0),MATCH('Base Case 5 - Forecasts'!$B31,'Demographic-Economic'!$D$8:$I$8,0))*1000</f>
        <v>417708522000</v>
      </c>
      <c r="E31" s="133" cm="1">
        <f t="array" aca="1" ref="E31" ca="1">(1+INDIRECT("'Case "&amp;$E$6&amp;" Assumptions'!$C$20"))*'Base Case 5 - Forecasts'!D31</f>
        <v>438545208142.68451</v>
      </c>
      <c r="F31" s="133" cm="1">
        <f t="array" aca="1" ref="F31" ca="1">(1+INDIRECT("'Case "&amp;$E$6&amp;" Assumptions'!$C$20"))*'Base Case 5 - Forecasts'!E31</f>
        <v>460421297281.8172</v>
      </c>
      <c r="G31" s="133" cm="1">
        <f t="array" aca="1" ref="G31" ca="1">(1+INDIRECT("'Case "&amp;$E$6&amp;" Assumptions'!$C$20"))*'Base Case 5 - Forecasts'!F31</f>
        <v>483388638285.38153</v>
      </c>
      <c r="H31" s="133" cm="1">
        <f t="array" aca="1" ref="H31" ca="1">(1+INDIRECT("'Case "&amp;$E$6&amp;" Assumptions'!$C$20"))*'Base Case 5 - Forecasts'!G31</f>
        <v>507501666414.81995</v>
      </c>
      <c r="I31" s="133" cm="1">
        <f t="array" aca="1" ref="I31" ca="1">(1+INDIRECT("'Case "&amp;$E$6&amp;" Assumptions'!$C$20"))*'Base Case 5 - Forecasts'!H31</f>
        <v>532817532342.91553</v>
      </c>
      <c r="J31" s="133" cm="1">
        <f t="array" aca="1" ref="J31" ca="1">(1+INDIRECT("'Case "&amp;$E$6&amp;" Assumptions'!$C$20"))*'Base Case 5 - Forecasts'!I31</f>
        <v>559396237607.51379</v>
      </c>
      <c r="K31" s="133" cm="1">
        <f t="array" aca="1" ref="K31" ca="1">(1+INDIRECT("'Case "&amp;$E$6&amp;" Assumptions'!$C$20"))*'Base Case 5 - Forecasts'!J31</f>
        <v>587300776822.12512</v>
      </c>
      <c r="L31" s="133" cm="1">
        <f t="array" aca="1" ref="L31" ca="1">(1+INDIRECT("'Case "&amp;$E$6&amp;" Assumptions'!$C$20"))*'Base Case 5 - Forecasts'!K31</f>
        <v>616597286980.46326</v>
      </c>
      <c r="M31" s="133" cm="1">
        <f t="array" aca="1" ref="M31" ca="1">(1+INDIRECT("'Case "&amp;$E$6&amp;" Assumptions'!$C$20"))*'Base Case 5 - Forecasts'!L31</f>
        <v>647355204208.78992</v>
      </c>
      <c r="N31" s="133" cm="1">
        <f t="array" aca="1" ref="N31" ca="1">(1+INDIRECT("'Case "&amp;$E$6&amp;" Assumptions'!$C$21"))*'Base Case 5 - Forecasts'!M31</f>
        <v>677196835994.60083</v>
      </c>
      <c r="O31" s="133" cm="1">
        <f t="array" aca="1" ref="O31" ca="1">(1+INDIRECT("'Case "&amp;$E$6&amp;" Assumptions'!$C$21"))*'Base Case 5 - Forecasts'!N31</f>
        <v>708414100480.74402</v>
      </c>
      <c r="P31" s="133" cm="1">
        <f t="array" aca="1" ref="P31" ca="1">(1+INDIRECT("'Case "&amp;$E$6&amp;" Assumptions'!$C$21"))*'Base Case 5 - Forecasts'!O31</f>
        <v>741070411268.05103</v>
      </c>
      <c r="Q31" s="133" cm="1">
        <f t="array" aca="1" ref="Q31" ca="1">(1+INDIRECT("'Case "&amp;$E$6&amp;" Assumptions'!$C$21"))*'Base Case 5 - Forecasts'!P31</f>
        <v>775232105182.9856</v>
      </c>
      <c r="R31" s="133" cm="1">
        <f t="array" aca="1" ref="R31" ca="1">(1+INDIRECT("'Case "&amp;$E$6&amp;" Assumptions'!$C$21"))*'Base Case 5 - Forecasts'!Q31</f>
        <v>810968577031.82898</v>
      </c>
      <c r="S31" s="133" cm="1">
        <f t="array" aca="1" ref="S31" ca="1">(1+INDIRECT("'Case "&amp;$E$6&amp;" Assumptions'!$C$21"))*'Base Case 5 - Forecasts'!R31</f>
        <v>848352420566.73242</v>
      </c>
      <c r="T31" s="133" cm="1">
        <f t="array" aca="1" ref="T31" ca="1">(1+INDIRECT("'Case "&amp;$E$6&amp;" Assumptions'!$C$21"))*'Base Case 5 - Forecasts'!S31</f>
        <v>887459575949.99036</v>
      </c>
      <c r="U31" s="133" cm="1">
        <f t="array" aca="1" ref="U31" ca="1">(1+INDIRECT("'Case "&amp;$E$6&amp;" Assumptions'!$C$21"))*'Base Case 5 - Forecasts'!T31</f>
        <v>928369484016.08801</v>
      </c>
      <c r="V31" s="133" cm="1">
        <f t="array" aca="1" ref="V31" ca="1">(1+INDIRECT("'Case "&amp;$E$6&amp;" Assumptions'!$C$21"))*'Base Case 5 - Forecasts'!U31</f>
        <v>971165247644.88562</v>
      </c>
      <c r="W31" s="133" cm="1">
        <f t="array" aca="1" ref="W31" ca="1">(1+INDIRECT("'Case "&amp;$E$6&amp;" Assumptions'!$C$21"))*'Base Case 5 - Forecasts'!V31</f>
        <v>1015933800573.7461</v>
      </c>
      <c r="X31" s="133" cm="1">
        <f t="array" aca="1" ref="X31" ca="1">(1+INDIRECT("'Case "&amp;$E$6&amp;" Assumptions'!$C$22"))*'Base Case 5 - Forecasts'!W31</f>
        <v>1050819822963.9138</v>
      </c>
      <c r="Y31" s="133" cm="1">
        <f t="array" aca="1" ref="Y31" ca="1">(1+INDIRECT("'Case "&amp;$E$6&amp;" Assumptions'!$C$22"))*'Base Case 5 - Forecasts'!X31</f>
        <v>1086903792068.2474</v>
      </c>
      <c r="Z31" s="133" cm="1">
        <f t="array" aca="1" ref="Z31" ca="1">(1+INDIRECT("'Case "&amp;$E$6&amp;" Assumptions'!$C$22"))*'Base Case 5 - Forecasts'!Y31</f>
        <v>1124226844027.5752</v>
      </c>
      <c r="AA31" s="133" cm="1">
        <f t="array" aca="1" ref="AA31" ca="1">(1+INDIRECT("'Case "&amp;$E$6&amp;" Assumptions'!$C$22"))*'Base Case 5 - Forecasts'!Z31</f>
        <v>1162831527551.4666</v>
      </c>
      <c r="AB31" s="133" cm="1">
        <f t="array" aca="1" ref="AB31" ca="1">(1+INDIRECT("'Case "&amp;$E$6&amp;" Assumptions'!$C$22"))*'Base Case 5 - Forecasts'!AA31</f>
        <v>1202761852424.2522</v>
      </c>
      <c r="AC31" s="133" cm="1">
        <f t="array" aca="1" ref="AC31" ca="1">(1+INDIRECT("'Case "&amp;$E$6&amp;" Assumptions'!$C$22"))*'Base Case 5 - Forecasts'!AB31</f>
        <v>1244063339676.6851</v>
      </c>
      <c r="AD31" s="133" cm="1">
        <f t="array" aca="1" ref="AD31" ca="1">(1+INDIRECT("'Case "&amp;$E$6&amp;" Assumptions'!$C$22"))*'Base Case 5 - Forecasts'!AC31</f>
        <v>1286783073480.4402</v>
      </c>
      <c r="AE31" s="133" cm="1">
        <f t="array" aca="1" ref="AE31" ca="1">(1+INDIRECT("'Case "&amp;$E$6&amp;" Assumptions'!$C$22"))*'Base Case 5 - Forecasts'!AD31</f>
        <v>1330969754824.614</v>
      </c>
      <c r="AF31" s="133" cm="1">
        <f t="array" aca="1" ref="AF31" ca="1">(1+INDIRECT("'Case "&amp;$E$6&amp;" Assumptions'!$C$22"))*'Base Case 5 - Forecasts'!AE31</f>
        <v>1376673757035.4126</v>
      </c>
      <c r="AG31" s="133" cm="1">
        <f t="array" aca="1" ref="AG31" ca="1">(1+INDIRECT("'Case "&amp;$E$6&amp;" Assumptions'!$C$22"))*'Base Case 5 - Forecasts'!AF31</f>
        <v>1423947183202.3252</v>
      </c>
      <c r="AH31" s="133" cm="1">
        <f t="array" aca="1" ref="AH31" ca="1">(1+INDIRECT("'Case "&amp;$E$6&amp;" Assumptions'!$C$23"))*'Base Case 5 - Forecasts'!AG31</f>
        <v>1463087643791.2356</v>
      </c>
      <c r="AI31" s="133" cm="1">
        <f t="array" aca="1" ref="AI31" ca="1">(1+INDIRECT("'Case "&amp;$E$6&amp;" Assumptions'!$C$23"))*'Base Case 5 - Forecasts'!AH31</f>
        <v>1503303969884.9792</v>
      </c>
      <c r="AJ31" s="133" cm="1">
        <f t="array" aca="1" ref="AJ31" ca="1">(1+INDIRECT("'Case "&amp;$E$6&amp;" Assumptions'!$C$23"))*'Base Case 5 - Forecasts'!AI31</f>
        <v>1544625734119.3167</v>
      </c>
      <c r="AK31" s="133" cm="1">
        <f t="array" aca="1" ref="AK31" ca="1">(1+INDIRECT("'Case "&amp;$E$6&amp;" Assumptions'!$C$23"))*'Base Case 5 - Forecasts'!AJ31</f>
        <v>1587083322001.8608</v>
      </c>
      <c r="AL31" s="133" cm="1">
        <f t="array" aca="1" ref="AL31" ca="1">(1+INDIRECT("'Case "&amp;$E$6&amp;" Assumptions'!$C$23"))*'Base Case 5 - Forecasts'!AK31</f>
        <v>1630707954255.7275</v>
      </c>
      <c r="AM31" s="133" cm="1">
        <f t="array" aca="1" ref="AM31" ca="1">(1+INDIRECT("'Case "&amp;$E$6&amp;" Assumptions'!$C$23"))*'Base Case 5 - Forecasts'!AL31</f>
        <v>1675531709777.3535</v>
      </c>
      <c r="AN31" s="133" cm="1">
        <f t="array" aca="1" ref="AN31" ca="1">(1+INDIRECT("'Case "&amp;$E$6&amp;" Assumptions'!$C$23"))*'Base Case 5 - Forecasts'!AM31</f>
        <v>1721587549225.3618</v>
      </c>
      <c r="AO31" s="133" cm="1">
        <f t="array" aca="1" ref="AO31" ca="1">(1+INDIRECT("'Case "&amp;$E$6&amp;" Assumptions'!$C$23"))*'Base Case 5 - Forecasts'!AN31</f>
        <v>1768909339257.8223</v>
      </c>
      <c r="AP31" s="133" cm="1">
        <f t="array" aca="1" ref="AP31" ca="1">(1+INDIRECT("'Case "&amp;$E$6&amp;" Assumptions'!$C$23"))*'Base Case 5 - Forecasts'!AO31</f>
        <v>1817531877435.7278</v>
      </c>
      <c r="AQ31" s="133" cm="1">
        <f t="array" aca="1" ref="AQ31" ca="1">(1+INDIRECT("'Case "&amp;$E$6&amp;" Assumptions'!$C$23"))*'Base Case 5 - Forecasts'!AP31</f>
        <v>1867490917811.001</v>
      </c>
      <c r="AR31" s="133" cm="1">
        <f t="array" aca="1" ref="AR31" ca="1">(1+INDIRECT("'Case "&amp;$E$6&amp;" Assumptions'!$C$24"))*'Base Case 5 - Forecasts'!AQ31</f>
        <v>1912147487592.4854</v>
      </c>
      <c r="AS31" s="133" cm="1">
        <f t="array" aca="1" ref="AS31" ca="1">(1+INDIRECT("'Case "&amp;$E$6&amp;" Assumptions'!$C$24"))*'Base Case 5 - Forecasts'!AR31</f>
        <v>1957871912219.0076</v>
      </c>
      <c r="AT31" s="133" cm="1">
        <f t="array" aca="1" ref="AT31" ca="1">(1+INDIRECT("'Case "&amp;$E$6&amp;" Assumptions'!$C$24"))*'Base Case 5 - Forecasts'!AS31</f>
        <v>2004689726880.0291</v>
      </c>
      <c r="AU31" s="133" cm="1">
        <f t="array" aca="1" ref="AU31" ca="1">(1+INDIRECT("'Case "&amp;$E$6&amp;" Assumptions'!$C$24"))*'Base Case 5 - Forecasts'!AT31</f>
        <v>2052627077377.8713</v>
      </c>
      <c r="AV31" s="133" cm="1">
        <f t="array" aca="1" ref="AV31" ca="1">(1+INDIRECT("'Case "&amp;$E$6&amp;" Assumptions'!$C$24"))*'Base Case 5 - Forecasts'!AU31</f>
        <v>2101710734729.0586</v>
      </c>
      <c r="AW31" s="133" cm="1">
        <f t="array" aca="1" ref="AW31" ca="1">(1+INDIRECT("'Case "&amp;$E$6&amp;" Assumptions'!$C$24"))*'Base Case 5 - Forecasts'!AV31</f>
        <v>2151968110114.8176</v>
      </c>
      <c r="AX31" s="133" cm="1">
        <f t="array" aca="1" ref="AX31" ca="1">(1+INDIRECT("'Case "&amp;$E$6&amp;" Assumptions'!$C$24"))*'Base Case 5 - Forecasts'!AW31</f>
        <v>2203427270189.082</v>
      </c>
      <c r="AY31" s="133" cm="1">
        <f t="array" aca="1" ref="AY31" ca="1">(1+INDIRECT("'Case "&amp;$E$6&amp;" Assumptions'!$C$24"))*'Base Case 5 - Forecasts'!AX31</f>
        <v>2256116952752.5518</v>
      </c>
      <c r="AZ31" s="133" cm="1">
        <f t="array" aca="1" ref="AZ31" ca="1">(1+INDIRECT("'Case "&amp;$E$6&amp;" Assumptions'!$C$24"))*'Base Case 5 - Forecasts'!AY31</f>
        <v>2310066582801.5591</v>
      </c>
      <c r="BA31" s="133" cm="1">
        <f t="array" aca="1" ref="BA31" ca="1">(1+INDIRECT("'Case "&amp;$E$6&amp;" Assumptions'!$C$24"))*'Base Case 5 - Forecasts'!AZ31</f>
        <v>2365306288960.7046</v>
      </c>
      <c r="BB31" s="133" cm="1">
        <f t="array" aca="1" ref="BB31" ca="1">(1+INDIRECT("'Case "&amp;$E$6&amp;" Assumptions'!$C$25"))*'Base Case 5 - Forecasts'!BA31</f>
        <v>2413308432427.188</v>
      </c>
      <c r="BC31" s="133" cm="1">
        <f t="array" aca="1" ref="BC31" ca="1">(1+INDIRECT("'Case "&amp;$E$6&amp;" Assumptions'!$C$25"))*'Base Case 5 - Forecasts'!BB31</f>
        <v>2462284743927.6938</v>
      </c>
      <c r="BD31" s="133" cm="1">
        <f t="array" aca="1" ref="BD31" ca="1">(1+INDIRECT("'Case "&amp;$E$6&amp;" Assumptions'!$C$25"))*'Base Case 5 - Forecasts'!BC31</f>
        <v>2512254993482.6826</v>
      </c>
      <c r="BE31" s="133" cm="1">
        <f t="array" aca="1" ref="BE31" ca="1">(1+INDIRECT("'Case "&amp;$E$6&amp;" Assumptions'!$C$25"))*'Base Case 5 - Forecasts'!BD31</f>
        <v>2563239352330.5732</v>
      </c>
      <c r="BF31" s="133" cm="1">
        <f t="array" aca="1" ref="BF31" ca="1">(1+INDIRECT("'Case "&amp;$E$6&amp;" Assumptions'!$C$25"))*'Base Case 5 - Forecasts'!BE31</f>
        <v>2615258401070.1646</v>
      </c>
      <c r="BG31" s="133" cm="1">
        <f t="array" aca="1" ref="BG31" ca="1">(1+INDIRECT("'Case "&amp;$E$6&amp;" Assumptions'!$C$25"))*'Base Case 5 - Forecasts'!BF31</f>
        <v>2668333137968.3008</v>
      </c>
      <c r="BH31" s="133" cm="1">
        <f t="array" aca="1" ref="BH31" ca="1">(1+INDIRECT("'Case "&amp;$E$6&amp;" Assumptions'!$C$25"))*'Base Case 5 - Forecasts'!BG31</f>
        <v>2722484987436.1372</v>
      </c>
      <c r="BI31" s="133" cm="1">
        <f t="array" aca="1" ref="BI31" ca="1">(1+INDIRECT("'Case "&amp;$E$6&amp;" Assumptions'!$C$25"))*'Base Case 5 - Forecasts'!BH31</f>
        <v>2777735808677.4233</v>
      </c>
      <c r="BJ31" s="133" cm="1">
        <f t="array" aca="1" ref="BJ31" ca="1">(1+INDIRECT("'Case "&amp;$E$6&amp;" Assumptions'!$C$25"))*'Base Case 5 - Forecasts'!BI31</f>
        <v>2834107904512.2974</v>
      </c>
      <c r="BK31" s="133" cm="1">
        <f t="array" aca="1" ref="BK31" ca="1">(1+INDIRECT("'Case "&amp;$E$6&amp;" Assumptions'!$C$25"))*'Base Case 5 - Forecasts'!BJ31</f>
        <v>2891624030380.1528</v>
      </c>
      <c r="BL31" s="133" cm="1">
        <f t="array" aca="1" ref="BL31" ca="1">(1+INDIRECT("'Case "&amp;$E$6&amp;" Assumptions'!$C$26"))*'Base Case 5 - Forecasts'!BK31</f>
        <v>2942693855170.9229</v>
      </c>
      <c r="BM31" s="133" cm="1">
        <f t="array" aca="1" ref="BM31" ca="1">(1+INDIRECT("'Case "&amp;$E$6&amp;" Assumptions'!$C$26"))*'Base Case 5 - Forecasts'!BL31</f>
        <v>2994665639198.7021</v>
      </c>
      <c r="BN31" s="133" cm="1">
        <f t="array" aca="1" ref="BN31" ca="1">(1+INDIRECT("'Case "&amp;$E$6&amp;" Assumptions'!$C$26"))*'Base Case 5 - Forecasts'!BM31</f>
        <v>3047555312231.5791</v>
      </c>
      <c r="BO31" s="133" cm="1">
        <f t="array" aca="1" ref="BO31" ca="1">(1+INDIRECT("'Case "&amp;$E$6&amp;" Assumptions'!$C$26"))*'Base Case 5 - Forecasts'!BN31</f>
        <v>3101379085377.9746</v>
      </c>
      <c r="BP31" s="133" cm="1">
        <f t="array" aca="1" ref="BP31" ca="1">(1+INDIRECT("'Case "&amp;$E$6&amp;" Assumptions'!$C$26"))*'Base Case 5 - Forecasts'!BO31</f>
        <v>3156153456055.4756</v>
      </c>
      <c r="BQ31" s="133" cm="1">
        <f t="array" aca="1" ref="BQ31" ca="1">(1+INDIRECT("'Case "&amp;$E$6&amp;" Assumptions'!$C$26"))*'Base Case 5 - Forecasts'!BP31</f>
        <v>3211895213047.4263</v>
      </c>
      <c r="BR31" s="133" cm="1">
        <f t="array" aca="1" ref="BR31" ca="1">(1+INDIRECT("'Case "&amp;$E$6&amp;" Assumptions'!$C$26"))*'Base Case 5 - Forecasts'!BQ31</f>
        <v>3268621441648.8257</v>
      </c>
      <c r="BS31" s="133" cm="1">
        <f t="array" aca="1" ref="BS31" ca="1">(1+INDIRECT("'Case "&amp;$E$6&amp;" Assumptions'!$C$26"))*'Base Case 5 - Forecasts'!BR31</f>
        <v>3326349528903.106</v>
      </c>
      <c r="BT31" s="133" cm="1">
        <f t="array" aca="1" ref="BT31" ca="1">(1+INDIRECT("'Case "&amp;$E$6&amp;" Assumptions'!$C$26"))*'Base Case 5 - Forecasts'!BS31</f>
        <v>3385097168931.4014</v>
      </c>
      <c r="BU31" s="133" cm="1">
        <f t="array" aca="1" ref="BU31" ca="1">(1+INDIRECT("'Case "&amp;$E$6&amp;" Assumptions'!$C$26"))*'Base Case 5 - Forecasts'!BT31</f>
        <v>3444882368355.9375</v>
      </c>
      <c r="BV31" s="133" cm="1">
        <f t="array" aca="1" ref="BV31" ca="1">(1+INDIRECT("'Case "&amp;$E$6&amp;" Assumptions'!$C$27"))*'Base Case 5 - Forecasts'!BU31</f>
        <v>3498957241994.4521</v>
      </c>
      <c r="BW31" s="133" cm="1">
        <f t="array" aca="1" ref="BW31" ca="1">(1+INDIRECT("'Case "&amp;$E$6&amp;" Assumptions'!$C$27"))*'Base Case 5 - Forecasts'!BV31</f>
        <v>3553880937638.0029</v>
      </c>
      <c r="BX31" s="133" cm="1">
        <f t="array" aca="1" ref="BX31" ca="1">(1+INDIRECT("'Case "&amp;$E$6&amp;" Assumptions'!$C$27"))*'Base Case 5 - Forecasts'!BW31</f>
        <v>3609666779382.3804</v>
      </c>
      <c r="BY31" s="133" cm="1">
        <f t="array" aca="1" ref="BY31" ca="1">(1+INDIRECT("'Case "&amp;$E$6&amp;" Assumptions'!$C$27"))*'Base Case 5 - Forecasts'!BX31</f>
        <v>3666328300473.8545</v>
      </c>
      <c r="BZ31" s="133" cm="1">
        <f t="array" aca="1" ref="BZ31" ca="1">(1+INDIRECT("'Case "&amp;$E$6&amp;" Assumptions'!$C$27"))*'Base Case 5 - Forecasts'!BY31</f>
        <v>3723879246592.2417</v>
      </c>
      <c r="CA31" s="133" cm="1">
        <f t="array" aca="1" ref="CA31" ca="1">(1+INDIRECT("'Case "&amp;$E$6&amp;" Assumptions'!$C$27"))*'Base Case 5 - Forecasts'!BZ31</f>
        <v>3782333579185.5098</v>
      </c>
      <c r="CB31" s="133" cm="1">
        <f t="array" aca="1" ref="CB31" ca="1">(1+INDIRECT("'Case "&amp;$E$6&amp;" Assumptions'!$C$27"))*'Base Case 5 - Forecasts'!CA31</f>
        <v>3841705478856.7251</v>
      </c>
      <c r="CC31" s="133" cm="1">
        <f t="array" aca="1" ref="CC31" ca="1">(1+INDIRECT("'Case "&amp;$E$6&amp;" Assumptions'!$C$27"))*'Base Case 5 - Forecasts'!CB31</f>
        <v>3902009348804.1655</v>
      </c>
      <c r="CD31" s="133" cm="1">
        <f t="array" aca="1" ref="CD31" ca="1">(1+INDIRECT("'Case "&amp;$E$6&amp;" Assumptions'!$C$27"))*'Base Case 5 - Forecasts'!CC31</f>
        <v>3963259818315.4331</v>
      </c>
      <c r="CE31" s="133" cm="1">
        <f t="array" aca="1" ref="CE31" ca="1">(1+INDIRECT("'Case "&amp;$E$6&amp;" Assumptions'!$C$27"))*'Base Case 5 - Forecasts'!CD31</f>
        <v>4025471746316.4146</v>
      </c>
      <c r="CF31" s="133" cm="1">
        <f t="array" aca="1" ref="CF31" ca="1">(1+INDIRECT("'Case "&amp;$E$6&amp;" Assumptions'!$C$27"))*'Base Case 5 - Forecasts'!CE31</f>
        <v>4088660224975.9507</v>
      </c>
    </row>
    <row r="32" spans="1:84" x14ac:dyDescent="0.2">
      <c r="A32" s="118"/>
      <c r="B32" s="118" t="s">
        <v>34</v>
      </c>
      <c r="C32" s="160">
        <f>INDEX('Demographic-Economic'!$D$36:$I$37, MATCH('Base Case 5 - Forecasts'!C$8,'Demographic-Economic'!$C$36:$C$37,0),MATCH('Base Case 5 - Forecasts'!$B32,'Demographic-Economic'!$D$8:$I$8,0))*1000</f>
        <v>46354925000</v>
      </c>
      <c r="D32" s="160">
        <f>INDEX('Demographic-Economic'!$D$36:$I$37, MATCH('Base Case 5 - Forecasts'!D$8,'Demographic-Economic'!$C$36:$C$37,0),MATCH('Base Case 5 - Forecasts'!$B32,'Demographic-Economic'!$D$8:$I$8,0))*1000</f>
        <v>45815957000</v>
      </c>
      <c r="E32" s="133" cm="1">
        <f t="array" aca="1" ref="E32" ca="1">(1+INDIRECT("'Case "&amp;$E$6&amp;" Assumptions'!$C$20"))*'Base Case 5 - Forecasts'!D32</f>
        <v>48101408854.716362</v>
      </c>
      <c r="F32" s="133" cm="1">
        <f t="array" aca="1" ref="F32" ca="1">(1+INDIRECT("'Case "&amp;$E$6&amp;" Assumptions'!$C$20"))*'Base Case 5 - Forecasts'!E32</f>
        <v>50500866626.197189</v>
      </c>
      <c r="G32" s="133" cm="1">
        <f t="array" aca="1" ref="G32" ca="1">(1+INDIRECT("'Case "&amp;$E$6&amp;" Assumptions'!$C$20"))*'Base Case 5 - Forecasts'!F32</f>
        <v>53020017307.598991</v>
      </c>
      <c r="H32" s="133" cm="1">
        <f t="array" aca="1" ref="H32" ca="1">(1+INDIRECT("'Case "&amp;$E$6&amp;" Assumptions'!$C$20"))*'Base Case 5 - Forecasts'!G32</f>
        <v>55664831578.154236</v>
      </c>
      <c r="I32" s="133" cm="1">
        <f t="array" aca="1" ref="I32" ca="1">(1+INDIRECT("'Case "&amp;$E$6&amp;" Assumptions'!$C$20"))*'Base Case 5 - Forecasts'!H32</f>
        <v>58441577954.373474</v>
      </c>
      <c r="J32" s="133" cm="1">
        <f t="array" aca="1" ref="J32" ca="1">(1+INDIRECT("'Case "&amp;$E$6&amp;" Assumptions'!$C$20"))*'Base Case 5 - Forecasts'!I32</f>
        <v>61356837647.156349</v>
      </c>
      <c r="K32" s="133" cm="1">
        <f t="array" aca="1" ref="K32" ca="1">(1+INDIRECT("'Case "&amp;$E$6&amp;" Assumptions'!$C$20"))*'Base Case 5 - Forecasts'!J32</f>
        <v>64417520160.024605</v>
      </c>
      <c r="L32" s="133" cm="1">
        <f t="array" aca="1" ref="L32" ca="1">(1+INDIRECT("'Case "&amp;$E$6&amp;" Assumptions'!$C$20"))*'Base Case 5 - Forecasts'!K32</f>
        <v>67630879665.446625</v>
      </c>
      <c r="M32" s="133" cm="1">
        <f t="array" aca="1" ref="M32" ca="1">(1+INDIRECT("'Case "&amp;$E$6&amp;" Assumptions'!$C$20"))*'Base Case 5 - Forecasts'!L32</f>
        <v>71004532198.067383</v>
      </c>
      <c r="N32" s="133" cm="1">
        <f t="array" aca="1" ref="N32" ca="1">(1+INDIRECT("'Case "&amp;$E$6&amp;" Assumptions'!$C$21"))*'Base Case 5 - Forecasts'!M32</f>
        <v>74277682844.269775</v>
      </c>
      <c r="O32" s="133" cm="1">
        <f t="array" aca="1" ref="O32" ca="1">(1+INDIRECT("'Case "&amp;$E$6&amp;" Assumptions'!$C$21"))*'Base Case 5 - Forecasts'!N32</f>
        <v>77701718438.532242</v>
      </c>
      <c r="P32" s="133" cm="1">
        <f t="array" aca="1" ref="P32" ca="1">(1+INDIRECT("'Case "&amp;$E$6&amp;" Assumptions'!$C$21"))*'Base Case 5 - Forecasts'!O32</f>
        <v>81283594440.597366</v>
      </c>
      <c r="Q32" s="133" cm="1">
        <f t="array" aca="1" ref="Q32" ca="1">(1+INDIRECT("'Case "&amp;$E$6&amp;" Assumptions'!$C$21"))*'Base Case 5 - Forecasts'!P32</f>
        <v>85030586941.396286</v>
      </c>
      <c r="R32" s="133" cm="1">
        <f t="array" aca="1" ref="R32" ca="1">(1+INDIRECT("'Case "&amp;$E$6&amp;" Assumptions'!$C$21"))*'Base Case 5 - Forecasts'!Q32</f>
        <v>88950307443.431717</v>
      </c>
      <c r="S32" s="133" cm="1">
        <f t="array" aca="1" ref="S32" ca="1">(1+INDIRECT("'Case "&amp;$E$6&amp;" Assumptions'!$C$21"))*'Base Case 5 - Forecasts'!R32</f>
        <v>93050718322.503662</v>
      </c>
      <c r="T32" s="133" cm="1">
        <f t="array" aca="1" ref="T32" ca="1">(1+INDIRECT("'Case "&amp;$E$6&amp;" Assumptions'!$C$21"))*'Base Case 5 - Forecasts'!S32</f>
        <v>97340149002.186234</v>
      </c>
      <c r="U32" s="133" cm="1">
        <f t="array" aca="1" ref="U32" ca="1">(1+INDIRECT("'Case "&amp;$E$6&amp;" Assumptions'!$C$21"))*'Base Case 5 - Forecasts'!T32</f>
        <v>101827312873.9118</v>
      </c>
      <c r="V32" s="133" cm="1">
        <f t="array" aca="1" ref="V32" ca="1">(1+INDIRECT("'Case "&amp;$E$6&amp;" Assumptions'!$C$21"))*'Base Case 5 - Forecasts'!U32</f>
        <v>106521324997.03328</v>
      </c>
      <c r="W32" s="133" cm="1">
        <f t="array" aca="1" ref="W32" ca="1">(1+INDIRECT("'Case "&amp;$E$6&amp;" Assumptions'!$C$21"))*'Base Case 5 - Forecasts'!V32</f>
        <v>111431720614.81984</v>
      </c>
      <c r="X32" s="133" cm="1">
        <f t="array" aca="1" ref="X32" ca="1">(1+INDIRECT("'Case "&amp;$E$6&amp;" Assumptions'!$C$22"))*'Base Case 5 - Forecasts'!W32</f>
        <v>115258160386.92715</v>
      </c>
      <c r="Y32" s="133" cm="1">
        <f t="array" aca="1" ref="Y32" ca="1">(1+INDIRECT("'Case "&amp;$E$6&amp;" Assumptions'!$C$22"))*'Base Case 5 - Forecasts'!X32</f>
        <v>119215995790.80592</v>
      </c>
      <c r="Z32" s="133" cm="1">
        <f t="array" aca="1" ref="Z32" ca="1">(1+INDIRECT("'Case "&amp;$E$6&amp;" Assumptions'!$C$22"))*'Base Case 5 - Forecasts'!Y32</f>
        <v>123309738804.45055</v>
      </c>
      <c r="AA32" s="133" cm="1">
        <f t="array" aca="1" ref="AA32" ca="1">(1+INDIRECT("'Case "&amp;$E$6&amp;" Assumptions'!$C$22"))*'Base Case 5 - Forecasts'!Z32</f>
        <v>127544056342.09756</v>
      </c>
      <c r="AB32" s="133" cm="1">
        <f t="array" aca="1" ref="AB32" ca="1">(1+INDIRECT("'Case "&amp;$E$6&amp;" Assumptions'!$C$22"))*'Base Case 5 - Forecasts'!AA32</f>
        <v>131923775574.56172</v>
      </c>
      <c r="AC32" s="133" cm="1">
        <f t="array" aca="1" ref="AC32" ca="1">(1+INDIRECT("'Case "&amp;$E$6&amp;" Assumptions'!$C$22"))*'Base Case 5 - Forecasts'!AB32</f>
        <v>136453889432.26633</v>
      </c>
      <c r="AD32" s="133" cm="1">
        <f t="array" aca="1" ref="AD32" ca="1">(1+INDIRECT("'Case "&amp;$E$6&amp;" Assumptions'!$C$22"))*'Base Case 5 - Forecasts'!AC32</f>
        <v>141139562297.24152</v>
      </c>
      <c r="AE32" s="133" cm="1">
        <f t="array" aca="1" ref="AE32" ca="1">(1+INDIRECT("'Case "&amp;$E$6&amp;" Assumptions'!$C$22"))*'Base Case 5 - Forecasts'!AD32</f>
        <v>145986135890.57935</v>
      </c>
      <c r="AF32" s="133" cm="1">
        <f t="array" aca="1" ref="AF32" ca="1">(1+INDIRECT("'Case "&amp;$E$6&amp;" Assumptions'!$C$22"))*'Base Case 5 - Forecasts'!AE32</f>
        <v>150999135362.05734</v>
      </c>
      <c r="AG32" s="133" cm="1">
        <f t="array" aca="1" ref="AG32" ca="1">(1+INDIRECT("'Case "&amp;$E$6&amp;" Assumptions'!$C$22"))*'Base Case 5 - Forecasts'!AF32</f>
        <v>156184275588.87305</v>
      </c>
      <c r="AH32" s="133" cm="1">
        <f t="array" aca="1" ref="AH32" ca="1">(1+INDIRECT("'Case "&amp;$E$6&amp;" Assumptions'!$C$23"))*'Base Case 5 - Forecasts'!AG32</f>
        <v>160477359317.96609</v>
      </c>
      <c r="AI32" s="133" cm="1">
        <f t="array" aca="1" ref="AI32" ca="1">(1+INDIRECT("'Case "&amp;$E$6&amp;" Assumptions'!$C$23"))*'Base Case 5 - Forecasts'!AH32</f>
        <v>164888448318.944</v>
      </c>
      <c r="AJ32" s="133" cm="1">
        <f t="array" aca="1" ref="AJ32" ca="1">(1+INDIRECT("'Case "&amp;$E$6&amp;" Assumptions'!$C$23"))*'Base Case 5 - Forecasts'!AI32</f>
        <v>169420786237.88297</v>
      </c>
      <c r="AK32" s="133" cm="1">
        <f t="array" aca="1" ref="AK32" ca="1">(1+INDIRECT("'Case "&amp;$E$6&amp;" Assumptions'!$C$23"))*'Base Case 5 - Forecasts'!AJ32</f>
        <v>174077705879.92551</v>
      </c>
      <c r="AL32" s="133" cm="1">
        <f t="array" aca="1" ref="AL32" ca="1">(1+INDIRECT("'Case "&amp;$E$6&amp;" Assumptions'!$C$23"))*'Base Case 5 - Forecasts'!AK32</f>
        <v>178862631660.0224</v>
      </c>
      <c r="AM32" s="133" cm="1">
        <f t="array" aca="1" ref="AM32" ca="1">(1+INDIRECT("'Case "&amp;$E$6&amp;" Assumptions'!$C$23"))*'Base Case 5 - Forecasts'!AL32</f>
        <v>183779082121.03867</v>
      </c>
      <c r="AN32" s="133" cm="1">
        <f t="array" aca="1" ref="AN32" ca="1">(1+INDIRECT("'Case "&amp;$E$6&amp;" Assumptions'!$C$23"))*'Base Case 5 - Forecasts'!AM32</f>
        <v>188830672521.07568</v>
      </c>
      <c r="AO32" s="133" cm="1">
        <f t="array" aca="1" ref="AO32" ca="1">(1+INDIRECT("'Case "&amp;$E$6&amp;" Assumptions'!$C$23"))*'Base Case 5 - Forecasts'!AN32</f>
        <v>194021117491.91168</v>
      </c>
      <c r="AP32" s="133" cm="1">
        <f t="array" aca="1" ref="AP32" ca="1">(1+INDIRECT("'Case "&amp;$E$6&amp;" Assumptions'!$C$23"))*'Base Case 5 - Forecasts'!AO32</f>
        <v>199354233770.51559</v>
      </c>
      <c r="AQ32" s="133" cm="1">
        <f t="array" aca="1" ref="AQ32" ca="1">(1+INDIRECT("'Case "&amp;$E$6&amp;" Assumptions'!$C$23"))*'Base Case 5 - Forecasts'!AP32</f>
        <v>204833943005.64288</v>
      </c>
      <c r="AR32" s="133" cm="1">
        <f t="array" aca="1" ref="AR32" ca="1">(1+INDIRECT("'Case "&amp;$E$6&amp;" Assumptions'!$C$24"))*'Base Case 5 - Forecasts'!AQ32</f>
        <v>209732055859.74451</v>
      </c>
      <c r="AS32" s="133" cm="1">
        <f t="array" aca="1" ref="AS32" ca="1">(1+INDIRECT("'Case "&amp;$E$6&amp;" Assumptions'!$C$24"))*'Base Case 5 - Forecasts'!AR32</f>
        <v>214747295344.22522</v>
      </c>
      <c r="AT32" s="133" cm="1">
        <f t="array" aca="1" ref="AT32" ca="1">(1+INDIRECT("'Case "&amp;$E$6&amp;" Assumptions'!$C$24"))*'Base Case 5 - Forecasts'!AS32</f>
        <v>219882462261.75183</v>
      </c>
      <c r="AU32" s="133" cm="1">
        <f t="array" aca="1" ref="AU32" ca="1">(1+INDIRECT("'Case "&amp;$E$6&amp;" Assumptions'!$C$24"))*'Base Case 5 - Forecasts'!AT32</f>
        <v>225140424389.47464</v>
      </c>
      <c r="AV32" s="133" cm="1">
        <f t="array" aca="1" ref="AV32" ca="1">(1+INDIRECT("'Case "&amp;$E$6&amp;" Assumptions'!$C$24"))*'Base Case 5 - Forecasts'!AU32</f>
        <v>230524118080.56177</v>
      </c>
      <c r="AW32" s="133" cm="1">
        <f t="array" aca="1" ref="AW32" ca="1">(1+INDIRECT("'Case "&amp;$E$6&amp;" Assumptions'!$C$24"))*'Base Case 5 - Forecasts'!AV32</f>
        <v>236036549904.03027</v>
      </c>
      <c r="AX32" s="133" cm="1">
        <f t="array" aca="1" ref="AX32" ca="1">(1+INDIRECT("'Case "&amp;$E$6&amp;" Assumptions'!$C$24"))*'Base Case 5 - Forecasts'!AW32</f>
        <v>241680798323.78989</v>
      </c>
      <c r="AY32" s="133" cm="1">
        <f t="array" aca="1" ref="AY32" ca="1">(1+INDIRECT("'Case "&amp;$E$6&amp;" Assumptions'!$C$24"))*'Base Case 5 - Forecasts'!AX32</f>
        <v>247460015417.83707</v>
      </c>
      <c r="AZ32" s="133" cm="1">
        <f t="array" aca="1" ref="AZ32" ca="1">(1+INDIRECT("'Case "&amp;$E$6&amp;" Assumptions'!$C$24"))*'Base Case 5 - Forecasts'!AY32</f>
        <v>253377428638.55948</v>
      </c>
      <c r="BA32" s="133" cm="1">
        <f t="array" aca="1" ref="BA32" ca="1">(1+INDIRECT("'Case "&amp;$E$6&amp;" Assumptions'!$C$24"))*'Base Case 5 - Forecasts'!AZ32</f>
        <v>259436342615.13394</v>
      </c>
      <c r="BB32" s="133" cm="1">
        <f t="array" aca="1" ref="BB32" ca="1">(1+INDIRECT("'Case "&amp;$E$6&amp;" Assumptions'!$C$25"))*'Base Case 5 - Forecasts'!BA32</f>
        <v>264701411497.22931</v>
      </c>
      <c r="BC32" s="133" cm="1">
        <f t="array" aca="1" ref="BC32" ca="1">(1+INDIRECT("'Case "&amp;$E$6&amp;" Assumptions'!$C$25"))*'Base Case 5 - Forecasts'!BB32</f>
        <v>270073331062.05392</v>
      </c>
      <c r="BD32" s="133" cm="1">
        <f t="array" aca="1" ref="BD32" ca="1">(1+INDIRECT("'Case "&amp;$E$6&amp;" Assumptions'!$C$25"))*'Base Case 5 - Forecasts'!BC32</f>
        <v>275554269765.2644</v>
      </c>
      <c r="BE32" s="133" cm="1">
        <f t="array" aca="1" ref="BE32" ca="1">(1+INDIRECT("'Case "&amp;$E$6&amp;" Assumptions'!$C$25"))*'Base Case 5 - Forecasts'!BD32</f>
        <v>281146440069.72266</v>
      </c>
      <c r="BF32" s="133" cm="1">
        <f t="array" aca="1" ref="BF32" ca="1">(1+INDIRECT("'Case "&amp;$E$6&amp;" Assumptions'!$C$25"))*'Base Case 5 - Forecasts'!BE32</f>
        <v>286852099338.5896</v>
      </c>
      <c r="BG32" s="133" cm="1">
        <f t="array" aca="1" ref="BG32" ca="1">(1+INDIRECT("'Case "&amp;$E$6&amp;" Assumptions'!$C$25"))*'Base Case 5 - Forecasts'!BF32</f>
        <v>292673550746.5437</v>
      </c>
      <c r="BH32" s="133" cm="1">
        <f t="array" aca="1" ref="BH32" ca="1">(1+INDIRECT("'Case "&amp;$E$6&amp;" Assumptions'!$C$25"))*'Base Case 5 - Forecasts'!BG32</f>
        <v>298613144209.4917</v>
      </c>
      <c r="BI32" s="133" cm="1">
        <f t="array" aca="1" ref="BI32" ca="1">(1+INDIRECT("'Case "&amp;$E$6&amp;" Assumptions'!$C$25"))*'Base Case 5 - Forecasts'!BH32</f>
        <v>304673277333.14734</v>
      </c>
      <c r="BJ32" s="133" cm="1">
        <f t="array" aca="1" ref="BJ32" ca="1">(1+INDIRECT("'Case "&amp;$E$6&amp;" Assumptions'!$C$25"))*'Base Case 5 - Forecasts'!BI32</f>
        <v>310856396380.86084</v>
      </c>
      <c r="BK32" s="133" cm="1">
        <f t="array" aca="1" ref="BK32" ca="1">(1+INDIRECT("'Case "&amp;$E$6&amp;" Assumptions'!$C$25"))*'Base Case 5 - Forecasts'!BJ32</f>
        <v>317164997261.0896</v>
      </c>
      <c r="BL32" s="133" cm="1">
        <f t="array" aca="1" ref="BL32" ca="1">(1+INDIRECT("'Case "&amp;$E$6&amp;" Assumptions'!$C$26"))*'Base Case 5 - Forecasts'!BK32</f>
        <v>322766541815.19244</v>
      </c>
      <c r="BM32" s="133" cm="1">
        <f t="array" aca="1" ref="BM32" ca="1">(1+INDIRECT("'Case "&amp;$E$6&amp;" Assumptions'!$C$26"))*'Base Case 5 - Forecasts'!BL32</f>
        <v>328467016899.6582</v>
      </c>
      <c r="BN32" s="133" cm="1">
        <f t="array" aca="1" ref="BN32" ca="1">(1+INDIRECT("'Case "&amp;$E$6&amp;" Assumptions'!$C$26"))*'Base Case 5 - Forecasts'!BM32</f>
        <v>334268169755.76001</v>
      </c>
      <c r="BO32" s="133" cm="1">
        <f t="array" aca="1" ref="BO32" ca="1">(1+INDIRECT("'Case "&amp;$E$6&amp;" Assumptions'!$C$26"))*'Base Case 5 - Forecasts'!BN32</f>
        <v>340171778483.31433</v>
      </c>
      <c r="BP32" s="133" cm="1">
        <f t="array" aca="1" ref="BP32" ca="1">(1+INDIRECT("'Case "&amp;$E$6&amp;" Assumptions'!$C$26"))*'Base Case 5 - Forecasts'!BO32</f>
        <v>346179652585.68286</v>
      </c>
      <c r="BQ32" s="133" cm="1">
        <f t="array" aca="1" ref="BQ32" ca="1">(1+INDIRECT("'Case "&amp;$E$6&amp;" Assumptions'!$C$26"))*'Base Case 5 - Forecasts'!BP32</f>
        <v>352293633524.3999</v>
      </c>
      <c r="BR32" s="133" cm="1">
        <f t="array" aca="1" ref="BR32" ca="1">(1+INDIRECT("'Case "&amp;$E$6&amp;" Assumptions'!$C$26"))*'Base Case 5 - Forecasts'!BQ32</f>
        <v>358515595283.59497</v>
      </c>
      <c r="BS32" s="133" cm="1">
        <f t="array" aca="1" ref="BS32" ca="1">(1+INDIRECT("'Case "&amp;$E$6&amp;" Assumptions'!$C$26"))*'Base Case 5 - Forecasts'!BR32</f>
        <v>364847444944.38391</v>
      </c>
      <c r="BT32" s="133" cm="1">
        <f t="array" aca="1" ref="BT32" ca="1">(1+INDIRECT("'Case "&amp;$E$6&amp;" Assumptions'!$C$26"))*'Base Case 5 - Forecasts'!BS32</f>
        <v>371291123269.40466</v>
      </c>
      <c r="BU32" s="133" cm="1">
        <f t="array" aca="1" ref="BU32" ca="1">(1+INDIRECT("'Case "&amp;$E$6&amp;" Assumptions'!$C$26"))*'Base Case 5 - Forecasts'!BT32</f>
        <v>377848605297.67645</v>
      </c>
      <c r="BV32" s="133" cm="1">
        <f t="array" aca="1" ref="BV32" ca="1">(1+INDIRECT("'Case "&amp;$E$6&amp;" Assumptions'!$C$27"))*'Base Case 5 - Forecasts'!BU32</f>
        <v>383779755740.90973</v>
      </c>
      <c r="BW32" s="133" cm="1">
        <f t="array" aca="1" ref="BW32" ca="1">(1+INDIRECT("'Case "&amp;$E$6&amp;" Assumptions'!$C$27"))*'Base Case 5 - Forecasts'!BV32</f>
        <v>389804008408.38586</v>
      </c>
      <c r="BX32" s="133" cm="1">
        <f t="array" aca="1" ref="BX32" ca="1">(1+INDIRECT("'Case "&amp;$E$6&amp;" Assumptions'!$C$27"))*'Base Case 5 - Forecasts'!BW32</f>
        <v>395922824740.72107</v>
      </c>
      <c r="BY32" s="133" cm="1">
        <f t="array" aca="1" ref="BY32" ca="1">(1+INDIRECT("'Case "&amp;$E$6&amp;" Assumptions'!$C$27"))*'Base Case 5 - Forecasts'!BX32</f>
        <v>402137689119.00055</v>
      </c>
      <c r="BZ32" s="133" cm="1">
        <f t="array" aca="1" ref="BZ32" ca="1">(1+INDIRECT("'Case "&amp;$E$6&amp;" Assumptions'!$C$27"))*'Base Case 5 - Forecasts'!BY32</f>
        <v>408450109224.87842</v>
      </c>
      <c r="CA32" s="133" cm="1">
        <f t="array" aca="1" ref="CA32" ca="1">(1+INDIRECT("'Case "&amp;$E$6&amp;" Assumptions'!$C$27"))*'Base Case 5 - Forecasts'!BZ32</f>
        <v>414861616406.33081</v>
      </c>
      <c r="CB32" s="133" cm="1">
        <f t="array" aca="1" ref="CB32" ca="1">(1+INDIRECT("'Case "&amp;$E$6&amp;" Assumptions'!$C$27"))*'Base Case 5 - Forecasts'!CA32</f>
        <v>421373766049.14972</v>
      </c>
      <c r="CC32" s="133" cm="1">
        <f t="array" aca="1" ref="CC32" ca="1">(1+INDIRECT("'Case "&amp;$E$6&amp;" Assumptions'!$C$27"))*'Base Case 5 - Forecasts'!CB32</f>
        <v>427988137954.26855</v>
      </c>
      <c r="CD32" s="133" cm="1">
        <f t="array" aca="1" ref="CD32" ca="1">(1+INDIRECT("'Case "&amp;$E$6&amp;" Assumptions'!$C$27"))*'Base Case 5 - Forecasts'!CC32</f>
        <v>434706336721.01062</v>
      </c>
      <c r="CE32" s="133" cm="1">
        <f t="array" aca="1" ref="CE32" ca="1">(1+INDIRECT("'Case "&amp;$E$6&amp;" Assumptions'!$C$27"))*'Base Case 5 - Forecasts'!CD32</f>
        <v>441529992136.35321</v>
      </c>
      <c r="CF32" s="133" cm="1">
        <f t="array" aca="1" ref="CF32" ca="1">(1+INDIRECT("'Case "&amp;$E$6&amp;" Assumptions'!$C$27"))*'Base Case 5 - Forecasts'!CE32</f>
        <v>448460759570.30255</v>
      </c>
    </row>
    <row r="33" spans="1:84" x14ac:dyDescent="0.2">
      <c r="A33" s="118"/>
      <c r="B33" s="118" t="s">
        <v>35</v>
      </c>
      <c r="C33" s="160">
        <f>INDEX('Demographic-Economic'!$D$36:$I$37, MATCH('Base Case 5 - Forecasts'!C$8,'Demographic-Economic'!$C$36:$C$37,0),MATCH('Base Case 5 - Forecasts'!$B33,'Demographic-Economic'!$D$8:$I$8,0))*1000</f>
        <v>68360180000</v>
      </c>
      <c r="D33" s="160">
        <f>INDEX('Demographic-Economic'!$D$36:$I$37, MATCH('Base Case 5 - Forecasts'!D$8,'Demographic-Economic'!$C$36:$C$37,0),MATCH('Base Case 5 - Forecasts'!$B33,'Demographic-Economic'!$D$8:$I$8,0))*1000</f>
        <v>69643447000</v>
      </c>
      <c r="E33" s="133" cm="1">
        <f t="array" aca="1" ref="E33" ca="1">(1+INDIRECT("'Case "&amp;$E$6&amp;" Assumptions'!$C$20"))*'Base Case 5 - Forecasts'!D33</f>
        <v>73117493064.671097</v>
      </c>
      <c r="F33" s="133" cm="1">
        <f t="array" aca="1" ref="F33" ca="1">(1+INDIRECT("'Case "&amp;$E$6&amp;" Assumptions'!$C$20"))*'Base Case 5 - Forecasts'!E33</f>
        <v>76764836066.517883</v>
      </c>
      <c r="G33" s="133" cm="1">
        <f t="array" aca="1" ref="G33" ca="1">(1+INDIRECT("'Case "&amp;$E$6&amp;" Assumptions'!$C$20"))*'Base Case 5 - Forecasts'!F33</f>
        <v>80594120631.396027</v>
      </c>
      <c r="H33" s="133" cm="1">
        <f t="array" aca="1" ref="H33" ca="1">(1+INDIRECT("'Case "&amp;$E$6&amp;" Assumptions'!$C$20"))*'Base Case 5 - Forecasts'!G33</f>
        <v>84614422607.763306</v>
      </c>
      <c r="I33" s="133" cm="1">
        <f t="array" aca="1" ref="I33" ca="1">(1+INDIRECT("'Case "&amp;$E$6&amp;" Assumptions'!$C$20"))*'Base Case 5 - Forecasts'!H33</f>
        <v>88835270577.492859</v>
      </c>
      <c r="J33" s="133" cm="1">
        <f t="array" aca="1" ref="J33" ca="1">(1+INDIRECT("'Case "&amp;$E$6&amp;" Assumptions'!$C$20"))*'Base Case 5 - Forecasts'!I33</f>
        <v>93266668439.717163</v>
      </c>
      <c r="K33" s="133" cm="1">
        <f t="array" aca="1" ref="K33" ca="1">(1+INDIRECT("'Case "&amp;$E$6&amp;" Assumptions'!$C$20"))*'Base Case 5 - Forecasts'!J33</f>
        <v>97919119121.229004</v>
      </c>
      <c r="L33" s="133" cm="1">
        <f t="array" aca="1" ref="L33" ca="1">(1+INDIRECT("'Case "&amp;$E$6&amp;" Assumptions'!$C$20"))*'Base Case 5 - Forecasts'!K33</f>
        <v>102803649469.63589</v>
      </c>
      <c r="M33" s="133" cm="1">
        <f t="array" aca="1" ref="M33" ca="1">(1+INDIRECT("'Case "&amp;$E$6&amp;" Assumptions'!$C$20"))*'Base Case 5 - Forecasts'!L33</f>
        <v>107931836388.26753</v>
      </c>
      <c r="N33" s="133" cm="1">
        <f t="array" aca="1" ref="N33" ca="1">(1+INDIRECT("'Case "&amp;$E$6&amp;" Assumptions'!$C$21"))*'Base Case 5 - Forecasts'!M33</f>
        <v>112907253436.78214</v>
      </c>
      <c r="O33" s="133" cm="1">
        <f t="array" aca="1" ref="O33" ca="1">(1+INDIRECT("'Case "&amp;$E$6&amp;" Assumptions'!$C$21"))*'Base Case 5 - Forecasts'!N33</f>
        <v>118112026119.69545</v>
      </c>
      <c r="P33" s="133" cm="1">
        <f t="array" aca="1" ref="P33" ca="1">(1+INDIRECT("'Case "&amp;$E$6&amp;" Assumptions'!$C$21"))*'Base Case 5 - Forecasts'!O33</f>
        <v>123556727220.4581</v>
      </c>
      <c r="Q33" s="133" cm="1">
        <f t="array" aca="1" ref="Q33" ca="1">(1+INDIRECT("'Case "&amp;$E$6&amp;" Assumptions'!$C$21"))*'Base Case 5 - Forecasts'!P33</f>
        <v>129252416904.2682</v>
      </c>
      <c r="R33" s="133" cm="1">
        <f t="array" aca="1" ref="R33" ca="1">(1+INDIRECT("'Case "&amp;$E$6&amp;" Assumptions'!$C$21"))*'Base Case 5 - Forecasts'!Q33</f>
        <v>135210665185.28345</v>
      </c>
      <c r="S33" s="133" cm="1">
        <f t="array" aca="1" ref="S33" ca="1">(1+INDIRECT("'Case "&amp;$E$6&amp;" Assumptions'!$C$21"))*'Base Case 5 - Forecasts'!R33</f>
        <v>141443575429.52151</v>
      </c>
      <c r="T33" s="133" cm="1">
        <f t="array" aca="1" ref="T33" ca="1">(1+INDIRECT("'Case "&amp;$E$6&amp;" Assumptions'!$C$21"))*'Base Case 5 - Forecasts'!S33</f>
        <v>147963808941.19186</v>
      </c>
      <c r="U33" s="133" cm="1">
        <f t="array" aca="1" ref="U33" ca="1">(1+INDIRECT("'Case "&amp;$E$6&amp;" Assumptions'!$C$21"))*'Base Case 5 - Forecasts'!T33</f>
        <v>154784610682.40256</v>
      </c>
      <c r="V33" s="133" cm="1">
        <f t="array" aca="1" ref="V33" ca="1">(1+INDIRECT("'Case "&amp;$E$6&amp;" Assumptions'!$C$21"))*'Base Case 5 - Forecasts'!U33</f>
        <v>161919836178.48831</v>
      </c>
      <c r="W33" s="133" cm="1">
        <f t="array" aca="1" ref="W33" ca="1">(1+INDIRECT("'Case "&amp;$E$6&amp;" Assumptions'!$C$21"))*'Base Case 5 - Forecasts'!V33</f>
        <v>169383979663.61404</v>
      </c>
      <c r="X33" s="133" cm="1">
        <f t="array" aca="1" ref="X33" ca="1">(1+INDIRECT("'Case "&amp;$E$6&amp;" Assumptions'!$C$22"))*'Base Case 5 - Forecasts'!W33</f>
        <v>175200434735.5325</v>
      </c>
      <c r="Y33" s="133" cm="1">
        <f t="array" aca="1" ref="Y33" ca="1">(1+INDIRECT("'Case "&amp;$E$6&amp;" Assumptions'!$C$22"))*'Base Case 5 - Forecasts'!X33</f>
        <v>181216620323.11621</v>
      </c>
      <c r="Z33" s="133" cm="1">
        <f t="array" aca="1" ref="Z33" ca="1">(1+INDIRECT("'Case "&amp;$E$6&amp;" Assumptions'!$C$22"))*'Base Case 5 - Forecasts'!Y33</f>
        <v>187439394947.30182</v>
      </c>
      <c r="AA33" s="133" cm="1">
        <f t="array" aca="1" ref="AA33" ca="1">(1+INDIRECT("'Case "&amp;$E$6&amp;" Assumptions'!$C$22"))*'Base Case 5 - Forecasts'!Z33</f>
        <v>193875852642.90973</v>
      </c>
      <c r="AB33" s="133" cm="1">
        <f t="array" aca="1" ref="AB33" ca="1">(1+INDIRECT("'Case "&amp;$E$6&amp;" Assumptions'!$C$22"))*'Base Case 5 - Forecasts'!AA33</f>
        <v>200533331045.92548</v>
      </c>
      <c r="AC33" s="133" cm="1">
        <f t="array" aca="1" ref="AC33" ca="1">(1+INDIRECT("'Case "&amp;$E$6&amp;" Assumptions'!$C$22"))*'Base Case 5 - Forecasts'!AB33</f>
        <v>207419419758.48944</v>
      </c>
      <c r="AD33" s="133" cm="1">
        <f t="array" aca="1" ref="AD33" ca="1">(1+INDIRECT("'Case "&amp;$E$6&amp;" Assumptions'!$C$22"))*'Base Case 5 - Forecasts'!AC33</f>
        <v>214541969001.13077</v>
      </c>
      <c r="AE33" s="133" cm="1">
        <f t="array" aca="1" ref="AE33" ca="1">(1+INDIRECT("'Case "&amp;$E$6&amp;" Assumptions'!$C$22"))*'Base Case 5 - Forecasts'!AD33</f>
        <v>221909098562.10931</v>
      </c>
      <c r="AF33" s="133" cm="1">
        <f t="array" aca="1" ref="AF33" ca="1">(1+INDIRECT("'Case "&amp;$E$6&amp;" Assumptions'!$C$22"))*'Base Case 5 - Forecasts'!AE33</f>
        <v>229529207054.06784</v>
      </c>
      <c r="AG33" s="133" cm="1">
        <f t="array" aca="1" ref="AG33" ca="1">(1+INDIRECT("'Case "&amp;$E$6&amp;" Assumptions'!$C$22"))*'Base Case 5 - Forecasts'!AF33</f>
        <v>237410981488.54727</v>
      </c>
      <c r="AH33" s="133" cm="1">
        <f t="array" aca="1" ref="AH33" ca="1">(1+INDIRECT("'Case "&amp;$E$6&amp;" Assumptions'!$C$23"))*'Base Case 5 - Forecasts'!AG33</f>
        <v>243936767889.8584</v>
      </c>
      <c r="AI33" s="133" cm="1">
        <f t="array" aca="1" ref="AI33" ca="1">(1+INDIRECT("'Case "&amp;$E$6&amp;" Assumptions'!$C$23"))*'Base Case 5 - Forecasts'!AH33</f>
        <v>250641930526.79489</v>
      </c>
      <c r="AJ33" s="133" cm="1">
        <f t="array" aca="1" ref="AJ33" ca="1">(1+INDIRECT("'Case "&amp;$E$6&amp;" Assumptions'!$C$23"))*'Base Case 5 - Forecasts'!AI33</f>
        <v>257531399967.40302</v>
      </c>
      <c r="AK33" s="133" cm="1">
        <f t="array" aca="1" ref="AK33" ca="1">(1+INDIRECT("'Case "&amp;$E$6&amp;" Assumptions'!$C$23"))*'Base Case 5 - Forecasts'!AJ33</f>
        <v>264610242307.72232</v>
      </c>
      <c r="AL33" s="133" cm="1">
        <f t="array" aca="1" ref="AL33" ca="1">(1+INDIRECT("'Case "&amp;$E$6&amp;" Assumptions'!$C$23"))*'Base Case 5 - Forecasts'!AK33</f>
        <v>271883662897.08405</v>
      </c>
      <c r="AM33" s="133" cm="1">
        <f t="array" aca="1" ref="AM33" ca="1">(1+INDIRECT("'Case "&amp;$E$6&amp;" Assumptions'!$C$23"))*'Base Case 5 - Forecasts'!AL33</f>
        <v>279357010165.80774</v>
      </c>
      <c r="AN33" s="133" cm="1">
        <f t="array" aca="1" ref="AN33" ca="1">(1+INDIRECT("'Case "&amp;$E$6&amp;" Assumptions'!$C$23"))*'Base Case 5 - Forecasts'!AM33</f>
        <v>287035779558.11115</v>
      </c>
      <c r="AO33" s="133" cm="1">
        <f t="array" aca="1" ref="AO33" ca="1">(1+INDIRECT("'Case "&amp;$E$6&amp;" Assumptions'!$C$23"))*'Base Case 5 - Forecasts'!AN33</f>
        <v>294925617573.12488</v>
      </c>
      <c r="AP33" s="133" cm="1">
        <f t="array" aca="1" ref="AP33" ca="1">(1+INDIRECT("'Case "&amp;$E$6&amp;" Assumptions'!$C$23"))*'Base Case 5 - Forecasts'!AO33</f>
        <v>303032325916.98395</v>
      </c>
      <c r="AQ33" s="133" cm="1">
        <f t="array" aca="1" ref="AQ33" ca="1">(1+INDIRECT("'Case "&amp;$E$6&amp;" Assumptions'!$C$23"))*'Base Case 5 - Forecasts'!AP33</f>
        <v>311361865769.04901</v>
      </c>
      <c r="AR33" s="133" cm="1">
        <f t="array" aca="1" ref="AR33" ca="1">(1+INDIRECT("'Case "&amp;$E$6&amp;" Assumptions'!$C$24"))*'Base Case 5 - Forecasts'!AQ33</f>
        <v>318807338597.53638</v>
      </c>
      <c r="AS33" s="133" cm="1">
        <f t="array" aca="1" ref="AS33" ca="1">(1+INDIRECT("'Case "&amp;$E$6&amp;" Assumptions'!$C$24"))*'Base Case 5 - Forecasts'!AR33</f>
        <v>326430852065.33844</v>
      </c>
      <c r="AT33" s="133" cm="1">
        <f t="array" aca="1" ref="AT33" ca="1">(1+INDIRECT("'Case "&amp;$E$6&amp;" Assumptions'!$C$24"))*'Base Case 5 - Forecasts'!AS33</f>
        <v>334236663587.66278</v>
      </c>
      <c r="AU33" s="133" cm="1">
        <f t="array" aca="1" ref="AU33" ca="1">(1+INDIRECT("'Case "&amp;$E$6&amp;" Assumptions'!$C$24"))*'Base Case 5 - Forecasts'!AT33</f>
        <v>342229132385.59863</v>
      </c>
      <c r="AV33" s="133" cm="1">
        <f t="array" aca="1" ref="AV33" ca="1">(1+INDIRECT("'Case "&amp;$E$6&amp;" Assumptions'!$C$24"))*'Base Case 5 - Forecasts'!AU33</f>
        <v>350412721920.56042</v>
      </c>
      <c r="AW33" s="133" cm="1">
        <f t="array" aca="1" ref="AW33" ca="1">(1+INDIRECT("'Case "&amp;$E$6&amp;" Assumptions'!$C$24"))*'Base Case 5 - Forecasts'!AV33</f>
        <v>358792002386.94556</v>
      </c>
      <c r="AX33" s="133" cm="1">
        <f t="array" aca="1" ref="AX33" ca="1">(1+INDIRECT("'Case "&amp;$E$6&amp;" Assumptions'!$C$24"))*'Base Case 5 - Forecasts'!AW33</f>
        <v>367371653264.39777</v>
      </c>
      <c r="AY33" s="133" cm="1">
        <f t="array" aca="1" ref="AY33" ca="1">(1+INDIRECT("'Case "&amp;$E$6&amp;" Assumptions'!$C$24"))*'Base Case 5 - Forecasts'!AX33</f>
        <v>376156465931.10181</v>
      </c>
      <c r="AZ33" s="133" cm="1">
        <f t="array" aca="1" ref="AZ33" ca="1">(1+INDIRECT("'Case "&amp;$E$6&amp;" Assumptions'!$C$24"))*'Base Case 5 - Forecasts'!AY33</f>
        <v>385151346339.56909</v>
      </c>
      <c r="BA33" s="133" cm="1">
        <f t="array" aca="1" ref="BA33" ca="1">(1+INDIRECT("'Case "&amp;$E$6&amp;" Assumptions'!$C$24"))*'Base Case 5 - Forecasts'!AZ33</f>
        <v>394361317756.40802</v>
      </c>
      <c r="BB33" s="133" cm="1">
        <f t="array" aca="1" ref="BB33" ca="1">(1+INDIRECT("'Case "&amp;$E$6&amp;" Assumptions'!$C$25"))*'Base Case 5 - Forecasts'!BA33</f>
        <v>402364589316.17389</v>
      </c>
      <c r="BC33" s="133" cm="1">
        <f t="array" aca="1" ref="BC33" ca="1">(1+INDIRECT("'Case "&amp;$E$6&amp;" Assumptions'!$C$25"))*'Base Case 5 - Forecasts'!BB33</f>
        <v>410530281358.82019</v>
      </c>
      <c r="BD33" s="133" cm="1">
        <f t="array" aca="1" ref="BD33" ca="1">(1+INDIRECT("'Case "&amp;$E$6&amp;" Assumptions'!$C$25"))*'Base Case 5 - Forecasts'!BC33</f>
        <v>418861690088.03839</v>
      </c>
      <c r="BE33" s="133" cm="1">
        <f t="array" aca="1" ref="BE33" ca="1">(1+INDIRECT("'Case "&amp;$E$6&amp;" Assumptions'!$C$25"))*'Base Case 5 - Forecasts'!BD33</f>
        <v>427362178601.53839</v>
      </c>
      <c r="BF33" s="133" cm="1">
        <f t="array" aca="1" ref="BF33" ca="1">(1+INDIRECT("'Case "&amp;$E$6&amp;" Assumptions'!$C$25"))*'Base Case 5 - Forecasts'!BE33</f>
        <v>436035178248.61322</v>
      </c>
      <c r="BG33" s="133" cm="1">
        <f t="array" aca="1" ref="BG33" ca="1">(1+INDIRECT("'Case "&amp;$E$6&amp;" Assumptions'!$C$25"))*'Base Case 5 - Forecasts'!BF33</f>
        <v>444884190015.25439</v>
      </c>
      <c r="BH33" s="133" cm="1">
        <f t="array" aca="1" ref="BH33" ca="1">(1+INDIRECT("'Case "&amp;$E$6&amp;" Assumptions'!$C$25"))*'Base Case 5 - Forecasts'!BG33</f>
        <v>453912785937.37744</v>
      </c>
      <c r="BI33" s="133" cm="1">
        <f t="array" aca="1" ref="BI33" ca="1">(1+INDIRECT("'Case "&amp;$E$6&amp;" Assumptions'!$C$25"))*'Base Case 5 - Forecasts'!BH33</f>
        <v>463124610542.72742</v>
      </c>
      <c r="BJ33" s="133" cm="1">
        <f t="array" aca="1" ref="BJ33" ca="1">(1+INDIRECT("'Case "&amp;$E$6&amp;" Assumptions'!$C$25"))*'Base Case 5 - Forecasts'!BI33</f>
        <v>472523382322.04712</v>
      </c>
      <c r="BK33" s="133" cm="1">
        <f t="array" aca="1" ref="BK33" ca="1">(1+INDIRECT("'Case "&amp;$E$6&amp;" Assumptions'!$C$25"))*'Base Case 5 - Forecasts'!BJ33</f>
        <v>482112895230.10156</v>
      </c>
      <c r="BL33" s="133" cm="1">
        <f t="array" aca="1" ref="BL33" ca="1">(1+INDIRECT("'Case "&amp;$E$6&amp;" Assumptions'!$C$26"))*'Base Case 5 - Forecasts'!BK33</f>
        <v>490627633256.2395</v>
      </c>
      <c r="BM33" s="133" cm="1">
        <f t="array" aca="1" ref="BM33" ca="1">(1+INDIRECT("'Case "&amp;$E$6&amp;" Assumptions'!$C$26"))*'Base Case 5 - Forecasts'!BL33</f>
        <v>499292752581.80139</v>
      </c>
      <c r="BN33" s="133" cm="1">
        <f t="array" aca="1" ref="BN33" ca="1">(1+INDIRECT("'Case "&amp;$E$6&amp;" Assumptions'!$C$26"))*'Base Case 5 - Forecasts'!BM33</f>
        <v>508110909135.26648</v>
      </c>
      <c r="BO33" s="133" cm="1">
        <f t="array" aca="1" ref="BO33" ca="1">(1+INDIRECT("'Case "&amp;$E$6&amp;" Assumptions'!$C$26"))*'Base Case 5 - Forecasts'!BN33</f>
        <v>517084805752.25006</v>
      </c>
      <c r="BP33" s="133" cm="1">
        <f t="array" aca="1" ref="BP33" ca="1">(1+INDIRECT("'Case "&amp;$E$6&amp;" Assumptions'!$C$26"))*'Base Case 5 - Forecasts'!BO33</f>
        <v>526217193003.9444</v>
      </c>
      <c r="BQ33" s="133" cm="1">
        <f t="array" aca="1" ref="BQ33" ca="1">(1+INDIRECT("'Case "&amp;$E$6&amp;" Assumptions'!$C$26"))*'Base Case 5 - Forecasts'!BP33</f>
        <v>535510870040.19073</v>
      </c>
      <c r="BR33" s="133" cm="1">
        <f t="array" aca="1" ref="BR33" ca="1">(1+INDIRECT("'Case "&amp;$E$6&amp;" Assumptions'!$C$26"))*'Base Case 5 - Forecasts'!BQ33</f>
        <v>544968685447.44128</v>
      </c>
      <c r="BS33" s="133" cm="1">
        <f t="array" aca="1" ref="BS33" ca="1">(1+INDIRECT("'Case "&amp;$E$6&amp;" Assumptions'!$C$26"))*'Base Case 5 - Forecasts'!BR33</f>
        <v>554593538121.87354</v>
      </c>
      <c r="BT33" s="133" cm="1">
        <f t="array" aca="1" ref="BT33" ca="1">(1+INDIRECT("'Case "&amp;$E$6&amp;" Assumptions'!$C$26"))*'Base Case 5 - Forecasts'!BS33</f>
        <v>564388378157.92542</v>
      </c>
      <c r="BU33" s="133" cm="1">
        <f t="array" aca="1" ref="BU33" ca="1">(1+INDIRECT("'Case "&amp;$E$6&amp;" Assumptions'!$C$26"))*'Base Case 5 - Forecasts'!BT33</f>
        <v>574356207752.52271</v>
      </c>
      <c r="BV33" s="133" cm="1">
        <f t="array" aca="1" ref="BV33" ca="1">(1+INDIRECT("'Case "&amp;$E$6&amp;" Assumptions'!$C$27"))*'Base Case 5 - Forecasts'!BU33</f>
        <v>583371969696.38745</v>
      </c>
      <c r="BW33" s="133" cm="1">
        <f t="array" aca="1" ref="BW33" ca="1">(1+INDIRECT("'Case "&amp;$E$6&amp;" Assumptions'!$C$27"))*'Base Case 5 - Forecasts'!BV33</f>
        <v>592529253508.26941</v>
      </c>
      <c r="BX33" s="133" cm="1">
        <f t="array" aca="1" ref="BX33" ca="1">(1+INDIRECT("'Case "&amp;$E$6&amp;" Assumptions'!$C$27"))*'Base Case 5 - Forecasts'!BW33</f>
        <v>601830280679.73547</v>
      </c>
      <c r="BY33" s="133" cm="1">
        <f t="array" aca="1" ref="BY33" ca="1">(1+INDIRECT("'Case "&amp;$E$6&amp;" Assumptions'!$C$27"))*'Base Case 5 - Forecasts'!BX33</f>
        <v>611277307573.46362</v>
      </c>
      <c r="BZ33" s="133" cm="1">
        <f t="array" aca="1" ref="BZ33" ca="1">(1+INDIRECT("'Case "&amp;$E$6&amp;" Assumptions'!$C$27"))*'Base Case 5 - Forecasts'!BY33</f>
        <v>620872625970.62036</v>
      </c>
      <c r="CA33" s="133" cm="1">
        <f t="array" aca="1" ref="CA33" ca="1">(1+INDIRECT("'Case "&amp;$E$6&amp;" Assumptions'!$C$27"))*'Base Case 5 - Forecasts'!BZ33</f>
        <v>630618563626.83032</v>
      </c>
      <c r="CB33" s="133" cm="1">
        <f t="array" aca="1" ref="CB33" ca="1">(1+INDIRECT("'Case "&amp;$E$6&amp;" Assumptions'!$C$27"))*'Base Case 5 - Forecasts'!CA33</f>
        <v>640517484836.87354</v>
      </c>
      <c r="CC33" s="133" cm="1">
        <f t="array" aca="1" ref="CC33" ca="1">(1+INDIRECT("'Case "&amp;$E$6&amp;" Assumptions'!$C$27"))*'Base Case 5 - Forecasts'!CB33</f>
        <v>650571791008.24597</v>
      </c>
      <c r="CD33" s="133" cm="1">
        <f t="array" aca="1" ref="CD33" ca="1">(1+INDIRECT("'Case "&amp;$E$6&amp;" Assumptions'!$C$27"))*'Base Case 5 - Forecasts'!CC33</f>
        <v>660783921243.72412</v>
      </c>
      <c r="CE33" s="133" cm="1">
        <f t="array" aca="1" ref="CE33" ca="1">(1+INDIRECT("'Case "&amp;$E$6&amp;" Assumptions'!$C$27"))*'Base Case 5 - Forecasts'!CD33</f>
        <v>671156352933.07361</v>
      </c>
      <c r="CF33" s="133" cm="1">
        <f t="array" aca="1" ref="CF33" ca="1">(1+INDIRECT("'Case "&amp;$E$6&amp;" Assumptions'!$C$27"))*'Base Case 5 - Forecasts'!CE33</f>
        <v>681691602354.04675</v>
      </c>
    </row>
    <row r="34" spans="1:84" x14ac:dyDescent="0.2">
      <c r="A34" s="118"/>
      <c r="B34" s="118" t="s">
        <v>36</v>
      </c>
      <c r="C34" s="160">
        <f>INDEX('Demographic-Economic'!$D$36:$I$37, MATCH('Base Case 5 - Forecasts'!C$8,'Demographic-Economic'!$C$36:$C$37,0),MATCH('Base Case 5 - Forecasts'!$B34,'Demographic-Economic'!$D$8:$I$8,0))*1000</f>
        <v>9766147000</v>
      </c>
      <c r="D34" s="160">
        <f>INDEX('Demographic-Economic'!$D$36:$I$37, MATCH('Base Case 5 - Forecasts'!D$8,'Demographic-Economic'!$C$36:$C$37,0),MATCH('Base Case 5 - Forecasts'!$B34,'Demographic-Economic'!$D$8:$I$8,0))*1000</f>
        <v>9845914000</v>
      </c>
      <c r="E34" s="133" cm="1">
        <f t="array" aca="1" ref="E34" ca="1">(1+INDIRECT("'Case "&amp;$E$6&amp;" Assumptions'!$C$20"))*'Base Case 5 - Forecasts'!D34</f>
        <v>10337060838.047665</v>
      </c>
      <c r="F34" s="133" cm="1">
        <f t="array" aca="1" ref="F34" ca="1">(1+INDIRECT("'Case "&amp;$E$6&amp;" Assumptions'!$C$20"))*'Base Case 5 - Forecasts'!E34</f>
        <v>10852707708.954058</v>
      </c>
      <c r="G34" s="133" cm="1">
        <f t="array" aca="1" ref="G34" ca="1">(1+INDIRECT("'Case "&amp;$E$6&amp;" Assumptions'!$C$20"))*'Base Case 5 - Forecasts'!F34</f>
        <v>11394076755.596991</v>
      </c>
      <c r="H34" s="133" cm="1">
        <f t="array" aca="1" ref="H34" ca="1">(1+INDIRECT("'Case "&amp;$E$6&amp;" Assumptions'!$C$20"))*'Base Case 5 - Forecasts'!G34</f>
        <v>11962451085.393478</v>
      </c>
      <c r="I34" s="133" cm="1">
        <f t="array" aca="1" ref="I34" ca="1">(1+INDIRECT("'Case "&amp;$E$6&amp;" Assumptions'!$C$20"))*'Base Case 5 - Forecasts'!H34</f>
        <v>12559177811.413111</v>
      </c>
      <c r="J34" s="133" cm="1">
        <f t="array" aca="1" ref="J34" ca="1">(1+INDIRECT("'Case "&amp;$E$6&amp;" Assumptions'!$C$20"))*'Base Case 5 - Forecasts'!I34</f>
        <v>13185671245.192234</v>
      </c>
      <c r="K34" s="133" cm="1">
        <f t="array" aca="1" ref="K34" ca="1">(1+INDIRECT("'Case "&amp;$E$6&amp;" Assumptions'!$C$20"))*'Base Case 5 - Forecasts'!J34</f>
        <v>13843416248.816294</v>
      </c>
      <c r="L34" s="133" cm="1">
        <f t="array" aca="1" ref="L34" ca="1">(1+INDIRECT("'Case "&amp;$E$6&amp;" Assumptions'!$C$20"))*'Base Case 5 - Forecasts'!K34</f>
        <v>14533971754.21516</v>
      </c>
      <c r="M34" s="133" cm="1">
        <f t="array" aca="1" ref="M34" ca="1">(1+INDIRECT("'Case "&amp;$E$6&amp;" Assumptions'!$C$20"))*'Base Case 5 - Forecasts'!L34</f>
        <v>15258974458.012577</v>
      </c>
      <c r="N34" s="133" cm="1">
        <f t="array" aca="1" ref="N34" ca="1">(1+INDIRECT("'Case "&amp;$E$6&amp;" Assumptions'!$C$21"))*'Base Case 5 - Forecasts'!M34</f>
        <v>15962379164.184122</v>
      </c>
      <c r="O34" s="133" cm="1">
        <f t="array" aca="1" ref="O34" ca="1">(1+INDIRECT("'Case "&amp;$E$6&amp;" Assumptions'!$C$21"))*'Base Case 5 - Forecasts'!N34</f>
        <v>16698209259.232603</v>
      </c>
      <c r="P34" s="133" cm="1">
        <f t="array" aca="1" ref="P34" ca="1">(1+INDIRECT("'Case "&amp;$E$6&amp;" Assumptions'!$C$21"))*'Base Case 5 - Forecasts'!O34</f>
        <v>17467959481.300365</v>
      </c>
      <c r="Q34" s="133" cm="1">
        <f t="array" aca="1" ref="Q34" ca="1">(1+INDIRECT("'Case "&amp;$E$6&amp;" Assumptions'!$C$21"))*'Base Case 5 - Forecasts'!P34</f>
        <v>18273193472.625946</v>
      </c>
      <c r="R34" s="133" cm="1">
        <f t="array" aca="1" ref="R34" ca="1">(1+INDIRECT("'Case "&amp;$E$6&amp;" Assumptions'!$C$21"))*'Base Case 5 - Forecasts'!Q34</f>
        <v>19115546955.869301</v>
      </c>
      <c r="S34" s="133" cm="1">
        <f t="array" aca="1" ref="S34" ca="1">(1+INDIRECT("'Case "&amp;$E$6&amp;" Assumptions'!$C$21"))*'Base Case 5 - Forecasts'!R34</f>
        <v>19996731056.858543</v>
      </c>
      <c r="T34" s="133" cm="1">
        <f t="array" aca="1" ref="T34" ca="1">(1+INDIRECT("'Case "&amp;$E$6&amp;" Assumptions'!$C$21"))*'Base Case 5 - Forecasts'!S34</f>
        <v>20918535780.507908</v>
      </c>
      <c r="U34" s="133" cm="1">
        <f t="array" aca="1" ref="U34" ca="1">(1+INDIRECT("'Case "&amp;$E$6&amp;" Assumptions'!$C$21"))*'Base Case 5 - Forecasts'!T34</f>
        <v>21882833646.967773</v>
      </c>
      <c r="V34" s="133" cm="1">
        <f t="array" aca="1" ref="V34" ca="1">(1+INDIRECT("'Case "&amp;$E$6&amp;" Assumptions'!$C$21"))*'Base Case 5 - Forecasts'!U34</f>
        <v>22891583495.393105</v>
      </c>
      <c r="W34" s="133" cm="1">
        <f t="array" aca="1" ref="W34" ca="1">(1+INDIRECT("'Case "&amp;$E$6&amp;" Assumptions'!$C$21"))*'Base Case 5 - Forecasts'!V34</f>
        <v>23946834463.057129</v>
      </c>
      <c r="X34" s="133" cm="1">
        <f t="array" aca="1" ref="X34" ca="1">(1+INDIRECT("'Case "&amp;$E$6&amp;" Assumptions'!$C$22"))*'Base Case 5 - Forecasts'!W34</f>
        <v>24769141785.424057</v>
      </c>
      <c r="Y34" s="133" cm="1">
        <f t="array" aca="1" ref="Y34" ca="1">(1+INDIRECT("'Case "&amp;$E$6&amp;" Assumptions'!$C$22"))*'Base Case 5 - Forecasts'!X34</f>
        <v>25619686215.015381</v>
      </c>
      <c r="Z34" s="133" cm="1">
        <f t="array" aca="1" ref="Z34" ca="1">(1+INDIRECT("'Case "&amp;$E$6&amp;" Assumptions'!$C$22"))*'Base Case 5 - Forecasts'!Y34</f>
        <v>26499437382.287643</v>
      </c>
      <c r="AA34" s="133" cm="1">
        <f t="array" aca="1" ref="AA34" ca="1">(1+INDIRECT("'Case "&amp;$E$6&amp;" Assumptions'!$C$22"))*'Base Case 5 - Forecasts'!Z34</f>
        <v>27409398213.715096</v>
      </c>
      <c r="AB34" s="133" cm="1">
        <f t="array" aca="1" ref="AB34" ca="1">(1+INDIRECT("'Case "&amp;$E$6&amp;" Assumptions'!$C$22"))*'Base Case 5 - Forecasts'!AA34</f>
        <v>28350606075.13744</v>
      </c>
      <c r="AC34" s="133" cm="1">
        <f t="array" aca="1" ref="AC34" ca="1">(1+INDIRECT("'Case "&amp;$E$6&amp;" Assumptions'!$C$22"))*'Base Case 5 - Forecasts'!AB34</f>
        <v>29324133954.368855</v>
      </c>
      <c r="AD34" s="133" cm="1">
        <f t="array" aca="1" ref="AD34" ca="1">(1+INDIRECT("'Case "&amp;$E$6&amp;" Assumptions'!$C$22"))*'Base Case 5 - Forecasts'!AC34</f>
        <v>30331091684.416473</v>
      </c>
      <c r="AE34" s="133" cm="1">
        <f t="array" aca="1" ref="AE34" ca="1">(1+INDIRECT("'Case "&amp;$E$6&amp;" Assumptions'!$C$22"))*'Base Case 5 - Forecasts'!AD34</f>
        <v>31372627208.702808</v>
      </c>
      <c r="AF34" s="133" cm="1">
        <f t="array" aca="1" ref="AF34" ca="1">(1+INDIRECT("'Case "&amp;$E$6&amp;" Assumptions'!$C$22"))*'Base Case 5 - Forecasts'!AE34</f>
        <v>32449927889.734482</v>
      </c>
      <c r="AG34" s="133" cm="1">
        <f t="array" aca="1" ref="AG34" ca="1">(1+INDIRECT("'Case "&amp;$E$6&amp;" Assumptions'!$C$22"))*'Base Case 5 - Forecasts'!AF34</f>
        <v>33564221862.709183</v>
      </c>
      <c r="AH34" s="133" cm="1">
        <f t="array" aca="1" ref="AH34" ca="1">(1+INDIRECT("'Case "&amp;$E$6&amp;" Assumptions'!$C$23"))*'Base Case 5 - Forecasts'!AG34</f>
        <v>34486811631.846809</v>
      </c>
      <c r="AI34" s="133" cm="1">
        <f t="array" aca="1" ref="AI34" ca="1">(1+INDIRECT("'Case "&amp;$E$6&amp;" Assumptions'!$C$23"))*'Base Case 5 - Forecasts'!AH34</f>
        <v>35434760900.918594</v>
      </c>
      <c r="AJ34" s="133" cm="1">
        <f t="array" aca="1" ref="AJ34" ca="1">(1+INDIRECT("'Case "&amp;$E$6&amp;" Assumptions'!$C$23"))*'Base Case 5 - Forecasts'!AI34</f>
        <v>36408766734.056862</v>
      </c>
      <c r="AK34" s="133" cm="1">
        <f t="array" aca="1" ref="AK34" ca="1">(1+INDIRECT("'Case "&amp;$E$6&amp;" Assumptions'!$C$23"))*'Base Case 5 - Forecasts'!AJ34</f>
        <v>37409545355.803467</v>
      </c>
      <c r="AL34" s="133" cm="1">
        <f t="array" aca="1" ref="AL34" ca="1">(1+INDIRECT("'Case "&amp;$E$6&amp;" Assumptions'!$C$23"))*'Base Case 5 - Forecasts'!AK34</f>
        <v>38437832677.777702</v>
      </c>
      <c r="AM34" s="133" cm="1">
        <f t="array" aca="1" ref="AM34" ca="1">(1+INDIRECT("'Case "&amp;$E$6&amp;" Assumptions'!$C$23"))*'Base Case 5 - Forecasts'!AL34</f>
        <v>39494384839.820862</v>
      </c>
      <c r="AN34" s="133" cm="1">
        <f t="array" aca="1" ref="AN34" ca="1">(1+INDIRECT("'Case "&amp;$E$6&amp;" Assumptions'!$C$23"))*'Base Case 5 - Forecasts'!AM34</f>
        <v>40579978766.015404</v>
      </c>
      <c r="AO34" s="133" cm="1">
        <f t="array" aca="1" ref="AO34" ca="1">(1+INDIRECT("'Case "&amp;$E$6&amp;" Assumptions'!$C$23"))*'Base Case 5 - Forecasts'!AN34</f>
        <v>41695412735.987564</v>
      </c>
      <c r="AP34" s="133" cm="1">
        <f t="array" aca="1" ref="AP34" ca="1">(1+INDIRECT("'Case "&amp;$E$6&amp;" Assumptions'!$C$23"))*'Base Case 5 - Forecasts'!AO34</f>
        <v>42841506971.913582</v>
      </c>
      <c r="AQ34" s="133" cm="1">
        <f t="array" aca="1" ref="AQ34" ca="1">(1+INDIRECT("'Case "&amp;$E$6&amp;" Assumptions'!$C$23"))*'Base Case 5 - Forecasts'!AP34</f>
        <v>44019104241.661087</v>
      </c>
      <c r="AR34" s="133" cm="1">
        <f t="array" aca="1" ref="AR34" ca="1">(1+INDIRECT("'Case "&amp;$E$6&amp;" Assumptions'!$C$24"))*'Base Case 5 - Forecasts'!AQ34</f>
        <v>45071715626.026123</v>
      </c>
      <c r="AS34" s="133" cm="1">
        <f t="array" aca="1" ref="AS34" ca="1">(1+INDIRECT("'Case "&amp;$E$6&amp;" Assumptions'!$C$24"))*'Base Case 5 - Forecasts'!AR34</f>
        <v>46149497689.02224</v>
      </c>
      <c r="AT34" s="133" cm="1">
        <f t="array" aca="1" ref="AT34" ca="1">(1+INDIRECT("'Case "&amp;$E$6&amp;" Assumptions'!$C$24"))*'Base Case 5 - Forecasts'!AS34</f>
        <v>47253052327.106346</v>
      </c>
      <c r="AU34" s="133" cm="1">
        <f t="array" aca="1" ref="AU34" ca="1">(1+INDIRECT("'Case "&amp;$E$6&amp;" Assumptions'!$C$24"))*'Base Case 5 - Forecasts'!AT34</f>
        <v>48382995829.646645</v>
      </c>
      <c r="AV34" s="133" cm="1">
        <f t="array" aca="1" ref="AV34" ca="1">(1+INDIRECT("'Case "&amp;$E$6&amp;" Assumptions'!$C$24"))*'Base Case 5 - Forecasts'!AU34</f>
        <v>49539959223.09462</v>
      </c>
      <c r="AW34" s="133" cm="1">
        <f t="array" aca="1" ref="AW34" ca="1">(1+INDIRECT("'Case "&amp;$E$6&amp;" Assumptions'!$C$24"))*'Base Case 5 - Forecasts'!AV34</f>
        <v>50724588623.387054</v>
      </c>
      <c r="AX34" s="133" cm="1">
        <f t="array" aca="1" ref="AX34" ca="1">(1+INDIRECT("'Case "&amp;$E$6&amp;" Assumptions'!$C$24"))*'Base Case 5 - Forecasts'!AW34</f>
        <v>51937545596.774925</v>
      </c>
      <c r="AY34" s="133" cm="1">
        <f t="array" aca="1" ref="AY34" ca="1">(1+INDIRECT("'Case "&amp;$E$6&amp;" Assumptions'!$C$24"))*'Base Case 5 - Forecasts'!AX34</f>
        <v>53179507529.280632</v>
      </c>
      <c r="AZ34" s="133" cm="1">
        <f t="array" aca="1" ref="AZ34" ca="1">(1+INDIRECT("'Case "&amp;$E$6&amp;" Assumptions'!$C$24"))*'Base Case 5 - Forecasts'!AY34</f>
        <v>54451168004.989914</v>
      </c>
      <c r="BA34" s="133" cm="1">
        <f t="array" aca="1" ref="BA34" ca="1">(1+INDIRECT("'Case "&amp;$E$6&amp;" Assumptions'!$C$24"))*'Base Case 5 - Forecasts'!AZ34</f>
        <v>55753237193.389709</v>
      </c>
      <c r="BB34" s="133" cm="1">
        <f t="array" aca="1" ref="BB34" ca="1">(1+INDIRECT("'Case "&amp;$E$6&amp;" Assumptions'!$C$25"))*'Base Case 5 - Forecasts'!BA34</f>
        <v>56884707947.502449</v>
      </c>
      <c r="BC34" s="133" cm="1">
        <f t="array" aca="1" ref="BC34" ca="1">(1+INDIRECT("'Case "&amp;$E$6&amp;" Assumptions'!$C$25"))*'Base Case 5 - Forecasts'!BB34</f>
        <v>58039141064.55336</v>
      </c>
      <c r="BD34" s="133" cm="1">
        <f t="array" aca="1" ref="BD34" ca="1">(1+INDIRECT("'Case "&amp;$E$6&amp;" Assumptions'!$C$25"))*'Base Case 5 - Forecasts'!BC34</f>
        <v>59217002548.731934</v>
      </c>
      <c r="BE34" s="133" cm="1">
        <f t="array" aca="1" ref="BE34" ca="1">(1+INDIRECT("'Case "&amp;$E$6&amp;" Assumptions'!$C$25"))*'Base Case 5 - Forecasts'!BD34</f>
        <v>60418767861.43837</v>
      </c>
      <c r="BF34" s="133" cm="1">
        <f t="array" aca="1" ref="BF34" ca="1">(1+INDIRECT("'Case "&amp;$E$6&amp;" Assumptions'!$C$25"))*'Base Case 5 - Forecasts'!BE34</f>
        <v>61644922113.21067</v>
      </c>
      <c r="BG34" s="133" cm="1">
        <f t="array" aca="1" ref="BG34" ca="1">(1+INDIRECT("'Case "&amp;$E$6&amp;" Assumptions'!$C$25"))*'Base Case 5 - Forecasts'!BF34</f>
        <v>62895960259.546783</v>
      </c>
      <c r="BH34" s="133" cm="1">
        <f t="array" aca="1" ref="BH34" ca="1">(1+INDIRECT("'Case "&amp;$E$6&amp;" Assumptions'!$C$25"))*'Base Case 5 - Forecasts'!BG34</f>
        <v>64172387300.700768</v>
      </c>
      <c r="BI34" s="133" cm="1">
        <f t="array" aca="1" ref="BI34" ca="1">(1+INDIRECT("'Case "&amp;$E$6&amp;" Assumptions'!$C$25"))*'Base Case 5 - Forecasts'!BH34</f>
        <v>65474718485.533707</v>
      </c>
      <c r="BJ34" s="133" cm="1">
        <f t="array" aca="1" ref="BJ34" ca="1">(1+INDIRECT("'Case "&amp;$E$6&amp;" Assumptions'!$C$25"))*'Base Case 5 - Forecasts'!BI34</f>
        <v>66803479519.50161</v>
      </c>
      <c r="BK34" s="133" cm="1">
        <f t="array" aca="1" ref="BK34" ca="1">(1+INDIRECT("'Case "&amp;$E$6&amp;" Assumptions'!$C$25"))*'Base Case 5 - Forecasts'!BJ34</f>
        <v>68159206776.864296</v>
      </c>
      <c r="BL34" s="133" cm="1">
        <f t="array" aca="1" ref="BL34" ca="1">(1+INDIRECT("'Case "&amp;$E$6&amp;" Assumptions'!$C$26"))*'Base Case 5 - Forecasts'!BK34</f>
        <v>69362986629.086197</v>
      </c>
      <c r="BM34" s="133" cm="1">
        <f t="array" aca="1" ref="BM34" ca="1">(1+INDIRECT("'Case "&amp;$E$6&amp;" Assumptions'!$C$26"))*'Base Case 5 - Forecasts'!BL34</f>
        <v>70588026792.293808</v>
      </c>
      <c r="BN34" s="133" cm="1">
        <f t="array" aca="1" ref="BN34" ca="1">(1+INDIRECT("'Case "&amp;$E$6&amp;" Assumptions'!$C$26"))*'Base Case 5 - Forecasts'!BM34</f>
        <v>71834702751.109482</v>
      </c>
      <c r="BO34" s="133" cm="1">
        <f t="array" aca="1" ref="BO34" ca="1">(1+INDIRECT("'Case "&amp;$E$6&amp;" Assumptions'!$C$26"))*'Base Case 5 - Forecasts'!BN34</f>
        <v>73103396621.700226</v>
      </c>
      <c r="BP34" s="133" cm="1">
        <f t="array" aca="1" ref="BP34" ca="1">(1+INDIRECT("'Case "&amp;$E$6&amp;" Assumptions'!$C$26"))*'Base Case 5 - Forecasts'!BO34</f>
        <v>74394497268.899368</v>
      </c>
      <c r="BQ34" s="133" cm="1">
        <f t="array" aca="1" ref="BQ34" ca="1">(1+INDIRECT("'Case "&amp;$E$6&amp;" Assumptions'!$C$26"))*'Base Case 5 - Forecasts'!BP34</f>
        <v>75708400425.396729</v>
      </c>
      <c r="BR34" s="133" cm="1">
        <f t="array" aca="1" ref="BR34" ca="1">(1+INDIRECT("'Case "&amp;$E$6&amp;" Assumptions'!$C$26"))*'Base Case 5 - Forecasts'!BQ34</f>
        <v>77045508813.03389</v>
      </c>
      <c r="BS34" s="133" cm="1">
        <f t="array" aca="1" ref="BS34" ca="1">(1+INDIRECT("'Case "&amp;$E$6&amp;" Assumptions'!$C$26"))*'Base Case 5 - Forecasts'!BR34</f>
        <v>78406232266.241623</v>
      </c>
      <c r="BT34" s="133" cm="1">
        <f t="array" aca="1" ref="BT34" ca="1">(1+INDIRECT("'Case "&amp;$E$6&amp;" Assumptions'!$C$26"))*'Base Case 5 - Forecasts'!BS34</f>
        <v>79790987857.657471</v>
      </c>
      <c r="BU34" s="133" cm="1">
        <f t="array" aca="1" ref="BU34" ca="1">(1+INDIRECT("'Case "&amp;$E$6&amp;" Assumptions'!$C$26"))*'Base Case 5 - Forecasts'!BT34</f>
        <v>81200200025.961838</v>
      </c>
      <c r="BV34" s="133" cm="1">
        <f t="array" aca="1" ref="BV34" ca="1">(1+INDIRECT("'Case "&amp;$E$6&amp;" Assumptions'!$C$27"))*'Base Case 5 - Forecasts'!BU34</f>
        <v>82474812650.230209</v>
      </c>
      <c r="BW34" s="133" cm="1">
        <f t="array" aca="1" ref="BW34" ca="1">(1+INDIRECT("'Case "&amp;$E$6&amp;" Assumptions'!$C$27"))*'Base Case 5 - Forecasts'!BV34</f>
        <v>83769433074.25061</v>
      </c>
      <c r="BX34" s="133" cm="1">
        <f t="array" aca="1" ref="BX34" ca="1">(1+INDIRECT("'Case "&amp;$E$6&amp;" Assumptions'!$C$27"))*'Base Case 5 - Forecasts'!BW34</f>
        <v>85084375363.679779</v>
      </c>
      <c r="BY34" s="133" cm="1">
        <f t="array" aca="1" ref="BY34" ca="1">(1+INDIRECT("'Case "&amp;$E$6&amp;" Assumptions'!$C$27"))*'Base Case 5 - Forecasts'!BX34</f>
        <v>86419958514.113663</v>
      </c>
      <c r="BZ34" s="133" cm="1">
        <f t="array" aca="1" ref="BZ34" ca="1">(1+INDIRECT("'Case "&amp;$E$6&amp;" Assumptions'!$C$27"))*'Base Case 5 - Forecasts'!BY34</f>
        <v>87776506528.47348</v>
      </c>
      <c r="CA34" s="133" cm="1">
        <f t="array" aca="1" ref="CA34" ca="1">(1+INDIRECT("'Case "&amp;$E$6&amp;" Assumptions'!$C$27"))*'Base Case 5 - Forecasts'!BZ34</f>
        <v>89154348495.606522</v>
      </c>
      <c r="CB34" s="133" cm="1">
        <f t="array" aca="1" ref="CB34" ca="1">(1+INDIRECT("'Case "&amp;$E$6&amp;" Assumptions'!$C$27"))*'Base Case 5 - Forecasts'!CA34</f>
        <v>90553818670.120743</v>
      </c>
      <c r="CC34" s="133" cm="1">
        <f t="array" aca="1" ref="CC34" ca="1">(1+INDIRECT("'Case "&amp;$E$6&amp;" Assumptions'!$C$27"))*'Base Case 5 - Forecasts'!CB34</f>
        <v>91975256553.472534</v>
      </c>
      <c r="CD34" s="133" cm="1">
        <f t="array" aca="1" ref="CD34" ca="1">(1+INDIRECT("'Case "&amp;$E$6&amp;" Assumptions'!$C$27"))*'Base Case 5 - Forecasts'!CC34</f>
        <v>93419006976.327347</v>
      </c>
      <c r="CE34" s="133" cm="1">
        <f t="array" aca="1" ref="CE34" ca="1">(1+INDIRECT("'Case "&amp;$E$6&amp;" Assumptions'!$C$27"))*'Base Case 5 - Forecasts'!CD34</f>
        <v>94885420182.213181</v>
      </c>
      <c r="CF34" s="133" cm="1">
        <f t="array" aca="1" ref="CF34" ca="1">(1+INDIRECT("'Case "&amp;$E$6&amp;" Assumptions'!$C$27"))*'Base Case 5 - Forecasts'!CE34</f>
        <v>96374851912.487106</v>
      </c>
    </row>
    <row r="35" spans="1:84" x14ac:dyDescent="0.2">
      <c r="B35" s="126" t="s">
        <v>115</v>
      </c>
      <c r="C35" s="134">
        <f>SUM(C29:C34)</f>
        <v>1296832856000</v>
      </c>
      <c r="D35" s="134">
        <f t="shared" ref="D35:BO35" si="8">SUM(D29:D34)</f>
        <v>1296938922000</v>
      </c>
      <c r="E35" s="134">
        <f t="shared" ca="1" si="8"/>
        <v>1361634535904.5339</v>
      </c>
      <c r="F35" s="134">
        <f t="shared" ca="1" si="8"/>
        <v>1429557381552.5876</v>
      </c>
      <c r="G35" s="134">
        <f t="shared" ca="1" si="8"/>
        <v>1500868443964.5942</v>
      </c>
      <c r="H35" s="134">
        <f t="shared" ca="1" si="8"/>
        <v>1575736738627.6118</v>
      </c>
      <c r="I35" s="134">
        <f t="shared" ca="1" si="8"/>
        <v>1654339712081.6248</v>
      </c>
      <c r="J35" s="134">
        <f t="shared" ca="1" si="8"/>
        <v>1736863662488.4197</v>
      </c>
      <c r="K35" s="134">
        <f t="shared" ca="1" si="8"/>
        <v>1823504181179.8362</v>
      </c>
      <c r="L35" s="134">
        <f t="shared" ca="1" si="8"/>
        <v>1914466616231.8962</v>
      </c>
      <c r="M35" s="134">
        <f t="shared" ca="1" si="8"/>
        <v>2009966559163.564</v>
      </c>
      <c r="N35" s="134">
        <f t="shared" ca="1" si="8"/>
        <v>2102621536786.9568</v>
      </c>
      <c r="O35" s="134">
        <f t="shared" ca="1" si="8"/>
        <v>2199547702326.0151</v>
      </c>
      <c r="P35" s="134">
        <f t="shared" ca="1" si="8"/>
        <v>2300941948022.0293</v>
      </c>
      <c r="Q35" s="134">
        <f t="shared" ca="1" si="8"/>
        <v>2407010242409.6865</v>
      </c>
      <c r="R35" s="134">
        <f t="shared" ca="1" si="8"/>
        <v>2517968048713.9639</v>
      </c>
      <c r="S35" s="134">
        <f t="shared" ca="1" si="8"/>
        <v>2634040762534.1875</v>
      </c>
      <c r="T35" s="134">
        <f t="shared" ca="1" si="8"/>
        <v>2755464169704.3408</v>
      </c>
      <c r="U35" s="134">
        <f t="shared" ca="1" si="8"/>
        <v>2882484925259.7271</v>
      </c>
      <c r="V35" s="134">
        <f t="shared" ca="1" si="8"/>
        <v>3015361054482.917</v>
      </c>
      <c r="W35" s="134">
        <f t="shared" ca="1" si="8"/>
        <v>3154362477046.7983</v>
      </c>
      <c r="X35" s="134">
        <f t="shared" ca="1" si="8"/>
        <v>3262679731516.3447</v>
      </c>
      <c r="Y35" s="134">
        <f t="shared" ca="1" si="8"/>
        <v>3374716478498.623</v>
      </c>
      <c r="Z35" s="134">
        <f t="shared" ca="1" si="8"/>
        <v>3490600441176.9819</v>
      </c>
      <c r="AA35" s="134">
        <f t="shared" ca="1" si="8"/>
        <v>3610463728605.0195</v>
      </c>
      <c r="AB35" s="134">
        <f t="shared" ca="1" si="8"/>
        <v>3734442986312.4316</v>
      </c>
      <c r="AC35" s="134">
        <f t="shared" ca="1" si="8"/>
        <v>3862679552082.4897</v>
      </c>
      <c r="AD35" s="134">
        <f t="shared" ca="1" si="8"/>
        <v>3995319617078.7451</v>
      </c>
      <c r="AE35" s="134">
        <f t="shared" ca="1" si="8"/>
        <v>4132514392504.6343</v>
      </c>
      <c r="AF35" s="134">
        <f t="shared" ca="1" si="8"/>
        <v>4274420281986.0049</v>
      </c>
      <c r="AG35" s="134">
        <f t="shared" ca="1" si="8"/>
        <v>4421199059873.0459</v>
      </c>
      <c r="AH35" s="134">
        <f t="shared" ca="1" si="8"/>
        <v>4542725876035.9326</v>
      </c>
      <c r="AI35" s="134">
        <f t="shared" ca="1" si="8"/>
        <v>4667593136012.0654</v>
      </c>
      <c r="AJ35" s="134">
        <f t="shared" ca="1" si="8"/>
        <v>4795892659576.0586</v>
      </c>
      <c r="AK35" s="134">
        <f t="shared" ca="1" si="8"/>
        <v>4927718790380.0342</v>
      </c>
      <c r="AL35" s="134">
        <f t="shared" ca="1" si="8"/>
        <v>5063168465328.1934</v>
      </c>
      <c r="AM35" s="134">
        <f t="shared" ca="1" si="8"/>
        <v>5202341285858.3174</v>
      </c>
      <c r="AN35" s="134">
        <f t="shared" ca="1" si="8"/>
        <v>5345339591182.5859</v>
      </c>
      <c r="AO35" s="134">
        <f t="shared" ca="1" si="8"/>
        <v>5492268533541.6064</v>
      </c>
      <c r="AP35" s="134">
        <f t="shared" ca="1" si="8"/>
        <v>5643236155526.9609</v>
      </c>
      <c r="AQ35" s="134">
        <f t="shared" ca="1" si="8"/>
        <v>5798353469529.1406</v>
      </c>
      <c r="AR35" s="134">
        <f t="shared" ca="1" si="8"/>
        <v>5937007196762.9277</v>
      </c>
      <c r="AS35" s="134">
        <f t="shared" ca="1" si="8"/>
        <v>6078976495594.2129</v>
      </c>
      <c r="AT35" s="134">
        <f t="shared" ca="1" si="8"/>
        <v>6224340649971.8457</v>
      </c>
      <c r="AU35" s="134">
        <f t="shared" ca="1" si="8"/>
        <v>6373180839730.3086</v>
      </c>
      <c r="AV35" s="134">
        <f t="shared" ca="1" si="8"/>
        <v>6525580185925.2764</v>
      </c>
      <c r="AW35" s="134">
        <f t="shared" ca="1" si="8"/>
        <v>6681623797253.2617</v>
      </c>
      <c r="AX35" s="134">
        <f t="shared" ca="1" si="8"/>
        <v>6841398817581.2949</v>
      </c>
      <c r="AY35" s="134">
        <f t="shared" ca="1" si="8"/>
        <v>7004994474613.1328</v>
      </c>
      <c r="AZ35" s="134">
        <f t="shared" ca="1" si="8"/>
        <v>7172502129719.2422</v>
      </c>
      <c r="BA35" s="134">
        <f t="shared" ca="1" si="8"/>
        <v>7344015328958.3018</v>
      </c>
      <c r="BB35" s="134">
        <f t="shared" ca="1" si="8"/>
        <v>7493056693743.0762</v>
      </c>
      <c r="BC35" s="134">
        <f t="shared" ca="1" si="8"/>
        <v>7645122742903.0723</v>
      </c>
      <c r="BD35" s="134">
        <f t="shared" ca="1" si="8"/>
        <v>7800274860172.8223</v>
      </c>
      <c r="BE35" s="134">
        <f t="shared" ca="1" si="8"/>
        <v>7958575675024.3926</v>
      </c>
      <c r="BF35" s="134">
        <f t="shared" ca="1" si="8"/>
        <v>8120089087948.707</v>
      </c>
      <c r="BG35" s="134">
        <f t="shared" ca="1" si="8"/>
        <v>8284880296249.9414</v>
      </c>
      <c r="BH35" s="134">
        <f t="shared" ca="1" si="8"/>
        <v>8453015820363.3848</v>
      </c>
      <c r="BI35" s="134">
        <f t="shared" ca="1" si="8"/>
        <v>8624563530707.4131</v>
      </c>
      <c r="BJ35" s="134">
        <f t="shared" ca="1" si="8"/>
        <v>8799592675080.3926</v>
      </c>
      <c r="BK35" s="134">
        <f t="shared" ca="1" si="8"/>
        <v>8978173906613.5938</v>
      </c>
      <c r="BL35" s="134">
        <f t="shared" ca="1" si="8"/>
        <v>9136740083797.9551</v>
      </c>
      <c r="BM35" s="134">
        <f t="shared" ca="1" si="8"/>
        <v>9298106745001.4941</v>
      </c>
      <c r="BN35" s="134">
        <f t="shared" ca="1" si="8"/>
        <v>9462323350398.3828</v>
      </c>
      <c r="BO35" s="134">
        <f t="shared" ca="1" si="8"/>
        <v>9629440233693.5215</v>
      </c>
      <c r="BP35" s="134">
        <f t="shared" ref="BP35:CF35" ca="1" si="9">SUM(BP29:BP34)</f>
        <v>9799508617550.2109</v>
      </c>
      <c r="BQ35" s="134">
        <f t="shared" ca="1" si="9"/>
        <v>9972580629290.3184</v>
      </c>
      <c r="BR35" s="134">
        <f t="shared" ca="1" si="9"/>
        <v>10148709316871.713</v>
      </c>
      <c r="BS35" s="134">
        <f t="shared" ca="1" si="9"/>
        <v>10327948665147.898</v>
      </c>
      <c r="BT35" s="134">
        <f t="shared" ca="1" si="9"/>
        <v>10510353612414.789</v>
      </c>
      <c r="BU35" s="134">
        <f t="shared" ca="1" si="9"/>
        <v>10695980067249.752</v>
      </c>
      <c r="BV35" s="134">
        <f t="shared" ca="1" si="9"/>
        <v>10863876589897.242</v>
      </c>
      <c r="BW35" s="134">
        <f t="shared" ca="1" si="9"/>
        <v>11034408611315.285</v>
      </c>
      <c r="BX35" s="134">
        <f t="shared" ca="1" si="9"/>
        <v>11207617501352.762</v>
      </c>
      <c r="BY35" s="134">
        <f t="shared" ca="1" si="9"/>
        <v>11383545279247.74</v>
      </c>
      <c r="BZ35" s="134">
        <f t="shared" ca="1" si="9"/>
        <v>11562234623821.039</v>
      </c>
      <c r="CA35" s="134">
        <f t="shared" ca="1" si="9"/>
        <v>11743728883829.799</v>
      </c>
      <c r="CB35" s="134">
        <f t="shared" ca="1" si="9"/>
        <v>11928072088483.588</v>
      </c>
      <c r="CC35" s="134">
        <f t="shared" ca="1" si="9"/>
        <v>12115308958125.578</v>
      </c>
      <c r="CD35" s="134">
        <f t="shared" ca="1" si="9"/>
        <v>12305484915081.363</v>
      </c>
      <c r="CE35" s="134">
        <f t="shared" ca="1" si="9"/>
        <v>12498646094678.111</v>
      </c>
      <c r="CF35" s="134">
        <f t="shared" ca="1" si="9"/>
        <v>12694839356436.65</v>
      </c>
    </row>
    <row r="36" spans="1:84" x14ac:dyDescent="0.2">
      <c r="B36" s="130"/>
      <c r="C36" s="130"/>
      <c r="D36" s="130"/>
      <c r="E36" s="130"/>
      <c r="G36"/>
      <c r="H36" s="3"/>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2"/>
      <c r="CE36" s="122"/>
      <c r="CF36" s="122"/>
    </row>
    <row r="37" spans="1:84" x14ac:dyDescent="0.2">
      <c r="B37" s="128" t="s">
        <v>157</v>
      </c>
      <c r="C37" s="128"/>
      <c r="D37" s="128"/>
      <c r="E37" s="128"/>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c r="BX37" s="129"/>
      <c r="BY37" s="129"/>
      <c r="BZ37" s="129"/>
      <c r="CA37" s="129"/>
      <c r="CB37" s="129"/>
      <c r="CC37" s="129"/>
      <c r="CD37" s="129"/>
      <c r="CE37" s="129"/>
      <c r="CF37" s="129"/>
    </row>
    <row r="38" spans="1:84" x14ac:dyDescent="0.2">
      <c r="B38" s="126" t="s">
        <v>117</v>
      </c>
      <c r="C38" s="126"/>
      <c r="D38" s="126"/>
      <c r="E38" s="126"/>
      <c r="G38"/>
      <c r="H38" s="3"/>
      <c r="AI38" s="122"/>
      <c r="AJ38" s="122"/>
      <c r="AK38" s="122"/>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2"/>
      <c r="CE38" s="122"/>
      <c r="CF38" s="122"/>
    </row>
    <row r="39" spans="1:84" x14ac:dyDescent="0.2">
      <c r="A39" s="202" t="s">
        <v>141</v>
      </c>
      <c r="B39" s="118" t="s">
        <v>158</v>
      </c>
      <c r="C39" s="118"/>
      <c r="D39" s="304">
        <f ca="1">INDEX(INDIRECT("'Case "&amp;$E$6&amp;" Assumptions'!$B$87:$H$170"), MATCH('Base Case 5 - Forecasts'!D$8, INDIRECT("'Case "&amp;$E$6&amp;" Assumptions'!$B$87:$B$170"), 0), MATCH('Base Case 5 - Forecasts'!$A39, INDIRECT("'Case "&amp;$E$6&amp;" Assumptions'!$B$87:$H$87"), 0))</f>
        <v>67</v>
      </c>
      <c r="E39" s="304">
        <f ca="1">INDEX(INDIRECT("'Case "&amp;$E$6&amp;" Assumptions'!$B$87:$H$170"), MATCH('Base Case 5 - Forecasts'!E$8, INDIRECT("'Case "&amp;$E$6&amp;" Assumptions'!$B$87:$B$170"), 0), MATCH('Base Case 5 - Forecasts'!$A39, INDIRECT("'Case "&amp;$E$6&amp;" Assumptions'!$B$87:$H$87"), 0))</f>
        <v>68.189300000000003</v>
      </c>
      <c r="F39" s="304">
        <f ca="1">INDEX(INDIRECT("'Case "&amp;$E$6&amp;" Assumptions'!$B$87:$H$170"), MATCH('Base Case 5 - Forecasts'!F$8, INDIRECT("'Case "&amp;$E$6&amp;" Assumptions'!$B$87:$B$170"), 0), MATCH('Base Case 5 - Forecasts'!$A39, INDIRECT("'Case "&amp;$E$6&amp;" Assumptions'!$B$87:$H$87"), 0))</f>
        <v>69.378600000000006</v>
      </c>
      <c r="G39" s="304">
        <f ca="1">INDEX(INDIRECT("'Case "&amp;$E$6&amp;" Assumptions'!$B$87:$H$170"), MATCH('Base Case 5 - Forecasts'!G$8, INDIRECT("'Case "&amp;$E$6&amp;" Assumptions'!$B$87:$B$170"), 0), MATCH('Base Case 5 - Forecasts'!$A39, INDIRECT("'Case "&amp;$E$6&amp;" Assumptions'!$B$87:$H$87"), 0))</f>
        <v>70.567900000000009</v>
      </c>
      <c r="H39" s="304">
        <f ca="1">INDEX(INDIRECT("'Case "&amp;$E$6&amp;" Assumptions'!$B$87:$H$170"), MATCH('Base Case 5 - Forecasts'!H$8, INDIRECT("'Case "&amp;$E$6&amp;" Assumptions'!$B$87:$B$170"), 0), MATCH('Base Case 5 - Forecasts'!$A39, INDIRECT("'Case "&amp;$E$6&amp;" Assumptions'!$B$87:$H$87"), 0))</f>
        <v>71.757200000000012</v>
      </c>
      <c r="I39" s="304">
        <f ca="1">INDEX(INDIRECT("'Case "&amp;$E$6&amp;" Assumptions'!$B$87:$H$170"), MATCH('Base Case 5 - Forecasts'!I$8, INDIRECT("'Case "&amp;$E$6&amp;" Assumptions'!$B$87:$B$170"), 0), MATCH('Base Case 5 - Forecasts'!$A39, INDIRECT("'Case "&amp;$E$6&amp;" Assumptions'!$B$87:$H$87"), 0))</f>
        <v>72.946500000000015</v>
      </c>
      <c r="J39" s="304">
        <f ca="1">INDEX(INDIRECT("'Case "&amp;$E$6&amp;" Assumptions'!$B$87:$H$170"), MATCH('Base Case 5 - Forecasts'!J$8, INDIRECT("'Case "&amp;$E$6&amp;" Assumptions'!$B$87:$B$170"), 0), MATCH('Base Case 5 - Forecasts'!$A39, INDIRECT("'Case "&amp;$E$6&amp;" Assumptions'!$B$87:$H$87"), 0))</f>
        <v>74.135800000000017</v>
      </c>
      <c r="K39" s="304">
        <f ca="1">INDEX(INDIRECT("'Case "&amp;$E$6&amp;" Assumptions'!$B$87:$H$170"), MATCH('Base Case 5 - Forecasts'!K$8, INDIRECT("'Case "&amp;$E$6&amp;" Assumptions'!$B$87:$B$170"), 0), MATCH('Base Case 5 - Forecasts'!$A39, INDIRECT("'Case "&amp;$E$6&amp;" Assumptions'!$B$87:$H$87"), 0))</f>
        <v>75.32510000000002</v>
      </c>
      <c r="L39" s="304">
        <f ca="1">INDEX(INDIRECT("'Case "&amp;$E$6&amp;" Assumptions'!$B$87:$H$170"), MATCH('Base Case 5 - Forecasts'!L$8, INDIRECT("'Case "&amp;$E$6&amp;" Assumptions'!$B$87:$B$170"), 0), MATCH('Base Case 5 - Forecasts'!$A39, INDIRECT("'Case "&amp;$E$6&amp;" Assumptions'!$B$87:$H$87"), 0))</f>
        <v>76.514400000000023</v>
      </c>
      <c r="M39" s="304">
        <f ca="1">INDEX(INDIRECT("'Case "&amp;$E$6&amp;" Assumptions'!$B$87:$H$170"), MATCH('Base Case 5 - Forecasts'!M$8, INDIRECT("'Case "&amp;$E$6&amp;" Assumptions'!$B$87:$B$170"), 0), MATCH('Base Case 5 - Forecasts'!$A39, INDIRECT("'Case "&amp;$E$6&amp;" Assumptions'!$B$87:$H$87"), 0))</f>
        <v>77.703700000000026</v>
      </c>
      <c r="N39" s="304">
        <f ca="1">INDEX(INDIRECT("'Case "&amp;$E$6&amp;" Assumptions'!$B$87:$H$170"), MATCH('Base Case 5 - Forecasts'!N$8, INDIRECT("'Case "&amp;$E$6&amp;" Assumptions'!$B$87:$B$170"), 0), MATCH('Base Case 5 - Forecasts'!$A39, INDIRECT("'Case "&amp;$E$6&amp;" Assumptions'!$B$87:$H$87"), 0))</f>
        <v>78.893000000000029</v>
      </c>
      <c r="O39" s="304">
        <f ca="1">INDEX(INDIRECT("'Case "&amp;$E$6&amp;" Assumptions'!$B$87:$H$170"), MATCH('Base Case 5 - Forecasts'!O$8, INDIRECT("'Case "&amp;$E$6&amp;" Assumptions'!$B$87:$B$170"), 0), MATCH('Base Case 5 - Forecasts'!$A39, INDIRECT("'Case "&amp;$E$6&amp;" Assumptions'!$B$87:$H$87"), 0))</f>
        <v>80.612400000000036</v>
      </c>
      <c r="P39" s="304">
        <f ca="1">INDEX(INDIRECT("'Case "&amp;$E$6&amp;" Assumptions'!$B$87:$H$170"), MATCH('Base Case 5 - Forecasts'!P$8, INDIRECT("'Case "&amp;$E$6&amp;" Assumptions'!$B$87:$B$170"), 0), MATCH('Base Case 5 - Forecasts'!$A39, INDIRECT("'Case "&amp;$E$6&amp;" Assumptions'!$B$87:$H$87"), 0))</f>
        <v>82.331800000000044</v>
      </c>
      <c r="Q39" s="304">
        <f ca="1">INDEX(INDIRECT("'Case "&amp;$E$6&amp;" Assumptions'!$B$87:$H$170"), MATCH('Base Case 5 - Forecasts'!Q$8, INDIRECT("'Case "&amp;$E$6&amp;" Assumptions'!$B$87:$B$170"), 0), MATCH('Base Case 5 - Forecasts'!$A39, INDIRECT("'Case "&amp;$E$6&amp;" Assumptions'!$B$87:$H$87"), 0))</f>
        <v>84.051200000000051</v>
      </c>
      <c r="R39" s="304">
        <f ca="1">INDEX(INDIRECT("'Case "&amp;$E$6&amp;" Assumptions'!$B$87:$H$170"), MATCH('Base Case 5 - Forecasts'!R$8, INDIRECT("'Case "&amp;$E$6&amp;" Assumptions'!$B$87:$B$170"), 0), MATCH('Base Case 5 - Forecasts'!$A39, INDIRECT("'Case "&amp;$E$6&amp;" Assumptions'!$B$87:$H$87"), 0))</f>
        <v>85.770600000000059</v>
      </c>
      <c r="S39" s="304">
        <f ca="1">INDEX(INDIRECT("'Case "&amp;$E$6&amp;" Assumptions'!$B$87:$H$170"), MATCH('Base Case 5 - Forecasts'!S$8, INDIRECT("'Case "&amp;$E$6&amp;" Assumptions'!$B$87:$B$170"), 0), MATCH('Base Case 5 - Forecasts'!$A39, INDIRECT("'Case "&amp;$E$6&amp;" Assumptions'!$B$87:$H$87"), 0))</f>
        <v>87.490000000000066</v>
      </c>
      <c r="T39" s="304">
        <f ca="1">INDEX(INDIRECT("'Case "&amp;$E$6&amp;" Assumptions'!$B$87:$H$170"), MATCH('Base Case 5 - Forecasts'!T$8, INDIRECT("'Case "&amp;$E$6&amp;" Assumptions'!$B$87:$B$170"), 0), MATCH('Base Case 5 - Forecasts'!$A39, INDIRECT("'Case "&amp;$E$6&amp;" Assumptions'!$B$87:$H$87"), 0))</f>
        <v>89.209400000000073</v>
      </c>
      <c r="U39" s="304">
        <f ca="1">INDEX(INDIRECT("'Case "&amp;$E$6&amp;" Assumptions'!$B$87:$H$170"), MATCH('Base Case 5 - Forecasts'!U$8, INDIRECT("'Case "&amp;$E$6&amp;" Assumptions'!$B$87:$B$170"), 0), MATCH('Base Case 5 - Forecasts'!$A39, INDIRECT("'Case "&amp;$E$6&amp;" Assumptions'!$B$87:$H$87"), 0))</f>
        <v>90.928800000000081</v>
      </c>
      <c r="V39" s="304">
        <f ca="1">INDEX(INDIRECT("'Case "&amp;$E$6&amp;" Assumptions'!$B$87:$H$170"), MATCH('Base Case 5 - Forecasts'!V$8, INDIRECT("'Case "&amp;$E$6&amp;" Assumptions'!$B$87:$B$170"), 0), MATCH('Base Case 5 - Forecasts'!$A39, INDIRECT("'Case "&amp;$E$6&amp;" Assumptions'!$B$87:$H$87"), 0))</f>
        <v>92.648200000000088</v>
      </c>
      <c r="W39" s="304">
        <f ca="1">INDEX(INDIRECT("'Case "&amp;$E$6&amp;" Assumptions'!$B$87:$H$170"), MATCH('Base Case 5 - Forecasts'!W$8, INDIRECT("'Case "&amp;$E$6&amp;" Assumptions'!$B$87:$B$170"), 0), MATCH('Base Case 5 - Forecasts'!$A39, INDIRECT("'Case "&amp;$E$6&amp;" Assumptions'!$B$87:$H$87"), 0))</f>
        <v>94.367600000000095</v>
      </c>
      <c r="X39" s="304">
        <f ca="1">INDEX(INDIRECT("'Case "&amp;$E$6&amp;" Assumptions'!$B$87:$H$170"), MATCH('Base Case 5 - Forecasts'!X$8, INDIRECT("'Case "&amp;$E$6&amp;" Assumptions'!$B$87:$B$170"), 0), MATCH('Base Case 5 - Forecasts'!$A39, INDIRECT("'Case "&amp;$E$6&amp;" Assumptions'!$B$87:$H$87"), 0))</f>
        <v>96.087000000000103</v>
      </c>
      <c r="Y39" s="304">
        <f ca="1">INDEX(INDIRECT("'Case "&amp;$E$6&amp;" Assumptions'!$B$87:$H$170"), MATCH('Base Case 5 - Forecasts'!Y$8, INDIRECT("'Case "&amp;$E$6&amp;" Assumptions'!$B$87:$B$170"), 0), MATCH('Base Case 5 - Forecasts'!$A39, INDIRECT("'Case "&amp;$E$6&amp;" Assumptions'!$B$87:$H$87"), 0))</f>
        <v>98.533600000000106</v>
      </c>
      <c r="Z39" s="304">
        <f ca="1">INDEX(INDIRECT("'Case "&amp;$E$6&amp;" Assumptions'!$B$87:$H$170"), MATCH('Base Case 5 - Forecasts'!Z$8, INDIRECT("'Case "&amp;$E$6&amp;" Assumptions'!$B$87:$B$170"), 0), MATCH('Base Case 5 - Forecasts'!$A39, INDIRECT("'Case "&amp;$E$6&amp;" Assumptions'!$B$87:$H$87"), 0))</f>
        <v>100.98020000000011</v>
      </c>
      <c r="AA39" s="304">
        <f ca="1">INDEX(INDIRECT("'Case "&amp;$E$6&amp;" Assumptions'!$B$87:$H$170"), MATCH('Base Case 5 - Forecasts'!AA$8, INDIRECT("'Case "&amp;$E$6&amp;" Assumptions'!$B$87:$B$170"), 0), MATCH('Base Case 5 - Forecasts'!$A39, INDIRECT("'Case "&amp;$E$6&amp;" Assumptions'!$B$87:$H$87"), 0))</f>
        <v>103.42680000000011</v>
      </c>
      <c r="AB39" s="304">
        <f ca="1">INDEX(INDIRECT("'Case "&amp;$E$6&amp;" Assumptions'!$B$87:$H$170"), MATCH('Base Case 5 - Forecasts'!AB$8, INDIRECT("'Case "&amp;$E$6&amp;" Assumptions'!$B$87:$B$170"), 0), MATCH('Base Case 5 - Forecasts'!$A39, INDIRECT("'Case "&amp;$E$6&amp;" Assumptions'!$B$87:$H$87"), 0))</f>
        <v>105.87340000000012</v>
      </c>
      <c r="AC39" s="304">
        <f ca="1">INDEX(INDIRECT("'Case "&amp;$E$6&amp;" Assumptions'!$B$87:$H$170"), MATCH('Base Case 5 - Forecasts'!AC$8, INDIRECT("'Case "&amp;$E$6&amp;" Assumptions'!$B$87:$B$170"), 0), MATCH('Base Case 5 - Forecasts'!$A39, INDIRECT("'Case "&amp;$E$6&amp;" Assumptions'!$B$87:$H$87"), 0))</f>
        <v>108.32000000000012</v>
      </c>
      <c r="AD39" s="304">
        <f ca="1">INDEX(INDIRECT("'Case "&amp;$E$6&amp;" Assumptions'!$B$87:$H$170"), MATCH('Base Case 5 - Forecasts'!AD$8, INDIRECT("'Case "&amp;$E$6&amp;" Assumptions'!$B$87:$B$170"), 0), MATCH('Base Case 5 - Forecasts'!$A39, INDIRECT("'Case "&amp;$E$6&amp;" Assumptions'!$B$87:$H$87"), 0))</f>
        <v>110.76660000000012</v>
      </c>
      <c r="AE39" s="304">
        <f ca="1">INDEX(INDIRECT("'Case "&amp;$E$6&amp;" Assumptions'!$B$87:$H$170"), MATCH('Base Case 5 - Forecasts'!AE$8, INDIRECT("'Case "&amp;$E$6&amp;" Assumptions'!$B$87:$B$170"), 0), MATCH('Base Case 5 - Forecasts'!$A39, INDIRECT("'Case "&amp;$E$6&amp;" Assumptions'!$B$87:$H$87"), 0))</f>
        <v>113.21320000000013</v>
      </c>
      <c r="AF39" s="304">
        <f ca="1">INDEX(INDIRECT("'Case "&amp;$E$6&amp;" Assumptions'!$B$87:$H$170"), MATCH('Base Case 5 - Forecasts'!AF$8, INDIRECT("'Case "&amp;$E$6&amp;" Assumptions'!$B$87:$B$170"), 0), MATCH('Base Case 5 - Forecasts'!$A39, INDIRECT("'Case "&amp;$E$6&amp;" Assumptions'!$B$87:$H$87"), 0))</f>
        <v>115.65980000000013</v>
      </c>
      <c r="AG39" s="304">
        <f ca="1">INDEX(INDIRECT("'Case "&amp;$E$6&amp;" Assumptions'!$B$87:$H$170"), MATCH('Base Case 5 - Forecasts'!AG$8, INDIRECT("'Case "&amp;$E$6&amp;" Assumptions'!$B$87:$B$170"), 0), MATCH('Base Case 5 - Forecasts'!$A39, INDIRECT("'Case "&amp;$E$6&amp;" Assumptions'!$B$87:$H$87"), 0))</f>
        <v>118.10640000000014</v>
      </c>
      <c r="AH39" s="304">
        <f ca="1">INDEX(INDIRECT("'Case "&amp;$E$6&amp;" Assumptions'!$B$87:$H$170"), MATCH('Base Case 5 - Forecasts'!AH$8, INDIRECT("'Case "&amp;$E$6&amp;" Assumptions'!$B$87:$B$170"), 0), MATCH('Base Case 5 - Forecasts'!$A39, INDIRECT("'Case "&amp;$E$6&amp;" Assumptions'!$B$87:$H$87"), 0))</f>
        <v>120.55300000000014</v>
      </c>
      <c r="AI39" s="304">
        <f ca="1">INDEX(INDIRECT("'Case "&amp;$E$6&amp;" Assumptions'!$B$87:$H$170"), MATCH('Base Case 5 - Forecasts'!AI$8, INDIRECT("'Case "&amp;$E$6&amp;" Assumptions'!$B$87:$B$170"), 0), MATCH('Base Case 5 - Forecasts'!$A39, INDIRECT("'Case "&amp;$E$6&amp;" Assumptions'!$B$87:$H$87"), 0))</f>
        <v>124.05410000000013</v>
      </c>
      <c r="AJ39" s="304">
        <f ca="1">INDEX(INDIRECT("'Case "&amp;$E$6&amp;" Assumptions'!$B$87:$H$170"), MATCH('Base Case 5 - Forecasts'!AJ$8, INDIRECT("'Case "&amp;$E$6&amp;" Assumptions'!$B$87:$B$170"), 0), MATCH('Base Case 5 - Forecasts'!$A39, INDIRECT("'Case "&amp;$E$6&amp;" Assumptions'!$B$87:$H$87"), 0))</f>
        <v>127.55520000000013</v>
      </c>
      <c r="AK39" s="304">
        <f ca="1">INDEX(INDIRECT("'Case "&amp;$E$6&amp;" Assumptions'!$B$87:$H$170"), MATCH('Base Case 5 - Forecasts'!AK$8, INDIRECT("'Case "&amp;$E$6&amp;" Assumptions'!$B$87:$B$170"), 0), MATCH('Base Case 5 - Forecasts'!$A39, INDIRECT("'Case "&amp;$E$6&amp;" Assumptions'!$B$87:$H$87"), 0))</f>
        <v>131.05630000000014</v>
      </c>
      <c r="AL39" s="304">
        <f ca="1">INDEX(INDIRECT("'Case "&amp;$E$6&amp;" Assumptions'!$B$87:$H$170"), MATCH('Base Case 5 - Forecasts'!AL$8, INDIRECT("'Case "&amp;$E$6&amp;" Assumptions'!$B$87:$B$170"), 0), MATCH('Base Case 5 - Forecasts'!$A39, INDIRECT("'Case "&amp;$E$6&amp;" Assumptions'!$B$87:$H$87"), 0))</f>
        <v>134.55740000000014</v>
      </c>
      <c r="AM39" s="304">
        <f ca="1">INDEX(INDIRECT("'Case "&amp;$E$6&amp;" Assumptions'!$B$87:$H$170"), MATCH('Base Case 5 - Forecasts'!AM$8, INDIRECT("'Case "&amp;$E$6&amp;" Assumptions'!$B$87:$B$170"), 0), MATCH('Base Case 5 - Forecasts'!$A39, INDIRECT("'Case "&amp;$E$6&amp;" Assumptions'!$B$87:$H$87"), 0))</f>
        <v>138.05850000000015</v>
      </c>
      <c r="AN39" s="304">
        <f ca="1">INDEX(INDIRECT("'Case "&amp;$E$6&amp;" Assumptions'!$B$87:$H$170"), MATCH('Base Case 5 - Forecasts'!AN$8, INDIRECT("'Case "&amp;$E$6&amp;" Assumptions'!$B$87:$B$170"), 0), MATCH('Base Case 5 - Forecasts'!$A39, INDIRECT("'Case "&amp;$E$6&amp;" Assumptions'!$B$87:$H$87"), 0))</f>
        <v>141.55960000000016</v>
      </c>
      <c r="AO39" s="304">
        <f ca="1">INDEX(INDIRECT("'Case "&amp;$E$6&amp;" Assumptions'!$B$87:$H$170"), MATCH('Base Case 5 - Forecasts'!AO$8, INDIRECT("'Case "&amp;$E$6&amp;" Assumptions'!$B$87:$B$170"), 0), MATCH('Base Case 5 - Forecasts'!$A39, INDIRECT("'Case "&amp;$E$6&amp;" Assumptions'!$B$87:$H$87"), 0))</f>
        <v>145.06070000000017</v>
      </c>
      <c r="AP39" s="304">
        <f ca="1">INDEX(INDIRECT("'Case "&amp;$E$6&amp;" Assumptions'!$B$87:$H$170"), MATCH('Base Case 5 - Forecasts'!AP$8, INDIRECT("'Case "&amp;$E$6&amp;" Assumptions'!$B$87:$B$170"), 0), MATCH('Base Case 5 - Forecasts'!$A39, INDIRECT("'Case "&amp;$E$6&amp;" Assumptions'!$B$87:$H$87"), 0))</f>
        <v>148.56180000000018</v>
      </c>
      <c r="AQ39" s="304">
        <f ca="1">INDEX(INDIRECT("'Case "&amp;$E$6&amp;" Assumptions'!$B$87:$H$170"), MATCH('Base Case 5 - Forecasts'!AQ$8, INDIRECT("'Case "&amp;$E$6&amp;" Assumptions'!$B$87:$B$170"), 0), MATCH('Base Case 5 - Forecasts'!$A39, INDIRECT("'Case "&amp;$E$6&amp;" Assumptions'!$B$87:$H$87"), 0))</f>
        <v>152.06290000000018</v>
      </c>
      <c r="AR39" s="304">
        <f ca="1">INDEX(INDIRECT("'Case "&amp;$E$6&amp;" Assumptions'!$B$87:$H$170"), MATCH('Base Case 5 - Forecasts'!AR$8, INDIRECT("'Case "&amp;$E$6&amp;" Assumptions'!$B$87:$B$170"), 0), MATCH('Base Case 5 - Forecasts'!$A39, INDIRECT("'Case "&amp;$E$6&amp;" Assumptions'!$B$87:$H$87"), 0))</f>
        <v>155.56400000000019</v>
      </c>
      <c r="AS39" s="304">
        <f ca="1">INDEX(INDIRECT("'Case "&amp;$E$6&amp;" Assumptions'!$B$87:$H$170"), MATCH('Base Case 5 - Forecasts'!AS$8, INDIRECT("'Case "&amp;$E$6&amp;" Assumptions'!$B$87:$B$170"), 0), MATCH('Base Case 5 - Forecasts'!$A39, INDIRECT("'Case "&amp;$E$6&amp;" Assumptions'!$B$87:$H$87"), 0))</f>
        <v>160.51750000000018</v>
      </c>
      <c r="AT39" s="304">
        <f ca="1">INDEX(INDIRECT("'Case "&amp;$E$6&amp;" Assumptions'!$B$87:$H$170"), MATCH('Base Case 5 - Forecasts'!AT$8, INDIRECT("'Case "&amp;$E$6&amp;" Assumptions'!$B$87:$B$170"), 0), MATCH('Base Case 5 - Forecasts'!$A39, INDIRECT("'Case "&amp;$E$6&amp;" Assumptions'!$B$87:$H$87"), 0))</f>
        <v>165.47100000000017</v>
      </c>
      <c r="AU39" s="304">
        <f ca="1">INDEX(INDIRECT("'Case "&amp;$E$6&amp;" Assumptions'!$B$87:$H$170"), MATCH('Base Case 5 - Forecasts'!AU$8, INDIRECT("'Case "&amp;$E$6&amp;" Assumptions'!$B$87:$B$170"), 0), MATCH('Base Case 5 - Forecasts'!$A39, INDIRECT("'Case "&amp;$E$6&amp;" Assumptions'!$B$87:$H$87"), 0))</f>
        <v>170.42450000000017</v>
      </c>
      <c r="AV39" s="304">
        <f ca="1">INDEX(INDIRECT("'Case "&amp;$E$6&amp;" Assumptions'!$B$87:$H$170"), MATCH('Base Case 5 - Forecasts'!AV$8, INDIRECT("'Case "&amp;$E$6&amp;" Assumptions'!$B$87:$B$170"), 0), MATCH('Base Case 5 - Forecasts'!$A39, INDIRECT("'Case "&amp;$E$6&amp;" Assumptions'!$B$87:$H$87"), 0))</f>
        <v>175.37800000000016</v>
      </c>
      <c r="AW39" s="304">
        <f ca="1">INDEX(INDIRECT("'Case "&amp;$E$6&amp;" Assumptions'!$B$87:$H$170"), MATCH('Base Case 5 - Forecasts'!AW$8, INDIRECT("'Case "&amp;$E$6&amp;" Assumptions'!$B$87:$B$170"), 0), MATCH('Base Case 5 - Forecasts'!$A39, INDIRECT("'Case "&amp;$E$6&amp;" Assumptions'!$B$87:$H$87"), 0))</f>
        <v>180.33150000000015</v>
      </c>
      <c r="AX39" s="304">
        <f ca="1">INDEX(INDIRECT("'Case "&amp;$E$6&amp;" Assumptions'!$B$87:$H$170"), MATCH('Base Case 5 - Forecasts'!AX$8, INDIRECT("'Case "&amp;$E$6&amp;" Assumptions'!$B$87:$B$170"), 0), MATCH('Base Case 5 - Forecasts'!$A39, INDIRECT("'Case "&amp;$E$6&amp;" Assumptions'!$B$87:$H$87"), 0))</f>
        <v>185.28500000000014</v>
      </c>
      <c r="AY39" s="304">
        <f ca="1">INDEX(INDIRECT("'Case "&amp;$E$6&amp;" Assumptions'!$B$87:$H$170"), MATCH('Base Case 5 - Forecasts'!AY$8, INDIRECT("'Case "&amp;$E$6&amp;" Assumptions'!$B$87:$B$170"), 0), MATCH('Base Case 5 - Forecasts'!$A39, INDIRECT("'Case "&amp;$E$6&amp;" Assumptions'!$B$87:$H$87"), 0))</f>
        <v>190.23850000000013</v>
      </c>
      <c r="AZ39" s="304">
        <f ca="1">INDEX(INDIRECT("'Case "&amp;$E$6&amp;" Assumptions'!$B$87:$H$170"), MATCH('Base Case 5 - Forecasts'!AZ$8, INDIRECT("'Case "&amp;$E$6&amp;" Assumptions'!$B$87:$B$170"), 0), MATCH('Base Case 5 - Forecasts'!$A39, INDIRECT("'Case "&amp;$E$6&amp;" Assumptions'!$B$87:$H$87"), 0))</f>
        <v>195.19200000000012</v>
      </c>
      <c r="BA39" s="304">
        <f ca="1">INDEX(INDIRECT("'Case "&amp;$E$6&amp;" Assumptions'!$B$87:$H$170"), MATCH('Base Case 5 - Forecasts'!BA$8, INDIRECT("'Case "&amp;$E$6&amp;" Assumptions'!$B$87:$B$170"), 0), MATCH('Base Case 5 - Forecasts'!$A39, INDIRECT("'Case "&amp;$E$6&amp;" Assumptions'!$B$87:$H$87"), 0))</f>
        <v>200.14550000000011</v>
      </c>
      <c r="BB39" s="304">
        <f ca="1">INDEX(INDIRECT("'Case "&amp;$E$6&amp;" Assumptions'!$B$87:$H$170"), MATCH('Base Case 5 - Forecasts'!BB$8, INDIRECT("'Case "&amp;$E$6&amp;" Assumptions'!$B$87:$B$170"), 0), MATCH('Base Case 5 - Forecasts'!$A39, INDIRECT("'Case "&amp;$E$6&amp;" Assumptions'!$B$87:$H$87"), 0))</f>
        <v>205.0990000000001</v>
      </c>
      <c r="BC39" s="304">
        <f ca="1">INDEX(INDIRECT("'Case "&amp;$E$6&amp;" Assumptions'!$B$87:$H$170"), MATCH('Base Case 5 - Forecasts'!BC$8, INDIRECT("'Case "&amp;$E$6&amp;" Assumptions'!$B$87:$B$170"), 0), MATCH('Base Case 5 - Forecasts'!$A39, INDIRECT("'Case "&amp;$E$6&amp;" Assumptions'!$B$87:$H$87"), 0))</f>
        <v>211.84190000000009</v>
      </c>
      <c r="BD39" s="304">
        <f ca="1">INDEX(INDIRECT("'Case "&amp;$E$6&amp;" Assumptions'!$B$87:$H$170"), MATCH('Base Case 5 - Forecasts'!BD$8, INDIRECT("'Case "&amp;$E$6&amp;" Assumptions'!$B$87:$B$170"), 0), MATCH('Base Case 5 - Forecasts'!$A39, INDIRECT("'Case "&amp;$E$6&amp;" Assumptions'!$B$87:$H$87"), 0))</f>
        <v>218.58480000000009</v>
      </c>
      <c r="BE39" s="304">
        <f ca="1">INDEX(INDIRECT("'Case "&amp;$E$6&amp;" Assumptions'!$B$87:$H$170"), MATCH('Base Case 5 - Forecasts'!BE$8, INDIRECT("'Case "&amp;$E$6&amp;" Assumptions'!$B$87:$B$170"), 0), MATCH('Base Case 5 - Forecasts'!$A39, INDIRECT("'Case "&amp;$E$6&amp;" Assumptions'!$B$87:$H$87"), 0))</f>
        <v>225.32770000000008</v>
      </c>
      <c r="BF39" s="304">
        <f ca="1">INDEX(INDIRECT("'Case "&amp;$E$6&amp;" Assumptions'!$B$87:$H$170"), MATCH('Base Case 5 - Forecasts'!BF$8, INDIRECT("'Case "&amp;$E$6&amp;" Assumptions'!$B$87:$B$170"), 0), MATCH('Base Case 5 - Forecasts'!$A39, INDIRECT("'Case "&amp;$E$6&amp;" Assumptions'!$B$87:$H$87"), 0))</f>
        <v>232.07060000000007</v>
      </c>
      <c r="BG39" s="304">
        <f ca="1">INDEX(INDIRECT("'Case "&amp;$E$6&amp;" Assumptions'!$B$87:$H$170"), MATCH('Base Case 5 - Forecasts'!BG$8, INDIRECT("'Case "&amp;$E$6&amp;" Assumptions'!$B$87:$B$170"), 0), MATCH('Base Case 5 - Forecasts'!$A39, INDIRECT("'Case "&amp;$E$6&amp;" Assumptions'!$B$87:$H$87"), 0))</f>
        <v>238.81350000000006</v>
      </c>
      <c r="BH39" s="304">
        <f ca="1">INDEX(INDIRECT("'Case "&amp;$E$6&amp;" Assumptions'!$B$87:$H$170"), MATCH('Base Case 5 - Forecasts'!BH$8, INDIRECT("'Case "&amp;$E$6&amp;" Assumptions'!$B$87:$B$170"), 0), MATCH('Base Case 5 - Forecasts'!$A39, INDIRECT("'Case "&amp;$E$6&amp;" Assumptions'!$B$87:$H$87"), 0))</f>
        <v>245.55640000000005</v>
      </c>
      <c r="BI39" s="304">
        <f ca="1">INDEX(INDIRECT("'Case "&amp;$E$6&amp;" Assumptions'!$B$87:$H$170"), MATCH('Base Case 5 - Forecasts'!BI$8, INDIRECT("'Case "&amp;$E$6&amp;" Assumptions'!$B$87:$B$170"), 0), MATCH('Base Case 5 - Forecasts'!$A39, INDIRECT("'Case "&amp;$E$6&amp;" Assumptions'!$B$87:$H$87"), 0))</f>
        <v>252.29930000000004</v>
      </c>
      <c r="BJ39" s="304">
        <f ca="1">INDEX(INDIRECT("'Case "&amp;$E$6&amp;" Assumptions'!$B$87:$H$170"), MATCH('Base Case 5 - Forecasts'!BJ$8, INDIRECT("'Case "&amp;$E$6&amp;" Assumptions'!$B$87:$B$170"), 0), MATCH('Base Case 5 - Forecasts'!$A39, INDIRECT("'Case "&amp;$E$6&amp;" Assumptions'!$B$87:$H$87"), 0))</f>
        <v>259.04220000000004</v>
      </c>
      <c r="BK39" s="304">
        <f ca="1">INDEX(INDIRECT("'Case "&amp;$E$6&amp;" Assumptions'!$B$87:$H$170"), MATCH('Base Case 5 - Forecasts'!BK$8, INDIRECT("'Case "&amp;$E$6&amp;" Assumptions'!$B$87:$B$170"), 0), MATCH('Base Case 5 - Forecasts'!$A39, INDIRECT("'Case "&amp;$E$6&amp;" Assumptions'!$B$87:$H$87"), 0))</f>
        <v>265.78510000000006</v>
      </c>
      <c r="BL39" s="304">
        <f ca="1">INDEX(INDIRECT("'Case "&amp;$E$6&amp;" Assumptions'!$B$87:$H$170"), MATCH('Base Case 5 - Forecasts'!BL$8, INDIRECT("'Case "&amp;$E$6&amp;" Assumptions'!$B$87:$B$170"), 0), MATCH('Base Case 5 - Forecasts'!$A39, INDIRECT("'Case "&amp;$E$6&amp;" Assumptions'!$B$87:$H$87"), 0))</f>
        <v>272.52800000000008</v>
      </c>
      <c r="BM39" s="304">
        <f ca="1">INDEX(INDIRECT("'Case "&amp;$E$6&amp;" Assumptions'!$B$87:$H$170"), MATCH('Base Case 5 - Forecasts'!BM$8, INDIRECT("'Case "&amp;$E$6&amp;" Assumptions'!$B$87:$B$170"), 0), MATCH('Base Case 5 - Forecasts'!$A39, INDIRECT("'Case "&amp;$E$6&amp;" Assumptions'!$B$87:$H$87"), 0))</f>
        <v>281.02650000000006</v>
      </c>
      <c r="BN39" s="304">
        <f ca="1">INDEX(INDIRECT("'Case "&amp;$E$6&amp;" Assumptions'!$B$87:$H$170"), MATCH('Base Case 5 - Forecasts'!BN$8, INDIRECT("'Case "&amp;$E$6&amp;" Assumptions'!$B$87:$B$170"), 0), MATCH('Base Case 5 - Forecasts'!$A39, INDIRECT("'Case "&amp;$E$6&amp;" Assumptions'!$B$87:$H$87"), 0))</f>
        <v>289.52500000000003</v>
      </c>
      <c r="BO39" s="304">
        <f ca="1">INDEX(INDIRECT("'Case "&amp;$E$6&amp;" Assumptions'!$B$87:$H$170"), MATCH('Base Case 5 - Forecasts'!BO$8, INDIRECT("'Case "&amp;$E$6&amp;" Assumptions'!$B$87:$B$170"), 0), MATCH('Base Case 5 - Forecasts'!$A39, INDIRECT("'Case "&amp;$E$6&amp;" Assumptions'!$B$87:$H$87"), 0))</f>
        <v>298.02350000000001</v>
      </c>
      <c r="BP39" s="304">
        <f ca="1">INDEX(INDIRECT("'Case "&amp;$E$6&amp;" Assumptions'!$B$87:$H$170"), MATCH('Base Case 5 - Forecasts'!BP$8, INDIRECT("'Case "&amp;$E$6&amp;" Assumptions'!$B$87:$B$170"), 0), MATCH('Base Case 5 - Forecasts'!$A39, INDIRECT("'Case "&amp;$E$6&amp;" Assumptions'!$B$87:$H$87"), 0))</f>
        <v>306.52199999999999</v>
      </c>
      <c r="BQ39" s="304">
        <f ca="1">INDEX(INDIRECT("'Case "&amp;$E$6&amp;" Assumptions'!$B$87:$H$170"), MATCH('Base Case 5 - Forecasts'!BQ$8, INDIRECT("'Case "&amp;$E$6&amp;" Assumptions'!$B$87:$B$170"), 0), MATCH('Base Case 5 - Forecasts'!$A39, INDIRECT("'Case "&amp;$E$6&amp;" Assumptions'!$B$87:$H$87"), 0))</f>
        <v>315.02049999999997</v>
      </c>
      <c r="BR39" s="304">
        <f ca="1">INDEX(INDIRECT("'Case "&amp;$E$6&amp;" Assumptions'!$B$87:$H$170"), MATCH('Base Case 5 - Forecasts'!BR$8, INDIRECT("'Case "&amp;$E$6&amp;" Assumptions'!$B$87:$B$170"), 0), MATCH('Base Case 5 - Forecasts'!$A39, INDIRECT("'Case "&amp;$E$6&amp;" Assumptions'!$B$87:$H$87"), 0))</f>
        <v>323.51899999999995</v>
      </c>
      <c r="BS39" s="304">
        <f ca="1">INDEX(INDIRECT("'Case "&amp;$E$6&amp;" Assumptions'!$B$87:$H$170"), MATCH('Base Case 5 - Forecasts'!BS$8, INDIRECT("'Case "&amp;$E$6&amp;" Assumptions'!$B$87:$B$170"), 0), MATCH('Base Case 5 - Forecasts'!$A39, INDIRECT("'Case "&amp;$E$6&amp;" Assumptions'!$B$87:$H$87"), 0))</f>
        <v>332.01749999999993</v>
      </c>
      <c r="BT39" s="304">
        <f ca="1">INDEX(INDIRECT("'Case "&amp;$E$6&amp;" Assumptions'!$B$87:$H$170"), MATCH('Base Case 5 - Forecasts'!BT$8, INDIRECT("'Case "&amp;$E$6&amp;" Assumptions'!$B$87:$B$170"), 0), MATCH('Base Case 5 - Forecasts'!$A39, INDIRECT("'Case "&amp;$E$6&amp;" Assumptions'!$B$87:$H$87"), 0))</f>
        <v>340.51599999999991</v>
      </c>
      <c r="BU39" s="304">
        <f ca="1">INDEX(INDIRECT("'Case "&amp;$E$6&amp;" Assumptions'!$B$87:$H$170"), MATCH('Base Case 5 - Forecasts'!BU$8, INDIRECT("'Case "&amp;$E$6&amp;" Assumptions'!$B$87:$B$170"), 0), MATCH('Base Case 5 - Forecasts'!$A39, INDIRECT("'Case "&amp;$E$6&amp;" Assumptions'!$B$87:$H$87"), 0))</f>
        <v>349.01449999999988</v>
      </c>
      <c r="BV39" s="304">
        <f ca="1">INDEX(INDIRECT("'Case "&amp;$E$6&amp;" Assumptions'!$B$87:$H$170"), MATCH('Base Case 5 - Forecasts'!BV$8, INDIRECT("'Case "&amp;$E$6&amp;" Assumptions'!$B$87:$B$170"), 0), MATCH('Base Case 5 - Forecasts'!$A39, INDIRECT("'Case "&amp;$E$6&amp;" Assumptions'!$B$87:$H$87"), 0))</f>
        <v>357.51299999999986</v>
      </c>
      <c r="BW39" s="304">
        <f ca="1">INDEX(INDIRECT("'Case "&amp;$E$6&amp;" Assumptions'!$B$87:$H$170"), MATCH('Base Case 5 - Forecasts'!BW$8, INDIRECT("'Case "&amp;$E$6&amp;" Assumptions'!$B$87:$B$170"), 0), MATCH('Base Case 5 - Forecasts'!$A39, INDIRECT("'Case "&amp;$E$6&amp;" Assumptions'!$B$87:$H$87"), 0))</f>
        <v>367.39829999999984</v>
      </c>
      <c r="BX39" s="304">
        <f ca="1">INDEX(INDIRECT("'Case "&amp;$E$6&amp;" Assumptions'!$B$87:$H$170"), MATCH('Base Case 5 - Forecasts'!BX$8, INDIRECT("'Case "&amp;$E$6&amp;" Assumptions'!$B$87:$B$170"), 0), MATCH('Base Case 5 - Forecasts'!$A39, INDIRECT("'Case "&amp;$E$6&amp;" Assumptions'!$B$87:$H$87"), 0))</f>
        <v>377.28359999999986</v>
      </c>
      <c r="BY39" s="304">
        <f ca="1">INDEX(INDIRECT("'Case "&amp;$E$6&amp;" Assumptions'!$B$87:$H$170"), MATCH('Base Case 5 - Forecasts'!BY$8, INDIRECT("'Case "&amp;$E$6&amp;" Assumptions'!$B$87:$B$170"), 0), MATCH('Base Case 5 - Forecasts'!$A39, INDIRECT("'Case "&amp;$E$6&amp;" Assumptions'!$B$87:$H$87"), 0))</f>
        <v>387.16889999999989</v>
      </c>
      <c r="BZ39" s="304">
        <f ca="1">INDEX(INDIRECT("'Case "&amp;$E$6&amp;" Assumptions'!$B$87:$H$170"), MATCH('Base Case 5 - Forecasts'!BZ$8, INDIRECT("'Case "&amp;$E$6&amp;" Assumptions'!$B$87:$B$170"), 0), MATCH('Base Case 5 - Forecasts'!$A39, INDIRECT("'Case "&amp;$E$6&amp;" Assumptions'!$B$87:$H$87"), 0))</f>
        <v>397.05419999999992</v>
      </c>
      <c r="CA39" s="304">
        <f ca="1">INDEX(INDIRECT("'Case "&amp;$E$6&amp;" Assumptions'!$B$87:$H$170"), MATCH('Base Case 5 - Forecasts'!CA$8, INDIRECT("'Case "&amp;$E$6&amp;" Assumptions'!$B$87:$B$170"), 0), MATCH('Base Case 5 - Forecasts'!$A39, INDIRECT("'Case "&amp;$E$6&amp;" Assumptions'!$B$87:$H$87"), 0))</f>
        <v>406.93949999999995</v>
      </c>
      <c r="CB39" s="304">
        <f ca="1">INDEX(INDIRECT("'Case "&amp;$E$6&amp;" Assumptions'!$B$87:$H$170"), MATCH('Base Case 5 - Forecasts'!CB$8, INDIRECT("'Case "&amp;$E$6&amp;" Assumptions'!$B$87:$B$170"), 0), MATCH('Base Case 5 - Forecasts'!$A39, INDIRECT("'Case "&amp;$E$6&amp;" Assumptions'!$B$87:$H$87"), 0))</f>
        <v>416.82479999999998</v>
      </c>
      <c r="CC39" s="304">
        <f ca="1">INDEX(INDIRECT("'Case "&amp;$E$6&amp;" Assumptions'!$B$87:$H$170"), MATCH('Base Case 5 - Forecasts'!CC$8, INDIRECT("'Case "&amp;$E$6&amp;" Assumptions'!$B$87:$B$170"), 0), MATCH('Base Case 5 - Forecasts'!$A39, INDIRECT("'Case "&amp;$E$6&amp;" Assumptions'!$B$87:$H$87"), 0))</f>
        <v>426.71010000000001</v>
      </c>
      <c r="CD39" s="304">
        <f ca="1">INDEX(INDIRECT("'Case "&amp;$E$6&amp;" Assumptions'!$B$87:$H$170"), MATCH('Base Case 5 - Forecasts'!CD$8, INDIRECT("'Case "&amp;$E$6&amp;" Assumptions'!$B$87:$B$170"), 0), MATCH('Base Case 5 - Forecasts'!$A39, INDIRECT("'Case "&amp;$E$6&amp;" Assumptions'!$B$87:$H$87"), 0))</f>
        <v>436.59540000000004</v>
      </c>
      <c r="CE39" s="304">
        <f ca="1">INDEX(INDIRECT("'Case "&amp;$E$6&amp;" Assumptions'!$B$87:$H$170"), MATCH('Base Case 5 - Forecasts'!CE$8, INDIRECT("'Case "&amp;$E$6&amp;" Assumptions'!$B$87:$B$170"), 0), MATCH('Base Case 5 - Forecasts'!$A39, INDIRECT("'Case "&amp;$E$6&amp;" Assumptions'!$B$87:$H$87"), 0))</f>
        <v>446.48070000000007</v>
      </c>
      <c r="CF39" s="304">
        <f ca="1">INDEX(INDIRECT("'Case "&amp;$E$6&amp;" Assumptions'!$B$87:$H$170"), MATCH('Base Case 5 - Forecasts'!CF$8, INDIRECT("'Case "&amp;$E$6&amp;" Assumptions'!$B$87:$B$170"), 0), MATCH('Base Case 5 - Forecasts'!$A39, INDIRECT("'Case "&amp;$E$6&amp;" Assumptions'!$B$87:$H$87"), 0))</f>
        <v>456.3660000000001</v>
      </c>
    </row>
    <row r="40" spans="1:84" x14ac:dyDescent="0.2">
      <c r="A40" s="202" t="s">
        <v>143</v>
      </c>
      <c r="B40" s="118" t="s">
        <v>159</v>
      </c>
      <c r="C40" s="118"/>
      <c r="D40" s="304">
        <f ca="1">INDEX(INDIRECT("'Case "&amp;$E$6&amp;" Assumptions'!$B$87:$H$170"), MATCH('Base Case 5 - Forecasts'!D$8, INDIRECT("'Case "&amp;$E$6&amp;" Assumptions'!$B$87:$B$170"), 0), MATCH('Base Case 5 - Forecasts'!$A40, INDIRECT("'Case "&amp;$E$6&amp;" Assumptions'!$B$87:$H$87"), 0))</f>
        <v>14.5</v>
      </c>
      <c r="E40" s="304">
        <f ca="1">INDEX(INDIRECT("'Case "&amp;$E$6&amp;" Assumptions'!$B$87:$H$170"), MATCH('Base Case 5 - Forecasts'!E$8, INDIRECT("'Case "&amp;$E$6&amp;" Assumptions'!$B$87:$B$170"), 0), MATCH('Base Case 5 - Forecasts'!$A40, INDIRECT("'Case "&amp;$E$6&amp;" Assumptions'!$B$87:$H$87"), 0))</f>
        <v>14.757400000000001</v>
      </c>
      <c r="F40" s="304">
        <f ca="1">INDEX(INDIRECT("'Case "&amp;$E$6&amp;" Assumptions'!$B$87:$H$170"), MATCH('Base Case 5 - Forecasts'!F$8, INDIRECT("'Case "&amp;$E$6&amp;" Assumptions'!$B$87:$B$170"), 0), MATCH('Base Case 5 - Forecasts'!$A40, INDIRECT("'Case "&amp;$E$6&amp;" Assumptions'!$B$87:$H$87"), 0))</f>
        <v>15.014800000000001</v>
      </c>
      <c r="G40" s="304">
        <f ca="1">INDEX(INDIRECT("'Case "&amp;$E$6&amp;" Assumptions'!$B$87:$H$170"), MATCH('Base Case 5 - Forecasts'!G$8, INDIRECT("'Case "&amp;$E$6&amp;" Assumptions'!$B$87:$B$170"), 0), MATCH('Base Case 5 - Forecasts'!$A40, INDIRECT("'Case "&amp;$E$6&amp;" Assumptions'!$B$87:$H$87"), 0))</f>
        <v>15.272200000000002</v>
      </c>
      <c r="H40" s="304">
        <f ca="1">INDEX(INDIRECT("'Case "&amp;$E$6&amp;" Assumptions'!$B$87:$H$170"), MATCH('Base Case 5 - Forecasts'!H$8, INDIRECT("'Case "&amp;$E$6&amp;" Assumptions'!$B$87:$B$170"), 0), MATCH('Base Case 5 - Forecasts'!$A40, INDIRECT("'Case "&amp;$E$6&amp;" Assumptions'!$B$87:$H$87"), 0))</f>
        <v>15.529600000000002</v>
      </c>
      <c r="I40" s="304">
        <f ca="1">INDEX(INDIRECT("'Case "&amp;$E$6&amp;" Assumptions'!$B$87:$H$170"), MATCH('Base Case 5 - Forecasts'!I$8, INDIRECT("'Case "&amp;$E$6&amp;" Assumptions'!$B$87:$B$170"), 0), MATCH('Base Case 5 - Forecasts'!$A40, INDIRECT("'Case "&amp;$E$6&amp;" Assumptions'!$B$87:$H$87"), 0))</f>
        <v>15.787000000000003</v>
      </c>
      <c r="J40" s="304">
        <f ca="1">INDEX(INDIRECT("'Case "&amp;$E$6&amp;" Assumptions'!$B$87:$H$170"), MATCH('Base Case 5 - Forecasts'!J$8, INDIRECT("'Case "&amp;$E$6&amp;" Assumptions'!$B$87:$B$170"), 0), MATCH('Base Case 5 - Forecasts'!$A40, INDIRECT("'Case "&amp;$E$6&amp;" Assumptions'!$B$87:$H$87"), 0))</f>
        <v>16.044400000000003</v>
      </c>
      <c r="K40" s="304">
        <f ca="1">INDEX(INDIRECT("'Case "&amp;$E$6&amp;" Assumptions'!$B$87:$H$170"), MATCH('Base Case 5 - Forecasts'!K$8, INDIRECT("'Case "&amp;$E$6&amp;" Assumptions'!$B$87:$B$170"), 0), MATCH('Base Case 5 - Forecasts'!$A40, INDIRECT("'Case "&amp;$E$6&amp;" Assumptions'!$B$87:$H$87"), 0))</f>
        <v>16.301800000000004</v>
      </c>
      <c r="L40" s="304">
        <f ca="1">INDEX(INDIRECT("'Case "&amp;$E$6&amp;" Assumptions'!$B$87:$H$170"), MATCH('Base Case 5 - Forecasts'!L$8, INDIRECT("'Case "&amp;$E$6&amp;" Assumptions'!$B$87:$B$170"), 0), MATCH('Base Case 5 - Forecasts'!$A40, INDIRECT("'Case "&amp;$E$6&amp;" Assumptions'!$B$87:$H$87"), 0))</f>
        <v>16.559200000000004</v>
      </c>
      <c r="M40" s="304">
        <f ca="1">INDEX(INDIRECT("'Case "&amp;$E$6&amp;" Assumptions'!$B$87:$H$170"), MATCH('Base Case 5 - Forecasts'!M$8, INDIRECT("'Case "&amp;$E$6&amp;" Assumptions'!$B$87:$B$170"), 0), MATCH('Base Case 5 - Forecasts'!$A40, INDIRECT("'Case "&amp;$E$6&amp;" Assumptions'!$B$87:$H$87"), 0))</f>
        <v>16.816600000000005</v>
      </c>
      <c r="N40" s="304">
        <f ca="1">INDEX(INDIRECT("'Case "&amp;$E$6&amp;" Assumptions'!$B$87:$H$170"), MATCH('Base Case 5 - Forecasts'!N$8, INDIRECT("'Case "&amp;$E$6&amp;" Assumptions'!$B$87:$B$170"), 0), MATCH('Base Case 5 - Forecasts'!$A40, INDIRECT("'Case "&amp;$E$6&amp;" Assumptions'!$B$87:$H$87"), 0))</f>
        <v>17.074000000000005</v>
      </c>
      <c r="O40" s="304">
        <f ca="1">INDEX(INDIRECT("'Case "&amp;$E$6&amp;" Assumptions'!$B$87:$H$170"), MATCH('Base Case 5 - Forecasts'!O$8, INDIRECT("'Case "&amp;$E$6&amp;" Assumptions'!$B$87:$B$170"), 0), MATCH('Base Case 5 - Forecasts'!$A40, INDIRECT("'Case "&amp;$E$6&amp;" Assumptions'!$B$87:$H$87"), 0))</f>
        <v>17.446100000000005</v>
      </c>
      <c r="P40" s="304">
        <f ca="1">INDEX(INDIRECT("'Case "&amp;$E$6&amp;" Assumptions'!$B$87:$H$170"), MATCH('Base Case 5 - Forecasts'!P$8, INDIRECT("'Case "&amp;$E$6&amp;" Assumptions'!$B$87:$B$170"), 0), MATCH('Base Case 5 - Forecasts'!$A40, INDIRECT("'Case "&amp;$E$6&amp;" Assumptions'!$B$87:$H$87"), 0))</f>
        <v>17.818200000000004</v>
      </c>
      <c r="Q40" s="304">
        <f ca="1">INDEX(INDIRECT("'Case "&amp;$E$6&amp;" Assumptions'!$B$87:$H$170"), MATCH('Base Case 5 - Forecasts'!Q$8, INDIRECT("'Case "&amp;$E$6&amp;" Assumptions'!$B$87:$B$170"), 0), MATCH('Base Case 5 - Forecasts'!$A40, INDIRECT("'Case "&amp;$E$6&amp;" Assumptions'!$B$87:$H$87"), 0))</f>
        <v>18.190300000000004</v>
      </c>
      <c r="R40" s="304">
        <f ca="1">INDEX(INDIRECT("'Case "&amp;$E$6&amp;" Assumptions'!$B$87:$H$170"), MATCH('Base Case 5 - Forecasts'!R$8, INDIRECT("'Case "&amp;$E$6&amp;" Assumptions'!$B$87:$B$170"), 0), MATCH('Base Case 5 - Forecasts'!$A40, INDIRECT("'Case "&amp;$E$6&amp;" Assumptions'!$B$87:$H$87"), 0))</f>
        <v>18.562400000000004</v>
      </c>
      <c r="S40" s="304">
        <f ca="1">INDEX(INDIRECT("'Case "&amp;$E$6&amp;" Assumptions'!$B$87:$H$170"), MATCH('Base Case 5 - Forecasts'!S$8, INDIRECT("'Case "&amp;$E$6&amp;" Assumptions'!$B$87:$B$170"), 0), MATCH('Base Case 5 - Forecasts'!$A40, INDIRECT("'Case "&amp;$E$6&amp;" Assumptions'!$B$87:$H$87"), 0))</f>
        <v>18.934500000000003</v>
      </c>
      <c r="T40" s="304">
        <f ca="1">INDEX(INDIRECT("'Case "&amp;$E$6&amp;" Assumptions'!$B$87:$H$170"), MATCH('Base Case 5 - Forecasts'!T$8, INDIRECT("'Case "&amp;$E$6&amp;" Assumptions'!$B$87:$B$170"), 0), MATCH('Base Case 5 - Forecasts'!$A40, INDIRECT("'Case "&amp;$E$6&amp;" Assumptions'!$B$87:$H$87"), 0))</f>
        <v>19.306600000000003</v>
      </c>
      <c r="U40" s="304">
        <f ca="1">INDEX(INDIRECT("'Case "&amp;$E$6&amp;" Assumptions'!$B$87:$H$170"), MATCH('Base Case 5 - Forecasts'!U$8, INDIRECT("'Case "&amp;$E$6&amp;" Assumptions'!$B$87:$B$170"), 0), MATCH('Base Case 5 - Forecasts'!$A40, INDIRECT("'Case "&amp;$E$6&amp;" Assumptions'!$B$87:$H$87"), 0))</f>
        <v>19.678700000000003</v>
      </c>
      <c r="V40" s="304">
        <f ca="1">INDEX(INDIRECT("'Case "&amp;$E$6&amp;" Assumptions'!$B$87:$H$170"), MATCH('Base Case 5 - Forecasts'!V$8, INDIRECT("'Case "&amp;$E$6&amp;" Assumptions'!$B$87:$B$170"), 0), MATCH('Base Case 5 - Forecasts'!$A40, INDIRECT("'Case "&amp;$E$6&amp;" Assumptions'!$B$87:$H$87"), 0))</f>
        <v>20.050800000000002</v>
      </c>
      <c r="W40" s="304">
        <f ca="1">INDEX(INDIRECT("'Case "&amp;$E$6&amp;" Assumptions'!$B$87:$H$170"), MATCH('Base Case 5 - Forecasts'!W$8, INDIRECT("'Case "&amp;$E$6&amp;" Assumptions'!$B$87:$B$170"), 0), MATCH('Base Case 5 - Forecasts'!$A40, INDIRECT("'Case "&amp;$E$6&amp;" Assumptions'!$B$87:$H$87"), 0))</f>
        <v>20.422900000000002</v>
      </c>
      <c r="X40" s="304">
        <f ca="1">INDEX(INDIRECT("'Case "&amp;$E$6&amp;" Assumptions'!$B$87:$H$170"), MATCH('Base Case 5 - Forecasts'!X$8, INDIRECT("'Case "&amp;$E$6&amp;" Assumptions'!$B$87:$B$170"), 0), MATCH('Base Case 5 - Forecasts'!$A40, INDIRECT("'Case "&amp;$E$6&amp;" Assumptions'!$B$87:$H$87"), 0))</f>
        <v>20.795000000000002</v>
      </c>
      <c r="Y40" s="304">
        <f ca="1">INDEX(INDIRECT("'Case "&amp;$E$6&amp;" Assumptions'!$B$87:$H$170"), MATCH('Base Case 5 - Forecasts'!Y$8, INDIRECT("'Case "&amp;$E$6&amp;" Assumptions'!$B$87:$B$170"), 0), MATCH('Base Case 5 - Forecasts'!$A40, INDIRECT("'Case "&amp;$E$6&amp;" Assumptions'!$B$87:$H$87"), 0))</f>
        <v>21.3245</v>
      </c>
      <c r="Z40" s="304">
        <f ca="1">INDEX(INDIRECT("'Case "&amp;$E$6&amp;" Assumptions'!$B$87:$H$170"), MATCH('Base Case 5 - Forecasts'!Z$8, INDIRECT("'Case "&amp;$E$6&amp;" Assumptions'!$B$87:$B$170"), 0), MATCH('Base Case 5 - Forecasts'!$A40, INDIRECT("'Case "&amp;$E$6&amp;" Assumptions'!$B$87:$H$87"), 0))</f>
        <v>21.853999999999999</v>
      </c>
      <c r="AA40" s="304">
        <f ca="1">INDEX(INDIRECT("'Case "&amp;$E$6&amp;" Assumptions'!$B$87:$H$170"), MATCH('Base Case 5 - Forecasts'!AA$8, INDIRECT("'Case "&amp;$E$6&amp;" Assumptions'!$B$87:$B$170"), 0), MATCH('Base Case 5 - Forecasts'!$A40, INDIRECT("'Case "&amp;$E$6&amp;" Assumptions'!$B$87:$H$87"), 0))</f>
        <v>22.383499999999998</v>
      </c>
      <c r="AB40" s="304">
        <f ca="1">INDEX(INDIRECT("'Case "&amp;$E$6&amp;" Assumptions'!$B$87:$H$170"), MATCH('Base Case 5 - Forecasts'!AB$8, INDIRECT("'Case "&amp;$E$6&amp;" Assumptions'!$B$87:$B$170"), 0), MATCH('Base Case 5 - Forecasts'!$A40, INDIRECT("'Case "&amp;$E$6&amp;" Assumptions'!$B$87:$H$87"), 0))</f>
        <v>22.912999999999997</v>
      </c>
      <c r="AC40" s="304">
        <f ca="1">INDEX(INDIRECT("'Case "&amp;$E$6&amp;" Assumptions'!$B$87:$H$170"), MATCH('Base Case 5 - Forecasts'!AC$8, INDIRECT("'Case "&amp;$E$6&amp;" Assumptions'!$B$87:$B$170"), 0), MATCH('Base Case 5 - Forecasts'!$A40, INDIRECT("'Case "&amp;$E$6&amp;" Assumptions'!$B$87:$H$87"), 0))</f>
        <v>23.442499999999995</v>
      </c>
      <c r="AD40" s="304">
        <f ca="1">INDEX(INDIRECT("'Case "&amp;$E$6&amp;" Assumptions'!$B$87:$H$170"), MATCH('Base Case 5 - Forecasts'!AD$8, INDIRECT("'Case "&amp;$E$6&amp;" Assumptions'!$B$87:$B$170"), 0), MATCH('Base Case 5 - Forecasts'!$A40, INDIRECT("'Case "&amp;$E$6&amp;" Assumptions'!$B$87:$H$87"), 0))</f>
        <v>23.971999999999994</v>
      </c>
      <c r="AE40" s="304">
        <f ca="1">INDEX(INDIRECT("'Case "&amp;$E$6&amp;" Assumptions'!$B$87:$H$170"), MATCH('Base Case 5 - Forecasts'!AE$8, INDIRECT("'Case "&amp;$E$6&amp;" Assumptions'!$B$87:$B$170"), 0), MATCH('Base Case 5 - Forecasts'!$A40, INDIRECT("'Case "&amp;$E$6&amp;" Assumptions'!$B$87:$H$87"), 0))</f>
        <v>24.501499999999993</v>
      </c>
      <c r="AF40" s="304">
        <f ca="1">INDEX(INDIRECT("'Case "&amp;$E$6&amp;" Assumptions'!$B$87:$H$170"), MATCH('Base Case 5 - Forecasts'!AF$8, INDIRECT("'Case "&amp;$E$6&amp;" Assumptions'!$B$87:$B$170"), 0), MATCH('Base Case 5 - Forecasts'!$A40, INDIRECT("'Case "&amp;$E$6&amp;" Assumptions'!$B$87:$H$87"), 0))</f>
        <v>25.030999999999992</v>
      </c>
      <c r="AG40" s="304">
        <f ca="1">INDEX(INDIRECT("'Case "&amp;$E$6&amp;" Assumptions'!$B$87:$H$170"), MATCH('Base Case 5 - Forecasts'!AG$8, INDIRECT("'Case "&amp;$E$6&amp;" Assumptions'!$B$87:$B$170"), 0), MATCH('Base Case 5 - Forecasts'!$A40, INDIRECT("'Case "&amp;$E$6&amp;" Assumptions'!$B$87:$H$87"), 0))</f>
        <v>25.56049999999999</v>
      </c>
      <c r="AH40" s="304">
        <f ca="1">INDEX(INDIRECT("'Case "&amp;$E$6&amp;" Assumptions'!$B$87:$H$170"), MATCH('Base Case 5 - Forecasts'!AH$8, INDIRECT("'Case "&amp;$E$6&amp;" Assumptions'!$B$87:$B$170"), 0), MATCH('Base Case 5 - Forecasts'!$A40, INDIRECT("'Case "&amp;$E$6&amp;" Assumptions'!$B$87:$H$87"), 0))</f>
        <v>26.089999999999989</v>
      </c>
      <c r="AI40" s="304">
        <f ca="1">INDEX(INDIRECT("'Case "&amp;$E$6&amp;" Assumptions'!$B$87:$H$170"), MATCH('Base Case 5 - Forecasts'!AI$8, INDIRECT("'Case "&amp;$E$6&amp;" Assumptions'!$B$87:$B$170"), 0), MATCH('Base Case 5 - Forecasts'!$A40, INDIRECT("'Case "&amp;$E$6&amp;" Assumptions'!$B$87:$H$87"), 0))</f>
        <v>26.847699999999989</v>
      </c>
      <c r="AJ40" s="304">
        <f ca="1">INDEX(INDIRECT("'Case "&amp;$E$6&amp;" Assumptions'!$B$87:$H$170"), MATCH('Base Case 5 - Forecasts'!AJ$8, INDIRECT("'Case "&amp;$E$6&amp;" Assumptions'!$B$87:$B$170"), 0), MATCH('Base Case 5 - Forecasts'!$A40, INDIRECT("'Case "&amp;$E$6&amp;" Assumptions'!$B$87:$H$87"), 0))</f>
        <v>27.605399999999989</v>
      </c>
      <c r="AK40" s="304">
        <f ca="1">INDEX(INDIRECT("'Case "&amp;$E$6&amp;" Assumptions'!$B$87:$H$170"), MATCH('Base Case 5 - Forecasts'!AK$8, INDIRECT("'Case "&amp;$E$6&amp;" Assumptions'!$B$87:$B$170"), 0), MATCH('Base Case 5 - Forecasts'!$A40, INDIRECT("'Case "&amp;$E$6&amp;" Assumptions'!$B$87:$H$87"), 0))</f>
        <v>28.363099999999989</v>
      </c>
      <c r="AL40" s="304">
        <f ca="1">INDEX(INDIRECT("'Case "&amp;$E$6&amp;" Assumptions'!$B$87:$H$170"), MATCH('Base Case 5 - Forecasts'!AL$8, INDIRECT("'Case "&amp;$E$6&amp;" Assumptions'!$B$87:$B$170"), 0), MATCH('Base Case 5 - Forecasts'!$A40, INDIRECT("'Case "&amp;$E$6&amp;" Assumptions'!$B$87:$H$87"), 0))</f>
        <v>29.120799999999988</v>
      </c>
      <c r="AM40" s="304">
        <f ca="1">INDEX(INDIRECT("'Case "&amp;$E$6&amp;" Assumptions'!$B$87:$H$170"), MATCH('Base Case 5 - Forecasts'!AM$8, INDIRECT("'Case "&amp;$E$6&amp;" Assumptions'!$B$87:$B$170"), 0), MATCH('Base Case 5 - Forecasts'!$A40, INDIRECT("'Case "&amp;$E$6&amp;" Assumptions'!$B$87:$H$87"), 0))</f>
        <v>29.878499999999988</v>
      </c>
      <c r="AN40" s="304">
        <f ca="1">INDEX(INDIRECT("'Case "&amp;$E$6&amp;" Assumptions'!$B$87:$H$170"), MATCH('Base Case 5 - Forecasts'!AN$8, INDIRECT("'Case "&amp;$E$6&amp;" Assumptions'!$B$87:$B$170"), 0), MATCH('Base Case 5 - Forecasts'!$A40, INDIRECT("'Case "&amp;$E$6&amp;" Assumptions'!$B$87:$H$87"), 0))</f>
        <v>30.636199999999988</v>
      </c>
      <c r="AO40" s="304">
        <f ca="1">INDEX(INDIRECT("'Case "&amp;$E$6&amp;" Assumptions'!$B$87:$H$170"), MATCH('Base Case 5 - Forecasts'!AO$8, INDIRECT("'Case "&amp;$E$6&amp;" Assumptions'!$B$87:$B$170"), 0), MATCH('Base Case 5 - Forecasts'!$A40, INDIRECT("'Case "&amp;$E$6&amp;" Assumptions'!$B$87:$H$87"), 0))</f>
        <v>31.393899999999988</v>
      </c>
      <c r="AP40" s="304">
        <f ca="1">INDEX(INDIRECT("'Case "&amp;$E$6&amp;" Assumptions'!$B$87:$H$170"), MATCH('Base Case 5 - Forecasts'!AP$8, INDIRECT("'Case "&amp;$E$6&amp;" Assumptions'!$B$87:$B$170"), 0), MATCH('Base Case 5 - Forecasts'!$A40, INDIRECT("'Case "&amp;$E$6&amp;" Assumptions'!$B$87:$H$87"), 0))</f>
        <v>32.151599999999988</v>
      </c>
      <c r="AQ40" s="304">
        <f ca="1">INDEX(INDIRECT("'Case "&amp;$E$6&amp;" Assumptions'!$B$87:$H$170"), MATCH('Base Case 5 - Forecasts'!AQ$8, INDIRECT("'Case "&amp;$E$6&amp;" Assumptions'!$B$87:$B$170"), 0), MATCH('Base Case 5 - Forecasts'!$A40, INDIRECT("'Case "&amp;$E$6&amp;" Assumptions'!$B$87:$H$87"), 0))</f>
        <v>32.909299999999988</v>
      </c>
      <c r="AR40" s="304">
        <f ca="1">INDEX(INDIRECT("'Case "&amp;$E$6&amp;" Assumptions'!$B$87:$H$170"), MATCH('Base Case 5 - Forecasts'!AR$8, INDIRECT("'Case "&amp;$E$6&amp;" Assumptions'!$B$87:$B$170"), 0), MATCH('Base Case 5 - Forecasts'!$A40, INDIRECT("'Case "&amp;$E$6&amp;" Assumptions'!$B$87:$H$87"), 0))</f>
        <v>33.666999999999987</v>
      </c>
      <c r="AS40" s="304">
        <f ca="1">INDEX(INDIRECT("'Case "&amp;$E$6&amp;" Assumptions'!$B$87:$H$170"), MATCH('Base Case 5 - Forecasts'!AS$8, INDIRECT("'Case "&amp;$E$6&amp;" Assumptions'!$B$87:$B$170"), 0), MATCH('Base Case 5 - Forecasts'!$A40, INDIRECT("'Case "&amp;$E$6&amp;" Assumptions'!$B$87:$H$87"), 0))</f>
        <v>34.73899999999999</v>
      </c>
      <c r="AT40" s="304">
        <f ca="1">INDEX(INDIRECT("'Case "&amp;$E$6&amp;" Assumptions'!$B$87:$H$170"), MATCH('Base Case 5 - Forecasts'!AT$8, INDIRECT("'Case "&amp;$E$6&amp;" Assumptions'!$B$87:$B$170"), 0), MATCH('Base Case 5 - Forecasts'!$A40, INDIRECT("'Case "&amp;$E$6&amp;" Assumptions'!$B$87:$H$87"), 0))</f>
        <v>35.810999999999993</v>
      </c>
      <c r="AU40" s="304">
        <f ca="1">INDEX(INDIRECT("'Case "&amp;$E$6&amp;" Assumptions'!$B$87:$H$170"), MATCH('Base Case 5 - Forecasts'!AU$8, INDIRECT("'Case "&amp;$E$6&amp;" Assumptions'!$B$87:$B$170"), 0), MATCH('Base Case 5 - Forecasts'!$A40, INDIRECT("'Case "&amp;$E$6&amp;" Assumptions'!$B$87:$H$87"), 0))</f>
        <v>36.882999999999996</v>
      </c>
      <c r="AV40" s="304">
        <f ca="1">INDEX(INDIRECT("'Case "&amp;$E$6&amp;" Assumptions'!$B$87:$H$170"), MATCH('Base Case 5 - Forecasts'!AV$8, INDIRECT("'Case "&amp;$E$6&amp;" Assumptions'!$B$87:$B$170"), 0), MATCH('Base Case 5 - Forecasts'!$A40, INDIRECT("'Case "&amp;$E$6&amp;" Assumptions'!$B$87:$H$87"), 0))</f>
        <v>37.954999999999998</v>
      </c>
      <c r="AW40" s="304">
        <f ca="1">INDEX(INDIRECT("'Case "&amp;$E$6&amp;" Assumptions'!$B$87:$H$170"), MATCH('Base Case 5 - Forecasts'!AW$8, INDIRECT("'Case "&amp;$E$6&amp;" Assumptions'!$B$87:$B$170"), 0), MATCH('Base Case 5 - Forecasts'!$A40, INDIRECT("'Case "&amp;$E$6&amp;" Assumptions'!$B$87:$H$87"), 0))</f>
        <v>39.027000000000001</v>
      </c>
      <c r="AX40" s="304">
        <f ca="1">INDEX(INDIRECT("'Case "&amp;$E$6&amp;" Assumptions'!$B$87:$H$170"), MATCH('Base Case 5 - Forecasts'!AX$8, INDIRECT("'Case "&amp;$E$6&amp;" Assumptions'!$B$87:$B$170"), 0), MATCH('Base Case 5 - Forecasts'!$A40, INDIRECT("'Case "&amp;$E$6&amp;" Assumptions'!$B$87:$H$87"), 0))</f>
        <v>40.099000000000004</v>
      </c>
      <c r="AY40" s="304">
        <f ca="1">INDEX(INDIRECT("'Case "&amp;$E$6&amp;" Assumptions'!$B$87:$H$170"), MATCH('Base Case 5 - Forecasts'!AY$8, INDIRECT("'Case "&amp;$E$6&amp;" Assumptions'!$B$87:$B$170"), 0), MATCH('Base Case 5 - Forecasts'!$A40, INDIRECT("'Case "&amp;$E$6&amp;" Assumptions'!$B$87:$H$87"), 0))</f>
        <v>41.171000000000006</v>
      </c>
      <c r="AZ40" s="304">
        <f ca="1">INDEX(INDIRECT("'Case "&amp;$E$6&amp;" Assumptions'!$B$87:$H$170"), MATCH('Base Case 5 - Forecasts'!AZ$8, INDIRECT("'Case "&amp;$E$6&amp;" Assumptions'!$B$87:$B$170"), 0), MATCH('Base Case 5 - Forecasts'!$A40, INDIRECT("'Case "&amp;$E$6&amp;" Assumptions'!$B$87:$H$87"), 0))</f>
        <v>42.243000000000009</v>
      </c>
      <c r="BA40" s="304">
        <f ca="1">INDEX(INDIRECT("'Case "&amp;$E$6&amp;" Assumptions'!$B$87:$H$170"), MATCH('Base Case 5 - Forecasts'!BA$8, INDIRECT("'Case "&amp;$E$6&amp;" Assumptions'!$B$87:$B$170"), 0), MATCH('Base Case 5 - Forecasts'!$A40, INDIRECT("'Case "&amp;$E$6&amp;" Assumptions'!$B$87:$H$87"), 0))</f>
        <v>43.315000000000012</v>
      </c>
      <c r="BB40" s="304">
        <f ca="1">INDEX(INDIRECT("'Case "&amp;$E$6&amp;" Assumptions'!$B$87:$H$170"), MATCH('Base Case 5 - Forecasts'!BB$8, INDIRECT("'Case "&amp;$E$6&amp;" Assumptions'!$B$87:$B$170"), 0), MATCH('Base Case 5 - Forecasts'!$A40, INDIRECT("'Case "&amp;$E$6&amp;" Assumptions'!$B$87:$H$87"), 0))</f>
        <v>44.387000000000015</v>
      </c>
      <c r="BC40" s="304">
        <f ca="1">INDEX(INDIRECT("'Case "&amp;$E$6&amp;" Assumptions'!$B$87:$H$170"), MATCH('Base Case 5 - Forecasts'!BC$8, INDIRECT("'Case "&amp;$E$6&amp;" Assumptions'!$B$87:$B$170"), 0), MATCH('Base Case 5 - Forecasts'!$A40, INDIRECT("'Case "&amp;$E$6&amp;" Assumptions'!$B$87:$H$87"), 0))</f>
        <v>45.846300000000014</v>
      </c>
      <c r="BD40" s="304">
        <f ca="1">INDEX(INDIRECT("'Case "&amp;$E$6&amp;" Assumptions'!$B$87:$H$170"), MATCH('Base Case 5 - Forecasts'!BD$8, INDIRECT("'Case "&amp;$E$6&amp;" Assumptions'!$B$87:$B$170"), 0), MATCH('Base Case 5 - Forecasts'!$A40, INDIRECT("'Case "&amp;$E$6&amp;" Assumptions'!$B$87:$H$87"), 0))</f>
        <v>47.305600000000013</v>
      </c>
      <c r="BE40" s="304">
        <f ca="1">INDEX(INDIRECT("'Case "&amp;$E$6&amp;" Assumptions'!$B$87:$H$170"), MATCH('Base Case 5 - Forecasts'!BE$8, INDIRECT("'Case "&amp;$E$6&amp;" Assumptions'!$B$87:$B$170"), 0), MATCH('Base Case 5 - Forecasts'!$A40, INDIRECT("'Case "&amp;$E$6&amp;" Assumptions'!$B$87:$H$87"), 0))</f>
        <v>48.764900000000011</v>
      </c>
      <c r="BF40" s="304">
        <f ca="1">INDEX(INDIRECT("'Case "&amp;$E$6&amp;" Assumptions'!$B$87:$H$170"), MATCH('Base Case 5 - Forecasts'!BF$8, INDIRECT("'Case "&amp;$E$6&amp;" Assumptions'!$B$87:$B$170"), 0), MATCH('Base Case 5 - Forecasts'!$A40, INDIRECT("'Case "&amp;$E$6&amp;" Assumptions'!$B$87:$H$87"), 0))</f>
        <v>50.22420000000001</v>
      </c>
      <c r="BG40" s="304">
        <f ca="1">INDEX(INDIRECT("'Case "&amp;$E$6&amp;" Assumptions'!$B$87:$H$170"), MATCH('Base Case 5 - Forecasts'!BG$8, INDIRECT("'Case "&amp;$E$6&amp;" Assumptions'!$B$87:$B$170"), 0), MATCH('Base Case 5 - Forecasts'!$A40, INDIRECT("'Case "&amp;$E$6&amp;" Assumptions'!$B$87:$H$87"), 0))</f>
        <v>51.683500000000009</v>
      </c>
      <c r="BH40" s="304">
        <f ca="1">INDEX(INDIRECT("'Case "&amp;$E$6&amp;" Assumptions'!$B$87:$H$170"), MATCH('Base Case 5 - Forecasts'!BH$8, INDIRECT("'Case "&amp;$E$6&amp;" Assumptions'!$B$87:$B$170"), 0), MATCH('Base Case 5 - Forecasts'!$A40, INDIRECT("'Case "&amp;$E$6&amp;" Assumptions'!$B$87:$H$87"), 0))</f>
        <v>53.142800000000008</v>
      </c>
      <c r="BI40" s="304">
        <f ca="1">INDEX(INDIRECT("'Case "&amp;$E$6&amp;" Assumptions'!$B$87:$H$170"), MATCH('Base Case 5 - Forecasts'!BI$8, INDIRECT("'Case "&amp;$E$6&amp;" Assumptions'!$B$87:$B$170"), 0), MATCH('Base Case 5 - Forecasts'!$A40, INDIRECT("'Case "&amp;$E$6&amp;" Assumptions'!$B$87:$H$87"), 0))</f>
        <v>54.602100000000007</v>
      </c>
      <c r="BJ40" s="304">
        <f ca="1">INDEX(INDIRECT("'Case "&amp;$E$6&amp;" Assumptions'!$B$87:$H$170"), MATCH('Base Case 5 - Forecasts'!BJ$8, INDIRECT("'Case "&amp;$E$6&amp;" Assumptions'!$B$87:$B$170"), 0), MATCH('Base Case 5 - Forecasts'!$A40, INDIRECT("'Case "&amp;$E$6&amp;" Assumptions'!$B$87:$H$87"), 0))</f>
        <v>56.061400000000006</v>
      </c>
      <c r="BK40" s="304">
        <f ca="1">INDEX(INDIRECT("'Case "&amp;$E$6&amp;" Assumptions'!$B$87:$H$170"), MATCH('Base Case 5 - Forecasts'!BK$8, INDIRECT("'Case "&amp;$E$6&amp;" Assumptions'!$B$87:$B$170"), 0), MATCH('Base Case 5 - Forecasts'!$A40, INDIRECT("'Case "&amp;$E$6&amp;" Assumptions'!$B$87:$H$87"), 0))</f>
        <v>57.520700000000005</v>
      </c>
      <c r="BL40" s="304">
        <f ca="1">INDEX(INDIRECT("'Case "&amp;$E$6&amp;" Assumptions'!$B$87:$H$170"), MATCH('Base Case 5 - Forecasts'!BL$8, INDIRECT("'Case "&amp;$E$6&amp;" Assumptions'!$B$87:$B$170"), 0), MATCH('Base Case 5 - Forecasts'!$A40, INDIRECT("'Case "&amp;$E$6&amp;" Assumptions'!$B$87:$H$87"), 0))</f>
        <v>58.980000000000004</v>
      </c>
      <c r="BM40" s="304">
        <f ca="1">INDEX(INDIRECT("'Case "&amp;$E$6&amp;" Assumptions'!$B$87:$H$170"), MATCH('Base Case 5 - Forecasts'!BM$8, INDIRECT("'Case "&amp;$E$6&amp;" Assumptions'!$B$87:$B$170"), 0), MATCH('Base Case 5 - Forecasts'!$A40, INDIRECT("'Case "&amp;$E$6&amp;" Assumptions'!$B$87:$H$87"), 0))</f>
        <v>60.819200000000002</v>
      </c>
      <c r="BN40" s="304">
        <f ca="1">INDEX(INDIRECT("'Case "&amp;$E$6&amp;" Assumptions'!$B$87:$H$170"), MATCH('Base Case 5 - Forecasts'!BN$8, INDIRECT("'Case "&amp;$E$6&amp;" Assumptions'!$B$87:$B$170"), 0), MATCH('Base Case 5 - Forecasts'!$A40, INDIRECT("'Case "&amp;$E$6&amp;" Assumptions'!$B$87:$H$87"), 0))</f>
        <v>62.6584</v>
      </c>
      <c r="BO40" s="304">
        <f ca="1">INDEX(INDIRECT("'Case "&amp;$E$6&amp;" Assumptions'!$B$87:$H$170"), MATCH('Base Case 5 - Forecasts'!BO$8, INDIRECT("'Case "&amp;$E$6&amp;" Assumptions'!$B$87:$B$170"), 0), MATCH('Base Case 5 - Forecasts'!$A40, INDIRECT("'Case "&amp;$E$6&amp;" Assumptions'!$B$87:$H$87"), 0))</f>
        <v>64.497600000000006</v>
      </c>
      <c r="BP40" s="304">
        <f ca="1">INDEX(INDIRECT("'Case "&amp;$E$6&amp;" Assumptions'!$B$87:$H$170"), MATCH('Base Case 5 - Forecasts'!BP$8, INDIRECT("'Case "&amp;$E$6&amp;" Assumptions'!$B$87:$B$170"), 0), MATCH('Base Case 5 - Forecasts'!$A40, INDIRECT("'Case "&amp;$E$6&amp;" Assumptions'!$B$87:$H$87"), 0))</f>
        <v>66.336800000000011</v>
      </c>
      <c r="BQ40" s="304">
        <f ca="1">INDEX(INDIRECT("'Case "&amp;$E$6&amp;" Assumptions'!$B$87:$H$170"), MATCH('Base Case 5 - Forecasts'!BQ$8, INDIRECT("'Case "&amp;$E$6&amp;" Assumptions'!$B$87:$B$170"), 0), MATCH('Base Case 5 - Forecasts'!$A40, INDIRECT("'Case "&amp;$E$6&amp;" Assumptions'!$B$87:$H$87"), 0))</f>
        <v>68.176000000000016</v>
      </c>
      <c r="BR40" s="304">
        <f ca="1">INDEX(INDIRECT("'Case "&amp;$E$6&amp;" Assumptions'!$B$87:$H$170"), MATCH('Base Case 5 - Forecasts'!BR$8, INDIRECT("'Case "&amp;$E$6&amp;" Assumptions'!$B$87:$B$170"), 0), MATCH('Base Case 5 - Forecasts'!$A40, INDIRECT("'Case "&amp;$E$6&amp;" Assumptions'!$B$87:$H$87"), 0))</f>
        <v>70.015200000000021</v>
      </c>
      <c r="BS40" s="304">
        <f ca="1">INDEX(INDIRECT("'Case "&amp;$E$6&amp;" Assumptions'!$B$87:$H$170"), MATCH('Base Case 5 - Forecasts'!BS$8, INDIRECT("'Case "&amp;$E$6&amp;" Assumptions'!$B$87:$B$170"), 0), MATCH('Base Case 5 - Forecasts'!$A40, INDIRECT("'Case "&amp;$E$6&amp;" Assumptions'!$B$87:$H$87"), 0))</f>
        <v>71.854400000000027</v>
      </c>
      <c r="BT40" s="304">
        <f ca="1">INDEX(INDIRECT("'Case "&amp;$E$6&amp;" Assumptions'!$B$87:$H$170"), MATCH('Base Case 5 - Forecasts'!BT$8, INDIRECT("'Case "&amp;$E$6&amp;" Assumptions'!$B$87:$B$170"), 0), MATCH('Base Case 5 - Forecasts'!$A40, INDIRECT("'Case "&amp;$E$6&amp;" Assumptions'!$B$87:$H$87"), 0))</f>
        <v>73.693600000000032</v>
      </c>
      <c r="BU40" s="304">
        <f ca="1">INDEX(INDIRECT("'Case "&amp;$E$6&amp;" Assumptions'!$B$87:$H$170"), MATCH('Base Case 5 - Forecasts'!BU$8, INDIRECT("'Case "&amp;$E$6&amp;" Assumptions'!$B$87:$B$170"), 0), MATCH('Base Case 5 - Forecasts'!$A40, INDIRECT("'Case "&amp;$E$6&amp;" Assumptions'!$B$87:$H$87"), 0))</f>
        <v>75.532800000000037</v>
      </c>
      <c r="BV40" s="304">
        <f ca="1">INDEX(INDIRECT("'Case "&amp;$E$6&amp;" Assumptions'!$B$87:$H$170"), MATCH('Base Case 5 - Forecasts'!BV$8, INDIRECT("'Case "&amp;$E$6&amp;" Assumptions'!$B$87:$B$170"), 0), MATCH('Base Case 5 - Forecasts'!$A40, INDIRECT("'Case "&amp;$E$6&amp;" Assumptions'!$B$87:$H$87"), 0))</f>
        <v>77.372000000000043</v>
      </c>
      <c r="BW40" s="304">
        <f ca="1">INDEX(INDIRECT("'Case "&amp;$E$6&amp;" Assumptions'!$B$87:$H$170"), MATCH('Base Case 5 - Forecasts'!BW$8, INDIRECT("'Case "&amp;$E$6&amp;" Assumptions'!$B$87:$B$170"), 0), MATCH('Base Case 5 - Forecasts'!$A40, INDIRECT("'Case "&amp;$E$6&amp;" Assumptions'!$B$87:$H$87"), 0))</f>
        <v>79.511400000000037</v>
      </c>
      <c r="BX40" s="304">
        <f ca="1">INDEX(INDIRECT("'Case "&amp;$E$6&amp;" Assumptions'!$B$87:$H$170"), MATCH('Base Case 5 - Forecasts'!BX$8, INDIRECT("'Case "&amp;$E$6&amp;" Assumptions'!$B$87:$B$170"), 0), MATCH('Base Case 5 - Forecasts'!$A40, INDIRECT("'Case "&amp;$E$6&amp;" Assumptions'!$B$87:$H$87"), 0))</f>
        <v>81.650800000000032</v>
      </c>
      <c r="BY40" s="304">
        <f ca="1">INDEX(INDIRECT("'Case "&amp;$E$6&amp;" Assumptions'!$B$87:$H$170"), MATCH('Base Case 5 - Forecasts'!BY$8, INDIRECT("'Case "&amp;$E$6&amp;" Assumptions'!$B$87:$B$170"), 0), MATCH('Base Case 5 - Forecasts'!$A40, INDIRECT("'Case "&amp;$E$6&amp;" Assumptions'!$B$87:$H$87"), 0))</f>
        <v>83.790200000000027</v>
      </c>
      <c r="BZ40" s="304">
        <f ca="1">INDEX(INDIRECT("'Case "&amp;$E$6&amp;" Assumptions'!$B$87:$H$170"), MATCH('Base Case 5 - Forecasts'!BZ$8, INDIRECT("'Case "&amp;$E$6&amp;" Assumptions'!$B$87:$B$170"), 0), MATCH('Base Case 5 - Forecasts'!$A40, INDIRECT("'Case "&amp;$E$6&amp;" Assumptions'!$B$87:$H$87"), 0))</f>
        <v>85.929600000000022</v>
      </c>
      <c r="CA40" s="304">
        <f ca="1">INDEX(INDIRECT("'Case "&amp;$E$6&amp;" Assumptions'!$B$87:$H$170"), MATCH('Base Case 5 - Forecasts'!CA$8, INDIRECT("'Case "&amp;$E$6&amp;" Assumptions'!$B$87:$B$170"), 0), MATCH('Base Case 5 - Forecasts'!$A40, INDIRECT("'Case "&amp;$E$6&amp;" Assumptions'!$B$87:$H$87"), 0))</f>
        <v>88.069000000000017</v>
      </c>
      <c r="CB40" s="304">
        <f ca="1">INDEX(INDIRECT("'Case "&amp;$E$6&amp;" Assumptions'!$B$87:$H$170"), MATCH('Base Case 5 - Forecasts'!CB$8, INDIRECT("'Case "&amp;$E$6&amp;" Assumptions'!$B$87:$B$170"), 0), MATCH('Base Case 5 - Forecasts'!$A40, INDIRECT("'Case "&amp;$E$6&amp;" Assumptions'!$B$87:$H$87"), 0))</f>
        <v>90.208400000000012</v>
      </c>
      <c r="CC40" s="304">
        <f ca="1">INDEX(INDIRECT("'Case "&amp;$E$6&amp;" Assumptions'!$B$87:$H$170"), MATCH('Base Case 5 - Forecasts'!CC$8, INDIRECT("'Case "&amp;$E$6&amp;" Assumptions'!$B$87:$B$170"), 0), MATCH('Base Case 5 - Forecasts'!$A40, INDIRECT("'Case "&amp;$E$6&amp;" Assumptions'!$B$87:$H$87"), 0))</f>
        <v>92.347800000000007</v>
      </c>
      <c r="CD40" s="304">
        <f ca="1">INDEX(INDIRECT("'Case "&amp;$E$6&amp;" Assumptions'!$B$87:$H$170"), MATCH('Base Case 5 - Forecasts'!CD$8, INDIRECT("'Case "&amp;$E$6&amp;" Assumptions'!$B$87:$B$170"), 0), MATCH('Base Case 5 - Forecasts'!$A40, INDIRECT("'Case "&amp;$E$6&amp;" Assumptions'!$B$87:$H$87"), 0))</f>
        <v>94.487200000000001</v>
      </c>
      <c r="CE40" s="304">
        <f ca="1">INDEX(INDIRECT("'Case "&amp;$E$6&amp;" Assumptions'!$B$87:$H$170"), MATCH('Base Case 5 - Forecasts'!CE$8, INDIRECT("'Case "&amp;$E$6&amp;" Assumptions'!$B$87:$B$170"), 0), MATCH('Base Case 5 - Forecasts'!$A40, INDIRECT("'Case "&amp;$E$6&amp;" Assumptions'!$B$87:$H$87"), 0))</f>
        <v>96.626599999999996</v>
      </c>
      <c r="CF40" s="304">
        <f ca="1">INDEX(INDIRECT("'Case "&amp;$E$6&amp;" Assumptions'!$B$87:$H$170"), MATCH('Base Case 5 - Forecasts'!CF$8, INDIRECT("'Case "&amp;$E$6&amp;" Assumptions'!$B$87:$B$170"), 0), MATCH('Base Case 5 - Forecasts'!$A40, INDIRECT("'Case "&amp;$E$6&amp;" Assumptions'!$B$87:$H$87"), 0))</f>
        <v>98.765999999999991</v>
      </c>
    </row>
    <row r="41" spans="1:84" x14ac:dyDescent="0.2">
      <c r="A41" s="202" t="s">
        <v>145</v>
      </c>
      <c r="B41" s="118" t="s">
        <v>160</v>
      </c>
      <c r="C41" s="118"/>
      <c r="D41" s="304">
        <f ca="1">INDEX(INDIRECT("'Case "&amp;$E$6&amp;" Assumptions'!$B$87:$H$170"), MATCH('Base Case 5 - Forecasts'!D$8, INDIRECT("'Case "&amp;$E$6&amp;" Assumptions'!$B$87:$B$170"), 0), MATCH('Base Case 5 - Forecasts'!$A41, INDIRECT("'Case "&amp;$E$6&amp;" Assumptions'!$B$87:$H$87"), 0))</f>
        <v>7.5</v>
      </c>
      <c r="E41" s="304">
        <f ca="1">INDEX(INDIRECT("'Case "&amp;$E$6&amp;" Assumptions'!$B$87:$H$170"), MATCH('Base Case 5 - Forecasts'!E$8, INDIRECT("'Case "&amp;$E$6&amp;" Assumptions'!$B$87:$B$170"), 0), MATCH('Base Case 5 - Forecasts'!$A41, INDIRECT("'Case "&amp;$E$6&amp;" Assumptions'!$B$87:$H$87"), 0))</f>
        <v>7.6330999999999998</v>
      </c>
      <c r="F41" s="304">
        <f ca="1">INDEX(INDIRECT("'Case "&amp;$E$6&amp;" Assumptions'!$B$87:$H$170"), MATCH('Base Case 5 - Forecasts'!F$8, INDIRECT("'Case "&amp;$E$6&amp;" Assumptions'!$B$87:$B$170"), 0), MATCH('Base Case 5 - Forecasts'!$A41, INDIRECT("'Case "&amp;$E$6&amp;" Assumptions'!$B$87:$H$87"), 0))</f>
        <v>7.7661999999999995</v>
      </c>
      <c r="G41" s="304">
        <f ca="1">INDEX(INDIRECT("'Case "&amp;$E$6&amp;" Assumptions'!$B$87:$H$170"), MATCH('Base Case 5 - Forecasts'!G$8, INDIRECT("'Case "&amp;$E$6&amp;" Assumptions'!$B$87:$B$170"), 0), MATCH('Base Case 5 - Forecasts'!$A41, INDIRECT("'Case "&amp;$E$6&amp;" Assumptions'!$B$87:$H$87"), 0))</f>
        <v>7.8992999999999993</v>
      </c>
      <c r="H41" s="304">
        <f ca="1">INDEX(INDIRECT("'Case "&amp;$E$6&amp;" Assumptions'!$B$87:$H$170"), MATCH('Base Case 5 - Forecasts'!H$8, INDIRECT("'Case "&amp;$E$6&amp;" Assumptions'!$B$87:$B$170"), 0), MATCH('Base Case 5 - Forecasts'!$A41, INDIRECT("'Case "&amp;$E$6&amp;" Assumptions'!$B$87:$H$87"), 0))</f>
        <v>8.0323999999999991</v>
      </c>
      <c r="I41" s="304">
        <f ca="1">INDEX(INDIRECT("'Case "&amp;$E$6&amp;" Assumptions'!$B$87:$H$170"), MATCH('Base Case 5 - Forecasts'!I$8, INDIRECT("'Case "&amp;$E$6&amp;" Assumptions'!$B$87:$B$170"), 0), MATCH('Base Case 5 - Forecasts'!$A41, INDIRECT("'Case "&amp;$E$6&amp;" Assumptions'!$B$87:$H$87"), 0))</f>
        <v>8.1654999999999998</v>
      </c>
      <c r="J41" s="304">
        <f ca="1">INDEX(INDIRECT("'Case "&amp;$E$6&amp;" Assumptions'!$B$87:$H$170"), MATCH('Base Case 5 - Forecasts'!J$8, INDIRECT("'Case "&amp;$E$6&amp;" Assumptions'!$B$87:$B$170"), 0), MATCH('Base Case 5 - Forecasts'!$A41, INDIRECT("'Case "&amp;$E$6&amp;" Assumptions'!$B$87:$H$87"), 0))</f>
        <v>8.2986000000000004</v>
      </c>
      <c r="K41" s="304">
        <f ca="1">INDEX(INDIRECT("'Case "&amp;$E$6&amp;" Assumptions'!$B$87:$H$170"), MATCH('Base Case 5 - Forecasts'!K$8, INDIRECT("'Case "&amp;$E$6&amp;" Assumptions'!$B$87:$B$170"), 0), MATCH('Base Case 5 - Forecasts'!$A41, INDIRECT("'Case "&amp;$E$6&amp;" Assumptions'!$B$87:$H$87"), 0))</f>
        <v>8.4317000000000011</v>
      </c>
      <c r="L41" s="304">
        <f ca="1">INDEX(INDIRECT("'Case "&amp;$E$6&amp;" Assumptions'!$B$87:$H$170"), MATCH('Base Case 5 - Forecasts'!L$8, INDIRECT("'Case "&amp;$E$6&amp;" Assumptions'!$B$87:$B$170"), 0), MATCH('Base Case 5 - Forecasts'!$A41, INDIRECT("'Case "&amp;$E$6&amp;" Assumptions'!$B$87:$H$87"), 0))</f>
        <v>8.5648000000000017</v>
      </c>
      <c r="M41" s="304">
        <f ca="1">INDEX(INDIRECT("'Case "&amp;$E$6&amp;" Assumptions'!$B$87:$H$170"), MATCH('Base Case 5 - Forecasts'!M$8, INDIRECT("'Case "&amp;$E$6&amp;" Assumptions'!$B$87:$B$170"), 0), MATCH('Base Case 5 - Forecasts'!$A41, INDIRECT("'Case "&amp;$E$6&amp;" Assumptions'!$B$87:$H$87"), 0))</f>
        <v>8.6979000000000024</v>
      </c>
      <c r="N41" s="304">
        <f ca="1">INDEX(INDIRECT("'Case "&amp;$E$6&amp;" Assumptions'!$B$87:$H$170"), MATCH('Base Case 5 - Forecasts'!N$8, INDIRECT("'Case "&amp;$E$6&amp;" Assumptions'!$B$87:$B$170"), 0), MATCH('Base Case 5 - Forecasts'!$A41, INDIRECT("'Case "&amp;$E$6&amp;" Assumptions'!$B$87:$H$87"), 0))</f>
        <v>8.8310000000000031</v>
      </c>
      <c r="O41" s="304">
        <f ca="1">INDEX(INDIRECT("'Case "&amp;$E$6&amp;" Assumptions'!$B$87:$H$170"), MATCH('Base Case 5 - Forecasts'!O$8, INDIRECT("'Case "&amp;$E$6&amp;" Assumptions'!$B$87:$B$170"), 0), MATCH('Base Case 5 - Forecasts'!$A41, INDIRECT("'Case "&amp;$E$6&amp;" Assumptions'!$B$87:$H$87"), 0))</f>
        <v>9.0235000000000039</v>
      </c>
      <c r="P41" s="304">
        <f ca="1">INDEX(INDIRECT("'Case "&amp;$E$6&amp;" Assumptions'!$B$87:$H$170"), MATCH('Base Case 5 - Forecasts'!P$8, INDIRECT("'Case "&amp;$E$6&amp;" Assumptions'!$B$87:$B$170"), 0), MATCH('Base Case 5 - Forecasts'!$A41, INDIRECT("'Case "&amp;$E$6&amp;" Assumptions'!$B$87:$H$87"), 0))</f>
        <v>9.2160000000000046</v>
      </c>
      <c r="Q41" s="304">
        <f ca="1">INDEX(INDIRECT("'Case "&amp;$E$6&amp;" Assumptions'!$B$87:$H$170"), MATCH('Base Case 5 - Forecasts'!Q$8, INDIRECT("'Case "&amp;$E$6&amp;" Assumptions'!$B$87:$B$170"), 0), MATCH('Base Case 5 - Forecasts'!$A41, INDIRECT("'Case "&amp;$E$6&amp;" Assumptions'!$B$87:$H$87"), 0))</f>
        <v>9.4085000000000054</v>
      </c>
      <c r="R41" s="304">
        <f ca="1">INDEX(INDIRECT("'Case "&amp;$E$6&amp;" Assumptions'!$B$87:$H$170"), MATCH('Base Case 5 - Forecasts'!R$8, INDIRECT("'Case "&amp;$E$6&amp;" Assumptions'!$B$87:$B$170"), 0), MATCH('Base Case 5 - Forecasts'!$A41, INDIRECT("'Case "&amp;$E$6&amp;" Assumptions'!$B$87:$H$87"), 0))</f>
        <v>9.6010000000000062</v>
      </c>
      <c r="S41" s="304">
        <f ca="1">INDEX(INDIRECT("'Case "&amp;$E$6&amp;" Assumptions'!$B$87:$H$170"), MATCH('Base Case 5 - Forecasts'!S$8, INDIRECT("'Case "&amp;$E$6&amp;" Assumptions'!$B$87:$B$170"), 0), MATCH('Base Case 5 - Forecasts'!$A41, INDIRECT("'Case "&amp;$E$6&amp;" Assumptions'!$B$87:$H$87"), 0))</f>
        <v>9.793500000000007</v>
      </c>
      <c r="T41" s="304">
        <f ca="1">INDEX(INDIRECT("'Case "&amp;$E$6&amp;" Assumptions'!$B$87:$H$170"), MATCH('Base Case 5 - Forecasts'!T$8, INDIRECT("'Case "&amp;$E$6&amp;" Assumptions'!$B$87:$B$170"), 0), MATCH('Base Case 5 - Forecasts'!$A41, INDIRECT("'Case "&amp;$E$6&amp;" Assumptions'!$B$87:$H$87"), 0))</f>
        <v>9.9860000000000078</v>
      </c>
      <c r="U41" s="304">
        <f ca="1">INDEX(INDIRECT("'Case "&amp;$E$6&amp;" Assumptions'!$B$87:$H$170"), MATCH('Base Case 5 - Forecasts'!U$8, INDIRECT("'Case "&amp;$E$6&amp;" Assumptions'!$B$87:$B$170"), 0), MATCH('Base Case 5 - Forecasts'!$A41, INDIRECT("'Case "&amp;$E$6&amp;" Assumptions'!$B$87:$H$87"), 0))</f>
        <v>10.178500000000009</v>
      </c>
      <c r="V41" s="304">
        <f ca="1">INDEX(INDIRECT("'Case "&amp;$E$6&amp;" Assumptions'!$B$87:$H$170"), MATCH('Base Case 5 - Forecasts'!V$8, INDIRECT("'Case "&amp;$E$6&amp;" Assumptions'!$B$87:$B$170"), 0), MATCH('Base Case 5 - Forecasts'!$A41, INDIRECT("'Case "&amp;$E$6&amp;" Assumptions'!$B$87:$H$87"), 0))</f>
        <v>10.371000000000009</v>
      </c>
      <c r="W41" s="304">
        <f ca="1">INDEX(INDIRECT("'Case "&amp;$E$6&amp;" Assumptions'!$B$87:$H$170"), MATCH('Base Case 5 - Forecasts'!W$8, INDIRECT("'Case "&amp;$E$6&amp;" Assumptions'!$B$87:$B$170"), 0), MATCH('Base Case 5 - Forecasts'!$A41, INDIRECT("'Case "&amp;$E$6&amp;" Assumptions'!$B$87:$H$87"), 0))</f>
        <v>10.56350000000001</v>
      </c>
      <c r="X41" s="304">
        <f ca="1">INDEX(INDIRECT("'Case "&amp;$E$6&amp;" Assumptions'!$B$87:$H$170"), MATCH('Base Case 5 - Forecasts'!X$8, INDIRECT("'Case "&amp;$E$6&amp;" Assumptions'!$B$87:$B$170"), 0), MATCH('Base Case 5 - Forecasts'!$A41, INDIRECT("'Case "&amp;$E$6&amp;" Assumptions'!$B$87:$H$87"), 0))</f>
        <v>10.756000000000011</v>
      </c>
      <c r="Y41" s="304">
        <f ca="1">INDEX(INDIRECT("'Case "&amp;$E$6&amp;" Assumptions'!$B$87:$H$170"), MATCH('Base Case 5 - Forecasts'!Y$8, INDIRECT("'Case "&amp;$E$6&amp;" Assumptions'!$B$87:$B$170"), 0), MATCH('Base Case 5 - Forecasts'!$A41, INDIRECT("'Case "&amp;$E$6&amp;" Assumptions'!$B$87:$H$87"), 0))</f>
        <v>11.02990000000001</v>
      </c>
      <c r="Z41" s="304">
        <f ca="1">INDEX(INDIRECT("'Case "&amp;$E$6&amp;" Assumptions'!$B$87:$H$170"), MATCH('Base Case 5 - Forecasts'!Z$8, INDIRECT("'Case "&amp;$E$6&amp;" Assumptions'!$B$87:$B$170"), 0), MATCH('Base Case 5 - Forecasts'!$A41, INDIRECT("'Case "&amp;$E$6&amp;" Assumptions'!$B$87:$H$87"), 0))</f>
        <v>11.30380000000001</v>
      </c>
      <c r="AA41" s="304">
        <f ca="1">INDEX(INDIRECT("'Case "&amp;$E$6&amp;" Assumptions'!$B$87:$H$170"), MATCH('Base Case 5 - Forecasts'!AA$8, INDIRECT("'Case "&amp;$E$6&amp;" Assumptions'!$B$87:$B$170"), 0), MATCH('Base Case 5 - Forecasts'!$A41, INDIRECT("'Case "&amp;$E$6&amp;" Assumptions'!$B$87:$H$87"), 0))</f>
        <v>11.577700000000009</v>
      </c>
      <c r="AB41" s="304">
        <f ca="1">INDEX(INDIRECT("'Case "&amp;$E$6&amp;" Assumptions'!$B$87:$H$170"), MATCH('Base Case 5 - Forecasts'!AB$8, INDIRECT("'Case "&amp;$E$6&amp;" Assumptions'!$B$87:$B$170"), 0), MATCH('Base Case 5 - Forecasts'!$A41, INDIRECT("'Case "&amp;$E$6&amp;" Assumptions'!$B$87:$H$87"), 0))</f>
        <v>11.851600000000008</v>
      </c>
      <c r="AC41" s="304">
        <f ca="1">INDEX(INDIRECT("'Case "&amp;$E$6&amp;" Assumptions'!$B$87:$H$170"), MATCH('Base Case 5 - Forecasts'!AC$8, INDIRECT("'Case "&amp;$E$6&amp;" Assumptions'!$B$87:$B$170"), 0), MATCH('Base Case 5 - Forecasts'!$A41, INDIRECT("'Case "&amp;$E$6&amp;" Assumptions'!$B$87:$H$87"), 0))</f>
        <v>12.125500000000008</v>
      </c>
      <c r="AD41" s="304">
        <f ca="1">INDEX(INDIRECT("'Case "&amp;$E$6&amp;" Assumptions'!$B$87:$H$170"), MATCH('Base Case 5 - Forecasts'!AD$8, INDIRECT("'Case "&amp;$E$6&amp;" Assumptions'!$B$87:$B$170"), 0), MATCH('Base Case 5 - Forecasts'!$A41, INDIRECT("'Case "&amp;$E$6&amp;" Assumptions'!$B$87:$H$87"), 0))</f>
        <v>12.399400000000007</v>
      </c>
      <c r="AE41" s="304">
        <f ca="1">INDEX(INDIRECT("'Case "&amp;$E$6&amp;" Assumptions'!$B$87:$H$170"), MATCH('Base Case 5 - Forecasts'!AE$8, INDIRECT("'Case "&amp;$E$6&amp;" Assumptions'!$B$87:$B$170"), 0), MATCH('Base Case 5 - Forecasts'!$A41, INDIRECT("'Case "&amp;$E$6&amp;" Assumptions'!$B$87:$H$87"), 0))</f>
        <v>12.673300000000006</v>
      </c>
      <c r="AF41" s="304">
        <f ca="1">INDEX(INDIRECT("'Case "&amp;$E$6&amp;" Assumptions'!$B$87:$H$170"), MATCH('Base Case 5 - Forecasts'!AF$8, INDIRECT("'Case "&amp;$E$6&amp;" Assumptions'!$B$87:$B$170"), 0), MATCH('Base Case 5 - Forecasts'!$A41, INDIRECT("'Case "&amp;$E$6&amp;" Assumptions'!$B$87:$H$87"), 0))</f>
        <v>12.947200000000006</v>
      </c>
      <c r="AG41" s="304">
        <f ca="1">INDEX(INDIRECT("'Case "&amp;$E$6&amp;" Assumptions'!$B$87:$H$170"), MATCH('Base Case 5 - Forecasts'!AG$8, INDIRECT("'Case "&amp;$E$6&amp;" Assumptions'!$B$87:$B$170"), 0), MATCH('Base Case 5 - Forecasts'!$A41, INDIRECT("'Case "&amp;$E$6&amp;" Assumptions'!$B$87:$H$87"), 0))</f>
        <v>13.221100000000005</v>
      </c>
      <c r="AH41" s="304">
        <f ca="1">INDEX(INDIRECT("'Case "&amp;$E$6&amp;" Assumptions'!$B$87:$H$170"), MATCH('Base Case 5 - Forecasts'!AH$8, INDIRECT("'Case "&amp;$E$6&amp;" Assumptions'!$B$87:$B$170"), 0), MATCH('Base Case 5 - Forecasts'!$A41, INDIRECT("'Case "&amp;$E$6&amp;" Assumptions'!$B$87:$H$87"), 0))</f>
        <v>13.495000000000005</v>
      </c>
      <c r="AI41" s="304">
        <f ca="1">INDEX(INDIRECT("'Case "&amp;$E$6&amp;" Assumptions'!$B$87:$H$170"), MATCH('Base Case 5 - Forecasts'!AI$8, INDIRECT("'Case "&amp;$E$6&amp;" Assumptions'!$B$87:$B$170"), 0), MATCH('Base Case 5 - Forecasts'!$A41, INDIRECT("'Case "&amp;$E$6&amp;" Assumptions'!$B$87:$H$87"), 0))</f>
        <v>13.886900000000004</v>
      </c>
      <c r="AJ41" s="304">
        <f ca="1">INDEX(INDIRECT("'Case "&amp;$E$6&amp;" Assumptions'!$B$87:$H$170"), MATCH('Base Case 5 - Forecasts'!AJ$8, INDIRECT("'Case "&amp;$E$6&amp;" Assumptions'!$B$87:$B$170"), 0), MATCH('Base Case 5 - Forecasts'!$A41, INDIRECT("'Case "&amp;$E$6&amp;" Assumptions'!$B$87:$H$87"), 0))</f>
        <v>14.278800000000004</v>
      </c>
      <c r="AK41" s="304">
        <f ca="1">INDEX(INDIRECT("'Case "&amp;$E$6&amp;" Assumptions'!$B$87:$H$170"), MATCH('Base Case 5 - Forecasts'!AK$8, INDIRECT("'Case "&amp;$E$6&amp;" Assumptions'!$B$87:$B$170"), 0), MATCH('Base Case 5 - Forecasts'!$A41, INDIRECT("'Case "&amp;$E$6&amp;" Assumptions'!$B$87:$H$87"), 0))</f>
        <v>14.670700000000004</v>
      </c>
      <c r="AL41" s="304">
        <f ca="1">INDEX(INDIRECT("'Case "&amp;$E$6&amp;" Assumptions'!$B$87:$H$170"), MATCH('Base Case 5 - Forecasts'!AL$8, INDIRECT("'Case "&amp;$E$6&amp;" Assumptions'!$B$87:$B$170"), 0), MATCH('Base Case 5 - Forecasts'!$A41, INDIRECT("'Case "&amp;$E$6&amp;" Assumptions'!$B$87:$H$87"), 0))</f>
        <v>15.062600000000003</v>
      </c>
      <c r="AM41" s="304">
        <f ca="1">INDEX(INDIRECT("'Case "&amp;$E$6&amp;" Assumptions'!$B$87:$H$170"), MATCH('Base Case 5 - Forecasts'!AM$8, INDIRECT("'Case "&amp;$E$6&amp;" Assumptions'!$B$87:$B$170"), 0), MATCH('Base Case 5 - Forecasts'!$A41, INDIRECT("'Case "&amp;$E$6&amp;" Assumptions'!$B$87:$H$87"), 0))</f>
        <v>15.454500000000003</v>
      </c>
      <c r="AN41" s="304">
        <f ca="1">INDEX(INDIRECT("'Case "&amp;$E$6&amp;" Assumptions'!$B$87:$H$170"), MATCH('Base Case 5 - Forecasts'!AN$8, INDIRECT("'Case "&amp;$E$6&amp;" Assumptions'!$B$87:$B$170"), 0), MATCH('Base Case 5 - Forecasts'!$A41, INDIRECT("'Case "&amp;$E$6&amp;" Assumptions'!$B$87:$H$87"), 0))</f>
        <v>15.846400000000003</v>
      </c>
      <c r="AO41" s="304">
        <f ca="1">INDEX(INDIRECT("'Case "&amp;$E$6&amp;" Assumptions'!$B$87:$H$170"), MATCH('Base Case 5 - Forecasts'!AO$8, INDIRECT("'Case "&amp;$E$6&amp;" Assumptions'!$B$87:$B$170"), 0), MATCH('Base Case 5 - Forecasts'!$A41, INDIRECT("'Case "&amp;$E$6&amp;" Assumptions'!$B$87:$H$87"), 0))</f>
        <v>16.238300000000002</v>
      </c>
      <c r="AP41" s="304">
        <f ca="1">INDEX(INDIRECT("'Case "&amp;$E$6&amp;" Assumptions'!$B$87:$H$170"), MATCH('Base Case 5 - Forecasts'!AP$8, INDIRECT("'Case "&amp;$E$6&amp;" Assumptions'!$B$87:$B$170"), 0), MATCH('Base Case 5 - Forecasts'!$A41, INDIRECT("'Case "&amp;$E$6&amp;" Assumptions'!$B$87:$H$87"), 0))</f>
        <v>16.630200000000002</v>
      </c>
      <c r="AQ41" s="304">
        <f ca="1">INDEX(INDIRECT("'Case "&amp;$E$6&amp;" Assumptions'!$B$87:$H$170"), MATCH('Base Case 5 - Forecasts'!AQ$8, INDIRECT("'Case "&amp;$E$6&amp;" Assumptions'!$B$87:$B$170"), 0), MATCH('Base Case 5 - Forecasts'!$A41, INDIRECT("'Case "&amp;$E$6&amp;" Assumptions'!$B$87:$H$87"), 0))</f>
        <v>17.022100000000002</v>
      </c>
      <c r="AR41" s="304">
        <f ca="1">INDEX(INDIRECT("'Case "&amp;$E$6&amp;" Assumptions'!$B$87:$H$170"), MATCH('Base Case 5 - Forecasts'!AR$8, INDIRECT("'Case "&amp;$E$6&amp;" Assumptions'!$B$87:$B$170"), 0), MATCH('Base Case 5 - Forecasts'!$A41, INDIRECT("'Case "&amp;$E$6&amp;" Assumptions'!$B$87:$H$87"), 0))</f>
        <v>17.414000000000001</v>
      </c>
      <c r="AS41" s="304">
        <f ca="1">INDEX(INDIRECT("'Case "&amp;$E$6&amp;" Assumptions'!$B$87:$H$170"), MATCH('Base Case 5 - Forecasts'!AS$8, INDIRECT("'Case "&amp;$E$6&amp;" Assumptions'!$B$87:$B$170"), 0), MATCH('Base Case 5 - Forecasts'!$A41, INDIRECT("'Case "&amp;$E$6&amp;" Assumptions'!$B$87:$H$87"), 0))</f>
        <v>17.968500000000002</v>
      </c>
      <c r="AT41" s="304">
        <f ca="1">INDEX(INDIRECT("'Case "&amp;$E$6&amp;" Assumptions'!$B$87:$H$170"), MATCH('Base Case 5 - Forecasts'!AT$8, INDIRECT("'Case "&amp;$E$6&amp;" Assumptions'!$B$87:$B$170"), 0), MATCH('Base Case 5 - Forecasts'!$A41, INDIRECT("'Case "&amp;$E$6&amp;" Assumptions'!$B$87:$H$87"), 0))</f>
        <v>18.523000000000003</v>
      </c>
      <c r="AU41" s="304">
        <f ca="1">INDEX(INDIRECT("'Case "&amp;$E$6&amp;" Assumptions'!$B$87:$H$170"), MATCH('Base Case 5 - Forecasts'!AU$8, INDIRECT("'Case "&amp;$E$6&amp;" Assumptions'!$B$87:$B$170"), 0), MATCH('Base Case 5 - Forecasts'!$A41, INDIRECT("'Case "&amp;$E$6&amp;" Assumptions'!$B$87:$H$87"), 0))</f>
        <v>19.077500000000004</v>
      </c>
      <c r="AV41" s="304">
        <f ca="1">INDEX(INDIRECT("'Case "&amp;$E$6&amp;" Assumptions'!$B$87:$H$170"), MATCH('Base Case 5 - Forecasts'!AV$8, INDIRECT("'Case "&amp;$E$6&amp;" Assumptions'!$B$87:$B$170"), 0), MATCH('Base Case 5 - Forecasts'!$A41, INDIRECT("'Case "&amp;$E$6&amp;" Assumptions'!$B$87:$H$87"), 0))</f>
        <v>19.632000000000005</v>
      </c>
      <c r="AW41" s="304">
        <f ca="1">INDEX(INDIRECT("'Case "&amp;$E$6&amp;" Assumptions'!$B$87:$H$170"), MATCH('Base Case 5 - Forecasts'!AW$8, INDIRECT("'Case "&amp;$E$6&amp;" Assumptions'!$B$87:$B$170"), 0), MATCH('Base Case 5 - Forecasts'!$A41, INDIRECT("'Case "&amp;$E$6&amp;" Assumptions'!$B$87:$H$87"), 0))</f>
        <v>20.186500000000006</v>
      </c>
      <c r="AX41" s="304">
        <f ca="1">INDEX(INDIRECT("'Case "&amp;$E$6&amp;" Assumptions'!$B$87:$H$170"), MATCH('Base Case 5 - Forecasts'!AX$8, INDIRECT("'Case "&amp;$E$6&amp;" Assumptions'!$B$87:$B$170"), 0), MATCH('Base Case 5 - Forecasts'!$A41, INDIRECT("'Case "&amp;$E$6&amp;" Assumptions'!$B$87:$H$87"), 0))</f>
        <v>20.741000000000007</v>
      </c>
      <c r="AY41" s="304">
        <f ca="1">INDEX(INDIRECT("'Case "&amp;$E$6&amp;" Assumptions'!$B$87:$H$170"), MATCH('Base Case 5 - Forecasts'!AY$8, INDIRECT("'Case "&amp;$E$6&amp;" Assumptions'!$B$87:$B$170"), 0), MATCH('Base Case 5 - Forecasts'!$A41, INDIRECT("'Case "&amp;$E$6&amp;" Assumptions'!$B$87:$H$87"), 0))</f>
        <v>21.295500000000008</v>
      </c>
      <c r="AZ41" s="304">
        <f ca="1">INDEX(INDIRECT("'Case "&amp;$E$6&amp;" Assumptions'!$B$87:$H$170"), MATCH('Base Case 5 - Forecasts'!AZ$8, INDIRECT("'Case "&amp;$E$6&amp;" Assumptions'!$B$87:$B$170"), 0), MATCH('Base Case 5 - Forecasts'!$A41, INDIRECT("'Case "&amp;$E$6&amp;" Assumptions'!$B$87:$H$87"), 0))</f>
        <v>21.850000000000009</v>
      </c>
      <c r="BA41" s="304">
        <f ca="1">INDEX(INDIRECT("'Case "&amp;$E$6&amp;" Assumptions'!$B$87:$H$170"), MATCH('Base Case 5 - Forecasts'!BA$8, INDIRECT("'Case "&amp;$E$6&amp;" Assumptions'!$B$87:$B$170"), 0), MATCH('Base Case 5 - Forecasts'!$A41, INDIRECT("'Case "&amp;$E$6&amp;" Assumptions'!$B$87:$H$87"), 0))</f>
        <v>22.404500000000009</v>
      </c>
      <c r="BB41" s="304">
        <f ca="1">INDEX(INDIRECT("'Case "&amp;$E$6&amp;" Assumptions'!$B$87:$H$170"), MATCH('Base Case 5 - Forecasts'!BB$8, INDIRECT("'Case "&amp;$E$6&amp;" Assumptions'!$B$87:$B$170"), 0), MATCH('Base Case 5 - Forecasts'!$A41, INDIRECT("'Case "&amp;$E$6&amp;" Assumptions'!$B$87:$H$87"), 0))</f>
        <v>22.95900000000001</v>
      </c>
      <c r="BC41" s="304">
        <f ca="1">INDEX(INDIRECT("'Case "&amp;$E$6&amp;" Assumptions'!$B$87:$H$170"), MATCH('Base Case 5 - Forecasts'!BC$8, INDIRECT("'Case "&amp;$E$6&amp;" Assumptions'!$B$87:$B$170"), 0), MATCH('Base Case 5 - Forecasts'!$A41, INDIRECT("'Case "&amp;$E$6&amp;" Assumptions'!$B$87:$H$87"), 0))</f>
        <v>23.71380000000001</v>
      </c>
      <c r="BD41" s="304">
        <f ca="1">INDEX(INDIRECT("'Case "&amp;$E$6&amp;" Assumptions'!$B$87:$H$170"), MATCH('Base Case 5 - Forecasts'!BD$8, INDIRECT("'Case "&amp;$E$6&amp;" Assumptions'!$B$87:$B$170"), 0), MATCH('Base Case 5 - Forecasts'!$A41, INDIRECT("'Case "&amp;$E$6&amp;" Assumptions'!$B$87:$H$87"), 0))</f>
        <v>24.468600000000009</v>
      </c>
      <c r="BE41" s="304">
        <f ca="1">INDEX(INDIRECT("'Case "&amp;$E$6&amp;" Assumptions'!$B$87:$H$170"), MATCH('Base Case 5 - Forecasts'!BE$8, INDIRECT("'Case "&amp;$E$6&amp;" Assumptions'!$B$87:$B$170"), 0), MATCH('Base Case 5 - Forecasts'!$A41, INDIRECT("'Case "&amp;$E$6&amp;" Assumptions'!$B$87:$H$87"), 0))</f>
        <v>25.223400000000009</v>
      </c>
      <c r="BF41" s="304">
        <f ca="1">INDEX(INDIRECT("'Case "&amp;$E$6&amp;" Assumptions'!$B$87:$H$170"), MATCH('Base Case 5 - Forecasts'!BF$8, INDIRECT("'Case "&amp;$E$6&amp;" Assumptions'!$B$87:$B$170"), 0), MATCH('Base Case 5 - Forecasts'!$A41, INDIRECT("'Case "&amp;$E$6&amp;" Assumptions'!$B$87:$H$87"), 0))</f>
        <v>25.978200000000008</v>
      </c>
      <c r="BG41" s="304">
        <f ca="1">INDEX(INDIRECT("'Case "&amp;$E$6&amp;" Assumptions'!$B$87:$H$170"), MATCH('Base Case 5 - Forecasts'!BG$8, INDIRECT("'Case "&amp;$E$6&amp;" Assumptions'!$B$87:$B$170"), 0), MATCH('Base Case 5 - Forecasts'!$A41, INDIRECT("'Case "&amp;$E$6&amp;" Assumptions'!$B$87:$H$87"), 0))</f>
        <v>26.733000000000008</v>
      </c>
      <c r="BH41" s="304">
        <f ca="1">INDEX(INDIRECT("'Case "&amp;$E$6&amp;" Assumptions'!$B$87:$H$170"), MATCH('Base Case 5 - Forecasts'!BH$8, INDIRECT("'Case "&amp;$E$6&amp;" Assumptions'!$B$87:$B$170"), 0), MATCH('Base Case 5 - Forecasts'!$A41, INDIRECT("'Case "&amp;$E$6&amp;" Assumptions'!$B$87:$H$87"), 0))</f>
        <v>27.487800000000007</v>
      </c>
      <c r="BI41" s="304">
        <f ca="1">INDEX(INDIRECT("'Case "&amp;$E$6&amp;" Assumptions'!$B$87:$H$170"), MATCH('Base Case 5 - Forecasts'!BI$8, INDIRECT("'Case "&amp;$E$6&amp;" Assumptions'!$B$87:$B$170"), 0), MATCH('Base Case 5 - Forecasts'!$A41, INDIRECT("'Case "&amp;$E$6&amp;" Assumptions'!$B$87:$H$87"), 0))</f>
        <v>28.242600000000007</v>
      </c>
      <c r="BJ41" s="304">
        <f ca="1">INDEX(INDIRECT("'Case "&amp;$E$6&amp;" Assumptions'!$B$87:$H$170"), MATCH('Base Case 5 - Forecasts'!BJ$8, INDIRECT("'Case "&amp;$E$6&amp;" Assumptions'!$B$87:$B$170"), 0), MATCH('Base Case 5 - Forecasts'!$A41, INDIRECT("'Case "&amp;$E$6&amp;" Assumptions'!$B$87:$H$87"), 0))</f>
        <v>28.997400000000006</v>
      </c>
      <c r="BK41" s="304">
        <f ca="1">INDEX(INDIRECT("'Case "&amp;$E$6&amp;" Assumptions'!$B$87:$H$170"), MATCH('Base Case 5 - Forecasts'!BK$8, INDIRECT("'Case "&amp;$E$6&amp;" Assumptions'!$B$87:$B$170"), 0), MATCH('Base Case 5 - Forecasts'!$A41, INDIRECT("'Case "&amp;$E$6&amp;" Assumptions'!$B$87:$H$87"), 0))</f>
        <v>29.752200000000006</v>
      </c>
      <c r="BL41" s="304">
        <f ca="1">INDEX(INDIRECT("'Case "&amp;$E$6&amp;" Assumptions'!$B$87:$H$170"), MATCH('Base Case 5 - Forecasts'!BL$8, INDIRECT("'Case "&amp;$E$6&amp;" Assumptions'!$B$87:$B$170"), 0), MATCH('Base Case 5 - Forecasts'!$A41, INDIRECT("'Case "&amp;$E$6&amp;" Assumptions'!$B$87:$H$87"), 0))</f>
        <v>30.507000000000005</v>
      </c>
      <c r="BM41" s="304">
        <f ca="1">INDEX(INDIRECT("'Case "&amp;$E$6&amp;" Assumptions'!$B$87:$H$170"), MATCH('Base Case 5 - Forecasts'!BM$8, INDIRECT("'Case "&amp;$E$6&amp;" Assumptions'!$B$87:$B$170"), 0), MATCH('Base Case 5 - Forecasts'!$A41, INDIRECT("'Case "&amp;$E$6&amp;" Assumptions'!$B$87:$H$87"), 0))</f>
        <v>31.458300000000005</v>
      </c>
      <c r="BN41" s="304">
        <f ca="1">INDEX(INDIRECT("'Case "&amp;$E$6&amp;" Assumptions'!$B$87:$H$170"), MATCH('Base Case 5 - Forecasts'!BN$8, INDIRECT("'Case "&amp;$E$6&amp;" Assumptions'!$B$87:$B$170"), 0), MATCH('Base Case 5 - Forecasts'!$A41, INDIRECT("'Case "&amp;$E$6&amp;" Assumptions'!$B$87:$H$87"), 0))</f>
        <v>32.409600000000005</v>
      </c>
      <c r="BO41" s="304">
        <f ca="1">INDEX(INDIRECT("'Case "&amp;$E$6&amp;" Assumptions'!$B$87:$H$170"), MATCH('Base Case 5 - Forecasts'!BO$8, INDIRECT("'Case "&amp;$E$6&amp;" Assumptions'!$B$87:$B$170"), 0), MATCH('Base Case 5 - Forecasts'!$A41, INDIRECT("'Case "&amp;$E$6&amp;" Assumptions'!$B$87:$H$87"), 0))</f>
        <v>33.360900000000008</v>
      </c>
      <c r="BP41" s="304">
        <f ca="1">INDEX(INDIRECT("'Case "&amp;$E$6&amp;" Assumptions'!$B$87:$H$170"), MATCH('Base Case 5 - Forecasts'!BP$8, INDIRECT("'Case "&amp;$E$6&amp;" Assumptions'!$B$87:$B$170"), 0), MATCH('Base Case 5 - Forecasts'!$A41, INDIRECT("'Case "&amp;$E$6&amp;" Assumptions'!$B$87:$H$87"), 0))</f>
        <v>34.312200000000011</v>
      </c>
      <c r="BQ41" s="304">
        <f ca="1">INDEX(INDIRECT("'Case "&amp;$E$6&amp;" Assumptions'!$B$87:$H$170"), MATCH('Base Case 5 - Forecasts'!BQ$8, INDIRECT("'Case "&amp;$E$6&amp;" Assumptions'!$B$87:$B$170"), 0), MATCH('Base Case 5 - Forecasts'!$A41, INDIRECT("'Case "&amp;$E$6&amp;" Assumptions'!$B$87:$H$87"), 0))</f>
        <v>35.263500000000015</v>
      </c>
      <c r="BR41" s="304">
        <f ca="1">INDEX(INDIRECT("'Case "&amp;$E$6&amp;" Assumptions'!$B$87:$H$170"), MATCH('Base Case 5 - Forecasts'!BR$8, INDIRECT("'Case "&amp;$E$6&amp;" Assumptions'!$B$87:$B$170"), 0), MATCH('Base Case 5 - Forecasts'!$A41, INDIRECT("'Case "&amp;$E$6&amp;" Assumptions'!$B$87:$H$87"), 0))</f>
        <v>36.214800000000018</v>
      </c>
      <c r="BS41" s="304">
        <f ca="1">INDEX(INDIRECT("'Case "&amp;$E$6&amp;" Assumptions'!$B$87:$H$170"), MATCH('Base Case 5 - Forecasts'!BS$8, INDIRECT("'Case "&amp;$E$6&amp;" Assumptions'!$B$87:$B$170"), 0), MATCH('Base Case 5 - Forecasts'!$A41, INDIRECT("'Case "&amp;$E$6&amp;" Assumptions'!$B$87:$H$87"), 0))</f>
        <v>37.166100000000021</v>
      </c>
      <c r="BT41" s="304">
        <f ca="1">INDEX(INDIRECT("'Case "&amp;$E$6&amp;" Assumptions'!$B$87:$H$170"), MATCH('Base Case 5 - Forecasts'!BT$8, INDIRECT("'Case "&amp;$E$6&amp;" Assumptions'!$B$87:$B$170"), 0), MATCH('Base Case 5 - Forecasts'!$A41, INDIRECT("'Case "&amp;$E$6&amp;" Assumptions'!$B$87:$H$87"), 0))</f>
        <v>38.117400000000025</v>
      </c>
      <c r="BU41" s="304">
        <f ca="1">INDEX(INDIRECT("'Case "&amp;$E$6&amp;" Assumptions'!$B$87:$H$170"), MATCH('Base Case 5 - Forecasts'!BU$8, INDIRECT("'Case "&amp;$E$6&amp;" Assumptions'!$B$87:$B$170"), 0), MATCH('Base Case 5 - Forecasts'!$A41, INDIRECT("'Case "&amp;$E$6&amp;" Assumptions'!$B$87:$H$87"), 0))</f>
        <v>39.068700000000028</v>
      </c>
      <c r="BV41" s="304">
        <f ca="1">INDEX(INDIRECT("'Case "&amp;$E$6&amp;" Assumptions'!$B$87:$H$170"), MATCH('Base Case 5 - Forecasts'!BV$8, INDIRECT("'Case "&amp;$E$6&amp;" Assumptions'!$B$87:$B$170"), 0), MATCH('Base Case 5 - Forecasts'!$A41, INDIRECT("'Case "&amp;$E$6&amp;" Assumptions'!$B$87:$H$87"), 0))</f>
        <v>40.020000000000032</v>
      </c>
      <c r="BW41" s="304">
        <f ca="1">INDEX(INDIRECT("'Case "&amp;$E$6&amp;" Assumptions'!$B$87:$H$170"), MATCH('Base Case 5 - Forecasts'!BW$8, INDIRECT("'Case "&amp;$E$6&amp;" Assumptions'!$B$87:$B$170"), 0), MATCH('Base Case 5 - Forecasts'!$A41, INDIRECT("'Case "&amp;$E$6&amp;" Assumptions'!$B$87:$H$87"), 0))</f>
        <v>41.126600000000032</v>
      </c>
      <c r="BX41" s="304">
        <f ca="1">INDEX(INDIRECT("'Case "&amp;$E$6&amp;" Assumptions'!$B$87:$H$170"), MATCH('Base Case 5 - Forecasts'!BX$8, INDIRECT("'Case "&amp;$E$6&amp;" Assumptions'!$B$87:$B$170"), 0), MATCH('Base Case 5 - Forecasts'!$A41, INDIRECT("'Case "&amp;$E$6&amp;" Assumptions'!$B$87:$H$87"), 0))</f>
        <v>42.233200000000032</v>
      </c>
      <c r="BY41" s="304">
        <f ca="1">INDEX(INDIRECT("'Case "&amp;$E$6&amp;" Assumptions'!$B$87:$H$170"), MATCH('Base Case 5 - Forecasts'!BY$8, INDIRECT("'Case "&amp;$E$6&amp;" Assumptions'!$B$87:$B$170"), 0), MATCH('Base Case 5 - Forecasts'!$A41, INDIRECT("'Case "&amp;$E$6&amp;" Assumptions'!$B$87:$H$87"), 0))</f>
        <v>43.339800000000032</v>
      </c>
      <c r="BZ41" s="304">
        <f ca="1">INDEX(INDIRECT("'Case "&amp;$E$6&amp;" Assumptions'!$B$87:$H$170"), MATCH('Base Case 5 - Forecasts'!BZ$8, INDIRECT("'Case "&amp;$E$6&amp;" Assumptions'!$B$87:$B$170"), 0), MATCH('Base Case 5 - Forecasts'!$A41, INDIRECT("'Case "&amp;$E$6&amp;" Assumptions'!$B$87:$H$87"), 0))</f>
        <v>44.446400000000033</v>
      </c>
      <c r="CA41" s="304">
        <f ca="1">INDEX(INDIRECT("'Case "&amp;$E$6&amp;" Assumptions'!$B$87:$H$170"), MATCH('Base Case 5 - Forecasts'!CA$8, INDIRECT("'Case "&amp;$E$6&amp;" Assumptions'!$B$87:$B$170"), 0), MATCH('Base Case 5 - Forecasts'!$A41, INDIRECT("'Case "&amp;$E$6&amp;" Assumptions'!$B$87:$H$87"), 0))</f>
        <v>45.553000000000033</v>
      </c>
      <c r="CB41" s="304">
        <f ca="1">INDEX(INDIRECT("'Case "&amp;$E$6&amp;" Assumptions'!$B$87:$H$170"), MATCH('Base Case 5 - Forecasts'!CB$8, INDIRECT("'Case "&amp;$E$6&amp;" Assumptions'!$B$87:$B$170"), 0), MATCH('Base Case 5 - Forecasts'!$A41, INDIRECT("'Case "&amp;$E$6&amp;" Assumptions'!$B$87:$H$87"), 0))</f>
        <v>46.659600000000033</v>
      </c>
      <c r="CC41" s="304">
        <f ca="1">INDEX(INDIRECT("'Case "&amp;$E$6&amp;" Assumptions'!$B$87:$H$170"), MATCH('Base Case 5 - Forecasts'!CC$8, INDIRECT("'Case "&amp;$E$6&amp;" Assumptions'!$B$87:$B$170"), 0), MATCH('Base Case 5 - Forecasts'!$A41, INDIRECT("'Case "&amp;$E$6&amp;" Assumptions'!$B$87:$H$87"), 0))</f>
        <v>47.766200000000033</v>
      </c>
      <c r="CD41" s="304">
        <f ca="1">INDEX(INDIRECT("'Case "&amp;$E$6&amp;" Assumptions'!$B$87:$H$170"), MATCH('Base Case 5 - Forecasts'!CD$8, INDIRECT("'Case "&amp;$E$6&amp;" Assumptions'!$B$87:$B$170"), 0), MATCH('Base Case 5 - Forecasts'!$A41, INDIRECT("'Case "&amp;$E$6&amp;" Assumptions'!$B$87:$H$87"), 0))</f>
        <v>48.872800000000034</v>
      </c>
      <c r="CE41" s="304">
        <f ca="1">INDEX(INDIRECT("'Case "&amp;$E$6&amp;" Assumptions'!$B$87:$H$170"), MATCH('Base Case 5 - Forecasts'!CE$8, INDIRECT("'Case "&amp;$E$6&amp;" Assumptions'!$B$87:$B$170"), 0), MATCH('Base Case 5 - Forecasts'!$A41, INDIRECT("'Case "&amp;$E$6&amp;" Assumptions'!$B$87:$H$87"), 0))</f>
        <v>49.979400000000034</v>
      </c>
      <c r="CF41" s="304">
        <f ca="1">INDEX(INDIRECT("'Case "&amp;$E$6&amp;" Assumptions'!$B$87:$H$170"), MATCH('Base Case 5 - Forecasts'!CF$8, INDIRECT("'Case "&amp;$E$6&amp;" Assumptions'!$B$87:$B$170"), 0), MATCH('Base Case 5 - Forecasts'!$A41, INDIRECT("'Case "&amp;$E$6&amp;" Assumptions'!$B$87:$H$87"), 0))</f>
        <v>51.086000000000034</v>
      </c>
    </row>
    <row r="42" spans="1:84" x14ac:dyDescent="0.2">
      <c r="A42" s="202"/>
      <c r="B42" s="212" t="s">
        <v>161</v>
      </c>
      <c r="C42" s="118"/>
      <c r="D42" s="119">
        <f ca="1">'Frequency &amp; Severity Prediction'!AF2</f>
        <v>2282722.4581785742</v>
      </c>
      <c r="E42" s="119">
        <f t="shared" ref="E42:BP45" ca="1" si="10">D42*(E$39/D$39)*(E10/D10)</f>
        <v>2359934.5216799933</v>
      </c>
      <c r="F42" s="119">
        <f t="shared" ca="1" si="10"/>
        <v>2416540.8770932541</v>
      </c>
      <c r="G42" s="119">
        <f t="shared" ca="1" si="10"/>
        <v>2473777.8722410006</v>
      </c>
      <c r="H42" s="119">
        <f t="shared" ca="1" si="10"/>
        <v>2531651.2783957422</v>
      </c>
      <c r="I42" s="119">
        <f t="shared" ca="1" si="10"/>
        <v>2590166.914985301</v>
      </c>
      <c r="J42" s="119">
        <f t="shared" ca="1" si="10"/>
        <v>2649330.6499735457</v>
      </c>
      <c r="K42" s="119">
        <f t="shared" ca="1" si="10"/>
        <v>2709148.4002440283</v>
      </c>
      <c r="L42" s="119">
        <f t="shared" ca="1" si="10"/>
        <v>2769626.1319865491</v>
      </c>
      <c r="M42" s="119">
        <f t="shared" ca="1" si="10"/>
        <v>2830769.8610866712</v>
      </c>
      <c r="N42" s="119">
        <f t="shared" ca="1" si="10"/>
        <v>2886354.5385923227</v>
      </c>
      <c r="O42" s="119">
        <f t="shared" ca="1" si="10"/>
        <v>2961838.6522994936</v>
      </c>
      <c r="P42" s="119">
        <f t="shared" ca="1" si="10"/>
        <v>3037914.1459632046</v>
      </c>
      <c r="Q42" s="119">
        <f t="shared" ca="1" si="10"/>
        <v>3114584.6909981281</v>
      </c>
      <c r="R42" s="119">
        <f t="shared" ca="1" si="10"/>
        <v>3191853.9793788404</v>
      </c>
      <c r="S42" s="119">
        <f t="shared" ca="1" si="10"/>
        <v>3269725.7237484138</v>
      </c>
      <c r="T42" s="119">
        <f t="shared" ca="1" si="10"/>
        <v>3348203.6575275613</v>
      </c>
      <c r="U42" s="119">
        <f t="shared" ca="1" si="10"/>
        <v>3427291.5350243375</v>
      </c>
      <c r="V42" s="119">
        <f t="shared" ca="1" si="10"/>
        <v>3506993.131544394</v>
      </c>
      <c r="W42" s="119">
        <f t="shared" ca="1" si="10"/>
        <v>3587312.2435017987</v>
      </c>
      <c r="X42" s="119">
        <f t="shared" ca="1" si="10"/>
        <v>3660426.6122602015</v>
      </c>
      <c r="Y42" s="119">
        <f t="shared" ca="1" si="10"/>
        <v>3761596.6107992157</v>
      </c>
      <c r="Z42" s="119">
        <f t="shared" ca="1" si="10"/>
        <v>3863179.5801374116</v>
      </c>
      <c r="AA42" s="119">
        <f t="shared" ca="1" si="10"/>
        <v>3965176.8175524692</v>
      </c>
      <c r="AB42" s="119">
        <f t="shared" ca="1" si="10"/>
        <v>4067589.6239685533</v>
      </c>
      <c r="AC42" s="119">
        <f t="shared" ca="1" si="10"/>
        <v>4170419.3039659448</v>
      </c>
      <c r="AD42" s="119">
        <f t="shared" ca="1" si="10"/>
        <v>4273667.1657907031</v>
      </c>
      <c r="AE42" s="119">
        <f t="shared" ca="1" si="10"/>
        <v>4377334.5213643461</v>
      </c>
      <c r="AF42" s="119">
        <f t="shared" ca="1" si="10"/>
        <v>4481422.6862935647</v>
      </c>
      <c r="AG42" s="119">
        <f t="shared" ca="1" si="10"/>
        <v>4585932.9798799492</v>
      </c>
      <c r="AH42" s="119">
        <f t="shared" ca="1" si="10"/>
        <v>4681476.865355365</v>
      </c>
      <c r="AI42" s="119">
        <f t="shared" ca="1" si="10"/>
        <v>4817997.4862042787</v>
      </c>
      <c r="AJ42" s="119">
        <f t="shared" ca="1" si="10"/>
        <v>4954549.8498374531</v>
      </c>
      <c r="AK42" s="119">
        <f t="shared" ca="1" si="10"/>
        <v>5091133.961797717</v>
      </c>
      <c r="AL42" s="119">
        <f t="shared" ca="1" si="10"/>
        <v>5227749.8276287606</v>
      </c>
      <c r="AM42" s="119">
        <f t="shared" ca="1" si="10"/>
        <v>5364397.4528751345</v>
      </c>
      <c r="AN42" s="119">
        <f t="shared" ca="1" si="10"/>
        <v>5501076.843082251</v>
      </c>
      <c r="AO42" s="119">
        <f t="shared" ca="1" si="10"/>
        <v>5637788.0037963828</v>
      </c>
      <c r="AP42" s="119">
        <f t="shared" ca="1" si="10"/>
        <v>5774530.9405646631</v>
      </c>
      <c r="AQ42" s="119">
        <f t="shared" ca="1" si="10"/>
        <v>5911305.6589350859</v>
      </c>
      <c r="AR42" s="119">
        <f t="shared" ca="1" si="10"/>
        <v>6038192.7036929801</v>
      </c>
      <c r="AS42" s="119">
        <f t="shared" ca="1" si="10"/>
        <v>6220968.1021762872</v>
      </c>
      <c r="AT42" s="119">
        <f t="shared" ca="1" si="10"/>
        <v>6403172.4561462626</v>
      </c>
      <c r="AU42" s="119">
        <f t="shared" ca="1" si="10"/>
        <v>6584807.0815163627</v>
      </c>
      <c r="AV42" s="119">
        <f t="shared" ca="1" si="10"/>
        <v>6765873.2915156158</v>
      </c>
      <c r="AW42" s="119">
        <f t="shared" ca="1" si="10"/>
        <v>6946372.3966937512</v>
      </c>
      <c r="AX42" s="119">
        <f t="shared" ca="1" si="10"/>
        <v>7126305.7049263101</v>
      </c>
      <c r="AY42" s="119">
        <f t="shared" ca="1" si="10"/>
        <v>7305674.5214197608</v>
      </c>
      <c r="AZ42" s="119">
        <f t="shared" ca="1" si="10"/>
        <v>7484480.1487165876</v>
      </c>
      <c r="BA42" s="119">
        <f t="shared" ca="1" si="10"/>
        <v>7662723.8867003834</v>
      </c>
      <c r="BB42" s="119">
        <f t="shared" ca="1" si="10"/>
        <v>7827899.4516094672</v>
      </c>
      <c r="BC42" s="119">
        <f t="shared" ca="1" si="10"/>
        <v>8060053.1851617536</v>
      </c>
      <c r="BD42" s="119">
        <f t="shared" ca="1" si="10"/>
        <v>8290683.8061274271</v>
      </c>
      <c r="BE42" s="119">
        <f t="shared" ca="1" si="10"/>
        <v>8519798.5534733962</v>
      </c>
      <c r="BF42" s="119">
        <f t="shared" ca="1" si="10"/>
        <v>8747404.6358387638</v>
      </c>
      <c r="BG42" s="119">
        <f t="shared" ca="1" si="10"/>
        <v>8973509.2316535413</v>
      </c>
      <c r="BH42" s="119">
        <f t="shared" ca="1" si="10"/>
        <v>9198119.4892569333</v>
      </c>
      <c r="BI42" s="119">
        <f t="shared" ca="1" si="10"/>
        <v>9421242.5270151775</v>
      </c>
      <c r="BJ42" s="119">
        <f t="shared" ca="1" si="10"/>
        <v>9642885.4334389362</v>
      </c>
      <c r="BK42" s="119">
        <f t="shared" ca="1" si="10"/>
        <v>9863055.2673002575</v>
      </c>
      <c r="BL42" s="119">
        <f t="shared" ca="1" si="10"/>
        <v>10066691.41973283</v>
      </c>
      <c r="BM42" s="119">
        <f t="shared" ca="1" si="10"/>
        <v>10332792.130891662</v>
      </c>
      <c r="BN42" s="119">
        <f t="shared" ca="1" si="10"/>
        <v>10596227.629027665</v>
      </c>
      <c r="BO42" s="119">
        <f t="shared" ca="1" si="10"/>
        <v>10857016.822195798</v>
      </c>
      <c r="BP42" s="119">
        <f t="shared" ca="1" si="10"/>
        <v>11115178.500806225</v>
      </c>
      <c r="BQ42" s="119">
        <f t="shared" ref="BQ42:CF44" ca="1" si="11">BP42*(BQ$39/BP$39)*(BQ10/BP10)</f>
        <v>11370731.338306954</v>
      </c>
      <c r="BR42" s="119">
        <f t="shared" ca="1" si="11"/>
        <v>11623693.891862664</v>
      </c>
      <c r="BS42" s="119">
        <f t="shared" ca="1" si="11"/>
        <v>11874084.603029804</v>
      </c>
      <c r="BT42" s="119">
        <f t="shared" ca="1" si="11"/>
        <v>12121921.798427882</v>
      </c>
      <c r="BU42" s="119">
        <f t="shared" ca="1" si="11"/>
        <v>12367223.690407077</v>
      </c>
      <c r="BV42" s="119">
        <f t="shared" ca="1" si="11"/>
        <v>12593604.322486751</v>
      </c>
      <c r="BW42" s="119">
        <f t="shared" ca="1" si="11"/>
        <v>12865444.870562484</v>
      </c>
      <c r="BX42" s="119">
        <f t="shared" ca="1" si="11"/>
        <v>13133638.344094001</v>
      </c>
      <c r="BY42" s="119">
        <f t="shared" ca="1" si="11"/>
        <v>13398218.321532482</v>
      </c>
      <c r="BZ42" s="119">
        <f t="shared" ca="1" si="11"/>
        <v>13659218.112024171</v>
      </c>
      <c r="CA42" s="119">
        <f t="shared" ca="1" si="11"/>
        <v>13916670.7574195</v>
      </c>
      <c r="CB42" s="119">
        <f t="shared" ca="1" si="11"/>
        <v>14170609.034267886</v>
      </c>
      <c r="CC42" s="119">
        <f t="shared" ca="1" si="11"/>
        <v>14421065.455798294</v>
      </c>
      <c r="CD42" s="119">
        <f t="shared" ca="1" si="11"/>
        <v>14668072.273885673</v>
      </c>
      <c r="CE42" s="119">
        <f t="shared" ca="1" si="11"/>
        <v>14911661.481003325</v>
      </c>
      <c r="CF42" s="119">
        <f t="shared" ca="1" si="11"/>
        <v>15151864.812161366</v>
      </c>
    </row>
    <row r="43" spans="1:84" x14ac:dyDescent="0.2">
      <c r="A43" s="202"/>
      <c r="B43" s="212" t="s">
        <v>162</v>
      </c>
      <c r="C43" s="118"/>
      <c r="D43" s="119">
        <f ca="1">'Frequency &amp; Severity Prediction'!AF3</f>
        <v>2133616.2644987684</v>
      </c>
      <c r="E43" s="119">
        <f t="shared" ca="1" si="10"/>
        <v>2261496.8465114813</v>
      </c>
      <c r="F43" s="119">
        <f t="shared" ca="1" si="10"/>
        <v>2315742.0355553133</v>
      </c>
      <c r="G43" s="119">
        <f t="shared" ca="1" si="10"/>
        <v>2370591.559065938</v>
      </c>
      <c r="H43" s="119">
        <f t="shared" ca="1" si="10"/>
        <v>2426050.9475843343</v>
      </c>
      <c r="I43" s="119">
        <f t="shared" ca="1" si="10"/>
        <v>2482125.7777981376</v>
      </c>
      <c r="J43" s="119">
        <f t="shared" ca="1" si="10"/>
        <v>2538821.6729064933</v>
      </c>
      <c r="K43" s="119">
        <f t="shared" ca="1" si="10"/>
        <v>2596144.3029876901</v>
      </c>
      <c r="L43" s="119">
        <f t="shared" ca="1" si="10"/>
        <v>2654099.3853696003</v>
      </c>
      <c r="M43" s="119">
        <f t="shared" ca="1" si="10"/>
        <v>2712692.6850029486</v>
      </c>
      <c r="N43" s="119">
        <f t="shared" ca="1" si="10"/>
        <v>2765958.8124054587</v>
      </c>
      <c r="O43" s="119">
        <f t="shared" ca="1" si="10"/>
        <v>2838294.3299981067</v>
      </c>
      <c r="P43" s="119">
        <f t="shared" ca="1" si="10"/>
        <v>2911196.5598848965</v>
      </c>
      <c r="Q43" s="119">
        <f t="shared" ca="1" si="10"/>
        <v>2984669.0203383178</v>
      </c>
      <c r="R43" s="119">
        <f t="shared" ca="1" si="10"/>
        <v>3058715.2493331674</v>
      </c>
      <c r="S43" s="119">
        <f t="shared" ca="1" si="10"/>
        <v>3133338.804650614</v>
      </c>
      <c r="T43" s="119">
        <f t="shared" ca="1" si="10"/>
        <v>3208543.2639827891</v>
      </c>
      <c r="U43" s="119">
        <f t="shared" ca="1" si="10"/>
        <v>3284332.2250379124</v>
      </c>
      <c r="V43" s="119">
        <f t="shared" ca="1" si="10"/>
        <v>3360709.3056459473</v>
      </c>
      <c r="W43" s="119">
        <f t="shared" ca="1" si="10"/>
        <v>3437678.1438648007</v>
      </c>
      <c r="X43" s="119">
        <f t="shared" ca="1" si="10"/>
        <v>3507742.7633967432</v>
      </c>
      <c r="Y43" s="119">
        <f t="shared" ca="1" si="10"/>
        <v>3604692.7552527366</v>
      </c>
      <c r="Z43" s="119">
        <f t="shared" ca="1" si="10"/>
        <v>3702038.4920548163</v>
      </c>
      <c r="AA43" s="119">
        <f t="shared" ca="1" si="10"/>
        <v>3799781.2169685694</v>
      </c>
      <c r="AB43" s="119">
        <f t="shared" ca="1" si="10"/>
        <v>3897922.176653963</v>
      </c>
      <c r="AC43" s="119">
        <f t="shared" ca="1" si="10"/>
        <v>3996462.6212745784</v>
      </c>
      <c r="AD43" s="119">
        <f t="shared" ca="1" si="10"/>
        <v>4095403.8045068672</v>
      </c>
      <c r="AE43" s="119">
        <f t="shared" ca="1" si="10"/>
        <v>4194746.9835494291</v>
      </c>
      <c r="AF43" s="119">
        <f t="shared" ca="1" si="10"/>
        <v>4294493.4191323202</v>
      </c>
      <c r="AG43" s="119">
        <f t="shared" ca="1" si="10"/>
        <v>4394644.3755263751</v>
      </c>
      <c r="AH43" s="119">
        <f t="shared" ca="1" si="10"/>
        <v>4486202.9309528582</v>
      </c>
      <c r="AI43" s="119">
        <f t="shared" ca="1" si="10"/>
        <v>4617028.9986667288</v>
      </c>
      <c r="AJ43" s="119">
        <f t="shared" ca="1" si="10"/>
        <v>4747885.4851086801</v>
      </c>
      <c r="AK43" s="119">
        <f t="shared" ca="1" si="10"/>
        <v>4878772.3955903398</v>
      </c>
      <c r="AL43" s="119">
        <f t="shared" ca="1" si="10"/>
        <v>5009689.7354241591</v>
      </c>
      <c r="AM43" s="119">
        <f t="shared" ca="1" si="10"/>
        <v>5140637.5099234143</v>
      </c>
      <c r="AN43" s="119">
        <f t="shared" ca="1" si="10"/>
        <v>5271615.724402206</v>
      </c>
      <c r="AO43" s="119">
        <f t="shared" ca="1" si="10"/>
        <v>5402624.3841754608</v>
      </c>
      <c r="AP43" s="119">
        <f t="shared" ca="1" si="10"/>
        <v>5533663.4945589295</v>
      </c>
      <c r="AQ43" s="119">
        <f t="shared" ca="1" si="10"/>
        <v>5664733.060869189</v>
      </c>
      <c r="AR43" s="119">
        <f t="shared" ca="1" si="10"/>
        <v>5786327.3885706468</v>
      </c>
      <c r="AS43" s="119">
        <f t="shared" ca="1" si="10"/>
        <v>5961478.8529407801</v>
      </c>
      <c r="AT43" s="119">
        <f t="shared" ca="1" si="10"/>
        <v>6136083.0922272271</v>
      </c>
      <c r="AU43" s="119">
        <f t="shared" ca="1" si="10"/>
        <v>6310141.3674540156</v>
      </c>
      <c r="AV43" s="119">
        <f t="shared" ca="1" si="10"/>
        <v>6483654.9370727167</v>
      </c>
      <c r="AW43" s="119">
        <f t="shared" ca="1" si="10"/>
        <v>6656625.0569673618</v>
      </c>
      <c r="AX43" s="119">
        <f t="shared" ca="1" si="10"/>
        <v>6829052.9804593381</v>
      </c>
      <c r="AY43" s="119">
        <f t="shared" ca="1" si="10"/>
        <v>7000939.9583122944</v>
      </c>
      <c r="AZ43" s="119">
        <f t="shared" ca="1" si="10"/>
        <v>7172287.238737016</v>
      </c>
      <c r="BA43" s="119">
        <f t="shared" ca="1" si="10"/>
        <v>7343096.0673963027</v>
      </c>
      <c r="BB43" s="119">
        <f t="shared" ca="1" si="10"/>
        <v>7501381.8230946129</v>
      </c>
      <c r="BC43" s="119">
        <f t="shared" ca="1" si="10"/>
        <v>7723851.9516135221</v>
      </c>
      <c r="BD43" s="119">
        <f t="shared" ca="1" si="10"/>
        <v>7944862.4996737959</v>
      </c>
      <c r="BE43" s="119">
        <f t="shared" ca="1" si="10"/>
        <v>8164420.4042902905</v>
      </c>
      <c r="BF43" s="119">
        <f t="shared" ca="1" si="10"/>
        <v>8382532.5734150875</v>
      </c>
      <c r="BG43" s="119">
        <f t="shared" ca="1" si="10"/>
        <v>8599205.8860512637</v>
      </c>
      <c r="BH43" s="119">
        <f t="shared" ca="1" si="10"/>
        <v>8814447.1923662368</v>
      </c>
      <c r="BI43" s="119">
        <f t="shared" ca="1" si="10"/>
        <v>9028263.3138046935</v>
      </c>
      <c r="BJ43" s="119">
        <f t="shared" ca="1" si="10"/>
        <v>9240661.0432010777</v>
      </c>
      <c r="BK43" s="119">
        <f t="shared" ca="1" si="10"/>
        <v>9451647.1448916793</v>
      </c>
      <c r="BL43" s="119">
        <f t="shared" ca="1" si="10"/>
        <v>9646789.2186786067</v>
      </c>
      <c r="BM43" s="119">
        <f t="shared" ca="1" si="10"/>
        <v>9901790.3272312991</v>
      </c>
      <c r="BN43" s="119">
        <f t="shared" ca="1" si="10"/>
        <v>10154237.394224344</v>
      </c>
      <c r="BO43" s="119">
        <f t="shared" ca="1" si="10"/>
        <v>10404148.539019227</v>
      </c>
      <c r="BP43" s="119">
        <f t="shared" ca="1" si="10"/>
        <v>10651541.768239828</v>
      </c>
      <c r="BQ43" s="119">
        <f t="shared" ca="1" si="11"/>
        <v>10896434.976426611</v>
      </c>
      <c r="BR43" s="119">
        <f t="shared" ca="1" si="11"/>
        <v>11138845.946687125</v>
      </c>
      <c r="BS43" s="119">
        <f t="shared" ca="1" si="11"/>
        <v>11378792.351342939</v>
      </c>
      <c r="BT43" s="119">
        <f t="shared" ca="1" si="11"/>
        <v>11616291.752572939</v>
      </c>
      <c r="BU43" s="119">
        <f t="shared" ca="1" si="11"/>
        <v>11851361.603053086</v>
      </c>
      <c r="BV43" s="119">
        <f t="shared" ca="1" si="11"/>
        <v>12068299.437919369</v>
      </c>
      <c r="BW43" s="119">
        <f t="shared" ca="1" si="11"/>
        <v>12328800.963101342</v>
      </c>
      <c r="BX43" s="119">
        <f t="shared" ca="1" si="11"/>
        <v>12585807.540646013</v>
      </c>
      <c r="BY43" s="119">
        <f t="shared" ca="1" si="11"/>
        <v>12839351.348378975</v>
      </c>
      <c r="BZ43" s="119">
        <f t="shared" ca="1" si="11"/>
        <v>13089464.306054141</v>
      </c>
      <c r="CA43" s="119">
        <f t="shared" ca="1" si="11"/>
        <v>13336178.07727907</v>
      </c>
      <c r="CB43" s="119">
        <f t="shared" ca="1" si="11"/>
        <v>13579524.071426552</v>
      </c>
      <c r="CC43" s="119">
        <f t="shared" ca="1" si="11"/>
        <v>13819533.445532557</v>
      </c>
      <c r="CD43" s="119">
        <f t="shared" ca="1" si="11"/>
        <v>14056237.106180642</v>
      </c>
      <c r="CE43" s="119">
        <f t="shared" ca="1" si="11"/>
        <v>14289665.711372893</v>
      </c>
      <c r="CF43" s="119">
        <f t="shared" ca="1" si="11"/>
        <v>14519849.67238752</v>
      </c>
    </row>
    <row r="44" spans="1:84" x14ac:dyDescent="0.2">
      <c r="A44" s="202"/>
      <c r="B44" s="212" t="s">
        <v>163</v>
      </c>
      <c r="C44" s="118"/>
      <c r="D44" s="119">
        <f ca="1">'Frequency &amp; Severity Prediction'!AF4</f>
        <v>2253647.3827051888</v>
      </c>
      <c r="E44" s="119">
        <f t="shared" ca="1" si="10"/>
        <v>2305556.442028896</v>
      </c>
      <c r="F44" s="119">
        <f t="shared" ca="1" si="10"/>
        <v>2360858.462565429</v>
      </c>
      <c r="G44" s="119">
        <f t="shared" ca="1" si="10"/>
        <v>2416776.5915105161</v>
      </c>
      <c r="H44" s="119">
        <f t="shared" ca="1" si="10"/>
        <v>2473316.4671538593</v>
      </c>
      <c r="I44" s="119">
        <f t="shared" ca="1" si="10"/>
        <v>2530483.7748308703</v>
      </c>
      <c r="J44" s="119">
        <f t="shared" ca="1" si="10"/>
        <v>2588284.247294629</v>
      </c>
      <c r="K44" s="119">
        <f t="shared" ca="1" si="10"/>
        <v>2646723.6650906825</v>
      </c>
      <c r="L44" s="119">
        <f t="shared" ca="1" si="10"/>
        <v>2705807.8569347016</v>
      </c>
      <c r="M44" s="119">
        <f t="shared" ca="1" si="10"/>
        <v>2765542.7000930207</v>
      </c>
      <c r="N44" s="119">
        <f t="shared" ca="1" si="10"/>
        <v>2819846.584427075</v>
      </c>
      <c r="O44" s="119">
        <f t="shared" ca="1" si="10"/>
        <v>2893591.3782040305</v>
      </c>
      <c r="P44" s="119">
        <f t="shared" ca="1" si="10"/>
        <v>2967913.9252431896</v>
      </c>
      <c r="Q44" s="119">
        <f t="shared" ca="1" si="10"/>
        <v>3042817.8123617601</v>
      </c>
      <c r="R44" s="119">
        <f t="shared" ca="1" si="10"/>
        <v>3118306.6464631059</v>
      </c>
      <c r="S44" s="119">
        <f t="shared" ca="1" si="10"/>
        <v>3194384.0546428417</v>
      </c>
      <c r="T44" s="119">
        <f t="shared" ca="1" si="10"/>
        <v>3271053.6842954587</v>
      </c>
      <c r="U44" s="119">
        <f t="shared" ca="1" si="10"/>
        <v>3348319.2032215004</v>
      </c>
      <c r="V44" s="119">
        <f t="shared" ca="1" si="10"/>
        <v>3426184.299735276</v>
      </c>
      <c r="W44" s="119">
        <f t="shared" ca="1" si="10"/>
        <v>3504652.6827731277</v>
      </c>
      <c r="X44" s="119">
        <f t="shared" ca="1" si="10"/>
        <v>3576082.3357347744</v>
      </c>
      <c r="Y44" s="119">
        <f t="shared" ca="1" si="10"/>
        <v>3674921.1550871138</v>
      </c>
      <c r="Z44" s="119">
        <f t="shared" ca="1" si="10"/>
        <v>3774163.4294835129</v>
      </c>
      <c r="AA44" s="119">
        <f t="shared" ca="1" si="10"/>
        <v>3873810.4263095227</v>
      </c>
      <c r="AB44" s="119">
        <f t="shared" ca="1" si="10"/>
        <v>3973863.4165131543</v>
      </c>
      <c r="AC44" s="119">
        <f t="shared" ca="1" si="10"/>
        <v>4074323.6746142916</v>
      </c>
      <c r="AD44" s="119">
        <f t="shared" ca="1" si="10"/>
        <v>4175192.478714128</v>
      </c>
      <c r="AE44" s="119">
        <f t="shared" ca="1" si="10"/>
        <v>4276471.1105046263</v>
      </c>
      <c r="AF44" s="119">
        <f t="shared" ca="1" si="10"/>
        <v>4378160.8552780068</v>
      </c>
      <c r="AG44" s="119">
        <f t="shared" ca="1" si="10"/>
        <v>4480263.0019362494</v>
      </c>
      <c r="AH44" s="119">
        <f t="shared" ca="1" si="10"/>
        <v>4573605.3462388795</v>
      </c>
      <c r="AI44" s="119">
        <f t="shared" ca="1" si="10"/>
        <v>4706980.2318454208</v>
      </c>
      <c r="AJ44" s="119">
        <f t="shared" ca="1" si="10"/>
        <v>4840386.1288126875</v>
      </c>
      <c r="AK44" s="119">
        <f t="shared" ca="1" si="10"/>
        <v>4973823.0425557904</v>
      </c>
      <c r="AL44" s="119">
        <f t="shared" ca="1" si="10"/>
        <v>5107290.9784906805</v>
      </c>
      <c r="AM44" s="119">
        <f t="shared" ca="1" si="10"/>
        <v>5240789.9420341477</v>
      </c>
      <c r="AN44" s="119">
        <f t="shared" ca="1" si="10"/>
        <v>5374319.9386038277</v>
      </c>
      <c r="AO44" s="119">
        <f t="shared" ca="1" si="10"/>
        <v>5507880.9736181945</v>
      </c>
      <c r="AP44" s="119">
        <f t="shared" ca="1" si="10"/>
        <v>5641473.0524965636</v>
      </c>
      <c r="AQ44" s="119">
        <f t="shared" ca="1" si="10"/>
        <v>5775096.1806590902</v>
      </c>
      <c r="AR44" s="119">
        <f t="shared" ca="1" si="10"/>
        <v>5899059.468946985</v>
      </c>
      <c r="AS44" s="119">
        <f t="shared" ca="1" si="10"/>
        <v>6077623.3204209674</v>
      </c>
      <c r="AT44" s="119">
        <f t="shared" ca="1" si="10"/>
        <v>6255629.2855026359</v>
      </c>
      <c r="AU44" s="119">
        <f t="shared" ca="1" si="10"/>
        <v>6433078.6497839065</v>
      </c>
      <c r="AV44" s="119">
        <f t="shared" ca="1" si="10"/>
        <v>6609972.6962341247</v>
      </c>
      <c r="AW44" s="119">
        <f t="shared" ca="1" si="10"/>
        <v>6786312.7052050745</v>
      </c>
      <c r="AX44" s="119">
        <f t="shared" ca="1" si="10"/>
        <v>6962099.9544359669</v>
      </c>
      <c r="AY44" s="119">
        <f t="shared" ca="1" si="10"/>
        <v>7137335.7190584447</v>
      </c>
      <c r="AZ44" s="119">
        <f t="shared" ca="1" si="10"/>
        <v>7312021.2716015493</v>
      </c>
      <c r="BA44" s="119">
        <f t="shared" ca="1" si="10"/>
        <v>7486157.8819966996</v>
      </c>
      <c r="BB44" s="119">
        <f t="shared" ca="1" si="10"/>
        <v>7647527.4387549106</v>
      </c>
      <c r="BC44" s="119">
        <f t="shared" ca="1" si="10"/>
        <v>7874331.8399005421</v>
      </c>
      <c r="BD44" s="119">
        <f t="shared" ca="1" si="10"/>
        <v>8099648.2243220918</v>
      </c>
      <c r="BE44" s="119">
        <f t="shared" ca="1" si="10"/>
        <v>8323483.6641847538</v>
      </c>
      <c r="BF44" s="119">
        <f t="shared" ca="1" si="10"/>
        <v>8545845.2020247392</v>
      </c>
      <c r="BG44" s="119">
        <f t="shared" ca="1" si="10"/>
        <v>8766739.8508652486</v>
      </c>
      <c r="BH44" s="119">
        <f t="shared" ca="1" si="10"/>
        <v>8986174.5943320394</v>
      </c>
      <c r="BI44" s="119">
        <f t="shared" ca="1" si="10"/>
        <v>9204156.3867685385</v>
      </c>
      <c r="BJ44" s="119">
        <f t="shared" ca="1" si="10"/>
        <v>9420692.1533505395</v>
      </c>
      <c r="BK44" s="119">
        <f t="shared" ca="1" si="10"/>
        <v>9635788.7902004626</v>
      </c>
      <c r="BL44" s="119">
        <f t="shared" ca="1" si="10"/>
        <v>9834732.717990743</v>
      </c>
      <c r="BM44" s="119">
        <f t="shared" ca="1" si="10"/>
        <v>10094701.883747077</v>
      </c>
      <c r="BN44" s="119">
        <f t="shared" ca="1" si="10"/>
        <v>10352067.248848043</v>
      </c>
      <c r="BO44" s="119">
        <f t="shared" ca="1" si="10"/>
        <v>10606847.285665454</v>
      </c>
      <c r="BP44" s="119">
        <f t="shared" ca="1" si="10"/>
        <v>10859060.35163711</v>
      </c>
      <c r="BQ44" s="119">
        <f t="shared" ca="1" si="11"/>
        <v>11108724.689933723</v>
      </c>
      <c r="BR44" s="119">
        <f t="shared" ca="1" si="11"/>
        <v>11355858.430122102</v>
      </c>
      <c r="BS44" s="119">
        <f t="shared" ca="1" si="11"/>
        <v>11600479.588824689</v>
      </c>
      <c r="BT44" s="119">
        <f t="shared" ca="1" si="11"/>
        <v>11842606.07037539</v>
      </c>
      <c r="BU44" s="119">
        <f t="shared" ca="1" si="11"/>
        <v>12082255.667471796</v>
      </c>
      <c r="BV44" s="119">
        <f t="shared" ca="1" si="11"/>
        <v>12303419.9920948</v>
      </c>
      <c r="BW44" s="119">
        <f t="shared" ca="1" si="11"/>
        <v>12568996.736306546</v>
      </c>
      <c r="BX44" s="119">
        <f t="shared" ca="1" si="11"/>
        <v>12831010.4425896</v>
      </c>
      <c r="BY44" s="119">
        <f t="shared" ca="1" si="11"/>
        <v>13089493.915673802</v>
      </c>
      <c r="BZ44" s="119">
        <f t="shared" ca="1" si="11"/>
        <v>13344479.697189441</v>
      </c>
      <c r="CA44" s="119">
        <f t="shared" ca="1" si="11"/>
        <v>13596000.067630071</v>
      </c>
      <c r="CB44" s="119">
        <f t="shared" ca="1" si="11"/>
        <v>13844087.04830135</v>
      </c>
      <c r="CC44" s="119">
        <f t="shared" ca="1" si="11"/>
        <v>14088772.403255973</v>
      </c>
      <c r="CD44" s="119">
        <f t="shared" ca="1" si="11"/>
        <v>14330087.641214781</v>
      </c>
      <c r="CE44" s="119">
        <f t="shared" ca="1" si="11"/>
        <v>14568064.017474158</v>
      </c>
      <c r="CF44" s="119">
        <f t="shared" ca="1" si="11"/>
        <v>14802732.535799818</v>
      </c>
    </row>
    <row r="45" spans="1:84" x14ac:dyDescent="0.2">
      <c r="A45" s="202"/>
      <c r="B45" s="212" t="s">
        <v>164</v>
      </c>
      <c r="C45" s="118"/>
      <c r="D45" s="119">
        <f ca="1">'Frequency &amp; Severity Prediction'!AF5</f>
        <v>1517077.7129327022</v>
      </c>
      <c r="E45" s="119">
        <f t="shared" ca="1" si="10"/>
        <v>1520889.8592689454</v>
      </c>
      <c r="F45" s="119">
        <f t="shared" ca="1" si="10"/>
        <v>1557370.5459690639</v>
      </c>
      <c r="G45" s="119">
        <f t="shared" ca="1" si="10"/>
        <v>1594257.6564780723</v>
      </c>
      <c r="H45" s="119">
        <f t="shared" ca="1" si="10"/>
        <v>1631554.9101660433</v>
      </c>
      <c r="I45" s="119">
        <f t="shared" ca="1" si="10"/>
        <v>1669266.0574373552</v>
      </c>
      <c r="J45" s="119">
        <f t="shared" ca="1" si="10"/>
        <v>1707394.8799760588</v>
      </c>
      <c r="K45" s="119">
        <f t="shared" ca="1" si="10"/>
        <v>1745945.1909931183</v>
      </c>
      <c r="L45" s="119">
        <f t="shared" ca="1" si="10"/>
        <v>1784920.8354755375</v>
      </c>
      <c r="M45" s="119">
        <f t="shared" ca="1" si="10"/>
        <v>1824325.6904373877</v>
      </c>
      <c r="N45" s="119">
        <f t="shared" ca="1" si="10"/>
        <v>1860147.9437975779</v>
      </c>
      <c r="O45" s="119">
        <f t="shared" ca="1" si="10"/>
        <v>1908794.6422625054</v>
      </c>
      <c r="P45" s="119">
        <f t="shared" ca="1" si="10"/>
        <v>1957822.4630724026</v>
      </c>
      <c r="Q45" s="119">
        <f t="shared" ca="1" si="10"/>
        <v>2007233.7723172151</v>
      </c>
      <c r="R45" s="119">
        <f t="shared" ca="1" si="10"/>
        <v>2057030.94933698</v>
      </c>
      <c r="S45" s="119">
        <f t="shared" ca="1" si="10"/>
        <v>2107216.3867918109</v>
      </c>
      <c r="T45" s="119">
        <f t="shared" ca="1" si="10"/>
        <v>2157792.4907322363</v>
      </c>
      <c r="U45" s="119">
        <f t="shared" ca="1" si="10"/>
        <v>2208761.6806698977</v>
      </c>
      <c r="V45" s="119">
        <f t="shared" ca="1" si="10"/>
        <v>2260126.3896486051</v>
      </c>
      <c r="W45" s="119">
        <f t="shared" ca="1" si="10"/>
        <v>2311889.0643157582</v>
      </c>
      <c r="X45" s="119">
        <f t="shared" ca="1" si="10"/>
        <v>2359008.5504667317</v>
      </c>
      <c r="Y45" s="119">
        <f t="shared" ca="1" si="10"/>
        <v>2424208.8445540038</v>
      </c>
      <c r="Z45" s="119">
        <f t="shared" ca="1" si="10"/>
        <v>2489675.2829325176</v>
      </c>
      <c r="AA45" s="119">
        <f t="shared" ca="1" si="10"/>
        <v>2555408.7016493967</v>
      </c>
      <c r="AB45" s="119">
        <f t="shared" ca="1" si="10"/>
        <v>2621409.9391017873</v>
      </c>
      <c r="AC45" s="119">
        <f t="shared" ca="1" si="10"/>
        <v>2687679.8360430682</v>
      </c>
      <c r="AD45" s="119">
        <f t="shared" ca="1" si="10"/>
        <v>2754219.2355890735</v>
      </c>
      <c r="AE45" s="119">
        <f t="shared" ca="1" si="10"/>
        <v>2821028.9832243351</v>
      </c>
      <c r="AF45" s="119">
        <f t="shared" ca="1" si="10"/>
        <v>2888109.9268083405</v>
      </c>
      <c r="AG45" s="119">
        <f t="shared" ca="1" si="10"/>
        <v>2955462.9165818025</v>
      </c>
      <c r="AH45" s="119">
        <f t="shared" ca="1" si="10"/>
        <v>3017037.3904495221</v>
      </c>
      <c r="AI45" s="119">
        <f t="shared" ca="1" si="10"/>
        <v>3105019.843319614</v>
      </c>
      <c r="AJ45" s="119">
        <f t="shared" ca="1" si="10"/>
        <v>3193022.753231307</v>
      </c>
      <c r="AK45" s="119">
        <f t="shared" ca="1" si="10"/>
        <v>3281046.1237567491</v>
      </c>
      <c r="AL45" s="119">
        <f t="shared" ca="1" si="10"/>
        <v>3369089.9584686412</v>
      </c>
      <c r="AM45" s="119">
        <f t="shared" ca="1" si="10"/>
        <v>3457154.2609402398</v>
      </c>
      <c r="AN45" s="119">
        <f t="shared" ca="1" si="10"/>
        <v>3545239.0347453556</v>
      </c>
      <c r="AO45" s="119">
        <f t="shared" ca="1" si="10"/>
        <v>3633344.2834583553</v>
      </c>
      <c r="AP45" s="119">
        <f t="shared" ca="1" si="10"/>
        <v>3721470.0106541594</v>
      </c>
      <c r="AQ45" s="119">
        <f t="shared" ca="1" si="10"/>
        <v>3809616.2199082435</v>
      </c>
      <c r="AR45" s="119">
        <f t="shared" ca="1" si="10"/>
        <v>3891390.1919706156</v>
      </c>
      <c r="AS45" s="119">
        <f t="shared" ca="1" si="10"/>
        <v>4009182.1254007062</v>
      </c>
      <c r="AT45" s="119">
        <f t="shared" ca="1" si="10"/>
        <v>4126606.0419212012</v>
      </c>
      <c r="AU45" s="119">
        <f t="shared" ca="1" si="10"/>
        <v>4243662.7895892868</v>
      </c>
      <c r="AV45" s="119">
        <f t="shared" ca="1" si="10"/>
        <v>4360353.2147321356</v>
      </c>
      <c r="AW45" s="119">
        <f t="shared" ca="1" si="10"/>
        <v>4476678.1619502138</v>
      </c>
      <c r="AX45" s="119">
        <f t="shared" ca="1" si="10"/>
        <v>4592638.4741205694</v>
      </c>
      <c r="AY45" s="119">
        <f t="shared" ca="1" si="10"/>
        <v>4708234.9924001358</v>
      </c>
      <c r="AZ45" s="119">
        <f t="shared" ca="1" si="10"/>
        <v>4823468.5562290074</v>
      </c>
      <c r="BA45" s="119">
        <f t="shared" ca="1" si="10"/>
        <v>4938340.0033337194</v>
      </c>
      <c r="BB45" s="119">
        <f t="shared" ca="1" si="10"/>
        <v>5044789.4998606015</v>
      </c>
      <c r="BC45" s="119">
        <f t="shared" ca="1" si="10"/>
        <v>5194403.930221891</v>
      </c>
      <c r="BD45" s="119">
        <f t="shared" ca="1" si="10"/>
        <v>5343036.7712779585</v>
      </c>
      <c r="BE45" s="119">
        <f t="shared" ca="1" si="10"/>
        <v>5490692.6882732278</v>
      </c>
      <c r="BF45" s="119">
        <f t="shared" ca="1" si="10"/>
        <v>5637376.3269069782</v>
      </c>
      <c r="BG45" s="119">
        <f t="shared" ca="1" si="10"/>
        <v>5783092.3134098565</v>
      </c>
      <c r="BH45" s="119">
        <f t="shared" ca="1" si="10"/>
        <v>5927845.2546201078</v>
      </c>
      <c r="BI45" s="119">
        <f t="shared" ca="1" si="10"/>
        <v>6071639.7380595142</v>
      </c>
      <c r="BJ45" s="119">
        <f t="shared" ca="1" si="10"/>
        <v>6214480.3320090529</v>
      </c>
      <c r="BK45" s="119">
        <f t="shared" ca="1" si="10"/>
        <v>6356371.5855842726</v>
      </c>
      <c r="BL45" s="119">
        <f t="shared" ca="1" si="10"/>
        <v>6487607.4975852417</v>
      </c>
      <c r="BM45" s="119">
        <f t="shared" ca="1" si="10"/>
        <v>6659099.4900230728</v>
      </c>
      <c r="BN45" s="119">
        <f t="shared" ca="1" si="10"/>
        <v>6828873.8519834578</v>
      </c>
      <c r="BO45" s="119">
        <f t="shared" ca="1" si="10"/>
        <v>6996942.7690032367</v>
      </c>
      <c r="BP45" s="119">
        <f t="shared" ref="BP45:CF47" ca="1" si="12">BO45*(BP$39/BO$39)*(BP13/BO13)</f>
        <v>7163318.3508015564</v>
      </c>
      <c r="BQ45" s="119">
        <f t="shared" ca="1" si="12"/>
        <v>7328012.6317198155</v>
      </c>
      <c r="BR45" s="119">
        <f t="shared" ca="1" si="12"/>
        <v>7491037.571159143</v>
      </c>
      <c r="BS45" s="119">
        <f t="shared" ca="1" si="12"/>
        <v>7652405.054015466</v>
      </c>
      <c r="BT45" s="119">
        <f t="shared" ca="1" si="12"/>
        <v>7812126.8911121422</v>
      </c>
      <c r="BU45" s="119">
        <f t="shared" ca="1" si="12"/>
        <v>7970214.8196302</v>
      </c>
      <c r="BV45" s="119">
        <f t="shared" ca="1" si="12"/>
        <v>8116108.701219663</v>
      </c>
      <c r="BW45" s="119">
        <f t="shared" ca="1" si="12"/>
        <v>8291299.8046627268</v>
      </c>
      <c r="BX45" s="119">
        <f t="shared" ca="1" si="12"/>
        <v>8464140.5044656303</v>
      </c>
      <c r="BY45" s="119">
        <f t="shared" ca="1" si="12"/>
        <v>8634652.4406889006</v>
      </c>
      <c r="BZ45" s="119">
        <f t="shared" ca="1" si="12"/>
        <v>8802857.0798360687</v>
      </c>
      <c r="CA45" s="119">
        <f t="shared" ca="1" si="12"/>
        <v>8968775.7161484752</v>
      </c>
      <c r="CB45" s="119">
        <f t="shared" ca="1" si="12"/>
        <v>9132429.4728908427</v>
      </c>
      <c r="CC45" s="119">
        <f t="shared" ca="1" si="12"/>
        <v>9293839.303627681</v>
      </c>
      <c r="CD45" s="119">
        <f t="shared" ca="1" si="12"/>
        <v>9453025.9934905618</v>
      </c>
      <c r="CE45" s="119">
        <f t="shared" ca="1" si="12"/>
        <v>9610010.1604363751</v>
      </c>
      <c r="CF45" s="119">
        <f t="shared" ca="1" si="12"/>
        <v>9764812.2564965729</v>
      </c>
    </row>
    <row r="46" spans="1:84" x14ac:dyDescent="0.2">
      <c r="A46" s="202"/>
      <c r="B46" s="212" t="s">
        <v>165</v>
      </c>
      <c r="C46" s="118"/>
      <c r="D46" s="119">
        <f ca="1">'Frequency &amp; Severity Prediction'!AF6</f>
        <v>1426136.8471234667</v>
      </c>
      <c r="E46" s="119">
        <f t="shared" ref="E46:BP47" ca="1" si="13">D46*(E$39/D$39)*(E14/D14)</f>
        <v>1440478.9107292118</v>
      </c>
      <c r="F46" s="119">
        <f t="shared" ca="1" si="13"/>
        <v>1475030.8275035797</v>
      </c>
      <c r="G46" s="119">
        <f t="shared" ca="1" si="13"/>
        <v>1509967.6800587706</v>
      </c>
      <c r="H46" s="119">
        <f t="shared" ca="1" si="13"/>
        <v>1545292.9911180898</v>
      </c>
      <c r="I46" s="119">
        <f t="shared" ca="1" si="13"/>
        <v>1581010.3127983327</v>
      </c>
      <c r="J46" s="119">
        <f t="shared" ca="1" si="13"/>
        <v>1617123.2268421804</v>
      </c>
      <c r="K46" s="119">
        <f t="shared" ca="1" si="13"/>
        <v>1653635.3448523683</v>
      </c>
      <c r="L46" s="119">
        <f t="shared" ca="1" si="13"/>
        <v>1690550.3085276412</v>
      </c>
      <c r="M46" s="119">
        <f t="shared" ca="1" si="13"/>
        <v>1727871.7899005085</v>
      </c>
      <c r="N46" s="119">
        <f t="shared" ca="1" si="13"/>
        <v>1761800.0853557468</v>
      </c>
      <c r="O46" s="119">
        <f t="shared" ca="1" si="13"/>
        <v>1807874.7848405698</v>
      </c>
      <c r="P46" s="119">
        <f t="shared" ca="1" si="13"/>
        <v>1854310.4563556751</v>
      </c>
      <c r="Q46" s="119">
        <f t="shared" ca="1" si="13"/>
        <v>1901109.3408934972</v>
      </c>
      <c r="R46" s="119">
        <f t="shared" ca="1" si="13"/>
        <v>1948273.6919960158</v>
      </c>
      <c r="S46" s="119">
        <f t="shared" ca="1" si="13"/>
        <v>1995805.7758210422</v>
      </c>
      <c r="T46" s="119">
        <f t="shared" ca="1" si="13"/>
        <v>2043707.8712088373</v>
      </c>
      <c r="U46" s="119">
        <f t="shared" ca="1" si="13"/>
        <v>2091982.2697490733</v>
      </c>
      <c r="V46" s="119">
        <f t="shared" ca="1" si="13"/>
        <v>2140631.2758481321</v>
      </c>
      <c r="W46" s="119">
        <f t="shared" ca="1" si="13"/>
        <v>2189657.206796749</v>
      </c>
      <c r="X46" s="119">
        <f t="shared" ca="1" si="13"/>
        <v>2234285.4391905791</v>
      </c>
      <c r="Y46" s="119">
        <f t="shared" ca="1" si="13"/>
        <v>2296038.5293526785</v>
      </c>
      <c r="Z46" s="119">
        <f t="shared" ca="1" si="13"/>
        <v>2358043.6924945586</v>
      </c>
      <c r="AA46" s="119">
        <f t="shared" ca="1" si="13"/>
        <v>2420301.7204607069</v>
      </c>
      <c r="AB46" s="119">
        <f t="shared" ca="1" si="13"/>
        <v>2482813.4073213842</v>
      </c>
      <c r="AC46" s="119">
        <f t="shared" ca="1" si="13"/>
        <v>2545579.5493785078</v>
      </c>
      <c r="AD46" s="119">
        <f t="shared" ca="1" si="13"/>
        <v>2608600.9451715453</v>
      </c>
      <c r="AE46" s="119">
        <f t="shared" ca="1" si="13"/>
        <v>2671878.3954834267</v>
      </c>
      <c r="AF46" s="119">
        <f t="shared" ca="1" si="13"/>
        <v>2735412.7033464713</v>
      </c>
      <c r="AG46" s="119">
        <f t="shared" ca="1" si="13"/>
        <v>2799204.6740483255</v>
      </c>
      <c r="AH46" s="119">
        <f t="shared" ca="1" si="13"/>
        <v>2857523.6446859045</v>
      </c>
      <c r="AI46" s="119">
        <f t="shared" ca="1" si="13"/>
        <v>2940854.3784015686</v>
      </c>
      <c r="AJ46" s="119">
        <f t="shared" ca="1" si="13"/>
        <v>3024204.4875748456</v>
      </c>
      <c r="AK46" s="119">
        <f t="shared" ca="1" si="13"/>
        <v>3107573.9755890202</v>
      </c>
      <c r="AL46" s="119">
        <f t="shared" ca="1" si="13"/>
        <v>3190962.8458279022</v>
      </c>
      <c r="AM46" s="119">
        <f t="shared" ca="1" si="13"/>
        <v>3274371.1016758252</v>
      </c>
      <c r="AN46" s="119">
        <f t="shared" ca="1" si="13"/>
        <v>3357798.7465176499</v>
      </c>
      <c r="AO46" s="119">
        <f t="shared" ca="1" si="13"/>
        <v>3441245.7837387621</v>
      </c>
      <c r="AP46" s="119">
        <f t="shared" ca="1" si="13"/>
        <v>3524712.2167250738</v>
      </c>
      <c r="AQ46" s="119">
        <f t="shared" ca="1" si="13"/>
        <v>3608198.0488630203</v>
      </c>
      <c r="AR46" s="119">
        <f t="shared" ca="1" si="13"/>
        <v>3685648.5502813328</v>
      </c>
      <c r="AS46" s="119">
        <f t="shared" ca="1" si="13"/>
        <v>3797212.7078868183</v>
      </c>
      <c r="AT46" s="119">
        <f t="shared" ca="1" si="13"/>
        <v>3908428.3060000865</v>
      </c>
      <c r="AU46" s="119">
        <f t="shared" ca="1" si="13"/>
        <v>4019296.1478407038</v>
      </c>
      <c r="AV46" s="119">
        <f t="shared" ca="1" si="13"/>
        <v>4129817.0349896899</v>
      </c>
      <c r="AW46" s="119">
        <f t="shared" ca="1" si="13"/>
        <v>4239991.7673926493</v>
      </c>
      <c r="AX46" s="119">
        <f t="shared" ca="1" si="13"/>
        <v>4349821.1433628891</v>
      </c>
      <c r="AY46" s="119">
        <f t="shared" ca="1" si="13"/>
        <v>4459305.9595845444</v>
      </c>
      <c r="AZ46" s="119">
        <f t="shared" ca="1" si="13"/>
        <v>4568447.0111156832</v>
      </c>
      <c r="BA46" s="119">
        <f t="shared" ca="1" si="13"/>
        <v>4677245.0913914116</v>
      </c>
      <c r="BB46" s="119">
        <f t="shared" ca="1" si="13"/>
        <v>4778066.4979319377</v>
      </c>
      <c r="BC46" s="119">
        <f t="shared" ca="1" si="13"/>
        <v>4919770.6656353092</v>
      </c>
      <c r="BD46" s="119">
        <f t="shared" ca="1" si="13"/>
        <v>5060545.1416292172</v>
      </c>
      <c r="BE46" s="119">
        <f t="shared" ca="1" si="13"/>
        <v>5200394.3445020057</v>
      </c>
      <c r="BF46" s="119">
        <f t="shared" ca="1" si="13"/>
        <v>5339322.6743302448</v>
      </c>
      <c r="BG46" s="119">
        <f t="shared" ca="1" si="13"/>
        <v>5477334.512751204</v>
      </c>
      <c r="BH46" s="119">
        <f t="shared" ca="1" si="13"/>
        <v>5614434.2230350357</v>
      </c>
      <c r="BI46" s="119">
        <f t="shared" ca="1" si="13"/>
        <v>5750626.1501567196</v>
      </c>
      <c r="BJ46" s="119">
        <f t="shared" ca="1" si="13"/>
        <v>5885914.6208677087</v>
      </c>
      <c r="BK46" s="119">
        <f t="shared" ca="1" si="13"/>
        <v>6020303.9437673176</v>
      </c>
      <c r="BL46" s="119">
        <f t="shared" ca="1" si="13"/>
        <v>6144601.2835224643</v>
      </c>
      <c r="BM46" s="119">
        <f t="shared" ca="1" si="13"/>
        <v>6307026.3249941543</v>
      </c>
      <c r="BN46" s="119">
        <f t="shared" ca="1" si="13"/>
        <v>6467824.548807676</v>
      </c>
      <c r="BO46" s="119">
        <f t="shared" ca="1" si="13"/>
        <v>6627007.4962385045</v>
      </c>
      <c r="BP46" s="119">
        <f t="shared" ca="1" si="13"/>
        <v>6784586.6367529808</v>
      </c>
      <c r="BQ46" s="119">
        <f t="shared" ca="1" si="12"/>
        <v>6940573.3684249884</v>
      </c>
      <c r="BR46" s="119">
        <f t="shared" ca="1" si="12"/>
        <v>7094979.0183503134</v>
      </c>
      <c r="BS46" s="119">
        <f t="shared" ca="1" si="12"/>
        <v>7247814.8430586988</v>
      </c>
      <c r="BT46" s="119">
        <f t="shared" ca="1" si="12"/>
        <v>7399092.0289236102</v>
      </c>
      <c r="BU46" s="119">
        <f t="shared" ca="1" si="12"/>
        <v>7548821.692569728</v>
      </c>
      <c r="BV46" s="119">
        <f t="shared" ca="1" si="12"/>
        <v>7687002.0205883952</v>
      </c>
      <c r="BW46" s="119">
        <f t="shared" ca="1" si="12"/>
        <v>7852930.5974140801</v>
      </c>
      <c r="BX46" s="119">
        <f t="shared" ca="1" si="12"/>
        <v>8016633.0387607757</v>
      </c>
      <c r="BY46" s="119">
        <f t="shared" ca="1" si="12"/>
        <v>8178129.8405576441</v>
      </c>
      <c r="BZ46" s="119">
        <f t="shared" ca="1" si="12"/>
        <v>8337441.3343529794</v>
      </c>
      <c r="CA46" s="119">
        <f t="shared" ca="1" si="12"/>
        <v>8494587.6885405555</v>
      </c>
      <c r="CB46" s="119">
        <f t="shared" ca="1" si="12"/>
        <v>8649588.9095772356</v>
      </c>
      <c r="CC46" s="119">
        <f t="shared" ca="1" si="12"/>
        <v>8802464.8431918807</v>
      </c>
      <c r="CD46" s="119">
        <f t="shared" ca="1" si="12"/>
        <v>8953235.1755856369</v>
      </c>
      <c r="CE46" s="119">
        <f t="shared" ca="1" si="12"/>
        <v>9101919.4346236531</v>
      </c>
      <c r="CF46" s="119">
        <f t="shared" ca="1" si="12"/>
        <v>9248536.9910182897</v>
      </c>
    </row>
    <row r="47" spans="1:84" x14ac:dyDescent="0.2">
      <c r="A47" s="202"/>
      <c r="B47" s="212" t="s">
        <v>166</v>
      </c>
      <c r="C47" s="118"/>
      <c r="D47" s="119">
        <f ca="1">'Frequency &amp; Severity Prediction'!AF7</f>
        <v>750108.42469560937</v>
      </c>
      <c r="E47" s="119">
        <f t="shared" ca="1" si="13"/>
        <v>778181.87691487465</v>
      </c>
      <c r="F47" s="119">
        <f t="shared" ca="1" si="13"/>
        <v>796847.66594254784</v>
      </c>
      <c r="G47" s="119">
        <f t="shared" ca="1" si="13"/>
        <v>815721.40667724132</v>
      </c>
      <c r="H47" s="119">
        <f t="shared" ca="1" si="13"/>
        <v>834805.00218009169</v>
      </c>
      <c r="I47" s="119">
        <f t="shared" ca="1" si="13"/>
        <v>854100.37139131699</v>
      </c>
      <c r="J47" s="119">
        <f t="shared" ca="1" si="13"/>
        <v>873609.44925576192</v>
      </c>
      <c r="K47" s="119">
        <f t="shared" ca="1" si="13"/>
        <v>893334.18684940168</v>
      </c>
      <c r="L47" s="119">
        <f t="shared" ca="1" si="13"/>
        <v>913276.55150681001</v>
      </c>
      <c r="M47" s="119">
        <f t="shared" ca="1" si="13"/>
        <v>933438.52694960148</v>
      </c>
      <c r="N47" s="119">
        <f t="shared" ca="1" si="13"/>
        <v>951767.42051494634</v>
      </c>
      <c r="O47" s="119">
        <f t="shared" ca="1" si="13"/>
        <v>976658.09809191816</v>
      </c>
      <c r="P47" s="119">
        <f t="shared" ca="1" si="13"/>
        <v>1001743.7815727922</v>
      </c>
      <c r="Q47" s="119">
        <f t="shared" ca="1" si="13"/>
        <v>1027025.6815963954</v>
      </c>
      <c r="R47" s="119">
        <f t="shared" ca="1" si="13"/>
        <v>1052505.0155811259</v>
      </c>
      <c r="S47" s="119">
        <f t="shared" ca="1" si="13"/>
        <v>1078183.0077607611</v>
      </c>
      <c r="T47" s="119">
        <f t="shared" ca="1" si="13"/>
        <v>1104060.8892204482</v>
      </c>
      <c r="U47" s="119">
        <f t="shared" ca="1" si="13"/>
        <v>1130139.8979328775</v>
      </c>
      <c r="V47" s="119">
        <f t="shared" ca="1" si="13"/>
        <v>1156421.2787946383</v>
      </c>
      <c r="W47" s="119">
        <f t="shared" ca="1" si="13"/>
        <v>1182906.2836627627</v>
      </c>
      <c r="X47" s="119">
        <f t="shared" ca="1" si="13"/>
        <v>1207015.5444016398</v>
      </c>
      <c r="Y47" s="119">
        <f t="shared" ca="1" si="13"/>
        <v>1240376.0714108893</v>
      </c>
      <c r="Z47" s="119">
        <f t="shared" ca="1" si="13"/>
        <v>1273872.7743981862</v>
      </c>
      <c r="AA47" s="119">
        <f t="shared" ca="1" si="13"/>
        <v>1307506.0811372555</v>
      </c>
      <c r="AB47" s="119">
        <f t="shared" ca="1" si="13"/>
        <v>1341276.4206042395</v>
      </c>
      <c r="AC47" s="119">
        <f t="shared" ca="1" si="13"/>
        <v>1375184.2229808755</v>
      </c>
      <c r="AD47" s="119">
        <f t="shared" ca="1" si="13"/>
        <v>1409229.9196576804</v>
      </c>
      <c r="AE47" s="119">
        <f t="shared" ca="1" si="13"/>
        <v>1443413.9432371443</v>
      </c>
      <c r="AF47" s="119">
        <f t="shared" ca="1" si="13"/>
        <v>1477736.7275369319</v>
      </c>
      <c r="AG47" s="119">
        <f t="shared" ca="1" si="13"/>
        <v>1512198.7075930911</v>
      </c>
      <c r="AH47" s="119">
        <f t="shared" ca="1" si="13"/>
        <v>1543704.0393910557</v>
      </c>
      <c r="AI47" s="119">
        <f t="shared" ca="1" si="13"/>
        <v>1588721.3362668024</v>
      </c>
      <c r="AJ47" s="119">
        <f t="shared" ca="1" si="13"/>
        <v>1633749.1002378042</v>
      </c>
      <c r="AK47" s="119">
        <f t="shared" ca="1" si="13"/>
        <v>1678787.3331317939</v>
      </c>
      <c r="AL47" s="119">
        <f t="shared" ca="1" si="13"/>
        <v>1723836.0367767878</v>
      </c>
      <c r="AM47" s="119">
        <f t="shared" ca="1" si="13"/>
        <v>1768895.2130010861</v>
      </c>
      <c r="AN47" s="119">
        <f t="shared" ca="1" si="13"/>
        <v>1813964.8636332732</v>
      </c>
      <c r="AO47" s="119">
        <f t="shared" ca="1" si="13"/>
        <v>1859044.9905022169</v>
      </c>
      <c r="AP47" s="119">
        <f t="shared" ca="1" si="13"/>
        <v>1904135.5954370692</v>
      </c>
      <c r="AQ47" s="119">
        <f t="shared" ca="1" si="13"/>
        <v>1949236.680267266</v>
      </c>
      <c r="AR47" s="119">
        <f t="shared" ca="1" si="13"/>
        <v>1991077.3320899226</v>
      </c>
      <c r="AS47" s="119">
        <f t="shared" ca="1" si="13"/>
        <v>2051347.0138709035</v>
      </c>
      <c r="AT47" s="119">
        <f t="shared" ca="1" si="13"/>
        <v>2111428.3953040973</v>
      </c>
      <c r="AU47" s="119">
        <f t="shared" ca="1" si="13"/>
        <v>2171321.9103083243</v>
      </c>
      <c r="AV47" s="119">
        <f t="shared" ca="1" si="13"/>
        <v>2231027.9919172227</v>
      </c>
      <c r="AW47" s="119">
        <f t="shared" ca="1" si="13"/>
        <v>2290547.0722809378</v>
      </c>
      <c r="AX47" s="119">
        <f t="shared" ca="1" si="13"/>
        <v>2349879.5826678094</v>
      </c>
      <c r="AY47" s="119">
        <f t="shared" ca="1" si="13"/>
        <v>2409025.9534660587</v>
      </c>
      <c r="AZ47" s="119">
        <f t="shared" ca="1" si="13"/>
        <v>2467986.6141854641</v>
      </c>
      <c r="BA47" s="119">
        <f t="shared" ca="1" si="13"/>
        <v>2526761.9934590436</v>
      </c>
      <c r="BB47" s="119">
        <f t="shared" ca="1" si="13"/>
        <v>2581228.1788301202</v>
      </c>
      <c r="BC47" s="119">
        <f t="shared" ca="1" si="13"/>
        <v>2657780.2299352949</v>
      </c>
      <c r="BD47" s="119">
        <f t="shared" ca="1" si="13"/>
        <v>2733830.0388805647</v>
      </c>
      <c r="BE47" s="119">
        <f t="shared" ca="1" si="13"/>
        <v>2809379.9926952324</v>
      </c>
      <c r="BF47" s="119">
        <f t="shared" ca="1" si="13"/>
        <v>2884432.4684080901</v>
      </c>
      <c r="BG47" s="119">
        <f t="shared" ca="1" si="13"/>
        <v>2958989.833086567</v>
      </c>
      <c r="BH47" s="119">
        <f t="shared" ca="1" si="13"/>
        <v>3033054.443875731</v>
      </c>
      <c r="BI47" s="119">
        <f t="shared" ca="1" si="13"/>
        <v>3106628.6480371477</v>
      </c>
      <c r="BJ47" s="119">
        <f t="shared" ca="1" si="13"/>
        <v>3179714.782987589</v>
      </c>
      <c r="BK47" s="119">
        <f t="shared" ca="1" si="13"/>
        <v>3252315.1763375998</v>
      </c>
      <c r="BL47" s="119">
        <f t="shared" ca="1" si="13"/>
        <v>3319463.6339968797</v>
      </c>
      <c r="BM47" s="119">
        <f t="shared" ca="1" si="13"/>
        <v>3407209.6070125001</v>
      </c>
      <c r="BN47" s="119">
        <f t="shared" ca="1" si="13"/>
        <v>3494076.7334103724</v>
      </c>
      <c r="BO47" s="119">
        <f t="shared" ca="1" si="13"/>
        <v>3580071.2480692891</v>
      </c>
      <c r="BP47" s="119">
        <f t="shared" ca="1" si="13"/>
        <v>3665199.3470749948</v>
      </c>
      <c r="BQ47" s="119">
        <f t="shared" ca="1" si="12"/>
        <v>3749467.1879452863</v>
      </c>
      <c r="BR47" s="119">
        <f t="shared" ca="1" si="12"/>
        <v>3832880.8898538584</v>
      </c>
      <c r="BS47" s="119">
        <f t="shared" ca="1" si="12"/>
        <v>3915446.533852906</v>
      </c>
      <c r="BT47" s="119">
        <f t="shared" ca="1" si="12"/>
        <v>3997170.1630944912</v>
      </c>
      <c r="BU47" s="119">
        <f t="shared" ca="1" si="12"/>
        <v>4078057.7830506801</v>
      </c>
      <c r="BV47" s="119">
        <f t="shared" ca="1" si="12"/>
        <v>4152706.1699235183</v>
      </c>
      <c r="BW47" s="119">
        <f t="shared" ca="1" si="12"/>
        <v>4242344.838276295</v>
      </c>
      <c r="BX47" s="119">
        <f t="shared" ca="1" si="12"/>
        <v>4330780.8938921541</v>
      </c>
      <c r="BY47" s="119">
        <f t="shared" ca="1" si="12"/>
        <v>4418025.4091724353</v>
      </c>
      <c r="BZ47" s="119">
        <f t="shared" ca="1" si="12"/>
        <v>4504089.3677159231</v>
      </c>
      <c r="CA47" s="119">
        <f t="shared" ca="1" si="12"/>
        <v>4588983.6649813456</v>
      </c>
      <c r="CB47" s="119">
        <f t="shared" ca="1" si="12"/>
        <v>4672719.1089451583</v>
      </c>
      <c r="CC47" s="119">
        <f t="shared" ca="1" si="12"/>
        <v>4755306.4207546283</v>
      </c>
      <c r="CD47" s="119">
        <f t="shared" ca="1" si="12"/>
        <v>4836756.2353762519</v>
      </c>
      <c r="CE47" s="119">
        <f t="shared" ca="1" si="12"/>
        <v>4917079.1022395575</v>
      </c>
      <c r="CF47" s="119">
        <f t="shared" ca="1" si="12"/>
        <v>4996285.4858762957</v>
      </c>
    </row>
    <row r="48" spans="1:84" x14ac:dyDescent="0.2">
      <c r="A48" s="202"/>
      <c r="B48" s="118" t="s">
        <v>167</v>
      </c>
      <c r="C48" s="118"/>
      <c r="D48" s="119">
        <f ca="1">'Frequency &amp; Severity Prediction'!AG2</f>
        <v>9776316.1558009125</v>
      </c>
      <c r="E48" s="119">
        <f t="shared" ref="E48:BP51" ca="1" si="14">D48*(E$40/D$40)*(E10/D10)</f>
        <v>10107005.376699001</v>
      </c>
      <c r="F48" s="119">
        <f t="shared" ca="1" si="14"/>
        <v>10349445.747652987</v>
      </c>
      <c r="G48" s="119">
        <f t="shared" ca="1" si="14"/>
        <v>10594587.113361262</v>
      </c>
      <c r="H48" s="119">
        <f t="shared" ca="1" si="14"/>
        <v>10842454.191923132</v>
      </c>
      <c r="I48" s="119">
        <f t="shared" ca="1" si="14"/>
        <v>11093071.907685215</v>
      </c>
      <c r="J48" s="119">
        <f t="shared" ca="1" si="14"/>
        <v>11346465.392872104</v>
      </c>
      <c r="K48" s="119">
        <f t="shared" ca="1" si="14"/>
        <v>11602659.98922947</v>
      </c>
      <c r="L48" s="119">
        <f t="shared" ca="1" si="14"/>
        <v>11861681.249679705</v>
      </c>
      <c r="M48" s="119">
        <f t="shared" ca="1" si="14"/>
        <v>12123554.939990204</v>
      </c>
      <c r="N48" s="119">
        <f t="shared" ca="1" si="14"/>
        <v>12361620.548107162</v>
      </c>
      <c r="O48" s="119">
        <f t="shared" ca="1" si="14"/>
        <v>12684893.617840048</v>
      </c>
      <c r="P48" s="119">
        <f t="shared" ca="1" si="14"/>
        <v>13010699.362922782</v>
      </c>
      <c r="Q48" s="119">
        <f t="shared" ca="1" si="14"/>
        <v>13339053.506737556</v>
      </c>
      <c r="R48" s="119">
        <f t="shared" ca="1" si="14"/>
        <v>13669971.860717377</v>
      </c>
      <c r="S48" s="119">
        <f t="shared" ca="1" si="14"/>
        <v>14003470.324811129</v>
      </c>
      <c r="T48" s="119">
        <f t="shared" ca="1" si="14"/>
        <v>14339564.887951022</v>
      </c>
      <c r="U48" s="119">
        <f t="shared" ca="1" si="14"/>
        <v>14678271.628522372</v>
      </c>
      <c r="V48" s="119">
        <f t="shared" ca="1" si="14"/>
        <v>15019606.71483581</v>
      </c>
      <c r="W48" s="119">
        <f t="shared" ca="1" si="14"/>
        <v>15363586.405601868</v>
      </c>
      <c r="X48" s="119">
        <f t="shared" ca="1" si="14"/>
        <v>15676709.88418241</v>
      </c>
      <c r="Y48" s="119">
        <f t="shared" ca="1" si="14"/>
        <v>16110004.203349825</v>
      </c>
      <c r="Z48" s="119">
        <f t="shared" ca="1" si="14"/>
        <v>16545067.209242826</v>
      </c>
      <c r="AA48" s="119">
        <f t="shared" ca="1" si="14"/>
        <v>16981904.457892049</v>
      </c>
      <c r="AB48" s="119">
        <f t="shared" ca="1" si="14"/>
        <v>17420521.520945419</v>
      </c>
      <c r="AC48" s="119">
        <f t="shared" ca="1" si="14"/>
        <v>17860923.985709425</v>
      </c>
      <c r="AD48" s="119">
        <f t="shared" ca="1" si="14"/>
        <v>18303117.455190491</v>
      </c>
      <c r="AE48" s="119">
        <f t="shared" ca="1" si="14"/>
        <v>18747107.548136447</v>
      </c>
      <c r="AF48" s="119">
        <f t="shared" ca="1" si="14"/>
        <v>19192899.899078116</v>
      </c>
      <c r="AG48" s="119">
        <f t="shared" ca="1" si="14"/>
        <v>19640500.158370987</v>
      </c>
      <c r="AH48" s="119">
        <f t="shared" ca="1" si="14"/>
        <v>20049699.361056805</v>
      </c>
      <c r="AI48" s="119">
        <f t="shared" ca="1" si="14"/>
        <v>20634381.687293027</v>
      </c>
      <c r="AJ48" s="119">
        <f t="shared" ca="1" si="14"/>
        <v>21219199.959619649</v>
      </c>
      <c r="AK48" s="119">
        <f t="shared" ca="1" si="14"/>
        <v>21804154.20177516</v>
      </c>
      <c r="AL48" s="119">
        <f t="shared" ca="1" si="14"/>
        <v>22389244.437501747</v>
      </c>
      <c r="AM48" s="119">
        <f t="shared" ca="1" si="14"/>
        <v>22974470.69054528</v>
      </c>
      <c r="AN48" s="119">
        <f t="shared" ca="1" si="14"/>
        <v>23559832.984655313</v>
      </c>
      <c r="AO48" s="119">
        <f t="shared" ca="1" si="14"/>
        <v>24145331.343585089</v>
      </c>
      <c r="AP48" s="119">
        <f t="shared" ca="1" si="14"/>
        <v>24730965.791091539</v>
      </c>
      <c r="AQ48" s="119">
        <f t="shared" ca="1" si="14"/>
        <v>25316736.350935277</v>
      </c>
      <c r="AR48" s="119">
        <f t="shared" ca="1" si="14"/>
        <v>25860160.327580996</v>
      </c>
      <c r="AS48" s="119">
        <f t="shared" ca="1" si="14"/>
        <v>26642920.364026986</v>
      </c>
      <c r="AT48" s="119">
        <f t="shared" ca="1" si="14"/>
        <v>27423234.824291233</v>
      </c>
      <c r="AU48" s="119">
        <f t="shared" ca="1" si="14"/>
        <v>28201109.343954343</v>
      </c>
      <c r="AV48" s="119">
        <f t="shared" ca="1" si="14"/>
        <v>28976549.547100496</v>
      </c>
      <c r="AW48" s="119">
        <f t="shared" ca="1" si="14"/>
        <v>29749561.0463394</v>
      </c>
      <c r="AX48" s="119">
        <f t="shared" ca="1" si="14"/>
        <v>30520149.442828201</v>
      </c>
      <c r="AY48" s="119">
        <f t="shared" ca="1" si="14"/>
        <v>31288320.326293338</v>
      </c>
      <c r="AZ48" s="119">
        <f t="shared" ca="1" si="14"/>
        <v>32054079.275052398</v>
      </c>
      <c r="BA48" s="119">
        <f t="shared" ca="1" si="14"/>
        <v>32817431.856035892</v>
      </c>
      <c r="BB48" s="119">
        <f t="shared" ca="1" si="14"/>
        <v>33524816.97310286</v>
      </c>
      <c r="BC48" s="119">
        <f t="shared" ca="1" si="14"/>
        <v>34519084.035431422</v>
      </c>
      <c r="BD48" s="119">
        <f t="shared" ca="1" si="14"/>
        <v>35506827.92204307</v>
      </c>
      <c r="BE48" s="119">
        <f t="shared" ca="1" si="14"/>
        <v>36488079.635926761</v>
      </c>
      <c r="BF48" s="119">
        <f t="shared" ca="1" si="14"/>
        <v>37462870.050183743</v>
      </c>
      <c r="BG48" s="119">
        <f t="shared" ca="1" si="14"/>
        <v>38431229.908536047</v>
      </c>
      <c r="BH48" s="119">
        <f t="shared" ca="1" si="14"/>
        <v>39393189.825833045</v>
      </c>
      <c r="BI48" s="119">
        <f t="shared" ca="1" si="14"/>
        <v>40348780.288556166</v>
      </c>
      <c r="BJ48" s="119">
        <f t="shared" ca="1" si="14"/>
        <v>41298031.655321606</v>
      </c>
      <c r="BK48" s="119">
        <f t="shared" ca="1" si="14"/>
        <v>42240974.157381266</v>
      </c>
      <c r="BL48" s="119">
        <f t="shared" ca="1" si="14"/>
        <v>43113106.995880194</v>
      </c>
      <c r="BM48" s="119">
        <f t="shared" ca="1" si="14"/>
        <v>44252727.956691682</v>
      </c>
      <c r="BN48" s="119">
        <f t="shared" ca="1" si="14"/>
        <v>45380934.678158656</v>
      </c>
      <c r="BO48" s="119">
        <f t="shared" ca="1" si="14"/>
        <v>46497808.137358852</v>
      </c>
      <c r="BP48" s="119">
        <f t="shared" ca="1" si="14"/>
        <v>47603428.807535268</v>
      </c>
      <c r="BQ48" s="119">
        <f t="shared" ref="BQ48:CF50" ca="1" si="15">BP48*(BQ$40/BP$40)*(BQ10/BP10)</f>
        <v>48697876.661019787</v>
      </c>
      <c r="BR48" s="119">
        <f t="shared" ca="1" si="15"/>
        <v>49781231.172140338</v>
      </c>
      <c r="BS48" s="119">
        <f t="shared" ca="1" si="15"/>
        <v>50853571.320112087</v>
      </c>
      <c r="BT48" s="119">
        <f t="shared" ca="1" si="15"/>
        <v>51914975.591912419</v>
      </c>
      <c r="BU48" s="119">
        <f t="shared" ca="1" si="15"/>
        <v>52965521.985140085</v>
      </c>
      <c r="BV48" s="119">
        <f t="shared" ca="1" si="15"/>
        <v>53935033.836518712</v>
      </c>
      <c r="BW48" s="119">
        <f t="shared" ca="1" si="15"/>
        <v>55099288.743664078</v>
      </c>
      <c r="BX48" s="119">
        <f t="shared" ca="1" si="15"/>
        <v>56247923.798421547</v>
      </c>
      <c r="BY48" s="119">
        <f t="shared" ca="1" si="15"/>
        <v>57381082.811923914</v>
      </c>
      <c r="BZ48" s="119">
        <f t="shared" ca="1" si="15"/>
        <v>58498908.441914506</v>
      </c>
      <c r="CA48" s="119">
        <f t="shared" ca="1" si="15"/>
        <v>59601542.201352052</v>
      </c>
      <c r="CB48" s="119">
        <f t="shared" ca="1" si="15"/>
        <v>60689124.46695403</v>
      </c>
      <c r="CC48" s="119">
        <f t="shared" ca="1" si="15"/>
        <v>61761794.487679064</v>
      </c>
      <c r="CD48" s="119">
        <f t="shared" ca="1" si="15"/>
        <v>62819690.393148877</v>
      </c>
      <c r="CE48" s="119">
        <f t="shared" ca="1" si="15"/>
        <v>63862949.202009998</v>
      </c>
      <c r="CF48" s="119">
        <f t="shared" ca="1" si="15"/>
        <v>64891706.830235831</v>
      </c>
    </row>
    <row r="49" spans="1:84" x14ac:dyDescent="0.2">
      <c r="A49" s="202"/>
      <c r="B49" s="118" t="s">
        <v>168</v>
      </c>
      <c r="C49" s="118"/>
      <c r="D49" s="119">
        <f ca="1">'Frequency &amp; Severity Prediction'!AG3</f>
        <v>11193507.01482152</v>
      </c>
      <c r="E49" s="119">
        <f t="shared" ca="1" si="14"/>
        <v>11864413.277471796</v>
      </c>
      <c r="F49" s="119">
        <f t="shared" ca="1" si="14"/>
        <v>12149009.223445371</v>
      </c>
      <c r="G49" s="119">
        <f t="shared" ca="1" si="14"/>
        <v>12436775.813623711</v>
      </c>
      <c r="H49" s="119">
        <f t="shared" ca="1" si="14"/>
        <v>12727742.064093648</v>
      </c>
      <c r="I49" s="119">
        <f t="shared" ca="1" si="14"/>
        <v>13021937.233051641</v>
      </c>
      <c r="J49" s="119">
        <f t="shared" ca="1" si="14"/>
        <v>13319390.822717989</v>
      </c>
      <c r="K49" s="119">
        <f t="shared" ca="1" si="14"/>
        <v>13620132.581265625</v>
      </c>
      <c r="L49" s="119">
        <f t="shared" ca="1" si="14"/>
        <v>13924192.504763652</v>
      </c>
      <c r="M49" s="119">
        <f t="shared" ca="1" si="14"/>
        <v>14231600.839135705</v>
      </c>
      <c r="N49" s="119">
        <f t="shared" ca="1" si="14"/>
        <v>14511061.337728487</v>
      </c>
      <c r="O49" s="119">
        <f t="shared" ca="1" si="14"/>
        <v>14890545.186587445</v>
      </c>
      <c r="P49" s="119">
        <f t="shared" ca="1" si="14"/>
        <v>15273002.09283861</v>
      </c>
      <c r="Q49" s="119">
        <f t="shared" ca="1" si="14"/>
        <v>15658450.513848675</v>
      </c>
      <c r="R49" s="119">
        <f t="shared" ca="1" si="14"/>
        <v>16046909.010345448</v>
      </c>
      <c r="S49" s="119">
        <f t="shared" ca="1" si="14"/>
        <v>16438396.246963765</v>
      </c>
      <c r="T49" s="119">
        <f t="shared" ca="1" si="14"/>
        <v>16832930.992794227</v>
      </c>
      <c r="U49" s="119">
        <f t="shared" ca="1" si="14"/>
        <v>17230532.121934656</v>
      </c>
      <c r="V49" s="119">
        <f t="shared" ca="1" si="14"/>
        <v>17631218.614044428</v>
      </c>
      <c r="W49" s="119">
        <f t="shared" ca="1" si="14"/>
        <v>18035009.55490157</v>
      </c>
      <c r="X49" s="119">
        <f t="shared" ca="1" si="14"/>
        <v>18402578.999885134</v>
      </c>
      <c r="Y49" s="119">
        <f t="shared" ca="1" si="14"/>
        <v>18911214.612688381</v>
      </c>
      <c r="Z49" s="119">
        <f t="shared" ca="1" si="14"/>
        <v>19421926.451781075</v>
      </c>
      <c r="AA49" s="119">
        <f t="shared" ca="1" si="14"/>
        <v>19934721.039277457</v>
      </c>
      <c r="AB49" s="119">
        <f t="shared" ca="1" si="14"/>
        <v>20449604.915624589</v>
      </c>
      <c r="AC49" s="119">
        <f t="shared" ca="1" si="14"/>
        <v>20966584.639650811</v>
      </c>
      <c r="AD49" s="119">
        <f t="shared" ca="1" si="14"/>
        <v>21485666.788614303</v>
      </c>
      <c r="AE49" s="119">
        <f t="shared" ca="1" si="14"/>
        <v>22006857.958251771</v>
      </c>
      <c r="AF49" s="119">
        <f t="shared" ca="1" si="14"/>
        <v>22530164.762827262</v>
      </c>
      <c r="AG49" s="119">
        <f t="shared" ca="1" si="14"/>
        <v>23055593.835181095</v>
      </c>
      <c r="AH49" s="119">
        <f t="shared" ca="1" si="14"/>
        <v>23535944.668343715</v>
      </c>
      <c r="AI49" s="119">
        <f t="shared" ca="1" si="14"/>
        <v>24222291.661934189</v>
      </c>
      <c r="AJ49" s="119">
        <f t="shared" ca="1" si="14"/>
        <v>24908798.239945553</v>
      </c>
      <c r="AK49" s="119">
        <f t="shared" ca="1" si="14"/>
        <v>25595464.430243947</v>
      </c>
      <c r="AL49" s="119">
        <f t="shared" ca="1" si="14"/>
        <v>26282290.260699857</v>
      </c>
      <c r="AM49" s="119">
        <f t="shared" ca="1" si="14"/>
        <v>26969275.759188078</v>
      </c>
      <c r="AN49" s="119">
        <f t="shared" ca="1" si="14"/>
        <v>27656420.953587756</v>
      </c>
      <c r="AO49" s="119">
        <f t="shared" ca="1" si="14"/>
        <v>28343725.871782344</v>
      </c>
      <c r="AP49" s="119">
        <f t="shared" ca="1" si="14"/>
        <v>29031190.541659631</v>
      </c>
      <c r="AQ49" s="119">
        <f t="shared" ca="1" si="14"/>
        <v>29718814.99111174</v>
      </c>
      <c r="AR49" s="119">
        <f t="shared" ca="1" si="14"/>
        <v>30356729.625913069</v>
      </c>
      <c r="AS49" s="119">
        <f t="shared" ca="1" si="14"/>
        <v>31275596.117356185</v>
      </c>
      <c r="AT49" s="119">
        <f t="shared" ca="1" si="14"/>
        <v>32191591.795394111</v>
      </c>
      <c r="AU49" s="119">
        <f t="shared" ca="1" si="14"/>
        <v>33104723.275523216</v>
      </c>
      <c r="AV49" s="119">
        <f t="shared" ca="1" si="14"/>
        <v>34014997.159744449</v>
      </c>
      <c r="AW49" s="119">
        <f t="shared" ca="1" si="14"/>
        <v>34922420.036589094</v>
      </c>
      <c r="AX49" s="119">
        <f t="shared" ca="1" si="14"/>
        <v>35826998.481144488</v>
      </c>
      <c r="AY49" s="119">
        <f t="shared" ca="1" si="14"/>
        <v>36728739.055079721</v>
      </c>
      <c r="AZ49" s="119">
        <f t="shared" ca="1" si="14"/>
        <v>37627648.306671232</v>
      </c>
      <c r="BA49" s="119">
        <f t="shared" ca="1" si="14"/>
        <v>38523732.770828396</v>
      </c>
      <c r="BB49" s="119">
        <f t="shared" ca="1" si="14"/>
        <v>39354118.138443232</v>
      </c>
      <c r="BC49" s="119">
        <f t="shared" ca="1" si="14"/>
        <v>40521268.535220452</v>
      </c>
      <c r="BD49" s="119">
        <f t="shared" ca="1" si="14"/>
        <v>41680761.505321585</v>
      </c>
      <c r="BE49" s="119">
        <f t="shared" ca="1" si="14"/>
        <v>42832633.442540839</v>
      </c>
      <c r="BF49" s="119">
        <f t="shared" ca="1" si="14"/>
        <v>43976920.588199824</v>
      </c>
      <c r="BG49" s="119">
        <f t="shared" ca="1" si="14"/>
        <v>45113659.031744428</v>
      </c>
      <c r="BH49" s="119">
        <f t="shared" ca="1" si="14"/>
        <v>46242884.711339533</v>
      </c>
      <c r="BI49" s="119">
        <f t="shared" ca="1" si="14"/>
        <v>47364633.414461382</v>
      </c>
      <c r="BJ49" s="119">
        <f t="shared" ca="1" si="14"/>
        <v>48478940.778487787</v>
      </c>
      <c r="BK49" s="119">
        <f t="shared" ca="1" si="14"/>
        <v>49585842.291286133</v>
      </c>
      <c r="BL49" s="119">
        <f t="shared" ca="1" si="14"/>
        <v>50609621.743571863</v>
      </c>
      <c r="BM49" s="119">
        <f t="shared" ca="1" si="14"/>
        <v>51947400.20067139</v>
      </c>
      <c r="BN49" s="119">
        <f t="shared" ca="1" si="14"/>
        <v>53271779.708449736</v>
      </c>
      <c r="BO49" s="119">
        <f t="shared" ca="1" si="14"/>
        <v>54582855.324293382</v>
      </c>
      <c r="BP49" s="119">
        <f t="shared" ca="1" si="14"/>
        <v>55880721.5141472</v>
      </c>
      <c r="BQ49" s="119">
        <f t="shared" ca="1" si="15"/>
        <v>57165472.155946426</v>
      </c>
      <c r="BR49" s="119">
        <f t="shared" ca="1" si="15"/>
        <v>58437200.543029316</v>
      </c>
      <c r="BS49" s="119">
        <f t="shared" ca="1" si="15"/>
        <v>59695999.387531094</v>
      </c>
      <c r="BT49" s="119">
        <f t="shared" ca="1" si="15"/>
        <v>60941960.823758811</v>
      </c>
      <c r="BU49" s="119">
        <f t="shared" ca="1" si="15"/>
        <v>62175176.411547609</v>
      </c>
      <c r="BV49" s="119">
        <f t="shared" ca="1" si="15"/>
        <v>63313267.156871781</v>
      </c>
      <c r="BW49" s="119">
        <f t="shared" ca="1" si="15"/>
        <v>64679962.915295199</v>
      </c>
      <c r="BX49" s="119">
        <f t="shared" ca="1" si="15"/>
        <v>66028322.838606648</v>
      </c>
      <c r="BY49" s="119">
        <f t="shared" ca="1" si="15"/>
        <v>67358515.74384436</v>
      </c>
      <c r="BZ49" s="119">
        <f t="shared" ca="1" si="15"/>
        <v>68670709.094105572</v>
      </c>
      <c r="CA49" s="119">
        <f t="shared" ca="1" si="15"/>
        <v>69965069.008647546</v>
      </c>
      <c r="CB49" s="119">
        <f t="shared" ca="1" si="15"/>
        <v>71241760.272916481</v>
      </c>
      <c r="CC49" s="119">
        <f t="shared" ca="1" si="15"/>
        <v>72500946.348504841</v>
      </c>
      <c r="CD49" s="119">
        <f t="shared" ca="1" si="15"/>
        <v>73742789.383037627</v>
      </c>
      <c r="CE49" s="119">
        <f t="shared" ca="1" si="15"/>
        <v>74967450.219988123</v>
      </c>
      <c r="CF49" s="119">
        <f t="shared" ca="1" si="15"/>
        <v>76175088.408423454</v>
      </c>
    </row>
    <row r="50" spans="1:84" x14ac:dyDescent="0.2">
      <c r="A50" s="202"/>
      <c r="B50" s="118" t="s">
        <v>169</v>
      </c>
      <c r="C50" s="118"/>
      <c r="D50" s="119">
        <f ca="1">'Frequency &amp; Severity Prediction'!AG4</f>
        <v>6554303.4882851522</v>
      </c>
      <c r="E50" s="119">
        <f t="shared" ca="1" si="14"/>
        <v>6705277.5272480492</v>
      </c>
      <c r="F50" s="119">
        <f t="shared" ca="1" si="14"/>
        <v>6866119.429519441</v>
      </c>
      <c r="G50" s="119">
        <f t="shared" ca="1" si="14"/>
        <v>7028753.2492532386</v>
      </c>
      <c r="H50" s="119">
        <f t="shared" ca="1" si="14"/>
        <v>7193195.3851461513</v>
      </c>
      <c r="I50" s="119">
        <f t="shared" ca="1" si="14"/>
        <v>7359462.3727252735</v>
      </c>
      <c r="J50" s="119">
        <f t="shared" ca="1" si="14"/>
        <v>7527570.8854299188</v>
      </c>
      <c r="K50" s="119">
        <f t="shared" ca="1" si="14"/>
        <v>7697537.7357016951</v>
      </c>
      <c r="L50" s="119">
        <f t="shared" ca="1" si="14"/>
        <v>7869379.8760829121</v>
      </c>
      <c r="M50" s="119">
        <f t="shared" ca="1" si="14"/>
        <v>8043114.4003233649</v>
      </c>
      <c r="N50" s="119">
        <f t="shared" ca="1" si="14"/>
        <v>8201053.9593343288</v>
      </c>
      <c r="O50" s="119">
        <f t="shared" ca="1" si="14"/>
        <v>8415522.5945882238</v>
      </c>
      <c r="P50" s="119">
        <f t="shared" ca="1" si="14"/>
        <v>8631671.4793793652</v>
      </c>
      <c r="Q50" s="119">
        <f t="shared" ca="1" si="14"/>
        <v>8849511.0450508986</v>
      </c>
      <c r="R50" s="119">
        <f t="shared" ca="1" si="14"/>
        <v>9069051.7813614104</v>
      </c>
      <c r="S50" s="119">
        <f t="shared" ca="1" si="14"/>
        <v>9290304.2367934603</v>
      </c>
      <c r="T50" s="119">
        <f t="shared" ca="1" si="14"/>
        <v>9513279.0188636966</v>
      </c>
      <c r="U50" s="119">
        <f t="shared" ca="1" si="14"/>
        <v>9737986.7944345325</v>
      </c>
      <c r="V50" s="119">
        <f t="shared" ca="1" si="14"/>
        <v>9964438.2900274117</v>
      </c>
      <c r="W50" s="119">
        <f t="shared" ca="1" si="14"/>
        <v>10192644.292137671</v>
      </c>
      <c r="X50" s="119">
        <f t="shared" ca="1" si="14"/>
        <v>10400379.397238167</v>
      </c>
      <c r="Y50" s="119">
        <f t="shared" ca="1" si="14"/>
        <v>10687839.287948785</v>
      </c>
      <c r="Z50" s="119">
        <f t="shared" ca="1" si="14"/>
        <v>10976472.576210091</v>
      </c>
      <c r="AA50" s="119">
        <f t="shared" ca="1" si="14"/>
        <v>11266282.948052315</v>
      </c>
      <c r="AB50" s="119">
        <f t="shared" ca="1" si="14"/>
        <v>11557274.099866649</v>
      </c>
      <c r="AC50" s="119">
        <f t="shared" ca="1" si="14"/>
        <v>11849449.738432622</v>
      </c>
      <c r="AD50" s="119">
        <f t="shared" ca="1" si="14"/>
        <v>12142813.58094555</v>
      </c>
      <c r="AE50" s="119">
        <f t="shared" ca="1" si="14"/>
        <v>12437369.35504405</v>
      </c>
      <c r="AF50" s="119">
        <f t="shared" ca="1" si="14"/>
        <v>12733120.798837632</v>
      </c>
      <c r="AG50" s="119">
        <f t="shared" ca="1" si="14"/>
        <v>13030071.660934344</v>
      </c>
      <c r="AH50" s="119">
        <f t="shared" ca="1" si="14"/>
        <v>13301546.159628354</v>
      </c>
      <c r="AI50" s="119">
        <f t="shared" ca="1" si="14"/>
        <v>13689441.200401679</v>
      </c>
      <c r="AJ50" s="119">
        <f t="shared" ca="1" si="14"/>
        <v>14077426.431714227</v>
      </c>
      <c r="AK50" s="119">
        <f t="shared" ca="1" si="14"/>
        <v>14465501.869314795</v>
      </c>
      <c r="AL50" s="119">
        <f t="shared" ca="1" si="14"/>
        <v>14853667.528954633</v>
      </c>
      <c r="AM50" s="119">
        <f t="shared" ca="1" si="14"/>
        <v>15241923.426387427</v>
      </c>
      <c r="AN50" s="119">
        <f t="shared" ca="1" si="14"/>
        <v>15630269.577369319</v>
      </c>
      <c r="AO50" s="119">
        <f t="shared" ca="1" si="14"/>
        <v>16018705.997658892</v>
      </c>
      <c r="AP50" s="119">
        <f t="shared" ca="1" si="14"/>
        <v>16407232.703017173</v>
      </c>
      <c r="AQ50" s="119">
        <f t="shared" ca="1" si="14"/>
        <v>16795849.709207643</v>
      </c>
      <c r="AR50" s="119">
        <f t="shared" ca="1" si="14"/>
        <v>17156372.776383493</v>
      </c>
      <c r="AS50" s="119">
        <f t="shared" ca="1" si="14"/>
        <v>17675678.2566902</v>
      </c>
      <c r="AT50" s="119">
        <f t="shared" ca="1" si="14"/>
        <v>18193361.271548301</v>
      </c>
      <c r="AU50" s="119">
        <f t="shared" ca="1" si="14"/>
        <v>18709425.559763752</v>
      </c>
      <c r="AV50" s="119">
        <f t="shared" ca="1" si="14"/>
        <v>19223874.852515463</v>
      </c>
      <c r="AW50" s="119">
        <f t="shared" ca="1" si="14"/>
        <v>19736712.87336985</v>
      </c>
      <c r="AX50" s="119">
        <f t="shared" ca="1" si="14"/>
        <v>20247943.338295359</v>
      </c>
      <c r="AY50" s="119">
        <f t="shared" ca="1" si="14"/>
        <v>20757569.955676991</v>
      </c>
      <c r="AZ50" s="119">
        <f t="shared" ca="1" si="14"/>
        <v>21265596.426330779</v>
      </c>
      <c r="BA50" s="119">
        <f t="shared" ca="1" si="14"/>
        <v>21772026.443518236</v>
      </c>
      <c r="BB50" s="119">
        <f t="shared" ca="1" si="14"/>
        <v>22241326.038382806</v>
      </c>
      <c r="BC50" s="119">
        <f t="shared" ca="1" si="14"/>
        <v>22900951.351780232</v>
      </c>
      <c r="BD50" s="119">
        <f t="shared" ca="1" si="14"/>
        <v>23556249.003134295</v>
      </c>
      <c r="BE50" s="119">
        <f t="shared" ca="1" si="14"/>
        <v>24207239.560717914</v>
      </c>
      <c r="BF50" s="119">
        <f t="shared" ca="1" si="14"/>
        <v>24853943.506632801</v>
      </c>
      <c r="BG50" s="119">
        <f t="shared" ca="1" si="14"/>
        <v>25496381.237146754</v>
      </c>
      <c r="BH50" s="119">
        <f t="shared" ca="1" si="14"/>
        <v>26134573.063029774</v>
      </c>
      <c r="BI50" s="119">
        <f t="shared" ca="1" si="14"/>
        <v>26768539.209888857</v>
      </c>
      <c r="BJ50" s="119">
        <f t="shared" ca="1" si="14"/>
        <v>27398299.818501558</v>
      </c>
      <c r="BK50" s="119">
        <f t="shared" ca="1" si="14"/>
        <v>28023874.945148293</v>
      </c>
      <c r="BL50" s="119">
        <f t="shared" ca="1" si="14"/>
        <v>28602472.908125915</v>
      </c>
      <c r="BM50" s="119">
        <f t="shared" ca="1" si="14"/>
        <v>29358530.170717962</v>
      </c>
      <c r="BN50" s="119">
        <f t="shared" ca="1" si="14"/>
        <v>30107014.899239343</v>
      </c>
      <c r="BO50" s="119">
        <f t="shared" ca="1" si="14"/>
        <v>30847980.816208187</v>
      </c>
      <c r="BP50" s="119">
        <f t="shared" ca="1" si="14"/>
        <v>31581481.309884205</v>
      </c>
      <c r="BQ50" s="119">
        <f t="shared" ca="1" si="15"/>
        <v>32307569.43620827</v>
      </c>
      <c r="BR50" s="119">
        <f t="shared" ca="1" si="15"/>
        <v>33026297.920731142</v>
      </c>
      <c r="BS50" s="119">
        <f t="shared" ca="1" si="15"/>
        <v>33737719.160531566</v>
      </c>
      <c r="BT50" s="119">
        <f t="shared" ca="1" si="15"/>
        <v>34441885.226123616</v>
      </c>
      <c r="BU50" s="119">
        <f t="shared" ca="1" si="15"/>
        <v>35138847.863353513</v>
      </c>
      <c r="BV50" s="119">
        <f t="shared" ca="1" si="15"/>
        <v>35782049.8591135</v>
      </c>
      <c r="BW50" s="119">
        <f t="shared" ca="1" si="15"/>
        <v>36554449.988915324</v>
      </c>
      <c r="BX50" s="119">
        <f t="shared" ca="1" si="15"/>
        <v>37316487.460215271</v>
      </c>
      <c r="BY50" s="119">
        <f t="shared" ca="1" si="15"/>
        <v>38068257.681447461</v>
      </c>
      <c r="BZ50" s="119">
        <f t="shared" ca="1" si="15"/>
        <v>38809855.295854375</v>
      </c>
      <c r="CA50" s="119">
        <f t="shared" ca="1" si="15"/>
        <v>39541374.187195495</v>
      </c>
      <c r="CB50" s="119">
        <f t="shared" ca="1" si="15"/>
        <v>40262907.48541525</v>
      </c>
      <c r="CC50" s="119">
        <f t="shared" ca="1" si="15"/>
        <v>40974547.57227046</v>
      </c>
      <c r="CD50" s="119">
        <f t="shared" ca="1" si="15"/>
        <v>41676386.086917736</v>
      </c>
      <c r="CE50" s="119">
        <f t="shared" ca="1" si="15"/>
        <v>42368513.93146082</v>
      </c>
      <c r="CF50" s="119">
        <f t="shared" ca="1" si="15"/>
        <v>43051021.276458457</v>
      </c>
    </row>
    <row r="51" spans="1:84" x14ac:dyDescent="0.2">
      <c r="A51" s="202"/>
      <c r="B51" s="118" t="s">
        <v>170</v>
      </c>
      <c r="C51" s="118"/>
      <c r="D51" s="119">
        <f ca="1">'Frequency &amp; Severity Prediction'!AG5</f>
        <v>5945350.276752308</v>
      </c>
      <c r="E51" s="119">
        <f t="shared" ca="1" si="14"/>
        <v>5960295.6107831774</v>
      </c>
      <c r="F51" s="119">
        <f t="shared" ca="1" si="14"/>
        <v>6103267.3640390998</v>
      </c>
      <c r="G51" s="119">
        <f t="shared" ca="1" si="14"/>
        <v>6247831.9458905067</v>
      </c>
      <c r="H51" s="119">
        <f t="shared" ca="1" si="14"/>
        <v>6394003.933076337</v>
      </c>
      <c r="I51" s="119">
        <f t="shared" ca="1" si="14"/>
        <v>6541798.0239635352</v>
      </c>
      <c r="J51" s="119">
        <f t="shared" ca="1" si="14"/>
        <v>6691229.0395086911</v>
      </c>
      <c r="K51" s="119">
        <f t="shared" ca="1" si="14"/>
        <v>6842311.924227003</v>
      </c>
      <c r="L51" s="119">
        <f t="shared" ca="1" si="14"/>
        <v>6995061.7471686509</v>
      </c>
      <c r="M51" s="119">
        <f t="shared" ca="1" si="14"/>
        <v>7149493.7029026086</v>
      </c>
      <c r="N51" s="119">
        <f t="shared" ca="1" si="14"/>
        <v>7289885.5743078813</v>
      </c>
      <c r="O51" s="119">
        <f t="shared" ca="1" si="14"/>
        <v>7480525.9259055397</v>
      </c>
      <c r="P51" s="119">
        <f t="shared" ca="1" si="14"/>
        <v>7672659.8449060647</v>
      </c>
      <c r="Q51" s="119">
        <f t="shared" ca="1" si="14"/>
        <v>7866296.6036905795</v>
      </c>
      <c r="R51" s="119">
        <f t="shared" ca="1" si="14"/>
        <v>8061445.5265654679</v>
      </c>
      <c r="S51" s="119">
        <f t="shared" ca="1" si="14"/>
        <v>8258115.9900366301</v>
      </c>
      <c r="T51" s="119">
        <f t="shared" ca="1" si="14"/>
        <v>8456317.4230851457</v>
      </c>
      <c r="U51" s="119">
        <f t="shared" ca="1" si="14"/>
        <v>8656059.3074443135</v>
      </c>
      <c r="V51" s="119">
        <f t="shared" ca="1" si="14"/>
        <v>8857351.1778781191</v>
      </c>
      <c r="W51" s="119">
        <f t="shared" ca="1" si="14"/>
        <v>9060202.6224611141</v>
      </c>
      <c r="X51" s="119">
        <f t="shared" ca="1" si="14"/>
        <v>9244857.5647963993</v>
      </c>
      <c r="Y51" s="119">
        <f t="shared" ca="1" si="14"/>
        <v>9500379.5648800991</v>
      </c>
      <c r="Z51" s="119">
        <f t="shared" ca="1" si="14"/>
        <v>9756944.5935696457</v>
      </c>
      <c r="AA51" s="119">
        <f t="shared" ca="1" si="14"/>
        <v>10014555.927363249</v>
      </c>
      <c r="AB51" s="119">
        <f t="shared" ca="1" si="14"/>
        <v>10273216.851968935</v>
      </c>
      <c r="AC51" s="119">
        <f t="shared" ca="1" si="14"/>
        <v>10532930.662328886</v>
      </c>
      <c r="AD51" s="119">
        <f t="shared" ca="1" si="14"/>
        <v>10793700.662643833</v>
      </c>
      <c r="AE51" s="119">
        <f t="shared" ca="1" si="14"/>
        <v>11055530.166397525</v>
      </c>
      <c r="AF51" s="119">
        <f t="shared" ca="1" si="14"/>
        <v>11318422.49638124</v>
      </c>
      <c r="AG51" s="119">
        <f t="shared" ca="1" si="14"/>
        <v>11582380.984718369</v>
      </c>
      <c r="AH51" s="119">
        <f t="shared" ca="1" si="14"/>
        <v>11823693.630828865</v>
      </c>
      <c r="AI51" s="119">
        <f t="shared" ca="1" si="14"/>
        <v>12168492.052604953</v>
      </c>
      <c r="AJ51" s="119">
        <f t="shared" ca="1" si="14"/>
        <v>12513370.644407246</v>
      </c>
      <c r="AK51" s="119">
        <f t="shared" ca="1" si="14"/>
        <v>12858329.42023479</v>
      </c>
      <c r="AL51" s="119">
        <f t="shared" ca="1" si="14"/>
        <v>13203368.394088808</v>
      </c>
      <c r="AM51" s="119">
        <f t="shared" ca="1" si="14"/>
        <v>13548487.579972696</v>
      </c>
      <c r="AN51" s="119">
        <f t="shared" ca="1" si="14"/>
        <v>13893686.991892023</v>
      </c>
      <c r="AO51" s="119">
        <f t="shared" ca="1" si="14"/>
        <v>14238966.643854536</v>
      </c>
      <c r="AP51" s="119">
        <f t="shared" ca="1" si="14"/>
        <v>14584326.549870152</v>
      </c>
      <c r="AQ51" s="119">
        <f t="shared" ca="1" si="14"/>
        <v>14929766.723950967</v>
      </c>
      <c r="AR51" s="119">
        <f t="shared" ca="1" si="14"/>
        <v>15250234.302830765</v>
      </c>
      <c r="AS51" s="119">
        <f t="shared" ca="1" si="14"/>
        <v>15711842.962927202</v>
      </c>
      <c r="AT51" s="119">
        <f t="shared" ca="1" si="14"/>
        <v>16172009.419676691</v>
      </c>
      <c r="AU51" s="119">
        <f t="shared" ca="1" si="14"/>
        <v>16630736.996489596</v>
      </c>
      <c r="AV51" s="119">
        <f t="shared" ca="1" si="14"/>
        <v>17088029.0099966</v>
      </c>
      <c r="AW51" s="119">
        <f t="shared" ca="1" si="14"/>
        <v>17543888.77006169</v>
      </c>
      <c r="AX51" s="119">
        <f t="shared" ca="1" si="14"/>
        <v>17998319.579795036</v>
      </c>
      <c r="AY51" s="119">
        <f t="shared" ca="1" si="14"/>
        <v>18451324.735565919</v>
      </c>
      <c r="AZ51" s="119">
        <f t="shared" ca="1" si="14"/>
        <v>18902907.527015597</v>
      </c>
      <c r="BA51" s="119">
        <f t="shared" ca="1" si="14"/>
        <v>19353071.237070128</v>
      </c>
      <c r="BB51" s="119">
        <f t="shared" ca="1" si="14"/>
        <v>19770229.856388547</v>
      </c>
      <c r="BC51" s="119">
        <f t="shared" ca="1" si="14"/>
        <v>20356568.280745719</v>
      </c>
      <c r="BD51" s="119">
        <f t="shared" ca="1" si="14"/>
        <v>20939059.862824216</v>
      </c>
      <c r="BE51" s="119">
        <f t="shared" ca="1" si="14"/>
        <v>21517722.885683376</v>
      </c>
      <c r="BF51" s="119">
        <f t="shared" ca="1" si="14"/>
        <v>22092575.555785254</v>
      </c>
      <c r="BG51" s="119">
        <f t="shared" ca="1" si="14"/>
        <v>22663636.003294475</v>
      </c>
      <c r="BH51" s="119">
        <f t="shared" ca="1" si="14"/>
        <v>23230922.282377005</v>
      </c>
      <c r="BI51" s="119">
        <f t="shared" ca="1" si="14"/>
        <v>23794452.371497735</v>
      </c>
      <c r="BJ51" s="119">
        <f t="shared" ca="1" si="14"/>
        <v>24354244.173716988</v>
      </c>
      <c r="BK51" s="119">
        <f t="shared" ca="1" si="14"/>
        <v>24910315.516985904</v>
      </c>
      <c r="BL51" s="119">
        <f t="shared" ca="1" si="14"/>
        <v>25424629.038705107</v>
      </c>
      <c r="BM51" s="119">
        <f t="shared" ca="1" si="14"/>
        <v>26096685.454776753</v>
      </c>
      <c r="BN51" s="119">
        <f t="shared" ca="1" si="14"/>
        <v>26762010.674205091</v>
      </c>
      <c r="BO51" s="119">
        <f t="shared" ca="1" si="14"/>
        <v>27420652.450731508</v>
      </c>
      <c r="BP51" s="119">
        <f t="shared" ref="BP51:CF53" ca="1" si="16">BO51*(BP$40/BO$40)*(BP13/BO13)</f>
        <v>28072658.240976367</v>
      </c>
      <c r="BQ51" s="119">
        <f t="shared" ca="1" si="16"/>
        <v>28718075.206163079</v>
      </c>
      <c r="BR51" s="119">
        <f t="shared" ca="1" si="16"/>
        <v>29356950.213832546</v>
      </c>
      <c r="BS51" s="119">
        <f t="shared" ca="1" si="16"/>
        <v>29989329.839548152</v>
      </c>
      <c r="BT51" s="119">
        <f t="shared" ca="1" si="16"/>
        <v>30615260.368591189</v>
      </c>
      <c r="BU51" s="119">
        <f t="shared" ca="1" si="16"/>
        <v>31234787.797646932</v>
      </c>
      <c r="BV51" s="119">
        <f t="shared" ca="1" si="16"/>
        <v>31806527.597617395</v>
      </c>
      <c r="BW51" s="119">
        <f t="shared" ca="1" si="16"/>
        <v>32493111.125997558</v>
      </c>
      <c r="BX51" s="119">
        <f t="shared" ca="1" si="16"/>
        <v>33170483.326772884</v>
      </c>
      <c r="BY51" s="119">
        <f t="shared" ca="1" si="16"/>
        <v>33838729.008136459</v>
      </c>
      <c r="BZ51" s="119">
        <f t="shared" ca="1" si="16"/>
        <v>34497932.298105419</v>
      </c>
      <c r="CA51" s="119">
        <f t="shared" ca="1" si="16"/>
        <v>35148176.649595357</v>
      </c>
      <c r="CB51" s="119">
        <f t="shared" ca="1" si="16"/>
        <v>35789544.845458545</v>
      </c>
      <c r="CC51" s="119">
        <f t="shared" ca="1" si="16"/>
        <v>36422119.003486171</v>
      </c>
      <c r="CD51" s="119">
        <f t="shared" ca="1" si="16"/>
        <v>37045980.581374891</v>
      </c>
      <c r="CE51" s="119">
        <f t="shared" ca="1" si="16"/>
        <v>37661210.381657898</v>
      </c>
      <c r="CF51" s="119">
        <f t="shared" ca="1" si="16"/>
        <v>38267888.556600824</v>
      </c>
    </row>
    <row r="52" spans="1:84" x14ac:dyDescent="0.2">
      <c r="A52" s="202"/>
      <c r="B52" s="118" t="s">
        <v>171</v>
      </c>
      <c r="C52" s="118"/>
      <c r="D52" s="119">
        <f ca="1">'Frequency &amp; Severity Prediction'!AG6</f>
        <v>4777272.1020109216</v>
      </c>
      <c r="E52" s="119">
        <f t="shared" ref="E52:BP53" ca="1" si="17">D52*(E$40/D$40)*(E14/D14)</f>
        <v>4825319.771760745</v>
      </c>
      <c r="F52" s="119">
        <f t="shared" ca="1" si="17"/>
        <v>4941066.451596722</v>
      </c>
      <c r="G52" s="119">
        <f t="shared" ca="1" si="17"/>
        <v>5058102.6492379773</v>
      </c>
      <c r="H52" s="119">
        <f t="shared" ca="1" si="17"/>
        <v>5176440.165680835</v>
      </c>
      <c r="I52" s="119">
        <f t="shared" ca="1" si="17"/>
        <v>5296090.9003888899</v>
      </c>
      <c r="J52" s="119">
        <f t="shared" ca="1" si="17"/>
        <v>5417066.8520715246</v>
      </c>
      <c r="K52" s="119">
        <f t="shared" ca="1" si="17"/>
        <v>5539380.1194683621</v>
      </c>
      <c r="L52" s="119">
        <f t="shared" ca="1" si="17"/>
        <v>5663042.9021397131</v>
      </c>
      <c r="M52" s="119">
        <f t="shared" ca="1" si="17"/>
        <v>5788067.5012630494</v>
      </c>
      <c r="N52" s="119">
        <f t="shared" ca="1" si="17"/>
        <v>5901725.5674268752</v>
      </c>
      <c r="O52" s="119">
        <f t="shared" ca="1" si="17"/>
        <v>6056063.6603555791</v>
      </c>
      <c r="P52" s="119">
        <f t="shared" ca="1" si="17"/>
        <v>6211610.9114855099</v>
      </c>
      <c r="Q52" s="119">
        <f t="shared" ca="1" si="17"/>
        <v>6368374.8275255421</v>
      </c>
      <c r="R52" s="119">
        <f t="shared" ca="1" si="17"/>
        <v>6526362.9572220612</v>
      </c>
      <c r="S52" s="119">
        <f t="shared" ca="1" si="17"/>
        <v>6685582.891580997</v>
      </c>
      <c r="T52" s="119">
        <f t="shared" ca="1" si="17"/>
        <v>6846042.2640909879</v>
      </c>
      <c r="U52" s="119">
        <f t="shared" ca="1" si="17"/>
        <v>7007748.7509476682</v>
      </c>
      <c r="V52" s="119">
        <f t="shared" ca="1" si="17"/>
        <v>7170710.0712791141</v>
      </c>
      <c r="W52" s="119">
        <f t="shared" ca="1" si="17"/>
        <v>7334933.9873724207</v>
      </c>
      <c r="X52" s="119">
        <f t="shared" ca="1" si="17"/>
        <v>7484426.4290881949</v>
      </c>
      <c r="Y52" s="119">
        <f t="shared" ca="1" si="17"/>
        <v>7691291.2290308466</v>
      </c>
      <c r="Z52" s="119">
        <f t="shared" ca="1" si="17"/>
        <v>7899000.4412112413</v>
      </c>
      <c r="AA52" s="119">
        <f t="shared" ca="1" si="17"/>
        <v>8107556.718207811</v>
      </c>
      <c r="AB52" s="119">
        <f t="shared" ca="1" si="17"/>
        <v>8316962.7200550465</v>
      </c>
      <c r="AC52" s="119">
        <f t="shared" ca="1" si="17"/>
        <v>8527221.114263203</v>
      </c>
      <c r="AD52" s="119">
        <f t="shared" ca="1" si="17"/>
        <v>8738334.5758380443</v>
      </c>
      <c r="AE52" s="119">
        <f t="shared" ca="1" si="17"/>
        <v>8950305.7873006556</v>
      </c>
      <c r="AF52" s="119">
        <f t="shared" ca="1" si="17"/>
        <v>9163137.4387072846</v>
      </c>
      <c r="AG52" s="119">
        <f t="shared" ca="1" si="17"/>
        <v>9376832.2276692484</v>
      </c>
      <c r="AH52" s="119">
        <f t="shared" ca="1" si="17"/>
        <v>9572193.4577978794</v>
      </c>
      <c r="AI52" s="119">
        <f t="shared" ca="1" si="17"/>
        <v>9851334.4183331318</v>
      </c>
      <c r="AJ52" s="119">
        <f t="shared" ca="1" si="17"/>
        <v>10130540.282698296</v>
      </c>
      <c r="AK52" s="119">
        <f t="shared" ca="1" si="17"/>
        <v>10409811.062226681</v>
      </c>
      <c r="AL52" s="119">
        <f t="shared" ca="1" si="17"/>
        <v>10689146.76825336</v>
      </c>
      <c r="AM52" s="119">
        <f t="shared" ca="1" si="17"/>
        <v>10968547.412115162</v>
      </c>
      <c r="AN52" s="119">
        <f t="shared" ca="1" si="17"/>
        <v>11248013.005150681</v>
      </c>
      <c r="AO52" s="119">
        <f t="shared" ca="1" si="17"/>
        <v>11527543.558700267</v>
      </c>
      <c r="AP52" s="119">
        <f t="shared" ca="1" si="17"/>
        <v>11807139.084106032</v>
      </c>
      <c r="AQ52" s="119">
        <f t="shared" ca="1" si="17"/>
        <v>12086799.592711847</v>
      </c>
      <c r="AR52" s="119">
        <f t="shared" ca="1" si="17"/>
        <v>12346242.856193505</v>
      </c>
      <c r="AS52" s="119">
        <f t="shared" ca="1" si="17"/>
        <v>12719950.729063028</v>
      </c>
      <c r="AT52" s="119">
        <f t="shared" ca="1" si="17"/>
        <v>13092491.026902825</v>
      </c>
      <c r="AU52" s="119">
        <f t="shared" ca="1" si="17"/>
        <v>13463866.44027034</v>
      </c>
      <c r="AV52" s="119">
        <f t="shared" ca="1" si="17"/>
        <v>13834079.654234353</v>
      </c>
      <c r="AW52" s="119">
        <f t="shared" ca="1" si="17"/>
        <v>14203133.348385466</v>
      </c>
      <c r="AX52" s="119">
        <f t="shared" ca="1" si="17"/>
        <v>14571030.196846552</v>
      </c>
      <c r="AY52" s="119">
        <f t="shared" ca="1" si="17"/>
        <v>14937772.86828321</v>
      </c>
      <c r="AZ52" s="119">
        <f t="shared" ca="1" si="17"/>
        <v>15303364.025914183</v>
      </c>
      <c r="BA52" s="119">
        <f t="shared" ca="1" si="17"/>
        <v>15667806.327521753</v>
      </c>
      <c r="BB52" s="119">
        <f t="shared" ca="1" si="17"/>
        <v>16005528.458302628</v>
      </c>
      <c r="BC52" s="119">
        <f t="shared" ca="1" si="17"/>
        <v>16480214.711594343</v>
      </c>
      <c r="BD52" s="119">
        <f t="shared" ca="1" si="17"/>
        <v>16951786.648865797</v>
      </c>
      <c r="BE52" s="119">
        <f t="shared" ca="1" si="17"/>
        <v>17420259.071666025</v>
      </c>
      <c r="BF52" s="119">
        <f t="shared" ca="1" si="17"/>
        <v>17885646.719532628</v>
      </c>
      <c r="BG52" s="119">
        <f t="shared" ca="1" si="17"/>
        <v>18347964.27023457</v>
      </c>
      <c r="BH52" s="119">
        <f t="shared" ca="1" si="17"/>
        <v>18807226.340013996</v>
      </c>
      <c r="BI52" s="119">
        <f t="shared" ca="1" si="17"/>
        <v>19263447.483827204</v>
      </c>
      <c r="BJ52" s="119">
        <f t="shared" ca="1" si="17"/>
        <v>19716642.195584666</v>
      </c>
      <c r="BK52" s="119">
        <f t="shared" ca="1" si="17"/>
        <v>20166824.908390157</v>
      </c>
      <c r="BL52" s="119">
        <f t="shared" ca="1" si="17"/>
        <v>20583201.438565224</v>
      </c>
      <c r="BM52" s="119">
        <f t="shared" ca="1" si="17"/>
        <v>21127283.028468631</v>
      </c>
      <c r="BN52" s="119">
        <f t="shared" ca="1" si="17"/>
        <v>21665915.194656909</v>
      </c>
      <c r="BO52" s="119">
        <f t="shared" ca="1" si="17"/>
        <v>22199136.597473025</v>
      </c>
      <c r="BP52" s="119">
        <f t="shared" ca="1" si="17"/>
        <v>22726985.656717524</v>
      </c>
      <c r="BQ52" s="119">
        <f t="shared" ca="1" si="16"/>
        <v>23249500.553044286</v>
      </c>
      <c r="BR52" s="119">
        <f t="shared" ca="1" si="16"/>
        <v>23766719.229348533</v>
      </c>
      <c r="BS52" s="119">
        <f t="shared" ca="1" si="16"/>
        <v>24278679.392147105</v>
      </c>
      <c r="BT52" s="119">
        <f t="shared" ca="1" si="16"/>
        <v>24785418.51295108</v>
      </c>
      <c r="BU52" s="119">
        <f t="shared" ca="1" si="16"/>
        <v>25286973.829630751</v>
      </c>
      <c r="BV52" s="119">
        <f t="shared" ca="1" si="16"/>
        <v>25749841.368634827</v>
      </c>
      <c r="BW52" s="119">
        <f t="shared" ca="1" si="16"/>
        <v>26305683.778273758</v>
      </c>
      <c r="BX52" s="119">
        <f t="shared" ca="1" si="16"/>
        <v>26854068.906576611</v>
      </c>
      <c r="BY52" s="119">
        <f t="shared" ca="1" si="16"/>
        <v>27395065.412327718</v>
      </c>
      <c r="BZ52" s="119">
        <f t="shared" ca="1" si="16"/>
        <v>27928741.403656438</v>
      </c>
      <c r="CA52" s="119">
        <f t="shared" ca="1" si="16"/>
        <v>28455164.442145273</v>
      </c>
      <c r="CB52" s="119">
        <f t="shared" ca="1" si="16"/>
        <v>28974401.546908699</v>
      </c>
      <c r="CC52" s="119">
        <f t="shared" ca="1" si="16"/>
        <v>29486519.19864285</v>
      </c>
      <c r="CD52" s="119">
        <f t="shared" ca="1" si="16"/>
        <v>29991583.343646344</v>
      </c>
      <c r="CE52" s="119">
        <f t="shared" ca="1" si="16"/>
        <v>30489659.397812378</v>
      </c>
      <c r="CF52" s="119">
        <f t="shared" ca="1" si="16"/>
        <v>30980812.250592314</v>
      </c>
    </row>
    <row r="53" spans="1:84" x14ac:dyDescent="0.2">
      <c r="A53" s="202"/>
      <c r="B53" s="118" t="s">
        <v>172</v>
      </c>
      <c r="C53" s="118"/>
      <c r="D53" s="119">
        <f ca="1">'Frequency &amp; Severity Prediction'!AG7</f>
        <v>1951084.9008106119</v>
      </c>
      <c r="E53" s="119">
        <f t="shared" ca="1" si="17"/>
        <v>2024107.8742079253</v>
      </c>
      <c r="F53" s="119">
        <f t="shared" ca="1" si="17"/>
        <v>2072660.8773561365</v>
      </c>
      <c r="G53" s="119">
        <f t="shared" ca="1" si="17"/>
        <v>2121754.8028197698</v>
      </c>
      <c r="H53" s="119">
        <f t="shared" ca="1" si="17"/>
        <v>2171394.6008385434</v>
      </c>
      <c r="I53" s="119">
        <f t="shared" ca="1" si="17"/>
        <v>2221585.2629568726</v>
      </c>
      <c r="J53" s="119">
        <f t="shared" ca="1" si="17"/>
        <v>2272331.8223504415</v>
      </c>
      <c r="K53" s="119">
        <f t="shared" ca="1" si="17"/>
        <v>2323639.3541552611</v>
      </c>
      <c r="L53" s="119">
        <f t="shared" ca="1" si="17"/>
        <v>2375512.9757992434</v>
      </c>
      <c r="M53" s="119">
        <f t="shared" ca="1" si="17"/>
        <v>2427957.8473363048</v>
      </c>
      <c r="N53" s="119">
        <f t="shared" ca="1" si="17"/>
        <v>2475634.7262937999</v>
      </c>
      <c r="O53" s="119">
        <f t="shared" ca="1" si="17"/>
        <v>2540375.9173368202</v>
      </c>
      <c r="P53" s="119">
        <f t="shared" ca="1" si="17"/>
        <v>2605624.3217360596</v>
      </c>
      <c r="Q53" s="119">
        <f t="shared" ca="1" si="17"/>
        <v>2671383.0883789002</v>
      </c>
      <c r="R53" s="119">
        <f t="shared" ca="1" si="17"/>
        <v>2737655.3837864683</v>
      </c>
      <c r="S53" s="119">
        <f t="shared" ca="1" si="17"/>
        <v>2804444.3922067732</v>
      </c>
      <c r="T53" s="119">
        <f t="shared" ca="1" si="17"/>
        <v>2871753.3157083173</v>
      </c>
      <c r="U53" s="119">
        <f t="shared" ca="1" si="17"/>
        <v>2939585.3742741835</v>
      </c>
      <c r="V53" s="119">
        <f t="shared" ca="1" si="17"/>
        <v>3007943.8058965993</v>
      </c>
      <c r="W53" s="119">
        <f t="shared" ca="1" si="17"/>
        <v>3076831.8666719841</v>
      </c>
      <c r="X53" s="119">
        <f t="shared" ca="1" si="17"/>
        <v>3139540.4212805945</v>
      </c>
      <c r="Y53" s="119">
        <f t="shared" ca="1" si="17"/>
        <v>3226315.3274558964</v>
      </c>
      <c r="Z53" s="119">
        <f t="shared" ca="1" si="17"/>
        <v>3313444.4446556154</v>
      </c>
      <c r="AA53" s="119">
        <f t="shared" ca="1" si="17"/>
        <v>3400928.8855738607</v>
      </c>
      <c r="AB53" s="119">
        <f t="shared" ca="1" si="17"/>
        <v>3488769.7660323852</v>
      </c>
      <c r="AC53" s="119">
        <f t="shared" ca="1" si="17"/>
        <v>3576968.2049888456</v>
      </c>
      <c r="AD53" s="119">
        <f t="shared" ca="1" si="17"/>
        <v>3665525.324545091</v>
      </c>
      <c r="AE53" s="119">
        <f t="shared" ca="1" si="17"/>
        <v>3754442.2499554674</v>
      </c>
      <c r="AF53" s="119">
        <f t="shared" ca="1" si="17"/>
        <v>3843720.1096351454</v>
      </c>
      <c r="AG53" s="119">
        <f t="shared" ca="1" si="17"/>
        <v>3933360.0351684699</v>
      </c>
      <c r="AH53" s="119">
        <f t="shared" ca="1" si="17"/>
        <v>4015309.4650347554</v>
      </c>
      <c r="AI53" s="119">
        <f t="shared" ca="1" si="17"/>
        <v>4132402.5164714679</v>
      </c>
      <c r="AJ53" s="119">
        <f t="shared" ca="1" si="17"/>
        <v>4249522.7935345443</v>
      </c>
      <c r="AK53" s="119">
        <f t="shared" ca="1" si="17"/>
        <v>4366670.3009780403</v>
      </c>
      <c r="AL53" s="119">
        <f t="shared" ca="1" si="17"/>
        <v>4483845.0435567517</v>
      </c>
      <c r="AM53" s="119">
        <f t="shared" ca="1" si="17"/>
        <v>4601047.0260262117</v>
      </c>
      <c r="AN53" s="119">
        <f t="shared" ca="1" si="17"/>
        <v>4718276.2531426921</v>
      </c>
      <c r="AO53" s="119">
        <f t="shared" ca="1" si="17"/>
        <v>4835532.7296632025</v>
      </c>
      <c r="AP53" s="119">
        <f t="shared" ca="1" si="17"/>
        <v>4952816.4603454908</v>
      </c>
      <c r="AQ53" s="119">
        <f t="shared" ca="1" si="17"/>
        <v>5070127.4499480454</v>
      </c>
      <c r="AR53" s="119">
        <f t="shared" ca="1" si="17"/>
        <v>5178957.7818975905</v>
      </c>
      <c r="AS53" s="119">
        <f t="shared" ca="1" si="17"/>
        <v>5335719.4233862078</v>
      </c>
      <c r="AT53" s="119">
        <f t="shared" ca="1" si="17"/>
        <v>5491991.2946786135</v>
      </c>
      <c r="AU53" s="119">
        <f t="shared" ca="1" si="17"/>
        <v>5647774.5244002193</v>
      </c>
      <c r="AV53" s="119">
        <f t="shared" ca="1" si="17"/>
        <v>5803070.2388740703</v>
      </c>
      <c r="AW53" s="119">
        <f t="shared" ca="1" si="17"/>
        <v>5957879.5621252442</v>
      </c>
      <c r="AX53" s="119">
        <f t="shared" ca="1" si="17"/>
        <v>6112203.6158852363</v>
      </c>
      <c r="AY53" s="119">
        <f t="shared" ca="1" si="17"/>
        <v>6266043.5195963467</v>
      </c>
      <c r="AZ53" s="119">
        <f t="shared" ca="1" si="17"/>
        <v>6419400.3904160419</v>
      </c>
      <c r="BA53" s="119">
        <f t="shared" ca="1" si="17"/>
        <v>6572275.3432213292</v>
      </c>
      <c r="BB53" s="119">
        <f t="shared" ca="1" si="17"/>
        <v>6713941.814365563</v>
      </c>
      <c r="BC53" s="119">
        <f t="shared" ca="1" si="17"/>
        <v>6913061.5056011574</v>
      </c>
      <c r="BD53" s="119">
        <f t="shared" ca="1" si="17"/>
        <v>7110874.8146947306</v>
      </c>
      <c r="BE53" s="119">
        <f t="shared" ca="1" si="17"/>
        <v>7307387.9505471112</v>
      </c>
      <c r="BF53" s="119">
        <f t="shared" ca="1" si="17"/>
        <v>7502607.0960468026</v>
      </c>
      <c r="BG53" s="119">
        <f t="shared" ca="1" si="17"/>
        <v>7696538.408171813</v>
      </c>
      <c r="BH53" s="119">
        <f t="shared" ca="1" si="17"/>
        <v>7889188.0180911068</v>
      </c>
      <c r="BI53" s="119">
        <f t="shared" ca="1" si="17"/>
        <v>8080562.0312656788</v>
      </c>
      <c r="BJ53" s="119">
        <f t="shared" ca="1" si="17"/>
        <v>8270666.527549237</v>
      </c>
      <c r="BK53" s="119">
        <f t="shared" ca="1" si="17"/>
        <v>8459507.5612885151</v>
      </c>
      <c r="BL53" s="119">
        <f t="shared" ca="1" si="17"/>
        <v>8634167.6984870899</v>
      </c>
      <c r="BM53" s="119">
        <f t="shared" ca="1" si="17"/>
        <v>8862397.0972473696</v>
      </c>
      <c r="BN53" s="119">
        <f t="shared" ca="1" si="17"/>
        <v>9088340.5912441481</v>
      </c>
      <c r="BO53" s="119">
        <f t="shared" ca="1" si="17"/>
        <v>9312014.3975797798</v>
      </c>
      <c r="BP53" s="119">
        <f t="shared" ca="1" si="17"/>
        <v>9533434.6324547343</v>
      </c>
      <c r="BQ53" s="119">
        <f t="shared" ca="1" si="16"/>
        <v>9752617.311753111</v>
      </c>
      <c r="BR53" s="119">
        <f t="shared" ca="1" si="16"/>
        <v>9969578.3516248409</v>
      </c>
      <c r="BS53" s="119">
        <f t="shared" ca="1" si="16"/>
        <v>10184333.569064705</v>
      </c>
      <c r="BT53" s="119">
        <f t="shared" ca="1" si="16"/>
        <v>10396898.682488108</v>
      </c>
      <c r="BU53" s="119">
        <f t="shared" ca="1" si="16"/>
        <v>10607289.312303659</v>
      </c>
      <c r="BV53" s="119">
        <f t="shared" ca="1" si="16"/>
        <v>10801451.331553943</v>
      </c>
      <c r="BW53" s="119">
        <f t="shared" ca="1" si="16"/>
        <v>11034614.116899943</v>
      </c>
      <c r="BX53" s="119">
        <f t="shared" ca="1" si="16"/>
        <v>11264648.748551164</v>
      </c>
      <c r="BY53" s="119">
        <f t="shared" ca="1" si="16"/>
        <v>11491584.027248811</v>
      </c>
      <c r="BZ53" s="119">
        <f t="shared" ca="1" si="16"/>
        <v>11715448.522747317</v>
      </c>
      <c r="CA53" s="119">
        <f t="shared" ca="1" si="16"/>
        <v>11936270.57553759</v>
      </c>
      <c r="CB53" s="119">
        <f t="shared" ca="1" si="16"/>
        <v>12154078.298557997</v>
      </c>
      <c r="CC53" s="119">
        <f t="shared" ca="1" si="16"/>
        <v>12368899.578893108</v>
      </c>
      <c r="CD53" s="119">
        <f t="shared" ca="1" si="16"/>
        <v>12580762.079460323</v>
      </c>
      <c r="CE53" s="119">
        <f t="shared" ca="1" si="16"/>
        <v>12789693.240684485</v>
      </c>
      <c r="CF53" s="119">
        <f t="shared" ca="1" si="16"/>
        <v>12995720.282160491</v>
      </c>
    </row>
    <row r="54" spans="1:84" x14ac:dyDescent="0.2">
      <c r="A54" s="202"/>
      <c r="B54" s="212" t="s">
        <v>173</v>
      </c>
      <c r="C54" s="118"/>
      <c r="D54" s="119">
        <f ca="1">'Frequency &amp; Severity Prediction'!AH2</f>
        <v>36466192.134238563</v>
      </c>
      <c r="E54" s="119">
        <f t="shared" ref="E54:BP57" ca="1" si="18">D54*(E$41/D$41)*(E10/D10)</f>
        <v>37699493.613456652</v>
      </c>
      <c r="F54" s="119">
        <f t="shared" ca="1" si="18"/>
        <v>38603619.661913738</v>
      </c>
      <c r="G54" s="119">
        <f t="shared" ca="1" si="18"/>
        <v>39517818.134436846</v>
      </c>
      <c r="H54" s="119">
        <f t="shared" ca="1" si="18"/>
        <v>40442181.20742552</v>
      </c>
      <c r="I54" s="119">
        <f t="shared" ca="1" si="18"/>
        <v>41376801.826391883</v>
      </c>
      <c r="J54" s="119">
        <f t="shared" ca="1" si="18"/>
        <v>42321773.712041527</v>
      </c>
      <c r="K54" s="119">
        <f t="shared" ca="1" si="18"/>
        <v>43277191.366400711</v>
      </c>
      <c r="L54" s="119">
        <f t="shared" ca="1" si="18"/>
        <v>44243150.078990422</v>
      </c>
      <c r="M54" s="119">
        <f t="shared" ca="1" si="18"/>
        <v>45219745.933047444</v>
      </c>
      <c r="N54" s="119">
        <f t="shared" ca="1" si="18"/>
        <v>46107538.016110986</v>
      </c>
      <c r="O54" s="119">
        <f t="shared" ca="1" si="18"/>
        <v>47313536.545981243</v>
      </c>
      <c r="P54" s="119">
        <f t="shared" ca="1" si="18"/>
        <v>48528983.599213794</v>
      </c>
      <c r="Q54" s="119">
        <f t="shared" ca="1" si="18"/>
        <v>49753937.834594421</v>
      </c>
      <c r="R54" s="119">
        <f t="shared" ca="1" si="18"/>
        <v>50988458.23939871</v>
      </c>
      <c r="S54" s="119">
        <f t="shared" ca="1" si="18"/>
        <v>52232604.131127097</v>
      </c>
      <c r="T54" s="119">
        <f t="shared" ca="1" si="18"/>
        <v>53486435.15924862</v>
      </c>
      <c r="U54" s="119">
        <f t="shared" ca="1" si="18"/>
        <v>54750011.306953706</v>
      </c>
      <c r="V54" s="119">
        <f t="shared" ca="1" si="18"/>
        <v>56023392.892915696</v>
      </c>
      <c r="W54" s="119">
        <f t="shared" ca="1" si="18"/>
        <v>57306640.573061511</v>
      </c>
      <c r="X54" s="119">
        <f t="shared" ca="1" si="18"/>
        <v>58474794.886229388</v>
      </c>
      <c r="Y54" s="119">
        <f t="shared" ca="1" si="18"/>
        <v>60091118.633866943</v>
      </c>
      <c r="Z54" s="119">
        <f t="shared" ca="1" si="18"/>
        <v>61714040.157031134</v>
      </c>
      <c r="AA54" s="119">
        <f t="shared" ca="1" si="18"/>
        <v>63343580.181540594</v>
      </c>
      <c r="AB54" s="119">
        <f t="shared" ca="1" si="18"/>
        <v>64979759.491471626</v>
      </c>
      <c r="AC54" s="119">
        <f t="shared" ca="1" si="18"/>
        <v>66622598.929312177</v>
      </c>
      <c r="AD54" s="119">
        <f t="shared" ca="1" si="18"/>
        <v>68272119.396116093</v>
      </c>
      <c r="AE54" s="119">
        <f t="shared" ca="1" si="18"/>
        <v>69928341.851657882</v>
      </c>
      <c r="AF54" s="119">
        <f t="shared" ca="1" si="18"/>
        <v>71591287.314587831</v>
      </c>
      <c r="AG54" s="119">
        <f t="shared" ca="1" si="18"/>
        <v>73260976.862587452</v>
      </c>
      <c r="AH54" s="119">
        <f t="shared" ca="1" si="18"/>
        <v>74787426.949784711</v>
      </c>
      <c r="AI54" s="119">
        <f t="shared" ca="1" si="18"/>
        <v>76968247.558577493</v>
      </c>
      <c r="AJ54" s="119">
        <f t="shared" ca="1" si="18"/>
        <v>79149575.235899583</v>
      </c>
      <c r="AK54" s="119">
        <f t="shared" ca="1" si="18"/>
        <v>81331410.070293739</v>
      </c>
      <c r="AL54" s="119">
        <f t="shared" ca="1" si="18"/>
        <v>83513752.150316492</v>
      </c>
      <c r="AM54" s="119">
        <f t="shared" ca="1" si="18"/>
        <v>85696601.564538106</v>
      </c>
      <c r="AN54" s="119">
        <f t="shared" ca="1" si="18"/>
        <v>87879958.401542634</v>
      </c>
      <c r="AO54" s="119">
        <f t="shared" ca="1" si="18"/>
        <v>90063822.749927834</v>
      </c>
      <c r="AP54" s="119">
        <f t="shared" ca="1" si="18"/>
        <v>92248194.698305219</v>
      </c>
      <c r="AQ54" s="119">
        <f t="shared" ca="1" si="18"/>
        <v>94433074.335300118</v>
      </c>
      <c r="AR54" s="119">
        <f t="shared" ca="1" si="18"/>
        <v>96459998.577193499</v>
      </c>
      <c r="AS54" s="119">
        <f t="shared" ca="1" si="18"/>
        <v>99379831.245902911</v>
      </c>
      <c r="AT54" s="119">
        <f t="shared" ca="1" si="18"/>
        <v>102290541.49198526</v>
      </c>
      <c r="AU54" s="119">
        <f t="shared" ca="1" si="18"/>
        <v>105192150.33712696</v>
      </c>
      <c r="AV54" s="119">
        <f t="shared" ca="1" si="18"/>
        <v>108084678.76013078</v>
      </c>
      <c r="AW54" s="119">
        <f t="shared" ca="1" si="18"/>
        <v>110968147.69699775</v>
      </c>
      <c r="AX54" s="119">
        <f t="shared" ca="1" si="18"/>
        <v>113842578.04100884</v>
      </c>
      <c r="AY54" s="119">
        <f t="shared" ca="1" si="18"/>
        <v>116707990.64280657</v>
      </c>
      <c r="AZ54" s="119">
        <f t="shared" ca="1" si="18"/>
        <v>119564406.31047642</v>
      </c>
      <c r="BA54" s="119">
        <f t="shared" ca="1" si="18"/>
        <v>122411845.80962816</v>
      </c>
      <c r="BB54" s="119">
        <f t="shared" ca="1" si="18"/>
        <v>125050521.53229453</v>
      </c>
      <c r="BC54" s="119">
        <f t="shared" ca="1" si="18"/>
        <v>128759132.18724465</v>
      </c>
      <c r="BD54" s="119">
        <f t="shared" ca="1" si="18"/>
        <v>132443411.40228042</v>
      </c>
      <c r="BE54" s="119">
        <f t="shared" ca="1" si="18"/>
        <v>136103474.81856957</v>
      </c>
      <c r="BF54" s="119">
        <f t="shared" ca="1" si="18"/>
        <v>139739437.59279856</v>
      </c>
      <c r="BG54" s="119">
        <f t="shared" ca="1" si="18"/>
        <v>143351414.39906913</v>
      </c>
      <c r="BH54" s="119">
        <f t="shared" ca="1" si="18"/>
        <v>146939519.43078795</v>
      </c>
      <c r="BI54" s="119">
        <f t="shared" ca="1" si="18"/>
        <v>150503866.40254897</v>
      </c>
      <c r="BJ54" s="119">
        <f t="shared" ca="1" si="18"/>
        <v>154044568.55200875</v>
      </c>
      <c r="BK54" s="119">
        <f t="shared" ca="1" si="18"/>
        <v>157561738.64175484</v>
      </c>
      <c r="BL54" s="119">
        <f t="shared" ca="1" si="18"/>
        <v>160814784.35849842</v>
      </c>
      <c r="BM54" s="119">
        <f t="shared" ca="1" si="18"/>
        <v>165065575.86650956</v>
      </c>
      <c r="BN54" s="119">
        <f t="shared" ca="1" si="18"/>
        <v>169273792.15127611</v>
      </c>
      <c r="BO54" s="119">
        <f t="shared" ca="1" si="18"/>
        <v>173439735.25820294</v>
      </c>
      <c r="BP54" s="119">
        <f t="shared" ca="1" si="18"/>
        <v>177563705.35338551</v>
      </c>
      <c r="BQ54" s="119">
        <f t="shared" ref="BQ54:CF56" ca="1" si="19">BP54*(BQ$41/BP$41)*(BQ10/BP10)</f>
        <v>181646000.73451462</v>
      </c>
      <c r="BR54" s="119">
        <f t="shared" ca="1" si="19"/>
        <v>185686917.84172064</v>
      </c>
      <c r="BS54" s="119">
        <f t="shared" ca="1" si="19"/>
        <v>189686751.26835734</v>
      </c>
      <c r="BT54" s="119">
        <f t="shared" ca="1" si="19"/>
        <v>193645793.77172571</v>
      </c>
      <c r="BU54" s="119">
        <f t="shared" ca="1" si="19"/>
        <v>197564336.28373864</v>
      </c>
      <c r="BV54" s="119">
        <f t="shared" ca="1" si="19"/>
        <v>201180616.02192754</v>
      </c>
      <c r="BW54" s="119">
        <f t="shared" ca="1" si="19"/>
        <v>205523419.21384442</v>
      </c>
      <c r="BX54" s="119">
        <f t="shared" ca="1" si="19"/>
        <v>209807958.69141728</v>
      </c>
      <c r="BY54" s="119">
        <f t="shared" ca="1" si="19"/>
        <v>214034770.88521177</v>
      </c>
      <c r="BZ54" s="119">
        <f t="shared" ca="1" si="19"/>
        <v>218204387.92353132</v>
      </c>
      <c r="CA54" s="119">
        <f t="shared" ca="1" si="19"/>
        <v>222317337.66451403</v>
      </c>
      <c r="CB54" s="119">
        <f t="shared" ca="1" si="19"/>
        <v>226374143.72800052</v>
      </c>
      <c r="CC54" s="119">
        <f t="shared" ca="1" si="19"/>
        <v>230375325.52717391</v>
      </c>
      <c r="CD54" s="119">
        <f t="shared" ca="1" si="19"/>
        <v>234321398.29997465</v>
      </c>
      <c r="CE54" s="119">
        <f t="shared" ca="1" si="19"/>
        <v>238212873.14029062</v>
      </c>
      <c r="CF54" s="119">
        <f t="shared" ca="1" si="19"/>
        <v>242050257.02892458</v>
      </c>
    </row>
    <row r="55" spans="1:84" x14ac:dyDescent="0.2">
      <c r="A55" s="202"/>
      <c r="B55" s="212" t="s">
        <v>174</v>
      </c>
      <c r="C55" s="118"/>
      <c r="D55" s="119">
        <f ca="1">'Frequency &amp; Severity Prediction'!AH3</f>
        <v>55004295.56823343</v>
      </c>
      <c r="E55" s="119">
        <f t="shared" ca="1" si="18"/>
        <v>58300803.393159248</v>
      </c>
      <c r="F55" s="119">
        <f t="shared" ca="1" si="18"/>
        <v>59698999.229267649</v>
      </c>
      <c r="G55" s="119">
        <f t="shared" ca="1" si="18"/>
        <v>61112771.678186484</v>
      </c>
      <c r="H55" s="119">
        <f t="shared" ca="1" si="18"/>
        <v>62542263.287139371</v>
      </c>
      <c r="I55" s="119">
        <f t="shared" ca="1" si="18"/>
        <v>63987617.792752713</v>
      </c>
      <c r="J55" s="119">
        <f t="shared" ca="1" si="18"/>
        <v>65448980.130459487</v>
      </c>
      <c r="K55" s="119">
        <f t="shared" ca="1" si="18"/>
        <v>66926496.443974786</v>
      </c>
      <c r="L55" s="119">
        <f t="shared" ca="1" si="18"/>
        <v>68420314.094843715</v>
      </c>
      <c r="M55" s="119">
        <f t="shared" ca="1" si="18"/>
        <v>69930581.672062039</v>
      </c>
      <c r="N55" s="119">
        <f t="shared" ca="1" si="18"/>
        <v>71303517.664767683</v>
      </c>
      <c r="O55" s="119">
        <f t="shared" ca="1" si="18"/>
        <v>73168547.574806258</v>
      </c>
      <c r="P55" s="119">
        <f t="shared" ca="1" si="18"/>
        <v>75048189.259436518</v>
      </c>
      <c r="Q55" s="119">
        <f t="shared" ca="1" si="18"/>
        <v>76942533.432193577</v>
      </c>
      <c r="R55" s="119">
        <f t="shared" ca="1" si="18"/>
        <v>78851671.314609259</v>
      </c>
      <c r="S55" s="119">
        <f t="shared" ca="1" si="18"/>
        <v>80775694.638895303</v>
      </c>
      <c r="T55" s="119">
        <f t="shared" ca="1" si="18"/>
        <v>82714695.650640011</v>
      </c>
      <c r="U55" s="119">
        <f t="shared" ca="1" si="18"/>
        <v>84668767.111518845</v>
      </c>
      <c r="V55" s="119">
        <f t="shared" ca="1" si="18"/>
        <v>86638002.302018598</v>
      </c>
      <c r="W55" s="119">
        <f t="shared" ca="1" si="18"/>
        <v>88622495.024175599</v>
      </c>
      <c r="X55" s="119">
        <f t="shared" ca="1" si="18"/>
        <v>90429000.322182089</v>
      </c>
      <c r="Y55" s="119">
        <f t="shared" ca="1" si="18"/>
        <v>92928582.252828375</v>
      </c>
      <c r="Z55" s="119">
        <f t="shared" ca="1" si="18"/>
        <v>95438367.387203455</v>
      </c>
      <c r="AA55" s="119">
        <f t="shared" ca="1" si="18"/>
        <v>97958387.776981279</v>
      </c>
      <c r="AB55" s="119">
        <f t="shared" ca="1" si="18"/>
        <v>100488675.56392904</v>
      </c>
      <c r="AC55" s="119">
        <f t="shared" ca="1" si="18"/>
        <v>103029262.98014523</v>
      </c>
      <c r="AD55" s="119">
        <f t="shared" ca="1" si="18"/>
        <v>105580182.34829824</v>
      </c>
      <c r="AE55" s="119">
        <f t="shared" ca="1" si="18"/>
        <v>108141466.08186571</v>
      </c>
      <c r="AF55" s="119">
        <f t="shared" ca="1" si="18"/>
        <v>110713146.68537436</v>
      </c>
      <c r="AG55" s="119">
        <f t="shared" ca="1" si="18"/>
        <v>113295256.75464045</v>
      </c>
      <c r="AH55" s="119">
        <f t="shared" ca="1" si="18"/>
        <v>115655852.55827723</v>
      </c>
      <c r="AI55" s="119">
        <f t="shared" ca="1" si="18"/>
        <v>119028406.97114591</v>
      </c>
      <c r="AJ55" s="119">
        <f t="shared" ca="1" si="18"/>
        <v>122401745.54581095</v>
      </c>
      <c r="AK55" s="119">
        <f t="shared" ca="1" si="18"/>
        <v>125775868.41920032</v>
      </c>
      <c r="AL55" s="119">
        <f t="shared" ca="1" si="18"/>
        <v>129150775.72826321</v>
      </c>
      <c r="AM55" s="119">
        <f t="shared" ca="1" si="18"/>
        <v>132526467.60997014</v>
      </c>
      <c r="AN55" s="119">
        <f t="shared" ca="1" si="18"/>
        <v>135902944.20131287</v>
      </c>
      <c r="AO55" s="119">
        <f t="shared" ca="1" si="18"/>
        <v>139280205.6393044</v>
      </c>
      <c r="AP55" s="119">
        <f t="shared" ca="1" si="18"/>
        <v>142658252.06097904</v>
      </c>
      <c r="AQ55" s="119">
        <f t="shared" ca="1" si="18"/>
        <v>146037083.60339236</v>
      </c>
      <c r="AR55" s="119">
        <f t="shared" ca="1" si="18"/>
        <v>149171643.25904974</v>
      </c>
      <c r="AS55" s="119">
        <f t="shared" ca="1" si="18"/>
        <v>153687051.13441148</v>
      </c>
      <c r="AT55" s="119">
        <f t="shared" ca="1" si="18"/>
        <v>158188351.53730944</v>
      </c>
      <c r="AU55" s="119">
        <f t="shared" ca="1" si="18"/>
        <v>162675576.97696561</v>
      </c>
      <c r="AV55" s="119">
        <f t="shared" ca="1" si="18"/>
        <v>167148759.89628413</v>
      </c>
      <c r="AW55" s="119">
        <f t="shared" ca="1" si="18"/>
        <v>171607932.67197782</v>
      </c>
      <c r="AX55" s="119">
        <f t="shared" ca="1" si="18"/>
        <v>176053127.61469465</v>
      </c>
      <c r="AY55" s="119">
        <f t="shared" ca="1" si="18"/>
        <v>180484376.96914384</v>
      </c>
      <c r="AZ55" s="119">
        <f t="shared" ca="1" si="18"/>
        <v>184901712.91422185</v>
      </c>
      <c r="BA55" s="119">
        <f t="shared" ca="1" si="18"/>
        <v>189305167.56313804</v>
      </c>
      <c r="BB55" s="119">
        <f t="shared" ca="1" si="18"/>
        <v>193385777.13585028</v>
      </c>
      <c r="BC55" s="119">
        <f t="shared" ca="1" si="18"/>
        <v>199120999.5468708</v>
      </c>
      <c r="BD55" s="119">
        <f t="shared" ca="1" si="18"/>
        <v>204818594.33060107</v>
      </c>
      <c r="BE55" s="119">
        <f t="shared" ca="1" si="18"/>
        <v>210478740.32161781</v>
      </c>
      <c r="BF55" s="119">
        <f t="shared" ca="1" si="18"/>
        <v>216101615.6052663</v>
      </c>
      <c r="BG55" s="119">
        <f t="shared" ca="1" si="18"/>
        <v>221687397.52059332</v>
      </c>
      <c r="BH55" s="119">
        <f t="shared" ca="1" si="18"/>
        <v>227236262.66326934</v>
      </c>
      <c r="BI55" s="119">
        <f t="shared" ca="1" si="18"/>
        <v>232748386.88849947</v>
      </c>
      <c r="BJ55" s="119">
        <f t="shared" ca="1" si="18"/>
        <v>238223945.31392378</v>
      </c>
      <c r="BK55" s="119">
        <f t="shared" ca="1" si="18"/>
        <v>243663112.32250646</v>
      </c>
      <c r="BL55" s="119">
        <f t="shared" ca="1" si="18"/>
        <v>248693821.24144885</v>
      </c>
      <c r="BM55" s="119">
        <f t="shared" ca="1" si="18"/>
        <v>255267505.29447308</v>
      </c>
      <c r="BN55" s="119">
        <f t="shared" ca="1" si="18"/>
        <v>261775348.41750357</v>
      </c>
      <c r="BO55" s="119">
        <f t="shared" ca="1" si="18"/>
        <v>268217817.71203375</v>
      </c>
      <c r="BP55" s="119">
        <f t="shared" ca="1" si="18"/>
        <v>274595377.37327772</v>
      </c>
      <c r="BQ55" s="119">
        <f t="shared" ca="1" si="19"/>
        <v>280908488.70703471</v>
      </c>
      <c r="BR55" s="119">
        <f t="shared" ca="1" si="19"/>
        <v>287157610.14645845</v>
      </c>
      <c r="BS55" s="119">
        <f t="shared" ca="1" si="19"/>
        <v>293343197.26873463</v>
      </c>
      <c r="BT55" s="119">
        <f t="shared" ca="1" si="19"/>
        <v>299465702.81166458</v>
      </c>
      <c r="BU55" s="119">
        <f t="shared" ca="1" si="19"/>
        <v>305525576.69015765</v>
      </c>
      <c r="BV55" s="119">
        <f t="shared" ca="1" si="19"/>
        <v>311118012.92265815</v>
      </c>
      <c r="BW55" s="119">
        <f t="shared" ca="1" si="19"/>
        <v>317833989.4729839</v>
      </c>
      <c r="BX55" s="119">
        <f t="shared" ca="1" si="19"/>
        <v>324459863.45085204</v>
      </c>
      <c r="BY55" s="119">
        <f t="shared" ca="1" si="19"/>
        <v>330996464.42530817</v>
      </c>
      <c r="BZ55" s="119">
        <f t="shared" ca="1" si="19"/>
        <v>337444615.3121165</v>
      </c>
      <c r="CA55" s="119">
        <f t="shared" ca="1" si="19"/>
        <v>343805132.42339647</v>
      </c>
      <c r="CB55" s="119">
        <f t="shared" ca="1" si="19"/>
        <v>350078825.51690465</v>
      </c>
      <c r="CC55" s="119">
        <f t="shared" ca="1" si="19"/>
        <v>356266497.84496558</v>
      </c>
      <c r="CD55" s="119">
        <f t="shared" ca="1" si="19"/>
        <v>362368946.20305276</v>
      </c>
      <c r="CE55" s="119">
        <f t="shared" ca="1" si="19"/>
        <v>368386960.97802329</v>
      </c>
      <c r="CF55" s="119">
        <f t="shared" ca="1" si="19"/>
        <v>374321326.19600779</v>
      </c>
    </row>
    <row r="56" spans="1:84" x14ac:dyDescent="0.2">
      <c r="A56" s="202"/>
      <c r="B56" s="212" t="s">
        <v>175</v>
      </c>
      <c r="C56" s="118"/>
      <c r="D56" s="119">
        <f ca="1">'Frequency &amp; Severity Prediction'!AH4</f>
        <v>32018126.482620742</v>
      </c>
      <c r="E56" s="119">
        <f t="shared" ca="1" si="18"/>
        <v>32755480.044530079</v>
      </c>
      <c r="F56" s="119">
        <f t="shared" ca="1" si="18"/>
        <v>33541036.557347663</v>
      </c>
      <c r="G56" s="119">
        <f t="shared" ca="1" si="18"/>
        <v>34335344.569293536</v>
      </c>
      <c r="H56" s="119">
        <f t="shared" ca="1" si="18"/>
        <v>35138484.168504857</v>
      </c>
      <c r="I56" s="119">
        <f t="shared" ca="1" si="18"/>
        <v>35950536.111367866</v>
      </c>
      <c r="J56" s="119">
        <f t="shared" ca="1" si="18"/>
        <v>36771581.827801317</v>
      </c>
      <c r="K56" s="119">
        <f t="shared" ca="1" si="18"/>
        <v>37601703.426580124</v>
      </c>
      <c r="L56" s="119">
        <f t="shared" ca="1" si="18"/>
        <v>38440983.700699732</v>
      </c>
      <c r="M56" s="119">
        <f t="shared" ca="1" si="18"/>
        <v>39289506.132781349</v>
      </c>
      <c r="N56" s="119">
        <f t="shared" ca="1" si="18"/>
        <v>40060870.760610193</v>
      </c>
      <c r="O56" s="119">
        <f t="shared" ca="1" si="18"/>
        <v>41108711.381068744</v>
      </c>
      <c r="P56" s="119">
        <f t="shared" ca="1" si="18"/>
        <v>42164761.419977769</v>
      </c>
      <c r="Q56" s="119">
        <f t="shared" ca="1" si="18"/>
        <v>43229071.843451217</v>
      </c>
      <c r="R56" s="119">
        <f t="shared" ca="1" si="18"/>
        <v>44301693.903013796</v>
      </c>
      <c r="S56" s="119">
        <f t="shared" ca="1" si="18"/>
        <v>45382679.137108475</v>
      </c>
      <c r="T56" s="119">
        <f t="shared" ca="1" si="18"/>
        <v>46472079.372611567</v>
      </c>
      <c r="U56" s="119">
        <f t="shared" ca="1" si="18"/>
        <v>47569946.726355657</v>
      </c>
      <c r="V56" s="119">
        <f t="shared" ca="1" si="18"/>
        <v>48676333.60666012</v>
      </c>
      <c r="W56" s="119">
        <f t="shared" ca="1" si="18"/>
        <v>49791292.714869529</v>
      </c>
      <c r="X56" s="119">
        <f t="shared" ca="1" si="18"/>
        <v>50806252.111571983</v>
      </c>
      <c r="Y56" s="119">
        <f t="shared" ca="1" si="18"/>
        <v>52210606.79081744</v>
      </c>
      <c r="Z56" s="119">
        <f t="shared" ca="1" si="18"/>
        <v>53620693.9954601</v>
      </c>
      <c r="AA56" s="119">
        <f t="shared" ca="1" si="18"/>
        <v>55036531.733278684</v>
      </c>
      <c r="AB56" s="119">
        <f t="shared" ca="1" si="18"/>
        <v>56458138.062669516</v>
      </c>
      <c r="AC56" s="119">
        <f t="shared" ca="1" si="18"/>
        <v>57885531.092780277</v>
      </c>
      <c r="AD56" s="119">
        <f t="shared" ca="1" si="18"/>
        <v>59318728.983644083</v>
      </c>
      <c r="AE56" s="119">
        <f t="shared" ca="1" si="18"/>
        <v>60757749.946313918</v>
      </c>
      <c r="AF56" s="119">
        <f t="shared" ca="1" si="18"/>
        <v>62202612.242997408</v>
      </c>
      <c r="AG56" s="119">
        <f t="shared" ca="1" si="18"/>
        <v>63653334.187191911</v>
      </c>
      <c r="AH56" s="119">
        <f t="shared" ca="1" si="18"/>
        <v>64979601.480933852</v>
      </c>
      <c r="AI56" s="119">
        <f t="shared" ca="1" si="18"/>
        <v>66874423.376008697</v>
      </c>
      <c r="AJ56" s="119">
        <f t="shared" ca="1" si="18"/>
        <v>68769685.841274306</v>
      </c>
      <c r="AK56" s="119">
        <f t="shared" ca="1" si="18"/>
        <v>70665388.953661695</v>
      </c>
      <c r="AL56" s="119">
        <f t="shared" ca="1" si="18"/>
        <v>72561532.790113866</v>
      </c>
      <c r="AM56" s="119">
        <f t="shared" ca="1" si="18"/>
        <v>74458117.427585736</v>
      </c>
      <c r="AN56" s="119">
        <f t="shared" ca="1" si="18"/>
        <v>76355142.943044171</v>
      </c>
      <c r="AO56" s="119">
        <f t="shared" ca="1" si="18"/>
        <v>78252609.413468018</v>
      </c>
      <c r="AP56" s="119">
        <f t="shared" ca="1" si="18"/>
        <v>80150516.915848032</v>
      </c>
      <c r="AQ56" s="119">
        <f t="shared" ca="1" si="18"/>
        <v>82048865.527186975</v>
      </c>
      <c r="AR56" s="119">
        <f t="shared" ca="1" si="18"/>
        <v>83809973.441204533</v>
      </c>
      <c r="AS56" s="119">
        <f t="shared" ca="1" si="18"/>
        <v>86346891.355644092</v>
      </c>
      <c r="AT56" s="119">
        <f t="shared" ca="1" si="18"/>
        <v>88875883.186635911</v>
      </c>
      <c r="AU56" s="119">
        <f t="shared" ca="1" si="18"/>
        <v>91396967.199025542</v>
      </c>
      <c r="AV56" s="119">
        <f t="shared" ca="1" si="18"/>
        <v>93910161.620398849</v>
      </c>
      <c r="AW56" s="119">
        <f t="shared" ca="1" si="18"/>
        <v>96415484.641153052</v>
      </c>
      <c r="AX56" s="119">
        <f t="shared" ca="1" si="18"/>
        <v>98912954.414567724</v>
      </c>
      <c r="AY56" s="119">
        <f t="shared" ca="1" si="18"/>
        <v>101402589.05687572</v>
      </c>
      <c r="AZ56" s="119">
        <f t="shared" ca="1" si="18"/>
        <v>103884406.64733392</v>
      </c>
      <c r="BA56" s="119">
        <f t="shared" ca="1" si="18"/>
        <v>106358425.22829384</v>
      </c>
      <c r="BB56" s="119">
        <f t="shared" ca="1" si="18"/>
        <v>108651057.87911896</v>
      </c>
      <c r="BC56" s="119">
        <f t="shared" ca="1" si="18"/>
        <v>111873311.30105324</v>
      </c>
      <c r="BD56" s="119">
        <f t="shared" ca="1" si="18"/>
        <v>115074424.17391966</v>
      </c>
      <c r="BE56" s="119">
        <f t="shared" ca="1" si="18"/>
        <v>118254496.97339036</v>
      </c>
      <c r="BF56" s="119">
        <f t="shared" ca="1" si="18"/>
        <v>121413629.7541925</v>
      </c>
      <c r="BG56" s="119">
        <f t="shared" ca="1" si="18"/>
        <v>124551922.1517559</v>
      </c>
      <c r="BH56" s="119">
        <f t="shared" ca="1" si="18"/>
        <v>127669473.38385502</v>
      </c>
      <c r="BI56" s="119">
        <f t="shared" ca="1" si="18"/>
        <v>130766382.25224431</v>
      </c>
      <c r="BJ56" s="119">
        <f t="shared" ca="1" si="18"/>
        <v>133842747.14428778</v>
      </c>
      <c r="BK56" s="119">
        <f t="shared" ca="1" si="18"/>
        <v>136898666.0345822</v>
      </c>
      <c r="BL56" s="119">
        <f t="shared" ca="1" si="18"/>
        <v>139725098.53660136</v>
      </c>
      <c r="BM56" s="119">
        <f t="shared" ca="1" si="18"/>
        <v>143418429.74793673</v>
      </c>
      <c r="BN56" s="119">
        <f t="shared" ca="1" si="18"/>
        <v>147074769.16596898</v>
      </c>
      <c r="BO56" s="119">
        <f t="shared" ca="1" si="18"/>
        <v>150694379.22505164</v>
      </c>
      <c r="BP56" s="119">
        <f t="shared" ca="1" si="18"/>
        <v>154277520.72668642</v>
      </c>
      <c r="BQ56" s="119">
        <f t="shared" ca="1" si="19"/>
        <v>157824452.8489981</v>
      </c>
      <c r="BR56" s="119">
        <f t="shared" ca="1" si="19"/>
        <v>161335433.15615642</v>
      </c>
      <c r="BS56" s="119">
        <f t="shared" ca="1" si="19"/>
        <v>164810717.60774586</v>
      </c>
      <c r="BT56" s="119">
        <f t="shared" ca="1" si="19"/>
        <v>168250560.56808314</v>
      </c>
      <c r="BU56" s="119">
        <f t="shared" ca="1" si="19"/>
        <v>171655214.81548303</v>
      </c>
      <c r="BV56" s="119">
        <f t="shared" ca="1" si="19"/>
        <v>174797245.84683365</v>
      </c>
      <c r="BW56" s="119">
        <f t="shared" ca="1" si="19"/>
        <v>178570522.08095735</v>
      </c>
      <c r="BX56" s="119">
        <f t="shared" ca="1" si="19"/>
        <v>182293175.46183845</v>
      </c>
      <c r="BY56" s="119">
        <f t="shared" ca="1" si="19"/>
        <v>185965672.07108712</v>
      </c>
      <c r="BZ56" s="119">
        <f t="shared" ca="1" si="19"/>
        <v>189588474.25226173</v>
      </c>
      <c r="CA56" s="119">
        <f t="shared" ca="1" si="19"/>
        <v>193162040.63875628</v>
      </c>
      <c r="CB56" s="119">
        <f t="shared" ca="1" si="19"/>
        <v>196686826.18148908</v>
      </c>
      <c r="CC56" s="119">
        <f t="shared" ca="1" si="19"/>
        <v>200163282.17639345</v>
      </c>
      <c r="CD56" s="119">
        <f t="shared" ca="1" si="19"/>
        <v>203591856.29171261</v>
      </c>
      <c r="CE56" s="119">
        <f t="shared" ca="1" si="19"/>
        <v>206972992.59509951</v>
      </c>
      <c r="CF56" s="119">
        <f t="shared" ca="1" si="19"/>
        <v>210307131.58052304</v>
      </c>
    </row>
    <row r="57" spans="1:84" x14ac:dyDescent="0.2">
      <c r="A57" s="202"/>
      <c r="B57" s="212" t="s">
        <v>176</v>
      </c>
      <c r="C57" s="118"/>
      <c r="D57" s="119">
        <f ca="1">'Frequency &amp; Severity Prediction'!AH5</f>
        <v>12428146.734109946</v>
      </c>
      <c r="E57" s="119">
        <f t="shared" ca="1" si="18"/>
        <v>12459326.512551047</v>
      </c>
      <c r="F57" s="119">
        <f t="shared" ca="1" si="18"/>
        <v>12758131.63077705</v>
      </c>
      <c r="G57" s="119">
        <f t="shared" ca="1" si="18"/>
        <v>13060265.590008141</v>
      </c>
      <c r="H57" s="119">
        <f t="shared" ca="1" si="18"/>
        <v>13365758.853673626</v>
      </c>
      <c r="I57" s="119">
        <f t="shared" ca="1" si="18"/>
        <v>13674642.139387256</v>
      </c>
      <c r="J57" s="119">
        <f t="shared" ca="1" si="18"/>
        <v>13986946.420956898</v>
      </c>
      <c r="K57" s="119">
        <f t="shared" ca="1" si="18"/>
        <v>14302702.930409526</v>
      </c>
      <c r="L57" s="119">
        <f t="shared" ca="1" si="18"/>
        <v>14621943.160031678</v>
      </c>
      <c r="M57" s="119">
        <f t="shared" ca="1" si="18"/>
        <v>14944698.86442546</v>
      </c>
      <c r="N57" s="119">
        <f t="shared" ca="1" si="18"/>
        <v>15238105.761387022</v>
      </c>
      <c r="O57" s="119">
        <f t="shared" ca="1" si="18"/>
        <v>15636676.883094253</v>
      </c>
      <c r="P57" s="119">
        <f t="shared" ca="1" si="18"/>
        <v>16038370.652517639</v>
      </c>
      <c r="Q57" s="119">
        <f t="shared" ca="1" si="18"/>
        <v>16443206.455831764</v>
      </c>
      <c r="R57" s="119">
        <f t="shared" ca="1" si="18"/>
        <v>16851203.787773993</v>
      </c>
      <c r="S57" s="119">
        <f t="shared" ca="1" si="18"/>
        <v>17262382.25221787</v>
      </c>
      <c r="T57" s="119">
        <f t="shared" ca="1" si="18"/>
        <v>17676761.562749445</v>
      </c>
      <c r="U57" s="119">
        <f t="shared" ca="1" si="18"/>
        <v>18094361.543246519</v>
      </c>
      <c r="V57" s="119">
        <f t="shared" ca="1" si="18"/>
        <v>18515202.128460839</v>
      </c>
      <c r="W57" s="119">
        <f t="shared" ca="1" si="18"/>
        <v>18939303.364603262</v>
      </c>
      <c r="X57" s="119">
        <f t="shared" ca="1" si="18"/>
        <v>19325367.330184177</v>
      </c>
      <c r="Y57" s="119">
        <f t="shared" ca="1" si="18"/>
        <v>19859547.06024342</v>
      </c>
      <c r="Z57" s="119">
        <f t="shared" ca="1" si="18"/>
        <v>20395907.292788602</v>
      </c>
      <c r="AA57" s="119">
        <f t="shared" ca="1" si="18"/>
        <v>20934454.877507001</v>
      </c>
      <c r="AB57" s="119">
        <f t="shared" ca="1" si="18"/>
        <v>21475196.683339499</v>
      </c>
      <c r="AC57" s="119">
        <f t="shared" ca="1" si="18"/>
        <v>22018139.59853147</v>
      </c>
      <c r="AD57" s="119">
        <f t="shared" ca="1" si="18"/>
        <v>22563290.530683771</v>
      </c>
      <c r="AE57" s="119">
        <f t="shared" ca="1" si="18"/>
        <v>23110656.40680388</v>
      </c>
      <c r="AF57" s="119">
        <f t="shared" ca="1" si="18"/>
        <v>23660244.173357166</v>
      </c>
      <c r="AG57" s="119">
        <f t="shared" ca="1" si="18"/>
        <v>24212060.796318263</v>
      </c>
      <c r="AH57" s="119">
        <f t="shared" ca="1" si="18"/>
        <v>24716538.130589776</v>
      </c>
      <c r="AI57" s="119">
        <f t="shared" ca="1" si="18"/>
        <v>25437278.740764733</v>
      </c>
      <c r="AJ57" s="119">
        <f t="shared" ca="1" si="18"/>
        <v>26158186.932298623</v>
      </c>
      <c r="AK57" s="119">
        <f t="shared" ca="1" si="18"/>
        <v>26879262.734453995</v>
      </c>
      <c r="AL57" s="119">
        <f t="shared" ca="1" si="18"/>
        <v>27600506.176497944</v>
      </c>
      <c r="AM57" s="119">
        <f t="shared" ca="1" si="18"/>
        <v>28321917.287702102</v>
      </c>
      <c r="AN57" s="119">
        <f t="shared" ca="1" si="18"/>
        <v>29043496.097342663</v>
      </c>
      <c r="AO57" s="119">
        <f t="shared" ca="1" si="18"/>
        <v>29765242.63470035</v>
      </c>
      <c r="AP57" s="119">
        <f t="shared" ca="1" si="18"/>
        <v>30487156.929060441</v>
      </c>
      <c r="AQ57" s="119">
        <f t="shared" ca="1" si="18"/>
        <v>31209239.009712756</v>
      </c>
      <c r="AR57" s="119">
        <f t="shared" ca="1" si="18"/>
        <v>31879118.324403081</v>
      </c>
      <c r="AS57" s="119">
        <f t="shared" ca="1" si="18"/>
        <v>32844095.439333837</v>
      </c>
      <c r="AT57" s="119">
        <f t="shared" ca="1" si="18"/>
        <v>33806057.679760925</v>
      </c>
      <c r="AU57" s="119">
        <f t="shared" ca="1" si="18"/>
        <v>34765011.993153147</v>
      </c>
      <c r="AV57" s="119">
        <f t="shared" ca="1" si="18"/>
        <v>35720965.312806621</v>
      </c>
      <c r="AW57" s="119">
        <f t="shared" ca="1" si="18"/>
        <v>36673924.55787193</v>
      </c>
      <c r="AX57" s="119">
        <f t="shared" ca="1" si="18"/>
        <v>37623896.633381061</v>
      </c>
      <c r="AY57" s="119">
        <f t="shared" ca="1" si="18"/>
        <v>38570888.430274397</v>
      </c>
      <c r="AZ57" s="119">
        <f t="shared" ca="1" si="18"/>
        <v>39514906.825427651</v>
      </c>
      <c r="BA57" s="119">
        <f t="shared" ca="1" si="18"/>
        <v>40455958.68167866</v>
      </c>
      <c r="BB57" s="119">
        <f t="shared" ca="1" si="18"/>
        <v>41328016.081879564</v>
      </c>
      <c r="BC57" s="119">
        <f t="shared" ca="1" si="18"/>
        <v>42553676.870104462</v>
      </c>
      <c r="BD57" s="119">
        <f t="shared" ca="1" si="18"/>
        <v>43771296.347283609</v>
      </c>
      <c r="BE57" s="119">
        <f t="shared" ca="1" si="18"/>
        <v>44980912.731730536</v>
      </c>
      <c r="BF57" s="119">
        <f t="shared" ca="1" si="18"/>
        <v>46182564.081642292</v>
      </c>
      <c r="BG57" s="119">
        <f t="shared" ca="1" si="18"/>
        <v>47376288.295726247</v>
      </c>
      <c r="BH57" s="119">
        <f t="shared" ca="1" si="18"/>
        <v>48562123.113824576</v>
      </c>
      <c r="BI57" s="119">
        <f t="shared" ca="1" si="18"/>
        <v>49740106.117536373</v>
      </c>
      <c r="BJ57" s="119">
        <f t="shared" ca="1" si="18"/>
        <v>50910274.730837435</v>
      </c>
      <c r="BK57" s="119">
        <f t="shared" ca="1" si="18"/>
        <v>52072666.220697746</v>
      </c>
      <c r="BL57" s="119">
        <f t="shared" ca="1" si="18"/>
        <v>53147767.100320615</v>
      </c>
      <c r="BM57" s="119">
        <f t="shared" ca="1" si="18"/>
        <v>54552613.53879334</v>
      </c>
      <c r="BN57" s="119">
        <f t="shared" ca="1" si="18"/>
        <v>55943389.2681688</v>
      </c>
      <c r="BO57" s="119">
        <f t="shared" ca="1" si="18"/>
        <v>57320194.111600056</v>
      </c>
      <c r="BP57" s="119">
        <f t="shared" ref="BP57:CF59" ca="1" si="20">BO57*(BP$41/BO$41)*(BP13/BO13)</f>
        <v>58683127.271146141</v>
      </c>
      <c r="BQ57" s="119">
        <f t="shared" ca="1" si="20"/>
        <v>60032287.331376009</v>
      </c>
      <c r="BR57" s="119">
        <f t="shared" ca="1" si="20"/>
        <v>61367772.262952432</v>
      </c>
      <c r="BS57" s="119">
        <f t="shared" ca="1" si="20"/>
        <v>62689679.426195964</v>
      </c>
      <c r="BT57" s="119">
        <f t="shared" ca="1" si="20"/>
        <v>63998105.574629083</v>
      </c>
      <c r="BU57" s="119">
        <f t="shared" ca="1" si="20"/>
        <v>65293146.858500704</v>
      </c>
      <c r="BV57" s="119">
        <f t="shared" ca="1" si="20"/>
        <v>66488293.150936186</v>
      </c>
      <c r="BW57" s="119">
        <f t="shared" ca="1" si="20"/>
        <v>67923548.581755221</v>
      </c>
      <c r="BX57" s="119">
        <f t="shared" ca="1" si="20"/>
        <v>69339548.405369326</v>
      </c>
      <c r="BY57" s="119">
        <f t="shared" ca="1" si="20"/>
        <v>70736469.907013044</v>
      </c>
      <c r="BZ57" s="119">
        <f t="shared" ca="1" si="20"/>
        <v>72114488.950063959</v>
      </c>
      <c r="CA57" s="119">
        <f t="shared" ca="1" si="20"/>
        <v>73473779.986650318</v>
      </c>
      <c r="CB57" s="119">
        <f t="shared" ca="1" si="20"/>
        <v>74814516.068183064</v>
      </c>
      <c r="CC57" s="119">
        <f t="shared" ca="1" si="20"/>
        <v>76136868.855812624</v>
      </c>
      <c r="CD57" s="119">
        <f t="shared" ca="1" si="20"/>
        <v>77441008.630811155</v>
      </c>
      <c r="CE57" s="119">
        <f t="shared" ca="1" si="20"/>
        <v>78727104.304880559</v>
      </c>
      <c r="CF57" s="119">
        <f t="shared" ca="1" si="20"/>
        <v>79995323.430386975</v>
      </c>
    </row>
    <row r="58" spans="1:84" x14ac:dyDescent="0.2">
      <c r="A58" s="202"/>
      <c r="B58" s="212" t="s">
        <v>177</v>
      </c>
      <c r="C58" s="118"/>
      <c r="D58" s="119">
        <f ca="1">'Frequency &amp; Severity Prediction'!AH6</f>
        <v>11760821.798307084</v>
      </c>
      <c r="E58" s="119">
        <f t="shared" ref="E58:BP59" ca="1" si="21">D58*(E$41/D$41)*(E14/D14)</f>
        <v>11879047.862395762</v>
      </c>
      <c r="F58" s="119">
        <f t="shared" ca="1" si="21"/>
        <v>12163936.479558162</v>
      </c>
      <c r="G58" s="119">
        <f t="shared" ca="1" si="21"/>
        <v>12451998.900825137</v>
      </c>
      <c r="H58" s="119">
        <f t="shared" ca="1" si="21"/>
        <v>12743264.17082718</v>
      </c>
      <c r="I58" s="119">
        <f t="shared" ca="1" si="21"/>
        <v>13037761.576540885</v>
      </c>
      <c r="J58" s="119">
        <f t="shared" ca="1" si="21"/>
        <v>13335520.649205023</v>
      </c>
      <c r="K58" s="119">
        <f t="shared" ca="1" si="21"/>
        <v>13636571.166251214</v>
      </c>
      <c r="L58" s="119">
        <f t="shared" ca="1" si="21"/>
        <v>13940943.153249353</v>
      </c>
      <c r="M58" s="119">
        <f t="shared" ca="1" si="21"/>
        <v>14248666.885867864</v>
      </c>
      <c r="N58" s="119">
        <f t="shared" ca="1" si="21"/>
        <v>14528408.697646564</v>
      </c>
      <c r="O58" s="119">
        <f t="shared" ca="1" si="21"/>
        <v>14908416.83264162</v>
      </c>
      <c r="P58" s="119">
        <f t="shared" ca="1" si="21"/>
        <v>15291402.181665078</v>
      </c>
      <c r="Q58" s="119">
        <f t="shared" ca="1" si="21"/>
        <v>15677383.228002975</v>
      </c>
      <c r="R58" s="119">
        <f t="shared" ca="1" si="21"/>
        <v>16066378.558447938</v>
      </c>
      <c r="S58" s="119">
        <f t="shared" ca="1" si="21"/>
        <v>16458406.863845896</v>
      </c>
      <c r="T58" s="119">
        <f t="shared" ca="1" si="21"/>
        <v>16853486.939645533</v>
      </c>
      <c r="U58" s="119">
        <f t="shared" ca="1" si="21"/>
        <v>17251637.686450593</v>
      </c>
      <c r="V58" s="119">
        <f t="shared" ca="1" si="21"/>
        <v>17652878.110574927</v>
      </c>
      <c r="W58" s="119">
        <f t="shared" ca="1" si="21"/>
        <v>18057227.324600425</v>
      </c>
      <c r="X58" s="119">
        <f t="shared" ca="1" si="21"/>
        <v>18425310.809727982</v>
      </c>
      <c r="Y58" s="119">
        <f t="shared" ca="1" si="21"/>
        <v>18934611.739766467</v>
      </c>
      <c r="Z58" s="119">
        <f t="shared" ca="1" si="21"/>
        <v>19445991.617922127</v>
      </c>
      <c r="AA58" s="119">
        <f t="shared" ca="1" si="21"/>
        <v>19959456.974866018</v>
      </c>
      <c r="AB58" s="119">
        <f t="shared" ca="1" si="21"/>
        <v>20475014.359626085</v>
      </c>
      <c r="AC58" s="119">
        <f t="shared" ca="1" si="21"/>
        <v>20992670.339635678</v>
      </c>
      <c r="AD58" s="119">
        <f t="shared" ca="1" si="21"/>
        <v>21512431.500782173</v>
      </c>
      <c r="AE58" s="119">
        <f t="shared" ca="1" si="21"/>
        <v>22034304.44745573</v>
      </c>
      <c r="AF58" s="119">
        <f t="shared" ca="1" si="21"/>
        <v>22558295.802598163</v>
      </c>
      <c r="AG58" s="119">
        <f t="shared" ca="1" si="21"/>
        <v>23084412.207751937</v>
      </c>
      <c r="AH58" s="119">
        <f t="shared" ca="1" si="21"/>
        <v>23565394.096561763</v>
      </c>
      <c r="AI58" s="119">
        <f t="shared" ca="1" si="21"/>
        <v>24252567.050574638</v>
      </c>
      <c r="AJ58" s="119">
        <f t="shared" ca="1" si="21"/>
        <v>24939899.781039447</v>
      </c>
      <c r="AK58" s="119">
        <f t="shared" ca="1" si="21"/>
        <v>25627392.315855861</v>
      </c>
      <c r="AL58" s="119">
        <f t="shared" ca="1" si="21"/>
        <v>26315044.682927899</v>
      </c>
      <c r="AM58" s="119">
        <f t="shared" ca="1" si="21"/>
        <v>27002856.910163905</v>
      </c>
      <c r="AN58" s="119">
        <f t="shared" ca="1" si="21"/>
        <v>27690829.02547656</v>
      </c>
      <c r="AO58" s="119">
        <f t="shared" ca="1" si="21"/>
        <v>28378961.056782875</v>
      </c>
      <c r="AP58" s="119">
        <f t="shared" ca="1" si="21"/>
        <v>29067253.0320042</v>
      </c>
      <c r="AQ58" s="119">
        <f t="shared" ca="1" si="21"/>
        <v>29755704.979066212</v>
      </c>
      <c r="AR58" s="119">
        <f t="shared" ca="1" si="21"/>
        <v>30394385.443312746</v>
      </c>
      <c r="AS58" s="119">
        <f t="shared" ca="1" si="21"/>
        <v>31314419.870762069</v>
      </c>
      <c r="AT58" s="119">
        <f t="shared" ca="1" si="21"/>
        <v>32231579.837983374</v>
      </c>
      <c r="AU58" s="119">
        <f t="shared" ca="1" si="21"/>
        <v>33145871.96887517</v>
      </c>
      <c r="AV58" s="119">
        <f t="shared" ca="1" si="21"/>
        <v>34057302.873823389</v>
      </c>
      <c r="AW58" s="119">
        <f t="shared" ca="1" si="21"/>
        <v>34965879.14972721</v>
      </c>
      <c r="AX58" s="119">
        <f t="shared" ca="1" si="21"/>
        <v>35871607.380024783</v>
      </c>
      <c r="AY58" s="119">
        <f t="shared" ca="1" si="21"/>
        <v>36774494.134718947</v>
      </c>
      <c r="AZ58" s="119">
        <f t="shared" ca="1" si="21"/>
        <v>37674545.970402911</v>
      </c>
      <c r="BA58" s="119">
        <f t="shared" ca="1" si="21"/>
        <v>38571769.430285841</v>
      </c>
      <c r="BB58" s="119">
        <f t="shared" ca="1" si="21"/>
        <v>39403211.770713121</v>
      </c>
      <c r="BC58" s="119">
        <f t="shared" ca="1" si="21"/>
        <v>40571788.832380027</v>
      </c>
      <c r="BD58" s="119">
        <f t="shared" ca="1" si="21"/>
        <v>41732699.097716257</v>
      </c>
      <c r="BE58" s="119">
        <f t="shared" ca="1" si="21"/>
        <v>42885979.005061843</v>
      </c>
      <c r="BF58" s="119">
        <f t="shared" ca="1" si="21"/>
        <v>44031664.840097517</v>
      </c>
      <c r="BG58" s="119">
        <f t="shared" ca="1" si="21"/>
        <v>45169792.736442432</v>
      </c>
      <c r="BH58" s="119">
        <f t="shared" ca="1" si="21"/>
        <v>46300398.676249459</v>
      </c>
      <c r="BI58" s="119">
        <f t="shared" ca="1" si="21"/>
        <v>47423518.490798406</v>
      </c>
      <c r="BJ58" s="119">
        <f t="shared" ca="1" si="21"/>
        <v>48539187.861086912</v>
      </c>
      <c r="BK58" s="119">
        <f t="shared" ca="1" si="21"/>
        <v>49647442.318419121</v>
      </c>
      <c r="BL58" s="119">
        <f t="shared" ca="1" si="21"/>
        <v>50672471.624222979</v>
      </c>
      <c r="BM58" s="119">
        <f t="shared" ca="1" si="21"/>
        <v>52011888.972754851</v>
      </c>
      <c r="BN58" s="119">
        <f t="shared" ca="1" si="21"/>
        <v>53337890.93911048</v>
      </c>
      <c r="BO58" s="119">
        <f t="shared" ca="1" si="21"/>
        <v>54650572.697295621</v>
      </c>
      <c r="BP58" s="119">
        <f t="shared" ca="1" si="21"/>
        <v>55950028.82914871</v>
      </c>
      <c r="BQ58" s="119">
        <f t="shared" ca="1" si="20"/>
        <v>57236353.327776998</v>
      </c>
      <c r="BR58" s="119">
        <f t="shared" ca="1" si="20"/>
        <v>58509639.600973517</v>
      </c>
      <c r="BS58" s="119">
        <f t="shared" ca="1" si="20"/>
        <v>59769980.474615045</v>
      </c>
      <c r="BT58" s="119">
        <f t="shared" ca="1" si="20"/>
        <v>61017468.196041226</v>
      </c>
      <c r="BU58" s="119">
        <f t="shared" ca="1" si="20"/>
        <v>62252194.437414899</v>
      </c>
      <c r="BV58" s="119">
        <f t="shared" ca="1" si="20"/>
        <v>63391678.18046508</v>
      </c>
      <c r="BW58" s="119">
        <f t="shared" ca="1" si="20"/>
        <v>64760088.257870771</v>
      </c>
      <c r="BX58" s="119">
        <f t="shared" ca="1" si="20"/>
        <v>66110139.535595231</v>
      </c>
      <c r="BY58" s="119">
        <f t="shared" ca="1" si="20"/>
        <v>67442001.042019278</v>
      </c>
      <c r="BZ58" s="119">
        <f t="shared" ca="1" si="20"/>
        <v>68755840.44988811</v>
      </c>
      <c r="CA58" s="119">
        <f t="shared" ca="1" si="20"/>
        <v>70051824.086424872</v>
      </c>
      <c r="CB58" s="119">
        <f t="shared" ca="1" si="20"/>
        <v>71330116.943372205</v>
      </c>
      <c r="CC58" s="119">
        <f t="shared" ca="1" si="20"/>
        <v>72590882.686961979</v>
      </c>
      <c r="CD58" s="119">
        <f t="shared" ca="1" si="20"/>
        <v>73834283.667814001</v>
      </c>
      <c r="CE58" s="119">
        <f t="shared" ca="1" si="20"/>
        <v>75060480.930764019</v>
      </c>
      <c r="CF58" s="119">
        <f t="shared" ca="1" si="20"/>
        <v>76269634.22462149</v>
      </c>
    </row>
    <row r="59" spans="1:84" x14ac:dyDescent="0.2">
      <c r="A59" s="202"/>
      <c r="B59" s="212" t="s">
        <v>178</v>
      </c>
      <c r="C59" s="118"/>
      <c r="D59" s="119">
        <f ca="1">'Frequency &amp; Severity Prediction'!AH7</f>
        <v>12753302.63210329</v>
      </c>
      <c r="E59" s="119">
        <f t="shared" ca="1" si="21"/>
        <v>13230552.905379571</v>
      </c>
      <c r="F59" s="119">
        <f t="shared" ca="1" si="21"/>
        <v>13547853.918488495</v>
      </c>
      <c r="G59" s="119">
        <f t="shared" ca="1" si="21"/>
        <v>13868689.826279491</v>
      </c>
      <c r="H59" s="119">
        <f t="shared" ca="1" si="21"/>
        <v>14193092.977853669</v>
      </c>
      <c r="I59" s="119">
        <f t="shared" ca="1" si="21"/>
        <v>14521095.992230479</v>
      </c>
      <c r="J59" s="119">
        <f t="shared" ca="1" si="21"/>
        <v>14852731.760481784</v>
      </c>
      <c r="K59" s="119">
        <f t="shared" ca="1" si="21"/>
        <v>15188033.44788219</v>
      </c>
      <c r="L59" s="119">
        <f t="shared" ca="1" si="21"/>
        <v>15527034.496075811</v>
      </c>
      <c r="M59" s="119">
        <f t="shared" ca="1" si="21"/>
        <v>15869768.625259545</v>
      </c>
      <c r="N59" s="119">
        <f t="shared" ca="1" si="21"/>
        <v>16181337.269771963</v>
      </c>
      <c r="O59" s="119">
        <f t="shared" ca="1" si="21"/>
        <v>16604579.754587807</v>
      </c>
      <c r="P59" s="119">
        <f t="shared" ca="1" si="21"/>
        <v>17031138.177530147</v>
      </c>
      <c r="Q59" s="119">
        <f t="shared" ca="1" si="21"/>
        <v>17461033.124768566</v>
      </c>
      <c r="R59" s="119">
        <f t="shared" ca="1" si="21"/>
        <v>17894285.297755413</v>
      </c>
      <c r="S59" s="119">
        <f t="shared" ca="1" si="21"/>
        <v>18330915.513834689</v>
      </c>
      <c r="T59" s="119">
        <f t="shared" ca="1" si="21"/>
        <v>18770944.70685406</v>
      </c>
      <c r="U59" s="119">
        <f t="shared" ca="1" si="21"/>
        <v>19214393.927779946</v>
      </c>
      <c r="V59" s="119">
        <f t="shared" ca="1" si="21"/>
        <v>19661284.345315758</v>
      </c>
      <c r="W59" s="119">
        <f t="shared" ca="1" si="21"/>
        <v>20111637.246523287</v>
      </c>
      <c r="X59" s="119">
        <f t="shared" ca="1" si="21"/>
        <v>20521598.38818961</v>
      </c>
      <c r="Y59" s="119">
        <f t="shared" ca="1" si="21"/>
        <v>21088843.589799076</v>
      </c>
      <c r="Z59" s="119">
        <f t="shared" ca="1" si="21"/>
        <v>21658404.265962604</v>
      </c>
      <c r="AA59" s="119">
        <f t="shared" ca="1" si="21"/>
        <v>22230287.690359857</v>
      </c>
      <c r="AB59" s="119">
        <f t="shared" ca="1" si="21"/>
        <v>22804501.157115892</v>
      </c>
      <c r="AC59" s="119">
        <f t="shared" ca="1" si="21"/>
        <v>23381051.980855208</v>
      </c>
      <c r="AD59" s="119">
        <f t="shared" ca="1" si="21"/>
        <v>23959947.496755868</v>
      </c>
      <c r="AE59" s="119">
        <f t="shared" ca="1" si="21"/>
        <v>24541195.060603827</v>
      </c>
      <c r="AF59" s="119">
        <f t="shared" ca="1" si="21"/>
        <v>25124802.048847355</v>
      </c>
      <c r="AG59" s="119">
        <f t="shared" ca="1" si="21"/>
        <v>25710775.858651608</v>
      </c>
      <c r="AH59" s="119">
        <f t="shared" ca="1" si="21"/>
        <v>26246480.100283004</v>
      </c>
      <c r="AI59" s="119">
        <f t="shared" ca="1" si="21"/>
        <v>27011834.211869158</v>
      </c>
      <c r="AJ59" s="119">
        <f t="shared" ca="1" si="21"/>
        <v>27777366.278020762</v>
      </c>
      <c r="AK59" s="119">
        <f t="shared" ca="1" si="21"/>
        <v>28543076.329811696</v>
      </c>
      <c r="AL59" s="119">
        <f t="shared" ca="1" si="21"/>
        <v>29308964.398320682</v>
      </c>
      <c r="AM59" s="119">
        <f t="shared" ca="1" si="21"/>
        <v>30075030.514631253</v>
      </c>
      <c r="AN59" s="119">
        <f t="shared" ca="1" si="21"/>
        <v>30841274.709831778</v>
      </c>
      <c r="AO59" s="119">
        <f t="shared" ca="1" si="21"/>
        <v>31607697.015015453</v>
      </c>
      <c r="AP59" s="119">
        <f t="shared" ca="1" si="21"/>
        <v>32374297.46128029</v>
      </c>
      <c r="AQ59" s="119">
        <f t="shared" ca="1" si="21"/>
        <v>33141076.07972914</v>
      </c>
      <c r="AR59" s="119">
        <f t="shared" ca="1" si="21"/>
        <v>33852420.605799764</v>
      </c>
      <c r="AS59" s="119">
        <f t="shared" ca="1" si="21"/>
        <v>34877129.345771439</v>
      </c>
      <c r="AT59" s="119">
        <f t="shared" ca="1" si="21"/>
        <v>35898636.59193977</v>
      </c>
      <c r="AU59" s="119">
        <f t="shared" ca="1" si="21"/>
        <v>36916949.721818551</v>
      </c>
      <c r="AV59" s="119">
        <f t="shared" ca="1" si="21"/>
        <v>37932076.097871684</v>
      </c>
      <c r="AW59" s="119">
        <f t="shared" ca="1" si="21"/>
        <v>38944023.067541845</v>
      </c>
      <c r="AX59" s="119">
        <f t="shared" ca="1" si="21"/>
        <v>39952797.96327924</v>
      </c>
      <c r="AY59" s="119">
        <f t="shared" ca="1" si="21"/>
        <v>40958408.102570184</v>
      </c>
      <c r="AZ59" s="119">
        <f t="shared" ca="1" si="21"/>
        <v>41960860.787965715</v>
      </c>
      <c r="BA59" s="119">
        <f t="shared" ca="1" si="21"/>
        <v>42960163.307110101</v>
      </c>
      <c r="BB59" s="119">
        <f t="shared" ca="1" si="21"/>
        <v>43886200.646147907</v>
      </c>
      <c r="BC59" s="119">
        <f t="shared" ca="1" si="21"/>
        <v>45187729.25496342</v>
      </c>
      <c r="BD59" s="119">
        <f t="shared" ca="1" si="21"/>
        <v>46480718.799399145</v>
      </c>
      <c r="BE59" s="119">
        <f t="shared" ca="1" si="21"/>
        <v>47765209.863464065</v>
      </c>
      <c r="BF59" s="119">
        <f t="shared" ca="1" si="21"/>
        <v>49041242.861139551</v>
      </c>
      <c r="BG59" s="119">
        <f t="shared" ca="1" si="21"/>
        <v>50308858.037044957</v>
      </c>
      <c r="BH59" s="119">
        <f t="shared" ca="1" si="21"/>
        <v>51568095.467100769</v>
      </c>
      <c r="BI59" s="119">
        <f t="shared" ca="1" si="21"/>
        <v>52818995.059189215</v>
      </c>
      <c r="BJ59" s="119">
        <f t="shared" ca="1" si="21"/>
        <v>54061596.553812414</v>
      </c>
      <c r="BK59" s="119">
        <f t="shared" ca="1" si="21"/>
        <v>55295939.524748072</v>
      </c>
      <c r="BL59" s="119">
        <f t="shared" ca="1" si="21"/>
        <v>56437588.638136469</v>
      </c>
      <c r="BM59" s="119">
        <f t="shared" ca="1" si="21"/>
        <v>57929394.403835267</v>
      </c>
      <c r="BN59" s="119">
        <f t="shared" ca="1" si="21"/>
        <v>59406258.490227401</v>
      </c>
      <c r="BO59" s="119">
        <f t="shared" ca="1" si="21"/>
        <v>60868286.899471685</v>
      </c>
      <c r="BP59" s="119">
        <f t="shared" ca="1" si="21"/>
        <v>62315584.974187478</v>
      </c>
      <c r="BQ59" s="119">
        <f t="shared" ca="1" si="20"/>
        <v>63748257.401281744</v>
      </c>
      <c r="BR59" s="119">
        <f t="shared" ca="1" si="20"/>
        <v>65166408.215754725</v>
      </c>
      <c r="BS59" s="119">
        <f t="shared" ca="1" si="20"/>
        <v>66570140.804484569</v>
      </c>
      <c r="BT59" s="119">
        <f t="shared" ca="1" si="20"/>
        <v>67959557.909990847</v>
      </c>
      <c r="BU59" s="119">
        <f t="shared" ca="1" si="20"/>
        <v>69334761.634177223</v>
      </c>
      <c r="BV59" s="119">
        <f t="shared" ca="1" si="20"/>
        <v>70603886.914408639</v>
      </c>
      <c r="BW59" s="119">
        <f t="shared" ca="1" si="20"/>
        <v>72127983.974635407</v>
      </c>
      <c r="BX59" s="119">
        <f t="shared" ca="1" si="20"/>
        <v>73631633.514717877</v>
      </c>
      <c r="BY59" s="119">
        <f t="shared" ca="1" si="20"/>
        <v>75115023.793762356</v>
      </c>
      <c r="BZ59" s="119">
        <f t="shared" ca="1" si="20"/>
        <v>76578341.561005995</v>
      </c>
      <c r="CA59" s="119">
        <f t="shared" ca="1" si="20"/>
        <v>78021772.067080885</v>
      </c>
      <c r="CB59" s="119">
        <f t="shared" ca="1" si="20"/>
        <v>79445499.075198114</v>
      </c>
      <c r="CC59" s="119">
        <f t="shared" ca="1" si="20"/>
        <v>80849704.872251824</v>
      </c>
      <c r="CD59" s="119">
        <f t="shared" ca="1" si="20"/>
        <v>82234570.279843986</v>
      </c>
      <c r="CE59" s="119">
        <f t="shared" ca="1" si="20"/>
        <v>83600274.665230647</v>
      </c>
      <c r="CF59" s="119">
        <f t="shared" ca="1" si="20"/>
        <v>84946995.952189788</v>
      </c>
    </row>
    <row r="60" spans="1:84" x14ac:dyDescent="0.2">
      <c r="A60" s="202"/>
      <c r="B60" s="214" t="s">
        <v>179</v>
      </c>
      <c r="C60" s="118"/>
      <c r="D60" s="119">
        <f>Control!$B$47*Control!$C35</f>
        <v>2017783833.7560976</v>
      </c>
      <c r="E60" s="119">
        <f ca="1">D60*(E$69/D$69)*(E10/D10)</f>
        <v>2086026105.3306286</v>
      </c>
      <c r="F60" s="119">
        <f t="shared" ref="F60:BQ61" ca="1" si="22">E60*(F$69/E$69)*(F10/E10)</f>
        <v>2136054112.5746753</v>
      </c>
      <c r="G60" s="119">
        <f t="shared" ca="1" si="22"/>
        <v>2186639457.2663054</v>
      </c>
      <c r="H60" s="119">
        <f t="shared" ca="1" si="22"/>
        <v>2237787239.8022952</v>
      </c>
      <c r="I60" s="119">
        <f t="shared" ca="1" si="22"/>
        <v>2289502603.1367297</v>
      </c>
      <c r="J60" s="119">
        <f t="shared" ca="1" si="22"/>
        <v>2341790733.1174741</v>
      </c>
      <c r="K60" s="119">
        <f t="shared" ca="1" si="22"/>
        <v>2394656858.8252106</v>
      </c>
      <c r="L60" s="119">
        <f t="shared" ca="1" si="22"/>
        <v>2448106252.9150677</v>
      </c>
      <c r="M60" s="119">
        <f t="shared" ca="1" si="22"/>
        <v>2502144231.9608512</v>
      </c>
      <c r="N60" s="119">
        <f t="shared" ca="1" si="22"/>
        <v>2551268431.8868513</v>
      </c>
      <c r="O60" s="119">
        <f t="shared" ca="1" si="22"/>
        <v>2617999949.3468556</v>
      </c>
      <c r="P60" s="119">
        <f t="shared" ca="1" si="22"/>
        <v>2685254281.9563861</v>
      </c>
      <c r="Q60" s="119">
        <f t="shared" ca="1" si="22"/>
        <v>2753034675.4820752</v>
      </c>
      <c r="R60" s="119">
        <f t="shared" ca="1" si="22"/>
        <v>2821344393.8668833</v>
      </c>
      <c r="S60" s="119">
        <f t="shared" ca="1" si="22"/>
        <v>2890186719.3261003</v>
      </c>
      <c r="T60" s="119">
        <f t="shared" ca="1" si="22"/>
        <v>2959564952.4438372</v>
      </c>
      <c r="U60" s="119">
        <f t="shared" ca="1" si="22"/>
        <v>3029482412.27001</v>
      </c>
      <c r="V60" s="119">
        <f t="shared" ca="1" si="22"/>
        <v>3099942436.4178114</v>
      </c>
      <c r="W60" s="119">
        <f t="shared" ca="1" si="22"/>
        <v>3170948381.1616855</v>
      </c>
      <c r="X60" s="119">
        <f t="shared" ca="1" si="22"/>
        <v>3235585864.5535831</v>
      </c>
      <c r="Y60" s="119">
        <f t="shared" ca="1" si="22"/>
        <v>3325021907.5627728</v>
      </c>
      <c r="Z60" s="119">
        <f t="shared" ca="1" si="22"/>
        <v>3414823025.2895908</v>
      </c>
      <c r="AA60" s="119">
        <f t="shared" ca="1" si="22"/>
        <v>3504990364.5557737</v>
      </c>
      <c r="AB60" s="119">
        <f t="shared" ca="1" si="22"/>
        <v>3595525075.4066296</v>
      </c>
      <c r="AC60" s="119">
        <f t="shared" ca="1" si="22"/>
        <v>3686428311.1195579</v>
      </c>
      <c r="AD60" s="119">
        <f t="shared" ca="1" si="22"/>
        <v>3777701228.212585</v>
      </c>
      <c r="AE60" s="119">
        <f t="shared" ca="1" si="22"/>
        <v>3869344986.4529276</v>
      </c>
      <c r="AF60" s="119">
        <f t="shared" ca="1" si="22"/>
        <v>3961360748.8655763</v>
      </c>
      <c r="AG60" s="119">
        <f t="shared" ca="1" si="22"/>
        <v>4053749681.7418966</v>
      </c>
      <c r="AH60" s="119">
        <f t="shared" ca="1" si="22"/>
        <v>4138212745.4378262</v>
      </c>
      <c r="AI60" s="119">
        <f t="shared" ca="1" si="22"/>
        <v>4258884093.6429105</v>
      </c>
      <c r="AJ60" s="119">
        <f t="shared" ca="1" si="22"/>
        <v>4379583499.4712667</v>
      </c>
      <c r="AK60" s="119">
        <f t="shared" ca="1" si="22"/>
        <v>4500310967.8222303</v>
      </c>
      <c r="AL60" s="119">
        <f t="shared" ca="1" si="22"/>
        <v>4621066503.5959005</v>
      </c>
      <c r="AM60" s="119">
        <f t="shared" ca="1" si="22"/>
        <v>4741850111.6931353</v>
      </c>
      <c r="AN60" s="119">
        <f t="shared" ca="1" si="22"/>
        <v>4862661797.0155563</v>
      </c>
      <c r="AO60" s="119">
        <f t="shared" ca="1" si="22"/>
        <v>4983501564.4655437</v>
      </c>
      <c r="AP60" s="119">
        <f t="shared" ca="1" si="22"/>
        <v>5104369418.9462385</v>
      </c>
      <c r="AQ60" s="119">
        <f t="shared" ca="1" si="22"/>
        <v>5225265365.3615456</v>
      </c>
      <c r="AR60" s="119">
        <f t="shared" ca="1" si="22"/>
        <v>5337421165.7940435</v>
      </c>
      <c r="AS60" s="119">
        <f t="shared" ca="1" si="22"/>
        <v>5498984268.804821</v>
      </c>
      <c r="AT60" s="119">
        <f t="shared" ca="1" si="22"/>
        <v>5660042600.7982731</v>
      </c>
      <c r="AU60" s="119">
        <f t="shared" ca="1" si="22"/>
        <v>5820597324.9673882</v>
      </c>
      <c r="AV60" s="119">
        <f t="shared" ca="1" si="22"/>
        <v>5980649602.1322737</v>
      </c>
      <c r="AW60" s="119">
        <f t="shared" ca="1" si="22"/>
        <v>6140200590.7446899</v>
      </c>
      <c r="AX60" s="119">
        <f t="shared" ca="1" si="22"/>
        <v>6299251446.8925657</v>
      </c>
      <c r="AY60" s="119">
        <f t="shared" ca="1" si="22"/>
        <v>6457803324.3045168</v>
      </c>
      <c r="AZ60" s="119">
        <f t="shared" ca="1" si="22"/>
        <v>6615857374.354353</v>
      </c>
      <c r="BA60" s="119">
        <f t="shared" ca="1" si="22"/>
        <v>6773414746.0655708</v>
      </c>
      <c r="BB60" s="119">
        <f t="shared" ca="1" si="22"/>
        <v>6919420591.5928822</v>
      </c>
      <c r="BC60" s="119">
        <f t="shared" ca="1" si="22"/>
        <v>7124629147.4439306</v>
      </c>
      <c r="BD60" s="119">
        <f t="shared" ca="1" si="22"/>
        <v>7328491371.7139235</v>
      </c>
      <c r="BE60" s="119">
        <f t="shared" ca="1" si="22"/>
        <v>7531013663.1756706</v>
      </c>
      <c r="BF60" s="119">
        <f t="shared" ca="1" si="22"/>
        <v>7732202393.7941818</v>
      </c>
      <c r="BG60" s="119">
        <f t="shared" ca="1" si="22"/>
        <v>7932063908.8316069</v>
      </c>
      <c r="BH60" s="119">
        <f t="shared" ca="1" si="22"/>
        <v>8130604526.9517918</v>
      </c>
      <c r="BI60" s="119">
        <f t="shared" ca="1" si="22"/>
        <v>8327830540.32444</v>
      </c>
      <c r="BJ60" s="119">
        <f t="shared" ca="1" si="22"/>
        <v>8523748214.7288771</v>
      </c>
      <c r="BK60" s="119">
        <f t="shared" ca="1" si="22"/>
        <v>8718363789.6574364</v>
      </c>
      <c r="BL60" s="119">
        <f t="shared" ca="1" si="22"/>
        <v>8898364570.4779758</v>
      </c>
      <c r="BM60" s="119">
        <f t="shared" ca="1" si="22"/>
        <v>9133573619.834116</v>
      </c>
      <c r="BN60" s="119">
        <f t="shared" ca="1" si="22"/>
        <v>9366426854.3339825</v>
      </c>
      <c r="BO60" s="119">
        <f t="shared" ca="1" si="22"/>
        <v>9596940987.0561695</v>
      </c>
      <c r="BP60" s="119">
        <f t="shared" ca="1" si="22"/>
        <v>9825132627.0914326</v>
      </c>
      <c r="BQ60" s="119">
        <f t="shared" ca="1" si="22"/>
        <v>10051018280.146103</v>
      </c>
      <c r="BR60" s="119">
        <f t="shared" ref="BR60:CF64" ca="1" si="23">BQ60*(BR$69/BQ$69)*(BR10/BQ10)</f>
        <v>10274614349.142107</v>
      </c>
      <c r="BS60" s="119">
        <f t="shared" ca="1" si="23"/>
        <v>10495937134.813686</v>
      </c>
      <c r="BT60" s="119">
        <f t="shared" ca="1" si="23"/>
        <v>10715002836.300776</v>
      </c>
      <c r="BU60" s="119">
        <f t="shared" ca="1" si="23"/>
        <v>10931827551.739103</v>
      </c>
      <c r="BV60" s="119">
        <f t="shared" ca="1" si="23"/>
        <v>11131927160.911242</v>
      </c>
      <c r="BW60" s="119">
        <f t="shared" ca="1" si="23"/>
        <v>11372227492.834484</v>
      </c>
      <c r="BX60" s="119">
        <f t="shared" ca="1" si="23"/>
        <v>11609303918.612955</v>
      </c>
      <c r="BY60" s="119">
        <f t="shared" ca="1" si="23"/>
        <v>11843186120.559505</v>
      </c>
      <c r="BZ60" s="119">
        <f t="shared" ca="1" si="23"/>
        <v>12073903542.929901</v>
      </c>
      <c r="CA60" s="119">
        <f t="shared" ca="1" si="23"/>
        <v>12301485393.698856</v>
      </c>
      <c r="CB60" s="119">
        <f t="shared" ca="1" si="23"/>
        <v>12525960646.323353</v>
      </c>
      <c r="CC60" s="119">
        <f t="shared" ca="1" si="23"/>
        <v>12747358041.493406</v>
      </c>
      <c r="CD60" s="119">
        <f t="shared" ca="1" si="23"/>
        <v>12965706088.870323</v>
      </c>
      <c r="CE60" s="119">
        <f t="shared" ca="1" si="23"/>
        <v>13181033068.812538</v>
      </c>
      <c r="CF60" s="119">
        <f t="shared" ca="1" si="23"/>
        <v>13393367034.089151</v>
      </c>
    </row>
    <row r="61" spans="1:84" x14ac:dyDescent="0.2">
      <c r="A61" s="202"/>
      <c r="B61" s="214" t="s">
        <v>180</v>
      </c>
      <c r="C61" s="118"/>
      <c r="D61" s="119">
        <f>Control!$B$47*Control!$C36</f>
        <v>4792236605.1707315</v>
      </c>
      <c r="E61" s="119">
        <f t="shared" ref="E61:T65" ca="1" si="24">D61*(E$69/D$69)*(E11/D11)</f>
        <v>5079444091.5068502</v>
      </c>
      <c r="F61" s="119">
        <f t="shared" ca="1" si="24"/>
        <v>5201261582.2641668</v>
      </c>
      <c r="G61" s="119">
        <f t="shared" ca="1" si="24"/>
        <v>5324436181.8313236</v>
      </c>
      <c r="H61" s="119">
        <f t="shared" ca="1" si="24"/>
        <v>5448980309.6024065</v>
      </c>
      <c r="I61" s="119">
        <f t="shared" ca="1" si="24"/>
        <v>5574906488.5979424</v>
      </c>
      <c r="J61" s="119">
        <f t="shared" ca="1" si="24"/>
        <v>5702227346.2842073</v>
      </c>
      <c r="K61" s="119">
        <f t="shared" ca="1" si="24"/>
        <v>5830955615.398778</v>
      </c>
      <c r="L61" s="119">
        <f t="shared" ca="1" si="24"/>
        <v>5961104134.7823925</v>
      </c>
      <c r="M61" s="119">
        <f t="shared" ca="1" si="24"/>
        <v>6092685850.2171431</v>
      </c>
      <c r="N61" s="119">
        <f t="shared" ca="1" si="24"/>
        <v>6212302582.9255648</v>
      </c>
      <c r="O61" s="119">
        <f t="shared" ca="1" si="24"/>
        <v>6374792885.0427485</v>
      </c>
      <c r="P61" s="119">
        <f t="shared" ca="1" si="24"/>
        <v>6538556234.6617937</v>
      </c>
      <c r="Q61" s="119">
        <f t="shared" ca="1" si="24"/>
        <v>6703600535.1785898</v>
      </c>
      <c r="R61" s="119">
        <f t="shared" ca="1" si="24"/>
        <v>6869933734.248127</v>
      </c>
      <c r="S61" s="119">
        <f t="shared" ca="1" si="24"/>
        <v>7037563824.018259</v>
      </c>
      <c r="T61" s="119">
        <f t="shared" ca="1" si="24"/>
        <v>7206498841.3646603</v>
      </c>
      <c r="U61" s="119">
        <f t="shared" ca="1" si="22"/>
        <v>7376746868.1269779</v>
      </c>
      <c r="V61" s="119">
        <f t="shared" ca="1" si="22"/>
        <v>7548316031.3461771</v>
      </c>
      <c r="W61" s="119">
        <f t="shared" ca="1" si="22"/>
        <v>7721214503.5031061</v>
      </c>
      <c r="X61" s="119">
        <f t="shared" ca="1" si="22"/>
        <v>7878605862.252574</v>
      </c>
      <c r="Y61" s="119">
        <f t="shared" ca="1" si="22"/>
        <v>8096381363.2733431</v>
      </c>
      <c r="Z61" s="119">
        <f t="shared" ca="1" si="22"/>
        <v>8315045816.0731325</v>
      </c>
      <c r="AA61" s="119">
        <f t="shared" ca="1" si="22"/>
        <v>8534602013.1466656</v>
      </c>
      <c r="AB61" s="119">
        <f t="shared" ca="1" si="22"/>
        <v>8755052754.8380203</v>
      </c>
      <c r="AC61" s="119">
        <f t="shared" ca="1" si="22"/>
        <v>8976400849.3613644</v>
      </c>
      <c r="AD61" s="119">
        <f t="shared" ca="1" si="22"/>
        <v>9198649112.8217545</v>
      </c>
      <c r="AE61" s="119">
        <f t="shared" ca="1" si="22"/>
        <v>9421800369.2359734</v>
      </c>
      <c r="AF61" s="119">
        <f t="shared" ca="1" si="22"/>
        <v>9645857450.553442</v>
      </c>
      <c r="AG61" s="119">
        <f t="shared" ca="1" si="22"/>
        <v>9870823196.6771545</v>
      </c>
      <c r="AH61" s="119">
        <f t="shared" ca="1" si="22"/>
        <v>10076489563.33696</v>
      </c>
      <c r="AI61" s="119">
        <f t="shared" ca="1" si="22"/>
        <v>10370322591.16349</v>
      </c>
      <c r="AJ61" s="119">
        <f t="shared" ca="1" si="22"/>
        <v>10664223938.906239</v>
      </c>
      <c r="AK61" s="119">
        <f t="shared" ca="1" si="22"/>
        <v>10958193618.495022</v>
      </c>
      <c r="AL61" s="119">
        <f t="shared" ca="1" si="22"/>
        <v>11252231641.861509</v>
      </c>
      <c r="AM61" s="119">
        <f t="shared" ca="1" si="22"/>
        <v>11546338020.939224</v>
      </c>
      <c r="AN61" s="119">
        <f t="shared" ca="1" si="22"/>
        <v>11840512767.663544</v>
      </c>
      <c r="AO61" s="119">
        <f t="shared" ca="1" si="22"/>
        <v>12134755893.971695</v>
      </c>
      <c r="AP61" s="119">
        <f t="shared" ca="1" si="22"/>
        <v>12429067411.802757</v>
      </c>
      <c r="AQ61" s="119">
        <f t="shared" ca="1" si="22"/>
        <v>12723447333.097668</v>
      </c>
      <c r="AR61" s="119">
        <f t="shared" ca="1" si="22"/>
        <v>12996545122.42029</v>
      </c>
      <c r="AS61" s="119">
        <f t="shared" ca="1" si="22"/>
        <v>13389948995.40947</v>
      </c>
      <c r="AT61" s="119">
        <f t="shared" ca="1" si="22"/>
        <v>13782123758.103737</v>
      </c>
      <c r="AU61" s="119">
        <f t="shared" ca="1" si="22"/>
        <v>14173072242.861582</v>
      </c>
      <c r="AV61" s="119">
        <f t="shared" ca="1" si="22"/>
        <v>14562797276.263571</v>
      </c>
      <c r="AW61" s="119">
        <f t="shared" ca="1" si="22"/>
        <v>14951301679.123363</v>
      </c>
      <c r="AX61" s="119">
        <f t="shared" ca="1" si="22"/>
        <v>15338588266.498734</v>
      </c>
      <c r="AY61" s="119">
        <f t="shared" ca="1" si="22"/>
        <v>15724659847.702559</v>
      </c>
      <c r="AZ61" s="119">
        <f t="shared" ca="1" si="22"/>
        <v>16109519226.313799</v>
      </c>
      <c r="BA61" s="119">
        <f t="shared" ca="1" si="22"/>
        <v>16493169200.188431</v>
      </c>
      <c r="BB61" s="119">
        <f t="shared" ca="1" si="22"/>
        <v>16848691371.025127</v>
      </c>
      <c r="BC61" s="119">
        <f t="shared" ca="1" si="22"/>
        <v>17348371304.982159</v>
      </c>
      <c r="BD61" s="119">
        <f t="shared" ca="1" si="22"/>
        <v>17844772940.562618</v>
      </c>
      <c r="BE61" s="119">
        <f t="shared" ca="1" si="22"/>
        <v>18337911858.687881</v>
      </c>
      <c r="BF61" s="119">
        <f t="shared" ca="1" si="22"/>
        <v>18827803575.002712</v>
      </c>
      <c r="BG61" s="119">
        <f t="shared" ca="1" si="22"/>
        <v>19314463540.130783</v>
      </c>
      <c r="BH61" s="119">
        <f t="shared" ca="1" si="22"/>
        <v>19797907139.929291</v>
      </c>
      <c r="BI61" s="119">
        <f t="shared" ca="1" si="22"/>
        <v>20278149695.742546</v>
      </c>
      <c r="BJ61" s="119">
        <f t="shared" ca="1" si="22"/>
        <v>20755206464.654675</v>
      </c>
      <c r="BK61" s="119">
        <f t="shared" ca="1" si="22"/>
        <v>21229092639.741344</v>
      </c>
      <c r="BL61" s="119">
        <f t="shared" ca="1" si="22"/>
        <v>21667391997.677994</v>
      </c>
      <c r="BM61" s="119">
        <f t="shared" ca="1" si="22"/>
        <v>22240122709.42123</v>
      </c>
      <c r="BN61" s="119">
        <f t="shared" ca="1" si="22"/>
        <v>22807117045.276459</v>
      </c>
      <c r="BO61" s="119">
        <f t="shared" ca="1" si="22"/>
        <v>23368415701.353901</v>
      </c>
      <c r="BP61" s="119">
        <f t="shared" ca="1" si="22"/>
        <v>23924059120.554867</v>
      </c>
      <c r="BQ61" s="119">
        <f t="shared" ca="1" si="22"/>
        <v>24474087494.041046</v>
      </c>
      <c r="BR61" s="119">
        <f t="shared" ca="1" si="23"/>
        <v>25018540762.69556</v>
      </c>
      <c r="BS61" s="119">
        <f t="shared" ca="1" si="23"/>
        <v>25557458618.57597</v>
      </c>
      <c r="BT61" s="119">
        <f t="shared" ca="1" si="23"/>
        <v>26090880506.359123</v>
      </c>
      <c r="BU61" s="119">
        <f t="shared" ca="1" si="23"/>
        <v>26618845624.778053</v>
      </c>
      <c r="BV61" s="119">
        <f t="shared" ca="1" si="23"/>
        <v>27106085345.759953</v>
      </c>
      <c r="BW61" s="119">
        <f t="shared" ca="1" si="23"/>
        <v>27691213258.615669</v>
      </c>
      <c r="BX61" s="119">
        <f t="shared" ca="1" si="23"/>
        <v>28268491005.561779</v>
      </c>
      <c r="BY61" s="119">
        <f t="shared" ca="1" si="23"/>
        <v>28837990862.610657</v>
      </c>
      <c r="BZ61" s="119">
        <f t="shared" ca="1" si="23"/>
        <v>29399784526.109062</v>
      </c>
      <c r="CA61" s="119">
        <f t="shared" ca="1" si="23"/>
        <v>29953943117.062714</v>
      </c>
      <c r="CB61" s="119">
        <f t="shared" ca="1" si="23"/>
        <v>30500537185.429989</v>
      </c>
      <c r="CC61" s="119">
        <f t="shared" ca="1" si="23"/>
        <v>31039636714.384975</v>
      </c>
      <c r="CD61" s="119">
        <f t="shared" ca="1" si="23"/>
        <v>31571311124.55011</v>
      </c>
      <c r="CE61" s="119">
        <f t="shared" ca="1" si="23"/>
        <v>32095629278.198601</v>
      </c>
      <c r="CF61" s="119">
        <f t="shared" ca="1" si="23"/>
        <v>32612659483.426815</v>
      </c>
    </row>
    <row r="62" spans="1:84" x14ac:dyDescent="0.2">
      <c r="A62" s="202"/>
      <c r="B62" s="214" t="s">
        <v>181</v>
      </c>
      <c r="C62" s="118"/>
      <c r="D62" s="119">
        <f>Control!$B$47*Control!$C37</f>
        <v>1513337875.3170731</v>
      </c>
      <c r="E62" s="119">
        <f t="shared" ca="1" si="24"/>
        <v>1548188917.3773587</v>
      </c>
      <c r="F62" s="119">
        <f t="shared" ref="F62:BQ65" ca="1" si="25">E62*(F$69/E$69)*(F12/E12)</f>
        <v>1585318273.6091838</v>
      </c>
      <c r="G62" s="119">
        <f t="shared" ca="1" si="25"/>
        <v>1622861269.7553811</v>
      </c>
      <c r="H62" s="119">
        <f t="shared" ca="1" si="25"/>
        <v>1660821691.1845729</v>
      </c>
      <c r="I62" s="119">
        <f t="shared" ca="1" si="25"/>
        <v>1699203354.8501985</v>
      </c>
      <c r="J62" s="119">
        <f t="shared" ca="1" si="25"/>
        <v>1738010109.5402339</v>
      </c>
      <c r="K62" s="119">
        <f t="shared" ca="1" si="25"/>
        <v>1777245836.1288154</v>
      </c>
      <c r="L62" s="119">
        <f t="shared" ca="1" si="25"/>
        <v>1816914447.8297877</v>
      </c>
      <c r="M62" s="119">
        <f t="shared" ca="1" si="25"/>
        <v>1857019890.4521809</v>
      </c>
      <c r="N62" s="119">
        <f t="shared" ca="1" si="25"/>
        <v>1893478466.7404239</v>
      </c>
      <c r="O62" s="119">
        <f t="shared" ca="1" si="25"/>
        <v>1943004690.5529385</v>
      </c>
      <c r="P62" s="119">
        <f t="shared" ca="1" si="25"/>
        <v>1992918932.8175061</v>
      </c>
      <c r="Q62" s="119">
        <f t="shared" ca="1" si="25"/>
        <v>2043223602.4492967</v>
      </c>
      <c r="R62" s="119">
        <f t="shared" ca="1" si="25"/>
        <v>2093921121.85343</v>
      </c>
      <c r="S62" s="119">
        <f t="shared" ca="1" si="25"/>
        <v>2145013926.9962268</v>
      </c>
      <c r="T62" s="119">
        <f t="shared" ca="1" si="25"/>
        <v>2196504467.4768214</v>
      </c>
      <c r="U62" s="119">
        <f t="shared" ca="1" si="25"/>
        <v>2248395206.5991397</v>
      </c>
      <c r="V62" s="119">
        <f t="shared" ca="1" si="25"/>
        <v>2300688621.444242</v>
      </c>
      <c r="W62" s="119">
        <f t="shared" ca="1" si="25"/>
        <v>2353387202.9430346</v>
      </c>
      <c r="X62" s="119">
        <f t="shared" ca="1" si="25"/>
        <v>2401359294.5572181</v>
      </c>
      <c r="Y62" s="119">
        <f t="shared" ca="1" si="25"/>
        <v>2467736167.9084587</v>
      </c>
      <c r="Z62" s="119">
        <f t="shared" ca="1" si="25"/>
        <v>2534383989.2743969</v>
      </c>
      <c r="AA62" s="119">
        <f t="shared" ca="1" si="25"/>
        <v>2601303609.7933278</v>
      </c>
      <c r="AB62" s="119">
        <f t="shared" ca="1" si="25"/>
        <v>2668495882.9959893</v>
      </c>
      <c r="AC62" s="119">
        <f t="shared" ca="1" si="25"/>
        <v>2735961664.8118844</v>
      </c>
      <c r="AD62" s="119">
        <f t="shared" ca="1" si="25"/>
        <v>2803701813.5756173</v>
      </c>
      <c r="AE62" s="119">
        <f t="shared" ca="1" si="25"/>
        <v>2871717190.0332484</v>
      </c>
      <c r="AF62" s="119">
        <f t="shared" ca="1" si="25"/>
        <v>2940008657.3486638</v>
      </c>
      <c r="AG62" s="119">
        <f t="shared" ca="1" si="25"/>
        <v>3008577081.1099615</v>
      </c>
      <c r="AH62" s="119">
        <f t="shared" ca="1" si="25"/>
        <v>3071263151.436512</v>
      </c>
      <c r="AI62" s="119">
        <f t="shared" ca="1" si="25"/>
        <v>3160821975.0095682</v>
      </c>
      <c r="AJ62" s="119">
        <f t="shared" ca="1" si="25"/>
        <v>3250401622.1482</v>
      </c>
      <c r="AK62" s="119">
        <f t="shared" ca="1" si="25"/>
        <v>3340002096.4885554</v>
      </c>
      <c r="AL62" s="119">
        <f t="shared" ca="1" si="25"/>
        <v>3429623401.667347</v>
      </c>
      <c r="AM62" s="119">
        <f t="shared" ca="1" si="25"/>
        <v>3519265541.3218508</v>
      </c>
      <c r="AN62" s="119">
        <f t="shared" ca="1" si="25"/>
        <v>3608928519.0899105</v>
      </c>
      <c r="AO62" s="119">
        <f t="shared" ca="1" si="25"/>
        <v>3698612338.6099334</v>
      </c>
      <c r="AP62" s="119">
        <f t="shared" ca="1" si="25"/>
        <v>3788317003.5208898</v>
      </c>
      <c r="AQ62" s="119">
        <f t="shared" ca="1" si="25"/>
        <v>3878042517.4623175</v>
      </c>
      <c r="AR62" s="119">
        <f t="shared" ca="1" si="25"/>
        <v>3961281345.0136437</v>
      </c>
      <c r="AS62" s="119">
        <f t="shared" ca="1" si="25"/>
        <v>4081188859.5453167</v>
      </c>
      <c r="AT62" s="119">
        <f t="shared" ca="1" si="25"/>
        <v>4200721747.4638143</v>
      </c>
      <c r="AU62" s="119">
        <f t="shared" ca="1" si="25"/>
        <v>4319880872.0577049</v>
      </c>
      <c r="AV62" s="119">
        <f t="shared" ca="1" si="25"/>
        <v>4438667094.854476</v>
      </c>
      <c r="AW62" s="119">
        <f t="shared" ca="1" si="25"/>
        <v>4557081275.6238937</v>
      </c>
      <c r="AX62" s="119">
        <f t="shared" ca="1" si="25"/>
        <v>4675124272.3813543</v>
      </c>
      <c r="AY62" s="119">
        <f t="shared" ca="1" si="25"/>
        <v>4792796941.391243</v>
      </c>
      <c r="AZ62" s="119">
        <f t="shared" ca="1" si="25"/>
        <v>4910100137.1702719</v>
      </c>
      <c r="BA62" s="119">
        <f t="shared" ca="1" si="25"/>
        <v>5027034712.4908199</v>
      </c>
      <c r="BB62" s="119">
        <f t="shared" ca="1" si="25"/>
        <v>5135396075.4383211</v>
      </c>
      <c r="BC62" s="119">
        <f t="shared" ca="1" si="25"/>
        <v>5287695996.8572092</v>
      </c>
      <c r="BD62" s="119">
        <f t="shared" ca="1" si="25"/>
        <v>5438996709.4802074</v>
      </c>
      <c r="BE62" s="119">
        <f t="shared" ca="1" si="25"/>
        <v>5589302962.2934952</v>
      </c>
      <c r="BF62" s="119">
        <f t="shared" ca="1" si="25"/>
        <v>5738619484.3872728</v>
      </c>
      <c r="BG62" s="119">
        <f t="shared" ca="1" si="25"/>
        <v>5886950985.033639</v>
      </c>
      <c r="BH62" s="119">
        <f t="shared" ca="1" si="25"/>
        <v>6034302153.7641973</v>
      </c>
      <c r="BI62" s="119">
        <f t="shared" ca="1" si="25"/>
        <v>6180677660.4473495</v>
      </c>
      <c r="BJ62" s="119">
        <f t="shared" ca="1" si="25"/>
        <v>6326082155.3653173</v>
      </c>
      <c r="BK62" s="119">
        <f t="shared" ca="1" si="25"/>
        <v>6470520269.2908678</v>
      </c>
      <c r="BL62" s="119">
        <f t="shared" ca="1" si="25"/>
        <v>6604111700.99611</v>
      </c>
      <c r="BM62" s="119">
        <f t="shared" ca="1" si="25"/>
        <v>6778677130.7141266</v>
      </c>
      <c r="BN62" s="119">
        <f t="shared" ca="1" si="25"/>
        <v>6951494142.0194712</v>
      </c>
      <c r="BO62" s="119">
        <f t="shared" ca="1" si="25"/>
        <v>7122575138.8810987</v>
      </c>
      <c r="BP62" s="119">
        <f t="shared" ca="1" si="25"/>
        <v>7291932448.0911713</v>
      </c>
      <c r="BQ62" s="119">
        <f t="shared" ca="1" si="25"/>
        <v>7459578319.7128792</v>
      </c>
      <c r="BR62" s="119">
        <f t="shared" ca="1" si="23"/>
        <v>7625524927.5257711</v>
      </c>
      <c r="BS62" s="119">
        <f t="shared" ca="1" si="23"/>
        <v>7789784369.4686193</v>
      </c>
      <c r="BT62" s="119">
        <f t="shared" ca="1" si="23"/>
        <v>7952368668.0798082</v>
      </c>
      <c r="BU62" s="119">
        <f t="shared" ca="1" si="23"/>
        <v>8113289770.9352837</v>
      </c>
      <c r="BV62" s="119">
        <f t="shared" ca="1" si="23"/>
        <v>8261797978.239212</v>
      </c>
      <c r="BW62" s="119">
        <f t="shared" ca="1" si="23"/>
        <v>8440142012.2735786</v>
      </c>
      <c r="BX62" s="119">
        <f t="shared" ca="1" si="23"/>
        <v>8616093355.3673859</v>
      </c>
      <c r="BY62" s="119">
        <f t="shared" ca="1" si="23"/>
        <v>8789674036.884346</v>
      </c>
      <c r="BZ62" s="119">
        <f t="shared" ca="1" si="23"/>
        <v>8960905909.5090199</v>
      </c>
      <c r="CA62" s="119">
        <f t="shared" ca="1" si="23"/>
        <v>9129810650.5649223</v>
      </c>
      <c r="CB62" s="119">
        <f t="shared" ca="1" si="23"/>
        <v>9296409763.3232212</v>
      </c>
      <c r="CC62" s="119">
        <f t="shared" ca="1" si="23"/>
        <v>9460724578.3020897</v>
      </c>
      <c r="CD62" s="119">
        <f t="shared" ca="1" si="23"/>
        <v>9622776254.5568066</v>
      </c>
      <c r="CE62" s="119">
        <f t="shared" ca="1" si="23"/>
        <v>9782585780.9606171</v>
      </c>
      <c r="CF62" s="119">
        <f t="shared" ca="1" si="23"/>
        <v>9940173977.476469</v>
      </c>
    </row>
    <row r="63" spans="1:84" x14ac:dyDescent="0.2">
      <c r="A63" s="202"/>
      <c r="B63" s="214" t="s">
        <v>182</v>
      </c>
      <c r="C63" s="118"/>
      <c r="D63" s="119">
        <f>Control!$B$47*Control!$C38</f>
        <v>1008891916.8780488</v>
      </c>
      <c r="E63" s="119">
        <f t="shared" ca="1" si="24"/>
        <v>1011423028.4840084</v>
      </c>
      <c r="F63" s="119">
        <f t="shared" ca="1" si="25"/>
        <v>1035679426.0748591</v>
      </c>
      <c r="G63" s="119">
        <f t="shared" ca="1" si="25"/>
        <v>1060206052.2729558</v>
      </c>
      <c r="H63" s="119">
        <f t="shared" ca="1" si="25"/>
        <v>1085005380.0381243</v>
      </c>
      <c r="I63" s="119">
        <f t="shared" ca="1" si="25"/>
        <v>1110079902.9643722</v>
      </c>
      <c r="J63" s="119">
        <f t="shared" ca="1" si="25"/>
        <v>1135432135.4430292</v>
      </c>
      <c r="K63" s="119">
        <f t="shared" ca="1" si="25"/>
        <v>1161064612.827132</v>
      </c>
      <c r="L63" s="119">
        <f t="shared" ca="1" si="25"/>
        <v>1186979891.597064</v>
      </c>
      <c r="M63" s="119">
        <f t="shared" ca="1" si="25"/>
        <v>1213180549.5274589</v>
      </c>
      <c r="N63" s="119">
        <f t="shared" ca="1" si="25"/>
        <v>1236998730.3901255</v>
      </c>
      <c r="O63" s="119">
        <f t="shared" ca="1" si="25"/>
        <v>1269353931.1770465</v>
      </c>
      <c r="P63" s="119">
        <f t="shared" ca="1" si="25"/>
        <v>1301962622.215369</v>
      </c>
      <c r="Q63" s="119">
        <f t="shared" ca="1" si="25"/>
        <v>1334826377.2356949</v>
      </c>
      <c r="R63" s="119">
        <f t="shared" ca="1" si="25"/>
        <v>1367946778.7815335</v>
      </c>
      <c r="S63" s="119">
        <f t="shared" ca="1" si="25"/>
        <v>1401325418.2558496</v>
      </c>
      <c r="T63" s="119">
        <f t="shared" ca="1" si="25"/>
        <v>1434963895.9678481</v>
      </c>
      <c r="U63" s="119">
        <f t="shared" ca="1" si="25"/>
        <v>1468863821.179996</v>
      </c>
      <c r="V63" s="119">
        <f t="shared" ca="1" si="25"/>
        <v>1503026812.1552842</v>
      </c>
      <c r="W63" s="119">
        <f t="shared" ca="1" si="25"/>
        <v>1537454496.2047291</v>
      </c>
      <c r="X63" s="119">
        <f t="shared" ca="1" si="25"/>
        <v>1568794391.2514672</v>
      </c>
      <c r="Y63" s="119">
        <f t="shared" ca="1" si="25"/>
        <v>1612158025.6972804</v>
      </c>
      <c r="Z63" s="119">
        <f t="shared" ca="1" si="25"/>
        <v>1655698668.942544</v>
      </c>
      <c r="AA63" s="119">
        <f t="shared" ca="1" si="25"/>
        <v>1699416877.0310729</v>
      </c>
      <c r="AB63" s="119">
        <f t="shared" ca="1" si="25"/>
        <v>1743313207.5696514</v>
      </c>
      <c r="AC63" s="119">
        <f t="shared" ca="1" si="25"/>
        <v>1787388219.7321637</v>
      </c>
      <c r="AD63" s="119">
        <f t="shared" ca="1" si="25"/>
        <v>1831642474.2637327</v>
      </c>
      <c r="AE63" s="119">
        <f t="shared" ca="1" si="25"/>
        <v>1876076533.4848721</v>
      </c>
      <c r="AF63" s="119">
        <f t="shared" ca="1" si="25"/>
        <v>1920690961.2956474</v>
      </c>
      <c r="AG63" s="119">
        <f t="shared" ca="1" si="25"/>
        <v>1965486323.1798472</v>
      </c>
      <c r="AH63" s="119">
        <f t="shared" ca="1" si="25"/>
        <v>2006438776.9674928</v>
      </c>
      <c r="AI63" s="119">
        <f t="shared" ca="1" si="25"/>
        <v>2064947047.8567922</v>
      </c>
      <c r="AJ63" s="119">
        <f t="shared" ca="1" si="25"/>
        <v>2123468922.6632376</v>
      </c>
      <c r="AK63" s="119">
        <f t="shared" ca="1" si="25"/>
        <v>2182004403.7623034</v>
      </c>
      <c r="AL63" s="119">
        <f t="shared" ca="1" si="25"/>
        <v>2240553493.5298338</v>
      </c>
      <c r="AM63" s="119">
        <f t="shared" ca="1" si="25"/>
        <v>2299116194.342041</v>
      </c>
      <c r="AN63" s="119">
        <f t="shared" ca="1" si="25"/>
        <v>2357692508.5755072</v>
      </c>
      <c r="AO63" s="119">
        <f t="shared" ca="1" si="25"/>
        <v>2416282438.607182</v>
      </c>
      <c r="AP63" s="119">
        <f t="shared" ca="1" si="25"/>
        <v>2474885986.8143854</v>
      </c>
      <c r="AQ63" s="119">
        <f t="shared" ca="1" si="25"/>
        <v>2533503155.5748067</v>
      </c>
      <c r="AR63" s="119">
        <f t="shared" ca="1" si="25"/>
        <v>2587882608.9505863</v>
      </c>
      <c r="AS63" s="119">
        <f t="shared" ca="1" si="25"/>
        <v>2666217507.3110909</v>
      </c>
      <c r="AT63" s="119">
        <f t="shared" ca="1" si="25"/>
        <v>2744307664.2324882</v>
      </c>
      <c r="AU63" s="119">
        <f t="shared" ca="1" si="25"/>
        <v>2822153643.6962986</v>
      </c>
      <c r="AV63" s="119">
        <f t="shared" ca="1" si="25"/>
        <v>2899756008.5335369</v>
      </c>
      <c r="AW63" s="119">
        <f t="shared" ca="1" si="25"/>
        <v>2977115320.4269085</v>
      </c>
      <c r="AX63" s="119">
        <f t="shared" ca="1" si="25"/>
        <v>3054232139.9130006</v>
      </c>
      <c r="AY63" s="119">
        <f t="shared" ca="1" si="25"/>
        <v>3131107026.3844733</v>
      </c>
      <c r="AZ63" s="119">
        <f t="shared" ca="1" si="25"/>
        <v>3207740538.0922437</v>
      </c>
      <c r="BA63" s="119">
        <f t="shared" ca="1" si="25"/>
        <v>3284133232.1476631</v>
      </c>
      <c r="BB63" s="119">
        <f t="shared" ca="1" si="25"/>
        <v>3354925095.2419147</v>
      </c>
      <c r="BC63" s="119">
        <f t="shared" ca="1" si="25"/>
        <v>3454421769.0847378</v>
      </c>
      <c r="BD63" s="119">
        <f t="shared" ca="1" si="25"/>
        <v>3553265665.4951138</v>
      </c>
      <c r="BE63" s="119">
        <f t="shared" ca="1" si="25"/>
        <v>3651459886.9587498</v>
      </c>
      <c r="BF63" s="119">
        <f t="shared" ca="1" si="25"/>
        <v>3749007522.9634185</v>
      </c>
      <c r="BG63" s="119">
        <f t="shared" ca="1" si="25"/>
        <v>3845911650.0498414</v>
      </c>
      <c r="BH63" s="119">
        <f t="shared" ca="1" si="25"/>
        <v>3942175331.8623843</v>
      </c>
      <c r="BI63" s="119">
        <f t="shared" ca="1" si="25"/>
        <v>4037801619.1995583</v>
      </c>
      <c r="BJ63" s="119">
        <f t="shared" ca="1" si="25"/>
        <v>4132793550.0643315</v>
      </c>
      <c r="BK63" s="119">
        <f t="shared" ca="1" si="25"/>
        <v>4227154149.7142587</v>
      </c>
      <c r="BL63" s="119">
        <f t="shared" ca="1" si="25"/>
        <v>4314428673.4614763</v>
      </c>
      <c r="BM63" s="119">
        <f t="shared" ca="1" si="25"/>
        <v>4428471277.4436188</v>
      </c>
      <c r="BN63" s="119">
        <f t="shared" ca="1" si="25"/>
        <v>4541371649.6049843</v>
      </c>
      <c r="BO63" s="119">
        <f t="shared" ca="1" si="25"/>
        <v>4653137893.3880587</v>
      </c>
      <c r="BP63" s="119">
        <f t="shared" ca="1" si="25"/>
        <v>4763778061.8161621</v>
      </c>
      <c r="BQ63" s="119">
        <f t="shared" ca="1" si="25"/>
        <v>4873300157.7860165</v>
      </c>
      <c r="BR63" s="119">
        <f t="shared" ca="1" si="23"/>
        <v>4981712134.358675</v>
      </c>
      <c r="BS63" s="119">
        <f t="shared" ca="1" si="23"/>
        <v>5089021895.0488396</v>
      </c>
      <c r="BT63" s="119">
        <f t="shared" ca="1" si="23"/>
        <v>5195237294.1125669</v>
      </c>
      <c r="BU63" s="119">
        <f t="shared" ca="1" si="23"/>
        <v>5300366136.8333817</v>
      </c>
      <c r="BV63" s="119">
        <f t="shared" ca="1" si="23"/>
        <v>5397385705.3757772</v>
      </c>
      <c r="BW63" s="119">
        <f t="shared" ca="1" si="23"/>
        <v>5513896850.1013584</v>
      </c>
      <c r="BX63" s="119">
        <f t="shared" ca="1" si="23"/>
        <v>5628844863.4221315</v>
      </c>
      <c r="BY63" s="119">
        <f t="shared" ca="1" si="23"/>
        <v>5742244136.9963207</v>
      </c>
      <c r="BZ63" s="119">
        <f t="shared" ca="1" si="23"/>
        <v>5854108947.0586586</v>
      </c>
      <c r="CA63" s="119">
        <f t="shared" ca="1" si="23"/>
        <v>5964453455.2815075</v>
      </c>
      <c r="CB63" s="119">
        <f t="shared" ca="1" si="23"/>
        <v>6073291709.6298141</v>
      </c>
      <c r="CC63" s="119">
        <f t="shared" ca="1" si="23"/>
        <v>6180637645.20998</v>
      </c>
      <c r="CD63" s="119">
        <f t="shared" ca="1" si="23"/>
        <v>6286505085.112669</v>
      </c>
      <c r="CE63" s="119">
        <f t="shared" ca="1" si="23"/>
        <v>6390907741.249588</v>
      </c>
      <c r="CF63" s="119">
        <f t="shared" ca="1" si="23"/>
        <v>6493859215.1843061</v>
      </c>
    </row>
    <row r="64" spans="1:84" x14ac:dyDescent="0.2">
      <c r="A64" s="202"/>
      <c r="B64" s="214" t="s">
        <v>183</v>
      </c>
      <c r="C64" s="118"/>
      <c r="D64" s="119">
        <f>Control!$B$47*Control!$C39</f>
        <v>756668937.65853655</v>
      </c>
      <c r="E64" s="119">
        <f t="shared" ca="1" si="24"/>
        <v>764275378.08010709</v>
      </c>
      <c r="F64" s="119">
        <f t="shared" ca="1" si="25"/>
        <v>782604570.63111699</v>
      </c>
      <c r="G64" s="119">
        <f t="shared" ca="1" si="25"/>
        <v>801137959.71033955</v>
      </c>
      <c r="H64" s="119">
        <f t="shared" ca="1" si="25"/>
        <v>819877413.99413764</v>
      </c>
      <c r="I64" s="119">
        <f t="shared" ca="1" si="25"/>
        <v>838824817.7509619</v>
      </c>
      <c r="J64" s="119">
        <f t="shared" ca="1" si="25"/>
        <v>857982070.96462727</v>
      </c>
      <c r="K64" s="119">
        <f t="shared" ca="1" si="25"/>
        <v>877351089.458529</v>
      </c>
      <c r="L64" s="119">
        <f t="shared" ca="1" si="25"/>
        <v>896933805.02080798</v>
      </c>
      <c r="M64" s="119">
        <f t="shared" ca="1" si="25"/>
        <v>916732165.53046954</v>
      </c>
      <c r="N64" s="119">
        <f t="shared" ca="1" si="25"/>
        <v>934730222.39820743</v>
      </c>
      <c r="O64" s="119">
        <f t="shared" ca="1" si="25"/>
        <v>959179224.06998694</v>
      </c>
      <c r="P64" s="119">
        <f t="shared" ca="1" si="25"/>
        <v>983819774.03785372</v>
      </c>
      <c r="Q64" s="119">
        <f t="shared" ca="1" si="25"/>
        <v>1008653061.4813269</v>
      </c>
      <c r="R64" s="119">
        <f t="shared" ca="1" si="25"/>
        <v>1033680282.2393433</v>
      </c>
      <c r="S64" s="119">
        <f t="shared" ca="1" si="25"/>
        <v>1058902638.8454307</v>
      </c>
      <c r="T64" s="119">
        <f t="shared" ca="1" si="25"/>
        <v>1084321340.5630605</v>
      </c>
      <c r="U64" s="119">
        <f t="shared" ca="1" si="25"/>
        <v>1109937603.42118</v>
      </c>
      <c r="V64" s="119">
        <f t="shared" ca="1" si="25"/>
        <v>1135752650.2499249</v>
      </c>
      <c r="W64" s="119">
        <f t="shared" ca="1" si="25"/>
        <v>1161767710.7165139</v>
      </c>
      <c r="X64" s="119">
        <f t="shared" ca="1" si="25"/>
        <v>1185449503.0638149</v>
      </c>
      <c r="Y64" s="119">
        <f t="shared" ca="1" si="25"/>
        <v>1218216957.6082072</v>
      </c>
      <c r="Z64" s="119">
        <f t="shared" ca="1" si="25"/>
        <v>1251118167.7259979</v>
      </c>
      <c r="AA64" s="119">
        <f t="shared" ca="1" si="25"/>
        <v>1284153553.5881596</v>
      </c>
      <c r="AB64" s="119">
        <f t="shared" ca="1" si="25"/>
        <v>1317323536.5467114</v>
      </c>
      <c r="AC64" s="119">
        <f t="shared" ca="1" si="25"/>
        <v>1350628539.1378424</v>
      </c>
      <c r="AD64" s="119">
        <f t="shared" ca="1" si="25"/>
        <v>1384068985.0850377</v>
      </c>
      <c r="AE64" s="119">
        <f t="shared" ca="1" si="25"/>
        <v>1417645299.3022168</v>
      </c>
      <c r="AF64" s="119">
        <f t="shared" ca="1" si="25"/>
        <v>1451357907.8968775</v>
      </c>
      <c r="AG64" s="119">
        <f t="shared" ca="1" si="25"/>
        <v>1485207238.1732478</v>
      </c>
      <c r="AH64" s="119">
        <f t="shared" ca="1" si="25"/>
        <v>1516152699.3901768</v>
      </c>
      <c r="AI64" s="119">
        <f t="shared" ca="1" si="25"/>
        <v>1560364102.1320705</v>
      </c>
      <c r="AJ64" s="119">
        <f t="shared" ca="1" si="25"/>
        <v>1604585784.5874248</v>
      </c>
      <c r="AK64" s="119">
        <f t="shared" ca="1" si="25"/>
        <v>1648817748.5512516</v>
      </c>
      <c r="AL64" s="119">
        <f t="shared" ca="1" si="25"/>
        <v>1693059995.8188426</v>
      </c>
      <c r="AM64" s="119">
        <f t="shared" ca="1" si="25"/>
        <v>1737312528.1857674</v>
      </c>
      <c r="AN64" s="119">
        <f t="shared" ca="1" si="25"/>
        <v>1781575347.447875</v>
      </c>
      <c r="AO64" s="119">
        <f t="shared" ca="1" si="25"/>
        <v>1825848455.401293</v>
      </c>
      <c r="AP64" s="119">
        <f t="shared" ca="1" si="25"/>
        <v>1870131853.8424277</v>
      </c>
      <c r="AQ64" s="119">
        <f t="shared" ca="1" si="25"/>
        <v>1914425544.5679646</v>
      </c>
      <c r="AR64" s="119">
        <f t="shared" ca="1" si="25"/>
        <v>1955517032.6180811</v>
      </c>
      <c r="AS64" s="119">
        <f t="shared" ca="1" si="25"/>
        <v>2014710300.2966685</v>
      </c>
      <c r="AT64" s="119">
        <f t="shared" ca="1" si="25"/>
        <v>2073718630.6635294</v>
      </c>
      <c r="AU64" s="119">
        <f t="shared" ca="1" si="25"/>
        <v>2132542449.887713</v>
      </c>
      <c r="AV64" s="119">
        <f t="shared" ca="1" si="25"/>
        <v>2191182183.2688961</v>
      </c>
      <c r="AW64" s="119">
        <f t="shared" ca="1" si="25"/>
        <v>2249638255.2390413</v>
      </c>
      <c r="AX64" s="119">
        <f t="shared" ca="1" si="25"/>
        <v>2307911089.3640561</v>
      </c>
      <c r="AY64" s="119">
        <f t="shared" ca="1" si="25"/>
        <v>2366001108.3454456</v>
      </c>
      <c r="AZ64" s="119">
        <f t="shared" ca="1" si="25"/>
        <v>2423908734.0219641</v>
      </c>
      <c r="BA64" s="119">
        <f t="shared" ca="1" si="25"/>
        <v>2481634387.3712611</v>
      </c>
      <c r="BB64" s="119">
        <f t="shared" ca="1" si="25"/>
        <v>2535127808.4301529</v>
      </c>
      <c r="BC64" s="119">
        <f t="shared" ca="1" si="25"/>
        <v>2610311837.1475091</v>
      </c>
      <c r="BD64" s="119">
        <f t="shared" ca="1" si="25"/>
        <v>2685002598.7501807</v>
      </c>
      <c r="BE64" s="119">
        <f t="shared" ca="1" si="25"/>
        <v>2759202437.6117582</v>
      </c>
      <c r="BF64" s="119">
        <f t="shared" ca="1" si="25"/>
        <v>2832913688.2840247</v>
      </c>
      <c r="BG64" s="119">
        <f t="shared" ca="1" si="25"/>
        <v>2906138675.5354099</v>
      </c>
      <c r="BH64" s="119">
        <f t="shared" ca="1" si="25"/>
        <v>2978879714.3892894</v>
      </c>
      <c r="BI64" s="119">
        <f t="shared" ca="1" si="25"/>
        <v>3051139110.1621537</v>
      </c>
      <c r="BJ64" s="119">
        <f t="shared" ca="1" si="25"/>
        <v>3122919158.5016232</v>
      </c>
      <c r="BK64" s="119">
        <f t="shared" ca="1" si="25"/>
        <v>3194222145.4243236</v>
      </c>
      <c r="BL64" s="119">
        <f t="shared" ca="1" si="25"/>
        <v>3260170584.1637931</v>
      </c>
      <c r="BM64" s="119">
        <f t="shared" ca="1" si="25"/>
        <v>3346346152.4681191</v>
      </c>
      <c r="BN64" s="119">
        <f t="shared" ca="1" si="25"/>
        <v>3431658600.5625095</v>
      </c>
      <c r="BO64" s="119">
        <f t="shared" ca="1" si="25"/>
        <v>3516114051.7617331</v>
      </c>
      <c r="BP64" s="119">
        <f t="shared" ca="1" si="25"/>
        <v>3599718591.2816396</v>
      </c>
      <c r="BQ64" s="119">
        <f t="shared" ca="1" si="25"/>
        <v>3682478266.4602327</v>
      </c>
      <c r="BR64" s="119">
        <f t="shared" ca="1" si="23"/>
        <v>3764399086.9775109</v>
      </c>
      <c r="BS64" s="119">
        <f t="shared" ca="1" si="23"/>
        <v>3845487025.0740852</v>
      </c>
      <c r="BT64" s="119">
        <f t="shared" ca="1" si="23"/>
        <v>3925748015.7685871</v>
      </c>
      <c r="BU64" s="119">
        <f t="shared" ca="1" si="23"/>
        <v>4005187957.073864</v>
      </c>
      <c r="BV64" s="119">
        <f t="shared" ca="1" si="23"/>
        <v>4078500176.9271622</v>
      </c>
      <c r="BW64" s="119">
        <f t="shared" ca="1" si="23"/>
        <v>4166541082.3425341</v>
      </c>
      <c r="BX64" s="119">
        <f t="shared" ca="1" si="23"/>
        <v>4253400817.4545274</v>
      </c>
      <c r="BY64" s="119">
        <f t="shared" ca="1" si="23"/>
        <v>4339090257.2281361</v>
      </c>
      <c r="BZ64" s="119">
        <f t="shared" ca="1" si="23"/>
        <v>4423620189.4093323</v>
      </c>
      <c r="CA64" s="119">
        <f t="shared" ca="1" si="23"/>
        <v>4507001315.1757536</v>
      </c>
      <c r="CB64" s="119">
        <f t="shared" ca="1" si="23"/>
        <v>4589244249.7827597</v>
      </c>
      <c r="CC64" s="119">
        <f t="shared" ca="1" si="23"/>
        <v>4670359523.2048655</v>
      </c>
      <c r="CD64" s="119">
        <f t="shared" ca="1" si="23"/>
        <v>4750357580.772604</v>
      </c>
      <c r="CE64" s="119">
        <f t="shared" ca="1" si="23"/>
        <v>4829248783.8048401</v>
      </c>
      <c r="CF64" s="119">
        <f t="shared" ca="1" si="23"/>
        <v>4907043410.2365694</v>
      </c>
    </row>
    <row r="65" spans="1:84" x14ac:dyDescent="0.2">
      <c r="A65" s="202"/>
      <c r="B65" s="214" t="s">
        <v>184</v>
      </c>
      <c r="C65" s="118"/>
      <c r="D65" s="119">
        <f>Control!$B$47*Control!$C40</f>
        <v>252222979.21951219</v>
      </c>
      <c r="E65" s="119">
        <f t="shared" ca="1" si="24"/>
        <v>261661592.04252005</v>
      </c>
      <c r="F65" s="119">
        <f t="shared" ca="1" si="25"/>
        <v>267936876.89573488</v>
      </c>
      <c r="G65" s="119">
        <f t="shared" ca="1" si="25"/>
        <v>274282071.61415553</v>
      </c>
      <c r="H65" s="119">
        <f t="shared" ca="1" si="25"/>
        <v>280697815.9682706</v>
      </c>
      <c r="I65" s="119">
        <f t="shared" ca="1" si="25"/>
        <v>287184755.06676316</v>
      </c>
      <c r="J65" s="119">
        <f t="shared" ca="1" si="25"/>
        <v>293743539.39871633</v>
      </c>
      <c r="K65" s="119">
        <f t="shared" ca="1" si="25"/>
        <v>300374824.87614036</v>
      </c>
      <c r="L65" s="119">
        <f t="shared" ca="1" si="25"/>
        <v>307079272.87682515</v>
      </c>
      <c r="M65" s="119">
        <f t="shared" ca="1" si="25"/>
        <v>313857550.28751886</v>
      </c>
      <c r="N65" s="119">
        <f t="shared" ca="1" si="25"/>
        <v>320019465.67659545</v>
      </c>
      <c r="O65" s="119">
        <f t="shared" ca="1" si="25"/>
        <v>328389962.60056877</v>
      </c>
      <c r="P65" s="119">
        <f t="shared" ca="1" si="25"/>
        <v>336826039.07027221</v>
      </c>
      <c r="Q65" s="119">
        <f t="shared" ca="1" si="25"/>
        <v>345328102.21985549</v>
      </c>
      <c r="R65" s="119">
        <f t="shared" ca="1" si="25"/>
        <v>353896561.46342385</v>
      </c>
      <c r="S65" s="119">
        <f t="shared" ca="1" si="25"/>
        <v>362531828.50708002</v>
      </c>
      <c r="T65" s="119">
        <f t="shared" ca="1" si="25"/>
        <v>371234317.36102796</v>
      </c>
      <c r="U65" s="119">
        <f t="shared" ca="1" si="25"/>
        <v>380004444.35173774</v>
      </c>
      <c r="V65" s="119">
        <f t="shared" ca="1" si="25"/>
        <v>388842628.1341722</v>
      </c>
      <c r="W65" s="119">
        <f t="shared" ca="1" si="25"/>
        <v>397749289.70407647</v>
      </c>
      <c r="X65" s="119">
        <f t="shared" ca="1" si="25"/>
        <v>405857120.55371261</v>
      </c>
      <c r="Y65" s="119">
        <f t="shared" ca="1" si="25"/>
        <v>417075569.51749426</v>
      </c>
      <c r="Z65" s="119">
        <f t="shared" ca="1" si="25"/>
        <v>428339811.78730649</v>
      </c>
      <c r="AA65" s="119">
        <f t="shared" ca="1" si="25"/>
        <v>439649991.21523267</v>
      </c>
      <c r="AB65" s="119">
        <f t="shared" ca="1" si="25"/>
        <v>451006252.05770642</v>
      </c>
      <c r="AC65" s="119">
        <f t="shared" ca="1" si="25"/>
        <v>462408738.97658002</v>
      </c>
      <c r="AD65" s="119">
        <f t="shared" ca="1" si="25"/>
        <v>473857597.04019529</v>
      </c>
      <c r="AE65" s="119">
        <f t="shared" ca="1" si="25"/>
        <v>485352971.72445756</v>
      </c>
      <c r="AF65" s="119">
        <f t="shared" ca="1" si="25"/>
        <v>496895008.91391248</v>
      </c>
      <c r="AG65" s="119">
        <f t="shared" ca="1" si="25"/>
        <v>508483854.90282494</v>
      </c>
      <c r="AH65" s="119">
        <f t="shared" ca="1" si="25"/>
        <v>519078516.04296577</v>
      </c>
      <c r="AI65" s="119">
        <f t="shared" ca="1" si="25"/>
        <v>534214979.10283488</v>
      </c>
      <c r="AJ65" s="119">
        <f t="shared" ca="1" si="25"/>
        <v>549354961.58288538</v>
      </c>
      <c r="AK65" s="119">
        <f t="shared" ca="1" si="25"/>
        <v>564498464.09766769</v>
      </c>
      <c r="AL65" s="119">
        <f t="shared" ca="1" si="25"/>
        <v>579645487.26182783</v>
      </c>
      <c r="AM65" s="119">
        <f t="shared" ca="1" si="25"/>
        <v>594796031.69010723</v>
      </c>
      <c r="AN65" s="119">
        <f t="shared" ca="1" si="25"/>
        <v>609950097.99734271</v>
      </c>
      <c r="AO65" s="119">
        <f t="shared" ca="1" si="25"/>
        <v>625107686.79846656</v>
      </c>
      <c r="AP65" s="119">
        <f t="shared" ca="1" si="25"/>
        <v>640268798.70850646</v>
      </c>
      <c r="AQ65" s="119">
        <f t="shared" ca="1" si="25"/>
        <v>655433434.34258568</v>
      </c>
      <c r="AR65" s="119">
        <f t="shared" ca="1" si="25"/>
        <v>669501745.96293306</v>
      </c>
      <c r="AS65" s="119">
        <f t="shared" ca="1" si="25"/>
        <v>689767484.07670856</v>
      </c>
      <c r="AT65" s="119">
        <f t="shared" ca="1" si="25"/>
        <v>709969906.0183264</v>
      </c>
      <c r="AU65" s="119">
        <f t="shared" ca="1" si="25"/>
        <v>730109157.69340527</v>
      </c>
      <c r="AV65" s="119">
        <f t="shared" ca="1" si="25"/>
        <v>750185384.70992053</v>
      </c>
      <c r="AW65" s="119">
        <f t="shared" ca="1" si="25"/>
        <v>770198732.37877226</v>
      </c>
      <c r="AX65" s="119">
        <f t="shared" ca="1" si="25"/>
        <v>790149345.71435297</v>
      </c>
      <c r="AY65" s="119">
        <f t="shared" ca="1" si="25"/>
        <v>810037369.43511367</v>
      </c>
      <c r="AZ65" s="119">
        <f t="shared" ca="1" si="25"/>
        <v>829862947.96412897</v>
      </c>
      <c r="BA65" s="119">
        <f t="shared" ca="1" si="25"/>
        <v>849626225.42966127</v>
      </c>
      <c r="BB65" s="119">
        <f t="shared" ca="1" si="25"/>
        <v>867940532.18285275</v>
      </c>
      <c r="BC65" s="119">
        <f t="shared" ca="1" si="25"/>
        <v>893680956.66149127</v>
      </c>
      <c r="BD65" s="119">
        <f t="shared" ca="1" si="25"/>
        <v>919252503.45254195</v>
      </c>
      <c r="BE65" s="119">
        <f t="shared" ca="1" si="25"/>
        <v>944655975.18885589</v>
      </c>
      <c r="BF65" s="119">
        <f t="shared" ca="1" si="25"/>
        <v>969892171.14063621</v>
      </c>
      <c r="BG65" s="119">
        <f t="shared" ca="1" si="25"/>
        <v>994961887.22860134</v>
      </c>
      <c r="BH65" s="119">
        <f t="shared" ca="1" si="25"/>
        <v>1019865916.0370997</v>
      </c>
      <c r="BI65" s="119">
        <f t="shared" ca="1" si="25"/>
        <v>1044605046.8271753</v>
      </c>
      <c r="BJ65" s="119">
        <f t="shared" ca="1" si="25"/>
        <v>1069180065.5495838</v>
      </c>
      <c r="BK65" s="119">
        <f t="shared" ca="1" si="25"/>
        <v>1093591754.8577602</v>
      </c>
      <c r="BL65" s="119">
        <f t="shared" ca="1" si="25"/>
        <v>1116170231.1088681</v>
      </c>
      <c r="BM65" s="119">
        <f t="shared" ca="1" si="25"/>
        <v>1145673780.5419567</v>
      </c>
      <c r="BN65" s="119">
        <f t="shared" ca="1" si="25"/>
        <v>1174881827.3136575</v>
      </c>
      <c r="BO65" s="119">
        <f t="shared" ca="1" si="25"/>
        <v>1203796467.8362546</v>
      </c>
      <c r="BP65" s="119">
        <f t="shared" ca="1" si="25"/>
        <v>1232419785.4782729</v>
      </c>
      <c r="BQ65" s="119">
        <f t="shared" ref="BQ65:CF65" ca="1" si="26">BP65*(BQ$69/BP$69)*(BQ15/BP15)</f>
        <v>1260753850.6401665</v>
      </c>
      <c r="BR65" s="119">
        <f t="shared" ca="1" si="26"/>
        <v>1288800720.8295836</v>
      </c>
      <c r="BS65" s="119">
        <f t="shared" ca="1" si="26"/>
        <v>1316562440.7362154</v>
      </c>
      <c r="BT65" s="119">
        <f t="shared" ca="1" si="26"/>
        <v>1344041042.3062267</v>
      </c>
      <c r="BU65" s="119">
        <f t="shared" ca="1" si="26"/>
        <v>1371238544.8162768</v>
      </c>
      <c r="BV65" s="119">
        <f t="shared" ca="1" si="26"/>
        <v>1396338126.3456123</v>
      </c>
      <c r="BW65" s="119">
        <f t="shared" ca="1" si="26"/>
        <v>1426480303.0224547</v>
      </c>
      <c r="BX65" s="119">
        <f t="shared" ca="1" si="26"/>
        <v>1456218087.6294761</v>
      </c>
      <c r="BY65" s="119">
        <f t="shared" ca="1" si="26"/>
        <v>1485555203.3805008</v>
      </c>
      <c r="BZ65" s="119">
        <f t="shared" ca="1" si="26"/>
        <v>1514495343.6285615</v>
      </c>
      <c r="CA65" s="119">
        <f t="shared" ca="1" si="26"/>
        <v>1543042172.0886726</v>
      </c>
      <c r="CB65" s="119">
        <f t="shared" ca="1" si="26"/>
        <v>1571199323.0590162</v>
      </c>
      <c r="CC65" s="119">
        <f t="shared" ca="1" si="26"/>
        <v>1598970401.6405482</v>
      </c>
      <c r="CD65" s="119">
        <f t="shared" ca="1" si="26"/>
        <v>1626358983.9550364</v>
      </c>
      <c r="CE65" s="119">
        <f t="shared" ca="1" si="26"/>
        <v>1653368617.3615451</v>
      </c>
      <c r="CF65" s="119">
        <f t="shared" ca="1" si="26"/>
        <v>1680002820.6713707</v>
      </c>
    </row>
    <row r="66" spans="1:84" x14ac:dyDescent="0.2">
      <c r="A66" s="202"/>
      <c r="B66" s="118" t="s">
        <v>185</v>
      </c>
      <c r="C66" s="118"/>
      <c r="D66" s="119">
        <f t="shared" ref="D66:AH66" ca="1" si="27">SUM(D42:D47)</f>
        <v>10363309.09013431</v>
      </c>
      <c r="E66" s="119">
        <f t="shared" ca="1" si="27"/>
        <v>10666538.457133401</v>
      </c>
      <c r="F66" s="119">
        <f t="shared" ca="1" si="27"/>
        <v>10922390.414629189</v>
      </c>
      <c r="G66" s="119">
        <f t="shared" ca="1" si="27"/>
        <v>11181092.766031537</v>
      </c>
      <c r="H66" s="119">
        <f t="shared" ca="1" si="27"/>
        <v>11442671.596598161</v>
      </c>
      <c r="I66" s="119">
        <f t="shared" ca="1" si="27"/>
        <v>11707153.209241314</v>
      </c>
      <c r="J66" s="119">
        <f t="shared" ca="1" si="27"/>
        <v>11974564.126248669</v>
      </c>
      <c r="K66" s="119">
        <f t="shared" ca="1" si="27"/>
        <v>12244931.091017289</v>
      </c>
      <c r="L66" s="119">
        <f t="shared" ca="1" si="27"/>
        <v>12518281.069800841</v>
      </c>
      <c r="M66" s="119">
        <f t="shared" ca="1" si="27"/>
        <v>12794641.253470136</v>
      </c>
      <c r="N66" s="119">
        <f t="shared" ca="1" si="27"/>
        <v>13045875.385093128</v>
      </c>
      <c r="O66" s="119">
        <f t="shared" ca="1" si="27"/>
        <v>13387051.885696623</v>
      </c>
      <c r="P66" s="119">
        <f t="shared" ca="1" si="27"/>
        <v>13730901.332092162</v>
      </c>
      <c r="Q66" s="119">
        <f t="shared" ca="1" si="27"/>
        <v>14077440.318505315</v>
      </c>
      <c r="R66" s="119">
        <f t="shared" ca="1" si="27"/>
        <v>14426685.532089233</v>
      </c>
      <c r="S66" s="119">
        <f t="shared" ca="1" si="27"/>
        <v>14778653.753415482</v>
      </c>
      <c r="T66" s="119">
        <f t="shared" ca="1" si="27"/>
        <v>15133361.85696733</v>
      </c>
      <c r="U66" s="119">
        <f t="shared" ca="1" si="27"/>
        <v>15490826.811635599</v>
      </c>
      <c r="V66" s="119">
        <f t="shared" ca="1" si="27"/>
        <v>15851065.681216992</v>
      </c>
      <c r="W66" s="119">
        <f t="shared" ca="1" si="27"/>
        <v>16214095.624914996</v>
      </c>
      <c r="X66" s="119">
        <f t="shared" ca="1" si="27"/>
        <v>16544561.24545067</v>
      </c>
      <c r="Y66" s="119">
        <f t="shared" ca="1" si="27"/>
        <v>17001833.966456637</v>
      </c>
      <c r="Z66" s="119">
        <f t="shared" ca="1" si="27"/>
        <v>17460973.251501001</v>
      </c>
      <c r="AA66" s="119">
        <f t="shared" ca="1" si="27"/>
        <v>17921984.964077923</v>
      </c>
      <c r="AB66" s="119">
        <f t="shared" ca="1" si="27"/>
        <v>18384874.984163083</v>
      </c>
      <c r="AC66" s="119">
        <f t="shared" ca="1" si="27"/>
        <v>18849649.208257265</v>
      </c>
      <c r="AD66" s="119">
        <f t="shared" ca="1" si="27"/>
        <v>19316313.549429998</v>
      </c>
      <c r="AE66" s="119">
        <f t="shared" ca="1" si="27"/>
        <v>19784873.937363308</v>
      </c>
      <c r="AF66" s="119">
        <f t="shared" ca="1" si="27"/>
        <v>20255336.318395633</v>
      </c>
      <c r="AG66" s="119">
        <f t="shared" ca="1" si="27"/>
        <v>20727706.655565795</v>
      </c>
      <c r="AH66" s="119">
        <f t="shared" ca="1" si="27"/>
        <v>21159550.217073586</v>
      </c>
      <c r="AI66" s="119">
        <f t="shared" ref="AI66:CF66" ca="1" si="28">SUM(AI42:AI47)</f>
        <v>21776602.274704412</v>
      </c>
      <c r="AJ66" s="119">
        <f t="shared" ca="1" si="28"/>
        <v>22393797.804802779</v>
      </c>
      <c r="AK66" s="119">
        <f t="shared" ca="1" si="28"/>
        <v>23011136.832421411</v>
      </c>
      <c r="AL66" s="119">
        <f t="shared" ca="1" si="28"/>
        <v>23628619.382616933</v>
      </c>
      <c r="AM66" s="119">
        <f t="shared" ca="1" si="28"/>
        <v>24246245.480449848</v>
      </c>
      <c r="AN66" s="119">
        <f t="shared" ca="1" si="28"/>
        <v>24864015.150984563</v>
      </c>
      <c r="AO66" s="119">
        <f t="shared" ca="1" si="28"/>
        <v>25481928.419289373</v>
      </c>
      <c r="AP66" s="119">
        <f t="shared" ca="1" si="28"/>
        <v>26099985.310436457</v>
      </c>
      <c r="AQ66" s="119">
        <f t="shared" ca="1" si="28"/>
        <v>26718185.849501897</v>
      </c>
      <c r="AR66" s="119">
        <f t="shared" ca="1" si="28"/>
        <v>27291695.635552488</v>
      </c>
      <c r="AS66" s="119">
        <f t="shared" ca="1" si="28"/>
        <v>28117812.122696463</v>
      </c>
      <c r="AT66" s="119">
        <f t="shared" ca="1" si="28"/>
        <v>28941347.577101514</v>
      </c>
      <c r="AU66" s="119">
        <f t="shared" ca="1" si="28"/>
        <v>29762307.946492597</v>
      </c>
      <c r="AV66" s="119">
        <f t="shared" ca="1" si="28"/>
        <v>30580699.166461505</v>
      </c>
      <c r="AW66" s="119">
        <f t="shared" ca="1" si="28"/>
        <v>31396527.160489991</v>
      </c>
      <c r="AX66" s="119">
        <f t="shared" ca="1" si="28"/>
        <v>32209797.83997288</v>
      </c>
      <c r="AY66" s="119">
        <f t="shared" ca="1" si="28"/>
        <v>33020517.104241237</v>
      </c>
      <c r="AZ66" s="119">
        <f t="shared" ca="1" si="28"/>
        <v>33828690.840585314</v>
      </c>
      <c r="BA66" s="119">
        <f t="shared" ca="1" si="28"/>
        <v>34634324.924277559</v>
      </c>
      <c r="BB66" s="119">
        <f t="shared" ca="1" si="28"/>
        <v>35380892.890081652</v>
      </c>
      <c r="BC66" s="119">
        <f t="shared" ca="1" si="28"/>
        <v>36430191.802468315</v>
      </c>
      <c r="BD66" s="119">
        <f t="shared" ca="1" si="28"/>
        <v>37472606.481911056</v>
      </c>
      <c r="BE66" s="119">
        <f t="shared" ca="1" si="28"/>
        <v>38508169.647418909</v>
      </c>
      <c r="BF66" s="119">
        <f t="shared" ca="1" si="28"/>
        <v>39536913.880923904</v>
      </c>
      <c r="BG66" s="119">
        <f t="shared" ca="1" si="28"/>
        <v>40558871.627817683</v>
      </c>
      <c r="BH66" s="119">
        <f t="shared" ca="1" si="28"/>
        <v>41574075.19748608</v>
      </c>
      <c r="BI66" s="119">
        <f t="shared" ca="1" si="28"/>
        <v>42582556.7638418</v>
      </c>
      <c r="BJ66" s="119">
        <f t="shared" ca="1" si="28"/>
        <v>43584348.365854904</v>
      </c>
      <c r="BK66" s="119">
        <f t="shared" ca="1" si="28"/>
        <v>44579481.908081591</v>
      </c>
      <c r="BL66" s="119">
        <f t="shared" ca="1" si="28"/>
        <v>45499885.771506771</v>
      </c>
      <c r="BM66" s="119">
        <f t="shared" ca="1" si="28"/>
        <v>46702619.763899773</v>
      </c>
      <c r="BN66" s="119">
        <f t="shared" ca="1" si="28"/>
        <v>47893307.406301558</v>
      </c>
      <c r="BO66" s="119">
        <f t="shared" ca="1" si="28"/>
        <v>49072034.160191506</v>
      </c>
      <c r="BP66" s="119">
        <f t="shared" ca="1" si="28"/>
        <v>50238884.955312692</v>
      </c>
      <c r="BQ66" s="119">
        <f t="shared" ca="1" si="28"/>
        <v>51393944.192757376</v>
      </c>
      <c r="BR66" s="119">
        <f t="shared" ca="1" si="28"/>
        <v>52537295.748035207</v>
      </c>
      <c r="BS66" s="119">
        <f t="shared" ca="1" si="28"/>
        <v>53669022.974124499</v>
      </c>
      <c r="BT66" s="119">
        <f t="shared" ca="1" si="28"/>
        <v>54789208.704506449</v>
      </c>
      <c r="BU66" s="119">
        <f t="shared" ca="1" si="28"/>
        <v>55897935.256182559</v>
      </c>
      <c r="BV66" s="119">
        <f t="shared" ca="1" si="28"/>
        <v>56921140.644232504</v>
      </c>
      <c r="BW66" s="119">
        <f t="shared" ca="1" si="28"/>
        <v>58149817.810323477</v>
      </c>
      <c r="BX66" s="119">
        <f t="shared" ca="1" si="28"/>
        <v>59362010.764448173</v>
      </c>
      <c r="BY66" s="119">
        <f t="shared" ca="1" si="28"/>
        <v>60557871.27600424</v>
      </c>
      <c r="BZ66" s="119">
        <f t="shared" ca="1" si="28"/>
        <v>61737549.897172727</v>
      </c>
      <c r="CA66" s="119">
        <f t="shared" ca="1" si="28"/>
        <v>62901195.971999012</v>
      </c>
      <c r="CB66" s="119">
        <f t="shared" ca="1" si="28"/>
        <v>64048957.645409018</v>
      </c>
      <c r="CC66" s="119">
        <f t="shared" ca="1" si="28"/>
        <v>65180981.872161016</v>
      </c>
      <c r="CD66" s="119">
        <f t="shared" ca="1" si="28"/>
        <v>66297414.425733544</v>
      </c>
      <c r="CE66" s="119">
        <f t="shared" ca="1" si="28"/>
        <v>67398399.907149971</v>
      </c>
      <c r="CF66" s="119">
        <f t="shared" ca="1" si="28"/>
        <v>68484081.753739864</v>
      </c>
    </row>
    <row r="67" spans="1:84" x14ac:dyDescent="0.2">
      <c r="A67" s="202"/>
      <c r="B67" s="118" t="s">
        <v>186</v>
      </c>
      <c r="C67" s="118"/>
      <c r="D67" s="119">
        <f t="shared" ref="D67:BO67" ca="1" si="29">SUM(D48:D53)</f>
        <v>40197833.938481428</v>
      </c>
      <c r="E67" s="119">
        <f t="shared" ca="1" si="29"/>
        <v>41486419.438170694</v>
      </c>
      <c r="F67" s="119">
        <f t="shared" ca="1" si="29"/>
        <v>42481569.09360975</v>
      </c>
      <c r="G67" s="119">
        <f t="shared" ca="1" si="29"/>
        <v>43487805.574186459</v>
      </c>
      <c r="H67" s="119">
        <f t="shared" ca="1" si="29"/>
        <v>44505230.340758644</v>
      </c>
      <c r="I67" s="119">
        <f t="shared" ca="1" si="29"/>
        <v>45533945.700771429</v>
      </c>
      <c r="J67" s="119">
        <f t="shared" ca="1" si="29"/>
        <v>46574054.814950667</v>
      </c>
      <c r="K67" s="119">
        <f t="shared" ca="1" si="29"/>
        <v>47625661.704047412</v>
      </c>
      <c r="L67" s="119">
        <f t="shared" ca="1" si="29"/>
        <v>48688871.255633876</v>
      </c>
      <c r="M67" s="119">
        <f t="shared" ca="1" si="29"/>
        <v>49763789.230951242</v>
      </c>
      <c r="N67" s="119">
        <f t="shared" ca="1" si="29"/>
        <v>50740981.713198535</v>
      </c>
      <c r="O67" s="119">
        <f t="shared" ca="1" si="29"/>
        <v>52067926.902613655</v>
      </c>
      <c r="P67" s="119">
        <f t="shared" ca="1" si="29"/>
        <v>53405268.013268389</v>
      </c>
      <c r="Q67" s="119">
        <f t="shared" ca="1" si="29"/>
        <v>54753069.585232146</v>
      </c>
      <c r="R67" s="119">
        <f t="shared" ca="1" si="29"/>
        <v>56111396.51999823</v>
      </c>
      <c r="S67" s="119">
        <f t="shared" ca="1" si="29"/>
        <v>57480314.082392752</v>
      </c>
      <c r="T67" s="119">
        <f t="shared" ca="1" si="29"/>
        <v>58859887.902493387</v>
      </c>
      <c r="U67" s="119">
        <f t="shared" ca="1" si="29"/>
        <v>60250183.977557726</v>
      </c>
      <c r="V67" s="119">
        <f t="shared" ca="1" si="29"/>
        <v>61651268.673961483</v>
      </c>
      <c r="W67" s="119">
        <f t="shared" ca="1" si="29"/>
        <v>63063208.72914663</v>
      </c>
      <c r="X67" s="119">
        <f t="shared" ca="1" si="29"/>
        <v>64348492.696470894</v>
      </c>
      <c r="Y67" s="119">
        <f t="shared" ca="1" si="29"/>
        <v>66127044.225353837</v>
      </c>
      <c r="Z67" s="119">
        <f t="shared" ca="1" si="29"/>
        <v>67912855.716670483</v>
      </c>
      <c r="AA67" s="119">
        <f t="shared" ca="1" si="29"/>
        <v>69705949.976366743</v>
      </c>
      <c r="AB67" s="119">
        <f t="shared" ca="1" si="29"/>
        <v>71506349.874493018</v>
      </c>
      <c r="AC67" s="119">
        <f t="shared" ca="1" si="29"/>
        <v>73314078.345373794</v>
      </c>
      <c r="AD67" s="119">
        <f t="shared" ca="1" si="29"/>
        <v>75129158.387777314</v>
      </c>
      <c r="AE67" s="119">
        <f t="shared" ca="1" si="29"/>
        <v>76951613.065085918</v>
      </c>
      <c r="AF67" s="119">
        <f t="shared" ca="1" si="29"/>
        <v>78781465.50546667</v>
      </c>
      <c r="AG67" s="119">
        <f t="shared" ca="1" si="29"/>
        <v>80618738.902042523</v>
      </c>
      <c r="AH67" s="119">
        <f t="shared" ca="1" si="29"/>
        <v>82298386.742690384</v>
      </c>
      <c r="AI67" s="119">
        <f t="shared" ca="1" si="29"/>
        <v>84698343.537038445</v>
      </c>
      <c r="AJ67" s="119">
        <f t="shared" ca="1" si="29"/>
        <v>87098858.351919532</v>
      </c>
      <c r="AK67" s="119">
        <f t="shared" ca="1" si="29"/>
        <v>89499931.284773409</v>
      </c>
      <c r="AL67" s="119">
        <f t="shared" ca="1" si="29"/>
        <v>91901562.433055148</v>
      </c>
      <c r="AM67" s="119">
        <f t="shared" ca="1" si="29"/>
        <v>94303751.894234866</v>
      </c>
      <c r="AN67" s="119">
        <f t="shared" ca="1" si="29"/>
        <v>96706499.765797764</v>
      </c>
      <c r="AO67" s="119">
        <f t="shared" ca="1" si="29"/>
        <v>99109806.145244345</v>
      </c>
      <c r="AP67" s="119">
        <f t="shared" ca="1" si="29"/>
        <v>101513671.13009001</v>
      </c>
      <c r="AQ67" s="119">
        <f t="shared" ca="1" si="29"/>
        <v>103918094.81786552</v>
      </c>
      <c r="AR67" s="119">
        <f t="shared" ca="1" si="29"/>
        <v>106148697.67079942</v>
      </c>
      <c r="AS67" s="119">
        <f t="shared" ca="1" si="29"/>
        <v>109361707.85344982</v>
      </c>
      <c r="AT67" s="119">
        <f t="shared" ca="1" si="29"/>
        <v>112564679.63249178</v>
      </c>
      <c r="AU67" s="119">
        <f t="shared" ca="1" si="29"/>
        <v>115757636.14040145</v>
      </c>
      <c r="AV67" s="119">
        <f t="shared" ca="1" si="29"/>
        <v>118940600.46246544</v>
      </c>
      <c r="AW67" s="119">
        <f t="shared" ca="1" si="29"/>
        <v>122113595.63687076</v>
      </c>
      <c r="AX67" s="119">
        <f t="shared" ca="1" si="29"/>
        <v>125276644.65479489</v>
      </c>
      <c r="AY67" s="119">
        <f t="shared" ca="1" si="29"/>
        <v>128429770.46049553</v>
      </c>
      <c r="AZ67" s="119">
        <f t="shared" ca="1" si="29"/>
        <v>131572995.95140022</v>
      </c>
      <c r="BA67" s="119">
        <f t="shared" ca="1" si="29"/>
        <v>134706343.97819573</v>
      </c>
      <c r="BB67" s="119">
        <f t="shared" ca="1" si="29"/>
        <v>137609961.27898562</v>
      </c>
      <c r="BC67" s="119">
        <f t="shared" ca="1" si="29"/>
        <v>141691148.42037332</v>
      </c>
      <c r="BD67" s="119">
        <f t="shared" ca="1" si="29"/>
        <v>145745559.75688368</v>
      </c>
      <c r="BE67" s="119">
        <f t="shared" ca="1" si="29"/>
        <v>149773322.54708201</v>
      </c>
      <c r="BF67" s="119">
        <f t="shared" ca="1" si="29"/>
        <v>153774563.51638106</v>
      </c>
      <c r="BG67" s="119">
        <f t="shared" ca="1" si="29"/>
        <v>157749408.85912809</v>
      </c>
      <c r="BH67" s="119">
        <f t="shared" ca="1" si="29"/>
        <v>161697984.24068448</v>
      </c>
      <c r="BI67" s="119">
        <f t="shared" ca="1" si="29"/>
        <v>165620414.79949704</v>
      </c>
      <c r="BJ67" s="119">
        <f t="shared" ca="1" si="29"/>
        <v>169516825.14916185</v>
      </c>
      <c r="BK67" s="119">
        <f t="shared" ca="1" si="29"/>
        <v>173387339.38048026</v>
      </c>
      <c r="BL67" s="119">
        <f t="shared" ca="1" si="29"/>
        <v>176967199.82333541</v>
      </c>
      <c r="BM67" s="119">
        <f t="shared" ca="1" si="29"/>
        <v>181645023.90857381</v>
      </c>
      <c r="BN67" s="119">
        <f t="shared" ca="1" si="29"/>
        <v>186275995.74595389</v>
      </c>
      <c r="BO67" s="119">
        <f t="shared" ca="1" si="29"/>
        <v>190860447.72364473</v>
      </c>
      <c r="BP67" s="119">
        <f t="shared" ref="BP67:CF67" ca="1" si="30">SUM(BP48:BP53)</f>
        <v>195398710.1617153</v>
      </c>
      <c r="BQ67" s="119">
        <f t="shared" ca="1" si="30"/>
        <v>199891111.32413498</v>
      </c>
      <c r="BR67" s="119">
        <f t="shared" ca="1" si="30"/>
        <v>204337977.43070674</v>
      </c>
      <c r="BS67" s="119">
        <f t="shared" ca="1" si="30"/>
        <v>208739632.66893467</v>
      </c>
      <c r="BT67" s="119">
        <f t="shared" ca="1" si="30"/>
        <v>213096399.20582524</v>
      </c>
      <c r="BU67" s="119">
        <f t="shared" ca="1" si="30"/>
        <v>217408597.19962257</v>
      </c>
      <c r="BV67" s="119">
        <f t="shared" ca="1" si="30"/>
        <v>221388171.15031016</v>
      </c>
      <c r="BW67" s="119">
        <f t="shared" ca="1" si="30"/>
        <v>226167110.66904584</v>
      </c>
      <c r="BX67" s="119">
        <f t="shared" ca="1" si="30"/>
        <v>230881935.07914412</v>
      </c>
      <c r="BY67" s="119">
        <f t="shared" ca="1" si="30"/>
        <v>235533234.68492872</v>
      </c>
      <c r="BZ67" s="119">
        <f t="shared" ca="1" si="30"/>
        <v>240121595.05638358</v>
      </c>
      <c r="CA67" s="119">
        <f t="shared" ca="1" si="30"/>
        <v>244647597.0644733</v>
      </c>
      <c r="CB67" s="119">
        <f t="shared" ca="1" si="30"/>
        <v>249111816.91621101</v>
      </c>
      <c r="CC67" s="119">
        <f t="shared" ca="1" si="30"/>
        <v>253514826.18947646</v>
      </c>
      <c r="CD67" s="119">
        <f t="shared" ca="1" si="30"/>
        <v>257857191.86758578</v>
      </c>
      <c r="CE67" s="119">
        <f t="shared" ca="1" si="30"/>
        <v>262139476.37361369</v>
      </c>
      <c r="CF67" s="119">
        <f t="shared" ca="1" si="30"/>
        <v>266362237.60447139</v>
      </c>
    </row>
    <row r="68" spans="1:84" x14ac:dyDescent="0.2">
      <c r="A68" s="202"/>
      <c r="B68" s="118" t="s">
        <v>187</v>
      </c>
      <c r="C68" s="118"/>
      <c r="D68" s="119">
        <f t="shared" ref="D68:BO68" ca="1" si="31">SUM(D54:D59)</f>
        <v>160430885.34961307</v>
      </c>
      <c r="E68" s="119">
        <f t="shared" ca="1" si="31"/>
        <v>166324704.33147237</v>
      </c>
      <c r="F68" s="119">
        <f t="shared" ca="1" si="31"/>
        <v>170313577.47735277</v>
      </c>
      <c r="G68" s="119">
        <f t="shared" ca="1" si="31"/>
        <v>174346888.69902962</v>
      </c>
      <c r="H68" s="119">
        <f t="shared" ca="1" si="31"/>
        <v>178425044.66542423</v>
      </c>
      <c r="I68" s="119">
        <f t="shared" ca="1" si="31"/>
        <v>182548455.43867105</v>
      </c>
      <c r="J68" s="119">
        <f t="shared" ca="1" si="31"/>
        <v>186717534.50094604</v>
      </c>
      <c r="K68" s="119">
        <f t="shared" ca="1" si="31"/>
        <v>190932698.78149855</v>
      </c>
      <c r="L68" s="119">
        <f t="shared" ca="1" si="31"/>
        <v>195194368.68389073</v>
      </c>
      <c r="M68" s="119">
        <f t="shared" ca="1" si="31"/>
        <v>199502968.1134437</v>
      </c>
      <c r="N68" s="119">
        <f t="shared" ca="1" si="31"/>
        <v>203419778.1702944</v>
      </c>
      <c r="O68" s="119">
        <f t="shared" ca="1" si="31"/>
        <v>208740468.97217992</v>
      </c>
      <c r="P68" s="119">
        <f t="shared" ca="1" si="31"/>
        <v>214102845.29034093</v>
      </c>
      <c r="Q68" s="119">
        <f t="shared" ca="1" si="31"/>
        <v>219507165.91884249</v>
      </c>
      <c r="R68" s="119">
        <f t="shared" ca="1" si="31"/>
        <v>224953691.10099912</v>
      </c>
      <c r="S68" s="119">
        <f t="shared" ca="1" si="31"/>
        <v>230442682.5370293</v>
      </c>
      <c r="T68" s="119">
        <f t="shared" ca="1" si="31"/>
        <v>235974403.3917492</v>
      </c>
      <c r="U68" s="119">
        <f t="shared" ca="1" si="31"/>
        <v>241549118.30230525</v>
      </c>
      <c r="V68" s="119">
        <f t="shared" ca="1" si="31"/>
        <v>247167093.38594595</v>
      </c>
      <c r="W68" s="119">
        <f t="shared" ca="1" si="31"/>
        <v>252828596.24783361</v>
      </c>
      <c r="X68" s="119">
        <f t="shared" ca="1" si="31"/>
        <v>257982323.84808522</v>
      </c>
      <c r="Y68" s="119">
        <f t="shared" ca="1" si="31"/>
        <v>265113310.06732175</v>
      </c>
      <c r="Z68" s="119">
        <f t="shared" ca="1" si="31"/>
        <v>272273404.71636802</v>
      </c>
      <c r="AA68" s="119">
        <f t="shared" ca="1" si="31"/>
        <v>279462699.23453343</v>
      </c>
      <c r="AB68" s="119">
        <f t="shared" ca="1" si="31"/>
        <v>286681285.31815165</v>
      </c>
      <c r="AC68" s="119">
        <f t="shared" ca="1" si="31"/>
        <v>293929254.92126006</v>
      </c>
      <c r="AD68" s="119">
        <f t="shared" ca="1" si="31"/>
        <v>301206700.25628018</v>
      </c>
      <c r="AE68" s="119">
        <f t="shared" ca="1" si="31"/>
        <v>308513713.79470098</v>
      </c>
      <c r="AF68" s="119">
        <f t="shared" ca="1" si="31"/>
        <v>315850388.2677623</v>
      </c>
      <c r="AG68" s="119">
        <f t="shared" ca="1" si="31"/>
        <v>323216816.66714156</v>
      </c>
      <c r="AH68" s="119">
        <f t="shared" ca="1" si="31"/>
        <v>329951293.31643039</v>
      </c>
      <c r="AI68" s="119">
        <f t="shared" ca="1" si="31"/>
        <v>339572757.90894067</v>
      </c>
      <c r="AJ68" s="119">
        <f t="shared" ca="1" si="31"/>
        <v>349196459.61434364</v>
      </c>
      <c r="AK68" s="119">
        <f t="shared" ca="1" si="31"/>
        <v>358822398.82327729</v>
      </c>
      <c r="AL68" s="119">
        <f t="shared" ca="1" si="31"/>
        <v>368450575.92644006</v>
      </c>
      <c r="AM68" s="119">
        <f t="shared" ca="1" si="31"/>
        <v>378080991.31459123</v>
      </c>
      <c r="AN68" s="119">
        <f t="shared" ca="1" si="31"/>
        <v>387713645.37855071</v>
      </c>
      <c r="AO68" s="119">
        <f t="shared" ca="1" si="31"/>
        <v>397348538.5091989</v>
      </c>
      <c r="AP68" s="119">
        <f t="shared" ca="1" si="31"/>
        <v>406985671.0974772</v>
      </c>
      <c r="AQ68" s="119">
        <f t="shared" ca="1" si="31"/>
        <v>416625043.53438753</v>
      </c>
      <c r="AR68" s="119">
        <f t="shared" ca="1" si="31"/>
        <v>425567539.65096343</v>
      </c>
      <c r="AS68" s="119">
        <f t="shared" ca="1" si="31"/>
        <v>438449418.39182585</v>
      </c>
      <c r="AT68" s="119">
        <f t="shared" ca="1" si="31"/>
        <v>451291050.32561463</v>
      </c>
      <c r="AU68" s="119">
        <f t="shared" ca="1" si="31"/>
        <v>464092528.19696504</v>
      </c>
      <c r="AV68" s="119">
        <f t="shared" ca="1" si="31"/>
        <v>476853944.56131542</v>
      </c>
      <c r="AW68" s="119">
        <f t="shared" ca="1" si="31"/>
        <v>489575391.78526962</v>
      </c>
      <c r="AX68" s="119">
        <f t="shared" ca="1" si="31"/>
        <v>502256962.0469563</v>
      </c>
      <c r="AY68" s="119">
        <f t="shared" ca="1" si="31"/>
        <v>514898747.3363896</v>
      </c>
      <c r="AZ68" s="119">
        <f t="shared" ca="1" si="31"/>
        <v>527500839.45582849</v>
      </c>
      <c r="BA68" s="119">
        <f t="shared" ca="1" si="31"/>
        <v>540063330.02013457</v>
      </c>
      <c r="BB68" s="119">
        <f t="shared" ca="1" si="31"/>
        <v>551704785.0460043</v>
      </c>
      <c r="BC68" s="119">
        <f t="shared" ca="1" si="31"/>
        <v>568066637.99261665</v>
      </c>
      <c r="BD68" s="119">
        <f t="shared" ca="1" si="31"/>
        <v>584321144.15120018</v>
      </c>
      <c r="BE68" s="119">
        <f t="shared" ca="1" si="31"/>
        <v>600468813.71383417</v>
      </c>
      <c r="BF68" s="119">
        <f t="shared" ca="1" si="31"/>
        <v>616510154.73513675</v>
      </c>
      <c r="BG68" s="119">
        <f t="shared" ca="1" si="31"/>
        <v>632445673.14063215</v>
      </c>
      <c r="BH68" s="119">
        <f t="shared" ca="1" si="31"/>
        <v>648275872.73508716</v>
      </c>
      <c r="BI68" s="119">
        <f t="shared" ca="1" si="31"/>
        <v>664001255.21081662</v>
      </c>
      <c r="BJ68" s="119">
        <f t="shared" ca="1" si="31"/>
        <v>679622320.1559571</v>
      </c>
      <c r="BK68" s="119">
        <f t="shared" ca="1" si="31"/>
        <v>695139565.06270838</v>
      </c>
      <c r="BL68" s="119">
        <f t="shared" ca="1" si="31"/>
        <v>709491531.49922872</v>
      </c>
      <c r="BM68" s="119">
        <f t="shared" ca="1" si="31"/>
        <v>728245407.82430279</v>
      </c>
      <c r="BN68" s="119">
        <f t="shared" ca="1" si="31"/>
        <v>746811448.43225551</v>
      </c>
      <c r="BO68" s="119">
        <f t="shared" ca="1" si="31"/>
        <v>765190985.90365565</v>
      </c>
      <c r="BP68" s="119">
        <f t="shared" ref="BP68:CF68" ca="1" si="32">SUM(BP54:BP59)</f>
        <v>783385344.52783191</v>
      </c>
      <c r="BQ68" s="119">
        <f t="shared" ca="1" si="32"/>
        <v>801395840.35098207</v>
      </c>
      <c r="BR68" s="119">
        <f t="shared" ca="1" si="32"/>
        <v>819223781.22401619</v>
      </c>
      <c r="BS68" s="119">
        <f t="shared" ca="1" si="32"/>
        <v>836870466.85013354</v>
      </c>
      <c r="BT68" s="119">
        <f t="shared" ca="1" si="32"/>
        <v>854337188.83213449</v>
      </c>
      <c r="BU68" s="119">
        <f t="shared" ca="1" si="32"/>
        <v>871625230.71947217</v>
      </c>
      <c r="BV68" s="119">
        <f t="shared" ca="1" si="32"/>
        <v>887579733.03722918</v>
      </c>
      <c r="BW68" s="119">
        <f t="shared" ca="1" si="32"/>
        <v>906739551.5820471</v>
      </c>
      <c r="BX68" s="119">
        <f t="shared" ca="1" si="32"/>
        <v>925642319.05979013</v>
      </c>
      <c r="BY68" s="119">
        <f t="shared" ca="1" si="32"/>
        <v>944290402.12440169</v>
      </c>
      <c r="BZ68" s="119">
        <f t="shared" ca="1" si="32"/>
        <v>962686148.44886756</v>
      </c>
      <c r="CA68" s="119">
        <f t="shared" ca="1" si="32"/>
        <v>980831886.86682284</v>
      </c>
      <c r="CB68" s="119">
        <f t="shared" ca="1" si="32"/>
        <v>998729927.51314783</v>
      </c>
      <c r="CC68" s="119">
        <f t="shared" ca="1" si="32"/>
        <v>1016382561.9635595</v>
      </c>
      <c r="CD68" s="119">
        <f t="shared" ca="1" si="32"/>
        <v>1033792063.3732092</v>
      </c>
      <c r="CE68" s="119">
        <f t="shared" ca="1" si="32"/>
        <v>1050960686.6142887</v>
      </c>
      <c r="CF68" s="119">
        <f t="shared" ca="1" si="32"/>
        <v>1067890668.4126538</v>
      </c>
    </row>
    <row r="69" spans="1:84" x14ac:dyDescent="0.2">
      <c r="A69" s="202"/>
      <c r="B69" s="118" t="s">
        <v>188</v>
      </c>
      <c r="C69" s="118"/>
      <c r="D69" s="304">
        <v>1</v>
      </c>
      <c r="E69" s="304">
        <f t="shared" ref="E69:BP69" ca="1" si="33">D69*(E41/D41)</f>
        <v>1.0177466666666666</v>
      </c>
      <c r="F69" s="304">
        <f t="shared" ca="1" si="33"/>
        <v>1.0354933333333332</v>
      </c>
      <c r="G69" s="304">
        <f t="shared" ca="1" si="33"/>
        <v>1.0532399999999997</v>
      </c>
      <c r="H69" s="304">
        <f t="shared" ca="1" si="33"/>
        <v>1.0709866666666665</v>
      </c>
      <c r="I69" s="304">
        <f t="shared" ca="1" si="33"/>
        <v>1.0887333333333333</v>
      </c>
      <c r="J69" s="304">
        <f t="shared" ca="1" si="33"/>
        <v>1.1064800000000001</v>
      </c>
      <c r="K69" s="304">
        <f t="shared" ca="1" si="33"/>
        <v>1.1242266666666667</v>
      </c>
      <c r="L69" s="304">
        <f t="shared" ca="1" si="33"/>
        <v>1.1419733333333335</v>
      </c>
      <c r="M69" s="304">
        <f t="shared" ca="1" si="33"/>
        <v>1.1597200000000003</v>
      </c>
      <c r="N69" s="304">
        <f t="shared" ca="1" si="33"/>
        <v>1.1774666666666671</v>
      </c>
      <c r="O69" s="304">
        <f t="shared" ca="1" si="33"/>
        <v>1.2031333333333338</v>
      </c>
      <c r="P69" s="304">
        <f t="shared" ca="1" si="33"/>
        <v>1.2288000000000006</v>
      </c>
      <c r="Q69" s="304">
        <f t="shared" ca="1" si="33"/>
        <v>1.2544666666666673</v>
      </c>
      <c r="R69" s="304">
        <f t="shared" ca="1" si="33"/>
        <v>1.280133333333334</v>
      </c>
      <c r="S69" s="304">
        <f t="shared" ca="1" si="33"/>
        <v>1.3058000000000007</v>
      </c>
      <c r="T69" s="304">
        <f t="shared" ca="1" si="33"/>
        <v>1.3314666666666675</v>
      </c>
      <c r="U69" s="304">
        <f t="shared" ca="1" si="33"/>
        <v>1.3571333333333344</v>
      </c>
      <c r="V69" s="304">
        <f t="shared" ca="1" si="33"/>
        <v>1.3828000000000011</v>
      </c>
      <c r="W69" s="304">
        <f t="shared" ca="1" si="33"/>
        <v>1.4084666666666679</v>
      </c>
      <c r="X69" s="304">
        <f t="shared" ca="1" si="33"/>
        <v>1.4341333333333346</v>
      </c>
      <c r="Y69" s="304">
        <f t="shared" ca="1" si="33"/>
        <v>1.4706533333333345</v>
      </c>
      <c r="Z69" s="304">
        <f t="shared" ca="1" si="33"/>
        <v>1.5071733333333344</v>
      </c>
      <c r="AA69" s="304">
        <f t="shared" ca="1" si="33"/>
        <v>1.5436933333333342</v>
      </c>
      <c r="AB69" s="304">
        <f t="shared" ca="1" si="33"/>
        <v>1.5802133333333341</v>
      </c>
      <c r="AC69" s="304">
        <f t="shared" ca="1" si="33"/>
        <v>1.6167333333333342</v>
      </c>
      <c r="AD69" s="304">
        <f t="shared" ca="1" si="33"/>
        <v>1.6532533333333341</v>
      </c>
      <c r="AE69" s="304">
        <f t="shared" ca="1" si="33"/>
        <v>1.6897733333333338</v>
      </c>
      <c r="AF69" s="304">
        <f t="shared" ca="1" si="33"/>
        <v>1.7262933333333337</v>
      </c>
      <c r="AG69" s="304">
        <f t="shared" ca="1" si="33"/>
        <v>1.7628133333333336</v>
      </c>
      <c r="AH69" s="304">
        <f t="shared" ca="1" si="33"/>
        <v>1.7993333333333337</v>
      </c>
      <c r="AI69" s="304">
        <f t="shared" ca="1" si="33"/>
        <v>1.8515866666666667</v>
      </c>
      <c r="AJ69" s="304">
        <f t="shared" ca="1" si="33"/>
        <v>1.90384</v>
      </c>
      <c r="AK69" s="304">
        <f t="shared" ca="1" si="33"/>
        <v>1.9560933333333332</v>
      </c>
      <c r="AL69" s="304">
        <f t="shared" ca="1" si="33"/>
        <v>2.0083466666666667</v>
      </c>
      <c r="AM69" s="304">
        <f t="shared" ca="1" si="33"/>
        <v>2.0606</v>
      </c>
      <c r="AN69" s="304">
        <f t="shared" ca="1" si="33"/>
        <v>2.1128533333333333</v>
      </c>
      <c r="AO69" s="304">
        <f t="shared" ca="1" si="33"/>
        <v>2.1651066666666665</v>
      </c>
      <c r="AP69" s="304">
        <f t="shared" ca="1" si="33"/>
        <v>2.2173599999999998</v>
      </c>
      <c r="AQ69" s="304">
        <f t="shared" ca="1" si="33"/>
        <v>2.269613333333333</v>
      </c>
      <c r="AR69" s="304">
        <f t="shared" ca="1" si="33"/>
        <v>2.3218666666666663</v>
      </c>
      <c r="AS69" s="304">
        <f t="shared" ca="1" si="33"/>
        <v>2.3957999999999999</v>
      </c>
      <c r="AT69" s="304">
        <f t="shared" ca="1" si="33"/>
        <v>2.4697333333333336</v>
      </c>
      <c r="AU69" s="304">
        <f t="shared" ca="1" si="33"/>
        <v>2.5436666666666667</v>
      </c>
      <c r="AV69" s="304">
        <f t="shared" ca="1" si="33"/>
        <v>2.6175999999999999</v>
      </c>
      <c r="AW69" s="304">
        <f t="shared" ca="1" si="33"/>
        <v>2.6915333333333331</v>
      </c>
      <c r="AX69" s="304">
        <f t="shared" ca="1" si="33"/>
        <v>2.7654666666666667</v>
      </c>
      <c r="AY69" s="304">
        <f t="shared" ca="1" si="33"/>
        <v>2.8393999999999999</v>
      </c>
      <c r="AZ69" s="304">
        <f t="shared" ca="1" si="33"/>
        <v>2.9133333333333336</v>
      </c>
      <c r="BA69" s="304">
        <f t="shared" ca="1" si="33"/>
        <v>2.9872666666666672</v>
      </c>
      <c r="BB69" s="304">
        <f t="shared" ca="1" si="33"/>
        <v>3.0612000000000008</v>
      </c>
      <c r="BC69" s="304">
        <f t="shared" ca="1" si="33"/>
        <v>3.1618400000000011</v>
      </c>
      <c r="BD69" s="304">
        <f t="shared" ca="1" si="33"/>
        <v>3.2624800000000014</v>
      </c>
      <c r="BE69" s="304">
        <f t="shared" ca="1" si="33"/>
        <v>3.3631200000000012</v>
      </c>
      <c r="BF69" s="304">
        <f t="shared" ca="1" si="33"/>
        <v>3.4637600000000011</v>
      </c>
      <c r="BG69" s="304">
        <f t="shared" ca="1" si="33"/>
        <v>3.5644000000000009</v>
      </c>
      <c r="BH69" s="304">
        <f t="shared" ca="1" si="33"/>
        <v>3.6650400000000007</v>
      </c>
      <c r="BI69" s="304">
        <f t="shared" ca="1" si="33"/>
        <v>3.7656800000000006</v>
      </c>
      <c r="BJ69" s="304">
        <f t="shared" ca="1" si="33"/>
        <v>3.8663200000000004</v>
      </c>
      <c r="BK69" s="304">
        <f t="shared" ca="1" si="33"/>
        <v>3.9669600000000003</v>
      </c>
      <c r="BL69" s="304">
        <f t="shared" ca="1" si="33"/>
        <v>4.0675999999999997</v>
      </c>
      <c r="BM69" s="304">
        <f t="shared" ca="1" si="33"/>
        <v>4.1944399999999993</v>
      </c>
      <c r="BN69" s="304">
        <f t="shared" ca="1" si="33"/>
        <v>4.3212799999999998</v>
      </c>
      <c r="BO69" s="304">
        <f t="shared" ca="1" si="33"/>
        <v>4.4481200000000003</v>
      </c>
      <c r="BP69" s="304">
        <f t="shared" ca="1" si="33"/>
        <v>4.5749600000000008</v>
      </c>
      <c r="BQ69" s="304">
        <f t="shared" ref="BQ69:CF69" ca="1" si="34">BP69*(BQ41/BP41)</f>
        <v>4.7018000000000013</v>
      </c>
      <c r="BR69" s="304">
        <f t="shared" ca="1" si="34"/>
        <v>4.8286400000000009</v>
      </c>
      <c r="BS69" s="304">
        <f t="shared" ca="1" si="34"/>
        <v>4.9554800000000014</v>
      </c>
      <c r="BT69" s="304">
        <f t="shared" ca="1" si="34"/>
        <v>5.0823200000000011</v>
      </c>
      <c r="BU69" s="304">
        <f t="shared" ca="1" si="34"/>
        <v>5.2091600000000007</v>
      </c>
      <c r="BV69" s="304">
        <f t="shared" ca="1" si="34"/>
        <v>5.3360000000000012</v>
      </c>
      <c r="BW69" s="304">
        <f t="shared" ca="1" si="34"/>
        <v>5.4835466666666681</v>
      </c>
      <c r="BX69" s="304">
        <f t="shared" ca="1" si="34"/>
        <v>5.6310933333333351</v>
      </c>
      <c r="BY69" s="304">
        <f t="shared" ca="1" si="34"/>
        <v>5.778640000000002</v>
      </c>
      <c r="BZ69" s="304">
        <f t="shared" ca="1" si="34"/>
        <v>5.9261866666666689</v>
      </c>
      <c r="CA69" s="304">
        <f t="shared" ca="1" si="34"/>
        <v>6.0737333333333359</v>
      </c>
      <c r="CB69" s="304">
        <f t="shared" ca="1" si="34"/>
        <v>6.2212800000000028</v>
      </c>
      <c r="CC69" s="304">
        <f t="shared" ca="1" si="34"/>
        <v>6.3688266666666697</v>
      </c>
      <c r="CD69" s="304">
        <f t="shared" ca="1" si="34"/>
        <v>6.5163733333333358</v>
      </c>
      <c r="CE69" s="304">
        <f t="shared" ca="1" si="34"/>
        <v>6.6639200000000027</v>
      </c>
      <c r="CF69" s="304">
        <f t="shared" ca="1" si="34"/>
        <v>6.8114666666666697</v>
      </c>
    </row>
    <row r="70" spans="1:84" x14ac:dyDescent="0.2">
      <c r="A70" s="202"/>
      <c r="B70" s="213" t="s">
        <v>189</v>
      </c>
      <c r="C70" s="118"/>
      <c r="D70" s="119">
        <f t="shared" ref="D70:BO73" ca="1" si="35">SUM(D42,D48,D54, D60)</f>
        <v>2066309064.5043156</v>
      </c>
      <c r="E70" s="119">
        <f t="shared" ca="1" si="35"/>
        <v>2136192538.8424642</v>
      </c>
      <c r="F70" s="119">
        <f t="shared" ca="1" si="35"/>
        <v>2187423718.8613353</v>
      </c>
      <c r="G70" s="119">
        <f t="shared" ca="1" si="35"/>
        <v>2239225640.3863444</v>
      </c>
      <c r="H70" s="119">
        <f t="shared" ca="1" si="35"/>
        <v>2291603526.4800396</v>
      </c>
      <c r="I70" s="119">
        <f t="shared" ca="1" si="35"/>
        <v>2344562643.7857924</v>
      </c>
      <c r="J70" s="119">
        <f t="shared" ca="1" si="35"/>
        <v>2398108302.8723612</v>
      </c>
      <c r="K70" s="119">
        <f t="shared" ca="1" si="35"/>
        <v>2452245858.5810847</v>
      </c>
      <c r="L70" s="119">
        <f t="shared" ca="1" si="35"/>
        <v>2506980710.3757243</v>
      </c>
      <c r="M70" s="119">
        <f t="shared" ca="1" si="35"/>
        <v>2562318302.6949754</v>
      </c>
      <c r="N70" s="119">
        <f t="shared" ca="1" si="35"/>
        <v>2612623944.9896617</v>
      </c>
      <c r="O70" s="119">
        <f t="shared" ca="1" si="35"/>
        <v>2680960218.1629763</v>
      </c>
      <c r="P70" s="119">
        <f t="shared" ca="1" si="35"/>
        <v>2749831879.064486</v>
      </c>
      <c r="Q70" s="119">
        <f t="shared" ca="1" si="35"/>
        <v>2819242251.5144053</v>
      </c>
      <c r="R70" s="119">
        <f t="shared" ca="1" si="35"/>
        <v>2889194677.9463782</v>
      </c>
      <c r="S70" s="119">
        <f t="shared" ca="1" si="35"/>
        <v>2959692519.5057869</v>
      </c>
      <c r="T70" s="119">
        <f t="shared" ca="1" si="35"/>
        <v>3030739156.1485643</v>
      </c>
      <c r="U70" s="119">
        <f t="shared" ca="1" si="35"/>
        <v>3102337986.7405105</v>
      </c>
      <c r="V70" s="119">
        <f t="shared" ca="1" si="35"/>
        <v>3174492429.1571074</v>
      </c>
      <c r="W70" s="119">
        <f t="shared" ca="1" si="35"/>
        <v>3247205920.3838506</v>
      </c>
      <c r="X70" s="119">
        <f t="shared" ca="1" si="35"/>
        <v>3313397795.936255</v>
      </c>
      <c r="Y70" s="119">
        <f t="shared" ca="1" si="35"/>
        <v>3404984627.0107889</v>
      </c>
      <c r="Z70" s="119">
        <f t="shared" ca="1" si="35"/>
        <v>3496945312.236002</v>
      </c>
      <c r="AA70" s="119">
        <f t="shared" ca="1" si="35"/>
        <v>3589281026.0127587</v>
      </c>
      <c r="AB70" s="119">
        <f t="shared" ca="1" si="35"/>
        <v>3681992946.043015</v>
      </c>
      <c r="AC70" s="119">
        <f t="shared" ca="1" si="35"/>
        <v>3775082253.3385453</v>
      </c>
      <c r="AD70" s="119">
        <f t="shared" ca="1" si="35"/>
        <v>3868550132.2296824</v>
      </c>
      <c r="AE70" s="119">
        <f t="shared" ca="1" si="35"/>
        <v>3962397770.3740864</v>
      </c>
      <c r="AF70" s="119">
        <f t="shared" ca="1" si="35"/>
        <v>4056626358.7655358</v>
      </c>
      <c r="AG70" s="119">
        <f t="shared" ca="1" si="35"/>
        <v>4151237091.7427349</v>
      </c>
      <c r="AH70" s="119">
        <f t="shared" ca="1" si="35"/>
        <v>4237731348.6140232</v>
      </c>
      <c r="AI70" s="119">
        <f t="shared" ca="1" si="35"/>
        <v>4361304720.3749857</v>
      </c>
      <c r="AJ70" s="119">
        <f t="shared" ca="1" si="35"/>
        <v>4484906824.5166235</v>
      </c>
      <c r="AK70" s="119">
        <f t="shared" ca="1" si="35"/>
        <v>4608537666.056097</v>
      </c>
      <c r="AL70" s="119">
        <f t="shared" ca="1" si="35"/>
        <v>4732197250.0113478</v>
      </c>
      <c r="AM70" s="119">
        <f t="shared" ca="1" si="35"/>
        <v>4855885581.4010935</v>
      </c>
      <c r="AN70" s="119">
        <f t="shared" ca="1" si="35"/>
        <v>4979602665.2448368</v>
      </c>
      <c r="AO70" s="119">
        <f t="shared" ca="1" si="35"/>
        <v>5103348506.5628529</v>
      </c>
      <c r="AP70" s="119">
        <f t="shared" ca="1" si="35"/>
        <v>5227123110.3761997</v>
      </c>
      <c r="AQ70" s="119">
        <f t="shared" ca="1" si="35"/>
        <v>5350926481.7067156</v>
      </c>
      <c r="AR70" s="119">
        <f t="shared" ca="1" si="35"/>
        <v>5465779517.4025106</v>
      </c>
      <c r="AS70" s="119">
        <f t="shared" ca="1" si="35"/>
        <v>5631227988.5169268</v>
      </c>
      <c r="AT70" s="119">
        <f t="shared" ca="1" si="35"/>
        <v>5796159549.5706959</v>
      </c>
      <c r="AU70" s="119">
        <f t="shared" ca="1" si="35"/>
        <v>5960575391.7299862</v>
      </c>
      <c r="AV70" s="119">
        <f t="shared" ca="1" si="35"/>
        <v>6124476703.7310209</v>
      </c>
      <c r="AW70" s="119">
        <f t="shared" ca="1" si="35"/>
        <v>6287864671.8847208</v>
      </c>
      <c r="AX70" s="119">
        <f t="shared" ca="1" si="35"/>
        <v>6450740480.0813293</v>
      </c>
      <c r="AY70" s="119">
        <f t="shared" ca="1" si="35"/>
        <v>6613105309.7950363</v>
      </c>
      <c r="AZ70" s="119">
        <f t="shared" ca="1" si="35"/>
        <v>6774960340.0885983</v>
      </c>
      <c r="BA70" s="119">
        <f t="shared" ca="1" si="35"/>
        <v>6936306747.6179352</v>
      </c>
      <c r="BB70" s="119">
        <f t="shared" ca="1" si="35"/>
        <v>7085823829.5498886</v>
      </c>
      <c r="BC70" s="119">
        <f t="shared" ca="1" si="35"/>
        <v>7295967416.8517685</v>
      </c>
      <c r="BD70" s="119">
        <f t="shared" ca="1" si="35"/>
        <v>7504732294.8443747</v>
      </c>
      <c r="BE70" s="119">
        <f t="shared" ca="1" si="35"/>
        <v>7712125016.1836405</v>
      </c>
      <c r="BF70" s="119">
        <f t="shared" ca="1" si="35"/>
        <v>7918152106.0730028</v>
      </c>
      <c r="BG70" s="119">
        <f t="shared" ca="1" si="35"/>
        <v>8122820062.3708658</v>
      </c>
      <c r="BH70" s="119">
        <f t="shared" ca="1" si="35"/>
        <v>8326135355.69767</v>
      </c>
      <c r="BI70" s="119">
        <f t="shared" ca="1" si="35"/>
        <v>8528104429.5425606</v>
      </c>
      <c r="BJ70" s="119">
        <f t="shared" ca="1" si="35"/>
        <v>8728733700.3696461</v>
      </c>
      <c r="BK70" s="119">
        <f t="shared" ca="1" si="35"/>
        <v>8928029557.7238731</v>
      </c>
      <c r="BL70" s="119">
        <f t="shared" ca="1" si="35"/>
        <v>9112359153.2520866</v>
      </c>
      <c r="BM70" s="119">
        <f t="shared" ca="1" si="35"/>
        <v>9353224715.788208</v>
      </c>
      <c r="BN70" s="119">
        <f t="shared" ca="1" si="35"/>
        <v>9591677808.7924442</v>
      </c>
      <c r="BO70" s="119">
        <f t="shared" ca="1" si="35"/>
        <v>9827735547.2739277</v>
      </c>
      <c r="BP70" s="119">
        <f t="shared" ref="BP70:CF75" ca="1" si="36">SUM(BP42,BP48,BP54, BP60)</f>
        <v>10061414939.75316</v>
      </c>
      <c r="BQ70" s="119">
        <f t="shared" ca="1" si="36"/>
        <v>10292732888.879944</v>
      </c>
      <c r="BR70" s="119">
        <f t="shared" ca="1" si="36"/>
        <v>10521706192.047831</v>
      </c>
      <c r="BS70" s="119">
        <f t="shared" ca="1" si="36"/>
        <v>10748351542.005186</v>
      </c>
      <c r="BT70" s="119">
        <f t="shared" ca="1" si="36"/>
        <v>10972685527.462841</v>
      </c>
      <c r="BU70" s="119">
        <f t="shared" ca="1" si="36"/>
        <v>11194724633.698389</v>
      </c>
      <c r="BV70" s="119">
        <f t="shared" ca="1" si="36"/>
        <v>11399636415.092175</v>
      </c>
      <c r="BW70" s="119">
        <f t="shared" ca="1" si="36"/>
        <v>11645715645.662556</v>
      </c>
      <c r="BX70" s="119">
        <f t="shared" ca="1" si="36"/>
        <v>11888493439.446888</v>
      </c>
      <c r="BY70" s="119">
        <f t="shared" ca="1" si="36"/>
        <v>12128000192.578175</v>
      </c>
      <c r="BZ70" s="119">
        <f t="shared" ca="1" si="36"/>
        <v>12364266057.407372</v>
      </c>
      <c r="CA70" s="119">
        <f t="shared" ca="1" si="36"/>
        <v>12597320944.322142</v>
      </c>
      <c r="CB70" s="119">
        <f t="shared" ca="1" si="36"/>
        <v>12827194523.552576</v>
      </c>
      <c r="CC70" s="119">
        <f t="shared" ca="1" si="36"/>
        <v>13053916226.964058</v>
      </c>
      <c r="CD70" s="119">
        <f t="shared" ca="1" si="36"/>
        <v>13277515249.837332</v>
      </c>
      <c r="CE70" s="119">
        <f t="shared" ca="1" si="36"/>
        <v>13498020552.635841</v>
      </c>
      <c r="CF70" s="119">
        <f t="shared" ca="1" si="36"/>
        <v>13715460862.760473</v>
      </c>
    </row>
    <row r="71" spans="1:84" x14ac:dyDescent="0.2">
      <c r="A71" s="202"/>
      <c r="B71" s="213" t="s">
        <v>190</v>
      </c>
      <c r="C71" s="118"/>
      <c r="D71" s="119">
        <f t="shared" ca="1" si="35"/>
        <v>4860568024.0182848</v>
      </c>
      <c r="E71" s="119">
        <f t="shared" ca="1" si="35"/>
        <v>5151870805.0239925</v>
      </c>
      <c r="F71" s="119">
        <f t="shared" ca="1" si="35"/>
        <v>5275425332.7524347</v>
      </c>
      <c r="G71" s="119">
        <f t="shared" ca="1" si="35"/>
        <v>5400356320.8822002</v>
      </c>
      <c r="H71" s="119">
        <f t="shared" ca="1" si="35"/>
        <v>5526676365.9012241</v>
      </c>
      <c r="I71" s="119">
        <f t="shared" ca="1" si="35"/>
        <v>5654398169.4015446</v>
      </c>
      <c r="J71" s="119">
        <f t="shared" ca="1" si="35"/>
        <v>5783534538.9102917</v>
      </c>
      <c r="K71" s="119">
        <f t="shared" ca="1" si="35"/>
        <v>5914098388.727006</v>
      </c>
      <c r="L71" s="119">
        <f t="shared" ca="1" si="35"/>
        <v>6046102740.7673693</v>
      </c>
      <c r="M71" s="119">
        <f t="shared" ca="1" si="35"/>
        <v>6179560725.4133434</v>
      </c>
      <c r="N71" s="119">
        <f t="shared" ca="1" si="35"/>
        <v>6300883120.7404661</v>
      </c>
      <c r="O71" s="119">
        <f t="shared" ca="1" si="35"/>
        <v>6465690272.13414</v>
      </c>
      <c r="P71" s="119">
        <f t="shared" ca="1" si="35"/>
        <v>6631788622.5739536</v>
      </c>
      <c r="Q71" s="119">
        <f t="shared" ca="1" si="35"/>
        <v>6799186188.1449699</v>
      </c>
      <c r="R71" s="119">
        <f t="shared" ca="1" si="35"/>
        <v>6967891029.8224144</v>
      </c>
      <c r="S71" s="119">
        <f t="shared" ca="1" si="35"/>
        <v>7137911253.7087688</v>
      </c>
      <c r="T71" s="119">
        <f t="shared" ca="1" si="35"/>
        <v>7309255011.2720776</v>
      </c>
      <c r="U71" s="119">
        <f t="shared" ca="1" si="35"/>
        <v>7481930499.5854692</v>
      </c>
      <c r="V71" s="119">
        <f t="shared" ca="1" si="35"/>
        <v>7655945961.5678864</v>
      </c>
      <c r="W71" s="119">
        <f t="shared" ca="1" si="35"/>
        <v>7831309686.2260485</v>
      </c>
      <c r="X71" s="119">
        <f t="shared" ca="1" si="35"/>
        <v>7990945184.3380375</v>
      </c>
      <c r="Y71" s="119">
        <f t="shared" ca="1" si="35"/>
        <v>8211825852.8941126</v>
      </c>
      <c r="Z71" s="119">
        <f t="shared" ca="1" si="35"/>
        <v>8433608148.4041719</v>
      </c>
      <c r="AA71" s="119">
        <f t="shared" ca="1" si="35"/>
        <v>8656294903.1798935</v>
      </c>
      <c r="AB71" s="119">
        <f t="shared" ca="1" si="35"/>
        <v>8879888957.4942284</v>
      </c>
      <c r="AC71" s="119">
        <f t="shared" ca="1" si="35"/>
        <v>9104393159.6024342</v>
      </c>
      <c r="AD71" s="119">
        <f t="shared" ca="1" si="35"/>
        <v>9329810365.7631741</v>
      </c>
      <c r="AE71" s="119">
        <f t="shared" ca="1" si="35"/>
        <v>9556143440.2596397</v>
      </c>
      <c r="AF71" s="119">
        <f t="shared" ca="1" si="35"/>
        <v>9783395255.4207764</v>
      </c>
      <c r="AG71" s="119">
        <f t="shared" ca="1" si="35"/>
        <v>10011568691.642502</v>
      </c>
      <c r="AH71" s="119">
        <f t="shared" ca="1" si="35"/>
        <v>10220167563.494534</v>
      </c>
      <c r="AI71" s="119">
        <f t="shared" ca="1" si="35"/>
        <v>10518190318.795237</v>
      </c>
      <c r="AJ71" s="119">
        <f t="shared" ca="1" si="35"/>
        <v>10816282368.177103</v>
      </c>
      <c r="AK71" s="119">
        <f t="shared" ca="1" si="35"/>
        <v>11114443723.740057</v>
      </c>
      <c r="AL71" s="119">
        <f t="shared" ca="1" si="35"/>
        <v>11412674397.585897</v>
      </c>
      <c r="AM71" s="119">
        <f t="shared" ca="1" si="35"/>
        <v>11710974401.818306</v>
      </c>
      <c r="AN71" s="119">
        <f t="shared" ca="1" si="35"/>
        <v>12009343748.542847</v>
      </c>
      <c r="AO71" s="119">
        <f t="shared" ca="1" si="35"/>
        <v>12307782449.866957</v>
      </c>
      <c r="AP71" s="119">
        <f t="shared" ca="1" si="35"/>
        <v>12606290517.899956</v>
      </c>
      <c r="AQ71" s="119">
        <f t="shared" ca="1" si="35"/>
        <v>12904867964.75304</v>
      </c>
      <c r="AR71" s="119">
        <f t="shared" ca="1" si="35"/>
        <v>13181859822.693823</v>
      </c>
      <c r="AS71" s="119">
        <f t="shared" ca="1" si="35"/>
        <v>13580873121.514177</v>
      </c>
      <c r="AT71" s="119">
        <f t="shared" ca="1" si="35"/>
        <v>13978639784.528667</v>
      </c>
      <c r="AU71" s="119">
        <f t="shared" ca="1" si="35"/>
        <v>14375162684.481525</v>
      </c>
      <c r="AV71" s="119">
        <f t="shared" ca="1" si="35"/>
        <v>14770444688.256672</v>
      </c>
      <c r="AW71" s="119">
        <f t="shared" ca="1" si="35"/>
        <v>15164488656.888897</v>
      </c>
      <c r="AX71" s="119">
        <f t="shared" ca="1" si="35"/>
        <v>15557297445.575031</v>
      </c>
      <c r="AY71" s="119">
        <f t="shared" ca="1" si="35"/>
        <v>15948873903.685095</v>
      </c>
      <c r="AZ71" s="119">
        <f t="shared" ca="1" si="35"/>
        <v>16339220874.77343</v>
      </c>
      <c r="BA71" s="119">
        <f t="shared" ca="1" si="35"/>
        <v>16728341196.589794</v>
      </c>
      <c r="BB71" s="119">
        <f t="shared" ca="1" si="35"/>
        <v>17088932648.122515</v>
      </c>
      <c r="BC71" s="119">
        <f t="shared" ca="1" si="35"/>
        <v>17595737425.015862</v>
      </c>
      <c r="BD71" s="119">
        <f t="shared" ca="1" si="35"/>
        <v>18099217158.898216</v>
      </c>
      <c r="BE71" s="119">
        <f t="shared" ca="1" si="35"/>
        <v>18599387652.856331</v>
      </c>
      <c r="BF71" s="119">
        <f t="shared" ca="1" si="35"/>
        <v>19096264643.769592</v>
      </c>
      <c r="BG71" s="119">
        <f t="shared" ca="1" si="35"/>
        <v>19589863802.569172</v>
      </c>
      <c r="BH71" s="119">
        <f t="shared" ca="1" si="35"/>
        <v>20080200734.496265</v>
      </c>
      <c r="BI71" s="119">
        <f t="shared" ca="1" si="35"/>
        <v>20567290979.35931</v>
      </c>
      <c r="BJ71" s="119">
        <f t="shared" ca="1" si="35"/>
        <v>21051150011.790287</v>
      </c>
      <c r="BK71" s="119">
        <f t="shared" ca="1" si="35"/>
        <v>21531793241.500031</v>
      </c>
      <c r="BL71" s="119">
        <f t="shared" ca="1" si="35"/>
        <v>21976342229.881695</v>
      </c>
      <c r="BM71" s="119">
        <f t="shared" ca="1" si="35"/>
        <v>22557239405.243607</v>
      </c>
      <c r="BN71" s="119">
        <f t="shared" ca="1" si="35"/>
        <v>23132318410.796635</v>
      </c>
      <c r="BO71" s="119">
        <f t="shared" ca="1" si="35"/>
        <v>23701620522.929249</v>
      </c>
      <c r="BP71" s="119">
        <f t="shared" ca="1" si="36"/>
        <v>24265186761.210533</v>
      </c>
      <c r="BQ71" s="119">
        <f t="shared" ca="1" si="36"/>
        <v>24823057889.880455</v>
      </c>
      <c r="BR71" s="119">
        <f t="shared" ca="1" si="36"/>
        <v>25375274419.331734</v>
      </c>
      <c r="BS71" s="119">
        <f t="shared" ca="1" si="36"/>
        <v>25921876607.58358</v>
      </c>
      <c r="BT71" s="119">
        <f t="shared" ca="1" si="36"/>
        <v>26462904461.74712</v>
      </c>
      <c r="BU71" s="119">
        <f t="shared" ca="1" si="36"/>
        <v>26998397739.482811</v>
      </c>
      <c r="BV71" s="119">
        <f t="shared" ca="1" si="36"/>
        <v>27492584925.277401</v>
      </c>
      <c r="BW71" s="119">
        <f t="shared" ca="1" si="36"/>
        <v>28086056011.967049</v>
      </c>
      <c r="BX71" s="119">
        <f t="shared" ca="1" si="36"/>
        <v>28671564999.391884</v>
      </c>
      <c r="BY71" s="119">
        <f t="shared" ca="1" si="36"/>
        <v>29249185194.128189</v>
      </c>
      <c r="BZ71" s="119">
        <f t="shared" ca="1" si="36"/>
        <v>29818989314.821339</v>
      </c>
      <c r="CA71" s="119">
        <f t="shared" ca="1" si="36"/>
        <v>30381049496.572037</v>
      </c>
      <c r="CB71" s="119">
        <f t="shared" ca="1" si="36"/>
        <v>30935437295.291237</v>
      </c>
      <c r="CC71" s="119">
        <f t="shared" ca="1" si="36"/>
        <v>31482223692.023979</v>
      </c>
      <c r="CD71" s="119">
        <f t="shared" ca="1" si="36"/>
        <v>32021479097.242382</v>
      </c>
      <c r="CE71" s="119">
        <f t="shared" ca="1" si="36"/>
        <v>32553273355.107986</v>
      </c>
      <c r="CF71" s="119">
        <f t="shared" ca="1" si="36"/>
        <v>33077675747.703632</v>
      </c>
    </row>
    <row r="72" spans="1:84" x14ac:dyDescent="0.2">
      <c r="A72" s="202"/>
      <c r="B72" s="213" t="s">
        <v>191</v>
      </c>
      <c r="C72" s="118"/>
      <c r="D72" s="119">
        <f t="shared" ca="1" si="35"/>
        <v>1554163952.6706841</v>
      </c>
      <c r="E72" s="119">
        <f t="shared" ca="1" si="35"/>
        <v>1589955231.3911657</v>
      </c>
      <c r="F72" s="119">
        <f t="shared" ca="1" si="35"/>
        <v>1628086288.0586164</v>
      </c>
      <c r="G72" s="119">
        <f t="shared" ca="1" si="35"/>
        <v>1666642144.1654384</v>
      </c>
      <c r="H72" s="119">
        <f t="shared" ca="1" si="35"/>
        <v>1705626687.2053778</v>
      </c>
      <c r="I72" s="119">
        <f t="shared" ca="1" si="35"/>
        <v>1745043837.1091225</v>
      </c>
      <c r="J72" s="119">
        <f t="shared" ca="1" si="35"/>
        <v>1784897546.5007596</v>
      </c>
      <c r="K72" s="119">
        <f t="shared" ca="1" si="35"/>
        <v>1825191800.956188</v>
      </c>
      <c r="L72" s="119">
        <f t="shared" ca="1" si="35"/>
        <v>1865930619.263505</v>
      </c>
      <c r="M72" s="119">
        <f t="shared" ca="1" si="35"/>
        <v>1907118053.6853786</v>
      </c>
      <c r="N72" s="119">
        <f t="shared" ca="1" si="35"/>
        <v>1944560238.0447955</v>
      </c>
      <c r="O72" s="119">
        <f t="shared" ca="1" si="35"/>
        <v>1995422515.9067996</v>
      </c>
      <c r="P72" s="119">
        <f t="shared" ca="1" si="35"/>
        <v>2046683279.6421063</v>
      </c>
      <c r="Q72" s="119">
        <f t="shared" ca="1" si="35"/>
        <v>2098345003.1501606</v>
      </c>
      <c r="R72" s="119">
        <f t="shared" ca="1" si="35"/>
        <v>2150410174.1842685</v>
      </c>
      <c r="S72" s="119">
        <f t="shared" ca="1" si="35"/>
        <v>2202881294.4247718</v>
      </c>
      <c r="T72" s="119">
        <f t="shared" ca="1" si="35"/>
        <v>2255760879.5525923</v>
      </c>
      <c r="U72" s="119">
        <f t="shared" ca="1" si="35"/>
        <v>2309051459.3231516</v>
      </c>
      <c r="V72" s="119">
        <f t="shared" ca="1" si="35"/>
        <v>2362755577.6406646</v>
      </c>
      <c r="W72" s="119">
        <f t="shared" ca="1" si="35"/>
        <v>2416875792.6328149</v>
      </c>
      <c r="X72" s="119">
        <f t="shared" ca="1" si="35"/>
        <v>2466142008.401763</v>
      </c>
      <c r="Y72" s="119">
        <f t="shared" ca="1" si="35"/>
        <v>2534309535.142312</v>
      </c>
      <c r="Z72" s="119">
        <f t="shared" ca="1" si="35"/>
        <v>2602755319.2755508</v>
      </c>
      <c r="AA72" s="119">
        <f t="shared" ca="1" si="35"/>
        <v>2671480234.9009686</v>
      </c>
      <c r="AB72" s="119">
        <f t="shared" ca="1" si="35"/>
        <v>2740485158.5750384</v>
      </c>
      <c r="AC72" s="119">
        <f t="shared" ca="1" si="35"/>
        <v>2809770969.3177118</v>
      </c>
      <c r="AD72" s="119">
        <f t="shared" ca="1" si="35"/>
        <v>2879338548.6189213</v>
      </c>
      <c r="AE72" s="119">
        <f t="shared" ca="1" si="35"/>
        <v>2949188780.4451108</v>
      </c>
      <c r="AF72" s="119">
        <f t="shared" ca="1" si="35"/>
        <v>3019322551.2457767</v>
      </c>
      <c r="AG72" s="119">
        <f t="shared" ca="1" si="35"/>
        <v>3089740749.9600239</v>
      </c>
      <c r="AH72" s="119">
        <f t="shared" ca="1" si="35"/>
        <v>3154117904.4233131</v>
      </c>
      <c r="AI72" s="119">
        <f t="shared" ca="1" si="35"/>
        <v>3246092819.8178239</v>
      </c>
      <c r="AJ72" s="119">
        <f t="shared" ca="1" si="35"/>
        <v>3338089120.5500011</v>
      </c>
      <c r="AK72" s="119">
        <f t="shared" ca="1" si="35"/>
        <v>3430106810.3540878</v>
      </c>
      <c r="AL72" s="119">
        <f t="shared" ca="1" si="35"/>
        <v>3522145892.9649062</v>
      </c>
      <c r="AM72" s="119">
        <f t="shared" ca="1" si="35"/>
        <v>3614206372.1178579</v>
      </c>
      <c r="AN72" s="119">
        <f t="shared" ca="1" si="35"/>
        <v>3706288251.5489278</v>
      </c>
      <c r="AO72" s="119">
        <f t="shared" ca="1" si="35"/>
        <v>3798391534.9946785</v>
      </c>
      <c r="AP72" s="119">
        <f t="shared" ca="1" si="35"/>
        <v>3890516226.1922517</v>
      </c>
      <c r="AQ72" s="119">
        <f t="shared" ca="1" si="35"/>
        <v>3982662328.8793712</v>
      </c>
      <c r="AR72" s="119">
        <f t="shared" ca="1" si="35"/>
        <v>4068146750.7001786</v>
      </c>
      <c r="AS72" s="119">
        <f t="shared" ca="1" si="35"/>
        <v>4191289052.4780722</v>
      </c>
      <c r="AT72" s="119">
        <f t="shared" ca="1" si="35"/>
        <v>4314046621.2075014</v>
      </c>
      <c r="AU72" s="119">
        <f t="shared" ca="1" si="35"/>
        <v>4436420343.4662781</v>
      </c>
      <c r="AV72" s="119">
        <f t="shared" ca="1" si="35"/>
        <v>4558411104.0236244</v>
      </c>
      <c r="AW72" s="119">
        <f t="shared" ca="1" si="35"/>
        <v>4680019785.8436213</v>
      </c>
      <c r="AX72" s="119">
        <f t="shared" ca="1" si="35"/>
        <v>4801247270.0886536</v>
      </c>
      <c r="AY72" s="119">
        <f t="shared" ca="1" si="35"/>
        <v>4922094436.1228542</v>
      </c>
      <c r="AZ72" s="119">
        <f t="shared" ca="1" si="35"/>
        <v>5042562161.5155382</v>
      </c>
      <c r="BA72" s="119">
        <f t="shared" ca="1" si="35"/>
        <v>5162651322.0446291</v>
      </c>
      <c r="BB72" s="119">
        <f t="shared" ca="1" si="35"/>
        <v>5273935986.7945776</v>
      </c>
      <c r="BC72" s="119">
        <f t="shared" ca="1" si="35"/>
        <v>5430344591.3499432</v>
      </c>
      <c r="BD72" s="119">
        <f t="shared" ca="1" si="35"/>
        <v>5585727030.8815832</v>
      </c>
      <c r="BE72" s="119">
        <f t="shared" ca="1" si="35"/>
        <v>5740088182.4917879</v>
      </c>
      <c r="BF72" s="119">
        <f t="shared" ca="1" si="35"/>
        <v>5893432902.8501225</v>
      </c>
      <c r="BG72" s="119">
        <f t="shared" ca="1" si="35"/>
        <v>6045766028.273407</v>
      </c>
      <c r="BH72" s="119">
        <f t="shared" ca="1" si="35"/>
        <v>6197092374.8054142</v>
      </c>
      <c r="BI72" s="119">
        <f t="shared" ca="1" si="35"/>
        <v>6347416738.2962513</v>
      </c>
      <c r="BJ72" s="119">
        <f t="shared" ca="1" si="35"/>
        <v>6496743894.4814568</v>
      </c>
      <c r="BK72" s="119">
        <f t="shared" ca="1" si="35"/>
        <v>6645078599.0607986</v>
      </c>
      <c r="BL72" s="119">
        <f t="shared" ca="1" si="35"/>
        <v>6782274005.1588278</v>
      </c>
      <c r="BM72" s="119">
        <f t="shared" ca="1" si="35"/>
        <v>6961548792.5165281</v>
      </c>
      <c r="BN72" s="119">
        <f t="shared" ca="1" si="35"/>
        <v>7139027993.3335276</v>
      </c>
      <c r="BO72" s="119">
        <f t="shared" ca="1" si="35"/>
        <v>7314724346.208024</v>
      </c>
      <c r="BP72" s="119">
        <f t="shared" ca="1" si="36"/>
        <v>7488650510.4793787</v>
      </c>
      <c r="BQ72" s="119">
        <f t="shared" ca="1" si="36"/>
        <v>7660819066.6880188</v>
      </c>
      <c r="BR72" s="119">
        <f t="shared" ca="1" si="36"/>
        <v>7831242517.0327806</v>
      </c>
      <c r="BS72" s="119">
        <f t="shared" ca="1" si="36"/>
        <v>7999933285.8257217</v>
      </c>
      <c r="BT72" s="119">
        <f t="shared" ca="1" si="36"/>
        <v>8166903719.9443903</v>
      </c>
      <c r="BU72" s="119">
        <f t="shared" ca="1" si="36"/>
        <v>8332166089.2815924</v>
      </c>
      <c r="BV72" s="119">
        <f t="shared" ca="1" si="36"/>
        <v>8484680693.937254</v>
      </c>
      <c r="BW72" s="119">
        <f t="shared" ca="1" si="36"/>
        <v>8667835981.0797577</v>
      </c>
      <c r="BX72" s="119">
        <f t="shared" ca="1" si="36"/>
        <v>8848534028.732029</v>
      </c>
      <c r="BY72" s="119">
        <f t="shared" ca="1" si="36"/>
        <v>9026797460.5525551</v>
      </c>
      <c r="BZ72" s="119">
        <f t="shared" ca="1" si="36"/>
        <v>9202648718.7543259</v>
      </c>
      <c r="CA72" s="119">
        <f t="shared" ca="1" si="36"/>
        <v>9376110065.4585037</v>
      </c>
      <c r="CB72" s="119">
        <f t="shared" ca="1" si="36"/>
        <v>9547203584.0384274</v>
      </c>
      <c r="CC72" s="119">
        <f t="shared" ca="1" si="36"/>
        <v>9715951180.45401</v>
      </c>
      <c r="CD72" s="119">
        <f t="shared" ca="1" si="36"/>
        <v>9882374584.5766525</v>
      </c>
      <c r="CE72" s="119">
        <f t="shared" ca="1" si="36"/>
        <v>10046495351.504652</v>
      </c>
      <c r="CF72" s="119">
        <f t="shared" ca="1" si="36"/>
        <v>10208334862.869251</v>
      </c>
    </row>
    <row r="73" spans="1:84" x14ac:dyDescent="0.2">
      <c r="A73" s="202"/>
      <c r="B73" s="213" t="s">
        <v>192</v>
      </c>
      <c r="C73" s="118"/>
      <c r="D73" s="119">
        <f t="shared" ca="1" si="35"/>
        <v>1028782491.6018437</v>
      </c>
      <c r="E73" s="119">
        <f t="shared" ca="1" si="35"/>
        <v>1031363540.4666116</v>
      </c>
      <c r="F73" s="119">
        <f t="shared" ca="1" si="35"/>
        <v>1056098195.6156443</v>
      </c>
      <c r="G73" s="119">
        <f t="shared" ca="1" si="35"/>
        <v>1081108407.4653325</v>
      </c>
      <c r="H73" s="119">
        <f t="shared" ca="1" si="35"/>
        <v>1106396697.7350404</v>
      </c>
      <c r="I73" s="119">
        <f t="shared" ca="1" si="35"/>
        <v>1131965609.1851604</v>
      </c>
      <c r="J73" s="119">
        <f t="shared" ca="1" si="35"/>
        <v>1157817705.7834709</v>
      </c>
      <c r="K73" s="119">
        <f t="shared" ca="1" si="35"/>
        <v>1183955572.8727617</v>
      </c>
      <c r="L73" s="119">
        <f t="shared" ca="1" si="35"/>
        <v>1210381817.3397398</v>
      </c>
      <c r="M73" s="119">
        <f t="shared" ca="1" si="35"/>
        <v>1237099067.7852244</v>
      </c>
      <c r="N73" s="119">
        <f t="shared" ca="1" si="35"/>
        <v>1261386869.6696179</v>
      </c>
      <c r="O73" s="119">
        <f t="shared" ca="1" si="35"/>
        <v>1294379928.6283088</v>
      </c>
      <c r="P73" s="119">
        <f t="shared" ca="1" si="35"/>
        <v>1327631475.1758652</v>
      </c>
      <c r="Q73" s="119">
        <f t="shared" ca="1" si="35"/>
        <v>1361143114.0675344</v>
      </c>
      <c r="R73" s="119">
        <f t="shared" ca="1" si="35"/>
        <v>1394916459.0452099</v>
      </c>
      <c r="S73" s="119">
        <f t="shared" ca="1" si="35"/>
        <v>1428953132.8848958</v>
      </c>
      <c r="T73" s="119">
        <f t="shared" ca="1" si="35"/>
        <v>1463254767.4444149</v>
      </c>
      <c r="U73" s="119">
        <f t="shared" ca="1" si="35"/>
        <v>1497823003.7113566</v>
      </c>
      <c r="V73" s="119">
        <f t="shared" ca="1" si="35"/>
        <v>1532659491.8512716</v>
      </c>
      <c r="W73" s="119">
        <f t="shared" ca="1" si="35"/>
        <v>1567765891.2561092</v>
      </c>
      <c r="X73" s="119">
        <f t="shared" ca="1" si="35"/>
        <v>1599723624.6969144</v>
      </c>
      <c r="Y73" s="119">
        <f t="shared" ca="1" si="35"/>
        <v>1643942161.1669579</v>
      </c>
      <c r="Z73" s="119">
        <f t="shared" ca="1" si="35"/>
        <v>1688341196.1118348</v>
      </c>
      <c r="AA73" s="119">
        <f t="shared" ca="1" si="35"/>
        <v>1732921296.5375924</v>
      </c>
      <c r="AB73" s="119">
        <f t="shared" ca="1" si="35"/>
        <v>1777683031.0440617</v>
      </c>
      <c r="AC73" s="119">
        <f t="shared" ca="1" si="35"/>
        <v>1822626969.829067</v>
      </c>
      <c r="AD73" s="119">
        <f t="shared" ca="1" si="35"/>
        <v>1867753684.6926494</v>
      </c>
      <c r="AE73" s="119">
        <f t="shared" ca="1" si="35"/>
        <v>1913063749.0412979</v>
      </c>
      <c r="AF73" s="119">
        <f t="shared" ca="1" si="35"/>
        <v>1958557737.892194</v>
      </c>
      <c r="AG73" s="119">
        <f t="shared" ca="1" si="35"/>
        <v>2004236227.8774657</v>
      </c>
      <c r="AH73" s="119">
        <f t="shared" ca="1" si="35"/>
        <v>2045996046.1193609</v>
      </c>
      <c r="AI73" s="119">
        <f t="shared" ca="1" si="35"/>
        <v>2105657838.4934814</v>
      </c>
      <c r="AJ73" s="119">
        <f t="shared" ca="1" si="35"/>
        <v>2165333502.9931746</v>
      </c>
      <c r="AK73" s="119">
        <f t="shared" ca="1" si="35"/>
        <v>2225023042.0407491</v>
      </c>
      <c r="AL73" s="119">
        <f t="shared" ca="1" si="35"/>
        <v>2284726458.0588894</v>
      </c>
      <c r="AM73" s="119">
        <f t="shared" ca="1" si="35"/>
        <v>2344443753.4706559</v>
      </c>
      <c r="AN73" s="119">
        <f t="shared" ca="1" si="35"/>
        <v>2404174930.6994872</v>
      </c>
      <c r="AO73" s="119">
        <f t="shared" ca="1" si="35"/>
        <v>2463919992.1691952</v>
      </c>
      <c r="AP73" s="119">
        <f t="shared" ca="1" si="35"/>
        <v>2523678940.3039703</v>
      </c>
      <c r="AQ73" s="119">
        <f t="shared" ca="1" si="35"/>
        <v>2583451777.5283785</v>
      </c>
      <c r="AR73" s="119">
        <f t="shared" ca="1" si="35"/>
        <v>2638903351.7697906</v>
      </c>
      <c r="AS73" s="119">
        <f t="shared" ca="1" si="35"/>
        <v>2718782627.8387527</v>
      </c>
      <c r="AT73" s="119">
        <f t="shared" ca="1" si="35"/>
        <v>2798412337.373847</v>
      </c>
      <c r="AU73" s="119">
        <f t="shared" ca="1" si="35"/>
        <v>2877793055.4755306</v>
      </c>
      <c r="AV73" s="119">
        <f t="shared" ca="1" si="35"/>
        <v>2956925356.0710721</v>
      </c>
      <c r="AW73" s="119">
        <f t="shared" ca="1" si="35"/>
        <v>3035809811.9167924</v>
      </c>
      <c r="AX73" s="119">
        <f t="shared" ca="1" si="35"/>
        <v>3114446994.6002975</v>
      </c>
      <c r="AY73" s="119">
        <f t="shared" ca="1" si="35"/>
        <v>3192837474.5427136</v>
      </c>
      <c r="AZ73" s="119">
        <f t="shared" ca="1" si="35"/>
        <v>3270981821.000916</v>
      </c>
      <c r="BA73" s="119">
        <f t="shared" ca="1" si="35"/>
        <v>3348880602.0697455</v>
      </c>
      <c r="BB73" s="119">
        <f t="shared" ca="1" si="35"/>
        <v>3421068130.6800432</v>
      </c>
      <c r="BC73" s="119">
        <f t="shared" ca="1" si="35"/>
        <v>3522526418.1658096</v>
      </c>
      <c r="BD73" s="119">
        <f t="shared" ca="1" si="35"/>
        <v>3623319058.4764996</v>
      </c>
      <c r="BE73" s="119">
        <f t="shared" ca="1" si="35"/>
        <v>3723449215.2644367</v>
      </c>
      <c r="BF73" s="119">
        <f t="shared" ca="1" si="35"/>
        <v>3822920038.927753</v>
      </c>
      <c r="BG73" s="119">
        <f t="shared" ca="1" si="35"/>
        <v>3921734666.662272</v>
      </c>
      <c r="BH73" s="119">
        <f t="shared" ca="1" si="35"/>
        <v>4019896222.513206</v>
      </c>
      <c r="BI73" s="119">
        <f t="shared" ca="1" si="35"/>
        <v>4117407817.426652</v>
      </c>
      <c r="BJ73" s="119">
        <f t="shared" ca="1" si="35"/>
        <v>4214272549.3008952</v>
      </c>
      <c r="BK73" s="119">
        <f t="shared" ca="1" si="35"/>
        <v>4310493503.0375261</v>
      </c>
      <c r="BL73" s="119">
        <f t="shared" ca="1" si="35"/>
        <v>4399488677.0980873</v>
      </c>
      <c r="BM73" s="119">
        <f t="shared" ca="1" si="35"/>
        <v>4515779675.9272118</v>
      </c>
      <c r="BN73" s="119">
        <f t="shared" ca="1" si="35"/>
        <v>4630905923.3993416</v>
      </c>
      <c r="BO73" s="119">
        <f t="shared" ref="BO73" ca="1" si="37">SUM(BO45,BO51,BO57, BO63)</f>
        <v>4744875682.7193937</v>
      </c>
      <c r="BP73" s="119">
        <f t="shared" ca="1" si="36"/>
        <v>4857697165.6790857</v>
      </c>
      <c r="BQ73" s="119">
        <f t="shared" ca="1" si="36"/>
        <v>4969378532.9552755</v>
      </c>
      <c r="BR73" s="119">
        <f t="shared" ca="1" si="36"/>
        <v>5079927894.4066191</v>
      </c>
      <c r="BS73" s="119">
        <f t="shared" ca="1" si="36"/>
        <v>5189353309.3685989</v>
      </c>
      <c r="BT73" s="119">
        <f t="shared" ca="1" si="36"/>
        <v>5297662786.9468994</v>
      </c>
      <c r="BU73" s="119">
        <f t="shared" ca="1" si="36"/>
        <v>5404864286.3091593</v>
      </c>
      <c r="BV73" s="119">
        <f t="shared" ca="1" si="36"/>
        <v>5503796634.8255501</v>
      </c>
      <c r="BW73" s="119">
        <f t="shared" ca="1" si="36"/>
        <v>5622604809.6137743</v>
      </c>
      <c r="BX73" s="119">
        <f t="shared" ca="1" si="36"/>
        <v>5739819035.6587391</v>
      </c>
      <c r="BY73" s="119">
        <f t="shared" ca="1" si="36"/>
        <v>5855453988.3521595</v>
      </c>
      <c r="BZ73" s="119">
        <f t="shared" ca="1" si="36"/>
        <v>5969524225.3866644</v>
      </c>
      <c r="CA73" s="119">
        <f t="shared" ca="1" si="36"/>
        <v>6082044187.6339016</v>
      </c>
      <c r="CB73" s="119">
        <f t="shared" ca="1" si="36"/>
        <v>6193028200.0163469</v>
      </c>
      <c r="CC73" s="119">
        <f t="shared" ca="1" si="36"/>
        <v>6302490472.3729067</v>
      </c>
      <c r="CD73" s="119">
        <f t="shared" ca="1" si="36"/>
        <v>6410445100.318346</v>
      </c>
      <c r="CE73" s="119">
        <f t="shared" ca="1" si="36"/>
        <v>6516906066.0965624</v>
      </c>
      <c r="CF73" s="119">
        <f t="shared" ca="1" si="36"/>
        <v>6621887239.4277906</v>
      </c>
    </row>
    <row r="74" spans="1:84" x14ac:dyDescent="0.2">
      <c r="A74" s="202"/>
      <c r="B74" s="213" t="s">
        <v>193</v>
      </c>
      <c r="C74" s="118"/>
      <c r="D74" s="119">
        <f t="shared" ref="D74:BO75" ca="1" si="38">SUM(D46,D52,D58, D64)</f>
        <v>774633168.40597796</v>
      </c>
      <c r="E74" s="119">
        <f t="shared" ca="1" si="38"/>
        <v>782420224.62499285</v>
      </c>
      <c r="F74" s="119">
        <f t="shared" ca="1" si="38"/>
        <v>801184604.3897754</v>
      </c>
      <c r="G74" s="119">
        <f t="shared" ca="1" si="38"/>
        <v>820158028.9404614</v>
      </c>
      <c r="H74" s="119">
        <f t="shared" ca="1" si="38"/>
        <v>839342411.32176375</v>
      </c>
      <c r="I74" s="119">
        <f t="shared" ca="1" si="38"/>
        <v>858739680.54069006</v>
      </c>
      <c r="J74" s="119">
        <f t="shared" ca="1" si="38"/>
        <v>878351781.69274604</v>
      </c>
      <c r="K74" s="119">
        <f t="shared" ca="1" si="38"/>
        <v>898180676.08910096</v>
      </c>
      <c r="L74" s="119">
        <f t="shared" ca="1" si="38"/>
        <v>918228341.38472474</v>
      </c>
      <c r="M74" s="119">
        <f t="shared" ca="1" si="38"/>
        <v>938496771.70750093</v>
      </c>
      <c r="N74" s="119">
        <f t="shared" ca="1" si="38"/>
        <v>956922156.7486366</v>
      </c>
      <c r="O74" s="119">
        <f t="shared" ca="1" si="38"/>
        <v>981951579.34782469</v>
      </c>
      <c r="P74" s="119">
        <f t="shared" ca="1" si="38"/>
        <v>1007177097.58736</v>
      </c>
      <c r="Q74" s="119">
        <f t="shared" ca="1" si="38"/>
        <v>1032599928.877749</v>
      </c>
      <c r="R74" s="119">
        <f t="shared" ca="1" si="38"/>
        <v>1058221297.4470093</v>
      </c>
      <c r="S74" s="119">
        <f t="shared" ca="1" si="38"/>
        <v>1084042434.3766787</v>
      </c>
      <c r="T74" s="119">
        <f t="shared" ca="1" si="38"/>
        <v>1110064577.638006</v>
      </c>
      <c r="U74" s="119">
        <f t="shared" ca="1" si="38"/>
        <v>1136288972.1283274</v>
      </c>
      <c r="V74" s="119">
        <f t="shared" ca="1" si="38"/>
        <v>1162716869.7076271</v>
      </c>
      <c r="W74" s="119">
        <f t="shared" ca="1" si="38"/>
        <v>1189349529.2352834</v>
      </c>
      <c r="X74" s="119">
        <f t="shared" ca="1" si="38"/>
        <v>1213593525.7418215</v>
      </c>
      <c r="Y74" s="119">
        <f t="shared" ca="1" si="38"/>
        <v>1247138899.1063571</v>
      </c>
      <c r="Z74" s="119">
        <f t="shared" ca="1" si="38"/>
        <v>1280821203.4776258</v>
      </c>
      <c r="AA74" s="119">
        <f t="shared" ca="1" si="38"/>
        <v>1314640869.0016942</v>
      </c>
      <c r="AB74" s="119">
        <f t="shared" ca="1" si="38"/>
        <v>1348598327.0337141</v>
      </c>
      <c r="AC74" s="119">
        <f t="shared" ca="1" si="38"/>
        <v>1382694010.1411197</v>
      </c>
      <c r="AD74" s="119">
        <f t="shared" ca="1" si="38"/>
        <v>1416928352.1068294</v>
      </c>
      <c r="AE74" s="119">
        <f t="shared" ca="1" si="38"/>
        <v>1451301787.9324565</v>
      </c>
      <c r="AF74" s="119">
        <f t="shared" ca="1" si="38"/>
        <v>1485814753.8415294</v>
      </c>
      <c r="AG74" s="119">
        <f t="shared" ca="1" si="38"/>
        <v>1520467687.2827172</v>
      </c>
      <c r="AH74" s="119">
        <f t="shared" ca="1" si="38"/>
        <v>1552147810.5892224</v>
      </c>
      <c r="AI74" s="119">
        <f t="shared" ca="1" si="38"/>
        <v>1597408857.9793799</v>
      </c>
      <c r="AJ74" s="119">
        <f t="shared" ca="1" si="38"/>
        <v>1642680429.1387374</v>
      </c>
      <c r="AK74" s="119">
        <f t="shared" ca="1" si="38"/>
        <v>1687962525.9049232</v>
      </c>
      <c r="AL74" s="119">
        <f t="shared" ca="1" si="38"/>
        <v>1733255150.1158519</v>
      </c>
      <c r="AM74" s="119">
        <f t="shared" ca="1" si="38"/>
        <v>1778558303.6097224</v>
      </c>
      <c r="AN74" s="119">
        <f t="shared" ca="1" si="38"/>
        <v>1823871988.2250199</v>
      </c>
      <c r="AO74" s="119">
        <f t="shared" ca="1" si="38"/>
        <v>1869196205.8005149</v>
      </c>
      <c r="AP74" s="119">
        <f t="shared" ca="1" si="38"/>
        <v>1914530958.1752629</v>
      </c>
      <c r="AQ74" s="119">
        <f t="shared" ca="1" si="38"/>
        <v>1959876247.1886055</v>
      </c>
      <c r="AR74" s="119">
        <f t="shared" ca="1" si="38"/>
        <v>2001943309.4678686</v>
      </c>
      <c r="AS74" s="119">
        <f t="shared" ca="1" si="38"/>
        <v>2062541883.6043804</v>
      </c>
      <c r="AT74" s="119">
        <f t="shared" ca="1" si="38"/>
        <v>2122951129.8344157</v>
      </c>
      <c r="AU74" s="119">
        <f t="shared" ca="1" si="38"/>
        <v>2183171484.4446993</v>
      </c>
      <c r="AV74" s="119">
        <f t="shared" ca="1" si="38"/>
        <v>2243203382.8319435</v>
      </c>
      <c r="AW74" s="119">
        <f t="shared" ca="1" si="38"/>
        <v>2303047259.5045466</v>
      </c>
      <c r="AX74" s="119">
        <f t="shared" ca="1" si="38"/>
        <v>2362703548.0842905</v>
      </c>
      <c r="AY74" s="119">
        <f t="shared" ca="1" si="38"/>
        <v>2422172681.3080325</v>
      </c>
      <c r="AZ74" s="119">
        <f t="shared" ca="1" si="38"/>
        <v>2481455091.029397</v>
      </c>
      <c r="BA74" s="119">
        <f t="shared" ca="1" si="38"/>
        <v>2540551208.2204599</v>
      </c>
      <c r="BB74" s="119">
        <f t="shared" ca="1" si="38"/>
        <v>2595314615.1571007</v>
      </c>
      <c r="BC74" s="119">
        <f t="shared" ca="1" si="38"/>
        <v>2672283611.3571186</v>
      </c>
      <c r="BD74" s="119">
        <f t="shared" ca="1" si="38"/>
        <v>2748747629.638392</v>
      </c>
      <c r="BE74" s="119">
        <f t="shared" ca="1" si="38"/>
        <v>2824709070.0329881</v>
      </c>
      <c r="BF74" s="119">
        <f t="shared" ca="1" si="38"/>
        <v>2900170322.5179853</v>
      </c>
      <c r="BG74" s="119">
        <f t="shared" ca="1" si="38"/>
        <v>2975133767.0548382</v>
      </c>
      <c r="BH74" s="119">
        <f t="shared" ca="1" si="38"/>
        <v>3049601773.6285877</v>
      </c>
      <c r="BI74" s="119">
        <f t="shared" ca="1" si="38"/>
        <v>3123576702.2869358</v>
      </c>
      <c r="BJ74" s="119">
        <f t="shared" ca="1" si="38"/>
        <v>3197060903.1791625</v>
      </c>
      <c r="BK74" s="119">
        <f t="shared" ca="1" si="38"/>
        <v>3270056716.5949001</v>
      </c>
      <c r="BL74" s="119">
        <f t="shared" ca="1" si="38"/>
        <v>3337570858.5101037</v>
      </c>
      <c r="BM74" s="119">
        <f t="shared" ca="1" si="38"/>
        <v>3425792350.7943368</v>
      </c>
      <c r="BN74" s="119">
        <f t="shared" ca="1" si="38"/>
        <v>3513130231.2450848</v>
      </c>
      <c r="BO74" s="119">
        <f t="shared" ca="1" si="38"/>
        <v>3599590768.5527401</v>
      </c>
      <c r="BP74" s="119">
        <f t="shared" ca="1" si="36"/>
        <v>3685180192.4042587</v>
      </c>
      <c r="BQ74" s="119">
        <f t="shared" ca="1" si="36"/>
        <v>3769904693.7094789</v>
      </c>
      <c r="BR74" s="119">
        <f t="shared" ca="1" si="36"/>
        <v>3853770424.8261833</v>
      </c>
      <c r="BS74" s="119">
        <f t="shared" ca="1" si="36"/>
        <v>3936783499.783906</v>
      </c>
      <c r="BT74" s="119">
        <f t="shared" ca="1" si="36"/>
        <v>4018949994.5065031</v>
      </c>
      <c r="BU74" s="119">
        <f t="shared" ca="1" si="36"/>
        <v>4100275947.0334792</v>
      </c>
      <c r="BV74" s="119">
        <f t="shared" ca="1" si="36"/>
        <v>4175328698.4968505</v>
      </c>
      <c r="BW74" s="119">
        <f t="shared" ca="1" si="36"/>
        <v>4265459784.9760928</v>
      </c>
      <c r="BX74" s="119">
        <f t="shared" ca="1" si="36"/>
        <v>4354381658.9354601</v>
      </c>
      <c r="BY74" s="119">
        <f t="shared" ca="1" si="36"/>
        <v>4442105453.5230408</v>
      </c>
      <c r="BZ74" s="119">
        <f t="shared" ca="1" si="36"/>
        <v>4528642212.59723</v>
      </c>
      <c r="CA74" s="119">
        <f t="shared" ca="1" si="36"/>
        <v>4614002891.3928642</v>
      </c>
      <c r="CB74" s="119">
        <f t="shared" ca="1" si="36"/>
        <v>4698198357.1826181</v>
      </c>
      <c r="CC74" s="119">
        <f t="shared" ca="1" si="36"/>
        <v>4781239389.9336624</v>
      </c>
      <c r="CD74" s="119">
        <f t="shared" ca="1" si="36"/>
        <v>4863136682.95965</v>
      </c>
      <c r="CE74" s="119">
        <f t="shared" ca="1" si="36"/>
        <v>4943900843.5680399</v>
      </c>
      <c r="CF74" s="119">
        <f t="shared" ca="1" si="36"/>
        <v>5023542393.7028017</v>
      </c>
    </row>
    <row r="75" spans="1:84" x14ac:dyDescent="0.2">
      <c r="A75" s="202"/>
      <c r="B75" s="213" t="s">
        <v>194</v>
      </c>
      <c r="C75" s="118"/>
      <c r="D75" s="204">
        <f t="shared" ca="1" si="38"/>
        <v>267677475.1771217</v>
      </c>
      <c r="E75" s="204">
        <f t="shared" ca="1" si="38"/>
        <v>277694434.69902241</v>
      </c>
      <c r="F75" s="204">
        <f t="shared" ca="1" si="38"/>
        <v>284354239.35752207</v>
      </c>
      <c r="G75" s="204">
        <f t="shared" ca="1" si="38"/>
        <v>291088237.64993203</v>
      </c>
      <c r="H75" s="204">
        <f t="shared" ca="1" si="38"/>
        <v>297897108.5491429</v>
      </c>
      <c r="I75" s="204">
        <f t="shared" ca="1" si="38"/>
        <v>304781536.69334185</v>
      </c>
      <c r="J75" s="204">
        <f t="shared" ca="1" si="38"/>
        <v>311742212.43080431</v>
      </c>
      <c r="K75" s="204">
        <f t="shared" ca="1" si="38"/>
        <v>318779831.86502719</v>
      </c>
      <c r="L75" s="204">
        <f t="shared" ca="1" si="38"/>
        <v>325895096.90020704</v>
      </c>
      <c r="M75" s="204">
        <f t="shared" ca="1" si="38"/>
        <v>333088715.28706431</v>
      </c>
      <c r="N75" s="204">
        <f t="shared" ca="1" si="38"/>
        <v>339628205.09317619</v>
      </c>
      <c r="O75" s="204">
        <f t="shared" ca="1" si="38"/>
        <v>348511576.37058532</v>
      </c>
      <c r="P75" s="204">
        <f t="shared" ca="1" si="38"/>
        <v>357464545.35111123</v>
      </c>
      <c r="Q75" s="204">
        <f t="shared" ca="1" si="38"/>
        <v>366487544.11459935</v>
      </c>
      <c r="R75" s="204">
        <f t="shared" ca="1" si="38"/>
        <v>375581007.16054684</v>
      </c>
      <c r="S75" s="204">
        <f t="shared" ca="1" si="38"/>
        <v>384745371.42088223</v>
      </c>
      <c r="T75" s="204">
        <f t="shared" ca="1" si="38"/>
        <v>393981076.27281076</v>
      </c>
      <c r="U75" s="204">
        <f t="shared" ca="1" si="38"/>
        <v>403288563.55172473</v>
      </c>
      <c r="V75" s="204">
        <f t="shared" ca="1" si="38"/>
        <v>412668277.56417918</v>
      </c>
      <c r="W75" s="204">
        <f t="shared" ca="1" si="38"/>
        <v>422120665.10093451</v>
      </c>
      <c r="X75" s="204">
        <f t="shared" ca="1" si="38"/>
        <v>430725274.90758443</v>
      </c>
      <c r="Y75" s="204">
        <f t="shared" ca="1" si="38"/>
        <v>442631104.50616014</v>
      </c>
      <c r="Z75" s="204">
        <f t="shared" ca="1" si="38"/>
        <v>454585533.27232289</v>
      </c>
      <c r="AA75" s="204">
        <f t="shared" ca="1" si="38"/>
        <v>466588713.87230366</v>
      </c>
      <c r="AB75" s="204">
        <f t="shared" ca="1" si="38"/>
        <v>478640799.40145892</v>
      </c>
      <c r="AC75" s="204">
        <f t="shared" ca="1" si="38"/>
        <v>490741943.38540494</v>
      </c>
      <c r="AD75" s="204">
        <f t="shared" ca="1" si="38"/>
        <v>502892299.78115392</v>
      </c>
      <c r="AE75" s="204">
        <f t="shared" ca="1" si="38"/>
        <v>515092022.97825402</v>
      </c>
      <c r="AF75" s="204">
        <f t="shared" ca="1" si="38"/>
        <v>527341267.79993188</v>
      </c>
      <c r="AG75" s="204">
        <f t="shared" ca="1" si="38"/>
        <v>539640189.50423813</v>
      </c>
      <c r="AH75" s="204">
        <f t="shared" ca="1" si="38"/>
        <v>550884009.64767456</v>
      </c>
      <c r="AI75" s="204">
        <f t="shared" ca="1" si="38"/>
        <v>566947937.16744232</v>
      </c>
      <c r="AJ75" s="204">
        <f t="shared" ca="1" si="38"/>
        <v>583015599.75467849</v>
      </c>
      <c r="AK75" s="204">
        <f t="shared" ca="1" si="38"/>
        <v>599086998.06158924</v>
      </c>
      <c r="AL75" s="204">
        <f t="shared" ca="1" si="38"/>
        <v>615162132.74048209</v>
      </c>
      <c r="AM75" s="204">
        <f t="shared" ca="1" si="38"/>
        <v>631241004.44376576</v>
      </c>
      <c r="AN75" s="204">
        <f t="shared" ca="1" si="38"/>
        <v>647323613.82395041</v>
      </c>
      <c r="AO75" s="204">
        <f t="shared" ca="1" si="38"/>
        <v>663409961.53364742</v>
      </c>
      <c r="AP75" s="204">
        <f t="shared" ca="1" si="38"/>
        <v>679500048.22556937</v>
      </c>
      <c r="AQ75" s="204">
        <f t="shared" ca="1" si="38"/>
        <v>695593874.55253017</v>
      </c>
      <c r="AR75" s="204">
        <f t="shared" ca="1" si="38"/>
        <v>710524201.6827203</v>
      </c>
      <c r="AS75" s="204">
        <f t="shared" ca="1" si="38"/>
        <v>732031679.85973716</v>
      </c>
      <c r="AT75" s="204">
        <f t="shared" ca="1" si="38"/>
        <v>753471962.30024886</v>
      </c>
      <c r="AU75" s="204">
        <f t="shared" ca="1" si="38"/>
        <v>774845203.84993231</v>
      </c>
      <c r="AV75" s="204">
        <f t="shared" ca="1" si="38"/>
        <v>796151559.03858352</v>
      </c>
      <c r="AW75" s="204">
        <f t="shared" ca="1" si="38"/>
        <v>817391182.08072031</v>
      </c>
      <c r="AX75" s="204">
        <f t="shared" ca="1" si="38"/>
        <v>838564226.8761853</v>
      </c>
      <c r="AY75" s="204">
        <f t="shared" ca="1" si="38"/>
        <v>859670847.01074624</v>
      </c>
      <c r="AZ75" s="204">
        <f t="shared" ca="1" si="38"/>
        <v>880711195.75669622</v>
      </c>
      <c r="BA75" s="204">
        <f t="shared" ca="1" si="38"/>
        <v>901685426.07345176</v>
      </c>
      <c r="BB75" s="204">
        <f t="shared" ca="1" si="38"/>
        <v>921121902.82219636</v>
      </c>
      <c r="BC75" s="204">
        <f t="shared" ca="1" si="38"/>
        <v>948439527.65199113</v>
      </c>
      <c r="BD75" s="204">
        <f t="shared" ca="1" si="38"/>
        <v>975577927.10551643</v>
      </c>
      <c r="BE75" s="204">
        <f t="shared" ca="1" si="38"/>
        <v>1002537952.9955623</v>
      </c>
      <c r="BF75" s="204">
        <f t="shared" ca="1" si="38"/>
        <v>1029320453.5662307</v>
      </c>
      <c r="BG75" s="204">
        <f t="shared" ca="1" si="38"/>
        <v>1055926273.5069047</v>
      </c>
      <c r="BH75" s="204">
        <f t="shared" ca="1" si="38"/>
        <v>1082356253.9661674</v>
      </c>
      <c r="BI75" s="204">
        <f t="shared" ca="1" si="38"/>
        <v>1108611232.5656674</v>
      </c>
      <c r="BJ75" s="204">
        <f t="shared" ca="1" si="38"/>
        <v>1134692043.413933</v>
      </c>
      <c r="BK75" s="204">
        <f t="shared" ca="1" si="38"/>
        <v>1160599517.1201344</v>
      </c>
      <c r="BL75" s="204">
        <f t="shared" ca="1" si="38"/>
        <v>1184561451.0794885</v>
      </c>
      <c r="BM75" s="204">
        <f t="shared" ca="1" si="38"/>
        <v>1215872781.6500518</v>
      </c>
      <c r="BN75" s="204">
        <f t="shared" ca="1" si="38"/>
        <v>1246870503.1285396</v>
      </c>
      <c r="BO75" s="204">
        <f t="shared" ca="1" si="38"/>
        <v>1277556840.3813753</v>
      </c>
      <c r="BP75" s="204">
        <f t="shared" ca="1" si="36"/>
        <v>1307934004.4319901</v>
      </c>
      <c r="BQ75" s="204">
        <f t="shared" ca="1" si="36"/>
        <v>1338004192.5411468</v>
      </c>
      <c r="BR75" s="204">
        <f t="shared" ca="1" si="36"/>
        <v>1367769588.2868171</v>
      </c>
      <c r="BS75" s="204">
        <f t="shared" ca="1" si="36"/>
        <v>1397232361.6436176</v>
      </c>
      <c r="BT75" s="204">
        <f t="shared" ca="1" si="36"/>
        <v>1426394669.0618002</v>
      </c>
      <c r="BU75" s="204">
        <f t="shared" ca="1" si="36"/>
        <v>1455258653.5458083</v>
      </c>
      <c r="BV75" s="204">
        <f t="shared" ca="1" si="36"/>
        <v>1481896170.7614985</v>
      </c>
      <c r="BW75" s="204">
        <f t="shared" ca="1" si="36"/>
        <v>1513885245.9522665</v>
      </c>
      <c r="BX75" s="204">
        <f t="shared" ca="1" si="36"/>
        <v>1545445150.7866373</v>
      </c>
      <c r="BY75" s="204">
        <f t="shared" ca="1" si="36"/>
        <v>1576579836.6106844</v>
      </c>
      <c r="BZ75" s="204">
        <f t="shared" ca="1" si="36"/>
        <v>1607293223.0800307</v>
      </c>
      <c r="CA75" s="204">
        <f t="shared" ca="1" si="36"/>
        <v>1637589198.3962724</v>
      </c>
      <c r="CB75" s="204">
        <f t="shared" ca="1" si="36"/>
        <v>1667471619.5417175</v>
      </c>
      <c r="CC75" s="204">
        <f t="shared" ca="1" si="36"/>
        <v>1696944312.5124478</v>
      </c>
      <c r="CD75" s="204">
        <f t="shared" ca="1" si="36"/>
        <v>1726011072.5497169</v>
      </c>
      <c r="CE75" s="204">
        <f t="shared" ca="1" si="36"/>
        <v>1754675664.3696997</v>
      </c>
      <c r="CF75" s="204">
        <f t="shared" ca="1" si="36"/>
        <v>1782941822.3915973</v>
      </c>
    </row>
    <row r="76" spans="1:84" x14ac:dyDescent="0.2">
      <c r="B76" s="127" t="s">
        <v>195</v>
      </c>
      <c r="C76" s="149"/>
      <c r="D76" s="205">
        <f t="shared" ref="D76:BO76" ca="1" si="39">SUM(D70:D75)</f>
        <v>10552134176.378227</v>
      </c>
      <c r="E76" s="205">
        <f t="shared" ca="1" si="39"/>
        <v>10969496775.048248</v>
      </c>
      <c r="F76" s="205">
        <f t="shared" ca="1" si="39"/>
        <v>11232572379.03533</v>
      </c>
      <c r="G76" s="205">
        <f t="shared" ca="1" si="39"/>
        <v>11498578779.48971</v>
      </c>
      <c r="H76" s="205">
        <f t="shared" ca="1" si="39"/>
        <v>11767542797.192589</v>
      </c>
      <c r="I76" s="205">
        <f t="shared" ca="1" si="39"/>
        <v>12039491476.715651</v>
      </c>
      <c r="J76" s="205">
        <f t="shared" ca="1" si="39"/>
        <v>12314452088.190434</v>
      </c>
      <c r="K76" s="205">
        <f t="shared" ca="1" si="39"/>
        <v>12592452129.091167</v>
      </c>
      <c r="L76" s="205">
        <f t="shared" ca="1" si="39"/>
        <v>12873519326.031271</v>
      </c>
      <c r="M76" s="205">
        <f t="shared" ca="1" si="39"/>
        <v>13157681636.573486</v>
      </c>
      <c r="N76" s="205">
        <f t="shared" ca="1" si="39"/>
        <v>13416004535.286354</v>
      </c>
      <c r="O76" s="205">
        <f t="shared" ca="1" si="39"/>
        <v>13766916090.550632</v>
      </c>
      <c r="P76" s="205">
        <f t="shared" ca="1" si="39"/>
        <v>14120576899.394882</v>
      </c>
      <c r="Q76" s="205">
        <f t="shared" ca="1" si="39"/>
        <v>14477004029.869415</v>
      </c>
      <c r="R76" s="205">
        <f t="shared" ca="1" si="39"/>
        <v>14836214645.605829</v>
      </c>
      <c r="S76" s="205">
        <f t="shared" ca="1" si="39"/>
        <v>15198226006.321785</v>
      </c>
      <c r="T76" s="205">
        <f t="shared" ca="1" si="39"/>
        <v>15563055468.328466</v>
      </c>
      <c r="U76" s="205">
        <f t="shared" ca="1" si="39"/>
        <v>15930720485.040541</v>
      </c>
      <c r="V76" s="205">
        <f t="shared" ca="1" si="39"/>
        <v>16301238607.488735</v>
      </c>
      <c r="W76" s="205">
        <f t="shared" ca="1" si="39"/>
        <v>16674627484.835041</v>
      </c>
      <c r="X76" s="205">
        <f t="shared" ca="1" si="39"/>
        <v>17014527414.022377</v>
      </c>
      <c r="Y76" s="205">
        <f t="shared" ca="1" si="39"/>
        <v>17484832179.826691</v>
      </c>
      <c r="Z76" s="205">
        <f t="shared" ca="1" si="39"/>
        <v>17957056712.777512</v>
      </c>
      <c r="AA76" s="205">
        <f t="shared" ca="1" si="39"/>
        <v>18431207043.505211</v>
      </c>
      <c r="AB76" s="205">
        <f t="shared" ca="1" si="39"/>
        <v>18907289219.591515</v>
      </c>
      <c r="AC76" s="205">
        <f t="shared" ca="1" si="39"/>
        <v>19385309305.614285</v>
      </c>
      <c r="AD76" s="205">
        <f t="shared" ca="1" si="39"/>
        <v>19865273383.192413</v>
      </c>
      <c r="AE76" s="205">
        <f t="shared" ca="1" si="39"/>
        <v>20347187551.030842</v>
      </c>
      <c r="AF76" s="205">
        <f t="shared" ca="1" si="39"/>
        <v>20831057924.965744</v>
      </c>
      <c r="AG76" s="205">
        <f t="shared" ca="1" si="39"/>
        <v>21316890638.009682</v>
      </c>
      <c r="AH76" s="205">
        <f t="shared" ca="1" si="39"/>
        <v>21761044682.888126</v>
      </c>
      <c r="AI76" s="205">
        <f t="shared" ca="1" si="39"/>
        <v>22395602492.628353</v>
      </c>
      <c r="AJ76" s="205">
        <f t="shared" ca="1" si="39"/>
        <v>23030307845.130318</v>
      </c>
      <c r="AK76" s="205">
        <f t="shared" ca="1" si="39"/>
        <v>23665160766.157501</v>
      </c>
      <c r="AL76" s="205">
        <f t="shared" ca="1" si="39"/>
        <v>24300161281.477375</v>
      </c>
      <c r="AM76" s="205">
        <f t="shared" ca="1" si="39"/>
        <v>24935309416.861404</v>
      </c>
      <c r="AN76" s="205">
        <f t="shared" ca="1" si="39"/>
        <v>25570605198.085072</v>
      </c>
      <c r="AO76" s="205">
        <f t="shared" ca="1" si="39"/>
        <v>26206048650.927841</v>
      </c>
      <c r="AP76" s="205">
        <f t="shared" ca="1" si="39"/>
        <v>26841639801.17321</v>
      </c>
      <c r="AQ76" s="205">
        <f t="shared" ca="1" si="39"/>
        <v>27477378674.608639</v>
      </c>
      <c r="AR76" s="205">
        <f t="shared" ca="1" si="39"/>
        <v>28067156953.716892</v>
      </c>
      <c r="AS76" s="205">
        <f t="shared" ca="1" si="39"/>
        <v>28916746353.81205</v>
      </c>
      <c r="AT76" s="205">
        <f t="shared" ca="1" si="39"/>
        <v>29763681384.815376</v>
      </c>
      <c r="AU76" s="205">
        <f t="shared" ca="1" si="39"/>
        <v>30607968163.447952</v>
      </c>
      <c r="AV76" s="205">
        <f t="shared" ca="1" si="39"/>
        <v>31449612793.952915</v>
      </c>
      <c r="AW76" s="205">
        <f t="shared" ca="1" si="39"/>
        <v>32288621368.119297</v>
      </c>
      <c r="AX76" s="205">
        <f t="shared" ca="1" si="39"/>
        <v>33124999965.305786</v>
      </c>
      <c r="AY76" s="205">
        <f t="shared" ca="1" si="39"/>
        <v>33958754652.464481</v>
      </c>
      <c r="AZ76" s="205">
        <f t="shared" ca="1" si="39"/>
        <v>34789891484.164574</v>
      </c>
      <c r="BA76" s="205">
        <f t="shared" ca="1" si="39"/>
        <v>35618416502.616013</v>
      </c>
      <c r="BB76" s="205">
        <f t="shared" ca="1" si="39"/>
        <v>36386197113.12632</v>
      </c>
      <c r="BC76" s="205">
        <f t="shared" ca="1" si="39"/>
        <v>37465298990.392494</v>
      </c>
      <c r="BD76" s="205">
        <f t="shared" ca="1" si="39"/>
        <v>38537321099.844582</v>
      </c>
      <c r="BE76" s="205">
        <f t="shared" ca="1" si="39"/>
        <v>39602297089.824745</v>
      </c>
      <c r="BF76" s="205">
        <f t="shared" ca="1" si="39"/>
        <v>40660260467.704681</v>
      </c>
      <c r="BG76" s="205">
        <f t="shared" ca="1" si="39"/>
        <v>41711244600.437462</v>
      </c>
      <c r="BH76" s="205">
        <f t="shared" ca="1" si="39"/>
        <v>42755282715.107315</v>
      </c>
      <c r="BI76" s="205">
        <f t="shared" ca="1" si="39"/>
        <v>43792407899.477371</v>
      </c>
      <c r="BJ76" s="205">
        <f t="shared" ca="1" si="39"/>
        <v>44822653102.535378</v>
      </c>
      <c r="BK76" s="205">
        <f t="shared" ca="1" si="39"/>
        <v>45846051135.037262</v>
      </c>
      <c r="BL76" s="205">
        <f t="shared" ca="1" si="39"/>
        <v>46792596374.980293</v>
      </c>
      <c r="BM76" s="205">
        <f t="shared" ca="1" si="39"/>
        <v>48029457721.919945</v>
      </c>
      <c r="BN76" s="205">
        <f t="shared" ca="1" si="39"/>
        <v>49253930870.695572</v>
      </c>
      <c r="BO76" s="205">
        <f t="shared" ca="1" si="39"/>
        <v>50466103708.064713</v>
      </c>
      <c r="BP76" s="205">
        <f t="shared" ref="BP76:CF76" ca="1" si="40">SUM(BP70:BP75)</f>
        <v>51666063573.958405</v>
      </c>
      <c r="BQ76" s="205">
        <f t="shared" ca="1" si="40"/>
        <v>52853897264.65432</v>
      </c>
      <c r="BR76" s="205">
        <f t="shared" ca="1" si="40"/>
        <v>54029691035.931961</v>
      </c>
      <c r="BS76" s="205">
        <f t="shared" ca="1" si="40"/>
        <v>55193530606.210609</v>
      </c>
      <c r="BT76" s="205">
        <f t="shared" ca="1" si="40"/>
        <v>56345501159.669548</v>
      </c>
      <c r="BU76" s="205">
        <f t="shared" ca="1" si="40"/>
        <v>57485687349.351234</v>
      </c>
      <c r="BV76" s="205">
        <f t="shared" ca="1" si="40"/>
        <v>58537923538.390732</v>
      </c>
      <c r="BW76" s="205">
        <f t="shared" ca="1" si="40"/>
        <v>59801557479.251495</v>
      </c>
      <c r="BX76" s="205">
        <f t="shared" ca="1" si="40"/>
        <v>61048238312.951637</v>
      </c>
      <c r="BY76" s="205">
        <f t="shared" ca="1" si="40"/>
        <v>62278122125.744797</v>
      </c>
      <c r="BZ76" s="205">
        <f t="shared" ca="1" si="40"/>
        <v>63491363752.046967</v>
      </c>
      <c r="CA76" s="205">
        <f t="shared" ca="1" si="40"/>
        <v>64688116783.775726</v>
      </c>
      <c r="CB76" s="205">
        <f t="shared" ca="1" si="40"/>
        <v>65868533579.622925</v>
      </c>
      <c r="CC76" s="205">
        <f t="shared" ca="1" si="40"/>
        <v>67032765274.26107</v>
      </c>
      <c r="CD76" s="205">
        <f t="shared" ca="1" si="40"/>
        <v>68180961787.48407</v>
      </c>
      <c r="CE76" s="205">
        <f t="shared" ca="1" si="40"/>
        <v>69313271833.282791</v>
      </c>
      <c r="CF76" s="205">
        <f t="shared" ca="1" si="40"/>
        <v>70429842928.855545</v>
      </c>
    </row>
    <row r="77" spans="1:84" x14ac:dyDescent="0.2">
      <c r="B77" s="127" t="s">
        <v>196</v>
      </c>
      <c r="C77" s="215"/>
      <c r="D77" s="222">
        <f ca="1">SUMPRODUCT(D70:D75,_xlfn.ANCHORARRAY(Control!$Y$11))</f>
        <v>2974914622.4734788</v>
      </c>
      <c r="E77" s="222">
        <f ca="1">SUMPRODUCT(E70:E75,_xlfn.ANCHORARRAY(Control!$Y$11))</f>
        <v>3085416153.9401336</v>
      </c>
      <c r="F77" s="222">
        <f ca="1">SUMPRODUCT(F70:F75,_xlfn.ANCHORARRAY(Control!$Y$11))</f>
        <v>3159412050.6733894</v>
      </c>
      <c r="G77" s="222">
        <f ca="1">SUMPRODUCT(G70:G75,_xlfn.ANCHORARRAY(Control!$Y$11))</f>
        <v>3234232299.4590292</v>
      </c>
      <c r="H77" s="222">
        <f ca="1">SUMPRODUCT(H70:H75,_xlfn.ANCHORARRAY(Control!$Y$11))</f>
        <v>3309884444.2416167</v>
      </c>
      <c r="I77" s="222">
        <f ca="1">SUMPRODUCT(I70:I75,_xlfn.ANCHORARRAY(Control!$Y$11))</f>
        <v>3386376091.9117985</v>
      </c>
      <c r="J77" s="222">
        <f ca="1">SUMPRODUCT(J70:J75,_xlfn.ANCHORARRAY(Control!$Y$11))</f>
        <v>3463714912.8039732</v>
      </c>
      <c r="K77" s="222">
        <f ca="1">SUMPRODUCT(K70:K75,_xlfn.ANCHORARRAY(Control!$Y$11))</f>
        <v>3541908641.1977553</v>
      </c>
      <c r="L77" s="222">
        <f ca="1">SUMPRODUCT(L70:L75,_xlfn.ANCHORARRAY(Control!$Y$11))</f>
        <v>3620965075.8232832</v>
      </c>
      <c r="M77" s="222">
        <f ca="1">SUMPRODUCT(M70:M75,_xlfn.ANCHORARRAY(Control!$Y$11))</f>
        <v>3700892080.3703561</v>
      </c>
      <c r="N77" s="222">
        <f ca="1">SUMPRODUCT(N70:N75,_xlfn.ANCHORARRAY(Control!$Y$11))</f>
        <v>3773551172.7682629</v>
      </c>
      <c r="O77" s="222">
        <f ca="1">SUMPRODUCT(O70:O75,_xlfn.ANCHORARRAY(Control!$Y$11))</f>
        <v>3872252888.240211</v>
      </c>
      <c r="P77" s="222">
        <f ca="1">SUMPRODUCT(P70:P75,_xlfn.ANCHORARRAY(Control!$Y$11))</f>
        <v>3971727892.7066569</v>
      </c>
      <c r="Q77" s="222">
        <f ca="1">SUMPRODUCT(Q70:Q75,_xlfn.ANCHORARRAY(Control!$Y$11))</f>
        <v>4071980986.9380903</v>
      </c>
      <c r="R77" s="222">
        <f ca="1">SUMPRODUCT(R70:R75,_xlfn.ANCHORARRAY(Control!$Y$11))</f>
        <v>4173016998.589365</v>
      </c>
      <c r="S77" s="222">
        <f ca="1">SUMPRODUCT(S70:S75,_xlfn.ANCHORARRAY(Control!$Y$11))</f>
        <v>4274840782.3416991</v>
      </c>
      <c r="T77" s="222">
        <f ca="1">SUMPRODUCT(T70:T75,_xlfn.ANCHORARRAY(Control!$Y$11))</f>
        <v>4377457220.0453854</v>
      </c>
      <c r="U77" s="222">
        <f ca="1">SUMPRODUCT(U70:U75,_xlfn.ANCHORARRAY(Control!$Y$11))</f>
        <v>4480871220.8632479</v>
      </c>
      <c r="V77" s="222">
        <f ca="1">SUMPRODUCT(V70:V75,_xlfn.ANCHORARRAY(Control!$Y$11))</f>
        <v>4585087721.4148054</v>
      </c>
      <c r="W77" s="222">
        <f ca="1">SUMPRODUCT(W70:W75,_xlfn.ANCHORARRAY(Control!$Y$11))</f>
        <v>4690111685.9211864</v>
      </c>
      <c r="X77" s="222">
        <f ca="1">SUMPRODUCT(X70:X75,_xlfn.ANCHORARRAY(Control!$Y$11))</f>
        <v>4785716135.2039433</v>
      </c>
      <c r="Y77" s="222">
        <f ca="1">SUMPRODUCT(Y70:Y75,_xlfn.ANCHORARRAY(Control!$Y$11))</f>
        <v>4917999860.4912481</v>
      </c>
      <c r="Z77" s="222">
        <f ca="1">SUMPRODUCT(Z70:Z75,_xlfn.ANCHORARRAY(Control!$Y$11))</f>
        <v>5050823563.1892185</v>
      </c>
      <c r="AA77" s="222">
        <f ca="1">SUMPRODUCT(AA70:AA75,_xlfn.ANCHORARRAY(Control!$Y$11))</f>
        <v>5184188939.5474119</v>
      </c>
      <c r="AB77" s="222">
        <f ca="1">SUMPRODUCT(AB70:AB75,_xlfn.ANCHORARRAY(Control!$Y$11))</f>
        <v>5318097690.5833321</v>
      </c>
      <c r="AC77" s="222">
        <f ca="1">SUMPRODUCT(AC70:AC75,_xlfn.ANCHORARRAY(Control!$Y$11))</f>
        <v>5452551522.0950251</v>
      </c>
      <c r="AD77" s="222">
        <f ca="1">SUMPRODUCT(AD70:AD75,_xlfn.ANCHORARRAY(Control!$Y$11))</f>
        <v>5587552144.6737108</v>
      </c>
      <c r="AE77" s="222">
        <f ca="1">SUMPRODUCT(AE70:AE75,_xlfn.ANCHORARRAY(Control!$Y$11))</f>
        <v>5723101273.7164421</v>
      </c>
      <c r="AF77" s="222">
        <f ca="1">SUMPRODUCT(AF70:AF75,_xlfn.ANCHORARRAY(Control!$Y$11))</f>
        <v>5859200629.4388065</v>
      </c>
      <c r="AG77" s="222">
        <f ca="1">SUMPRODUCT(AG70:AG75,_xlfn.ANCHORARRAY(Control!$Y$11))</f>
        <v>5995851936.8876457</v>
      </c>
      <c r="AH77" s="222">
        <f ca="1">SUMPRODUCT(AH70:AH75,_xlfn.ANCHORARRAY(Control!$Y$11))</f>
        <v>6120780187.3684855</v>
      </c>
      <c r="AI77" s="222">
        <f ca="1">SUMPRODUCT(AI70:AI75,_xlfn.ANCHORARRAY(Control!$Y$11))</f>
        <v>6299263755.8671865</v>
      </c>
      <c r="AJ77" s="222">
        <f ca="1">SUMPRODUCT(AJ70:AJ75,_xlfn.ANCHORARRAY(Control!$Y$11))</f>
        <v>6477788824.0657082</v>
      </c>
      <c r="AK77" s="222">
        <f ca="1">SUMPRODUCT(AK70:AK75,_xlfn.ANCHORARRAY(Control!$Y$11))</f>
        <v>6656355399.2106056</v>
      </c>
      <c r="AL77" s="222">
        <f ca="1">SUMPRODUCT(AL70:AL75,_xlfn.ANCHORARRAY(Control!$Y$11))</f>
        <v>6834963488.5495501</v>
      </c>
      <c r="AM77" s="222">
        <f ca="1">SUMPRODUCT(AM70:AM75,_xlfn.ANCHORARRAY(Control!$Y$11))</f>
        <v>7013613099.3313465</v>
      </c>
      <c r="AN77" s="222">
        <f ca="1">SUMPRODUCT(AN70:AN75,_xlfn.ANCHORARRAY(Control!$Y$11))</f>
        <v>7192304238.8059244</v>
      </c>
      <c r="AO77" s="222">
        <f ca="1">SUMPRODUCT(AO70:AO75,_xlfn.ANCHORARRAY(Control!$Y$11))</f>
        <v>7371036914.2243385</v>
      </c>
      <c r="AP77" s="222">
        <f ca="1">SUMPRODUCT(AP70:AP75,_xlfn.ANCHORARRAY(Control!$Y$11))</f>
        <v>7549811132.8387671</v>
      </c>
      <c r="AQ77" s="222">
        <f ca="1">SUMPRODUCT(AQ70:AQ75,_xlfn.ANCHORARRAY(Control!$Y$11))</f>
        <v>7728626901.9025135</v>
      </c>
      <c r="AR77" s="222">
        <f ca="1">SUMPRODUCT(AR70:AR75,_xlfn.ANCHORARRAY(Control!$Y$11))</f>
        <v>7894515226.539814</v>
      </c>
      <c r="AS77" s="222">
        <f ca="1">SUMPRODUCT(AS70:AS75,_xlfn.ANCHORARRAY(Control!$Y$11))</f>
        <v>8133481233.5246077</v>
      </c>
      <c r="AT77" s="222">
        <f ca="1">SUMPRODUCT(AT70:AT75,_xlfn.ANCHORARRAY(Control!$Y$11))</f>
        <v>8371700639.877449</v>
      </c>
      <c r="AU77" s="222">
        <f ca="1">SUMPRODUCT(AU70:AU75,_xlfn.ANCHORARRAY(Control!$Y$11))</f>
        <v>8609175166.062851</v>
      </c>
      <c r="AV77" s="222">
        <f ca="1">SUMPRODUCT(AV70:AV75,_xlfn.ANCHORARRAY(Control!$Y$11))</f>
        <v>8845906529.0356274</v>
      </c>
      <c r="AW77" s="222">
        <f ca="1">SUMPRODUCT(AW70:AW75,_xlfn.ANCHORARRAY(Control!$Y$11))</f>
        <v>9081896442.247591</v>
      </c>
      <c r="AX77" s="222">
        <f ca="1">SUMPRODUCT(AX70:AX75,_xlfn.ANCHORARRAY(Control!$Y$11))</f>
        <v>9317146615.6542473</v>
      </c>
      <c r="AY77" s="222">
        <f ca="1">SUMPRODUCT(AY70:AY75,_xlfn.ANCHORARRAY(Control!$Y$11))</f>
        <v>9551658755.721468</v>
      </c>
      <c r="AZ77" s="222">
        <f ca="1">SUMPRODUCT(AZ70:AZ75,_xlfn.ANCHORARRAY(Control!$Y$11))</f>
        <v>9785434565.4321632</v>
      </c>
      <c r="BA77" s="222">
        <f ca="1">SUMPRODUCT(BA70:BA75,_xlfn.ANCHORARRAY(Control!$Y$11))</f>
        <v>10018475744.292921</v>
      </c>
      <c r="BB77" s="222">
        <f ca="1">SUMPRODUCT(BB70:BB75,_xlfn.ANCHORARRAY(Control!$Y$11))</f>
        <v>10234431200.733194</v>
      </c>
      <c r="BC77" s="222">
        <f ca="1">SUMPRODUCT(BC70:BC75,_xlfn.ANCHORARRAY(Control!$Y$11))</f>
        <v>10537952723.889118</v>
      </c>
      <c r="BD77" s="222">
        <f ca="1">SUMPRODUCT(BD70:BD75,_xlfn.ANCHORARRAY(Control!$Y$11))</f>
        <v>10839482904.100206</v>
      </c>
      <c r="BE77" s="222">
        <f ca="1">SUMPRODUCT(BE70:BE75,_xlfn.ANCHORARRAY(Control!$Y$11))</f>
        <v>11139031205.714796</v>
      </c>
      <c r="BF77" s="222">
        <f ca="1">SUMPRODUCT(BF70:BF75,_xlfn.ANCHORARRAY(Control!$Y$11))</f>
        <v>11436607053.43014</v>
      </c>
      <c r="BG77" s="222">
        <f ca="1">SUMPRODUCT(BG70:BG75,_xlfn.ANCHORARRAY(Control!$Y$11))</f>
        <v>11732219832.447599</v>
      </c>
      <c r="BH77" s="222">
        <f ca="1">SUMPRODUCT(BH70:BH75,_xlfn.ANCHORARRAY(Control!$Y$11))</f>
        <v>12025878888.627316</v>
      </c>
      <c r="BI77" s="222">
        <f ca="1">SUMPRODUCT(BI70:BI75,_xlfn.ANCHORARRAY(Control!$Y$11))</f>
        <v>12317593528.642242</v>
      </c>
      <c r="BJ77" s="222">
        <f ca="1">SUMPRODUCT(BJ70:BJ75,_xlfn.ANCHORARRAY(Control!$Y$11))</f>
        <v>12607373020.131657</v>
      </c>
      <c r="BK77" s="222">
        <f ca="1">SUMPRODUCT(BK70:BK75,_xlfn.ANCHORARRAY(Control!$Y$11))</f>
        <v>12895226591.85405</v>
      </c>
      <c r="BL77" s="222">
        <f ca="1">SUMPRODUCT(BL70:BL75,_xlfn.ANCHORARRAY(Control!$Y$11))</f>
        <v>13161463597.916351</v>
      </c>
      <c r="BM77" s="222">
        <f ca="1">SUMPRODUCT(BM70:BM75,_xlfn.ANCHORARRAY(Control!$Y$11))</f>
        <v>13509358498.54862</v>
      </c>
      <c r="BN77" s="222">
        <f ca="1">SUMPRODUCT(BN70:BN75,_xlfn.ANCHORARRAY(Control!$Y$11))</f>
        <v>13853768941.542686</v>
      </c>
      <c r="BO77" s="222">
        <f ca="1">SUMPRODUCT(BO70:BO75,_xlfn.ANCHORARRAY(Control!$Y$11))</f>
        <v>14194719647.013571</v>
      </c>
      <c r="BP77" s="222">
        <f ca="1">SUMPRODUCT(BP70:BP75,_xlfn.ANCHORARRAY(Control!$Y$11))</f>
        <v>14532235181.269127</v>
      </c>
      <c r="BQ77" s="222">
        <f ca="1">SUMPRODUCT(BQ70:BQ75,_xlfn.ANCHORARRAY(Control!$Y$11))</f>
        <v>14866339957.702547</v>
      </c>
      <c r="BR77" s="222">
        <f ca="1">SUMPRODUCT(BR70:BR75,_xlfn.ANCHORARRAY(Control!$Y$11))</f>
        <v>15197058237.679825</v>
      </c>
      <c r="BS77" s="222">
        <f ca="1">SUMPRODUCT(BS70:BS75,_xlfn.ANCHORARRAY(Control!$Y$11))</f>
        <v>15524414131.422371</v>
      </c>
      <c r="BT77" s="222">
        <f ca="1">SUMPRODUCT(BT70:BT75,_xlfn.ANCHORARRAY(Control!$Y$11))</f>
        <v>15848431598.884686</v>
      </c>
      <c r="BU77" s="222">
        <f ca="1">SUMPRODUCT(BU70:BU75,_xlfn.ANCHORARRAY(Control!$Y$11))</f>
        <v>16169134450.62714</v>
      </c>
      <c r="BV77" s="222">
        <f ca="1">SUMPRODUCT(BV70:BV75,_xlfn.ANCHORARRAY(Control!$Y$11))</f>
        <v>16465099398.874016</v>
      </c>
      <c r="BW77" s="222">
        <f ca="1">SUMPRODUCT(BW70:BW75,_xlfn.ANCHORARRAY(Control!$Y$11))</f>
        <v>16820524686.971272</v>
      </c>
      <c r="BX77" s="222">
        <f ca="1">SUMPRODUCT(BX70:BX75,_xlfn.ANCHORARRAY(Control!$Y$11))</f>
        <v>17171181534.774696</v>
      </c>
      <c r="BY77" s="222">
        <f ca="1">SUMPRODUCT(BY70:BY75,_xlfn.ANCHORARRAY(Control!$Y$11))</f>
        <v>17517113845.031685</v>
      </c>
      <c r="BZ77" s="222">
        <f ca="1">SUMPRODUCT(BZ70:BZ75,_xlfn.ANCHORARRAY(Control!$Y$11))</f>
        <v>17858365168.38232</v>
      </c>
      <c r="CA77" s="222">
        <f ca="1">SUMPRODUCT(CA70:CA75,_xlfn.ANCHORARRAY(Control!$Y$11))</f>
        <v>18194978705.986237</v>
      </c>
      <c r="CB77" s="222">
        <f ca="1">SUMPRODUCT(CB70:CB75,_xlfn.ANCHORARRAY(Control!$Y$11))</f>
        <v>18526997312.130772</v>
      </c>
      <c r="CC77" s="222">
        <f ca="1">SUMPRODUCT(CC70:CC75,_xlfn.ANCHORARRAY(Control!$Y$11))</f>
        <v>18854463496.820454</v>
      </c>
      <c r="CD77" s="222">
        <f ca="1">SUMPRODUCT(CD70:CD75,_xlfn.ANCHORARRAY(Control!$Y$11))</f>
        <v>19177419428.348068</v>
      </c>
      <c r="CE77" s="222">
        <f ca="1">SUMPRODUCT(CE70:CE75,_xlfn.ANCHORARRAY(Control!$Y$11))</f>
        <v>19495906935.847321</v>
      </c>
      <c r="CF77" s="222">
        <f ca="1">SUMPRODUCT(CF70:CF75,_xlfn.ANCHORARRAY(Control!$Y$11))</f>
        <v>19809967511.827297</v>
      </c>
    </row>
    <row r="78" spans="1:84" x14ac:dyDescent="0.2">
      <c r="B78" s="127" t="s">
        <v>197</v>
      </c>
      <c r="C78" s="215"/>
      <c r="D78" s="222">
        <f ca="1">D77*0.25</f>
        <v>743728655.6183697</v>
      </c>
      <c r="E78" s="222">
        <f t="shared" ref="E78:BP78" ca="1" si="41">E77*0.25</f>
        <v>771354038.48503339</v>
      </c>
      <c r="F78" s="222">
        <f t="shared" ca="1" si="41"/>
        <v>789853012.66834736</v>
      </c>
      <c r="G78" s="222">
        <f t="shared" ca="1" si="41"/>
        <v>808558074.8647573</v>
      </c>
      <c r="H78" s="222">
        <f t="shared" ca="1" si="41"/>
        <v>827471111.06040418</v>
      </c>
      <c r="I78" s="222">
        <f t="shared" ca="1" si="41"/>
        <v>846594022.97794962</v>
      </c>
      <c r="J78" s="222">
        <f t="shared" ca="1" si="41"/>
        <v>865928728.2009933</v>
      </c>
      <c r="K78" s="222">
        <f t="shared" ca="1" si="41"/>
        <v>885477160.29943883</v>
      </c>
      <c r="L78" s="222">
        <f t="shared" ca="1" si="41"/>
        <v>905241268.9558208</v>
      </c>
      <c r="M78" s="222">
        <f t="shared" ca="1" si="41"/>
        <v>925223020.09258902</v>
      </c>
      <c r="N78" s="222">
        <f t="shared" ca="1" si="41"/>
        <v>943387793.19206572</v>
      </c>
      <c r="O78" s="222">
        <f t="shared" ca="1" si="41"/>
        <v>968063222.06005275</v>
      </c>
      <c r="P78" s="222">
        <f t="shared" ca="1" si="41"/>
        <v>992931973.17666423</v>
      </c>
      <c r="Q78" s="222">
        <f t="shared" ca="1" si="41"/>
        <v>1017995246.7345226</v>
      </c>
      <c r="R78" s="222">
        <f t="shared" ca="1" si="41"/>
        <v>1043254249.6473413</v>
      </c>
      <c r="S78" s="222">
        <f t="shared" ca="1" si="41"/>
        <v>1068710195.5854248</v>
      </c>
      <c r="T78" s="222">
        <f t="shared" ca="1" si="41"/>
        <v>1094364305.0113463</v>
      </c>
      <c r="U78" s="222">
        <f t="shared" ca="1" si="41"/>
        <v>1120217805.215812</v>
      </c>
      <c r="V78" s="222">
        <f t="shared" ca="1" si="41"/>
        <v>1146271930.3537014</v>
      </c>
      <c r="W78" s="222">
        <f t="shared" ca="1" si="41"/>
        <v>1172527921.4802966</v>
      </c>
      <c r="X78" s="222">
        <f t="shared" ca="1" si="41"/>
        <v>1196429033.8009858</v>
      </c>
      <c r="Y78" s="222">
        <f t="shared" ca="1" si="41"/>
        <v>1229499965.122812</v>
      </c>
      <c r="Z78" s="222">
        <f t="shared" ca="1" si="41"/>
        <v>1262705890.7973046</v>
      </c>
      <c r="AA78" s="222">
        <f t="shared" ca="1" si="41"/>
        <v>1296047234.886853</v>
      </c>
      <c r="AB78" s="222">
        <f t="shared" ca="1" si="41"/>
        <v>1329524422.645833</v>
      </c>
      <c r="AC78" s="222">
        <f t="shared" ca="1" si="41"/>
        <v>1363137880.5237563</v>
      </c>
      <c r="AD78" s="222">
        <f t="shared" ca="1" si="41"/>
        <v>1396888036.1684277</v>
      </c>
      <c r="AE78" s="222">
        <f t="shared" ca="1" si="41"/>
        <v>1430775318.4291105</v>
      </c>
      <c r="AF78" s="222">
        <f t="shared" ca="1" si="41"/>
        <v>1464800157.3597016</v>
      </c>
      <c r="AG78" s="222">
        <f t="shared" ca="1" si="41"/>
        <v>1498962984.2219114</v>
      </c>
      <c r="AH78" s="222">
        <f t="shared" ca="1" si="41"/>
        <v>1530195046.8421214</v>
      </c>
      <c r="AI78" s="222">
        <f t="shared" ca="1" si="41"/>
        <v>1574815938.9667966</v>
      </c>
      <c r="AJ78" s="222">
        <f t="shared" ca="1" si="41"/>
        <v>1619447206.016427</v>
      </c>
      <c r="AK78" s="222">
        <f t="shared" ca="1" si="41"/>
        <v>1664088849.8026514</v>
      </c>
      <c r="AL78" s="222">
        <f t="shared" ca="1" si="41"/>
        <v>1708740872.1373875</v>
      </c>
      <c r="AM78" s="222">
        <f t="shared" ca="1" si="41"/>
        <v>1753403274.8328366</v>
      </c>
      <c r="AN78" s="222">
        <f t="shared" ca="1" si="41"/>
        <v>1798076059.7014811</v>
      </c>
      <c r="AO78" s="222">
        <f t="shared" ca="1" si="41"/>
        <v>1842759228.5560846</v>
      </c>
      <c r="AP78" s="222">
        <f t="shared" ca="1" si="41"/>
        <v>1887452783.2096918</v>
      </c>
      <c r="AQ78" s="222">
        <f t="shared" ca="1" si="41"/>
        <v>1932156725.4756284</v>
      </c>
      <c r="AR78" s="222">
        <f t="shared" ca="1" si="41"/>
        <v>1973628806.6349535</v>
      </c>
      <c r="AS78" s="222">
        <f t="shared" ca="1" si="41"/>
        <v>2033370308.3811519</v>
      </c>
      <c r="AT78" s="222">
        <f t="shared" ca="1" si="41"/>
        <v>2092925159.9693623</v>
      </c>
      <c r="AU78" s="222">
        <f t="shared" ca="1" si="41"/>
        <v>2152293791.5157127</v>
      </c>
      <c r="AV78" s="222">
        <f t="shared" ca="1" si="41"/>
        <v>2211476632.2589068</v>
      </c>
      <c r="AW78" s="222">
        <f t="shared" ca="1" si="41"/>
        <v>2270474110.5618978</v>
      </c>
      <c r="AX78" s="222">
        <f t="shared" ca="1" si="41"/>
        <v>2329286653.9135618</v>
      </c>
      <c r="AY78" s="222">
        <f t="shared" ca="1" si="41"/>
        <v>2387914688.930367</v>
      </c>
      <c r="AZ78" s="222">
        <f t="shared" ca="1" si="41"/>
        <v>2446358641.3580408</v>
      </c>
      <c r="BA78" s="222">
        <f t="shared" ca="1" si="41"/>
        <v>2504618936.0732303</v>
      </c>
      <c r="BB78" s="222">
        <f t="shared" ca="1" si="41"/>
        <v>2558607800.1832986</v>
      </c>
      <c r="BC78" s="222">
        <f t="shared" ca="1" si="41"/>
        <v>2634488180.9722795</v>
      </c>
      <c r="BD78" s="222">
        <f t="shared" ca="1" si="41"/>
        <v>2709870726.0250516</v>
      </c>
      <c r="BE78" s="222">
        <f t="shared" ca="1" si="41"/>
        <v>2784757801.428699</v>
      </c>
      <c r="BF78" s="222">
        <f t="shared" ca="1" si="41"/>
        <v>2859151763.3575349</v>
      </c>
      <c r="BG78" s="222">
        <f t="shared" ca="1" si="41"/>
        <v>2933054958.1118999</v>
      </c>
      <c r="BH78" s="222">
        <f t="shared" ca="1" si="41"/>
        <v>3006469722.1568289</v>
      </c>
      <c r="BI78" s="222">
        <f t="shared" ca="1" si="41"/>
        <v>3079398382.1605606</v>
      </c>
      <c r="BJ78" s="222">
        <f t="shared" ca="1" si="41"/>
        <v>3151843255.0329142</v>
      </c>
      <c r="BK78" s="222">
        <f t="shared" ca="1" si="41"/>
        <v>3223806647.9635124</v>
      </c>
      <c r="BL78" s="222">
        <f t="shared" ca="1" si="41"/>
        <v>3290365899.4790878</v>
      </c>
      <c r="BM78" s="222">
        <f t="shared" ca="1" si="41"/>
        <v>3377339624.6371551</v>
      </c>
      <c r="BN78" s="222">
        <f t="shared" ca="1" si="41"/>
        <v>3463442235.3856716</v>
      </c>
      <c r="BO78" s="222">
        <f t="shared" ca="1" si="41"/>
        <v>3548679911.7533927</v>
      </c>
      <c r="BP78" s="222">
        <f t="shared" ca="1" si="41"/>
        <v>3633058795.3172817</v>
      </c>
      <c r="BQ78" s="222">
        <f t="shared" ref="BQ78:CF78" ca="1" si="42">BQ77*0.25</f>
        <v>3716584989.4256368</v>
      </c>
      <c r="BR78" s="222">
        <f t="shared" ca="1" si="42"/>
        <v>3799264559.4199562</v>
      </c>
      <c r="BS78" s="222">
        <f t="shared" ca="1" si="42"/>
        <v>3881103532.8555927</v>
      </c>
      <c r="BT78" s="222">
        <f t="shared" ca="1" si="42"/>
        <v>3962107899.7211714</v>
      </c>
      <c r="BU78" s="222">
        <f t="shared" ca="1" si="42"/>
        <v>4042283612.656785</v>
      </c>
      <c r="BV78" s="222">
        <f t="shared" ca="1" si="42"/>
        <v>4116274849.718504</v>
      </c>
      <c r="BW78" s="222">
        <f t="shared" ca="1" si="42"/>
        <v>4205131171.7428179</v>
      </c>
      <c r="BX78" s="222">
        <f t="shared" ca="1" si="42"/>
        <v>4292795383.6936741</v>
      </c>
      <c r="BY78" s="222">
        <f t="shared" ca="1" si="42"/>
        <v>4379278461.2579212</v>
      </c>
      <c r="BZ78" s="222">
        <f t="shared" ca="1" si="42"/>
        <v>4464591292.0955801</v>
      </c>
      <c r="CA78" s="222">
        <f t="shared" ca="1" si="42"/>
        <v>4548744676.4965591</v>
      </c>
      <c r="CB78" s="222">
        <f t="shared" ca="1" si="42"/>
        <v>4631749328.0326929</v>
      </c>
      <c r="CC78" s="222">
        <f t="shared" ca="1" si="42"/>
        <v>4713615874.2051134</v>
      </c>
      <c r="CD78" s="222">
        <f t="shared" ca="1" si="42"/>
        <v>4794354857.0870171</v>
      </c>
      <c r="CE78" s="222">
        <f t="shared" ca="1" si="42"/>
        <v>4873976733.9618301</v>
      </c>
      <c r="CF78" s="222">
        <f t="shared" ca="1" si="42"/>
        <v>4952491877.9568243</v>
      </c>
    </row>
    <row r="79" spans="1:84" x14ac:dyDescent="0.2">
      <c r="B79" s="127" t="s">
        <v>198</v>
      </c>
      <c r="C79" s="215"/>
      <c r="D79" s="222">
        <f ca="1">(D78+D77)*0.575</f>
        <v>2138219884.9028127</v>
      </c>
      <c r="E79" s="222">
        <f t="shared" ref="E79:BP79" ca="1" si="43">(E78+E77)*0.575</f>
        <v>2217642860.6444707</v>
      </c>
      <c r="F79" s="222">
        <f t="shared" ca="1" si="43"/>
        <v>2270827411.4214983</v>
      </c>
      <c r="G79" s="222">
        <f t="shared" ca="1" si="43"/>
        <v>2324604465.236177</v>
      </c>
      <c r="H79" s="222">
        <f t="shared" ca="1" si="43"/>
        <v>2378979444.2986617</v>
      </c>
      <c r="I79" s="222">
        <f t="shared" ca="1" si="43"/>
        <v>2433957816.061605</v>
      </c>
      <c r="J79" s="222">
        <f t="shared" ca="1" si="43"/>
        <v>2489545093.5778556</v>
      </c>
      <c r="K79" s="222">
        <f t="shared" ca="1" si="43"/>
        <v>2545746835.8608866</v>
      </c>
      <c r="L79" s="222">
        <f t="shared" ca="1" si="43"/>
        <v>2602568648.2479849</v>
      </c>
      <c r="M79" s="222">
        <f t="shared" ca="1" si="43"/>
        <v>2660016182.7661934</v>
      </c>
      <c r="N79" s="222">
        <f t="shared" ca="1" si="43"/>
        <v>2712239905.4271889</v>
      </c>
      <c r="O79" s="222">
        <f t="shared" ca="1" si="43"/>
        <v>2783181763.4226513</v>
      </c>
      <c r="P79" s="222">
        <f t="shared" ca="1" si="43"/>
        <v>2854679422.8829093</v>
      </c>
      <c r="Q79" s="222">
        <f t="shared" ca="1" si="43"/>
        <v>2926736334.3617525</v>
      </c>
      <c r="R79" s="222">
        <f t="shared" ca="1" si="43"/>
        <v>2999355967.7361054</v>
      </c>
      <c r="S79" s="222">
        <f t="shared" ca="1" si="43"/>
        <v>3072541812.3080959</v>
      </c>
      <c r="T79" s="222">
        <f t="shared" ca="1" si="43"/>
        <v>3146297376.9076209</v>
      </c>
      <c r="U79" s="222">
        <f t="shared" ca="1" si="43"/>
        <v>3220626189.9954591</v>
      </c>
      <c r="V79" s="222">
        <f t="shared" ca="1" si="43"/>
        <v>3295531799.7668915</v>
      </c>
      <c r="W79" s="222">
        <f t="shared" ca="1" si="43"/>
        <v>3371017774.2558527</v>
      </c>
      <c r="X79" s="222">
        <f t="shared" ca="1" si="43"/>
        <v>3439733472.1778336</v>
      </c>
      <c r="Y79" s="222">
        <f t="shared" ca="1" si="43"/>
        <v>3534812399.7280846</v>
      </c>
      <c r="Z79" s="222">
        <f t="shared" ca="1" si="43"/>
        <v>3630279436.0422502</v>
      </c>
      <c r="AA79" s="222">
        <f t="shared" ca="1" si="43"/>
        <v>3726135800.2997022</v>
      </c>
      <c r="AB79" s="222">
        <f t="shared" ca="1" si="43"/>
        <v>3822382715.1067696</v>
      </c>
      <c r="AC79" s="222">
        <f t="shared" ca="1" si="43"/>
        <v>3919021406.5057988</v>
      </c>
      <c r="AD79" s="222">
        <f t="shared" ca="1" si="43"/>
        <v>4016053103.9842291</v>
      </c>
      <c r="AE79" s="222">
        <f t="shared" ca="1" si="43"/>
        <v>4113479040.4836926</v>
      </c>
      <c r="AF79" s="222">
        <f t="shared" ca="1" si="43"/>
        <v>4211300452.4091415</v>
      </c>
      <c r="AG79" s="222">
        <f t="shared" ca="1" si="43"/>
        <v>4309518579.6379948</v>
      </c>
      <c r="AH79" s="222">
        <f t="shared" ca="1" si="43"/>
        <v>4399310759.6710987</v>
      </c>
      <c r="AI79" s="222">
        <f t="shared" ca="1" si="43"/>
        <v>4527595824.5295401</v>
      </c>
      <c r="AJ79" s="222">
        <f t="shared" ca="1" si="43"/>
        <v>4655910717.2972269</v>
      </c>
      <c r="AK79" s="222">
        <f t="shared" ca="1" si="43"/>
        <v>4784255443.182622</v>
      </c>
      <c r="AL79" s="222">
        <f t="shared" ca="1" si="43"/>
        <v>4912630007.394989</v>
      </c>
      <c r="AM79" s="222">
        <f t="shared" ca="1" si="43"/>
        <v>5041034415.1444044</v>
      </c>
      <c r="AN79" s="222">
        <f t="shared" ca="1" si="43"/>
        <v>5169468671.641758</v>
      </c>
      <c r="AO79" s="222">
        <f t="shared" ca="1" si="43"/>
        <v>5297932782.0987425</v>
      </c>
      <c r="AP79" s="222">
        <f t="shared" ca="1" si="43"/>
        <v>5426426751.7278633</v>
      </c>
      <c r="AQ79" s="222">
        <f t="shared" ca="1" si="43"/>
        <v>5554950585.7424307</v>
      </c>
      <c r="AR79" s="222">
        <f t="shared" ca="1" si="43"/>
        <v>5674182819.07549</v>
      </c>
      <c r="AS79" s="222">
        <f t="shared" ca="1" si="43"/>
        <v>5845939636.5958118</v>
      </c>
      <c r="AT79" s="222">
        <f t="shared" ca="1" si="43"/>
        <v>6017159834.9119158</v>
      </c>
      <c r="AU79" s="222">
        <f t="shared" ca="1" si="43"/>
        <v>6187844650.6076736</v>
      </c>
      <c r="AV79" s="222">
        <f t="shared" ca="1" si="43"/>
        <v>6357995317.7443571</v>
      </c>
      <c r="AW79" s="222">
        <f t="shared" ca="1" si="43"/>
        <v>6527613067.8654556</v>
      </c>
      <c r="AX79" s="222">
        <f t="shared" ca="1" si="43"/>
        <v>6696699130.0014906</v>
      </c>
      <c r="AY79" s="222">
        <f t="shared" ca="1" si="43"/>
        <v>6865254730.6748047</v>
      </c>
      <c r="AZ79" s="222">
        <f t="shared" ca="1" si="43"/>
        <v>7033281093.9043665</v>
      </c>
      <c r="BA79" s="222">
        <f t="shared" ca="1" si="43"/>
        <v>7200779441.210537</v>
      </c>
      <c r="BB79" s="222">
        <f t="shared" ca="1" si="43"/>
        <v>7355997425.5269823</v>
      </c>
      <c r="BC79" s="222">
        <f t="shared" ca="1" si="43"/>
        <v>7574153520.2953024</v>
      </c>
      <c r="BD79" s="222">
        <f t="shared" ca="1" si="43"/>
        <v>7790878337.3220224</v>
      </c>
      <c r="BE79" s="222">
        <f t="shared" ca="1" si="43"/>
        <v>8006178679.1075096</v>
      </c>
      <c r="BF79" s="222">
        <f t="shared" ca="1" si="43"/>
        <v>8220061319.6529121</v>
      </c>
      <c r="BG79" s="222">
        <f t="shared" ca="1" si="43"/>
        <v>8432533004.5717115</v>
      </c>
      <c r="BH79" s="222">
        <f t="shared" ca="1" si="43"/>
        <v>8643600451.2008839</v>
      </c>
      <c r="BI79" s="222">
        <f t="shared" ca="1" si="43"/>
        <v>8853270348.7116108</v>
      </c>
      <c r="BJ79" s="222">
        <f t="shared" ca="1" si="43"/>
        <v>9061549358.2196274</v>
      </c>
      <c r="BK79" s="222">
        <f t="shared" ca="1" si="43"/>
        <v>9268444112.8950977</v>
      </c>
      <c r="BL79" s="222">
        <f t="shared" ca="1" si="43"/>
        <v>9459801961.0023766</v>
      </c>
      <c r="BM79" s="222">
        <f t="shared" ca="1" si="43"/>
        <v>9709851420.8318195</v>
      </c>
      <c r="BN79" s="222">
        <f t="shared" ca="1" si="43"/>
        <v>9957396426.7338066</v>
      </c>
      <c r="BO79" s="222">
        <f t="shared" ca="1" si="43"/>
        <v>10202454746.291004</v>
      </c>
      <c r="BP79" s="222">
        <f t="shared" ca="1" si="43"/>
        <v>10445044036.537186</v>
      </c>
      <c r="BQ79" s="222">
        <f t="shared" ref="BQ79:CF79" ca="1" si="44">(BQ78+BQ77)*0.575</f>
        <v>10685181844.598705</v>
      </c>
      <c r="BR79" s="222">
        <f t="shared" ca="1" si="44"/>
        <v>10922885608.332373</v>
      </c>
      <c r="BS79" s="222">
        <f t="shared" ca="1" si="44"/>
        <v>11158172656.959827</v>
      </c>
      <c r="BT79" s="222">
        <f t="shared" ca="1" si="44"/>
        <v>11391060211.698368</v>
      </c>
      <c r="BU79" s="222">
        <f t="shared" ca="1" si="44"/>
        <v>11621565386.388256</v>
      </c>
      <c r="BV79" s="222">
        <f t="shared" ca="1" si="44"/>
        <v>11834290192.940699</v>
      </c>
      <c r="BW79" s="222">
        <f t="shared" ca="1" si="44"/>
        <v>12089752118.760599</v>
      </c>
      <c r="BX79" s="222">
        <f t="shared" ca="1" si="44"/>
        <v>12341786728.11931</v>
      </c>
      <c r="BY79" s="222">
        <f t="shared" ca="1" si="44"/>
        <v>12590425576.116522</v>
      </c>
      <c r="BZ79" s="222">
        <f t="shared" ca="1" si="44"/>
        <v>12835699964.774792</v>
      </c>
      <c r="CA79" s="222">
        <f t="shared" ca="1" si="44"/>
        <v>13077640944.927607</v>
      </c>
      <c r="CB79" s="222">
        <f t="shared" ca="1" si="44"/>
        <v>13316279318.09399</v>
      </c>
      <c r="CC79" s="222">
        <f t="shared" ca="1" si="44"/>
        <v>13551645638.339699</v>
      </c>
      <c r="CD79" s="222">
        <f t="shared" ca="1" si="44"/>
        <v>13783770214.125174</v>
      </c>
      <c r="CE79" s="222">
        <f t="shared" ca="1" si="44"/>
        <v>14012683110.140261</v>
      </c>
      <c r="CF79" s="222">
        <f t="shared" ca="1" si="44"/>
        <v>14238414149.12587</v>
      </c>
    </row>
    <row r="80" spans="1:84" s="217" customFormat="1" x14ac:dyDescent="0.2">
      <c r="B80" s="213" t="s">
        <v>199</v>
      </c>
      <c r="C80" s="218"/>
      <c r="D80" s="223">
        <f ca="1">(D70*Control!$Y11)/Control!$K26</f>
        <v>3305.0543880936225</v>
      </c>
      <c r="E80" s="223">
        <f ca="1">(E70*Control!$Y11)/Control!$K26</f>
        <v>3416.8327698876028</v>
      </c>
      <c r="F80" s="223">
        <f ca="1">(F70*Control!$Y11)/Control!$K26</f>
        <v>3498.7768697501283</v>
      </c>
      <c r="G80" s="223">
        <f ca="1">(G70*Control!$Y11)/Control!$K26</f>
        <v>3581.6338687291191</v>
      </c>
      <c r="H80" s="223">
        <f ca="1">(H70*Control!$Y11)/Control!$K26</f>
        <v>3665.412121095525</v>
      </c>
      <c r="I80" s="223">
        <f ca="1">(I70*Control!$Y11)/Control!$K26</f>
        <v>3750.1200508276784</v>
      </c>
      <c r="J80" s="223">
        <f ca="1">(J70*Control!$Y11)/Control!$K26</f>
        <v>3835.7661521624191</v>
      </c>
      <c r="K80" s="223">
        <f ca="1">(K70*Control!$Y11)/Control!$K26</f>
        <v>3922.3589901504297</v>
      </c>
      <c r="L80" s="223">
        <f ca="1">(L70*Control!$Y11)/Control!$K26</f>
        <v>4009.9072012158076</v>
      </c>
      <c r="M80" s="223">
        <f ca="1">(M70*Control!$Y11)/Control!$K26</f>
        <v>4098.4194937199063</v>
      </c>
      <c r="N80" s="223">
        <f ca="1">(N70*Control!$Y11)/Control!$K26</f>
        <v>4178.8831991103707</v>
      </c>
      <c r="O80" s="223">
        <f ca="1">(O70*Control!$Y11)/Control!$K26</f>
        <v>4288.1868378531099</v>
      </c>
      <c r="P80" s="223">
        <f ca="1">(P70*Control!$Y11)/Control!$K26</f>
        <v>4398.3468274635879</v>
      </c>
      <c r="Q80" s="223">
        <f ca="1">(Q70*Control!$Y11)/Control!$K26</f>
        <v>4509.3684843810397</v>
      </c>
      <c r="R80" s="223">
        <f ca="1">(R70*Control!$Y11)/Control!$K26</f>
        <v>4621.2571548168189</v>
      </c>
      <c r="S80" s="223">
        <f ca="1">(S70*Control!$Y11)/Control!$K26</f>
        <v>4734.0182149116445</v>
      </c>
      <c r="T80" s="223">
        <f ca="1">(T70*Control!$Y11)/Control!$K26</f>
        <v>4847.6570708936433</v>
      </c>
      <c r="U80" s="223">
        <f ca="1">(U70*Control!$Y11)/Control!$K26</f>
        <v>4962.1791592372128</v>
      </c>
      <c r="V80" s="223">
        <f ca="1">(V70*Control!$Y11)/Control!$K26</f>
        <v>5077.5899468226753</v>
      </c>
      <c r="W80" s="223">
        <f ca="1">(W70*Control!$Y11)/Control!$K26</f>
        <v>5193.894931096751</v>
      </c>
      <c r="X80" s="223">
        <f ca="1">(X70*Control!$Y11)/Control!$K26</f>
        <v>5299.7686130684751</v>
      </c>
      <c r="Y80" s="223">
        <f ca="1">(Y70*Control!$Y11)/Control!$K26</f>
        <v>5446.2614408522477</v>
      </c>
      <c r="Z80" s="223">
        <f ca="1">(Z70*Control!$Y11)/Control!$K26</f>
        <v>5593.3522470906637</v>
      </c>
      <c r="AA80" s="223">
        <f ca="1">(AA70*Control!$Y11)/Control!$K26</f>
        <v>5741.0429102339494</v>
      </c>
      <c r="AB80" s="223">
        <f ca="1">(AB70*Control!$Y11)/Control!$K26</f>
        <v>5889.3353140124182</v>
      </c>
      <c r="AC80" s="223">
        <f ca="1">(AC70*Control!$Y11)/Control!$K26</f>
        <v>6038.2313474504235</v>
      </c>
      <c r="AD80" s="223">
        <f ca="1">(AD70*Control!$Y11)/Control!$K26</f>
        <v>6187.7329048803431</v>
      </c>
      <c r="AE80" s="223">
        <f ca="1">(AE70*Control!$Y11)/Control!$K26</f>
        <v>6337.8418859566045</v>
      </c>
      <c r="AF80" s="223">
        <f ca="1">(AF70*Control!$Y11)/Control!$K26</f>
        <v>6488.5601956697437</v>
      </c>
      <c r="AG80" s="223">
        <f ca="1">(AG70*Control!$Y11)/Control!$K26</f>
        <v>6639.8897443604938</v>
      </c>
      <c r="AH80" s="223">
        <f ca="1">(AH70*Control!$Y11)/Control!$K26</f>
        <v>6778.2370168610505</v>
      </c>
      <c r="AI80" s="223">
        <f ca="1">(AI70*Control!$Y11)/Control!$K26</f>
        <v>6975.8922087227138</v>
      </c>
      <c r="AJ80" s="223">
        <f ca="1">(AJ70*Control!$Y11)/Control!$K26</f>
        <v>7173.5933579304792</v>
      </c>
      <c r="AK80" s="223">
        <f ca="1">(AK70*Control!$Y11)/Control!$K26</f>
        <v>7371.3404725092769</v>
      </c>
      <c r="AL80" s="223">
        <f ca="1">(AL70*Control!$Y11)/Control!$K26</f>
        <v>7569.1335604852884</v>
      </c>
      <c r="AM80" s="223">
        <f ca="1">(AM70*Control!$Y11)/Control!$K26</f>
        <v>7766.9726298859368</v>
      </c>
      <c r="AN80" s="223">
        <f ca="1">(AN70*Control!$Y11)/Control!$K26</f>
        <v>7964.8576887398976</v>
      </c>
      <c r="AO80" s="223">
        <f ca="1">(AO70*Control!$Y11)/Control!$K26</f>
        <v>8162.7887450770868</v>
      </c>
      <c r="AP80" s="223">
        <f ca="1">(AP70*Control!$Y11)/Control!$K26</f>
        <v>8360.7658069286663</v>
      </c>
      <c r="AQ80" s="223">
        <f ca="1">(AQ70*Control!$Y11)/Control!$K26</f>
        <v>8558.7888823270514</v>
      </c>
      <c r="AR80" s="223">
        <f ca="1">(AR70*Control!$Y11)/Control!$K26</f>
        <v>8742.4959260278538</v>
      </c>
      <c r="AS80" s="223">
        <f ca="1">(AS70*Control!$Y11)/Control!$K26</f>
        <v>9007.1301982446585</v>
      </c>
      <c r="AT80" s="223">
        <f ca="1">(AT70*Control!$Y11)/Control!$K26</f>
        <v>9270.9376745607224</v>
      </c>
      <c r="AU80" s="223">
        <f ca="1">(AU70*Control!$Y11)/Control!$K26</f>
        <v>9533.9202602423211</v>
      </c>
      <c r="AV80" s="223">
        <f ca="1">(AV70*Control!$Y11)/Control!$K26</f>
        <v>9796.079856669041</v>
      </c>
      <c r="AW80" s="223">
        <f ca="1">(AW70*Control!$Y11)/Control!$K26</f>
        <v>10057.418361341201</v>
      </c>
      <c r="AX80" s="223">
        <f ca="1">(AX70*Control!$Y11)/Control!$K26</f>
        <v>10317.937667887256</v>
      </c>
      <c r="AY80" s="223">
        <f ca="1">(AY70*Control!$Y11)/Control!$K26</f>
        <v>10577.639666071198</v>
      </c>
      <c r="AZ80" s="223">
        <f ca="1">(AZ70*Control!$Y11)/Control!$K26</f>
        <v>10836.526241799929</v>
      </c>
      <c r="BA80" s="223">
        <f ca="1">(BA70*Control!$Y11)/Control!$K26</f>
        <v>11094.599277130634</v>
      </c>
      <c r="BB80" s="223">
        <f ca="1">(BB70*Control!$Y11)/Control!$K26</f>
        <v>11333.751346016661</v>
      </c>
      <c r="BC80" s="223">
        <f ca="1">(BC70*Control!$Y11)/Control!$K26</f>
        <v>11669.875306015078</v>
      </c>
      <c r="BD80" s="223">
        <f ca="1">(BD70*Control!$Y11)/Control!$K26</f>
        <v>12003.794025117639</v>
      </c>
      <c r="BE80" s="223">
        <f ca="1">(BE70*Control!$Y11)/Control!$K26</f>
        <v>12335.517984275437</v>
      </c>
      <c r="BF80" s="223">
        <f ca="1">(BF70*Control!$Y11)/Control!$K26</f>
        <v>12665.057620529387</v>
      </c>
      <c r="BG80" s="223">
        <f ca="1">(BG70*Control!$Y11)/Control!$K26</f>
        <v>12992.423327182121</v>
      </c>
      <c r="BH80" s="223">
        <f ca="1">(BH70*Control!$Y11)/Control!$K26</f>
        <v>13317.625453969238</v>
      </c>
      <c r="BI80" s="223">
        <f ca="1">(BI70*Control!$Y11)/Control!$K26</f>
        <v>13640.674307229914</v>
      </c>
      <c r="BJ80" s="223">
        <f ca="1">(BJ70*Control!$Y11)/Control!$K26</f>
        <v>13961.580150076879</v>
      </c>
      <c r="BK80" s="223">
        <f ca="1">(BK70*Control!$Y11)/Control!$K26</f>
        <v>14280.353202565753</v>
      </c>
      <c r="BL80" s="223">
        <f ca="1">(BL70*Control!$Y11)/Control!$K26</f>
        <v>14575.187769679354</v>
      </c>
      <c r="BM80" s="223">
        <f ca="1">(BM70*Control!$Y11)/Control!$K26</f>
        <v>14960.451425574714</v>
      </c>
      <c r="BN80" s="223">
        <f ca="1">(BN70*Control!$Y11)/Control!$K26</f>
        <v>15341.856344580479</v>
      </c>
      <c r="BO80" s="223">
        <f ca="1">(BO70*Control!$Y11)/Control!$K26</f>
        <v>15719.429902096106</v>
      </c>
      <c r="BP80" s="223">
        <f ca="1">(BP70*Control!$Y11)/Control!$K26</f>
        <v>16093.199303192843</v>
      </c>
      <c r="BQ80" s="223">
        <f ca="1">(BQ70*Control!$Y11)/Control!$K26</f>
        <v>16463.191583602114</v>
      </c>
      <c r="BR80" s="223">
        <f ca="1">(BR70*Control!$Y11)/Control!$K26</f>
        <v>16829.433610698314</v>
      </c>
      <c r="BS80" s="223">
        <f ca="1">(BS70*Control!$Y11)/Control!$K26</f>
        <v>17191.952084476226</v>
      </c>
      <c r="BT80" s="223">
        <f ca="1">(BT70*Control!$Y11)/Control!$K26</f>
        <v>17550.773538522946</v>
      </c>
      <c r="BU80" s="223">
        <f ca="1">(BU70*Control!$Y11)/Control!$K26</f>
        <v>17905.924340984449</v>
      </c>
      <c r="BV80" s="223">
        <f ca="1">(BV70*Control!$Y11)/Control!$K26</f>
        <v>18233.680045056757</v>
      </c>
      <c r="BW80" s="223">
        <f ca="1">(BW70*Control!$Y11)/Control!$K26</f>
        <v>18627.282945410119</v>
      </c>
      <c r="BX80" s="223">
        <f ca="1">(BX70*Control!$Y11)/Control!$K26</f>
        <v>19015.605208745437</v>
      </c>
      <c r="BY80" s="223">
        <f ca="1">(BY70*Control!$Y11)/Control!$K26</f>
        <v>19398.695453575052</v>
      </c>
      <c r="BZ80" s="223">
        <f ca="1">(BZ70*Control!$Y11)/Control!$K26</f>
        <v>19776.601908482753</v>
      </c>
      <c r="CA80" s="223">
        <f ca="1">(CA70*Control!$Y11)/Control!$K26</f>
        <v>20149.372415032849</v>
      </c>
      <c r="CB80" s="223">
        <f ca="1">(CB70*Control!$Y11)/Control!$K26</f>
        <v>20517.05443065842</v>
      </c>
      <c r="CC80" s="223">
        <f ca="1">(CC70*Control!$Y11)/Control!$K26</f>
        <v>20879.695031529001</v>
      </c>
      <c r="CD80" s="223">
        <f ca="1">(CD70*Control!$Y11)/Control!$K26</f>
        <v>21237.340915397803</v>
      </c>
      <c r="CE80" s="223">
        <f ca="1">(CE70*Control!$Y11)/Control!$K26</f>
        <v>21590.038404428542</v>
      </c>
      <c r="CF80" s="223">
        <f ca="1">(CF70*Control!$Y11)/Control!$K26</f>
        <v>21937.833448002166</v>
      </c>
    </row>
    <row r="81" spans="2:84" s="217" customFormat="1" x14ac:dyDescent="0.2">
      <c r="B81" s="213" t="s">
        <v>200</v>
      </c>
      <c r="C81" s="218"/>
      <c r="D81" s="223">
        <f ca="1">(D71*Control!$Y12)/Control!$K27</f>
        <v>8692.2535751908472</v>
      </c>
      <c r="E81" s="223">
        <f ca="1">(E71*Control!$Y12)/Control!$K27</f>
        <v>9213.1963183327498</v>
      </c>
      <c r="F81" s="223">
        <f ca="1">(F71*Control!$Y12)/Control!$K27</f>
        <v>9434.1514165993722</v>
      </c>
      <c r="G81" s="223">
        <f ca="1">(G71*Control!$Y12)/Control!$K27</f>
        <v>9657.5680672576891</v>
      </c>
      <c r="H81" s="223">
        <f ca="1">(H71*Control!$Y12)/Control!$K27</f>
        <v>9883.4687968656544</v>
      </c>
      <c r="I81" s="223">
        <f ca="1">(I71*Control!$Y12)/Control!$K27</f>
        <v>10111.87631994105</v>
      </c>
      <c r="J81" s="223">
        <f ca="1">(J71*Control!$Y12)/Control!$K27</f>
        <v>10342.813540447554</v>
      </c>
      <c r="K81" s="223">
        <f ca="1">(K71*Control!$Y12)/Control!$K27</f>
        <v>10576.30355329214</v>
      </c>
      <c r="L81" s="223">
        <f ca="1">(L71*Control!$Y12)/Control!$K27</f>
        <v>10812.369645833936</v>
      </c>
      <c r="M81" s="223">
        <f ca="1">(M71*Control!$Y12)/Control!$K27</f>
        <v>11051.035299404548</v>
      </c>
      <c r="N81" s="223">
        <f ca="1">(N71*Control!$Y12)/Control!$K27</f>
        <v>11267.998629476631</v>
      </c>
      <c r="O81" s="223">
        <f ca="1">(O71*Control!$Y12)/Control!$K27</f>
        <v>11562.726641478484</v>
      </c>
      <c r="P81" s="223">
        <f ca="1">(P71*Control!$Y12)/Control!$K27</f>
        <v>11859.763731240308</v>
      </c>
      <c r="Q81" s="223">
        <f ca="1">(Q71*Control!$Y12)/Control!$K27</f>
        <v>12159.124234091578</v>
      </c>
      <c r="R81" s="223">
        <f ca="1">(R71*Control!$Y12)/Control!$K27</f>
        <v>12460.822565639763</v>
      </c>
      <c r="S81" s="223">
        <f ca="1">(S71*Control!$Y12)/Control!$K27</f>
        <v>12764.873222194332</v>
      </c>
      <c r="T81" s="223">
        <f ca="1">(T71*Control!$Y12)/Control!$K27</f>
        <v>13071.290781192927</v>
      </c>
      <c r="U81" s="223">
        <f ca="1">(U71*Control!$Y12)/Control!$K27</f>
        <v>13380.08990162969</v>
      </c>
      <c r="V81" s="223">
        <f ca="1">(V71*Control!$Y12)/Control!$K27</f>
        <v>13691.28532448578</v>
      </c>
      <c r="W81" s="223">
        <f ca="1">(W71*Control!$Y12)/Control!$K27</f>
        <v>14004.891873162065</v>
      </c>
      <c r="X81" s="223">
        <f ca="1">(X71*Control!$Y12)/Control!$K27</f>
        <v>14290.371311436478</v>
      </c>
      <c r="Y81" s="223">
        <f ca="1">(Y71*Control!$Y12)/Control!$K27</f>
        <v>14685.376745258151</v>
      </c>
      <c r="Z81" s="223">
        <f ca="1">(Z71*Control!$Y12)/Control!$K27</f>
        <v>15081.994577070245</v>
      </c>
      <c r="AA81" s="223">
        <f ca="1">(AA71*Control!$Y12)/Control!$K27</f>
        <v>15480.229871953889</v>
      </c>
      <c r="AB81" s="223">
        <f ca="1">(AB71*Control!$Y12)/Control!$K27</f>
        <v>15880.087709227491</v>
      </c>
      <c r="AC81" s="223">
        <f ca="1">(AC71*Control!$Y12)/Control!$K27</f>
        <v>16281.573182484408</v>
      </c>
      <c r="AD81" s="223">
        <f ca="1">(AD71*Control!$Y12)/Control!$K27</f>
        <v>16684.691399630639</v>
      </c>
      <c r="AE81" s="223">
        <f ca="1">(AE71*Control!$Y12)/Control!$K27</f>
        <v>17089.447482922613</v>
      </c>
      <c r="AF81" s="223">
        <f ca="1">(AF71*Control!$Y12)/Control!$K27</f>
        <v>17495.846569005142</v>
      </c>
      <c r="AG81" s="223">
        <f ca="1">(AG71*Control!$Y12)/Control!$K27</f>
        <v>17903.893808949379</v>
      </c>
      <c r="AH81" s="223">
        <f ca="1">(AH71*Control!$Y12)/Control!$K27</f>
        <v>18276.935453604237</v>
      </c>
      <c r="AI81" s="223">
        <f ca="1">(AI71*Control!$Y12)/Control!$K27</f>
        <v>18809.895664725645</v>
      </c>
      <c r="AJ81" s="223">
        <f ca="1">(AJ71*Control!$Y12)/Control!$K27</f>
        <v>19342.979795874875</v>
      </c>
      <c r="AK81" s="223">
        <f ca="1">(AK71*Control!$Y12)/Control!$K27</f>
        <v>19876.187868690457</v>
      </c>
      <c r="AL81" s="223">
        <f ca="1">(AL71*Control!$Y12)/Control!$K27</f>
        <v>20409.519904814293</v>
      </c>
      <c r="AM81" s="223">
        <f ca="1">(AM71*Control!$Y12)/Control!$K27</f>
        <v>20942.975925891642</v>
      </c>
      <c r="AN81" s="223">
        <f ca="1">(AN71*Control!$Y12)/Control!$K27</f>
        <v>21476.55595357114</v>
      </c>
      <c r="AO81" s="223">
        <f ca="1">(AO71*Control!$Y12)/Control!$K27</f>
        <v>22010.260009504756</v>
      </c>
      <c r="AP81" s="223">
        <f ca="1">(AP71*Control!$Y12)/Control!$K27</f>
        <v>22544.08811534784</v>
      </c>
      <c r="AQ81" s="223">
        <f ca="1">(AQ71*Control!$Y12)/Control!$K27</f>
        <v>23078.040292759095</v>
      </c>
      <c r="AR81" s="223">
        <f ca="1">(AR71*Control!$Y12)/Control!$K27</f>
        <v>23573.390518409073</v>
      </c>
      <c r="AS81" s="223">
        <f ca="1">(AS71*Control!$Y12)/Control!$K27</f>
        <v>24286.954191642602</v>
      </c>
      <c r="AT81" s="223">
        <f ca="1">(AT71*Control!$Y12)/Control!$K27</f>
        <v>24998.288480473537</v>
      </c>
      <c r="AU81" s="223">
        <f ca="1">(AU71*Control!$Y12)/Control!$K27</f>
        <v>25707.398522289361</v>
      </c>
      <c r="AV81" s="223">
        <f ca="1">(AV71*Control!$Y12)/Control!$K27</f>
        <v>26414.289443997448</v>
      </c>
      <c r="AW81" s="223">
        <f ca="1">(AW71*Control!$Y12)/Control!$K27</f>
        <v>27118.966362045034</v>
      </c>
      <c r="AX81" s="223">
        <f ca="1">(AX71*Control!$Y12)/Control!$K27</f>
        <v>27821.434382439224</v>
      </c>
      <c r="AY81" s="223">
        <f ca="1">(AY71*Control!$Y12)/Control!$K27</f>
        <v>28521.698600766922</v>
      </c>
      <c r="AZ81" s="223">
        <f ca="1">(AZ71*Control!$Y12)/Control!$K27</f>
        <v>29219.764102214729</v>
      </c>
      <c r="BA81" s="223">
        <f ca="1">(BA71*Control!$Y12)/Control!$K27</f>
        <v>29915.635961588789</v>
      </c>
      <c r="BB81" s="223">
        <f ca="1">(BB71*Control!$Y12)/Control!$K27</f>
        <v>30560.489056593378</v>
      </c>
      <c r="BC81" s="223">
        <f ca="1">(BC71*Control!$Y12)/Control!$K27</f>
        <v>31466.818442810491</v>
      </c>
      <c r="BD81" s="223">
        <f ca="1">(BD71*Control!$Y12)/Control!$K27</f>
        <v>32367.201586354491</v>
      </c>
      <c r="BE81" s="223">
        <f ca="1">(BE71*Control!$Y12)/Control!$K27</f>
        <v>33261.666748209827</v>
      </c>
      <c r="BF81" s="223">
        <f ca="1">(BF71*Control!$Y12)/Control!$K27</f>
        <v>34150.242070960958</v>
      </c>
      <c r="BG81" s="223">
        <f ca="1">(BG71*Control!$Y12)/Control!$K27</f>
        <v>35032.95557925578</v>
      </c>
      <c r="BH81" s="223">
        <f ca="1">(BH71*Control!$Y12)/Control!$K27</f>
        <v>35909.835180267488</v>
      </c>
      <c r="BI81" s="223">
        <f ca="1">(BI71*Control!$Y12)/Control!$K27</f>
        <v>36780.908664154493</v>
      </c>
      <c r="BJ81" s="223">
        <f ca="1">(BJ71*Control!$Y12)/Control!$K27</f>
        <v>37646.203704518834</v>
      </c>
      <c r="BK81" s="223">
        <f ca="1">(BK71*Control!$Y12)/Control!$K27</f>
        <v>38505.747858862735</v>
      </c>
      <c r="BL81" s="223">
        <f ca="1">(BL71*Control!$Y12)/Control!$K27</f>
        <v>39300.743940496315</v>
      </c>
      <c r="BM81" s="223">
        <f ca="1">(BM71*Control!$Y12)/Control!$K27</f>
        <v>40339.574283865011</v>
      </c>
      <c r="BN81" s="223">
        <f ca="1">(BN71*Control!$Y12)/Control!$K27</f>
        <v>41367.999874728979</v>
      </c>
      <c r="BO81" s="223">
        <f ca="1">(BO71*Control!$Y12)/Control!$K27</f>
        <v>42386.094528501031</v>
      </c>
      <c r="BP81" s="223">
        <f ca="1">(BP71*Control!$Y12)/Control!$K27</f>
        <v>43393.931601318625</v>
      </c>
      <c r="BQ81" s="223">
        <f ca="1">(BQ71*Control!$Y12)/Control!$K27</f>
        <v>44391.583992708882</v>
      </c>
      <c r="BR81" s="223">
        <f ca="1">(BR71*Control!$Y12)/Control!$K27</f>
        <v>45379.124148238719</v>
      </c>
      <c r="BS81" s="223">
        <f ca="1">(BS71*Control!$Y12)/Control!$K27</f>
        <v>46356.624062150302</v>
      </c>
      <c r="BT81" s="223">
        <f ca="1">(BT71*Control!$Y12)/Control!$K27</f>
        <v>47324.155279981715</v>
      </c>
      <c r="BU81" s="223">
        <f ca="1">(BU71*Control!$Y12)/Control!$K27</f>
        <v>48281.788901173313</v>
      </c>
      <c r="BV81" s="223">
        <f ca="1">(BV71*Control!$Y12)/Control!$K27</f>
        <v>49165.55399021435</v>
      </c>
      <c r="BW81" s="223">
        <f ca="1">(BW71*Control!$Y12)/Control!$K27</f>
        <v>50226.870517327945</v>
      </c>
      <c r="BX81" s="223">
        <f ca="1">(BX71*Control!$Y12)/Control!$K27</f>
        <v>51273.948258880147</v>
      </c>
      <c r="BY81" s="223">
        <f ca="1">(BY71*Control!$Y12)/Control!$K27</f>
        <v>52306.918310526147</v>
      </c>
      <c r="BZ81" s="223">
        <f ca="1">(BZ71*Control!$Y12)/Control!$K27</f>
        <v>53325.910716512248</v>
      </c>
      <c r="CA81" s="223">
        <f ca="1">(CA71*Control!$Y12)/Control!$K27</f>
        <v>54331.054477519829</v>
      </c>
      <c r="CB81" s="223">
        <f ca="1">(CB71*Control!$Y12)/Control!$K27</f>
        <v>55322.477558453349</v>
      </c>
      <c r="CC81" s="223">
        <f ca="1">(CC71*Control!$Y12)/Control!$K27</f>
        <v>56300.306896172748</v>
      </c>
      <c r="CD81" s="223">
        <f ca="1">(CD71*Control!$Y12)/Control!$K27</f>
        <v>57264.668407170713</v>
      </c>
      <c r="CE81" s="223">
        <f ca="1">(CE71*Control!$Y12)/Control!$K27</f>
        <v>58215.686995195079</v>
      </c>
      <c r="CF81" s="223">
        <f ca="1">(CF71*Control!$Y12)/Control!$K27</f>
        <v>59153.486558816825</v>
      </c>
    </row>
    <row r="82" spans="2:84" s="217" customFormat="1" x14ac:dyDescent="0.2">
      <c r="B82" s="213" t="s">
        <v>201</v>
      </c>
      <c r="C82" s="218"/>
      <c r="D82" s="223">
        <f ca="1">(D72*Control!$Y13)/Control!$K28</f>
        <v>2897.4021406408219</v>
      </c>
      <c r="E82" s="223">
        <f ca="1">(E72*Control!$Y13)/Control!$K28</f>
        <v>2964.1272293309789</v>
      </c>
      <c r="F82" s="223">
        <f ca="1">(F72*Control!$Y13)/Control!$K28</f>
        <v>3035.214327332008</v>
      </c>
      <c r="G82" s="223">
        <f ca="1">(G72*Control!$Y13)/Control!$K28</f>
        <v>3107.0933718988181</v>
      </c>
      <c r="H82" s="223">
        <f ca="1">(H72*Control!$Y13)/Control!$K28</f>
        <v>3179.7716104216738</v>
      </c>
      <c r="I82" s="223">
        <f ca="1">(I72*Control!$Y13)/Control!$K28</f>
        <v>3253.2563507624955</v>
      </c>
      <c r="J82" s="223">
        <f ca="1">(J72*Control!$Y13)/Control!$K28</f>
        <v>3327.5549617329648</v>
      </c>
      <c r="K82" s="223">
        <f ca="1">(K72*Control!$Y13)/Control!$K28</f>
        <v>3402.6748735762826</v>
      </c>
      <c r="L82" s="223">
        <f ca="1">(L72*Control!$Y13)/Control!$K28</f>
        <v>3478.6235784526007</v>
      </c>
      <c r="M82" s="223">
        <f ca="1">(M72*Control!$Y13)/Control!$K28</f>
        <v>3555.4086309281593</v>
      </c>
      <c r="N82" s="223">
        <f ca="1">(N72*Control!$Y13)/Control!$K28</f>
        <v>3625.2114756839019</v>
      </c>
      <c r="O82" s="223">
        <f ca="1">(O72*Control!$Y13)/Control!$K28</f>
        <v>3720.0331786979245</v>
      </c>
      <c r="P82" s="223">
        <f ca="1">(P72*Control!$Y13)/Control!$K28</f>
        <v>3815.5977723319088</v>
      </c>
      <c r="Q82" s="223">
        <f ca="1">(Q72*Control!$Y13)/Control!$K28</f>
        <v>3911.9098686356556</v>
      </c>
      <c r="R82" s="223">
        <f ca="1">(R72*Control!$Y13)/Control!$K28</f>
        <v>4008.974105486489</v>
      </c>
      <c r="S82" s="223">
        <f ca="1">(S72*Control!$Y13)/Control!$K28</f>
        <v>4106.7951467256753</v>
      </c>
      <c r="T82" s="223">
        <f ca="1">(T72*Control!$Y13)/Control!$K28</f>
        <v>4205.3776822955315</v>
      </c>
      <c r="U82" s="223">
        <f ca="1">(U72*Control!$Y13)/Control!$K28</f>
        <v>4304.7264283772301</v>
      </c>
      <c r="V82" s="223">
        <f ca="1">(V72*Control!$Y13)/Control!$K28</f>
        <v>4404.8461275293066</v>
      </c>
      <c r="W82" s="223">
        <f ca="1">(W72*Control!$Y13)/Control!$K28</f>
        <v>4505.7415488268716</v>
      </c>
      <c r="X82" s="223">
        <f ca="1">(X72*Control!$Y13)/Control!$K28</f>
        <v>4597.5877396904107</v>
      </c>
      <c r="Y82" s="223">
        <f ca="1">(Y72*Control!$Y13)/Control!$K28</f>
        <v>4724.6713318435141</v>
      </c>
      <c r="Z82" s="223">
        <f ca="1">(Z72*Control!$Y13)/Control!$K28</f>
        <v>4852.2736746495611</v>
      </c>
      <c r="AA82" s="223">
        <f ca="1">(AA72*Control!$Y13)/Control!$K28</f>
        <v>4980.396397677765</v>
      </c>
      <c r="AB82" s="223">
        <f ca="1">(AB72*Control!$Y13)/Control!$K28</f>
        <v>5109.0411350778559</v>
      </c>
      <c r="AC82" s="223">
        <f ca="1">(AC72*Control!$Y13)/Control!$K28</f>
        <v>5238.2095255921822</v>
      </c>
      <c r="AD82" s="223">
        <f ca="1">(AD72*Control!$Y13)/Control!$K28</f>
        <v>5367.9032125678414</v>
      </c>
      <c r="AE82" s="223">
        <f ca="1">(AE72*Control!$Y13)/Control!$K28</f>
        <v>5498.1238439688468</v>
      </c>
      <c r="AF82" s="223">
        <f ca="1">(AF72*Control!$Y13)/Control!$K28</f>
        <v>5628.8730723883273</v>
      </c>
      <c r="AG82" s="223">
        <f ca="1">(AG72*Control!$Y13)/Control!$K28</f>
        <v>5760.1525550607475</v>
      </c>
      <c r="AH82" s="223">
        <f ca="1">(AH72*Control!$Y13)/Control!$K28</f>
        <v>5880.1698188956034</v>
      </c>
      <c r="AI82" s="223">
        <f ca="1">(AI72*Control!$Y13)/Control!$K28</f>
        <v>6051.6371317819803</v>
      </c>
      <c r="AJ82" s="223">
        <f ca="1">(AJ72*Control!$Y13)/Control!$K28</f>
        <v>6223.1443129995132</v>
      </c>
      <c r="AK82" s="223">
        <f ca="1">(AK72*Control!$Y13)/Control!$K28</f>
        <v>6394.6913695098865</v>
      </c>
      <c r="AL82" s="223">
        <f ca="1">(AL72*Control!$Y13)/Control!$K28</f>
        <v>6566.2783082758697</v>
      </c>
      <c r="AM82" s="223">
        <f ca="1">(AM72*Control!$Y13)/Control!$K28</f>
        <v>6737.9051362613091</v>
      </c>
      <c r="AN82" s="223">
        <f ca="1">(AN72*Control!$Y13)/Control!$K28</f>
        <v>6909.5718604311396</v>
      </c>
      <c r="AO82" s="223">
        <f ca="1">(AO72*Control!$Y13)/Control!$K28</f>
        <v>7081.2784877513732</v>
      </c>
      <c r="AP82" s="223">
        <f ca="1">(AP72*Control!$Y13)/Control!$K28</f>
        <v>7253.0250251891011</v>
      </c>
      <c r="AQ82" s="223">
        <f ca="1">(AQ72*Control!$Y13)/Control!$K28</f>
        <v>7424.8114797125008</v>
      </c>
      <c r="AR82" s="223">
        <f ca="1">(AR72*Control!$Y13)/Control!$K28</f>
        <v>7584.1786728258339</v>
      </c>
      <c r="AS82" s="223">
        <f ca="1">(AS72*Control!$Y13)/Control!$K28</f>
        <v>7813.7508284285896</v>
      </c>
      <c r="AT82" s="223">
        <f ca="1">(AT72*Control!$Y13)/Control!$K28</f>
        <v>8042.6057325751644</v>
      </c>
      <c r="AU82" s="223">
        <f ca="1">(AU72*Control!$Y13)/Control!$K28</f>
        <v>8270.7450380979026</v>
      </c>
      <c r="AV82" s="223">
        <f ca="1">(AV72*Control!$Y13)/Control!$K28</f>
        <v>8498.1703944574274</v>
      </c>
      <c r="AW82" s="223">
        <f ca="1">(AW72*Control!$Y13)/Control!$K28</f>
        <v>8724.8834477490636</v>
      </c>
      <c r="AX82" s="223">
        <f ca="1">(AX72*Control!$Y13)/Control!$K28</f>
        <v>8950.885840709263</v>
      </c>
      <c r="AY82" s="223">
        <f ca="1">(AY72*Control!$Y13)/Control!$K28</f>
        <v>9176.1792127220306</v>
      </c>
      <c r="AZ82" s="223">
        <f ca="1">(AZ72*Control!$Y13)/Control!$K28</f>
        <v>9400.7651998253186</v>
      </c>
      <c r="BA82" s="223">
        <f ca="1">(BA72*Control!$Y13)/Control!$K28</f>
        <v>9624.6454347174185</v>
      </c>
      <c r="BB82" s="223">
        <f ca="1">(BB72*Control!$Y13)/Control!$K28</f>
        <v>9832.1115938140301</v>
      </c>
      <c r="BC82" s="223">
        <f ca="1">(BC72*Control!$Y13)/Control!$K28</f>
        <v>10123.701567236472</v>
      </c>
      <c r="BD82" s="223">
        <f ca="1">(BD72*Control!$Y13)/Control!$K28</f>
        <v>10413.378478184852</v>
      </c>
      <c r="BE82" s="223">
        <f ca="1">(BE72*Control!$Y13)/Control!$K28</f>
        <v>10701.151418960269</v>
      </c>
      <c r="BF82" s="223">
        <f ca="1">(BF72*Control!$Y13)/Control!$K28</f>
        <v>10987.029443771433</v>
      </c>
      <c r="BG82" s="223">
        <f ca="1">(BG72*Control!$Y13)/Control!$K28</f>
        <v>11271.021568883765</v>
      </c>
      <c r="BH82" s="223">
        <f ca="1">(BH72*Control!$Y13)/Control!$K28</f>
        <v>11553.136772767984</v>
      </c>
      <c r="BI82" s="223">
        <f ca="1">(BI72*Control!$Y13)/Control!$K28</f>
        <v>11833.383996248087</v>
      </c>
      <c r="BJ82" s="223">
        <f ca="1">(BJ72*Control!$Y13)/Control!$K28</f>
        <v>12111.772142648815</v>
      </c>
      <c r="BK82" s="223">
        <f ca="1">(BK72*Control!$Y13)/Control!$K28</f>
        <v>12388.310077942555</v>
      </c>
      <c r="BL82" s="223">
        <f ca="1">(BL72*Control!$Y13)/Control!$K28</f>
        <v>12644.081203396488</v>
      </c>
      <c r="BM82" s="223">
        <f ca="1">(BM72*Control!$Y13)/Control!$K28</f>
        <v>12978.300223056891</v>
      </c>
      <c r="BN82" s="223">
        <f ca="1">(BN72*Control!$Y13)/Control!$K28</f>
        <v>13309.171760440538</v>
      </c>
      <c r="BO82" s="223">
        <f ca="1">(BO72*Control!$Y13)/Control!$K28</f>
        <v>13636.719563905272</v>
      </c>
      <c r="BP82" s="223">
        <f ca="1">(BP72*Control!$Y13)/Control!$K28</f>
        <v>13960.967234047994</v>
      </c>
      <c r="BQ82" s="223">
        <f ca="1">(BQ72*Control!$Y13)/Control!$K28</f>
        <v>14281.938224562051</v>
      </c>
      <c r="BR82" s="223">
        <f ca="1">(BR72*Control!$Y13)/Control!$K28</f>
        <v>14599.655843089869</v>
      </c>
      <c r="BS82" s="223">
        <f ca="1">(BS72*Control!$Y13)/Control!$K28</f>
        <v>14914.143252070828</v>
      </c>
      <c r="BT82" s="223">
        <f ca="1">(BT72*Control!$Y13)/Control!$K28</f>
        <v>15225.423469584448</v>
      </c>
      <c r="BU82" s="223">
        <f ca="1">(BU72*Control!$Y13)/Control!$K28</f>
        <v>15533.51937018886</v>
      </c>
      <c r="BV82" s="223">
        <f ca="1">(BV72*Control!$Y13)/Control!$K28</f>
        <v>15817.849824031224</v>
      </c>
      <c r="BW82" s="223">
        <f ca="1">(BW72*Control!$Y13)/Control!$K28</f>
        <v>16159.303195230872</v>
      </c>
      <c r="BX82" s="223">
        <f ca="1">(BX72*Control!$Y13)/Control!$K28</f>
        <v>16496.175575508143</v>
      </c>
      <c r="BY82" s="223">
        <f ca="1">(BY72*Control!$Y13)/Control!$K28</f>
        <v>16828.509141775212</v>
      </c>
      <c r="BZ82" s="223">
        <f ca="1">(BZ72*Control!$Y13)/Control!$K28</f>
        <v>17156.345732678412</v>
      </c>
      <c r="CA82" s="223">
        <f ca="1">(CA72*Control!$Y13)/Control!$K28</f>
        <v>17479.72685112185</v>
      </c>
      <c r="CB82" s="223">
        <f ca="1">(CB72*Control!$Y13)/Control!$K28</f>
        <v>17798.693666773044</v>
      </c>
      <c r="CC82" s="223">
        <f ca="1">(CC72*Control!$Y13)/Control!$K28</f>
        <v>18113.287018550585</v>
      </c>
      <c r="CD82" s="223">
        <f ca="1">(CD72*Control!$Y13)/Control!$K28</f>
        <v>18423.547417094171</v>
      </c>
      <c r="CE82" s="223">
        <f ca="1">(CE72*Control!$Y13)/Control!$K28</f>
        <v>18729.515047216886</v>
      </c>
      <c r="CF82" s="223">
        <f ca="1">(CF72*Control!$Y13)/Control!$K28</f>
        <v>19031.229770340058</v>
      </c>
    </row>
    <row r="83" spans="2:84" s="217" customFormat="1" x14ac:dyDescent="0.2">
      <c r="B83" s="213" t="s">
        <v>202</v>
      </c>
      <c r="C83" s="218"/>
      <c r="D83" s="223">
        <f ca="1">(D73*Control!$Y14)/Control!$K29</f>
        <v>3108.2075319029959</v>
      </c>
      <c r="E83" s="223">
        <f ca="1">(E73*Control!$Y14)/Control!$K29</f>
        <v>3116.0055218446696</v>
      </c>
      <c r="F83" s="223">
        <f ca="1">(F73*Control!$Y14)/Control!$K29</f>
        <v>3190.7350609463133</v>
      </c>
      <c r="G83" s="223">
        <f ca="1">(G73*Control!$Y14)/Control!$K29</f>
        <v>3266.297125309065</v>
      </c>
      <c r="H83" s="223">
        <f ca="1">(H73*Control!$Y14)/Control!$K29</f>
        <v>3342.6993336737028</v>
      </c>
      <c r="I83" s="223">
        <f ca="1">(I73*Control!$Y14)/Control!$K29</f>
        <v>3419.9493683511796</v>
      </c>
      <c r="J83" s="223">
        <f ca="1">(J73*Control!$Y14)/Control!$K29</f>
        <v>3498.054975725232</v>
      </c>
      <c r="K83" s="223">
        <f ca="1">(K73*Control!$Y14)/Control!$K29</f>
        <v>3577.0239667588148</v>
      </c>
      <c r="L83" s="223">
        <f ca="1">(L73*Control!$Y14)/Control!$K29</f>
        <v>3656.8642175044115</v>
      </c>
      <c r="M83" s="223">
        <f ca="1">(M73*Control!$Y14)/Control!$K29</f>
        <v>3737.5836696182346</v>
      </c>
      <c r="N83" s="223">
        <f ca="1">(N73*Control!$Y14)/Control!$K29</f>
        <v>3810.9631539763873</v>
      </c>
      <c r="O83" s="223">
        <f ca="1">(O73*Control!$Y14)/Control!$K29</f>
        <v>3910.6433829781954</v>
      </c>
      <c r="P83" s="223">
        <f ca="1">(P73*Control!$Y14)/Control!$K29</f>
        <v>4011.1045672131791</v>
      </c>
      <c r="Q83" s="223">
        <f ca="1">(Q73*Control!$Y14)/Control!$K29</f>
        <v>4112.3515550456777</v>
      </c>
      <c r="R83" s="223">
        <f ca="1">(R73*Control!$Y14)/Control!$K29</f>
        <v>4214.3892219909239</v>
      </c>
      <c r="S83" s="223">
        <f ca="1">(S73*Control!$Y14)/Control!$K29</f>
        <v>4317.2224708584417</v>
      </c>
      <c r="T83" s="223">
        <f ca="1">(T73*Control!$Y14)/Control!$K29</f>
        <v>4420.8562318961858</v>
      </c>
      <c r="U83" s="223">
        <f ca="1">(U73*Control!$Y14)/Control!$K29</f>
        <v>4525.2954629354072</v>
      </c>
      <c r="V83" s="223">
        <f ca="1">(V73*Control!$Y14)/Control!$K29</f>
        <v>4630.5451495362558</v>
      </c>
      <c r="W83" s="223">
        <f ca="1">(W73*Control!$Y14)/Control!$K29</f>
        <v>4736.6103051341224</v>
      </c>
      <c r="X83" s="223">
        <f ca="1">(X73*Control!$Y14)/Control!$K29</f>
        <v>4833.1625584958574</v>
      </c>
      <c r="Y83" s="223">
        <f ca="1">(Y73*Control!$Y14)/Control!$K29</f>
        <v>4966.7577442886468</v>
      </c>
      <c r="Z83" s="223">
        <f ca="1">(Z73*Control!$Y14)/Control!$K29</f>
        <v>5100.8982608229226</v>
      </c>
      <c r="AA83" s="223">
        <f ca="1">(AA73*Control!$Y14)/Control!$K29</f>
        <v>5235.5858211648401</v>
      </c>
      <c r="AB83" s="223">
        <f ca="1">(AB73*Control!$Y14)/Control!$K29</f>
        <v>5370.8221431957709</v>
      </c>
      <c r="AC83" s="223">
        <f ca="1">(AC73*Control!$Y14)/Control!$K29</f>
        <v>5506.6089496250206</v>
      </c>
      <c r="AD83" s="223">
        <f ca="1">(AD73*Control!$Y14)/Control!$K29</f>
        <v>5642.9479680025897</v>
      </c>
      <c r="AE83" s="223">
        <f ca="1">(AE73*Control!$Y14)/Control!$K29</f>
        <v>5779.8409307319598</v>
      </c>
      <c r="AF83" s="223">
        <f ca="1">(AF73*Control!$Y14)/Control!$K29</f>
        <v>5917.2895750829093</v>
      </c>
      <c r="AG83" s="223">
        <f ca="1">(AG73*Control!$Y14)/Control!$K29</f>
        <v>6055.2956432043775</v>
      </c>
      <c r="AH83" s="223">
        <f ca="1">(AH73*Control!$Y14)/Control!$K29</f>
        <v>6181.4624303045921</v>
      </c>
      <c r="AI83" s="223">
        <f ca="1">(AI73*Control!$Y14)/Control!$K29</f>
        <v>6361.7155294172499</v>
      </c>
      <c r="AJ83" s="223">
        <f ca="1">(AJ73*Control!$Y14)/Control!$K29</f>
        <v>6542.0105396681129</v>
      </c>
      <c r="AK83" s="223">
        <f ca="1">(AK73*Control!$Y14)/Control!$K29</f>
        <v>6722.3474683755767</v>
      </c>
      <c r="AL83" s="223">
        <f ca="1">(AL73*Control!$Y14)/Control!$K29</f>
        <v>6902.7263228591737</v>
      </c>
      <c r="AM83" s="223">
        <f ca="1">(AM73*Control!$Y14)/Control!$K29</f>
        <v>7083.1471104395723</v>
      </c>
      <c r="AN83" s="223">
        <f ca="1">(AN73*Control!$Y14)/Control!$K29</f>
        <v>7263.6098384385814</v>
      </c>
      <c r="AO83" s="223">
        <f ca="1">(AO73*Control!$Y14)/Control!$K29</f>
        <v>7444.1145141791385</v>
      </c>
      <c r="AP83" s="223">
        <f ca="1">(AP73*Control!$Y14)/Control!$K29</f>
        <v>7624.6611449853272</v>
      </c>
      <c r="AQ83" s="223">
        <f ca="1">(AQ73*Control!$Y14)/Control!$K29</f>
        <v>7805.2497381823614</v>
      </c>
      <c r="AR83" s="223">
        <f ca="1">(AR73*Control!$Y14)/Control!$K29</f>
        <v>7972.7827221901607</v>
      </c>
      <c r="AS83" s="223">
        <f ca="1">(AS73*Control!$Y14)/Control!$K29</f>
        <v>8214.1178630457616</v>
      </c>
      <c r="AT83" s="223">
        <f ca="1">(AT73*Control!$Y14)/Control!$K29</f>
        <v>8454.6990013919767</v>
      </c>
      <c r="AU83" s="223">
        <f ca="1">(AU73*Control!$Y14)/Control!$K29</f>
        <v>8694.5278747501852</v>
      </c>
      <c r="AV83" s="223">
        <f ca="1">(AV73*Control!$Y14)/Control!$K29</f>
        <v>8933.6062170972727</v>
      </c>
      <c r="AW83" s="223">
        <f ca="1">(AW73*Control!$Y14)/Control!$K29</f>
        <v>9171.935758872396</v>
      </c>
      <c r="AX83" s="223">
        <f ca="1">(AX73*Control!$Y14)/Control!$K29</f>
        <v>9409.5182269837387</v>
      </c>
      <c r="AY83" s="223">
        <f ca="1">(AY73*Control!$Y14)/Control!$K29</f>
        <v>9646.3553448152561</v>
      </c>
      <c r="AZ83" s="223">
        <f ca="1">(AZ73*Control!$Y14)/Control!$K29</f>
        <v>9882.4488322334146</v>
      </c>
      <c r="BA83" s="223">
        <f ca="1">(BA73*Control!$Y14)/Control!$K29</f>
        <v>10117.800405593885</v>
      </c>
      <c r="BB83" s="223">
        <f ca="1">(BB73*Control!$Y14)/Control!$K29</f>
        <v>10335.896866184534</v>
      </c>
      <c r="BC83" s="223">
        <f ca="1">(BC73*Control!$Y14)/Control!$K29</f>
        <v>10642.427562334138</v>
      </c>
      <c r="BD83" s="223">
        <f ca="1">(BD73*Control!$Y14)/Control!$K29</f>
        <v>10946.947172972421</v>
      </c>
      <c r="BE83" s="223">
        <f ca="1">(BE73*Control!$Y14)/Control!$K29</f>
        <v>11249.465256279134</v>
      </c>
      <c r="BF83" s="223">
        <f ca="1">(BF73*Control!$Y14)/Control!$K29</f>
        <v>11549.991330389821</v>
      </c>
      <c r="BG83" s="223">
        <f ca="1">(BG73*Control!$Y14)/Control!$K29</f>
        <v>11848.534873552579</v>
      </c>
      <c r="BH83" s="223">
        <f ca="1">(BH73*Control!$Y14)/Control!$K29</f>
        <v>12145.10532428423</v>
      </c>
      <c r="BI83" s="223">
        <f ca="1">(BI73*Control!$Y14)/Control!$K29</f>
        <v>12439.71208152592</v>
      </c>
      <c r="BJ83" s="223">
        <f ca="1">(BJ73*Control!$Y14)/Control!$K29</f>
        <v>12732.364504798115</v>
      </c>
      <c r="BK83" s="223">
        <f ca="1">(BK73*Control!$Y14)/Control!$K29</f>
        <v>13023.071914355038</v>
      </c>
      <c r="BL83" s="223">
        <f ca="1">(BL73*Control!$Y14)/Control!$K29</f>
        <v>13291.948448098683</v>
      </c>
      <c r="BM83" s="223">
        <f ca="1">(BM73*Control!$Y14)/Control!$K29</f>
        <v>13643.292450746325</v>
      </c>
      <c r="BN83" s="223">
        <f ca="1">(BN73*Control!$Y14)/Control!$K29</f>
        <v>13991.117450135109</v>
      </c>
      <c r="BO83" s="223">
        <f ca="1">(BO73*Control!$Y14)/Control!$K29</f>
        <v>14335.448411460271</v>
      </c>
      <c r="BP83" s="223">
        <f ca="1">(BP73*Control!$Y14)/Control!$K29</f>
        <v>14676.310144584997</v>
      </c>
      <c r="BQ83" s="223">
        <f ca="1">(BQ73*Control!$Y14)/Control!$K29</f>
        <v>15013.727304941787</v>
      </c>
      <c r="BR83" s="223">
        <f ca="1">(BR73*Control!$Y14)/Control!$K29</f>
        <v>15347.724394428724</v>
      </c>
      <c r="BS83" s="223">
        <f ca="1">(BS73*Control!$Y14)/Control!$K29</f>
        <v>15678.325762300823</v>
      </c>
      <c r="BT83" s="223">
        <f ca="1">(BT73*Control!$Y14)/Control!$K29</f>
        <v>16005.555606056407</v>
      </c>
      <c r="BU83" s="223">
        <f ca="1">(BU73*Control!$Y14)/Control!$K29</f>
        <v>16329.437972318552</v>
      </c>
      <c r="BV83" s="223">
        <f ca="1">(BV73*Control!$Y14)/Control!$K29</f>
        <v>16628.337179213791</v>
      </c>
      <c r="BW83" s="223">
        <f ca="1">(BW73*Control!$Y14)/Control!$K29</f>
        <v>16987.286195884386</v>
      </c>
      <c r="BX83" s="223">
        <f ca="1">(BX73*Control!$Y14)/Control!$K29</f>
        <v>17341.419497348208</v>
      </c>
      <c r="BY83" s="223">
        <f ca="1">(BY73*Control!$Y14)/Control!$K29</f>
        <v>17690.781421610071</v>
      </c>
      <c r="BZ83" s="223">
        <f ca="1">(BZ73*Control!$Y14)/Control!$K29</f>
        <v>18035.415951076604</v>
      </c>
      <c r="CA83" s="223">
        <f ca="1">(CA73*Control!$Y14)/Control!$K29</f>
        <v>18375.36671520922</v>
      </c>
      <c r="CB83" s="223">
        <f ca="1">(CB73*Control!$Y14)/Control!$K29</f>
        <v>18710.676993158078</v>
      </c>
      <c r="CC83" s="223">
        <f ca="1">(CC73*Control!$Y14)/Control!$K29</f>
        <v>19041.389716377274</v>
      </c>
      <c r="CD83" s="223">
        <f ca="1">(CD73*Control!$Y14)/Control!$K29</f>
        <v>19367.547471221398</v>
      </c>
      <c r="CE83" s="223">
        <f ca="1">(CE73*Control!$Y14)/Control!$K29</f>
        <v>19689.192501523474</v>
      </c>
      <c r="CF83" s="223">
        <f ca="1">(CF73*Control!$Y14)/Control!$K29</f>
        <v>20006.36671115458</v>
      </c>
    </row>
    <row r="84" spans="2:84" s="217" customFormat="1" x14ac:dyDescent="0.2">
      <c r="B84" s="213" t="s">
        <v>203</v>
      </c>
      <c r="C84" s="218"/>
      <c r="D84" s="223">
        <f ca="1">(D74*Control!$Y15)/Control!$K30</f>
        <v>2106.6253375228225</v>
      </c>
      <c r="E84" s="223">
        <f ca="1">(E74*Control!$Y15)/Control!$K30</f>
        <v>2127.8023418195116</v>
      </c>
      <c r="F84" s="223">
        <f ca="1">(F74*Control!$Y15)/Control!$K30</f>
        <v>2178.8323253880367</v>
      </c>
      <c r="G84" s="223">
        <f ca="1">(G74*Control!$Y15)/Control!$K30</f>
        <v>2230.430809068127</v>
      </c>
      <c r="H84" s="223">
        <f ca="1">(H74*Control!$Y15)/Control!$K30</f>
        <v>2282.6029954106534</v>
      </c>
      <c r="I84" s="223">
        <f ca="1">(I74*Control!$Y15)/Control!$K30</f>
        <v>2335.3541303761599</v>
      </c>
      <c r="J84" s="223">
        <f ca="1">(J74*Control!$Y15)/Control!$K30</f>
        <v>2388.6895036780793</v>
      </c>
      <c r="K84" s="223">
        <f ca="1">(K74*Control!$Y15)/Control!$K30</f>
        <v>2442.6144491285604</v>
      </c>
      <c r="L84" s="223">
        <f ca="1">(L74*Control!$Y15)/Control!$K30</f>
        <v>2497.1343449869369</v>
      </c>
      <c r="M84" s="223">
        <f ca="1">(M74*Control!$Y15)/Control!$K30</f>
        <v>2552.254614310853</v>
      </c>
      <c r="N84" s="223">
        <f ca="1">(N74*Control!$Y15)/Control!$K30</f>
        <v>2602.3626971614026</v>
      </c>
      <c r="O84" s="223">
        <f ca="1">(O74*Control!$Y15)/Control!$K30</f>
        <v>2670.430549122244</v>
      </c>
      <c r="P84" s="223">
        <f ca="1">(P74*Control!$Y15)/Control!$K30</f>
        <v>2739.0316858188576</v>
      </c>
      <c r="Q84" s="223">
        <f ca="1">(Q74*Control!$Y15)/Control!$K30</f>
        <v>2808.1694180155159</v>
      </c>
      <c r="R84" s="223">
        <f ca="1">(R74*Control!$Y15)/Control!$K30</f>
        <v>2877.8470750168067</v>
      </c>
      <c r="S84" s="223">
        <f ca="1">(S74*Control!$Y15)/Control!$K30</f>
        <v>2948.0680047655569</v>
      </c>
      <c r="T84" s="223">
        <f ca="1">(T74*Control!$Y15)/Control!$K30</f>
        <v>3018.8355739412555</v>
      </c>
      <c r="U84" s="223">
        <f ca="1">(U74*Control!$Y15)/Control!$K30</f>
        <v>3090.1531680589806</v>
      </c>
      <c r="V84" s="223">
        <f ca="1">(V74*Control!$Y15)/Control!$K30</f>
        <v>3162.0241915688243</v>
      </c>
      <c r="W84" s="223">
        <f ca="1">(W74*Control!$Y15)/Control!$K30</f>
        <v>3234.4520679558259</v>
      </c>
      <c r="X84" s="223">
        <f ca="1">(X74*Control!$Y15)/Control!$K30</f>
        <v>3300.3839430762587</v>
      </c>
      <c r="Y84" s="223">
        <f ca="1">(Y74*Control!$Y15)/Control!$K30</f>
        <v>3391.6110378723824</v>
      </c>
      <c r="Z84" s="223">
        <f ca="1">(Z74*Control!$Y15)/Control!$K30</f>
        <v>3483.210518386084</v>
      </c>
      <c r="AA84" s="223">
        <f ca="1">(AA74*Control!$Y15)/Control!$K30</f>
        <v>3575.1835544053865</v>
      </c>
      <c r="AB84" s="223">
        <f ca="1">(AB74*Control!$Y15)/Control!$K30</f>
        <v>3667.5313190064362</v>
      </c>
      <c r="AC84" s="223">
        <f ca="1">(AC74*Control!$Y15)/Control!$K30</f>
        <v>3760.2549885621997</v>
      </c>
      <c r="AD84" s="223">
        <f ca="1">(AD74*Control!$Y15)/Control!$K30</f>
        <v>3853.355742751166</v>
      </c>
      <c r="AE84" s="223">
        <f ca="1">(AE74*Control!$Y15)/Control!$K30</f>
        <v>3946.8347645660833</v>
      </c>
      <c r="AF84" s="223">
        <f ca="1">(AF74*Control!$Y15)/Control!$K30</f>
        <v>4040.6932403227129</v>
      </c>
      <c r="AG84" s="223">
        <f ca="1">(AG74*Control!$Y15)/Control!$K30</f>
        <v>4134.9323596686063</v>
      </c>
      <c r="AH84" s="223">
        <f ca="1">(AH74*Control!$Y15)/Control!$K30</f>
        <v>4221.086881802823</v>
      </c>
      <c r="AI84" s="223">
        <f ca="1">(AI74*Control!$Y15)/Control!$K30</f>
        <v>4344.1749099479794</v>
      </c>
      <c r="AJ84" s="223">
        <f ca="1">(AJ74*Control!$Y15)/Control!$K30</f>
        <v>4467.2915576252553</v>
      </c>
      <c r="AK84" s="223">
        <f ca="1">(AK74*Control!$Y15)/Control!$K30</f>
        <v>4590.4368298321024</v>
      </c>
      <c r="AL84" s="223">
        <f ca="1">(AL74*Control!$Y15)/Control!$K30</f>
        <v>4713.6107315667568</v>
      </c>
      <c r="AM84" s="223">
        <f ca="1">(AM74*Control!$Y15)/Control!$K30</f>
        <v>4836.8132678282245</v>
      </c>
      <c r="AN84" s="223">
        <f ca="1">(AN74*Control!$Y15)/Control!$K30</f>
        <v>4960.0444436162907</v>
      </c>
      <c r="AO84" s="223">
        <f ca="1">(AO74*Control!$Y15)/Control!$K30</f>
        <v>5083.3042639315172</v>
      </c>
      <c r="AP84" s="223">
        <f ca="1">(AP74*Control!$Y15)/Control!$K30</f>
        <v>5206.5927337752391</v>
      </c>
      <c r="AQ84" s="223">
        <f ca="1">(AQ74*Control!$Y15)/Control!$K30</f>
        <v>5329.9098581495709</v>
      </c>
      <c r="AR84" s="223">
        <f ca="1">(AR74*Control!$Y15)/Control!$K30</f>
        <v>5444.3118007555213</v>
      </c>
      <c r="AS84" s="223">
        <f ca="1">(AS74*Control!$Y15)/Control!$K30</f>
        <v>5609.1104395182065</v>
      </c>
      <c r="AT84" s="223">
        <f ca="1">(AT74*Control!$Y15)/Control!$K30</f>
        <v>5773.3941984885578</v>
      </c>
      <c r="AU84" s="223">
        <f ca="1">(AU74*Control!$Y15)/Control!$K30</f>
        <v>5937.1642641542012</v>
      </c>
      <c r="AV84" s="223">
        <f ca="1">(AV74*Control!$Y15)/Control!$K30</f>
        <v>6100.4218205823627</v>
      </c>
      <c r="AW84" s="223">
        <f ca="1">(AW74*Control!$Y15)/Control!$K30</f>
        <v>6263.1680494244838</v>
      </c>
      <c r="AX84" s="223">
        <f ca="1">(AX74*Control!$Y15)/Control!$K30</f>
        <v>6425.4041299208429</v>
      </c>
      <c r="AY84" s="223">
        <f ca="1">(AY74*Control!$Y15)/Control!$K30</f>
        <v>6587.1312389051536</v>
      </c>
      <c r="AZ84" s="223">
        <f ca="1">(AZ74*Control!$Y15)/Control!$K30</f>
        <v>6748.3505508091639</v>
      </c>
      <c r="BA84" s="223">
        <f ca="1">(BA74*Control!$Y15)/Control!$K30</f>
        <v>6909.0632376672429</v>
      </c>
      <c r="BB84" s="223">
        <f ca="1">(BB74*Control!$Y15)/Control!$K30</f>
        <v>7057.9930606171138</v>
      </c>
      <c r="BC84" s="223">
        <f ca="1">(BC74*Control!$Y15)/Control!$K30</f>
        <v>7267.3112827277337</v>
      </c>
      <c r="BD84" s="223">
        <f ca="1">(BD74*Control!$Y15)/Control!$K30</f>
        <v>7475.2562105851448</v>
      </c>
      <c r="BE84" s="223">
        <f ca="1">(BE74*Control!$Y15)/Control!$K30</f>
        <v>7681.8343711088892</v>
      </c>
      <c r="BF84" s="223">
        <f ca="1">(BF74*Control!$Y15)/Control!$K30</f>
        <v>7887.0522638738257</v>
      </c>
      <c r="BG84" s="223">
        <f ca="1">(BG74*Control!$Y15)/Control!$K30</f>
        <v>8090.9163612171988</v>
      </c>
      <c r="BH84" s="223">
        <f ca="1">(BH74*Control!$Y15)/Control!$K30</f>
        <v>8293.4331083452525</v>
      </c>
      <c r="BI84" s="223">
        <f ca="1">(BI74*Control!$Y15)/Control!$K30</f>
        <v>8494.6089234395095</v>
      </c>
      <c r="BJ84" s="223">
        <f ca="1">(BJ74*Control!$Y15)/Control!$K30</f>
        <v>8694.4501977625969</v>
      </c>
      <c r="BK84" s="223">
        <f ca="1">(BK74*Control!$Y15)/Control!$K30</f>
        <v>8892.9632957637004</v>
      </c>
      <c r="BL84" s="223">
        <f ca="1">(BL74*Control!$Y15)/Control!$K30</f>
        <v>9076.568914268717</v>
      </c>
      <c r="BM84" s="223">
        <f ca="1">(BM74*Control!$Y15)/Control!$K30</f>
        <v>9316.4884510766715</v>
      </c>
      <c r="BN84" s="223">
        <f ca="1">(BN74*Control!$Y15)/Control!$K30</f>
        <v>9554.004993599232</v>
      </c>
      <c r="BO84" s="223">
        <f ca="1">(BO74*Control!$Y15)/Control!$K30</f>
        <v>9789.1355896243767</v>
      </c>
      <c r="BP84" s="223">
        <f ca="1">(BP74*Control!$Y15)/Control!$K30</f>
        <v>10021.897180869708</v>
      </c>
      <c r="BQ84" s="223">
        <f ca="1">(BQ74*Control!$Y15)/Control!$K30</f>
        <v>10252.306603597941</v>
      </c>
      <c r="BR84" s="223">
        <f ca="1">(BR74*Control!$Y15)/Control!$K30</f>
        <v>10480.380589228947</v>
      </c>
      <c r="BS84" s="223">
        <f ca="1">(BS74*Control!$Y15)/Control!$K30</f>
        <v>10706.135764948414</v>
      </c>
      <c r="BT84" s="223">
        <f ca="1">(BT74*Control!$Y15)/Control!$K30</f>
        <v>10929.588654313127</v>
      </c>
      <c r="BU84" s="223">
        <f ca="1">(BU74*Control!$Y15)/Control!$K30</f>
        <v>11150.755677852865</v>
      </c>
      <c r="BV84" s="223">
        <f ca="1">(BV74*Control!$Y15)/Control!$K30</f>
        <v>11354.862646586067</v>
      </c>
      <c r="BW84" s="223">
        <f ca="1">(BW74*Control!$Y15)/Control!$K30</f>
        <v>11599.975350533858</v>
      </c>
      <c r="BX84" s="223">
        <f ca="1">(BX74*Control!$Y15)/Control!$K30</f>
        <v>11841.799584743047</v>
      </c>
      <c r="BY84" s="223">
        <f ca="1">(BY74*Control!$Y15)/Control!$K30</f>
        <v>12080.365625959854</v>
      </c>
      <c r="BZ84" s="223">
        <f ca="1">(BZ74*Control!$Y15)/Control!$K30</f>
        <v>12315.703508105964</v>
      </c>
      <c r="CA84" s="223">
        <f ca="1">(CA74*Control!$Y15)/Control!$K30</f>
        <v>12547.843024090111</v>
      </c>
      <c r="CB84" s="223">
        <f ca="1">(CB74*Control!$Y15)/Control!$K30</f>
        <v>12776.813727606739</v>
      </c>
      <c r="CC84" s="223">
        <f ca="1">(CC74*Control!$Y15)/Control!$K30</f>
        <v>13002.6449349218</v>
      </c>
      <c r="CD84" s="223">
        <f ca="1">(CD74*Control!$Y15)/Control!$K30</f>
        <v>13225.365726645834</v>
      </c>
      <c r="CE84" s="223">
        <f ca="1">(CE74*Control!$Y15)/Control!$K30</f>
        <v>13445.004949494381</v>
      </c>
      <c r="CF84" s="223">
        <f ca="1">(CF74*Control!$Y15)/Control!$K30</f>
        <v>13661.591218035821</v>
      </c>
    </row>
    <row r="85" spans="2:84" s="217" customFormat="1" x14ac:dyDescent="0.2">
      <c r="B85" s="213" t="s">
        <v>204</v>
      </c>
      <c r="C85" s="218"/>
      <c r="D85" s="223">
        <f ca="1">(D75*Control!$Y16)/Control!$K31</f>
        <v>606.0529353669325</v>
      </c>
      <c r="E85" s="223">
        <f ca="1">(E75*Control!$Y16)/Control!$K31</f>
        <v>628.73249672218901</v>
      </c>
      <c r="F85" s="223">
        <f ca="1">(F75*Control!$Y16)/Control!$K31</f>
        <v>643.81106902112197</v>
      </c>
      <c r="G85" s="223">
        <f ca="1">(G75*Control!$Y16)/Control!$K31</f>
        <v>659.05762433613495</v>
      </c>
      <c r="H85" s="223">
        <f ca="1">(H75*Control!$Y16)/Control!$K31</f>
        <v>674.47369994081816</v>
      </c>
      <c r="I85" s="223">
        <f ca="1">(I75*Control!$Y16)/Control!$K31</f>
        <v>690.06084593565276</v>
      </c>
      <c r="J85" s="223">
        <f ca="1">(J75*Control!$Y16)/Control!$K31</f>
        <v>705.82062534942338</v>
      </c>
      <c r="K85" s="223">
        <f ca="1">(K75*Control!$Y16)/Control!$K31</f>
        <v>721.75461424140576</v>
      </c>
      <c r="L85" s="223">
        <f ca="1">(L75*Control!$Y16)/Control!$K31</f>
        <v>737.86440180433408</v>
      </c>
      <c r="M85" s="223">
        <f ca="1">(M75*Control!$Y16)/Control!$K31</f>
        <v>754.15159046815268</v>
      </c>
      <c r="N85" s="223">
        <f ca="1">(N75*Control!$Y16)/Control!$K31</f>
        <v>768.95775594835879</v>
      </c>
      <c r="O85" s="223">
        <f ca="1">(O75*Control!$Y16)/Control!$K31</f>
        <v>789.07074167891244</v>
      </c>
      <c r="P85" s="223">
        <f ca="1">(P75*Control!$Y16)/Control!$K31</f>
        <v>809.3413047037111</v>
      </c>
      <c r="Q85" s="223">
        <f ca="1">(Q75*Control!$Y16)/Control!$K31</f>
        <v>829.77042330177676</v>
      </c>
      <c r="R85" s="223">
        <f ca="1">(R75*Control!$Y16)/Control!$K31</f>
        <v>850.35908123050422</v>
      </c>
      <c r="S85" s="223">
        <f ca="1">(S75*Control!$Y16)/Control!$K31</f>
        <v>871.10826775459611</v>
      </c>
      <c r="T85" s="223">
        <f ca="1">(T75*Control!$Y16)/Control!$K31</f>
        <v>892.01897767514572</v>
      </c>
      <c r="U85" s="223">
        <f ca="1">(U75*Control!$Y16)/Control!$K31</f>
        <v>913.09221135886776</v>
      </c>
      <c r="V85" s="223">
        <f ca="1">(V75*Control!$Y16)/Control!$K31</f>
        <v>934.32897476747689</v>
      </c>
      <c r="W85" s="223">
        <f ca="1">(W75*Control!$Y16)/Control!$K31</f>
        <v>955.73027948721744</v>
      </c>
      <c r="X85" s="223">
        <f ca="1">(X75*Control!$Y16)/Control!$K31</f>
        <v>975.21211682730984</v>
      </c>
      <c r="Y85" s="223">
        <f ca="1">(Y75*Control!$Y16)/Control!$K31</f>
        <v>1002.1682997165155</v>
      </c>
      <c r="Z85" s="223">
        <f ca="1">(Z75*Control!$Y16)/Control!$K31</f>
        <v>1029.234516773344</v>
      </c>
      <c r="AA85" s="223">
        <f ca="1">(AA75*Control!$Y16)/Control!$K31</f>
        <v>1056.4111136518982</v>
      </c>
      <c r="AB85" s="223">
        <f ca="1">(AB75*Control!$Y16)/Control!$K31</f>
        <v>1083.6984369778697</v>
      </c>
      <c r="AC85" s="223">
        <f ca="1">(AC75*Control!$Y16)/Control!$K31</f>
        <v>1111.0968343511097</v>
      </c>
      <c r="AD85" s="223">
        <f ca="1">(AD75*Control!$Y16)/Control!$K31</f>
        <v>1138.6066543481993</v>
      </c>
      <c r="AE85" s="223">
        <f ca="1">(AE75*Control!$Y16)/Control!$K31</f>
        <v>1166.2282465250314</v>
      </c>
      <c r="AF85" s="223">
        <f ca="1">(AF75*Control!$Y16)/Control!$K31</f>
        <v>1193.9619614193978</v>
      </c>
      <c r="AG85" s="223">
        <f ca="1">(AG75*Control!$Y16)/Control!$K31</f>
        <v>1221.8081505535813</v>
      </c>
      <c r="AH85" s="223">
        <f ca="1">(AH75*Control!$Y16)/Control!$K31</f>
        <v>1247.2654670429813</v>
      </c>
      <c r="AI85" s="223">
        <f ca="1">(AI75*Control!$Y16)/Control!$K31</f>
        <v>1283.6360672230485</v>
      </c>
      <c r="AJ85" s="223">
        <f ca="1">(AJ75*Control!$Y16)/Control!$K31</f>
        <v>1320.0151240302616</v>
      </c>
      <c r="AK85" s="223">
        <f ca="1">(AK75*Control!$Y16)/Control!$K31</f>
        <v>1356.4026389412916</v>
      </c>
      <c r="AL85" s="223">
        <f ca="1">(AL75*Control!$Y16)/Control!$K31</f>
        <v>1392.7986134330388</v>
      </c>
      <c r="AM85" s="223">
        <f ca="1">(AM75*Control!$Y16)/Control!$K31</f>
        <v>1429.203048982632</v>
      </c>
      <c r="AN85" s="223">
        <f ca="1">(AN75*Control!$Y16)/Control!$K31</f>
        <v>1465.6159470674304</v>
      </c>
      <c r="AO85" s="223">
        <f ca="1">(AO75*Control!$Y16)/Control!$K31</f>
        <v>1502.037309165022</v>
      </c>
      <c r="AP85" s="223">
        <f ca="1">(AP75*Control!$Y16)/Control!$K31</f>
        <v>1538.4671367532237</v>
      </c>
      <c r="AQ85" s="223">
        <f ca="1">(AQ75*Control!$Y16)/Control!$K31</f>
        <v>1574.9054313100823</v>
      </c>
      <c r="AR85" s="223">
        <f ca="1">(AR75*Control!$Y16)/Control!$K31</f>
        <v>1608.7094283675592</v>
      </c>
      <c r="AS85" s="223">
        <f ca="1">(AS75*Control!$Y16)/Control!$K31</f>
        <v>1657.4048603343181</v>
      </c>
      <c r="AT85" s="223">
        <f ca="1">(AT75*Control!$Y16)/Control!$K31</f>
        <v>1705.9481533385956</v>
      </c>
      <c r="AU85" s="223">
        <f ca="1">(AU75*Control!$Y16)/Control!$K31</f>
        <v>1754.3396579690132</v>
      </c>
      <c r="AV85" s="223">
        <f ca="1">(AV75*Control!$Y16)/Control!$K31</f>
        <v>1802.5797240990009</v>
      </c>
      <c r="AW85" s="223">
        <f ca="1">(AW75*Control!$Y16)/Control!$K31</f>
        <v>1850.6687008881631</v>
      </c>
      <c r="AX85" s="223">
        <f ca="1">(AX75*Control!$Y16)/Control!$K31</f>
        <v>1898.6069367836421</v>
      </c>
      <c r="AY85" s="223">
        <f ca="1">(AY75*Control!$Y16)/Control!$K31</f>
        <v>1946.3947795214788</v>
      </c>
      <c r="AZ85" s="223">
        <f ca="1">(AZ75*Control!$Y16)/Control!$K31</f>
        <v>1994.0325761279703</v>
      </c>
      <c r="BA85" s="223">
        <f ca="1">(BA75*Control!$Y16)/Control!$K31</f>
        <v>2041.5206729210256</v>
      </c>
      <c r="BB85" s="223">
        <f ca="1">(BB75*Control!$Y16)/Control!$K31</f>
        <v>2085.5271167914834</v>
      </c>
      <c r="BC85" s="223">
        <f ca="1">(BC75*Control!$Y16)/Control!$K31</f>
        <v>2147.3773965148507</v>
      </c>
      <c r="BD85" s="223">
        <f ca="1">(BD75*Control!$Y16)/Control!$K31</f>
        <v>2208.8218891419806</v>
      </c>
      <c r="BE85" s="223">
        <f ca="1">(BE75*Control!$Y16)/Control!$K31</f>
        <v>2269.8625232760974</v>
      </c>
      <c r="BF85" s="223">
        <f ca="1">(BF75*Control!$Y16)/Control!$K31</f>
        <v>2330.5012194405008</v>
      </c>
      <c r="BG85" s="223">
        <f ca="1">(BG75*Control!$Y16)/Control!$K31</f>
        <v>2390.7398901101938</v>
      </c>
      <c r="BH85" s="223">
        <f ca="1">(BH75*Control!$Y16)/Control!$K31</f>
        <v>2450.5804397433958</v>
      </c>
      <c r="BI85" s="223">
        <f ca="1">(BI75*Control!$Y16)/Control!$K31</f>
        <v>2510.0247648129375</v>
      </c>
      <c r="BJ85" s="223">
        <f ca="1">(BJ75*Control!$Y16)/Control!$K31</f>
        <v>2569.0747538375354</v>
      </c>
      <c r="BK85" s="223">
        <f ca="1">(BK75*Control!$Y16)/Control!$K31</f>
        <v>2627.7322874129527</v>
      </c>
      <c r="BL85" s="223">
        <f ca="1">(BL75*Control!$Y16)/Control!$K31</f>
        <v>2681.9848927303251</v>
      </c>
      <c r="BM85" s="223">
        <f ca="1">(BM75*Control!$Y16)/Control!$K31</f>
        <v>2752.8773867288496</v>
      </c>
      <c r="BN85" s="223">
        <f ca="1">(BN75*Control!$Y16)/Control!$K31</f>
        <v>2823.0598332693862</v>
      </c>
      <c r="BO85" s="223">
        <f ca="1">(BO75*Control!$Y16)/Control!$K31</f>
        <v>2892.5372697082753</v>
      </c>
      <c r="BP85" s="223">
        <f ca="1">(BP75*Control!$Y16)/Control!$K31</f>
        <v>2961.3147020597125</v>
      </c>
      <c r="BQ85" s="223">
        <f ca="1">(BQ75*Control!$Y16)/Control!$K31</f>
        <v>3029.3971051776111</v>
      </c>
      <c r="BR85" s="223">
        <f ca="1">(BR75*Control!$Y16)/Control!$K31</f>
        <v>3096.789422936456</v>
      </c>
      <c r="BS85" s="223">
        <f ca="1">(BS75*Control!$Y16)/Control!$K31</f>
        <v>3163.4965684111521</v>
      </c>
      <c r="BT85" s="223">
        <f ca="1">(BT75*Control!$Y16)/Control!$K31</f>
        <v>3229.5234240558702</v>
      </c>
      <c r="BU85" s="223">
        <f ca="1">(BU75*Control!$Y16)/Control!$K31</f>
        <v>3294.8748418819073</v>
      </c>
      <c r="BV85" s="223">
        <f ca="1">(BV75*Control!$Y16)/Control!$K31</f>
        <v>3355.1852788687097</v>
      </c>
      <c r="BW85" s="223">
        <f ca="1">(BW75*Control!$Y16)/Control!$K31</f>
        <v>3427.6122655107874</v>
      </c>
      <c r="BX85" s="223">
        <f ca="1">(BX75*Control!$Y16)/Control!$K31</f>
        <v>3499.0675605523861</v>
      </c>
      <c r="BY85" s="223">
        <f ca="1">(BY75*Control!$Y16)/Control!$K31</f>
        <v>3569.5601103005679</v>
      </c>
      <c r="BZ85" s="223">
        <f ca="1">(BZ75*Control!$Y16)/Control!$K31</f>
        <v>3639.0987893115289</v>
      </c>
      <c r="CA85" s="223">
        <f ca="1">(CA75*Control!$Y16)/Control!$K31</f>
        <v>3707.692400925891</v>
      </c>
      <c r="CB85" s="223">
        <f ca="1">(CB75*Control!$Y16)/Control!$K31</f>
        <v>3775.349677800175</v>
      </c>
      <c r="CC85" s="223">
        <f ca="1">(CC75*Control!$Y16)/Control!$K31</f>
        <v>3842.0792824344849</v>
      </c>
      <c r="CD85" s="223">
        <f ca="1">(CD75*Control!$Y16)/Control!$K31</f>
        <v>3907.8898076964124</v>
      </c>
      <c r="CE85" s="223">
        <f ca="1">(CE75*Control!$Y16)/Control!$K31</f>
        <v>3972.789777341226</v>
      </c>
      <c r="CF85" s="223">
        <f ca="1">(CF75*Control!$Y16)/Control!$K31</f>
        <v>4036.7876465283184</v>
      </c>
    </row>
    <row r="86" spans="2:84" s="217" customFormat="1" x14ac:dyDescent="0.2">
      <c r="B86" s="213" t="s">
        <v>205</v>
      </c>
      <c r="C86" s="218"/>
      <c r="D86" s="224">
        <f ca="1">D80*Control!$K34*Control!$L42*Control!$B$43</f>
        <v>388357110.81855303</v>
      </c>
      <c r="E86" s="224">
        <f ca="1">E80*Control!$K34*Control!$L42*Control!$B$43</f>
        <v>401491517.79287285</v>
      </c>
      <c r="F86" s="224">
        <f ca="1">F80*Control!$K34*Control!$L42*Control!$B$43</f>
        <v>411120277.30311906</v>
      </c>
      <c r="G86" s="224">
        <f ca="1">G80*Control!$K34*Control!$L42*Control!$B$43</f>
        <v>420856306.11114639</v>
      </c>
      <c r="H86" s="224">
        <f ca="1">H80*Control!$K34*Control!$L42*Control!$B$43</f>
        <v>430700585.87720859</v>
      </c>
      <c r="I86" s="224">
        <f ca="1">I80*Control!$K34*Control!$L42*Control!$B$43</f>
        <v>440654106.45245552</v>
      </c>
      <c r="J86" s="224">
        <f ca="1">J80*Control!$K34*Control!$L42*Control!$B$43</f>
        <v>450717865.9436928</v>
      </c>
      <c r="K86" s="224">
        <f ca="1">K80*Control!$K34*Control!$L42*Control!$B$43</f>
        <v>460892870.77863604</v>
      </c>
      <c r="L86" s="224">
        <f ca="1">L80*Control!$K34*Control!$L42*Control!$B$43</f>
        <v>471180135.77166224</v>
      </c>
      <c r="M86" s="224">
        <f ca="1">M80*Control!$K34*Control!$L42*Control!$B$43</f>
        <v>481580684.19006383</v>
      </c>
      <c r="N86" s="224">
        <f ca="1">N80*Control!$K34*Control!$L42*Control!$B$43</f>
        <v>491035491.42826498</v>
      </c>
      <c r="O86" s="224">
        <f ca="1">O80*Control!$K34*Control!$L42*Control!$B$43</f>
        <v>503879106.19509184</v>
      </c>
      <c r="P86" s="224">
        <f ca="1">P80*Control!$K34*Control!$L42*Control!$B$43</f>
        <v>516823345.61428142</v>
      </c>
      <c r="Q86" s="224">
        <f ca="1">Q80*Control!$K34*Control!$L42*Control!$B$43</f>
        <v>529868834.38870966</v>
      </c>
      <c r="R86" s="224">
        <f ca="1">R80*Control!$K34*Control!$L42*Control!$B$43</f>
        <v>543016200.71959543</v>
      </c>
      <c r="S86" s="224">
        <f ca="1">S80*Control!$K34*Control!$L42*Control!$B$43</f>
        <v>556266076.32497787</v>
      </c>
      <c r="T86" s="224">
        <f ca="1">T80*Control!$K34*Control!$L42*Control!$B$43</f>
        <v>569619096.45828664</v>
      </c>
      <c r="U86" s="224">
        <f ca="1">U80*Control!$K34*Control!$L42*Control!$B$43</f>
        <v>583075899.92700946</v>
      </c>
      <c r="V86" s="224">
        <f ca="1">V80*Control!$K34*Control!$L42*Control!$B$43</f>
        <v>596637129.11145163</v>
      </c>
      <c r="W86" s="224">
        <f ca="1">W80*Control!$K34*Control!$L42*Control!$B$43</f>
        <v>610303429.98359251</v>
      </c>
      <c r="X86" s="224">
        <f ca="1">X80*Control!$K34*Control!$L42*Control!$B$43</f>
        <v>622744011.10999811</v>
      </c>
      <c r="Y86" s="224">
        <f ca="1">Y80*Control!$K34*Control!$L42*Control!$B$43</f>
        <v>639957504.34590244</v>
      </c>
      <c r="Z86" s="224">
        <f ca="1">Z80*Control!$K34*Control!$L42*Control!$B$43</f>
        <v>657241262.44214129</v>
      </c>
      <c r="AA86" s="224">
        <f ca="1">AA80*Control!$K34*Control!$L42*Control!$B$43</f>
        <v>674595506.12413001</v>
      </c>
      <c r="AB86" s="224">
        <f ca="1">AB80*Control!$K34*Control!$L42*Control!$B$43</f>
        <v>692020456.73771513</v>
      </c>
      <c r="AC86" s="224">
        <f ca="1">AC80*Control!$K34*Control!$L42*Control!$B$43</f>
        <v>709516336.25081456</v>
      </c>
      <c r="AD86" s="224">
        <f ca="1">AD80*Control!$K34*Control!$L42*Control!$B$43</f>
        <v>727083367.25505972</v>
      </c>
      <c r="AE86" s="224">
        <f ca="1">AE80*Control!$K34*Control!$L42*Control!$B$43</f>
        <v>744721772.96744478</v>
      </c>
      <c r="AF86" s="224">
        <f ca="1">AF80*Control!$K34*Control!$L42*Control!$B$43</f>
        <v>762431777.23197746</v>
      </c>
      <c r="AG86" s="224">
        <f ca="1">AG80*Control!$K34*Control!$L42*Control!$B$43</f>
        <v>780213604.52133536</v>
      </c>
      <c r="AH86" s="224">
        <f ca="1">AH80*Control!$K34*Control!$L42*Control!$B$43</f>
        <v>796469962.42924082</v>
      </c>
      <c r="AI86" s="224">
        <f ca="1">AI80*Control!$K34*Control!$L42*Control!$B$43</f>
        <v>819695238.09375358</v>
      </c>
      <c r="AJ86" s="224">
        <f ca="1">AJ80*Control!$K34*Control!$L42*Control!$B$43</f>
        <v>842925913.93026304</v>
      </c>
      <c r="AK86" s="224">
        <f ca="1">AK80*Control!$K34*Control!$L42*Control!$B$43</f>
        <v>866161990.88173008</v>
      </c>
      <c r="AL86" s="224">
        <f ca="1">AL80*Control!$K34*Control!$L42*Control!$B$43</f>
        <v>889403469.89126325</v>
      </c>
      <c r="AM86" s="224">
        <f ca="1">AM80*Control!$K34*Control!$L42*Control!$B$43</f>
        <v>912650351.90211689</v>
      </c>
      <c r="AN86" s="224">
        <f ca="1">AN80*Control!$K34*Control!$L42*Control!$B$43</f>
        <v>935902637.85769296</v>
      </c>
      <c r="AO86" s="224">
        <f ca="1">AO80*Control!$K34*Control!$L42*Control!$B$43</f>
        <v>959160328.70153797</v>
      </c>
      <c r="AP86" s="224">
        <f ca="1">AP80*Control!$K34*Control!$L42*Control!$B$43</f>
        <v>982423425.37734604</v>
      </c>
      <c r="AQ86" s="224">
        <f ca="1">AQ80*Control!$K34*Control!$L42*Control!$B$43</f>
        <v>1005691928.8289578</v>
      </c>
      <c r="AR86" s="224">
        <f ca="1">AR80*Control!$K34*Control!$L42*Control!$B$43</f>
        <v>1027278241.2919768</v>
      </c>
      <c r="AS86" s="224">
        <f ca="1">AS80*Control!$K34*Control!$L42*Control!$B$43</f>
        <v>1058373826.8145404</v>
      </c>
      <c r="AT86" s="224">
        <f ca="1">AT80*Control!$K34*Control!$L42*Control!$B$43</f>
        <v>1089372260.5115831</v>
      </c>
      <c r="AU86" s="224">
        <f ca="1">AU80*Control!$K34*Control!$L42*Control!$B$43</f>
        <v>1120273766.2595136</v>
      </c>
      <c r="AV86" s="224">
        <f ca="1">AV80*Control!$K34*Control!$L42*Control!$B$43</f>
        <v>1151078567.4780388</v>
      </c>
      <c r="AW86" s="224">
        <f ca="1">AW80*Control!$K34*Control!$L42*Control!$B$43</f>
        <v>1181786887.1310363</v>
      </c>
      <c r="AX86" s="224">
        <f ca="1">AX80*Control!$K34*Control!$L42*Control!$B$43</f>
        <v>1212398947.7274241</v>
      </c>
      <c r="AY86" s="224">
        <f ca="1">AY80*Control!$K34*Control!$L42*Control!$B$43</f>
        <v>1242914971.3220301</v>
      </c>
      <c r="AZ86" s="224">
        <f ca="1">AZ80*Control!$K34*Control!$L42*Control!$B$43</f>
        <v>1273335179.516459</v>
      </c>
      <c r="BA86" s="224">
        <f ca="1">BA80*Control!$K34*Control!$L42*Control!$B$43</f>
        <v>1303659793.4599581</v>
      </c>
      <c r="BB86" s="224">
        <f ca="1">BB80*Control!$K34*Control!$L42*Control!$B$43</f>
        <v>1331761118.1623416</v>
      </c>
      <c r="BC86" s="224">
        <f ca="1">BC80*Control!$K34*Control!$L42*Control!$B$43</f>
        <v>1371257027.9579954</v>
      </c>
      <c r="BD86" s="224">
        <f ca="1">BD80*Control!$K34*Control!$L42*Control!$B$43</f>
        <v>1410493813.1274228</v>
      </c>
      <c r="BE86" s="224">
        <f ca="1">BE80*Control!$K34*Control!$L42*Control!$B$43</f>
        <v>1449472705.2243009</v>
      </c>
      <c r="BF86" s="224">
        <f ca="1">BF80*Control!$K34*Control!$L42*Control!$B$43</f>
        <v>1488194930.6426849</v>
      </c>
      <c r="BG86" s="224">
        <f ca="1">BG80*Control!$K34*Control!$L42*Control!$B$43</f>
        <v>1526661710.637208</v>
      </c>
      <c r="BH86" s="224">
        <f ca="1">BH80*Control!$K34*Control!$L42*Control!$B$43</f>
        <v>1564874261.3432012</v>
      </c>
      <c r="BI86" s="224">
        <f ca="1">BI80*Control!$K34*Control!$L42*Control!$B$43</f>
        <v>1602833793.7967439</v>
      </c>
      <c r="BJ86" s="224">
        <f ca="1">BJ80*Control!$K34*Control!$L42*Control!$B$43</f>
        <v>1640541513.9546337</v>
      </c>
      <c r="BK86" s="224">
        <f ca="1">BK80*Control!$K34*Control!$L42*Control!$B$43</f>
        <v>1677998622.7142863</v>
      </c>
      <c r="BL86" s="224">
        <f ca="1">BL80*Control!$K34*Control!$L42*Control!$B$43</f>
        <v>1712642863.6884027</v>
      </c>
      <c r="BM86" s="224">
        <f ca="1">BM80*Control!$K34*Control!$L42*Control!$B$43</f>
        <v>1757912884.3107312</v>
      </c>
      <c r="BN86" s="224">
        <f ca="1">BN80*Control!$K34*Control!$L42*Control!$B$43</f>
        <v>1802729487.9135842</v>
      </c>
      <c r="BO86" s="224">
        <f ca="1">BO80*Control!$K34*Control!$L42*Control!$B$43</f>
        <v>1847095891.2159009</v>
      </c>
      <c r="BP86" s="224">
        <f ca="1">BP80*Control!$K34*Control!$L42*Control!$B$43</f>
        <v>1891015290.9223716</v>
      </c>
      <c r="BQ86" s="224">
        <f ca="1">BQ80*Control!$K34*Control!$L42*Control!$B$43</f>
        <v>1934490863.8395829</v>
      </c>
      <c r="BR86" s="224">
        <f ca="1">BR80*Control!$K34*Control!$L42*Control!$B$43</f>
        <v>1977525766.9914944</v>
      </c>
      <c r="BS86" s="224">
        <f ca="1">BS80*Control!$K34*Control!$L42*Control!$B$43</f>
        <v>2020123137.7342944</v>
      </c>
      <c r="BT86" s="224">
        <f ca="1">BT80*Control!$K34*Control!$L42*Control!$B$43</f>
        <v>2062286093.8706002</v>
      </c>
      <c r="BU86" s="224">
        <f ca="1">BU80*Control!$K34*Control!$L42*Control!$B$43</f>
        <v>2104017733.7630363</v>
      </c>
      <c r="BV86" s="224">
        <f ca="1">BV80*Control!$K34*Control!$L42*Control!$B$43</f>
        <v>2142530340.0143487</v>
      </c>
      <c r="BW86" s="224">
        <f ca="1">BW80*Control!$K34*Control!$L42*Control!$B$43</f>
        <v>2188780255.2174702</v>
      </c>
      <c r="BX86" s="224">
        <f ca="1">BX80*Control!$K34*Control!$L42*Control!$B$43</f>
        <v>2234409674.4484239</v>
      </c>
      <c r="BY86" s="224">
        <f ca="1">BY80*Control!$K34*Control!$L42*Control!$B$43</f>
        <v>2279424310.5768828</v>
      </c>
      <c r="BZ86" s="224">
        <f ca="1">BZ80*Control!$K34*Control!$L42*Control!$B$43</f>
        <v>2323829830.654357</v>
      </c>
      <c r="CA86" s="224">
        <f ca="1">CA80*Control!$K34*Control!$L42*Control!$B$43</f>
        <v>2367631856.2560201</v>
      </c>
      <c r="CB86" s="224">
        <f ca="1">CB80*Control!$K34*Control!$L42*Control!$B$43</f>
        <v>2410835963.8200865</v>
      </c>
      <c r="CC86" s="224">
        <f ca="1">CC80*Control!$K34*Control!$L42*Control!$B$43</f>
        <v>2453447684.9847836</v>
      </c>
      <c r="CD86" s="224">
        <f ca="1">CD80*Control!$K34*Control!$L42*Control!$B$43</f>
        <v>2495472506.9229031</v>
      </c>
      <c r="CE86" s="224">
        <f ca="1">CE80*Control!$K34*Control!$L42*Control!$B$43</f>
        <v>2536915872.6739712</v>
      </c>
      <c r="CF86" s="224">
        <f ca="1">CF80*Control!$K34*Control!$L42*Control!$B$43</f>
        <v>2577783181.4740462</v>
      </c>
    </row>
    <row r="87" spans="2:84" s="217" customFormat="1" x14ac:dyDescent="0.2">
      <c r="B87" s="213" t="s">
        <v>206</v>
      </c>
      <c r="C87" s="218"/>
      <c r="D87" s="224">
        <f ca="1">D81*Control!$K35*Control!$L43*Control!$B$43</f>
        <v>950072355.71207786</v>
      </c>
      <c r="E87" s="224">
        <f ca="1">E81*Control!$K35*Control!$L43*Control!$B$43</f>
        <v>1007011939.3179406</v>
      </c>
      <c r="F87" s="224">
        <f ca="1">F81*Control!$K35*Control!$L43*Control!$B$43</f>
        <v>1031162561.3517847</v>
      </c>
      <c r="G87" s="224">
        <f ca="1">G81*Control!$K35*Control!$L43*Control!$B$43</f>
        <v>1055582233.6220555</v>
      </c>
      <c r="H87" s="224">
        <f ca="1">H81*Control!$K35*Control!$L43*Control!$B$43</f>
        <v>1080273418.3049648</v>
      </c>
      <c r="I87" s="224">
        <f ca="1">I81*Control!$K35*Control!$L43*Control!$B$43</f>
        <v>1105238598.1209295</v>
      </c>
      <c r="J87" s="224">
        <f ca="1">J81*Control!$K35*Control!$L43*Control!$B$43</f>
        <v>1130480276.4969997</v>
      </c>
      <c r="K87" s="224">
        <f ca="1">K81*Control!$K35*Control!$L43*Control!$B$43</f>
        <v>1156000977.7305264</v>
      </c>
      <c r="L87" s="224">
        <f ca="1">L81*Control!$K35*Control!$L43*Control!$B$43</f>
        <v>1181803247.1540809</v>
      </c>
      <c r="M87" s="224">
        <f ca="1">M81*Control!$K35*Control!$L43*Control!$B$43</f>
        <v>1207889651.3016286</v>
      </c>
      <c r="N87" s="224">
        <f ca="1">N81*Control!$K35*Control!$L43*Control!$B$43</f>
        <v>1231603968.9203706</v>
      </c>
      <c r="O87" s="224">
        <f ca="1">O81*Control!$K35*Control!$L43*Control!$B$43</f>
        <v>1263818047.1493056</v>
      </c>
      <c r="P87" s="224">
        <f ca="1">P81*Control!$K35*Control!$L43*Control!$B$43</f>
        <v>1296284509.9788461</v>
      </c>
      <c r="Q87" s="224">
        <f ca="1">Q81*Control!$K35*Control!$L43*Control!$B$43</f>
        <v>1329004924.275413</v>
      </c>
      <c r="R87" s="224">
        <f ca="1">R81*Control!$K35*Control!$L43*Control!$B$43</f>
        <v>1361980865.6798944</v>
      </c>
      <c r="S87" s="224">
        <f ca="1">S81*Control!$K35*Control!$L43*Control!$B$43</f>
        <v>1395213918.6539917</v>
      </c>
      <c r="T87" s="224">
        <f ca="1">T81*Control!$K35*Control!$L43*Control!$B$43</f>
        <v>1428705676.5267997</v>
      </c>
      <c r="U87" s="224">
        <f ca="1">U81*Control!$K35*Control!$L43*Control!$B$43</f>
        <v>1462457741.5416231</v>
      </c>
      <c r="V87" s="224">
        <f ca="1">V81*Control!$K35*Control!$L43*Control!$B$43</f>
        <v>1496471724.9030333</v>
      </c>
      <c r="W87" s="224">
        <f ca="1">W81*Control!$K35*Control!$L43*Control!$B$43</f>
        <v>1530749246.824162</v>
      </c>
      <c r="X87" s="224">
        <f ca="1">X81*Control!$K35*Control!$L43*Control!$B$43</f>
        <v>1561952446.3261712</v>
      </c>
      <c r="Y87" s="224">
        <f ca="1">Y81*Control!$K35*Control!$L43*Control!$B$43</f>
        <v>1605126951.0485311</v>
      </c>
      <c r="Z87" s="224">
        <f ca="1">Z81*Control!$K35*Control!$L43*Control!$B$43</f>
        <v>1648477692.5481381</v>
      </c>
      <c r="AA87" s="224">
        <f ca="1">AA81*Control!$K35*Control!$L43*Control!$B$43</f>
        <v>1692005224.4436271</v>
      </c>
      <c r="AB87" s="224">
        <f ca="1">AB81*Control!$K35*Control!$L43*Control!$B$43</f>
        <v>1735710101.9097826</v>
      </c>
      <c r="AC87" s="224">
        <f ca="1">AC81*Control!$K35*Control!$L43*Control!$B$43</f>
        <v>1779592881.6816559</v>
      </c>
      <c r="AD87" s="224">
        <f ca="1">AD81*Control!$K35*Control!$L43*Control!$B$43</f>
        <v>1823654122.0586848</v>
      </c>
      <c r="AE87" s="224">
        <f ca="1">AE81*Control!$K35*Control!$L43*Control!$B$43</f>
        <v>1867894382.908824</v>
      </c>
      <c r="AF87" s="224">
        <f ca="1">AF81*Control!$K35*Control!$L43*Control!$B$43</f>
        <v>1912314225.6726937</v>
      </c>
      <c r="AG87" s="224">
        <f ca="1">AG81*Control!$K35*Control!$L43*Control!$B$43</f>
        <v>1956914213.3677287</v>
      </c>
      <c r="AH87" s="224">
        <f ca="1">AH81*Control!$K35*Control!$L43*Control!$B$43</f>
        <v>1997688053.091815</v>
      </c>
      <c r="AI87" s="224">
        <f ca="1">AI81*Control!$K35*Control!$L43*Control!$B$43</f>
        <v>2055941158.4460046</v>
      </c>
      <c r="AJ87" s="224">
        <f ca="1">AJ81*Control!$K35*Control!$L43*Control!$B$43</f>
        <v>2114207808.3881116</v>
      </c>
      <c r="AK87" s="224">
        <f ca="1">AK81*Control!$K35*Control!$L43*Control!$B$43</f>
        <v>2172488005.2832503</v>
      </c>
      <c r="AL87" s="224">
        <f ca="1">AL81*Control!$K35*Control!$L43*Control!$B$43</f>
        <v>2230781751.4969034</v>
      </c>
      <c r="AM87" s="224">
        <f ca="1">AM81*Control!$K35*Control!$L43*Control!$B$43</f>
        <v>2289089049.3949194</v>
      </c>
      <c r="AN87" s="224">
        <f ca="1">AN81*Control!$K35*Control!$L43*Control!$B$43</f>
        <v>2347409901.3435173</v>
      </c>
      <c r="AO87" s="224">
        <f ca="1">AO81*Control!$K35*Control!$L43*Control!$B$43</f>
        <v>2405744309.7092795</v>
      </c>
      <c r="AP87" s="224">
        <f ca="1">AP81*Control!$K35*Control!$L43*Control!$B$43</f>
        <v>2464092276.859159</v>
      </c>
      <c r="AQ87" s="224">
        <f ca="1">AQ81*Control!$K35*Control!$L43*Control!$B$43</f>
        <v>2522453805.1604738</v>
      </c>
      <c r="AR87" s="224">
        <f ca="1">AR81*Control!$K35*Control!$L43*Control!$B$43</f>
        <v>2576596099.9882512</v>
      </c>
      <c r="AS87" s="224">
        <f ca="1">AS81*Control!$K35*Control!$L43*Control!$B$43</f>
        <v>2654589351.578896</v>
      </c>
      <c r="AT87" s="224">
        <f ca="1">AT81*Control!$K35*Control!$L43*Control!$B$43</f>
        <v>2732338929.1357775</v>
      </c>
      <c r="AU87" s="224">
        <f ca="1">AU81*Control!$K35*Control!$L43*Control!$B$43</f>
        <v>2809845394.1806908</v>
      </c>
      <c r="AV87" s="224">
        <f ca="1">AV81*Control!$K35*Control!$L43*Control!$B$43</f>
        <v>2887109307.0899429</v>
      </c>
      <c r="AW87" s="224">
        <f ca="1">AW81*Control!$K35*Control!$L43*Control!$B$43</f>
        <v>2964131227.0965395</v>
      </c>
      <c r="AX87" s="224">
        <f ca="1">AX81*Control!$K35*Control!$L43*Control!$B$43</f>
        <v>3040911712.2923651</v>
      </c>
      <c r="AY87" s="224">
        <f ca="1">AY81*Control!$K35*Control!$L43*Control!$B$43</f>
        <v>3117451319.6303697</v>
      </c>
      <c r="AZ87" s="224">
        <f ca="1">AZ81*Control!$K35*Control!$L43*Control!$B$43</f>
        <v>3193750604.9267364</v>
      </c>
      <c r="BA87" s="224">
        <f ca="1">BA81*Control!$K35*Control!$L43*Control!$B$43</f>
        <v>3269810122.8630543</v>
      </c>
      <c r="BB87" s="224">
        <f ca="1">BB81*Control!$K35*Control!$L43*Control!$B$43</f>
        <v>3340293236.7942753</v>
      </c>
      <c r="BC87" s="224">
        <f ca="1">BC81*Control!$K35*Control!$L43*Control!$B$43</f>
        <v>3439355981.2903676</v>
      </c>
      <c r="BD87" s="224">
        <f ca="1">BD81*Control!$K35*Control!$L43*Control!$B$43</f>
        <v>3537768795.2781959</v>
      </c>
      <c r="BE87" s="224">
        <f ca="1">BE81*Control!$K35*Control!$L43*Control!$B$43</f>
        <v>3635534767.7127528</v>
      </c>
      <c r="BF87" s="224">
        <f ca="1">BF81*Control!$K35*Control!$L43*Control!$B$43</f>
        <v>3732656974.6077871</v>
      </c>
      <c r="BG87" s="224">
        <f ca="1">BG81*Control!$K35*Control!$L43*Control!$B$43</f>
        <v>3829138479.0864592</v>
      </c>
      <c r="BH87" s="224">
        <f ca="1">BH81*Control!$K35*Control!$L43*Control!$B$43</f>
        <v>3924982331.4318247</v>
      </c>
      <c r="BI87" s="224">
        <f ca="1">BI81*Control!$K35*Control!$L43*Control!$B$43</f>
        <v>4020191569.1370974</v>
      </c>
      <c r="BJ87" s="224">
        <f ca="1">BJ81*Control!$K35*Control!$L43*Control!$B$43</f>
        <v>4114769216.9557614</v>
      </c>
      <c r="BK87" s="224">
        <f ca="1">BK81*Control!$K35*Control!$L43*Control!$B$43</f>
        <v>4208718286.9514704</v>
      </c>
      <c r="BL87" s="224">
        <f ca="1">BL81*Control!$K35*Control!$L43*Control!$B$43</f>
        <v>4295612185.4699459</v>
      </c>
      <c r="BM87" s="224">
        <f ca="1">BM81*Control!$K35*Control!$L43*Control!$B$43</f>
        <v>4409157422.3837013</v>
      </c>
      <c r="BN87" s="224">
        <f ca="1">BN81*Control!$K35*Control!$L43*Control!$B$43</f>
        <v>4521565409.0277472</v>
      </c>
      <c r="BO87" s="224">
        <f ca="1">BO81*Control!$K35*Control!$L43*Control!$B$43</f>
        <v>4632844213.5034723</v>
      </c>
      <c r="BP87" s="224">
        <f ca="1">BP81*Control!$K35*Control!$L43*Control!$B$43</f>
        <v>4743001853.7129917</v>
      </c>
      <c r="BQ87" s="224">
        <f ca="1">BQ81*Control!$K35*Control!$L43*Control!$B$43</f>
        <v>4852046297.6504335</v>
      </c>
      <c r="BR87" s="224">
        <f ca="1">BR81*Control!$K35*Control!$L43*Control!$B$43</f>
        <v>4959985463.6916065</v>
      </c>
      <c r="BS87" s="224">
        <f ca="1">BS81*Control!$K35*Control!$L43*Control!$B$43</f>
        <v>5066827220.8820534</v>
      </c>
      <c r="BT87" s="224">
        <f ca="1">BT81*Control!$K35*Control!$L43*Control!$B$43</f>
        <v>5172579389.2234936</v>
      </c>
      <c r="BU87" s="224">
        <f ca="1">BU81*Control!$K35*Control!$L43*Control!$B$43</f>
        <v>5277249739.9587011</v>
      </c>
      <c r="BV87" s="224">
        <f ca="1">BV81*Control!$K35*Control!$L43*Control!$B$43</f>
        <v>5373846183.3065786</v>
      </c>
      <c r="BW87" s="224">
        <f ca="1">BW81*Control!$K35*Control!$L43*Control!$B$43</f>
        <v>5489849183.4892826</v>
      </c>
      <c r="BX87" s="224">
        <f ca="1">BX81*Control!$K35*Control!$L43*Control!$B$43</f>
        <v>5604295869.6017895</v>
      </c>
      <c r="BY87" s="224">
        <f ca="1">BY81*Control!$K35*Control!$L43*Control!$B$43</f>
        <v>5717200570.5355511</v>
      </c>
      <c r="BZ87" s="224">
        <f ca="1">BZ81*Control!$K35*Control!$L43*Control!$B$43</f>
        <v>5828577500.2619343</v>
      </c>
      <c r="CA87" s="224">
        <f ca="1">CA81*Control!$K35*Control!$L43*Control!$B$43</f>
        <v>5938440758.6895752</v>
      </c>
      <c r="CB87" s="224">
        <f ca="1">CB81*Control!$K35*Control!$L43*Control!$B$43</f>
        <v>6046804332.5156126</v>
      </c>
      <c r="CC87" s="224">
        <f ca="1">CC81*Control!$K35*Control!$L43*Control!$B$43</f>
        <v>6153682096.0708542</v>
      </c>
      <c r="CD87" s="224">
        <f ca="1">CD81*Control!$K35*Control!$L43*Control!$B$43</f>
        <v>6259087812.1589031</v>
      </c>
      <c r="CE87" s="224">
        <f ca="1">CE81*Control!$K35*Control!$L43*Control!$B$43</f>
        <v>6363035132.8892975</v>
      </c>
      <c r="CF87" s="224">
        <f ca="1">CF81*Control!$K35*Control!$L43*Control!$B$43</f>
        <v>6465537600.5047016</v>
      </c>
    </row>
    <row r="88" spans="2:84" s="217" customFormat="1" x14ac:dyDescent="0.2">
      <c r="B88" s="213" t="s">
        <v>207</v>
      </c>
      <c r="C88" s="218"/>
      <c r="D88" s="224">
        <f ca="1">D82*Control!$K36*Control!$L44*Control!$B$43</f>
        <v>330634147.87708676</v>
      </c>
      <c r="E88" s="224">
        <f ca="1">E82*Control!$K36*Control!$L44*Control!$B$43</f>
        <v>338248414.64787531</v>
      </c>
      <c r="F88" s="224">
        <f ca="1">F82*Control!$K36*Control!$L44*Control!$B$43</f>
        <v>346360447.74916482</v>
      </c>
      <c r="G88" s="224">
        <f ca="1">G82*Control!$K36*Control!$L44*Control!$B$43</f>
        <v>354562853.04086179</v>
      </c>
      <c r="H88" s="224">
        <f ca="1">H82*Control!$K36*Control!$L44*Control!$B$43</f>
        <v>362856457.55165887</v>
      </c>
      <c r="I88" s="224">
        <f ca="1">I82*Control!$K36*Control!$L44*Control!$B$43</f>
        <v>371242095.21091145</v>
      </c>
      <c r="J88" s="224">
        <f ca="1">J82*Control!$K36*Control!$L44*Control!$B$43</f>
        <v>379720606.9031955</v>
      </c>
      <c r="K88" s="224">
        <f ca="1">K82*Control!$K36*Control!$L44*Control!$B$43</f>
        <v>388292840.52328396</v>
      </c>
      <c r="L88" s="224">
        <f ca="1">L82*Control!$K36*Control!$L44*Control!$B$43</f>
        <v>396959651.0315401</v>
      </c>
      <c r="M88" s="224">
        <f ca="1">M82*Control!$K36*Control!$L44*Control!$B$43</f>
        <v>405721900.50973594</v>
      </c>
      <c r="N88" s="224">
        <f ca="1">N82*Control!$K36*Control!$L44*Control!$B$43</f>
        <v>413687382.33619285</v>
      </c>
      <c r="O88" s="224">
        <f ca="1">O82*Control!$K36*Control!$L44*Control!$B$43</f>
        <v>424507866.15393502</v>
      </c>
      <c r="P88" s="224">
        <f ca="1">P82*Control!$K36*Control!$L44*Control!$B$43</f>
        <v>435413124.19188344</v>
      </c>
      <c r="Q88" s="224">
        <f ca="1">Q82*Control!$K36*Control!$L44*Control!$B$43</f>
        <v>446403682.74948925</v>
      </c>
      <c r="R88" s="224">
        <f ca="1">R82*Control!$K36*Control!$L44*Control!$B$43</f>
        <v>457480071.07348526</v>
      </c>
      <c r="S88" s="224">
        <f ca="1">S82*Control!$K36*Control!$L44*Control!$B$43</f>
        <v>468642821.37345374</v>
      </c>
      <c r="T88" s="224">
        <f ca="1">T82*Control!$K36*Control!$L44*Control!$B$43</f>
        <v>479892468.83747238</v>
      </c>
      <c r="U88" s="224">
        <f ca="1">U82*Control!$K36*Control!$L44*Control!$B$43</f>
        <v>491229551.64783931</v>
      </c>
      <c r="V88" s="224">
        <f ca="1">V82*Control!$K36*Control!$L44*Control!$B$43</f>
        <v>502654610.99687934</v>
      </c>
      <c r="W88" s="224">
        <f ca="1">W82*Control!$K36*Control!$L44*Control!$B$43</f>
        <v>514168191.10282964</v>
      </c>
      <c r="X88" s="224">
        <f ca="1">X82*Control!$K36*Control!$L44*Control!$B$43</f>
        <v>524649127.32703161</v>
      </c>
      <c r="Y88" s="224">
        <f ca="1">Y82*Control!$K36*Control!$L44*Control!$B$43</f>
        <v>539151144.36199081</v>
      </c>
      <c r="Z88" s="224">
        <f ca="1">Z82*Control!$K36*Control!$L44*Control!$B$43</f>
        <v>553712358.10896015</v>
      </c>
      <c r="AA88" s="224">
        <f ca="1">AA82*Control!$K36*Control!$L44*Control!$B$43</f>
        <v>568332954.52460051</v>
      </c>
      <c r="AB88" s="224">
        <f ca="1">AB82*Control!$K36*Control!$L44*Control!$B$43</f>
        <v>583013120.08827448</v>
      </c>
      <c r="AC88" s="224">
        <f ca="1">AC82*Control!$K36*Control!$L44*Control!$B$43</f>
        <v>597753041.80342638</v>
      </c>
      <c r="AD88" s="224">
        <f ca="1">AD82*Control!$K36*Control!$L44*Control!$B$43</f>
        <v>612552907.19896662</v>
      </c>
      <c r="AE88" s="224">
        <f ca="1">AE82*Control!$K36*Control!$L44*Control!$B$43</f>
        <v>627412904.33066106</v>
      </c>
      <c r="AF88" s="224">
        <f ca="1">AF82*Control!$K36*Control!$L44*Control!$B$43</f>
        <v>642333221.78252172</v>
      </c>
      <c r="AG88" s="224">
        <f ca="1">AG82*Control!$K36*Control!$L44*Control!$B$43</f>
        <v>657314048.66820228</v>
      </c>
      <c r="AH88" s="224">
        <f ca="1">AH82*Control!$K36*Control!$L44*Control!$B$43</f>
        <v>671009698.71345282</v>
      </c>
      <c r="AI88" s="224">
        <f ca="1">AI82*Control!$K36*Control!$L44*Control!$B$43</f>
        <v>690576519.65616894</v>
      </c>
      <c r="AJ88" s="224">
        <f ca="1">AJ82*Control!$K36*Control!$L44*Control!$B$43</f>
        <v>710147890.13362646</v>
      </c>
      <c r="AK88" s="224">
        <f ca="1">AK82*Control!$K36*Control!$L44*Control!$B$43</f>
        <v>729723810.94025123</v>
      </c>
      <c r="AL88" s="224">
        <f ca="1">AL82*Control!$K36*Control!$L44*Control!$B$43</f>
        <v>749304282.87059259</v>
      </c>
      <c r="AM88" s="224">
        <f ca="1">AM82*Control!$K36*Control!$L44*Control!$B$43</f>
        <v>768889306.71932316</v>
      </c>
      <c r="AN88" s="224">
        <f ca="1">AN82*Control!$K36*Control!$L44*Control!$B$43</f>
        <v>788478883.28123927</v>
      </c>
      <c r="AO88" s="224">
        <f ca="1">AO82*Control!$K36*Control!$L44*Control!$B$43</f>
        <v>808073013.3512603</v>
      </c>
      <c r="AP88" s="224">
        <f ca="1">AP82*Control!$K36*Control!$L44*Control!$B$43</f>
        <v>827671697.72442913</v>
      </c>
      <c r="AQ88" s="224">
        <f ca="1">AQ82*Control!$K36*Control!$L44*Control!$B$43</f>
        <v>847274937.19591236</v>
      </c>
      <c r="AR88" s="224">
        <f ca="1">AR82*Control!$K36*Control!$L44*Control!$B$43</f>
        <v>865460965.07084727</v>
      </c>
      <c r="AS88" s="224">
        <f ca="1">AS82*Control!$K36*Control!$L44*Control!$B$43</f>
        <v>891658362.03530002</v>
      </c>
      <c r="AT88" s="224">
        <f ca="1">AT82*Control!$K36*Control!$L44*Control!$B$43</f>
        <v>917773910.56708252</v>
      </c>
      <c r="AU88" s="224">
        <f ca="1">AU82*Control!$K36*Control!$L44*Control!$B$43</f>
        <v>943807799.27750409</v>
      </c>
      <c r="AV88" s="224">
        <f ca="1">AV82*Control!$K36*Control!$L44*Control!$B$43</f>
        <v>969760216.39311481</v>
      </c>
      <c r="AW88" s="224">
        <f ca="1">AW82*Control!$K36*Control!$L44*Control!$B$43</f>
        <v>995631349.75643682</v>
      </c>
      <c r="AX88" s="224">
        <f ca="1">AX82*Control!$K36*Control!$L44*Control!$B$43</f>
        <v>1021421386.826697</v>
      </c>
      <c r="AY88" s="224">
        <f ca="1">AY82*Control!$K36*Control!$L44*Control!$B$43</f>
        <v>1047130514.680562</v>
      </c>
      <c r="AZ88" s="224">
        <f ca="1">AZ82*Control!$K36*Control!$L44*Control!$B$43</f>
        <v>1072758920.0128665</v>
      </c>
      <c r="BA88" s="224">
        <f ca="1">BA82*Control!$K36*Control!$L44*Control!$B$43</f>
        <v>1098306789.1373436</v>
      </c>
      <c r="BB88" s="224">
        <f ca="1">BB82*Control!$K36*Control!$L44*Control!$B$43</f>
        <v>1121981582.4164944</v>
      </c>
      <c r="BC88" s="224">
        <f ca="1">BC82*Control!$K36*Control!$L44*Control!$B$43</f>
        <v>1155256080.6436229</v>
      </c>
      <c r="BD88" s="224">
        <f ca="1">BD82*Control!$K36*Control!$L44*Control!$B$43</f>
        <v>1188312271.6595862</v>
      </c>
      <c r="BE88" s="224">
        <f ca="1">BE82*Control!$K36*Control!$L44*Control!$B$43</f>
        <v>1221151193.0232322</v>
      </c>
      <c r="BF88" s="224">
        <f ca="1">BF82*Control!$K36*Control!$L44*Control!$B$43</f>
        <v>1253773877.9465334</v>
      </c>
      <c r="BG88" s="224">
        <f ca="1">BG82*Control!$K36*Control!$L44*Control!$B$43</f>
        <v>1286181355.3116021</v>
      </c>
      <c r="BH88" s="224">
        <f ca="1">BH82*Control!$K36*Control!$L44*Control!$B$43</f>
        <v>1318374649.6876459</v>
      </c>
      <c r="BI88" s="224">
        <f ca="1">BI82*Control!$K36*Control!$L44*Control!$B$43</f>
        <v>1350354781.3478544</v>
      </c>
      <c r="BJ88" s="224">
        <f ca="1">BJ82*Control!$K36*Control!$L44*Control!$B$43</f>
        <v>1382122766.286227</v>
      </c>
      <c r="BK88" s="224">
        <f ca="1">BK82*Control!$K36*Control!$L44*Control!$B$43</f>
        <v>1413679616.2343369</v>
      </c>
      <c r="BL88" s="224">
        <f ca="1">BL82*Control!$K36*Control!$L44*Control!$B$43</f>
        <v>1442866682.444387</v>
      </c>
      <c r="BM88" s="224">
        <f ca="1">BM82*Control!$K36*Control!$L44*Control!$B$43</f>
        <v>1481005751.6539142</v>
      </c>
      <c r="BN88" s="224">
        <f ca="1">BN82*Control!$K36*Control!$L44*Control!$B$43</f>
        <v>1518762826.2709117</v>
      </c>
      <c r="BO88" s="224">
        <f ca="1">BO82*Control!$K36*Control!$L44*Control!$B$43</f>
        <v>1556140616.3154864</v>
      </c>
      <c r="BP88" s="224">
        <f ca="1">BP82*Control!$K36*Control!$L44*Control!$B$43</f>
        <v>1593141814.9461529</v>
      </c>
      <c r="BQ88" s="224">
        <f ca="1">BQ82*Control!$K36*Control!$L44*Control!$B$43</f>
        <v>1629769098.5576742</v>
      </c>
      <c r="BR88" s="224">
        <f ca="1">BR82*Control!$K36*Control!$L44*Control!$B$43</f>
        <v>1666025126.8783574</v>
      </c>
      <c r="BS88" s="224">
        <f ca="1">BS82*Control!$K36*Control!$L44*Control!$B$43</f>
        <v>1701912543.0668106</v>
      </c>
      <c r="BT88" s="224">
        <f ca="1">BT82*Control!$K36*Control!$L44*Control!$B$43</f>
        <v>1737433973.8081598</v>
      </c>
      <c r="BU88" s="224">
        <f ca="1">BU82*Control!$K36*Control!$L44*Control!$B$43</f>
        <v>1772592029.4097316</v>
      </c>
      <c r="BV88" s="224">
        <f ca="1">BV82*Control!$K36*Control!$L44*Control!$B$43</f>
        <v>1805038114.8194995</v>
      </c>
      <c r="BW88" s="224">
        <f ca="1">BW82*Control!$K36*Control!$L44*Control!$B$43</f>
        <v>1844002724.820576</v>
      </c>
      <c r="BX88" s="224">
        <f ca="1">BX82*Control!$K36*Control!$L44*Control!$B$43</f>
        <v>1882444579.6235361</v>
      </c>
      <c r="BY88" s="224">
        <f ca="1">BY82*Control!$K36*Control!$L44*Control!$B$43</f>
        <v>1920368492.2045364</v>
      </c>
      <c r="BZ88" s="224">
        <f ca="1">BZ82*Control!$K36*Control!$L44*Control!$B$43</f>
        <v>1957779236.9388642</v>
      </c>
      <c r="CA88" s="224">
        <f ca="1">CA82*Control!$K36*Control!$L44*Control!$B$43</f>
        <v>1994681549.8889189</v>
      </c>
      <c r="CB88" s="224">
        <f ca="1">CB82*Control!$K36*Control!$L44*Control!$B$43</f>
        <v>2031080129.0901394</v>
      </c>
      <c r="CC88" s="224">
        <f ca="1">CC82*Control!$K36*Control!$L44*Control!$B$43</f>
        <v>2066979634.8348818</v>
      </c>
      <c r="CD88" s="224">
        <f ca="1">CD82*Control!$K36*Control!$L44*Control!$B$43</f>
        <v>2102384689.9542842</v>
      </c>
      <c r="CE88" s="224">
        <f ca="1">CE82*Control!$K36*Control!$L44*Control!$B$43</f>
        <v>2137299880.0981078</v>
      </c>
      <c r="CF88" s="224">
        <f ca="1">CF82*Control!$K36*Control!$L44*Control!$B$43</f>
        <v>2171729754.0125856</v>
      </c>
    </row>
    <row r="89" spans="2:84" s="217" customFormat="1" x14ac:dyDescent="0.2">
      <c r="B89" s="213" t="s">
        <v>208</v>
      </c>
      <c r="C89" s="218"/>
      <c r="D89" s="224">
        <f ca="1">D83*Control!$K37*Control!$L45*Control!$B$43</f>
        <v>305661128.68734062</v>
      </c>
      <c r="E89" s="224">
        <f ca="1">E83*Control!$K37*Control!$L45*Control!$B$43</f>
        <v>306427983.01820481</v>
      </c>
      <c r="F89" s="224">
        <f ca="1">F83*Control!$K37*Control!$L45*Control!$B$43</f>
        <v>313776885.89346045</v>
      </c>
      <c r="G89" s="224">
        <f ca="1">G83*Control!$K37*Control!$L45*Control!$B$43</f>
        <v>321207659.30289346</v>
      </c>
      <c r="H89" s="224">
        <f ca="1">H83*Control!$K37*Control!$L45*Control!$B$43</f>
        <v>328721052.47347188</v>
      </c>
      <c r="I89" s="224">
        <f ca="1">I83*Control!$K37*Control!$L45*Control!$B$43</f>
        <v>336317820.88365501</v>
      </c>
      <c r="J89" s="224">
        <f ca="1">J83*Control!$K37*Control!$L45*Control!$B$43</f>
        <v>343998726.3128193</v>
      </c>
      <c r="K89" s="224">
        <f ca="1">K83*Control!$K37*Control!$L45*Control!$B$43</f>
        <v>351764536.89106184</v>
      </c>
      <c r="L89" s="224">
        <f ca="1">L83*Control!$K37*Control!$L45*Control!$B$43</f>
        <v>359616027.14938384</v>
      </c>
      <c r="M89" s="224">
        <f ca="1">M83*Control!$K37*Control!$L45*Control!$B$43</f>
        <v>367553978.07025719</v>
      </c>
      <c r="N89" s="224">
        <f ca="1">N83*Control!$K37*Control!$L45*Control!$B$43</f>
        <v>374770116.56203794</v>
      </c>
      <c r="O89" s="224">
        <f ca="1">O83*Control!$K37*Control!$L45*Control!$B$43</f>
        <v>384572670.28207576</v>
      </c>
      <c r="P89" s="224">
        <f ca="1">P83*Control!$K37*Control!$L45*Control!$B$43</f>
        <v>394452023.13974398</v>
      </c>
      <c r="Q89" s="224">
        <f ca="1">Q83*Control!$K37*Control!$L45*Control!$B$43</f>
        <v>404408651.92319202</v>
      </c>
      <c r="R89" s="224">
        <f ca="1">R83*Control!$K37*Control!$L45*Control!$B$43</f>
        <v>414443036.0905875</v>
      </c>
      <c r="S89" s="224">
        <f ca="1">S83*Control!$K37*Control!$L45*Control!$B$43</f>
        <v>424555657.78421915</v>
      </c>
      <c r="T89" s="224">
        <f ca="1">T83*Control!$K37*Control!$L45*Control!$B$43</f>
        <v>434747001.84467089</v>
      </c>
      <c r="U89" s="224">
        <f ca="1">U83*Control!$K37*Control!$L45*Control!$B$43</f>
        <v>445017555.82506788</v>
      </c>
      <c r="V89" s="224">
        <f ca="1">V83*Control!$K37*Control!$L45*Control!$B$43</f>
        <v>455367810.00539541</v>
      </c>
      <c r="W89" s="224">
        <f ca="1">W83*Control!$K37*Control!$L45*Control!$B$43</f>
        <v>465798257.40688968</v>
      </c>
      <c r="X89" s="224">
        <f ca="1">X83*Control!$K37*Control!$L45*Control!$B$43</f>
        <v>475293206.00248265</v>
      </c>
      <c r="Y89" s="224">
        <f ca="1">Y83*Control!$K37*Control!$L45*Control!$B$43</f>
        <v>488430956.57334548</v>
      </c>
      <c r="Z89" s="224">
        <f ca="1">Z83*Control!$K37*Control!$L45*Control!$B$43</f>
        <v>501622334.96932626</v>
      </c>
      <c r="AA89" s="224">
        <f ca="1">AA83*Control!$K37*Control!$L45*Control!$B$43</f>
        <v>514867509.65335035</v>
      </c>
      <c r="AB89" s="224">
        <f ca="1">AB83*Control!$K37*Control!$L45*Control!$B$43</f>
        <v>528166649.56187212</v>
      </c>
      <c r="AC89" s="224">
        <f ca="1">AC83*Control!$K37*Control!$L45*Control!$B$43</f>
        <v>541519924.10612452</v>
      </c>
      <c r="AD89" s="224">
        <f ca="1">AD83*Control!$K37*Control!$L45*Control!$B$43</f>
        <v>554927503.17337465</v>
      </c>
      <c r="AE89" s="224">
        <f ca="1">AE83*Control!$K37*Control!$L45*Control!$B$43</f>
        <v>568389557.12818098</v>
      </c>
      <c r="AF89" s="224">
        <f ca="1">AF83*Control!$K37*Control!$L45*Control!$B$43</f>
        <v>581906256.81365323</v>
      </c>
      <c r="AG89" s="224">
        <f ca="1">AG83*Control!$K37*Control!$L45*Control!$B$43</f>
        <v>595477773.55271852</v>
      </c>
      <c r="AH89" s="224">
        <f ca="1">AH83*Control!$K37*Control!$L45*Control!$B$43</f>
        <v>607885015.39615369</v>
      </c>
      <c r="AI89" s="224">
        <f ca="1">AI83*Control!$K37*Control!$L45*Control!$B$43</f>
        <v>625611105.16289234</v>
      </c>
      <c r="AJ89" s="224">
        <f ca="1">AJ83*Control!$K37*Control!$L45*Control!$B$43</f>
        <v>643341316.47096229</v>
      </c>
      <c r="AK89" s="224">
        <f ca="1">AK83*Control!$K37*Control!$L45*Control!$B$43</f>
        <v>661075650.04005408</v>
      </c>
      <c r="AL89" s="224">
        <f ca="1">AL83*Control!$K37*Control!$L45*Control!$B$43</f>
        <v>678814106.58997118</v>
      </c>
      <c r="AM89" s="224">
        <f ca="1">AM83*Control!$K37*Control!$L45*Control!$B$43</f>
        <v>696556686.84062755</v>
      </c>
      <c r="AN89" s="224">
        <f ca="1">AN83*Control!$K37*Control!$L45*Control!$B$43</f>
        <v>714303391.51205015</v>
      </c>
      <c r="AO89" s="224">
        <f ca="1">AO83*Control!$K37*Control!$L45*Control!$B$43</f>
        <v>732054221.32437634</v>
      </c>
      <c r="AP89" s="224">
        <f ca="1">AP83*Control!$K37*Control!$L45*Control!$B$43</f>
        <v>749809176.99785709</v>
      </c>
      <c r="AQ89" s="224">
        <f ca="1">AQ83*Control!$K37*Control!$L45*Control!$B$43</f>
        <v>767568259.25285351</v>
      </c>
      <c r="AR89" s="224">
        <f ca="1">AR83*Control!$K37*Control!$L45*Control!$B$43</f>
        <v>784043452.90018034</v>
      </c>
      <c r="AS89" s="224">
        <f ca="1">AS83*Control!$K37*Control!$L45*Control!$B$43</f>
        <v>807776350.65192008</v>
      </c>
      <c r="AT89" s="224">
        <f ca="1">AT83*Control!$K37*Control!$L45*Control!$B$43</f>
        <v>831435099.79688692</v>
      </c>
      <c r="AU89" s="224">
        <f ca="1">AU83*Control!$K37*Control!$L45*Control!$B$43</f>
        <v>855019871.20293331</v>
      </c>
      <c r="AV89" s="224">
        <f ca="1">AV83*Control!$K37*Control!$L45*Control!$B$43</f>
        <v>878530835.38934577</v>
      </c>
      <c r="AW89" s="224">
        <f ca="1">AW83*Control!$K37*Control!$L45*Control!$B$43</f>
        <v>901968162.52751148</v>
      </c>
      <c r="AX89" s="224">
        <f ca="1">AX83*Control!$K37*Control!$L45*Control!$B$43</f>
        <v>925332022.44158101</v>
      </c>
      <c r="AY89" s="224">
        <f ca="1">AY83*Control!$K37*Control!$L45*Control!$B$43</f>
        <v>948622584.60913217</v>
      </c>
      <c r="AZ89" s="224">
        <f ca="1">AZ83*Control!$K37*Control!$L45*Control!$B$43</f>
        <v>971840018.161834</v>
      </c>
      <c r="BA89" s="224">
        <f ca="1">BA83*Control!$K37*Control!$L45*Control!$B$43</f>
        <v>994984491.8861028</v>
      </c>
      <c r="BB89" s="224">
        <f ca="1">BB83*Control!$K37*Control!$L45*Control!$B$43</f>
        <v>1016432097.8205872</v>
      </c>
      <c r="BC89" s="224">
        <f ca="1">BC83*Control!$K37*Control!$L45*Control!$B$43</f>
        <v>1046576326.4799392</v>
      </c>
      <c r="BD89" s="224">
        <f ca="1">BD83*Control!$K37*Control!$L45*Control!$B$43</f>
        <v>1076522784.9901078</v>
      </c>
      <c r="BE89" s="224">
        <f ca="1">BE83*Control!$K37*Control!$L45*Control!$B$43</f>
        <v>1106272413.30249</v>
      </c>
      <c r="BF89" s="224">
        <f ca="1">BF83*Control!$K37*Control!$L45*Control!$B$43</f>
        <v>1135826147.4305351</v>
      </c>
      <c r="BG89" s="224">
        <f ca="1">BG83*Control!$K37*Control!$L45*Control!$B$43</f>
        <v>1165184919.4651604</v>
      </c>
      <c r="BH89" s="224">
        <f ca="1">BH83*Control!$K37*Control!$L45*Control!$B$43</f>
        <v>1194349657.5901113</v>
      </c>
      <c r="BI89" s="224">
        <f ca="1">BI83*Control!$K37*Control!$L45*Control!$B$43</f>
        <v>1223321286.097259</v>
      </c>
      <c r="BJ89" s="224">
        <f ca="1">BJ83*Control!$K37*Control!$L45*Control!$B$43</f>
        <v>1252100725.4018464</v>
      </c>
      <c r="BK89" s="224">
        <f ca="1">BK83*Control!$K37*Control!$L45*Control!$B$43</f>
        <v>1280688892.0576744</v>
      </c>
      <c r="BL89" s="224">
        <f ca="1">BL83*Control!$K37*Control!$L45*Control!$B$43</f>
        <v>1307130210.3860245</v>
      </c>
      <c r="BM89" s="224">
        <f ca="1">BM83*Control!$K37*Control!$L45*Control!$B$43</f>
        <v>1341681379.6063933</v>
      </c>
      <c r="BN89" s="224">
        <f ca="1">BN83*Control!$K37*Control!$L45*Control!$B$43</f>
        <v>1375886490.0462866</v>
      </c>
      <c r="BO89" s="224">
        <f ca="1">BO83*Control!$K37*Control!$L45*Control!$B$43</f>
        <v>1409747996.7830031</v>
      </c>
      <c r="BP89" s="224">
        <f ca="1">BP83*Control!$K37*Control!$L45*Control!$B$43</f>
        <v>1443268339.6184888</v>
      </c>
      <c r="BQ89" s="224">
        <f ca="1">BQ83*Control!$K37*Control!$L45*Control!$B$43</f>
        <v>1476449943.1679754</v>
      </c>
      <c r="BR89" s="224">
        <f ca="1">BR83*Control!$K37*Control!$L45*Control!$B$43</f>
        <v>1509295216.9481208</v>
      </c>
      <c r="BS89" s="224">
        <f ca="1">BS83*Control!$K37*Control!$L45*Control!$B$43</f>
        <v>1541806555.4646628</v>
      </c>
      <c r="BT89" s="224">
        <f ca="1">BT83*Control!$K37*Control!$L45*Control!$B$43</f>
        <v>1573986338.299587</v>
      </c>
      <c r="BU89" s="224">
        <f ca="1">BU83*Control!$K37*Control!$L45*Control!$B$43</f>
        <v>1605836930.1978066</v>
      </c>
      <c r="BV89" s="224">
        <f ca="1">BV83*Control!$K37*Control!$L45*Control!$B$43</f>
        <v>1635230678.2038841</v>
      </c>
      <c r="BW89" s="224">
        <f ca="1">BW83*Control!$K37*Control!$L45*Control!$B$43</f>
        <v>1670529724.5032706</v>
      </c>
      <c r="BX89" s="224">
        <f ca="1">BX83*Control!$K37*Control!$L45*Control!$B$43</f>
        <v>1705355193.3692229</v>
      </c>
      <c r="BY89" s="224">
        <f ca="1">BY83*Control!$K37*Control!$L45*Control!$B$43</f>
        <v>1739711445.0011344</v>
      </c>
      <c r="BZ89" s="224">
        <f ca="1">BZ83*Control!$K37*Control!$L45*Control!$B$43</f>
        <v>1773602804.6288731</v>
      </c>
      <c r="CA89" s="224">
        <f ca="1">CA83*Control!$K37*Control!$L45*Control!$B$43</f>
        <v>1807033562.773675</v>
      </c>
      <c r="CB89" s="224">
        <f ca="1">CB83*Control!$K37*Control!$L45*Control!$B$43</f>
        <v>1840007975.5071654</v>
      </c>
      <c r="CC89" s="224">
        <f ca="1">CC83*Control!$K37*Control!$L45*Control!$B$43</f>
        <v>1872530264.7085412</v>
      </c>
      <c r="CD89" s="224">
        <f ca="1">CD83*Control!$K37*Control!$L45*Control!$B$43</f>
        <v>1904604618.319912</v>
      </c>
      <c r="CE89" s="224">
        <f ca="1">CE83*Control!$K37*Control!$L45*Control!$B$43</f>
        <v>1936235190.5998185</v>
      </c>
      <c r="CF89" s="224">
        <f ca="1">CF83*Control!$K37*Control!$L45*Control!$B$43</f>
        <v>1967426102.3749416</v>
      </c>
    </row>
    <row r="90" spans="2:84" s="217" customFormat="1" x14ac:dyDescent="0.2">
      <c r="B90" s="213" t="s">
        <v>209</v>
      </c>
      <c r="C90" s="218"/>
      <c r="D90" s="224">
        <f ca="1">D84*Control!$K38*Control!$L46*Control!$B$43</f>
        <v>202109634.88193959</v>
      </c>
      <c r="E90" s="224">
        <f ca="1">E84*Control!$K38*Control!$L46*Control!$B$43</f>
        <v>204141356.67416394</v>
      </c>
      <c r="F90" s="224">
        <f ca="1">F84*Control!$K38*Control!$L46*Control!$B$43</f>
        <v>209037173.29772824</v>
      </c>
      <c r="G90" s="224">
        <f ca="1">G84*Control!$K38*Control!$L46*Control!$B$43</f>
        <v>213987531.82199609</v>
      </c>
      <c r="H90" s="224">
        <f ca="1">H84*Control!$K38*Control!$L46*Control!$B$43</f>
        <v>218992931.3796981</v>
      </c>
      <c r="I90" s="224">
        <f ca="1">I84*Control!$K38*Control!$L46*Control!$B$43</f>
        <v>224053875.26828876</v>
      </c>
      <c r="J90" s="224">
        <f ca="1">J84*Control!$K38*Control!$L46*Control!$B$43</f>
        <v>229170870.98287493</v>
      </c>
      <c r="K90" s="224">
        <f ca="1">K84*Control!$K38*Control!$L46*Control!$B$43</f>
        <v>234344430.24939406</v>
      </c>
      <c r="L90" s="224">
        <f ca="1">L84*Control!$K38*Control!$L46*Control!$B$43</f>
        <v>239575069.0580467</v>
      </c>
      <c r="M90" s="224">
        <f ca="1">M84*Control!$K38*Control!$L46*Control!$B$43</f>
        <v>244863307.69698322</v>
      </c>
      <c r="N90" s="224">
        <f ca="1">N84*Control!$K38*Control!$L46*Control!$B$43</f>
        <v>249670677.16566497</v>
      </c>
      <c r="O90" s="224">
        <f ca="1">O84*Control!$K38*Control!$L46*Control!$B$43</f>
        <v>256201106.88278809</v>
      </c>
      <c r="P90" s="224">
        <f ca="1">P84*Control!$K38*Control!$L46*Control!$B$43</f>
        <v>262782699.9374612</v>
      </c>
      <c r="Q90" s="224">
        <f ca="1">Q84*Control!$K38*Control!$L46*Control!$B$43</f>
        <v>269415773.96440864</v>
      </c>
      <c r="R90" s="224">
        <f ca="1">R84*Control!$K38*Control!$L46*Control!$B$43</f>
        <v>276100648.37711245</v>
      </c>
      <c r="S90" s="224">
        <f ca="1">S84*Control!$K38*Control!$L46*Control!$B$43</f>
        <v>282837644.37720752</v>
      </c>
      <c r="T90" s="224">
        <f ca="1">T84*Control!$K38*Control!$L46*Control!$B$43</f>
        <v>289627084.96392405</v>
      </c>
      <c r="U90" s="224">
        <f ca="1">U84*Control!$K38*Control!$L46*Control!$B$43</f>
        <v>296469294.94357854</v>
      </c>
      <c r="V90" s="224">
        <f ca="1">V84*Control!$K38*Control!$L46*Control!$B$43</f>
        <v>303364600.93911296</v>
      </c>
      <c r="W90" s="224">
        <f ca="1">W84*Control!$K38*Control!$L46*Control!$B$43</f>
        <v>310313331.39968193</v>
      </c>
      <c r="X90" s="224">
        <f ca="1">X84*Control!$K38*Control!$L46*Control!$B$43</f>
        <v>316638835.49873626</v>
      </c>
      <c r="Y90" s="224">
        <f ca="1">Y84*Control!$K38*Control!$L46*Control!$B$43</f>
        <v>325391162.97347635</v>
      </c>
      <c r="Z90" s="224">
        <f ca="1">Z84*Control!$K38*Control!$L46*Control!$B$43</f>
        <v>334179217.1339609</v>
      </c>
      <c r="AA90" s="224">
        <f ca="1">AA84*Control!$K38*Control!$L46*Control!$B$43</f>
        <v>343003110.20965278</v>
      </c>
      <c r="AB90" s="224">
        <f ca="1">AB84*Control!$K38*Control!$L46*Control!$B$43</f>
        <v>351862954.7454775</v>
      </c>
      <c r="AC90" s="224">
        <f ca="1">AC84*Control!$K38*Control!$L46*Control!$B$43</f>
        <v>360758863.6026575</v>
      </c>
      <c r="AD90" s="224">
        <f ca="1">AD84*Control!$K38*Control!$L46*Control!$B$43</f>
        <v>369690949.95954686</v>
      </c>
      <c r="AE90" s="224">
        <f ca="1">AE84*Control!$K38*Control!$L46*Control!$B$43</f>
        <v>378659327.31247002</v>
      </c>
      <c r="AF90" s="224">
        <f ca="1">AF84*Control!$K38*Control!$L46*Control!$B$43</f>
        <v>387664109.47656107</v>
      </c>
      <c r="AG90" s="224">
        <f ca="1">AG84*Control!$K38*Control!$L46*Control!$B$43</f>
        <v>396705410.58660614</v>
      </c>
      <c r="AH90" s="224">
        <f ca="1">AH84*Control!$K38*Control!$L46*Control!$B$43</f>
        <v>404971075.4401629</v>
      </c>
      <c r="AI90" s="224">
        <f ca="1">AI84*Control!$K38*Control!$L46*Control!$B$43</f>
        <v>416780140.86040914</v>
      </c>
      <c r="AJ90" s="224">
        <f ca="1">AJ84*Control!$K38*Control!$L46*Control!$B$43</f>
        <v>428591952.03856707</v>
      </c>
      <c r="AK90" s="224">
        <f ca="1">AK84*Control!$K38*Control!$L46*Control!$B$43</f>
        <v>440406509.45409191</v>
      </c>
      <c r="AL90" s="224">
        <f ca="1">AL84*Control!$K38*Control!$L46*Control!$B$43</f>
        <v>452223813.58651471</v>
      </c>
      <c r="AM90" s="224">
        <f ca="1">AM84*Control!$K38*Control!$L46*Control!$B$43</f>
        <v>464043864.91543984</v>
      </c>
      <c r="AN90" s="224">
        <f ca="1">AN84*Control!$K38*Control!$L46*Control!$B$43</f>
        <v>475866663.92054689</v>
      </c>
      <c r="AO90" s="224">
        <f ca="1">AO84*Control!$K38*Control!$L46*Control!$B$43</f>
        <v>487692211.08158982</v>
      </c>
      <c r="AP90" s="224">
        <f ca="1">AP84*Control!$K38*Control!$L46*Control!$B$43</f>
        <v>499520506.87839651</v>
      </c>
      <c r="AQ90" s="224">
        <f ca="1">AQ84*Control!$K38*Control!$L46*Control!$B$43</f>
        <v>511351551.79086983</v>
      </c>
      <c r="AR90" s="224">
        <f ca="1">AR84*Control!$K38*Control!$L46*Control!$B$43</f>
        <v>522327274.16448474</v>
      </c>
      <c r="AS90" s="224">
        <f ca="1">AS84*Control!$K38*Control!$L46*Control!$B$43</f>
        <v>538138055.56737661</v>
      </c>
      <c r="AT90" s="224">
        <f ca="1">AT84*Control!$K38*Control!$L46*Control!$B$43</f>
        <v>553899439.40299225</v>
      </c>
      <c r="AU90" s="224">
        <f ca="1">AU84*Control!$K38*Control!$L46*Control!$B$43</f>
        <v>569611539.50295401</v>
      </c>
      <c r="AV90" s="224">
        <f ca="1">AV84*Control!$K38*Control!$L46*Control!$B$43</f>
        <v>585274469.46667194</v>
      </c>
      <c r="AW90" s="224">
        <f ca="1">AW84*Control!$K38*Control!$L46*Control!$B$43</f>
        <v>600888342.66178489</v>
      </c>
      <c r="AX90" s="224">
        <f ca="1">AX84*Control!$K38*Control!$L46*Control!$B$43</f>
        <v>616453272.22460568</v>
      </c>
      <c r="AY90" s="224">
        <f ca="1">AY84*Control!$K38*Control!$L46*Control!$B$43</f>
        <v>631969371.06056046</v>
      </c>
      <c r="AZ90" s="224">
        <f ca="1">AZ84*Control!$K38*Control!$L46*Control!$B$43</f>
        <v>647436751.8446312</v>
      </c>
      <c r="BA90" s="224">
        <f ca="1">BA84*Control!$K38*Control!$L46*Control!$B$43</f>
        <v>662855527.02179527</v>
      </c>
      <c r="BB90" s="224">
        <f ca="1">BB84*Control!$K38*Control!$L46*Control!$B$43</f>
        <v>677143854.23560596</v>
      </c>
      <c r="BC90" s="224">
        <f ca="1">BC84*Control!$K38*Control!$L46*Control!$B$43</f>
        <v>697225844.46489882</v>
      </c>
      <c r="BD90" s="224">
        <f ca="1">BD84*Control!$K38*Control!$L46*Control!$B$43</f>
        <v>717176080.84353888</v>
      </c>
      <c r="BE90" s="224">
        <f ca="1">BE84*Control!$K38*Control!$L46*Control!$B$43</f>
        <v>736995189.56418681</v>
      </c>
      <c r="BF90" s="224">
        <f ca="1">BF84*Control!$K38*Control!$L46*Control!$B$43</f>
        <v>756683794.19605482</v>
      </c>
      <c r="BG90" s="224">
        <f ca="1">BG84*Control!$K38*Control!$L46*Control!$B$43</f>
        <v>776242515.69517803</v>
      </c>
      <c r="BH90" s="224">
        <f ca="1">BH84*Control!$K38*Control!$L46*Control!$B$43</f>
        <v>795671972.41464353</v>
      </c>
      <c r="BI90" s="224">
        <f ca="1">BI84*Control!$K38*Control!$L46*Control!$B$43</f>
        <v>814972780.11478651</v>
      </c>
      <c r="BJ90" s="224">
        <f ca="1">BJ84*Control!$K38*Control!$L46*Control!$B$43</f>
        <v>834145551.97334361</v>
      </c>
      <c r="BK90" s="224">
        <f ca="1">BK84*Control!$K38*Control!$L46*Control!$B$43</f>
        <v>853190898.59556949</v>
      </c>
      <c r="BL90" s="224">
        <f ca="1">BL84*Control!$K38*Control!$L46*Control!$B$43</f>
        <v>870806021.63494086</v>
      </c>
      <c r="BM90" s="224">
        <f ca="1">BM84*Control!$K38*Control!$L46*Control!$B$43</f>
        <v>893823901.99629593</v>
      </c>
      <c r="BN90" s="224">
        <f ca="1">BN84*Control!$K38*Control!$L46*Control!$B$43</f>
        <v>916611239.08591032</v>
      </c>
      <c r="BO90" s="224">
        <f ca="1">BO84*Control!$K38*Control!$L46*Control!$B$43</f>
        <v>939169668.46856284</v>
      </c>
      <c r="BP90" s="224">
        <f ca="1">BP84*Control!$K38*Control!$L46*Control!$B$43</f>
        <v>961500815.53263974</v>
      </c>
      <c r="BQ90" s="224">
        <f ca="1">BQ84*Control!$K38*Control!$L46*Control!$B$43</f>
        <v>983606295.54918647</v>
      </c>
      <c r="BR90" s="224">
        <f ca="1">BR84*Control!$K38*Control!$L46*Control!$B$43</f>
        <v>1005487713.7306252</v>
      </c>
      <c r="BS90" s="224">
        <f ca="1">BS84*Control!$K38*Control!$L46*Control!$B$43</f>
        <v>1027146665.2891507</v>
      </c>
      <c r="BT90" s="224">
        <f ca="1">BT84*Control!$K38*Control!$L46*Control!$B$43</f>
        <v>1048584735.4948014</v>
      </c>
      <c r="BU90" s="224">
        <f ca="1">BU84*Control!$K38*Control!$L46*Control!$B$43</f>
        <v>1069803499.7332039</v>
      </c>
      <c r="BV90" s="224">
        <f ca="1">BV84*Control!$K38*Control!$L46*Control!$B$43</f>
        <v>1089385522.3134673</v>
      </c>
      <c r="BW90" s="224">
        <f ca="1">BW84*Control!$K38*Control!$L46*Control!$B$43</f>
        <v>1112901635.1302183</v>
      </c>
      <c r="BX90" s="224">
        <f ca="1">BX84*Control!$K38*Control!$L46*Control!$B$43</f>
        <v>1136102252.1602478</v>
      </c>
      <c r="BY90" s="224">
        <f ca="1">BY84*Control!$K38*Control!$L46*Control!$B$43</f>
        <v>1158990278.1545882</v>
      </c>
      <c r="BZ90" s="224">
        <f ca="1">BZ84*Control!$K38*Control!$L46*Control!$B$43</f>
        <v>1181568594.5676861</v>
      </c>
      <c r="CA90" s="224">
        <f ca="1">CA84*Control!$K38*Control!$L46*Control!$B$43</f>
        <v>1203840059.731205</v>
      </c>
      <c r="CB90" s="224">
        <f ca="1">CB84*Control!$K38*Control!$L46*Control!$B$43</f>
        <v>1225807509.0265908</v>
      </c>
      <c r="CC90" s="224">
        <f ca="1">CC84*Control!$K38*Control!$L46*Control!$B$43</f>
        <v>1247473755.0563974</v>
      </c>
      <c r="CD90" s="224">
        <f ca="1">CD84*Control!$K38*Control!$L46*Control!$B$43</f>
        <v>1268841587.8144016</v>
      </c>
      <c r="CE90" s="224">
        <f ca="1">CE84*Control!$K38*Control!$L46*Control!$B$43</f>
        <v>1289913774.854491</v>
      </c>
      <c r="CF90" s="224">
        <f ca="1">CF84*Control!$K38*Control!$L46*Control!$B$43</f>
        <v>1310693061.4583564</v>
      </c>
    </row>
    <row r="91" spans="2:84" s="217" customFormat="1" x14ac:dyDescent="0.2">
      <c r="B91" s="213" t="s">
        <v>210</v>
      </c>
      <c r="C91" s="218"/>
      <c r="D91" s="224">
        <f ca="1">D85*Control!$K39*Control!$L47*Control!$B$43</f>
        <v>63714829.937473908</v>
      </c>
      <c r="E91" s="224">
        <f ca="1">E85*Control!$K39*Control!$L47*Control!$B$43</f>
        <v>66099150.366401106</v>
      </c>
      <c r="F91" s="224">
        <f ca="1">F85*Control!$K39*Control!$L47*Control!$B$43</f>
        <v>67684372.735045761</v>
      </c>
      <c r="G91" s="224">
        <f ca="1">G85*Control!$K39*Control!$L47*Control!$B$43</f>
        <v>69287255.292557329</v>
      </c>
      <c r="H91" s="224">
        <f ca="1">H85*Control!$K39*Control!$L47*Control!$B$43</f>
        <v>70907959.653738171</v>
      </c>
      <c r="I91" s="224">
        <f ca="1">I85*Control!$K39*Control!$L47*Control!$B$43</f>
        <v>72546648.781891927</v>
      </c>
      <c r="J91" s="224">
        <f ca="1">J85*Control!$K39*Control!$L47*Control!$B$43</f>
        <v>74203486.99948515</v>
      </c>
      <c r="K91" s="224">
        <f ca="1">K85*Control!$K39*Control!$L47*Control!$B$43</f>
        <v>75878639.998890385</v>
      </c>
      <c r="L91" s="224">
        <f ca="1">L85*Control!$K39*Control!$L47*Control!$B$43</f>
        <v>77572274.853211075</v>
      </c>
      <c r="M91" s="224">
        <f ca="1">M85*Control!$K39*Control!$L47*Control!$B$43</f>
        <v>79284560.02718927</v>
      </c>
      <c r="N91" s="224">
        <f ca="1">N85*Control!$K39*Control!$L47*Control!$B$43</f>
        <v>80841144.04905571</v>
      </c>
      <c r="O91" s="224">
        <f ca="1">O85*Control!$K39*Control!$L47*Control!$B$43</f>
        <v>82955638.329297394</v>
      </c>
      <c r="P91" s="224">
        <f ca="1">P85*Control!$K39*Control!$L47*Control!$B$43</f>
        <v>85086698.836544916</v>
      </c>
      <c r="Q91" s="224">
        <f ca="1">Q85*Control!$K39*Control!$L47*Control!$B$43</f>
        <v>87234428.418054432</v>
      </c>
      <c r="R91" s="224">
        <f ca="1">R85*Control!$K39*Control!$L47*Control!$B$43</f>
        <v>89398930.497027889</v>
      </c>
      <c r="S91" s="224">
        <f ca="1">S85*Control!$K39*Control!$L47*Control!$B$43</f>
        <v>91580309.075654879</v>
      </c>
      <c r="T91" s="224">
        <f ca="1">T85*Control!$K39*Control!$L47*Control!$B$43</f>
        <v>93778668.738170207</v>
      </c>
      <c r="U91" s="224">
        <f ca="1">U85*Control!$K39*Control!$L47*Control!$B$43</f>
        <v>95994114.653926849</v>
      </c>
      <c r="V91" s="224">
        <f ca="1">V85*Control!$K39*Control!$L47*Control!$B$43</f>
        <v>98226752.580484658</v>
      </c>
      <c r="W91" s="224">
        <f ca="1">W85*Control!$K39*Control!$L47*Control!$B$43</f>
        <v>100476688.86671476</v>
      </c>
      <c r="X91" s="224">
        <f ca="1">X85*Control!$K39*Control!$L47*Control!$B$43</f>
        <v>102524830.01174855</v>
      </c>
      <c r="Y91" s="224">
        <f ca="1">Y85*Control!$K39*Control!$L47*Control!$B$43</f>
        <v>105358755.08383705</v>
      </c>
      <c r="Z91" s="224">
        <f ca="1">Z85*Control!$K39*Control!$L47*Control!$B$43</f>
        <v>108204248.13599508</v>
      </c>
      <c r="AA91" s="224">
        <f ca="1">AA85*Control!$K39*Control!$L47*Control!$B$43</f>
        <v>111061345.50711498</v>
      </c>
      <c r="AB91" s="224">
        <f ca="1">AB85*Control!$K39*Control!$L47*Control!$B$43</f>
        <v>113930083.63823304</v>
      </c>
      <c r="AC91" s="224">
        <f ca="1">AC85*Control!$K39*Control!$L47*Control!$B$43</f>
        <v>116810499.07279965</v>
      </c>
      <c r="AD91" s="224">
        <f ca="1">AD85*Control!$K39*Control!$L47*Control!$B$43</f>
        <v>119702628.45694967</v>
      </c>
      <c r="AE91" s="224">
        <f ca="1">AE85*Control!$K39*Control!$L47*Control!$B$43</f>
        <v>122606508.53977378</v>
      </c>
      <c r="AF91" s="224">
        <f ca="1">AF85*Control!$K39*Control!$L47*Control!$B$43</f>
        <v>125522176.17359042</v>
      </c>
      <c r="AG91" s="224">
        <f ca="1">AG85*Control!$K39*Control!$L47*Control!$B$43</f>
        <v>128449668.31421843</v>
      </c>
      <c r="AH91" s="224">
        <f ca="1">AH85*Control!$K39*Control!$L47*Control!$B$43</f>
        <v>131126016.36260225</v>
      </c>
      <c r="AI91" s="224">
        <f ca="1">AI85*Control!$K39*Control!$L47*Control!$B$43</f>
        <v>134949686.65601286</v>
      </c>
      <c r="AJ91" s="224">
        <f ca="1">AJ85*Control!$K39*Control!$L47*Control!$B$43</f>
        <v>138774246.00140062</v>
      </c>
      <c r="AK91" s="224">
        <f ca="1">AK85*Control!$K39*Control!$L47*Control!$B$43</f>
        <v>142599694.55400914</v>
      </c>
      <c r="AL91" s="224">
        <f ca="1">AL85*Control!$K39*Control!$L47*Control!$B$43</f>
        <v>146426032.46910611</v>
      </c>
      <c r="AM91" s="224">
        <f ca="1">AM85*Control!$K39*Control!$L47*Control!$B$43</f>
        <v>150253259.90198329</v>
      </c>
      <c r="AN91" s="224">
        <f ca="1">AN85*Control!$K39*Control!$L47*Control!$B$43</f>
        <v>154081377.00795659</v>
      </c>
      <c r="AO91" s="224">
        <f ca="1">AO85*Control!$K39*Control!$L47*Control!$B$43</f>
        <v>157910383.94236609</v>
      </c>
      <c r="AP91" s="224">
        <f ca="1">AP85*Control!$K39*Control!$L47*Control!$B$43</f>
        <v>161740280.8605758</v>
      </c>
      <c r="AQ91" s="224">
        <f ca="1">AQ85*Control!$K39*Control!$L47*Control!$B$43</f>
        <v>165571067.917974</v>
      </c>
      <c r="AR91" s="224">
        <f ca="1">AR85*Control!$K39*Control!$L47*Control!$B$43</f>
        <v>169124909.17182422</v>
      </c>
      <c r="AS91" s="224">
        <f ca="1">AS85*Control!$K39*Control!$L47*Control!$B$43</f>
        <v>174244298.89083511</v>
      </c>
      <c r="AT91" s="224">
        <f ca="1">AT85*Control!$K39*Control!$L47*Control!$B$43</f>
        <v>179347694.1190092</v>
      </c>
      <c r="AU91" s="224">
        <f ca="1">AU85*Control!$K39*Control!$L47*Control!$B$43</f>
        <v>184435131.71400875</v>
      </c>
      <c r="AV91" s="224">
        <f ca="1">AV85*Control!$K39*Control!$L47*Control!$B$43</f>
        <v>189506648.45830724</v>
      </c>
      <c r="AW91" s="224">
        <f ca="1">AW85*Control!$K39*Control!$L47*Control!$B$43</f>
        <v>194562281.05933326</v>
      </c>
      <c r="AX91" s="224">
        <f ca="1">AX85*Control!$K39*Control!$L47*Control!$B$43</f>
        <v>199602066.14961374</v>
      </c>
      <c r="AY91" s="224">
        <f ca="1">AY85*Control!$K39*Control!$L47*Control!$B$43</f>
        <v>204626040.2869167</v>
      </c>
      <c r="AZ91" s="224">
        <f ca="1">AZ85*Control!$K39*Control!$L47*Control!$B$43</f>
        <v>209634239.9543944</v>
      </c>
      <c r="BA91" s="224">
        <f ca="1">BA85*Control!$K39*Control!$L47*Control!$B$43</f>
        <v>214626701.56072575</v>
      </c>
      <c r="BB91" s="224">
        <f ca="1">BB85*Control!$K39*Control!$L47*Control!$B$43</f>
        <v>219253134.2099821</v>
      </c>
      <c r="BC91" s="224">
        <f ca="1">BC85*Control!$K39*Control!$L47*Control!$B$43</f>
        <v>225755503.59752345</v>
      </c>
      <c r="BD91" s="224">
        <f ca="1">BD85*Control!$K39*Control!$L47*Control!$B$43</f>
        <v>232215212.26300773</v>
      </c>
      <c r="BE91" s="224">
        <f ca="1">BE85*Control!$K39*Control!$L47*Control!$B$43</f>
        <v>238632462.96203476</v>
      </c>
      <c r="BF91" s="224">
        <f ca="1">BF85*Control!$K39*Control!$L47*Control!$B$43</f>
        <v>245007457.60075539</v>
      </c>
      <c r="BG91" s="224">
        <f ca="1">BG85*Control!$K39*Control!$L47*Control!$B$43</f>
        <v>251340397.23919675</v>
      </c>
      <c r="BH91" s="224">
        <f ca="1">BH85*Control!$K39*Control!$L47*Control!$B$43</f>
        <v>257631482.09457499</v>
      </c>
      <c r="BI91" s="224">
        <f ca="1">BI85*Control!$K39*Control!$L47*Control!$B$43</f>
        <v>263880911.54459596</v>
      </c>
      <c r="BJ91" s="224">
        <f ca="1">BJ85*Control!$K39*Control!$L47*Control!$B$43</f>
        <v>270088884.13074315</v>
      </c>
      <c r="BK91" s="224">
        <f ca="1">BK85*Control!$K39*Control!$L47*Control!$B$43</f>
        <v>276255597.56155366</v>
      </c>
      <c r="BL91" s="224">
        <f ca="1">BL85*Control!$K39*Control!$L47*Control!$B$43</f>
        <v>281959217.36065322</v>
      </c>
      <c r="BM91" s="224">
        <f ca="1">BM85*Control!$K39*Control!$L47*Control!$B$43</f>
        <v>289412201.96871334</v>
      </c>
      <c r="BN91" s="224">
        <f ca="1">BN85*Control!$K39*Control!$L47*Control!$B$43</f>
        <v>296790538.71947718</v>
      </c>
      <c r="BO91" s="224">
        <f ca="1">BO85*Control!$K39*Control!$L47*Control!$B$43</f>
        <v>304094757.19424677</v>
      </c>
      <c r="BP91" s="224">
        <f ca="1">BP85*Control!$K39*Control!$L47*Control!$B$43</f>
        <v>311325383.67929924</v>
      </c>
      <c r="BQ91" s="224">
        <f ca="1">BQ85*Control!$K39*Control!$L47*Control!$B$43</f>
        <v>318482941.18500638</v>
      </c>
      <c r="BR91" s="224">
        <f ca="1">BR85*Control!$K39*Control!$L47*Control!$B$43</f>
        <v>325567949.46484792</v>
      </c>
      <c r="BS91" s="224">
        <f ca="1">BS85*Control!$K39*Control!$L47*Control!$B$43</f>
        <v>332580925.0343191</v>
      </c>
      <c r="BT91" s="224">
        <f ca="1">BT85*Control!$K39*Control!$L47*Control!$B$43</f>
        <v>339522381.18973291</v>
      </c>
      <c r="BU91" s="224">
        <f ca="1">BU85*Control!$K39*Control!$L47*Control!$B$43</f>
        <v>346392828.02691841</v>
      </c>
      <c r="BV91" s="224">
        <f ca="1">BV85*Control!$K39*Control!$L47*Control!$B$43</f>
        <v>352733312.51569057</v>
      </c>
      <c r="BW91" s="224">
        <f ca="1">BW85*Control!$K39*Control!$L47*Control!$B$43</f>
        <v>360347619.56296146</v>
      </c>
      <c r="BX91" s="224">
        <f ca="1">BX85*Control!$K39*Control!$L47*Control!$B$43</f>
        <v>367859771.89492083</v>
      </c>
      <c r="BY91" s="224">
        <f ca="1">BY85*Control!$K39*Control!$L47*Control!$B$43</f>
        <v>375270710.04398692</v>
      </c>
      <c r="BZ91" s="224">
        <f ca="1">BZ85*Control!$K39*Control!$L47*Control!$B$43</f>
        <v>382581366.99935251</v>
      </c>
      <c r="CA91" s="224">
        <f ca="1">CA85*Control!$K39*Control!$L47*Control!$B$43</f>
        <v>389792668.26325965</v>
      </c>
      <c r="CB91" s="224">
        <f ca="1">CB85*Control!$K39*Control!$L47*Control!$B$43</f>
        <v>396905531.9068746</v>
      </c>
      <c r="CC91" s="224">
        <f ca="1">CC85*Control!$K39*Control!$L47*Control!$B$43</f>
        <v>403920868.6257633</v>
      </c>
      <c r="CD91" s="224">
        <f ca="1">CD85*Control!$K39*Control!$L47*Control!$B$43</f>
        <v>410839581.79496992</v>
      </c>
      <c r="CE91" s="224">
        <f ca="1">CE85*Control!$K39*Control!$L47*Control!$B$43</f>
        <v>417662567.52370495</v>
      </c>
      <c r="CF91" s="224">
        <f ca="1">CF85*Control!$K39*Control!$L47*Control!$B$43</f>
        <v>424390714.70963931</v>
      </c>
    </row>
    <row r="92" spans="2:84" x14ac:dyDescent="0.2">
      <c r="B92" s="126" t="s">
        <v>121</v>
      </c>
      <c r="C92" s="126"/>
      <c r="D92" s="126"/>
      <c r="E92" s="126"/>
      <c r="AI92" s="122"/>
      <c r="AJ92" s="122"/>
      <c r="AK92" s="122"/>
      <c r="AL92" s="122"/>
      <c r="AM92" s="122"/>
      <c r="AN92" s="122"/>
      <c r="AO92" s="122"/>
      <c r="AP92" s="122"/>
      <c r="AQ92" s="122"/>
      <c r="AR92" s="122"/>
      <c r="AS92" s="122"/>
      <c r="AT92" s="122"/>
      <c r="AU92" s="122"/>
      <c r="AV92" s="122"/>
      <c r="AW92" s="122"/>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2"/>
      <c r="CE92" s="122"/>
      <c r="CF92" s="122"/>
    </row>
    <row r="93" spans="2:84" x14ac:dyDescent="0.2">
      <c r="B93" s="132" t="s">
        <v>107</v>
      </c>
      <c r="C93" s="132"/>
      <c r="D93" s="308">
        <f ca="1">SUM(D77:D79)/SUM(D80:D85)</f>
        <v>282727.23549940618</v>
      </c>
      <c r="E93" s="132"/>
      <c r="G93" s="3"/>
      <c r="AI93" s="122"/>
      <c r="AJ93" s="122"/>
      <c r="AK93" s="122"/>
      <c r="AL93" s="122"/>
      <c r="AM93" s="122"/>
      <c r="AN93" s="122"/>
      <c r="AO93" s="122"/>
      <c r="AP93" s="122"/>
      <c r="AQ93" s="122"/>
      <c r="AR93" s="122"/>
      <c r="AS93" s="122"/>
      <c r="AT93" s="122"/>
      <c r="AU93" s="122"/>
      <c r="AV93" s="122"/>
      <c r="AW93" s="122"/>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2"/>
      <c r="CE93" s="122"/>
      <c r="CF93" s="122"/>
    </row>
    <row r="94" spans="2:84" ht="16" x14ac:dyDescent="0.2">
      <c r="B94" s="130" t="s">
        <v>211</v>
      </c>
      <c r="D94" s="130"/>
      <c r="E94" s="130"/>
      <c r="G94" s="120"/>
      <c r="AI94" s="122"/>
      <c r="AJ94" s="122"/>
      <c r="AK94" s="122"/>
      <c r="AL94" s="122"/>
      <c r="AM94" s="122"/>
      <c r="AN94" s="122"/>
      <c r="AO94" s="122"/>
      <c r="AP94" s="122"/>
      <c r="AQ94" s="122"/>
      <c r="AR94" s="122"/>
      <c r="AS94" s="122"/>
      <c r="AT94" s="122"/>
      <c r="AU94" s="122"/>
      <c r="AV94" s="122"/>
      <c r="AW94" s="122"/>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2"/>
      <c r="CE94" s="122"/>
      <c r="CF94" s="122"/>
    </row>
    <row r="95" spans="2:84" x14ac:dyDescent="0.2">
      <c r="B95" s="180">
        <v>25000</v>
      </c>
      <c r="C95" s="79"/>
      <c r="D95" s="152"/>
      <c r="E95" s="152"/>
      <c r="F95" s="153"/>
      <c r="G95" s="79"/>
      <c r="H95" s="153"/>
      <c r="I95" s="153"/>
      <c r="J95" s="153"/>
      <c r="K95" s="153"/>
      <c r="L95" s="153"/>
      <c r="M95" s="153"/>
      <c r="N95" s="153"/>
      <c r="O95" s="153"/>
      <c r="P95" s="153"/>
      <c r="Q95" s="153"/>
      <c r="R95" s="153"/>
      <c r="S95" s="153"/>
      <c r="T95" s="153"/>
      <c r="U95" s="153"/>
      <c r="V95" s="153"/>
      <c r="W95" s="153"/>
      <c r="X95" s="153"/>
      <c r="Y95" s="153"/>
      <c r="Z95" s="153"/>
      <c r="AA95" s="153"/>
      <c r="AB95" s="153"/>
      <c r="AC95" s="153"/>
      <c r="AD95" s="153"/>
      <c r="AE95" s="153"/>
      <c r="AF95" s="153"/>
      <c r="AG95" s="153"/>
      <c r="AH95" s="153"/>
      <c r="AI95" s="153"/>
      <c r="AJ95" s="153"/>
      <c r="AK95" s="153"/>
      <c r="AL95" s="153"/>
      <c r="AM95" s="153"/>
      <c r="AN95" s="153"/>
      <c r="AO95" s="153"/>
      <c r="AP95" s="153"/>
      <c r="AQ95" s="153"/>
      <c r="AR95" s="153"/>
      <c r="AS95" s="153"/>
      <c r="AT95" s="153"/>
      <c r="AU95" s="153"/>
      <c r="AV95" s="153"/>
      <c r="AW95" s="153"/>
      <c r="AX95" s="153"/>
      <c r="AY95" s="153"/>
      <c r="AZ95" s="153"/>
      <c r="BA95" s="153"/>
      <c r="BB95" s="153"/>
      <c r="BC95" s="153"/>
      <c r="BD95" s="153"/>
      <c r="BE95" s="153"/>
      <c r="BF95" s="153"/>
      <c r="BG95" s="153"/>
      <c r="BH95" s="153"/>
      <c r="BI95" s="153"/>
      <c r="BJ95" s="153"/>
      <c r="BK95" s="153"/>
      <c r="BL95" s="153"/>
      <c r="BM95" s="153"/>
      <c r="BN95" s="153"/>
      <c r="BO95" s="153"/>
      <c r="BP95" s="153"/>
      <c r="BQ95" s="153"/>
      <c r="BR95" s="153"/>
      <c r="BS95" s="153"/>
      <c r="BT95" s="153"/>
      <c r="BU95" s="153"/>
      <c r="BV95" s="153"/>
      <c r="BW95" s="153"/>
      <c r="BX95" s="153"/>
      <c r="BY95" s="153"/>
      <c r="BZ95" s="153"/>
      <c r="CA95" s="153"/>
      <c r="CB95" s="153"/>
      <c r="CC95" s="153"/>
      <c r="CD95" s="153"/>
      <c r="CE95" s="153"/>
      <c r="CF95" s="153"/>
    </row>
    <row r="96" spans="2:84" x14ac:dyDescent="0.2">
      <c r="B96" s="180">
        <f>B95+50000</f>
        <v>75000</v>
      </c>
      <c r="C96" s="79"/>
      <c r="D96" s="152"/>
      <c r="E96" s="152"/>
      <c r="F96" s="153"/>
      <c r="G96" s="79"/>
      <c r="H96" s="153"/>
      <c r="I96" s="153"/>
      <c r="J96" s="153"/>
      <c r="K96" s="153"/>
      <c r="L96" s="153"/>
      <c r="M96" s="153"/>
      <c r="N96" s="153"/>
      <c r="O96" s="153"/>
      <c r="P96" s="153"/>
      <c r="Q96" s="153"/>
      <c r="R96" s="153"/>
      <c r="S96" s="153"/>
      <c r="T96" s="153"/>
      <c r="U96" s="153"/>
      <c r="V96" s="153"/>
      <c r="W96" s="153"/>
      <c r="X96" s="153"/>
      <c r="Y96" s="153"/>
      <c r="Z96" s="153"/>
      <c r="AA96" s="153"/>
      <c r="AB96" s="153"/>
      <c r="AC96" s="153"/>
      <c r="AD96" s="153"/>
      <c r="AE96" s="153"/>
      <c r="AF96" s="153"/>
      <c r="AG96" s="153"/>
      <c r="AH96" s="153"/>
      <c r="AI96" s="153"/>
      <c r="AJ96" s="153"/>
      <c r="AK96" s="153"/>
      <c r="AL96" s="153"/>
      <c r="AM96" s="153"/>
      <c r="AN96" s="153"/>
      <c r="AO96" s="153"/>
      <c r="AP96" s="153"/>
      <c r="AQ96" s="153"/>
      <c r="AR96" s="153"/>
      <c r="AS96" s="153"/>
      <c r="AT96" s="153"/>
      <c r="AU96" s="153"/>
      <c r="AV96" s="153"/>
      <c r="AW96" s="153"/>
      <c r="AX96" s="153"/>
      <c r="AY96" s="153"/>
      <c r="AZ96" s="153"/>
      <c r="BA96" s="153"/>
      <c r="BB96" s="153"/>
      <c r="BC96" s="153"/>
      <c r="BD96" s="153"/>
      <c r="BE96" s="153"/>
      <c r="BF96" s="153"/>
      <c r="BG96" s="153"/>
      <c r="BH96" s="153"/>
      <c r="BI96" s="153"/>
      <c r="BJ96" s="153"/>
      <c r="BK96" s="153"/>
      <c r="BL96" s="153"/>
      <c r="BM96" s="153"/>
      <c r="BN96" s="153"/>
      <c r="BO96" s="153"/>
      <c r="BP96" s="153"/>
      <c r="BQ96" s="153"/>
      <c r="BR96" s="153"/>
      <c r="BS96" s="153"/>
      <c r="BT96" s="153"/>
      <c r="BU96" s="153"/>
      <c r="BV96" s="153"/>
      <c r="BW96" s="153"/>
      <c r="BX96" s="153"/>
      <c r="BY96" s="153"/>
      <c r="BZ96" s="153"/>
      <c r="CA96" s="153"/>
      <c r="CB96" s="153"/>
      <c r="CC96" s="153"/>
      <c r="CD96" s="153"/>
      <c r="CE96" s="153"/>
      <c r="CF96" s="153"/>
    </row>
    <row r="97" spans="1:84" x14ac:dyDescent="0.2">
      <c r="B97" s="180">
        <f>B96+50000</f>
        <v>125000</v>
      </c>
      <c r="C97" s="79"/>
      <c r="D97" s="152"/>
      <c r="E97" s="152"/>
      <c r="F97" s="153"/>
      <c r="G97" s="79"/>
      <c r="H97" s="153"/>
      <c r="I97" s="153"/>
      <c r="J97" s="153"/>
      <c r="K97" s="153"/>
      <c r="L97" s="153"/>
      <c r="M97" s="153"/>
      <c r="N97" s="153"/>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c r="AS97" s="153"/>
      <c r="AT97" s="153"/>
      <c r="AU97" s="153"/>
      <c r="AV97" s="153"/>
      <c r="AW97" s="153"/>
      <c r="AX97" s="153"/>
      <c r="AY97" s="153"/>
      <c r="AZ97" s="153"/>
      <c r="BA97" s="153"/>
      <c r="BB97" s="153"/>
      <c r="BC97" s="153"/>
      <c r="BD97" s="153"/>
      <c r="BE97" s="153"/>
      <c r="BF97" s="153"/>
      <c r="BG97" s="153"/>
      <c r="BH97" s="153"/>
      <c r="BI97" s="153"/>
      <c r="BJ97" s="153"/>
      <c r="BK97" s="153"/>
      <c r="BL97" s="153"/>
      <c r="BM97" s="153"/>
      <c r="BN97" s="153"/>
      <c r="BO97" s="153"/>
      <c r="BP97" s="153"/>
      <c r="BQ97" s="153"/>
      <c r="BR97" s="153"/>
      <c r="BS97" s="153"/>
      <c r="BT97" s="153"/>
      <c r="BU97" s="153"/>
      <c r="BV97" s="153"/>
      <c r="BW97" s="153"/>
      <c r="BX97" s="153"/>
      <c r="BY97" s="153"/>
      <c r="BZ97" s="153"/>
      <c r="CA97" s="153"/>
      <c r="CB97" s="153"/>
      <c r="CC97" s="153"/>
      <c r="CD97" s="153"/>
      <c r="CE97" s="153"/>
      <c r="CF97" s="153"/>
    </row>
    <row r="98" spans="1:84" x14ac:dyDescent="0.2">
      <c r="B98" s="180">
        <f>B97+50000</f>
        <v>175000</v>
      </c>
      <c r="C98" s="79"/>
      <c r="D98" s="152"/>
      <c r="E98" s="152"/>
      <c r="F98" s="153"/>
      <c r="G98" s="79"/>
      <c r="H98" s="153"/>
      <c r="I98" s="153"/>
      <c r="J98" s="153"/>
      <c r="K98" s="153"/>
      <c r="L98" s="153"/>
      <c r="M98" s="153"/>
      <c r="N98" s="153"/>
      <c r="O98" s="153"/>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c r="AP98" s="153"/>
      <c r="AQ98" s="153"/>
      <c r="AR98" s="153"/>
      <c r="AS98" s="153"/>
      <c r="AT98" s="153"/>
      <c r="AU98" s="153"/>
      <c r="AV98" s="153"/>
      <c r="AW98" s="153"/>
      <c r="AX98" s="153"/>
      <c r="AY98" s="153"/>
      <c r="AZ98" s="153"/>
      <c r="BA98" s="153"/>
      <c r="BB98" s="153"/>
      <c r="BC98" s="153"/>
      <c r="BD98" s="153"/>
      <c r="BE98" s="153"/>
      <c r="BF98" s="153"/>
      <c r="BG98" s="153"/>
      <c r="BH98" s="153"/>
      <c r="BI98" s="153"/>
      <c r="BJ98" s="153"/>
      <c r="BK98" s="153"/>
      <c r="BL98" s="153"/>
      <c r="BM98" s="153"/>
      <c r="BN98" s="153"/>
      <c r="BO98" s="153"/>
      <c r="BP98" s="153"/>
      <c r="BQ98" s="153"/>
      <c r="BR98" s="153"/>
      <c r="BS98" s="153"/>
      <c r="BT98" s="153"/>
      <c r="BU98" s="153"/>
      <c r="BV98" s="153"/>
      <c r="BW98" s="153"/>
      <c r="BX98" s="153"/>
      <c r="BY98" s="153"/>
      <c r="BZ98" s="153"/>
      <c r="CA98" s="153"/>
      <c r="CB98" s="153"/>
      <c r="CC98" s="153"/>
      <c r="CD98" s="153"/>
      <c r="CE98" s="153"/>
      <c r="CF98" s="153"/>
    </row>
    <row r="99" spans="1:84" x14ac:dyDescent="0.2">
      <c r="B99" s="180">
        <f>B98+50000</f>
        <v>225000</v>
      </c>
      <c r="C99" s="79"/>
      <c r="D99" s="152"/>
      <c r="E99" s="152"/>
      <c r="F99" s="153"/>
      <c r="G99" s="79"/>
      <c r="H99" s="153"/>
      <c r="I99" s="153"/>
      <c r="J99" s="153"/>
      <c r="K99" s="153"/>
      <c r="L99" s="153"/>
      <c r="M99" s="153"/>
      <c r="N99" s="153"/>
      <c r="O99" s="153"/>
      <c r="P99" s="153"/>
      <c r="Q99" s="153"/>
      <c r="R99" s="153"/>
      <c r="S99" s="153"/>
      <c r="T99" s="153"/>
      <c r="U99" s="153"/>
      <c r="V99" s="153"/>
      <c r="W99" s="153"/>
      <c r="X99" s="153"/>
      <c r="Y99" s="153"/>
      <c r="Z99" s="153"/>
      <c r="AA99" s="153"/>
      <c r="AB99" s="153"/>
      <c r="AC99" s="153"/>
      <c r="AD99" s="153"/>
      <c r="AE99" s="153"/>
      <c r="AF99" s="153"/>
      <c r="AG99" s="153"/>
      <c r="AH99" s="153"/>
      <c r="AI99" s="153"/>
      <c r="AJ99" s="153"/>
      <c r="AK99" s="153"/>
      <c r="AL99" s="153"/>
      <c r="AM99" s="153"/>
      <c r="AN99" s="153"/>
      <c r="AO99" s="153"/>
      <c r="AP99" s="153"/>
      <c r="AQ99" s="153"/>
      <c r="AR99" s="153"/>
      <c r="AS99" s="153"/>
      <c r="AT99" s="153"/>
      <c r="AU99" s="153"/>
      <c r="AV99" s="153"/>
      <c r="AW99" s="153"/>
      <c r="AX99" s="153"/>
      <c r="AY99" s="153"/>
      <c r="AZ99" s="153"/>
      <c r="BA99" s="153"/>
      <c r="BB99" s="153"/>
      <c r="BC99" s="153"/>
      <c r="BD99" s="153"/>
      <c r="BE99" s="153"/>
      <c r="BF99" s="153"/>
      <c r="BG99" s="153"/>
      <c r="BH99" s="153"/>
      <c r="BI99" s="153"/>
      <c r="BJ99" s="153"/>
      <c r="BK99" s="153"/>
      <c r="BL99" s="153"/>
      <c r="BM99" s="153"/>
      <c r="BN99" s="153"/>
      <c r="BO99" s="153"/>
      <c r="BP99" s="153"/>
      <c r="BQ99" s="153"/>
      <c r="BR99" s="153"/>
      <c r="BS99" s="153"/>
      <c r="BT99" s="153"/>
      <c r="BU99" s="153"/>
      <c r="BV99" s="153"/>
      <c r="BW99" s="153"/>
      <c r="BX99" s="153"/>
      <c r="BY99" s="153"/>
      <c r="BZ99" s="153"/>
      <c r="CA99" s="153"/>
      <c r="CB99" s="153"/>
      <c r="CC99" s="153"/>
      <c r="CD99" s="153"/>
      <c r="CE99" s="153"/>
      <c r="CF99" s="153"/>
    </row>
    <row r="100" spans="1:84" x14ac:dyDescent="0.2">
      <c r="B100" s="180">
        <f t="shared" ref="B100:B107" si="45">B99+50000</f>
        <v>275000</v>
      </c>
      <c r="C100" s="79"/>
      <c r="D100" s="152"/>
      <c r="E100" s="152"/>
      <c r="F100" s="153"/>
      <c r="G100" s="79"/>
      <c r="H100" s="153"/>
      <c r="I100" s="153"/>
      <c r="J100" s="153"/>
      <c r="K100" s="153"/>
      <c r="L100" s="153"/>
      <c r="M100" s="153"/>
      <c r="N100" s="153"/>
      <c r="O100" s="153"/>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s="153"/>
      <c r="AP100" s="153"/>
      <c r="AQ100" s="153"/>
      <c r="AR100" s="153"/>
      <c r="AS100" s="153"/>
      <c r="AT100" s="153"/>
      <c r="AU100" s="153"/>
      <c r="AV100" s="153"/>
      <c r="AW100" s="153"/>
      <c r="AX100" s="153"/>
      <c r="AY100" s="153"/>
      <c r="AZ100" s="153"/>
      <c r="BA100" s="153"/>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53"/>
      <c r="BY100" s="153"/>
      <c r="BZ100" s="153"/>
      <c r="CA100" s="153"/>
      <c r="CB100" s="153"/>
      <c r="CC100" s="153"/>
      <c r="CD100" s="153"/>
      <c r="CE100" s="153"/>
      <c r="CF100" s="153"/>
    </row>
    <row r="101" spans="1:84" x14ac:dyDescent="0.2">
      <c r="B101" s="180">
        <f t="shared" si="45"/>
        <v>325000</v>
      </c>
      <c r="C101" s="79"/>
      <c r="D101" s="152"/>
      <c r="E101" s="152"/>
      <c r="F101" s="153"/>
      <c r="G101" s="79"/>
      <c r="H101" s="153"/>
      <c r="I101" s="153"/>
      <c r="J101" s="153"/>
      <c r="K101" s="153"/>
      <c r="L101" s="153"/>
      <c r="M101" s="153"/>
      <c r="N101" s="153"/>
      <c r="O101" s="153"/>
      <c r="P101" s="153"/>
      <c r="Q101" s="153"/>
      <c r="R101" s="153"/>
      <c r="S101" s="153"/>
      <c r="T101" s="153"/>
      <c r="U101" s="153"/>
      <c r="V101" s="153"/>
      <c r="W101" s="153"/>
      <c r="X101" s="153"/>
      <c r="Y101" s="153"/>
      <c r="Z101" s="153"/>
      <c r="AA101" s="153"/>
      <c r="AB101" s="153"/>
      <c r="AC101" s="153"/>
      <c r="AD101" s="153"/>
      <c r="AE101" s="153"/>
      <c r="AF101" s="153"/>
      <c r="AG101" s="153"/>
      <c r="AH101" s="153"/>
      <c r="AI101" s="153"/>
      <c r="AJ101" s="153"/>
      <c r="AK101" s="153"/>
      <c r="AL101" s="153"/>
      <c r="AM101" s="153"/>
      <c r="AN101" s="153"/>
      <c r="AO101" s="153"/>
      <c r="AP101" s="153"/>
      <c r="AQ101" s="153"/>
      <c r="AR101" s="153"/>
      <c r="AS101" s="153"/>
      <c r="AT101" s="153"/>
      <c r="AU101" s="153"/>
      <c r="AV101" s="153"/>
      <c r="AW101" s="153"/>
      <c r="AX101" s="153"/>
      <c r="AY101" s="153"/>
      <c r="AZ101" s="153"/>
      <c r="BA101" s="153"/>
      <c r="BB101" s="153"/>
      <c r="BC101" s="153"/>
      <c r="BD101" s="153"/>
      <c r="BE101" s="153"/>
      <c r="BF101" s="153"/>
      <c r="BG101" s="153"/>
      <c r="BH101" s="153"/>
      <c r="BI101" s="153"/>
      <c r="BJ101" s="153"/>
      <c r="BK101" s="153"/>
      <c r="BL101" s="153"/>
      <c r="BM101" s="153"/>
      <c r="BN101" s="153"/>
      <c r="BO101" s="153"/>
      <c r="BP101" s="153"/>
      <c r="BQ101" s="153"/>
      <c r="BR101" s="153"/>
      <c r="BS101" s="153"/>
      <c r="BT101" s="153"/>
      <c r="BU101" s="153"/>
      <c r="BV101" s="153"/>
      <c r="BW101" s="153"/>
      <c r="BX101" s="153"/>
      <c r="BY101" s="153"/>
      <c r="BZ101" s="153"/>
      <c r="CA101" s="153"/>
      <c r="CB101" s="153"/>
      <c r="CC101" s="153"/>
      <c r="CD101" s="153"/>
      <c r="CE101" s="153"/>
      <c r="CF101" s="153"/>
    </row>
    <row r="102" spans="1:84" x14ac:dyDescent="0.2">
      <c r="B102" s="180">
        <f t="shared" si="45"/>
        <v>375000</v>
      </c>
      <c r="C102" s="79"/>
      <c r="D102" s="152"/>
      <c r="E102" s="152"/>
      <c r="F102" s="153"/>
      <c r="G102" s="79"/>
      <c r="H102" s="153"/>
      <c r="I102" s="153"/>
      <c r="J102" s="153"/>
      <c r="K102" s="153"/>
      <c r="L102" s="153"/>
      <c r="M102" s="153"/>
      <c r="N102" s="153"/>
      <c r="O102" s="153"/>
      <c r="P102" s="153"/>
      <c r="Q102" s="153"/>
      <c r="R102" s="153"/>
      <c r="S102" s="153"/>
      <c r="T102" s="153"/>
      <c r="U102" s="153"/>
      <c r="V102" s="153"/>
      <c r="W102" s="153"/>
      <c r="X102" s="153"/>
      <c r="Y102" s="153"/>
      <c r="Z102" s="153"/>
      <c r="AA102" s="153"/>
      <c r="AB102" s="153"/>
      <c r="AC102" s="153"/>
      <c r="AD102" s="153"/>
      <c r="AE102" s="153"/>
      <c r="AF102" s="153"/>
      <c r="AG102" s="153"/>
      <c r="AH102" s="153"/>
      <c r="AI102" s="153"/>
      <c r="AJ102" s="153"/>
      <c r="AK102" s="153"/>
      <c r="AL102" s="153"/>
      <c r="AM102" s="153"/>
      <c r="AN102" s="153"/>
      <c r="AO102" s="153"/>
      <c r="AP102" s="153"/>
      <c r="AQ102" s="153"/>
      <c r="AR102" s="153"/>
      <c r="AS102" s="153"/>
      <c r="AT102" s="153"/>
      <c r="AU102" s="153"/>
      <c r="AV102" s="153"/>
      <c r="AW102" s="153"/>
      <c r="AX102" s="153"/>
      <c r="AY102" s="153"/>
      <c r="AZ102" s="153"/>
      <c r="BA102" s="153"/>
      <c r="BB102" s="153"/>
      <c r="BC102" s="153"/>
      <c r="BD102" s="153"/>
      <c r="BE102" s="153"/>
      <c r="BF102" s="153"/>
      <c r="BG102" s="153"/>
      <c r="BH102" s="153"/>
      <c r="BI102" s="153"/>
      <c r="BJ102" s="153"/>
      <c r="BK102" s="153"/>
      <c r="BL102" s="153"/>
      <c r="BM102" s="153"/>
      <c r="BN102" s="153"/>
      <c r="BO102" s="153"/>
      <c r="BP102" s="153"/>
      <c r="BQ102" s="153"/>
      <c r="BR102" s="153"/>
      <c r="BS102" s="153"/>
      <c r="BT102" s="153"/>
      <c r="BU102" s="153"/>
      <c r="BV102" s="153"/>
      <c r="BW102" s="153"/>
      <c r="BX102" s="153"/>
      <c r="BY102" s="153"/>
      <c r="BZ102" s="153"/>
      <c r="CA102" s="153"/>
      <c r="CB102" s="153"/>
      <c r="CC102" s="153"/>
      <c r="CD102" s="153"/>
      <c r="CE102" s="153"/>
      <c r="CF102" s="153"/>
    </row>
    <row r="103" spans="1:84" x14ac:dyDescent="0.2">
      <c r="B103" s="180">
        <f t="shared" si="45"/>
        <v>425000</v>
      </c>
      <c r="C103" s="79"/>
      <c r="D103" s="152"/>
      <c r="E103" s="152"/>
      <c r="F103" s="153"/>
      <c r="G103" s="79"/>
      <c r="H103" s="153"/>
      <c r="I103" s="153"/>
      <c r="J103" s="153"/>
      <c r="K103" s="153"/>
      <c r="L103" s="153"/>
      <c r="M103" s="153"/>
      <c r="N103" s="153"/>
      <c r="O103" s="153"/>
      <c r="P103" s="153"/>
      <c r="Q103" s="153"/>
      <c r="R103" s="153"/>
      <c r="S103" s="153"/>
      <c r="T103" s="153"/>
      <c r="U103" s="153"/>
      <c r="V103" s="153"/>
      <c r="W103" s="153"/>
      <c r="X103" s="153"/>
      <c r="Y103" s="153"/>
      <c r="Z103" s="153"/>
      <c r="AA103" s="153"/>
      <c r="AB103" s="153"/>
      <c r="AC103" s="153"/>
      <c r="AD103" s="153"/>
      <c r="AE103" s="153"/>
      <c r="AF103" s="153"/>
      <c r="AG103" s="153"/>
      <c r="AH103" s="153"/>
      <c r="AI103" s="153"/>
      <c r="AJ103" s="153"/>
      <c r="AK103" s="153"/>
      <c r="AL103" s="153"/>
      <c r="AM103" s="153"/>
      <c r="AN103" s="153"/>
      <c r="AO103" s="153"/>
      <c r="AP103" s="153"/>
      <c r="AQ103" s="153"/>
      <c r="AR103" s="153"/>
      <c r="AS103" s="153"/>
      <c r="AT103" s="153"/>
      <c r="AU103" s="153"/>
      <c r="AV103" s="153"/>
      <c r="AW103" s="153"/>
      <c r="AX103" s="153"/>
      <c r="AY103" s="153"/>
      <c r="AZ103" s="153"/>
      <c r="BA103" s="153"/>
      <c r="BB103" s="153"/>
      <c r="BC103" s="153"/>
      <c r="BD103" s="153"/>
      <c r="BE103" s="153"/>
      <c r="BF103" s="153"/>
      <c r="BG103" s="153"/>
      <c r="BH103" s="153"/>
      <c r="BI103" s="153"/>
      <c r="BJ103" s="153"/>
      <c r="BK103" s="153"/>
      <c r="BL103" s="153"/>
      <c r="BM103" s="153"/>
      <c r="BN103" s="153"/>
      <c r="BO103" s="153"/>
      <c r="BP103" s="153"/>
      <c r="BQ103" s="153"/>
      <c r="BR103" s="153"/>
      <c r="BS103" s="153"/>
      <c r="BT103" s="153"/>
      <c r="BU103" s="153"/>
      <c r="BV103" s="153"/>
      <c r="BW103" s="153"/>
      <c r="BX103" s="153"/>
      <c r="BY103" s="153"/>
      <c r="BZ103" s="153"/>
      <c r="CA103" s="153"/>
      <c r="CB103" s="153"/>
      <c r="CC103" s="153"/>
      <c r="CD103" s="153"/>
      <c r="CE103" s="153"/>
      <c r="CF103" s="153"/>
    </row>
    <row r="104" spans="1:84" x14ac:dyDescent="0.2">
      <c r="B104" s="180">
        <f t="shared" si="45"/>
        <v>475000</v>
      </c>
      <c r="C104" s="79"/>
      <c r="D104" s="152"/>
      <c r="E104" s="152"/>
      <c r="F104" s="153"/>
      <c r="G104" s="79"/>
      <c r="H104" s="153"/>
      <c r="I104" s="153"/>
      <c r="J104" s="153"/>
      <c r="K104" s="153"/>
      <c r="L104" s="153"/>
      <c r="M104" s="153"/>
      <c r="N104" s="153"/>
      <c r="O104" s="153"/>
      <c r="P104" s="153"/>
      <c r="Q104" s="153"/>
      <c r="R104" s="153"/>
      <c r="S104" s="153"/>
      <c r="T104" s="153"/>
      <c r="U104" s="153"/>
      <c r="V104" s="153"/>
      <c r="W104" s="153"/>
      <c r="X104" s="153"/>
      <c r="Y104" s="153"/>
      <c r="Z104" s="153"/>
      <c r="AA104" s="153"/>
      <c r="AB104" s="153"/>
      <c r="AC104" s="153"/>
      <c r="AD104" s="153"/>
      <c r="AE104" s="153"/>
      <c r="AF104" s="153"/>
      <c r="AG104" s="153"/>
      <c r="AH104" s="153"/>
      <c r="AI104" s="153"/>
      <c r="AJ104" s="153"/>
      <c r="AK104" s="153"/>
      <c r="AL104" s="153"/>
      <c r="AM104" s="153"/>
      <c r="AN104" s="153"/>
      <c r="AO104" s="153"/>
      <c r="AP104" s="153"/>
      <c r="AQ104" s="153"/>
      <c r="AR104" s="153"/>
      <c r="AS104" s="153"/>
      <c r="AT104" s="153"/>
      <c r="AU104" s="153"/>
      <c r="AV104" s="153"/>
      <c r="AW104" s="153"/>
      <c r="AX104" s="153"/>
      <c r="AY104" s="153"/>
      <c r="AZ104" s="153"/>
      <c r="BA104" s="153"/>
      <c r="BB104" s="153"/>
      <c r="BC104" s="153"/>
      <c r="BD104" s="153"/>
      <c r="BE104" s="153"/>
      <c r="BF104" s="153"/>
      <c r="BG104" s="153"/>
      <c r="BH104" s="153"/>
      <c r="BI104" s="153"/>
      <c r="BJ104" s="153"/>
      <c r="BK104" s="153"/>
      <c r="BL104" s="153"/>
      <c r="BM104" s="153"/>
      <c r="BN104" s="153"/>
      <c r="BO104" s="153"/>
      <c r="BP104" s="153"/>
      <c r="BQ104" s="153"/>
      <c r="BR104" s="153"/>
      <c r="BS104" s="153"/>
      <c r="BT104" s="153"/>
      <c r="BU104" s="153"/>
      <c r="BV104" s="153"/>
      <c r="BW104" s="153"/>
      <c r="BX104" s="153"/>
      <c r="BY104" s="153"/>
      <c r="BZ104" s="153"/>
      <c r="CA104" s="153"/>
      <c r="CB104" s="153"/>
      <c r="CC104" s="153"/>
      <c r="CD104" s="153"/>
      <c r="CE104" s="153"/>
      <c r="CF104" s="153"/>
    </row>
    <row r="105" spans="1:84" x14ac:dyDescent="0.2">
      <c r="B105" s="180">
        <f t="shared" si="45"/>
        <v>525000</v>
      </c>
      <c r="C105" s="79"/>
      <c r="D105" s="152"/>
      <c r="E105" s="152"/>
      <c r="F105" s="153"/>
      <c r="G105" s="79"/>
      <c r="H105" s="153"/>
      <c r="I105" s="153"/>
      <c r="J105" s="153"/>
      <c r="K105" s="153"/>
      <c r="L105" s="153"/>
      <c r="M105" s="153"/>
      <c r="N105" s="153"/>
      <c r="O105" s="153"/>
      <c r="P105" s="153"/>
      <c r="Q105" s="153"/>
      <c r="R105" s="153"/>
      <c r="S105" s="153"/>
      <c r="T105" s="153"/>
      <c r="U105" s="153"/>
      <c r="V105" s="153"/>
      <c r="W105" s="153"/>
      <c r="X105" s="153"/>
      <c r="Y105" s="153"/>
      <c r="Z105" s="153"/>
      <c r="AA105" s="153"/>
      <c r="AB105" s="153"/>
      <c r="AC105" s="153"/>
      <c r="AD105" s="153"/>
      <c r="AE105" s="153"/>
      <c r="AF105" s="153"/>
      <c r="AG105" s="153"/>
      <c r="AH105" s="153"/>
      <c r="AI105" s="153"/>
      <c r="AJ105" s="153"/>
      <c r="AK105" s="153"/>
      <c r="AL105" s="153"/>
      <c r="AM105" s="153"/>
      <c r="AN105" s="153"/>
      <c r="AO105" s="153"/>
      <c r="AP105" s="153"/>
      <c r="AQ105" s="153"/>
      <c r="AR105" s="153"/>
      <c r="AS105" s="153"/>
      <c r="AT105" s="153"/>
      <c r="AU105" s="153"/>
      <c r="AV105" s="153"/>
      <c r="AW105" s="153"/>
      <c r="AX105" s="153"/>
      <c r="AY105" s="153"/>
      <c r="AZ105" s="153"/>
      <c r="BA105" s="153"/>
      <c r="BB105" s="153"/>
      <c r="BC105" s="153"/>
      <c r="BD105" s="153"/>
      <c r="BE105" s="153"/>
      <c r="BF105" s="153"/>
      <c r="BG105" s="153"/>
      <c r="BH105" s="153"/>
      <c r="BI105" s="153"/>
      <c r="BJ105" s="153"/>
      <c r="BK105" s="153"/>
      <c r="BL105" s="153"/>
      <c r="BM105" s="153"/>
      <c r="BN105" s="153"/>
      <c r="BO105" s="153"/>
      <c r="BP105" s="153"/>
      <c r="BQ105" s="153"/>
      <c r="BR105" s="153"/>
      <c r="BS105" s="153"/>
      <c r="BT105" s="153"/>
      <c r="BU105" s="153"/>
      <c r="BV105" s="153"/>
      <c r="BW105" s="153"/>
      <c r="BX105" s="153"/>
      <c r="BY105" s="153"/>
      <c r="BZ105" s="153"/>
      <c r="CA105" s="153"/>
      <c r="CB105" s="153"/>
      <c r="CC105" s="153"/>
      <c r="CD105" s="153"/>
      <c r="CE105" s="153"/>
      <c r="CF105" s="153"/>
    </row>
    <row r="106" spans="1:84" x14ac:dyDescent="0.2">
      <c r="B106" s="180">
        <f t="shared" si="45"/>
        <v>575000</v>
      </c>
      <c r="C106" s="79"/>
      <c r="D106" s="152"/>
      <c r="E106" s="152"/>
      <c r="F106" s="153"/>
      <c r="G106" s="79"/>
      <c r="H106" s="153"/>
      <c r="I106" s="153"/>
      <c r="J106" s="153"/>
      <c r="K106" s="153"/>
      <c r="L106" s="153"/>
      <c r="M106" s="153"/>
      <c r="N106" s="153"/>
      <c r="O106" s="153"/>
      <c r="P106" s="153"/>
      <c r="Q106" s="153"/>
      <c r="R106" s="153"/>
      <c r="S106" s="153"/>
      <c r="T106" s="153"/>
      <c r="U106" s="153"/>
      <c r="V106" s="153"/>
      <c r="W106" s="153"/>
      <c r="X106" s="153"/>
      <c r="Y106" s="153"/>
      <c r="Z106" s="153"/>
      <c r="AA106" s="153"/>
      <c r="AB106" s="153"/>
      <c r="AC106" s="153"/>
      <c r="AD106" s="153"/>
      <c r="AE106" s="153"/>
      <c r="AF106" s="153"/>
      <c r="AG106" s="153"/>
      <c r="AH106" s="153"/>
      <c r="AI106" s="153"/>
      <c r="AJ106" s="153"/>
      <c r="AK106" s="153"/>
      <c r="AL106" s="153"/>
      <c r="AM106" s="153"/>
      <c r="AN106" s="153"/>
      <c r="AO106" s="153"/>
      <c r="AP106" s="153"/>
      <c r="AQ106" s="153"/>
      <c r="AR106" s="153"/>
      <c r="AS106" s="153"/>
      <c r="AT106" s="153"/>
      <c r="AU106" s="153"/>
      <c r="AV106" s="153"/>
      <c r="AW106" s="153"/>
      <c r="AX106" s="153"/>
      <c r="AY106" s="153"/>
      <c r="AZ106" s="153"/>
      <c r="BA106" s="153"/>
      <c r="BB106" s="153"/>
      <c r="BC106" s="153"/>
      <c r="BD106" s="153"/>
      <c r="BE106" s="153"/>
      <c r="BF106" s="153"/>
      <c r="BG106" s="153"/>
      <c r="BH106" s="153"/>
      <c r="BI106" s="153"/>
      <c r="BJ106" s="153"/>
      <c r="BK106" s="153"/>
      <c r="BL106" s="153"/>
      <c r="BM106" s="153"/>
      <c r="BN106" s="153"/>
      <c r="BO106" s="153"/>
      <c r="BP106" s="153"/>
      <c r="BQ106" s="153"/>
      <c r="BR106" s="153"/>
      <c r="BS106" s="153"/>
      <c r="BT106" s="153"/>
      <c r="BU106" s="153"/>
      <c r="BV106" s="153"/>
      <c r="BW106" s="153"/>
      <c r="BX106" s="153"/>
      <c r="BY106" s="153"/>
      <c r="BZ106" s="153"/>
      <c r="CA106" s="153"/>
      <c r="CB106" s="153"/>
      <c r="CC106" s="153"/>
      <c r="CD106" s="153"/>
      <c r="CE106" s="153"/>
      <c r="CF106" s="153"/>
    </row>
    <row r="107" spans="1:84" x14ac:dyDescent="0.2">
      <c r="B107" s="180">
        <f t="shared" si="45"/>
        <v>625000</v>
      </c>
      <c r="C107" s="79"/>
      <c r="D107" s="152"/>
      <c r="E107" s="152"/>
      <c r="F107" s="153"/>
      <c r="G107" s="79"/>
      <c r="H107" s="153"/>
      <c r="I107" s="153"/>
      <c r="J107" s="153"/>
      <c r="K107" s="153"/>
      <c r="L107" s="153"/>
      <c r="M107" s="153"/>
      <c r="N107" s="153"/>
      <c r="O107" s="153"/>
      <c r="P107" s="153"/>
      <c r="Q107" s="153"/>
      <c r="R107" s="153"/>
      <c r="S107" s="153"/>
      <c r="T107" s="153"/>
      <c r="U107" s="153"/>
      <c r="V107" s="153"/>
      <c r="W107" s="153"/>
      <c r="X107" s="153"/>
      <c r="Y107" s="153"/>
      <c r="Z107" s="153"/>
      <c r="AA107" s="153"/>
      <c r="AB107" s="153"/>
      <c r="AC107" s="153"/>
      <c r="AD107" s="153"/>
      <c r="AE107" s="153"/>
      <c r="AF107" s="153"/>
      <c r="AG107" s="153"/>
      <c r="AH107" s="153"/>
      <c r="AI107" s="153"/>
      <c r="AJ107" s="153"/>
      <c r="AK107" s="153"/>
      <c r="AL107" s="153"/>
      <c r="AM107" s="153"/>
      <c r="AN107" s="153"/>
      <c r="AO107" s="153"/>
      <c r="AP107" s="153"/>
      <c r="AQ107" s="153"/>
      <c r="AR107" s="153"/>
      <c r="AS107" s="153"/>
      <c r="AT107" s="153"/>
      <c r="AU107" s="153"/>
      <c r="AV107" s="153"/>
      <c r="AW107" s="153"/>
      <c r="AX107" s="153"/>
      <c r="AY107" s="153"/>
      <c r="AZ107" s="153"/>
      <c r="BA107" s="153"/>
      <c r="BB107" s="153"/>
      <c r="BC107" s="153"/>
      <c r="BD107" s="153"/>
      <c r="BE107" s="153"/>
      <c r="BF107" s="153"/>
      <c r="BG107" s="153"/>
      <c r="BH107" s="153"/>
      <c r="BI107" s="153"/>
      <c r="BJ107" s="153"/>
      <c r="BK107" s="153"/>
      <c r="BL107" s="153"/>
      <c r="BM107" s="153"/>
      <c r="BN107" s="153"/>
      <c r="BO107" s="153"/>
      <c r="BP107" s="153"/>
      <c r="BQ107" s="153"/>
      <c r="BR107" s="153"/>
      <c r="BS107" s="153"/>
      <c r="BT107" s="153"/>
      <c r="BU107" s="153"/>
      <c r="BV107" s="153"/>
      <c r="BW107" s="153"/>
      <c r="BX107" s="153"/>
      <c r="BY107" s="153"/>
      <c r="BZ107" s="153"/>
      <c r="CA107" s="153"/>
      <c r="CB107" s="153"/>
      <c r="CC107" s="153"/>
      <c r="CD107" s="153"/>
      <c r="CE107" s="153"/>
      <c r="CF107" s="153"/>
    </row>
    <row r="108" spans="1:84" ht="16" x14ac:dyDescent="0.2">
      <c r="B108" s="130" t="s">
        <v>109</v>
      </c>
      <c r="C108" s="152"/>
      <c r="D108" s="152"/>
      <c r="E108" s="152"/>
      <c r="F108" s="153"/>
      <c r="G108" s="79"/>
      <c r="H108" s="153"/>
      <c r="I108" s="153"/>
      <c r="J108" s="153"/>
      <c r="K108" s="153"/>
      <c r="L108" s="153"/>
      <c r="M108" s="153"/>
      <c r="N108" s="153"/>
      <c r="O108" s="153"/>
      <c r="P108" s="153"/>
      <c r="Q108" s="153"/>
      <c r="R108" s="153"/>
      <c r="S108" s="153"/>
      <c r="T108" s="153"/>
      <c r="U108" s="153"/>
      <c r="V108" s="153"/>
      <c r="W108" s="153"/>
      <c r="X108" s="153"/>
      <c r="Y108" s="153"/>
      <c r="Z108" s="153"/>
      <c r="AA108" s="153"/>
      <c r="AB108" s="153"/>
      <c r="AC108" s="153"/>
      <c r="AD108" s="153"/>
      <c r="AE108" s="153"/>
      <c r="AF108" s="153"/>
      <c r="AG108" s="153"/>
      <c r="AH108" s="153"/>
      <c r="AI108" s="153"/>
      <c r="AJ108" s="153"/>
      <c r="AK108" s="153"/>
      <c r="AL108" s="153"/>
      <c r="AM108" s="153"/>
      <c r="AN108" s="153"/>
      <c r="AO108" s="153"/>
      <c r="AP108" s="153"/>
      <c r="AQ108" s="153"/>
      <c r="AR108" s="153"/>
      <c r="AS108" s="153"/>
      <c r="AT108" s="153"/>
      <c r="AU108" s="153"/>
      <c r="AV108" s="153"/>
      <c r="AW108" s="153"/>
      <c r="AX108" s="153"/>
      <c r="AY108" s="153"/>
      <c r="AZ108" s="153"/>
      <c r="BA108" s="153"/>
      <c r="BB108" s="153"/>
      <c r="BC108" s="153"/>
      <c r="BD108" s="153"/>
      <c r="BE108" s="153"/>
      <c r="BF108" s="153"/>
      <c r="BG108" s="153"/>
      <c r="BH108" s="153"/>
      <c r="BI108" s="153"/>
      <c r="BJ108" s="153"/>
      <c r="BK108" s="153"/>
      <c r="BL108" s="153"/>
      <c r="BM108" s="153"/>
      <c r="BN108" s="153"/>
      <c r="BO108" s="153"/>
      <c r="BP108" s="153"/>
      <c r="BQ108" s="153"/>
      <c r="BR108" s="153"/>
      <c r="BS108" s="153"/>
      <c r="BT108" s="153"/>
      <c r="BU108" s="153"/>
      <c r="BV108" s="153"/>
      <c r="BW108" s="153"/>
      <c r="BX108" s="153"/>
      <c r="BY108" s="153"/>
      <c r="BZ108" s="153"/>
      <c r="CA108" s="153"/>
      <c r="CB108" s="153"/>
      <c r="CC108" s="153"/>
      <c r="CD108" s="153"/>
      <c r="CE108" s="153"/>
      <c r="CF108" s="153"/>
    </row>
    <row r="109" spans="1:84" ht="16" x14ac:dyDescent="0.2">
      <c r="B109" s="130" t="s">
        <v>110</v>
      </c>
      <c r="C109" s="152"/>
      <c r="D109" s="152"/>
      <c r="E109" s="152"/>
      <c r="F109" s="153"/>
      <c r="G109" s="79"/>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3"/>
      <c r="AK109" s="153"/>
      <c r="AL109" s="153"/>
      <c r="AM109" s="153"/>
      <c r="AN109" s="153"/>
      <c r="AO109" s="153"/>
      <c r="AP109" s="153"/>
      <c r="AQ109" s="153"/>
      <c r="AR109" s="153"/>
      <c r="AS109" s="153"/>
      <c r="AT109" s="153"/>
      <c r="AU109" s="153"/>
      <c r="AV109" s="153"/>
      <c r="AW109" s="153"/>
      <c r="AX109" s="153"/>
      <c r="AY109" s="153"/>
      <c r="AZ109" s="153"/>
      <c r="BA109" s="153"/>
      <c r="BB109" s="153"/>
      <c r="BC109" s="153"/>
      <c r="BD109" s="153"/>
      <c r="BE109" s="153"/>
      <c r="BF109" s="153"/>
      <c r="BG109" s="153"/>
      <c r="BH109" s="153"/>
      <c r="BI109" s="153"/>
      <c r="BJ109" s="153"/>
      <c r="BK109" s="153"/>
      <c r="BL109" s="153"/>
      <c r="BM109" s="153"/>
      <c r="BN109" s="153"/>
      <c r="BO109" s="153"/>
      <c r="BP109" s="153"/>
      <c r="BQ109" s="153"/>
      <c r="BR109" s="153"/>
      <c r="BS109" s="153"/>
      <c r="BT109" s="153"/>
      <c r="BU109" s="153"/>
      <c r="BV109" s="153"/>
      <c r="BW109" s="153"/>
      <c r="BX109" s="153"/>
      <c r="BY109" s="153"/>
      <c r="BZ109" s="153"/>
      <c r="CA109" s="153"/>
      <c r="CB109" s="153"/>
      <c r="CC109" s="153"/>
      <c r="CD109" s="153"/>
      <c r="CE109" s="153"/>
      <c r="CF109" s="153"/>
    </row>
    <row r="110" spans="1:84" s="122" customFormat="1" ht="16" x14ac:dyDescent="0.2">
      <c r="A110" s="120"/>
      <c r="B110" s="130" t="s">
        <v>111</v>
      </c>
      <c r="C110" s="152"/>
      <c r="D110" s="152"/>
      <c r="E110" s="152"/>
      <c r="F110" s="153"/>
      <c r="G110" s="79"/>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3"/>
      <c r="BH110" s="153"/>
      <c r="BI110" s="153"/>
      <c r="BJ110" s="153"/>
      <c r="BK110" s="153"/>
      <c r="BL110" s="153"/>
      <c r="BM110" s="153"/>
      <c r="BN110" s="153"/>
      <c r="BO110" s="153"/>
      <c r="BP110" s="153"/>
      <c r="BQ110" s="153"/>
      <c r="BR110" s="153"/>
      <c r="BS110" s="153"/>
      <c r="BT110" s="153"/>
      <c r="BU110" s="153"/>
      <c r="BV110" s="153"/>
      <c r="BW110" s="153"/>
      <c r="BX110" s="153"/>
      <c r="BY110" s="153"/>
      <c r="BZ110" s="153"/>
      <c r="CA110" s="153"/>
      <c r="CB110" s="153"/>
      <c r="CC110" s="153"/>
      <c r="CD110" s="153"/>
      <c r="CE110" s="153"/>
      <c r="CF110" s="153"/>
    </row>
    <row r="111" spans="1:84" s="122" customFormat="1" ht="16" x14ac:dyDescent="0.2">
      <c r="A111" s="120"/>
      <c r="B111" s="130" t="s">
        <v>112</v>
      </c>
      <c r="C111" s="154"/>
      <c r="D111" s="154"/>
      <c r="E111" s="154"/>
      <c r="F111" s="153"/>
      <c r="G111" s="79"/>
      <c r="H111" s="153"/>
      <c r="I111" s="153"/>
      <c r="J111" s="153"/>
      <c r="K111" s="153"/>
      <c r="L111" s="153"/>
      <c r="M111" s="153"/>
      <c r="N111" s="153"/>
      <c r="O111" s="153"/>
      <c r="P111" s="153"/>
      <c r="Q111" s="153"/>
      <c r="R111" s="153"/>
      <c r="S111" s="153"/>
      <c r="T111" s="153"/>
      <c r="U111" s="153"/>
      <c r="V111" s="153"/>
      <c r="W111" s="153"/>
      <c r="X111" s="153"/>
      <c r="Y111" s="153"/>
      <c r="Z111" s="153"/>
      <c r="AA111" s="153"/>
      <c r="AB111" s="153"/>
      <c r="AC111" s="153"/>
      <c r="AD111" s="153"/>
      <c r="AE111" s="153"/>
      <c r="AF111" s="153"/>
      <c r="AG111" s="153"/>
      <c r="AH111" s="153"/>
      <c r="AI111" s="153"/>
      <c r="AJ111" s="153"/>
      <c r="AK111" s="153"/>
      <c r="AL111" s="153"/>
      <c r="AM111" s="153"/>
      <c r="AN111" s="153"/>
      <c r="AO111" s="153"/>
      <c r="AP111" s="153"/>
      <c r="AQ111" s="153"/>
      <c r="AR111" s="153"/>
      <c r="AS111" s="153"/>
      <c r="AT111" s="153"/>
      <c r="AU111" s="153"/>
      <c r="AV111" s="153"/>
      <c r="AW111" s="153"/>
      <c r="AX111" s="153"/>
      <c r="AY111" s="153"/>
      <c r="AZ111" s="153"/>
      <c r="BA111" s="153"/>
      <c r="BB111" s="153"/>
      <c r="BC111" s="153"/>
      <c r="BD111" s="153"/>
      <c r="BE111" s="153"/>
      <c r="BF111" s="153"/>
      <c r="BG111" s="153"/>
      <c r="BH111" s="153"/>
      <c r="BI111" s="153"/>
      <c r="BJ111" s="153"/>
      <c r="BK111" s="153"/>
      <c r="BL111" s="153"/>
      <c r="BM111" s="153"/>
      <c r="BN111" s="153"/>
      <c r="BO111" s="153"/>
      <c r="BP111" s="153"/>
      <c r="BQ111" s="153"/>
      <c r="BR111" s="153"/>
      <c r="BS111" s="153"/>
      <c r="BT111" s="153"/>
      <c r="BU111" s="153"/>
      <c r="BV111" s="153"/>
      <c r="BW111" s="153"/>
      <c r="BX111" s="153"/>
      <c r="BY111" s="153"/>
      <c r="BZ111" s="153"/>
      <c r="CA111" s="153"/>
      <c r="CB111" s="153"/>
      <c r="CC111" s="153"/>
      <c r="CD111" s="153"/>
      <c r="CE111" s="153"/>
      <c r="CF111" s="153"/>
    </row>
    <row r="112" spans="1:84" s="122" customFormat="1" ht="16" x14ac:dyDescent="0.2">
      <c r="A112" s="120"/>
      <c r="B112" s="131" t="s">
        <v>113</v>
      </c>
      <c r="C112" s="130"/>
      <c r="D112" s="130"/>
      <c r="E112" s="130"/>
      <c r="G112" s="3"/>
    </row>
    <row r="113" spans="1:85" s="122" customFormat="1" ht="16" x14ac:dyDescent="0.2">
      <c r="A113" s="120"/>
      <c r="B113" s="130" t="s">
        <v>129</v>
      </c>
      <c r="C113" s="152"/>
      <c r="D113" s="152"/>
      <c r="E113" s="152"/>
      <c r="F113" s="153"/>
      <c r="G113" s="153"/>
      <c r="H113" s="153"/>
      <c r="I113" s="153"/>
      <c r="J113" s="153"/>
      <c r="K113" s="153"/>
      <c r="L113" s="153"/>
      <c r="M113" s="153"/>
      <c r="N113" s="153"/>
      <c r="O113" s="153"/>
      <c r="P113" s="153"/>
      <c r="Q113" s="153"/>
      <c r="R113" s="153"/>
      <c r="S113" s="153"/>
      <c r="T113" s="153"/>
      <c r="U113" s="153"/>
      <c r="V113" s="153"/>
      <c r="W113" s="153"/>
      <c r="X113" s="153"/>
      <c r="Y113" s="153"/>
      <c r="Z113" s="153"/>
      <c r="AA113" s="153"/>
      <c r="AB113" s="153"/>
      <c r="AC113" s="153"/>
      <c r="AD113" s="153"/>
      <c r="AE113" s="153"/>
      <c r="AF113" s="153"/>
      <c r="AG113" s="153"/>
      <c r="AH113" s="153"/>
      <c r="AI113" s="153"/>
      <c r="AJ113" s="153"/>
      <c r="AK113" s="153"/>
      <c r="AL113" s="153"/>
      <c r="AM113" s="153"/>
      <c r="AN113" s="153"/>
      <c r="AO113" s="153"/>
      <c r="AP113" s="153"/>
      <c r="AQ113" s="153"/>
      <c r="AR113" s="153"/>
      <c r="AS113" s="153"/>
      <c r="AT113" s="153"/>
      <c r="AU113" s="153"/>
      <c r="AV113" s="153"/>
      <c r="AW113" s="153"/>
      <c r="AX113" s="153"/>
      <c r="AY113" s="153"/>
      <c r="AZ113" s="153"/>
      <c r="BA113" s="153"/>
      <c r="BB113" s="153"/>
      <c r="BC113" s="153"/>
      <c r="BD113" s="153"/>
      <c r="BE113" s="153"/>
      <c r="BF113" s="153"/>
      <c r="BG113" s="153"/>
      <c r="BH113" s="153"/>
      <c r="BI113" s="153"/>
      <c r="BJ113" s="153"/>
      <c r="BK113" s="153"/>
      <c r="BL113" s="153"/>
      <c r="BM113" s="153"/>
      <c r="BN113" s="153"/>
      <c r="BO113" s="153"/>
      <c r="BP113" s="153"/>
      <c r="BQ113" s="153"/>
      <c r="BR113" s="153"/>
      <c r="BS113" s="153"/>
      <c r="BT113" s="153"/>
      <c r="BU113" s="153"/>
      <c r="BV113" s="153"/>
      <c r="BW113" s="153"/>
      <c r="BX113" s="153"/>
      <c r="BY113" s="153"/>
      <c r="BZ113" s="153"/>
      <c r="CA113" s="153"/>
      <c r="CB113" s="153"/>
      <c r="CC113" s="153"/>
      <c r="CD113" s="153"/>
      <c r="CE113" s="153"/>
      <c r="CF113" s="153"/>
    </row>
    <row r="114" spans="1:85" s="122" customFormat="1" ht="16" x14ac:dyDescent="0.2">
      <c r="A114" s="120"/>
      <c r="B114" s="131" t="s">
        <v>131</v>
      </c>
      <c r="C114" s="130"/>
      <c r="D114" s="130"/>
      <c r="E114" s="130"/>
    </row>
    <row r="115" spans="1:85" s="122" customFormat="1" ht="16" x14ac:dyDescent="0.2">
      <c r="A115" s="120"/>
      <c r="B115" s="130" t="s">
        <v>132</v>
      </c>
      <c r="C115" s="152"/>
      <c r="D115" s="152"/>
      <c r="E115" s="152"/>
      <c r="F115" s="153"/>
      <c r="G115" s="153"/>
      <c r="H115" s="153"/>
      <c r="I115" s="153"/>
      <c r="J115" s="153"/>
      <c r="K115" s="153"/>
      <c r="L115" s="153"/>
      <c r="M115" s="153"/>
      <c r="N115" s="153"/>
      <c r="O115" s="153"/>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c r="AM115" s="153"/>
      <c r="AN115" s="153"/>
      <c r="AO115" s="153"/>
      <c r="AP115" s="153"/>
      <c r="AQ115" s="153"/>
      <c r="AR115" s="153"/>
      <c r="AS115" s="153"/>
      <c r="AT115" s="153"/>
      <c r="AU115" s="153"/>
      <c r="AV115" s="153"/>
      <c r="AW115" s="153"/>
      <c r="AX115" s="153"/>
      <c r="AY115" s="153"/>
      <c r="AZ115" s="153"/>
      <c r="BA115" s="153"/>
      <c r="BB115" s="153"/>
      <c r="BC115" s="153"/>
      <c r="BD115" s="153"/>
      <c r="BE115" s="153"/>
      <c r="BF115" s="153"/>
      <c r="BG115" s="153"/>
      <c r="BH115" s="153"/>
      <c r="BI115" s="153"/>
      <c r="BJ115" s="153"/>
      <c r="BK115" s="153"/>
      <c r="BL115" s="153"/>
      <c r="BM115" s="153"/>
      <c r="BN115" s="153"/>
      <c r="BO115" s="153"/>
      <c r="BP115" s="153"/>
      <c r="BQ115" s="153"/>
      <c r="BR115" s="153"/>
      <c r="BS115" s="153"/>
      <c r="BT115" s="153"/>
      <c r="BU115" s="153"/>
      <c r="BV115" s="153"/>
      <c r="BW115" s="153"/>
      <c r="BX115" s="153"/>
      <c r="BY115" s="153"/>
      <c r="BZ115" s="153"/>
      <c r="CA115" s="153"/>
      <c r="CB115" s="153"/>
      <c r="CC115" s="153"/>
      <c r="CD115" s="153"/>
      <c r="CE115" s="153"/>
      <c r="CF115" s="153"/>
    </row>
    <row r="116" spans="1:85" s="122" customFormat="1" ht="16" x14ac:dyDescent="0.2">
      <c r="A116" s="120"/>
      <c r="B116" s="130" t="s">
        <v>212</v>
      </c>
      <c r="C116" s="152"/>
      <c r="D116" s="152"/>
      <c r="E116" s="152"/>
      <c r="F116" s="153"/>
      <c r="G116" s="153"/>
      <c r="H116" s="153"/>
      <c r="I116" s="153"/>
      <c r="J116" s="153"/>
      <c r="K116" s="153"/>
      <c r="L116" s="153"/>
      <c r="M116" s="153"/>
      <c r="N116" s="153"/>
      <c r="O116" s="153"/>
      <c r="P116" s="153"/>
      <c r="Q116" s="153"/>
      <c r="R116" s="153"/>
      <c r="S116" s="153"/>
      <c r="T116" s="153"/>
      <c r="U116" s="153"/>
      <c r="V116" s="153"/>
      <c r="W116" s="153"/>
      <c r="X116" s="153"/>
      <c r="Y116" s="153"/>
      <c r="Z116" s="153"/>
      <c r="AA116" s="153"/>
      <c r="AB116" s="153"/>
      <c r="AC116" s="153"/>
      <c r="AD116" s="153"/>
      <c r="AE116" s="153"/>
      <c r="AF116" s="153"/>
      <c r="AG116" s="153"/>
      <c r="AH116" s="153"/>
      <c r="AI116" s="153"/>
      <c r="AJ116" s="153"/>
      <c r="AK116" s="153"/>
      <c r="AL116" s="153"/>
      <c r="AM116" s="153"/>
      <c r="AN116" s="153"/>
      <c r="AO116" s="153"/>
      <c r="AP116" s="153"/>
      <c r="AQ116" s="153"/>
      <c r="AR116" s="153"/>
      <c r="AS116" s="153"/>
      <c r="AT116" s="153"/>
      <c r="AU116" s="153"/>
      <c r="AV116" s="153"/>
      <c r="AW116" s="153"/>
      <c r="AX116" s="153"/>
      <c r="AY116" s="153"/>
      <c r="AZ116" s="153"/>
      <c r="BA116" s="153"/>
      <c r="BB116" s="153"/>
      <c r="BC116" s="153"/>
      <c r="BD116" s="153"/>
      <c r="BE116" s="153"/>
      <c r="BF116" s="153"/>
      <c r="BG116" s="153"/>
      <c r="BH116" s="153"/>
      <c r="BI116" s="153"/>
      <c r="BJ116" s="153"/>
      <c r="BK116" s="153"/>
      <c r="BL116" s="153"/>
      <c r="BM116" s="153"/>
      <c r="BN116" s="153"/>
      <c r="BO116" s="153"/>
      <c r="BP116" s="153"/>
      <c r="BQ116" s="153"/>
      <c r="BR116" s="153"/>
      <c r="BS116" s="153"/>
      <c r="BT116" s="153"/>
      <c r="BU116" s="153"/>
      <c r="BV116" s="153"/>
      <c r="BW116" s="153"/>
      <c r="BX116" s="153"/>
      <c r="BY116" s="153"/>
      <c r="BZ116" s="153"/>
      <c r="CA116" s="153"/>
      <c r="CB116" s="153"/>
      <c r="CC116" s="153"/>
      <c r="CD116" s="153"/>
      <c r="CE116" s="153"/>
      <c r="CF116" s="153"/>
    </row>
    <row r="117" spans="1:85" s="122" customFormat="1" ht="16" x14ac:dyDescent="0.2">
      <c r="A117" s="120"/>
      <c r="B117" s="177" t="s">
        <v>213</v>
      </c>
      <c r="C117" s="177">
        <f>SUM(C76:C113)</f>
        <v>0</v>
      </c>
      <c r="D117" s="220">
        <f ca="1">SUM(D77:D79)+SUM(D86:D91)</f>
        <v>8097412370.909133</v>
      </c>
      <c r="E117" s="220">
        <f t="shared" ref="E117:BP117" ca="1" si="46">SUM(E77:E79)+SUM(E86:E91)</f>
        <v>8397833414.8870964</v>
      </c>
      <c r="F117" s="220">
        <f t="shared" ca="1" si="46"/>
        <v>8599234193.0935383</v>
      </c>
      <c r="G117" s="220">
        <f t="shared" ca="1" si="46"/>
        <v>8802878678.7514744</v>
      </c>
      <c r="H117" s="220">
        <f t="shared" ca="1" si="46"/>
        <v>9008787404.841423</v>
      </c>
      <c r="I117" s="220">
        <f t="shared" ca="1" si="46"/>
        <v>9216981075.6694851</v>
      </c>
      <c r="J117" s="220">
        <f t="shared" ca="1" si="46"/>
        <v>9427480568.2218895</v>
      </c>
      <c r="K117" s="220">
        <f t="shared" ca="1" si="46"/>
        <v>9640306933.5298729</v>
      </c>
      <c r="L117" s="220">
        <f t="shared" ca="1" si="46"/>
        <v>9855481398.0450134</v>
      </c>
      <c r="M117" s="220">
        <f t="shared" ca="1" si="46"/>
        <v>10073025365.024998</v>
      </c>
      <c r="N117" s="220">
        <f t="shared" ca="1" si="46"/>
        <v>10270787651.849106</v>
      </c>
      <c r="O117" s="220">
        <f t="shared" ca="1" si="46"/>
        <v>10539432308.715408</v>
      </c>
      <c r="P117" s="220">
        <f t="shared" ca="1" si="46"/>
        <v>10810181690.464991</v>
      </c>
      <c r="Q117" s="220">
        <f t="shared" ca="1" si="46"/>
        <v>11083048863.753632</v>
      </c>
      <c r="R117" s="220">
        <f t="shared" ca="1" si="46"/>
        <v>11358046968.410515</v>
      </c>
      <c r="S117" s="220">
        <f t="shared" ca="1" si="46"/>
        <v>11635189217.824726</v>
      </c>
      <c r="T117" s="220">
        <f t="shared" ca="1" si="46"/>
        <v>11914488899.333677</v>
      </c>
      <c r="U117" s="220">
        <f t="shared" ca="1" si="46"/>
        <v>12195959374.613564</v>
      </c>
      <c r="V117" s="220">
        <f t="shared" ca="1" si="46"/>
        <v>12479614080.071756</v>
      </c>
      <c r="W117" s="220">
        <f t="shared" ca="1" si="46"/>
        <v>12765466527.241207</v>
      </c>
      <c r="X117" s="220">
        <f t="shared" ca="1" si="46"/>
        <v>13025681097.458931</v>
      </c>
      <c r="Y117" s="220">
        <f t="shared" ca="1" si="46"/>
        <v>13385728699.729227</v>
      </c>
      <c r="Z117" s="220">
        <f t="shared" ca="1" si="46"/>
        <v>13747246003.367294</v>
      </c>
      <c r="AA117" s="220">
        <f t="shared" ca="1" si="46"/>
        <v>14110237625.196442</v>
      </c>
      <c r="AB117" s="220">
        <f t="shared" ca="1" si="46"/>
        <v>14474708195.017288</v>
      </c>
      <c r="AC117" s="220">
        <f t="shared" ca="1" si="46"/>
        <v>14840662355.642059</v>
      </c>
      <c r="AD117" s="220">
        <f t="shared" ca="1" si="46"/>
        <v>15208104762.928949</v>
      </c>
      <c r="AE117" s="220">
        <f t="shared" ca="1" si="46"/>
        <v>15577040085.816601</v>
      </c>
      <c r="AF117" s="220">
        <f t="shared" ca="1" si="46"/>
        <v>15947473006.358646</v>
      </c>
      <c r="AG117" s="220">
        <f t="shared" ca="1" si="46"/>
        <v>16319408219.758362</v>
      </c>
      <c r="AH117" s="220">
        <f t="shared" ca="1" si="46"/>
        <v>16659435815.315132</v>
      </c>
      <c r="AI117" s="220">
        <f t="shared" ca="1" si="46"/>
        <v>17145229368.238766</v>
      </c>
      <c r="AJ117" s="220">
        <f t="shared" ca="1" si="46"/>
        <v>17631135874.342293</v>
      </c>
      <c r="AK117" s="220">
        <f t="shared" ca="1" si="46"/>
        <v>18117155353.349266</v>
      </c>
      <c r="AL117" s="220">
        <f t="shared" ca="1" si="46"/>
        <v>18603287824.986275</v>
      </c>
      <c r="AM117" s="220">
        <f t="shared" ca="1" si="46"/>
        <v>19089533308.982994</v>
      </c>
      <c r="AN117" s="220">
        <f t="shared" ca="1" si="46"/>
        <v>19575891825.072166</v>
      </c>
      <c r="AO117" s="220">
        <f t="shared" ca="1" si="46"/>
        <v>20062363392.989574</v>
      </c>
      <c r="AP117" s="220">
        <f t="shared" ca="1" si="46"/>
        <v>20548948032.474087</v>
      </c>
      <c r="AQ117" s="220">
        <f t="shared" ca="1" si="46"/>
        <v>21035645763.267612</v>
      </c>
      <c r="AR117" s="220">
        <f t="shared" ca="1" si="46"/>
        <v>21487157794.837822</v>
      </c>
      <c r="AS117" s="220">
        <f t="shared" ca="1" si="46"/>
        <v>22137571424.04044</v>
      </c>
      <c r="AT117" s="220">
        <f t="shared" ca="1" si="46"/>
        <v>22785952968.292061</v>
      </c>
      <c r="AU117" s="220">
        <f t="shared" ca="1" si="46"/>
        <v>23432307110.323841</v>
      </c>
      <c r="AV117" s="220">
        <f t="shared" ca="1" si="46"/>
        <v>24076638523.314312</v>
      </c>
      <c r="AW117" s="220">
        <f t="shared" ca="1" si="46"/>
        <v>24718951870.907585</v>
      </c>
      <c r="AX117" s="220">
        <f t="shared" ca="1" si="46"/>
        <v>25359251807.231586</v>
      </c>
      <c r="AY117" s="220">
        <f t="shared" ca="1" si="46"/>
        <v>25997542976.916206</v>
      </c>
      <c r="AZ117" s="220">
        <f t="shared" ca="1" si="46"/>
        <v>26633830015.111488</v>
      </c>
      <c r="BA117" s="220">
        <f t="shared" ca="1" si="46"/>
        <v>27268117547.505669</v>
      </c>
      <c r="BB117" s="220">
        <f t="shared" ca="1" si="46"/>
        <v>27855901450.08276</v>
      </c>
      <c r="BC117" s="220">
        <f t="shared" ca="1" si="46"/>
        <v>28682021189.591049</v>
      </c>
      <c r="BD117" s="220">
        <f t="shared" ca="1" si="46"/>
        <v>29502720925.609138</v>
      </c>
      <c r="BE117" s="220">
        <f t="shared" ca="1" si="46"/>
        <v>30318026418.040005</v>
      </c>
      <c r="BF117" s="220">
        <f t="shared" ca="1" si="46"/>
        <v>31127963318.864937</v>
      </c>
      <c r="BG117" s="220">
        <f t="shared" ca="1" si="46"/>
        <v>31932557172.566013</v>
      </c>
      <c r="BH117" s="220">
        <f t="shared" ca="1" si="46"/>
        <v>32731833416.547035</v>
      </c>
      <c r="BI117" s="220">
        <f t="shared" ca="1" si="46"/>
        <v>33525817381.55275</v>
      </c>
      <c r="BJ117" s="220">
        <f t="shared" ca="1" si="46"/>
        <v>34314534292.086754</v>
      </c>
      <c r="BK117" s="220">
        <f t="shared" ca="1" si="46"/>
        <v>35098009266.827553</v>
      </c>
      <c r="BL117" s="220">
        <f t="shared" ca="1" si="46"/>
        <v>35822648639.382172</v>
      </c>
      <c r="BM117" s="220">
        <f t="shared" ca="1" si="46"/>
        <v>36769543085.937347</v>
      </c>
      <c r="BN117" s="220">
        <f t="shared" ca="1" si="46"/>
        <v>37706953594.726082</v>
      </c>
      <c r="BO117" s="220">
        <f t="shared" ca="1" si="46"/>
        <v>38634947448.538643</v>
      </c>
      <c r="BP117" s="220">
        <f t="shared" ca="1" si="46"/>
        <v>39553591511.535538</v>
      </c>
      <c r="BQ117" s="220">
        <f t="shared" ref="BQ117:CF117" ca="1" si="47">SUM(BQ77:BQ79)+SUM(BQ86:BQ91)</f>
        <v>40462952231.67675</v>
      </c>
      <c r="BR117" s="220">
        <f t="shared" ca="1" si="47"/>
        <v>41363095643.137207</v>
      </c>
      <c r="BS117" s="220">
        <f t="shared" ca="1" si="47"/>
        <v>42254087368.709076</v>
      </c>
      <c r="BT117" s="220">
        <f t="shared" ca="1" si="47"/>
        <v>43135992622.190598</v>
      </c>
      <c r="BU117" s="220">
        <f t="shared" ca="1" si="47"/>
        <v>44008876210.761581</v>
      </c>
      <c r="BV117" s="220">
        <f t="shared" ca="1" si="47"/>
        <v>44814428592.706688</v>
      </c>
      <c r="BW117" s="220">
        <f t="shared" ca="1" si="47"/>
        <v>45781819120.198463</v>
      </c>
      <c r="BX117" s="220">
        <f t="shared" ca="1" si="47"/>
        <v>46736230987.685814</v>
      </c>
      <c r="BY117" s="220">
        <f t="shared" ca="1" si="47"/>
        <v>47677783688.922806</v>
      </c>
      <c r="BZ117" s="220">
        <f t="shared" ca="1" si="47"/>
        <v>48606595759.303764</v>
      </c>
      <c r="CA117" s="220">
        <f t="shared" ca="1" si="47"/>
        <v>49522784783.013054</v>
      </c>
      <c r="CB117" s="220">
        <f t="shared" ca="1" si="47"/>
        <v>50426467400.123924</v>
      </c>
      <c r="CC117" s="220">
        <f t="shared" ca="1" si="47"/>
        <v>51317759313.646484</v>
      </c>
      <c r="CD117" s="220">
        <f t="shared" ca="1" si="47"/>
        <v>52196775296.525635</v>
      </c>
      <c r="CE117" s="220">
        <f t="shared" ca="1" si="47"/>
        <v>53063629198.588799</v>
      </c>
      <c r="CF117" s="220">
        <f t="shared" ca="1" si="47"/>
        <v>53918433953.44426</v>
      </c>
      <c r="CG117" s="232">
        <f ca="1">CF117*(1+'Case 5 Assumptions'!$C$239)</f>
        <v>54996802632.513145</v>
      </c>
    </row>
    <row r="118" spans="1:85" x14ac:dyDescent="0.2">
      <c r="C118" s="122"/>
      <c r="D118" s="122"/>
      <c r="E118" s="122"/>
      <c r="AI118" s="122"/>
      <c r="AJ118" s="122"/>
      <c r="AK118" s="122"/>
      <c r="AL118" s="122"/>
      <c r="AM118" s="122"/>
      <c r="AN118" s="122"/>
      <c r="AO118" s="122"/>
      <c r="AP118" s="122"/>
      <c r="AQ118" s="122"/>
      <c r="AR118" s="122"/>
      <c r="AS118" s="122"/>
      <c r="AT118" s="122"/>
      <c r="AU118" s="122"/>
      <c r="AV118" s="122"/>
      <c r="AW118" s="122"/>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2"/>
      <c r="CE118" s="122"/>
      <c r="CF118" s="231">
        <f ca="1">CG117/('Inflation-Interest'!$I$13-'Case 5 Assumptions'!$C$239)</f>
        <v>25227891115831.742</v>
      </c>
    </row>
    <row r="119" spans="1:85" x14ac:dyDescent="0.2">
      <c r="B119" s="128" t="s">
        <v>214</v>
      </c>
      <c r="C119" s="128">
        <f t="shared" ref="C119:BN119" si="48">C117/C35</f>
        <v>0</v>
      </c>
      <c r="D119" s="219">
        <f t="shared" ca="1" si="48"/>
        <v>6.24348011579618E-3</v>
      </c>
      <c r="E119" s="219">
        <f t="shared" ca="1" si="48"/>
        <v>6.1674650528075912E-3</v>
      </c>
      <c r="F119" s="219">
        <f t="shared" ca="1" si="48"/>
        <v>6.0153123645545715E-3</v>
      </c>
      <c r="G119" s="219">
        <f t="shared" ca="1" si="48"/>
        <v>5.8651900598951732E-3</v>
      </c>
      <c r="H119" s="219">
        <f t="shared" ca="1" si="48"/>
        <v>5.7171906854742932E-3</v>
      </c>
      <c r="I119" s="219">
        <f t="shared" ca="1" si="48"/>
        <v>5.5713956500940973E-3</v>
      </c>
      <c r="J119" s="219">
        <f t="shared" ca="1" si="48"/>
        <v>5.4278759880986033E-3</v>
      </c>
      <c r="K119" s="219">
        <f t="shared" ca="1" si="48"/>
        <v>5.2866930786484084E-3</v>
      </c>
      <c r="L119" s="219">
        <f t="shared" ca="1" si="48"/>
        <v>5.1478993232291674E-3</v>
      </c>
      <c r="M119" s="219">
        <f t="shared" ca="1" si="48"/>
        <v>5.011538783618783E-3</v>
      </c>
      <c r="N119" s="219">
        <f t="shared" ca="1" si="48"/>
        <v>4.8847533767508297E-3</v>
      </c>
      <c r="O119" s="219">
        <f t="shared" ca="1" si="48"/>
        <v>4.7916361611844063E-3</v>
      </c>
      <c r="P119" s="219">
        <f t="shared" ca="1" si="48"/>
        <v>4.698154901195053E-3</v>
      </c>
      <c r="Q119" s="219">
        <f t="shared" ca="1" si="48"/>
        <v>4.6044876205671064E-3</v>
      </c>
      <c r="R119" s="219">
        <f t="shared" ca="1" si="48"/>
        <v>4.5107986871444081E-3</v>
      </c>
      <c r="S119" s="219">
        <f t="shared" ca="1" si="48"/>
        <v>4.4172396203279E-3</v>
      </c>
      <c r="T119" s="219">
        <f t="shared" ca="1" si="48"/>
        <v>4.323949855828498E-3</v>
      </c>
      <c r="U119" s="219">
        <f t="shared" ca="1" si="48"/>
        <v>4.2310574698026021E-3</v>
      </c>
      <c r="V119" s="219">
        <f t="shared" ca="1" si="48"/>
        <v>4.1386798643958068E-3</v>
      </c>
      <c r="W119" s="219">
        <f t="shared" ca="1" si="48"/>
        <v>4.0469244166233525E-3</v>
      </c>
      <c r="X119" s="219">
        <f t="shared" ca="1" si="48"/>
        <v>3.992325992537793E-3</v>
      </c>
      <c r="Y119" s="219">
        <f t="shared" ca="1" si="48"/>
        <v>3.9664750461302165E-3</v>
      </c>
      <c r="Z119" s="219">
        <f t="shared" ca="1" si="48"/>
        <v>3.9383613894037996E-3</v>
      </c>
      <c r="AA119" s="219">
        <f t="shared" ca="1" si="48"/>
        <v>3.9081510536731626E-3</v>
      </c>
      <c r="AB119" s="219">
        <f t="shared" ca="1" si="48"/>
        <v>3.8760019226616472E-3</v>
      </c>
      <c r="AC119" s="219">
        <f t="shared" ca="1" si="48"/>
        <v>3.8420640789736233E-3</v>
      </c>
      <c r="AD119" s="219">
        <f t="shared" ca="1" si="48"/>
        <v>3.8064801368879338E-3</v>
      </c>
      <c r="AE119" s="219">
        <f t="shared" ca="1" si="48"/>
        <v>3.7693855619884893E-3</v>
      </c>
      <c r="AF119" s="219">
        <f t="shared" ca="1" si="48"/>
        <v>3.7309089781290862E-3</v>
      </c>
      <c r="AG119" s="219">
        <f t="shared" ca="1" si="48"/>
        <v>3.6911724622114101E-3</v>
      </c>
      <c r="AH119" s="219">
        <f t="shared" ca="1" si="48"/>
        <v>3.6672773726449167E-3</v>
      </c>
      <c r="AI119" s="219">
        <f t="shared" ca="1" si="48"/>
        <v>3.6732484748847327E-3</v>
      </c>
      <c r="AJ119" s="219">
        <f t="shared" ca="1" si="48"/>
        <v>3.676299101302411E-3</v>
      </c>
      <c r="AK119" s="219">
        <f t="shared" ca="1" si="48"/>
        <v>3.6765806094125838E-3</v>
      </c>
      <c r="AL119" s="219">
        <f t="shared" ca="1" si="48"/>
        <v>3.6742383652408088E-3</v>
      </c>
      <c r="AM119" s="219">
        <f t="shared" ca="1" si="48"/>
        <v>3.6694119551277139E-3</v>
      </c>
      <c r="AN119" s="219">
        <f t="shared" ca="1" si="48"/>
        <v>3.6622353905004673E-3</v>
      </c>
      <c r="AO119" s="219">
        <f t="shared" ca="1" si="48"/>
        <v>3.6528373058359299E-3</v>
      </c>
      <c r="AP119" s="219">
        <f t="shared" ca="1" si="48"/>
        <v>3.6413411500329533E-3</v>
      </c>
      <c r="AQ119" s="219">
        <f t="shared" ca="1" si="48"/>
        <v>3.6278653714044494E-3</v>
      </c>
      <c r="AR119" s="219">
        <f t="shared" ca="1" si="48"/>
        <v>3.6191901210012685E-3</v>
      </c>
      <c r="AS119" s="219">
        <f t="shared" ca="1" si="48"/>
        <v>3.6416609671191891E-3</v>
      </c>
      <c r="AT119" s="219">
        <f t="shared" ca="1" si="48"/>
        <v>3.6607817999799105E-3</v>
      </c>
      <c r="AU119" s="219">
        <f t="shared" ca="1" si="48"/>
        <v>3.6767051962886743E-3</v>
      </c>
      <c r="AV119" s="219">
        <f t="shared" ca="1" si="48"/>
        <v>3.6895782194576515E-3</v>
      </c>
      <c r="AW119" s="219">
        <f t="shared" ca="1" si="48"/>
        <v>3.699542599370719E-3</v>
      </c>
      <c r="AX119" s="219">
        <f t="shared" ca="1" si="48"/>
        <v>3.7067349066191532E-3</v>
      </c>
      <c r="AY119" s="219">
        <f t="shared" ca="1" si="48"/>
        <v>3.7112867213720366E-3</v>
      </c>
      <c r="AZ119" s="219">
        <f t="shared" ca="1" si="48"/>
        <v>3.7133247970403925E-3</v>
      </c>
      <c r="BA119" s="219">
        <f t="shared" ca="1" si="48"/>
        <v>3.7129712188895261E-3</v>
      </c>
      <c r="BB119" s="219">
        <f t="shared" ca="1" si="48"/>
        <v>3.7175618160400761E-3</v>
      </c>
      <c r="BC119" s="219">
        <f t="shared" ca="1" si="48"/>
        <v>3.7516756962753047E-3</v>
      </c>
      <c r="BD119" s="219">
        <f t="shared" ca="1" si="48"/>
        <v>3.7822668373195607E-3</v>
      </c>
      <c r="BE119" s="219">
        <f t="shared" ca="1" si="48"/>
        <v>3.8094789389493469E-3</v>
      </c>
      <c r="BF119" s="219">
        <f t="shared" ca="1" si="48"/>
        <v>3.8334509611554603E-3</v>
      </c>
      <c r="BG119" s="219">
        <f t="shared" ca="1" si="48"/>
        <v>3.8543172659983907E-3</v>
      </c>
      <c r="BH119" s="219">
        <f t="shared" ca="1" si="48"/>
        <v>3.8722077554493367E-3</v>
      </c>
      <c r="BI119" s="219">
        <f t="shared" ca="1" si="48"/>
        <v>3.8872480053263473E-3</v>
      </c>
      <c r="BJ119" s="219">
        <f t="shared" ca="1" si="48"/>
        <v>3.8995593954322732E-3</v>
      </c>
      <c r="BK119" s="219">
        <f t="shared" ca="1" si="48"/>
        <v>3.9092592359982357E-3</v>
      </c>
      <c r="BL119" s="219">
        <f t="shared" ca="1" si="48"/>
        <v>3.9207253693148104E-3</v>
      </c>
      <c r="BM119" s="219">
        <f t="shared" ca="1" si="48"/>
        <v>3.9545193547819869E-3</v>
      </c>
      <c r="BN119" s="219">
        <f t="shared" ca="1" si="48"/>
        <v>3.9849572032579659E-3</v>
      </c>
      <c r="BO119" s="219">
        <f t="shared" ref="BO119:CF119" ca="1" si="49">BO117/BO35</f>
        <v>4.0121696080894212E-3</v>
      </c>
      <c r="BP119" s="219">
        <f t="shared" ca="1" si="49"/>
        <v>4.0362831500242689E-3</v>
      </c>
      <c r="BQ119" s="219">
        <f t="shared" ca="1" si="49"/>
        <v>4.0574204146150107E-3</v>
      </c>
      <c r="BR119" s="219">
        <f t="shared" ca="1" si="49"/>
        <v>4.0757001064532575E-3</v>
      </c>
      <c r="BS119" s="219">
        <f t="shared" ca="1" si="49"/>
        <v>4.0912371603179327E-3</v>
      </c>
      <c r="BT119" s="219">
        <f t="shared" ca="1" si="49"/>
        <v>4.1041428493175085E-3</v>
      </c>
      <c r="BU119" s="219">
        <f t="shared" ca="1" si="49"/>
        <v>4.1145248901045817E-3</v>
      </c>
      <c r="BV119" s="219">
        <f t="shared" ca="1" si="49"/>
        <v>4.125086309833585E-3</v>
      </c>
      <c r="BW119" s="219">
        <f t="shared" ca="1" si="49"/>
        <v>4.1490052374217219E-3</v>
      </c>
      <c r="BX119" s="219">
        <f t="shared" ca="1" si="49"/>
        <v>4.1700415794922287E-3</v>
      </c>
      <c r="BY119" s="219">
        <f t="shared" ca="1" si="49"/>
        <v>4.1883071151690892E-3</v>
      </c>
      <c r="BZ119" s="219">
        <f t="shared" ca="1" si="49"/>
        <v>4.2039101731392182E-3</v>
      </c>
      <c r="CA119" s="219">
        <f t="shared" ca="1" si="49"/>
        <v>4.2169557278525114E-3</v>
      </c>
      <c r="CB119" s="219">
        <f t="shared" ca="1" si="49"/>
        <v>4.2275454931908129E-3</v>
      </c>
      <c r="CC119" s="219">
        <f t="shared" ca="1" si="49"/>
        <v>4.235778013669915E-3</v>
      </c>
      <c r="CD119" s="219">
        <f t="shared" ca="1" si="49"/>
        <v>4.241748753237207E-3</v>
      </c>
      <c r="CE119" s="219">
        <f t="shared" ca="1" si="49"/>
        <v>4.2455501817259345E-3</v>
      </c>
      <c r="CF119" s="219">
        <f t="shared" ca="1" si="49"/>
        <v>4.2472718590256166E-3</v>
      </c>
    </row>
    <row r="120" spans="1:85" x14ac:dyDescent="0.2">
      <c r="AI120" s="122"/>
      <c r="AJ120" s="122"/>
      <c r="AK120" s="122"/>
      <c r="AL120" s="122"/>
      <c r="AM120" s="122"/>
      <c r="AN120" s="122"/>
      <c r="AO120" s="122"/>
      <c r="AP120" s="122"/>
      <c r="AQ120" s="122"/>
      <c r="AR120" s="122"/>
      <c r="AS120" s="122"/>
      <c r="AT120" s="122"/>
      <c r="AU120" s="122"/>
      <c r="AV120" s="122"/>
      <c r="AW120" s="122"/>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2"/>
      <c r="CE120" s="122"/>
      <c r="CF120" s="122"/>
    </row>
    <row r="121" spans="1:85" x14ac:dyDescent="0.2">
      <c r="B121" s="128" t="s">
        <v>215</v>
      </c>
      <c r="C121" s="229">
        <f ca="1">NPV('Inflation-Interest'!$I$13,'Base Case 5 - Forecasts'!F117:CF117)+C122</f>
        <v>3540199658423.9468</v>
      </c>
      <c r="AI121" s="122"/>
      <c r="AJ121" s="122"/>
      <c r="AK121" s="122"/>
      <c r="AL121" s="122"/>
      <c r="AM121" s="122"/>
      <c r="AN121" s="122"/>
      <c r="AO121" s="122"/>
      <c r="AP121" s="122"/>
      <c r="AQ121" s="122"/>
      <c r="AR121" s="122"/>
      <c r="AS121" s="122"/>
      <c r="AT121" s="122"/>
      <c r="AU121" s="122"/>
      <c r="AV121" s="122"/>
      <c r="AW121" s="122"/>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2"/>
      <c r="CE121" s="122"/>
      <c r="CF121" s="122"/>
    </row>
    <row r="122" spans="1:85" x14ac:dyDescent="0.2">
      <c r="B122" s="120" t="s">
        <v>216</v>
      </c>
      <c r="C122" s="239">
        <f ca="1">CF118/((1+'Inflation-Interest'!$I$13)^100)</f>
        <v>2812826981881.0249</v>
      </c>
      <c r="AI122" s="122"/>
      <c r="AJ122" s="122"/>
      <c r="AK122" s="122"/>
      <c r="AL122" s="122"/>
      <c r="AM122" s="122"/>
      <c r="AN122" s="122"/>
      <c r="AO122" s="122"/>
      <c r="AP122" s="122"/>
      <c r="AQ122" s="122"/>
      <c r="AR122" s="122"/>
      <c r="AS122" s="122"/>
      <c r="AT122" s="122"/>
      <c r="AU122" s="122"/>
      <c r="AV122" s="122"/>
      <c r="AW122" s="122"/>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2"/>
      <c r="CE122" s="122"/>
      <c r="CF122" s="122"/>
    </row>
    <row r="123" spans="1:85" x14ac:dyDescent="0.2">
      <c r="B123" s="120" t="s">
        <v>217</v>
      </c>
      <c r="C123" s="233">
        <f ca="1">C121-C122</f>
        <v>727372676542.92188</v>
      </c>
      <c r="AI123" s="122"/>
      <c r="AJ123" s="122"/>
      <c r="AK123" s="122"/>
      <c r="AL123" s="122"/>
      <c r="AM123" s="122"/>
      <c r="AN123" s="122"/>
      <c r="AO123" s="122"/>
      <c r="AP123" s="122"/>
      <c r="AQ123" s="122"/>
      <c r="AR123" s="122"/>
      <c r="AS123" s="122"/>
      <c r="AT123" s="122"/>
      <c r="AU123" s="122"/>
      <c r="AV123" s="122"/>
      <c r="AW123" s="122"/>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2"/>
      <c r="CE123" s="122"/>
      <c r="CF123" s="122"/>
    </row>
  </sheetData>
  <conditionalFormatting sqref="B38:B40">
    <cfRule type="expression" dxfId="4" priority="1">
      <formula>MOD(ROW(),3)=2</formula>
    </cfRule>
  </conditionalFormatting>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4D166-D1D2-E843-AEB5-92B4BA242E2D}">
  <dimension ref="A1:CG145"/>
  <sheetViews>
    <sheetView showGridLines="0" zoomScale="75" zoomScaleNormal="90" workbookViewId="0">
      <pane xSplit="2" ySplit="8" topLeftCell="C9" activePane="bottomRight" state="frozen"/>
      <selection pane="topRight" activeCell="G90" sqref="G90:G170"/>
      <selection pane="bottomLeft" activeCell="G90" sqref="G90:G170"/>
      <selection pane="bottomRight" activeCell="Y69" sqref="Y69"/>
    </sheetView>
  </sheetViews>
  <sheetFormatPr baseColWidth="10" defaultColWidth="8.796875" defaultRowHeight="15" x14ac:dyDescent="0.2"/>
  <cols>
    <col min="1" max="1" width="3.59765625" style="120" customWidth="1"/>
    <col min="2" max="2" width="69.19921875" style="120" bestFit="1" customWidth="1"/>
    <col min="3" max="3" width="24.796875" style="120" customWidth="1"/>
    <col min="4" max="4" width="19" style="120" customWidth="1"/>
    <col min="5" max="5" width="20" style="120" customWidth="1"/>
    <col min="6" max="34" width="19" style="122" customWidth="1"/>
    <col min="35" max="84" width="20.3984375" style="120" customWidth="1"/>
    <col min="85" max="85" width="14.59765625" style="120" bestFit="1" customWidth="1"/>
    <col min="86" max="16384" width="8.796875" style="120"/>
  </cols>
  <sheetData>
    <row r="1" spans="1:84" x14ac:dyDescent="0.2">
      <c r="A1" s="118"/>
      <c r="B1" s="121"/>
      <c r="C1" s="121"/>
      <c r="D1" s="121"/>
      <c r="E1" s="121"/>
      <c r="F1" s="118"/>
      <c r="G1" s="118"/>
      <c r="H1" s="118"/>
      <c r="I1" s="118"/>
      <c r="J1" s="118"/>
      <c r="K1" s="118"/>
      <c r="L1" s="118"/>
      <c r="M1" s="118"/>
    </row>
    <row r="2" spans="1:84" x14ac:dyDescent="0.2">
      <c r="A2" s="118"/>
      <c r="B2" s="123"/>
      <c r="C2" s="123"/>
      <c r="D2" s="123"/>
      <c r="E2" s="123"/>
      <c r="F2" s="123"/>
      <c r="G2" s="118"/>
      <c r="H2" s="118"/>
      <c r="I2" s="118"/>
      <c r="J2" s="118"/>
      <c r="K2" s="123" t="s">
        <v>26</v>
      </c>
      <c r="L2" s="118"/>
      <c r="M2" s="118"/>
    </row>
    <row r="3" spans="1:84" x14ac:dyDescent="0.2">
      <c r="A3" s="118"/>
      <c r="B3" s="118"/>
      <c r="C3" s="118"/>
      <c r="D3" s="118"/>
      <c r="E3" s="118"/>
      <c r="F3" s="227"/>
      <c r="G3" s="118"/>
      <c r="H3" s="118"/>
      <c r="I3" s="118"/>
      <c r="J3" s="118"/>
      <c r="K3" s="118"/>
      <c r="L3" s="118"/>
      <c r="M3" s="118"/>
    </row>
    <row r="4" spans="1:84" x14ac:dyDescent="0.2">
      <c r="A4" s="118"/>
      <c r="B4" s="118"/>
      <c r="C4" s="118"/>
      <c r="D4" s="118"/>
      <c r="E4" s="118"/>
      <c r="F4" s="227"/>
      <c r="G4" s="118"/>
      <c r="H4" s="118"/>
      <c r="I4" s="118"/>
      <c r="J4" s="118"/>
      <c r="K4" s="118"/>
      <c r="L4" s="118"/>
      <c r="M4" s="118"/>
    </row>
    <row r="5" spans="1:84" x14ac:dyDescent="0.2">
      <c r="A5" s="118"/>
      <c r="B5" s="118"/>
      <c r="C5" s="118"/>
      <c r="D5" s="118"/>
      <c r="E5" s="118"/>
      <c r="F5" s="4"/>
      <c r="G5" s="118"/>
      <c r="H5" s="118"/>
      <c r="I5" s="118"/>
      <c r="J5" s="118"/>
      <c r="K5" s="118"/>
      <c r="L5" s="118"/>
      <c r="M5" s="118"/>
    </row>
    <row r="6" spans="1:84" ht="19" x14ac:dyDescent="0.2">
      <c r="A6" s="118"/>
      <c r="B6" s="124" t="s">
        <v>152</v>
      </c>
      <c r="C6" s="124"/>
      <c r="D6" s="200" t="s">
        <v>153</v>
      </c>
      <c r="E6" s="201">
        <v>5</v>
      </c>
      <c r="F6" s="124"/>
      <c r="G6" s="124"/>
      <c r="H6" s="124"/>
      <c r="I6" s="124"/>
      <c r="J6" s="124"/>
      <c r="K6" s="124"/>
      <c r="L6" s="125"/>
      <c r="M6" s="118"/>
    </row>
    <row r="7" spans="1:84" x14ac:dyDescent="0.2">
      <c r="A7" s="118"/>
      <c r="B7" s="126"/>
      <c r="C7" s="126"/>
      <c r="D7" s="126"/>
      <c r="E7" s="126"/>
      <c r="F7" s="118">
        <v>0</v>
      </c>
      <c r="G7" s="118">
        <v>1</v>
      </c>
      <c r="H7" s="118">
        <v>2</v>
      </c>
      <c r="I7" s="118">
        <v>3</v>
      </c>
      <c r="J7" s="118">
        <v>4</v>
      </c>
      <c r="K7" s="118">
        <v>5</v>
      </c>
      <c r="L7" s="118">
        <v>6</v>
      </c>
      <c r="M7" s="118">
        <v>7</v>
      </c>
      <c r="N7" s="118">
        <v>8</v>
      </c>
      <c r="O7" s="118">
        <v>9</v>
      </c>
      <c r="P7" s="118">
        <v>10</v>
      </c>
      <c r="Q7" s="118">
        <v>11</v>
      </c>
      <c r="R7" s="118">
        <v>12</v>
      </c>
      <c r="S7" s="118">
        <v>13</v>
      </c>
      <c r="T7" s="118">
        <v>14</v>
      </c>
      <c r="U7" s="118">
        <v>15</v>
      </c>
      <c r="V7" s="118">
        <v>16</v>
      </c>
      <c r="W7" s="118">
        <v>17</v>
      </c>
      <c r="X7" s="118">
        <v>18</v>
      </c>
    </row>
    <row r="8" spans="1:84" x14ac:dyDescent="0.2">
      <c r="A8" s="118"/>
      <c r="B8" s="10"/>
      <c r="C8" s="10">
        <v>2019</v>
      </c>
      <c r="D8" s="10">
        <f t="shared" ref="D8:F8" si="0">C8+1</f>
        <v>2020</v>
      </c>
      <c r="E8" s="10">
        <f t="shared" si="0"/>
        <v>2021</v>
      </c>
      <c r="F8" s="10">
        <f t="shared" si="0"/>
        <v>2022</v>
      </c>
      <c r="G8" s="10">
        <f>F8+1</f>
        <v>2023</v>
      </c>
      <c r="H8" s="10">
        <f t="shared" ref="H8:BS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si="1"/>
        <v>2051</v>
      </c>
      <c r="AJ8" s="10">
        <f t="shared" si="1"/>
        <v>2052</v>
      </c>
      <c r="AK8" s="10">
        <f t="shared" si="1"/>
        <v>2053</v>
      </c>
      <c r="AL8" s="10">
        <f t="shared" si="1"/>
        <v>2054</v>
      </c>
      <c r="AM8" s="10">
        <f t="shared" si="1"/>
        <v>2055</v>
      </c>
      <c r="AN8" s="10">
        <f t="shared" si="1"/>
        <v>2056</v>
      </c>
      <c r="AO8" s="10">
        <f t="shared" si="1"/>
        <v>2057</v>
      </c>
      <c r="AP8" s="10">
        <f t="shared" si="1"/>
        <v>2058</v>
      </c>
      <c r="AQ8" s="10">
        <f t="shared" si="1"/>
        <v>2059</v>
      </c>
      <c r="AR8" s="10">
        <f t="shared" si="1"/>
        <v>2060</v>
      </c>
      <c r="AS8" s="10">
        <f t="shared" si="1"/>
        <v>2061</v>
      </c>
      <c r="AT8" s="10">
        <f t="shared" si="1"/>
        <v>2062</v>
      </c>
      <c r="AU8" s="10">
        <f t="shared" si="1"/>
        <v>2063</v>
      </c>
      <c r="AV8" s="10">
        <f t="shared" si="1"/>
        <v>2064</v>
      </c>
      <c r="AW8" s="10">
        <f t="shared" si="1"/>
        <v>2065</v>
      </c>
      <c r="AX8" s="10">
        <f t="shared" si="1"/>
        <v>2066</v>
      </c>
      <c r="AY8" s="10">
        <f t="shared" si="1"/>
        <v>2067</v>
      </c>
      <c r="AZ8" s="10">
        <f t="shared" si="1"/>
        <v>2068</v>
      </c>
      <c r="BA8" s="10">
        <f t="shared" si="1"/>
        <v>2069</v>
      </c>
      <c r="BB8" s="10">
        <f t="shared" si="1"/>
        <v>2070</v>
      </c>
      <c r="BC8" s="10">
        <f t="shared" si="1"/>
        <v>2071</v>
      </c>
      <c r="BD8" s="10">
        <f t="shared" si="1"/>
        <v>2072</v>
      </c>
      <c r="BE8" s="10">
        <f t="shared" si="1"/>
        <v>2073</v>
      </c>
      <c r="BF8" s="10">
        <f t="shared" si="1"/>
        <v>2074</v>
      </c>
      <c r="BG8" s="10">
        <f t="shared" si="1"/>
        <v>2075</v>
      </c>
      <c r="BH8" s="10">
        <f t="shared" si="1"/>
        <v>2076</v>
      </c>
      <c r="BI8" s="10">
        <f t="shared" si="1"/>
        <v>2077</v>
      </c>
      <c r="BJ8" s="10">
        <f t="shared" si="1"/>
        <v>2078</v>
      </c>
      <c r="BK8" s="10">
        <f t="shared" si="1"/>
        <v>2079</v>
      </c>
      <c r="BL8" s="10">
        <f t="shared" si="1"/>
        <v>2080</v>
      </c>
      <c r="BM8" s="10">
        <f t="shared" si="1"/>
        <v>2081</v>
      </c>
      <c r="BN8" s="10">
        <f t="shared" si="1"/>
        <v>2082</v>
      </c>
      <c r="BO8" s="10">
        <f t="shared" si="1"/>
        <v>2083</v>
      </c>
      <c r="BP8" s="10">
        <f t="shared" si="1"/>
        <v>2084</v>
      </c>
      <c r="BQ8" s="10">
        <f t="shared" si="1"/>
        <v>2085</v>
      </c>
      <c r="BR8" s="10">
        <f t="shared" si="1"/>
        <v>2086</v>
      </c>
      <c r="BS8" s="10">
        <f t="shared" si="1"/>
        <v>2087</v>
      </c>
      <c r="BT8" s="10">
        <f t="shared" ref="BT8:CF8" si="2">BS8+1</f>
        <v>2088</v>
      </c>
      <c r="BU8" s="10">
        <f t="shared" si="2"/>
        <v>2089</v>
      </c>
      <c r="BV8" s="10">
        <f t="shared" si="2"/>
        <v>2090</v>
      </c>
      <c r="BW8" s="10">
        <f t="shared" si="2"/>
        <v>2091</v>
      </c>
      <c r="BX8" s="10">
        <f t="shared" si="2"/>
        <v>2092</v>
      </c>
      <c r="BY8" s="10">
        <f t="shared" si="2"/>
        <v>2093</v>
      </c>
      <c r="BZ8" s="10">
        <f t="shared" si="2"/>
        <v>2094</v>
      </c>
      <c r="CA8" s="10">
        <f t="shared" si="2"/>
        <v>2095</v>
      </c>
      <c r="CB8" s="10">
        <f t="shared" si="2"/>
        <v>2096</v>
      </c>
      <c r="CC8" s="10">
        <f t="shared" si="2"/>
        <v>2097</v>
      </c>
      <c r="CD8" s="10">
        <f t="shared" si="2"/>
        <v>2098</v>
      </c>
      <c r="CE8" s="10">
        <f t="shared" si="2"/>
        <v>2099</v>
      </c>
      <c r="CF8" s="10">
        <f t="shared" si="2"/>
        <v>2100</v>
      </c>
    </row>
    <row r="9" spans="1:84" x14ac:dyDescent="0.2">
      <c r="A9" s="118"/>
      <c r="B9" s="128" t="s">
        <v>154</v>
      </c>
      <c r="C9" s="128"/>
      <c r="D9" s="128"/>
      <c r="E9" s="128"/>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row>
    <row r="10" spans="1:84" x14ac:dyDescent="0.2">
      <c r="A10" s="118"/>
      <c r="B10" s="118" t="s">
        <v>31</v>
      </c>
      <c r="C10" s="160">
        <f ca="1">INDEX(INDIRECT("'Base Case "&amp;$E$6&amp;" - Forecasts'!$C$10:$AH$15"),MATCH('Program Case 5 - Forecasts'!$B10,INDIRECT("'Base Case "&amp;$E$6&amp;" - Forecasts'!$B$10:$B$15"),0),MATCH('Program Case 5 - Forecasts'!C$8,INDIRECT("'Base Case "&amp;$E$6&amp;" - Forecasts'!$C$8:$AH$8"),0))</f>
        <v>5414700</v>
      </c>
      <c r="D10" s="160">
        <f ca="1">INDEX(INDIRECT("'Base Case "&amp;$E$6&amp;" - Forecasts'!$C$10:$AH$15"),MATCH('Program Case 5 - Forecasts'!$B10,INDIRECT("'Base Case "&amp;$E$6&amp;" - Forecasts'!$B$10:$B$15"),0),MATCH('Program Case 5 - Forecasts'!D$8,INDIRECT("'Base Case "&amp;$E$6&amp;" - Forecasts'!$C$8:$AH$8"),0))</f>
        <v>6306408</v>
      </c>
      <c r="E10" s="160">
        <f ca="1">INDEX(INDIRECT("'Base Case "&amp;$E$6&amp;" - Forecasts'!$C$10:$AH$15"),MATCH('Program Case 5 - Forecasts'!$B10,INDIRECT("'Base Case "&amp;$E$6&amp;" - Forecasts'!$B$10:$B$15"),0),MATCH('Program Case 5 - Forecasts'!E$8,INDIRECT("'Base Case "&amp;$E$6&amp;" - Forecasts'!$C$8:$AH$8"),0))</f>
        <v>6406008</v>
      </c>
      <c r="F10" s="133">
        <f ca="1">(1+'Case 5 Assumptions'!$C36)*INDEX('Base Case 5 - Forecasts'!$C$10:$CF$15,MATCH('Program Case 5 - Forecasts'!$B10,'Base Case 5 - Forecasts'!$B$10:$B$15,0),MATCH('Program Case 5 - Forecasts'!F$8,'Base Case 5 - Forecasts'!$C$8:$CF$8,0))</f>
        <v>6447218.212103352</v>
      </c>
      <c r="G10" s="133">
        <f ca="1">(1+'Case 5 Assumptions'!$C36)*INDEX('Base Case 5 - Forecasts'!$C$10:$CF$15,MATCH('Program Case 5 - Forecasts'!$B10,'Base Case 5 - Forecasts'!$B$10:$B$15,0),MATCH('Program Case 5 - Forecasts'!G$8,'Base Case 5 - Forecasts'!$C$8:$CF$8,0))</f>
        <v>6488693.5318340436</v>
      </c>
      <c r="H10" s="133">
        <f ca="1">(1+'Case 5 Assumptions'!$C36)*INDEX('Base Case 5 - Forecasts'!$C$10:$CF$15,MATCH('Program Case 5 - Forecasts'!$B10,'Base Case 5 - Forecasts'!$B$10:$B$15,0),MATCH('Program Case 5 - Forecasts'!H$8,'Base Case 5 - Forecasts'!$C$8:$CF$8,0))</f>
        <v>6530435.6646444499</v>
      </c>
      <c r="I10" s="133">
        <f ca="1">(1+'Case 5 Assumptions'!$C36)*INDEX('Base Case 5 - Forecasts'!$C$10:$CF$15,MATCH('Program Case 5 - Forecasts'!$B10,'Base Case 5 - Forecasts'!$B$10:$B$15,0),MATCH('Program Case 5 - Forecasts'!I$8,'Base Case 5 - Forecasts'!$C$8:$CF$8,0))</f>
        <v>6572446.3269582167</v>
      </c>
      <c r="J10" s="133">
        <f ca="1">(1+'Case 5 Assumptions'!$C36)*INDEX('Base Case 5 - Forecasts'!$C$10:$CF$15,MATCH('Program Case 5 - Forecasts'!$B10,'Base Case 5 - Forecasts'!$B$10:$B$15,0),MATCH('Program Case 5 - Forecasts'!J$8,'Base Case 5 - Forecasts'!$C$8:$CF$8,0))</f>
        <v>6614727.2462408403</v>
      </c>
      <c r="K10" s="133">
        <f ca="1">(1+'Case 5 Assumptions'!$C36)*INDEX('Base Case 5 - Forecasts'!$C$10:$CF$15,MATCH('Program Case 5 - Forecasts'!$B10,'Base Case 5 - Forecasts'!$B$10:$B$15,0),MATCH('Program Case 5 - Forecasts'!K$8,'Base Case 5 - Forecasts'!$C$8:$CF$8,0))</f>
        <v>6657280.1610707007</v>
      </c>
      <c r="L10" s="133">
        <f ca="1">(1+'Case 5 Assumptions'!$C36)*INDEX('Base Case 5 - Forecasts'!$C$10:$CF$15,MATCH('Program Case 5 - Forecasts'!$B10,'Base Case 5 - Forecasts'!$B$10:$B$15,0),MATCH('Program Case 5 - Forecasts'!L$8,'Base Case 5 - Forecasts'!$C$8:$CF$8,0))</f>
        <v>6700106.8212105501</v>
      </c>
      <c r="M10" s="133">
        <f ca="1">(1+'Case 5 Assumptions'!$C36)*INDEX('Base Case 5 - Forecasts'!$C$10:$CF$15,MATCH('Program Case 5 - Forecasts'!$B10,'Base Case 5 - Forecasts'!$B$10:$B$15,0),MATCH('Program Case 5 - Forecasts'!M$8,'Base Case 5 - Forecasts'!$C$8:$CF$8,0))</f>
        <v>6743208.9876794647</v>
      </c>
      <c r="N10" s="133">
        <f ca="1">(1+'Case 5 Assumptions'!$C36)*INDEX('Base Case 5 - Forecasts'!$C$10:$CF$15,MATCH('Program Case 5 - Forecasts'!$B10,'Base Case 5 - Forecasts'!$B$10:$B$15,0),MATCH('Program Case 5 - Forecasts'!N$8,'Base Case 5 - Forecasts'!$C$8:$CF$8,0))</f>
        <v>6771968.9824286243</v>
      </c>
      <c r="O10" s="133">
        <f ca="1">(1+'Case 5 Assumptions'!$C36)*INDEX('Base Case 5 - Forecasts'!$C$10:$CF$15,MATCH('Program Case 5 - Forecasts'!$B10,'Base Case 5 - Forecasts'!$B$10:$B$15,0),MATCH('Program Case 5 - Forecasts'!O$8,'Base Case 5 - Forecasts'!$C$8:$CF$8,0))</f>
        <v>6800851.6394442935</v>
      </c>
      <c r="P10" s="133">
        <f ca="1">(1+'Case 5 Assumptions'!$C36)*INDEX('Base Case 5 - Forecasts'!$C$10:$CF$15,MATCH('Program Case 5 - Forecasts'!$B10,'Base Case 5 - Forecasts'!$B$10:$B$15,0),MATCH('Program Case 5 - Forecasts'!P$8,'Base Case 5 - Forecasts'!$C$8:$CF$8,0))</f>
        <v>6829857.4818848288</v>
      </c>
      <c r="Q10" s="133">
        <f ca="1">(1+'Case 5 Assumptions'!$C36)*INDEX('Base Case 5 - Forecasts'!$C$10:$CF$15,MATCH('Program Case 5 - Forecasts'!$B10,'Base Case 5 - Forecasts'!$B$10:$B$15,0),MATCH('Program Case 5 - Forecasts'!Q$8,'Base Case 5 - Forecasts'!$C$8:$CF$8,0))</f>
        <v>6858987.0351398755</v>
      </c>
      <c r="R10" s="133">
        <f ca="1">(1+'Case 5 Assumptions'!$C36)*INDEX('Base Case 5 - Forecasts'!$C$10:$CF$15,MATCH('Program Case 5 - Forecasts'!$B10,'Base Case 5 - Forecasts'!$B$10:$B$15,0),MATCH('Program Case 5 - Forecasts'!R$8,'Base Case 5 - Forecasts'!$C$8:$CF$8,0))</f>
        <v>6888240.826839881</v>
      </c>
      <c r="S10" s="133">
        <f ca="1">(1+'Case 5 Assumptions'!$C36)*INDEX('Base Case 5 - Forecasts'!$C$10:$CF$15,MATCH('Program Case 5 - Forecasts'!$B10,'Base Case 5 - Forecasts'!$B$10:$B$15,0),MATCH('Program Case 5 - Forecasts'!S$8,'Base Case 5 - Forecasts'!$C$8:$CF$8,0))</f>
        <v>6917619.3868656531</v>
      </c>
      <c r="T10" s="133">
        <f ca="1">(1+'Case 5 Assumptions'!$C36)*INDEX('Base Case 5 - Forecasts'!$C$10:$CF$15,MATCH('Program Case 5 - Forecasts'!$B10,'Base Case 5 - Forecasts'!$B$10:$B$15,0),MATCH('Program Case 5 - Forecasts'!T$8,'Base Case 5 - Forecasts'!$C$8:$CF$8,0))</f>
        <v>6947123.2473579571</v>
      </c>
      <c r="U10" s="133">
        <f ca="1">(1+'Case 5 Assumptions'!$C36)*INDEX('Base Case 5 - Forecasts'!$C$10:$CF$15,MATCH('Program Case 5 - Forecasts'!$B10,'Base Case 5 - Forecasts'!$B$10:$B$15,0),MATCH('Program Case 5 - Forecasts'!U$8,'Base Case 5 - Forecasts'!$C$8:$CF$8,0))</f>
        <v>6976752.9427271551</v>
      </c>
      <c r="V10" s="133">
        <f ca="1">(1+'Case 5 Assumptions'!$C36)*INDEX('Base Case 5 - Forecasts'!$C$10:$CF$15,MATCH('Program Case 5 - Forecasts'!$B10,'Base Case 5 - Forecasts'!$B$10:$B$15,0),MATCH('Program Case 5 - Forecasts'!V$8,'Base Case 5 - Forecasts'!$C$8:$CF$8,0))</f>
        <v>7006509.0096628871</v>
      </c>
      <c r="W10" s="133">
        <f ca="1">(1+'Case 5 Assumptions'!$C36)*INDEX('Base Case 5 - Forecasts'!$C$10:$CF$15,MATCH('Program Case 5 - Forecasts'!$B10,'Base Case 5 - Forecasts'!$B$10:$B$15,0),MATCH('Program Case 5 - Forecasts'!W$8,'Base Case 5 - Forecasts'!$C$8:$CF$8,0))</f>
        <v>7036391.9871437894</v>
      </c>
      <c r="X10" s="133">
        <f ca="1">(1+'Case 5 Assumptions'!$C36)*INDEX('Base Case 5 - Forecasts'!$C$10:$CF$15,MATCH('Program Case 5 - Forecasts'!$B10,'Base Case 5 - Forecasts'!$B$10:$B$15,0),MATCH('Program Case 5 - Forecasts'!X$8,'Base Case 5 - Forecasts'!$C$8:$CF$8,0))</f>
        <v>7051326.5182028254</v>
      </c>
      <c r="Y10" s="133">
        <f ca="1">(1+'Case 5 Assumptions'!$C36)*INDEX('Base Case 5 - Forecasts'!$C$10:$CF$15,MATCH('Program Case 5 - Forecasts'!$B10,'Base Case 5 - Forecasts'!$B$10:$B$15,0),MATCH('Program Case 5 - Forecasts'!Y$8,'Base Case 5 - Forecasts'!$C$8:$CF$8,0))</f>
        <v>7066292.7473563338</v>
      </c>
      <c r="Z10" s="133">
        <f ca="1">(1+'Case 5 Assumptions'!$C36)*INDEX('Base Case 5 - Forecasts'!$C$10:$CF$15,MATCH('Program Case 5 - Forecasts'!$B10,'Base Case 5 - Forecasts'!$B$10:$B$15,0),MATCH('Program Case 5 - Forecasts'!Z$8,'Base Case 5 - Forecasts'!$C$8:$CF$8,0))</f>
        <v>7081290.7418825701</v>
      </c>
      <c r="AA10" s="133">
        <f ca="1">(1+'Case 5 Assumptions'!$C36)*INDEX('Base Case 5 - Forecasts'!$C$10:$CF$15,MATCH('Program Case 5 - Forecasts'!$B10,'Base Case 5 - Forecasts'!$B$10:$B$15,0),MATCH('Program Case 5 - Forecasts'!AA$8,'Base Case 5 - Forecasts'!$C$8:$CF$8,0))</f>
        <v>7096320.5692025851</v>
      </c>
      <c r="AB10" s="133">
        <f ca="1">(1+'Case 5 Assumptions'!$C36)*INDEX('Base Case 5 - Forecasts'!$C$10:$CF$15,MATCH('Program Case 5 - Forecasts'!$B10,'Base Case 5 - Forecasts'!$B$10:$B$15,0),MATCH('Program Case 5 - Forecasts'!AB$8,'Base Case 5 - Forecasts'!$C$8:$CF$8,0))</f>
        <v>7111382.2968805302</v>
      </c>
      <c r="AC10" s="133">
        <f ca="1">(1+'Case 5 Assumptions'!$C36)*INDEX('Base Case 5 - Forecasts'!$C$10:$CF$15,MATCH('Program Case 5 - Forecasts'!$B10,'Base Case 5 - Forecasts'!$B$10:$B$15,0),MATCH('Program Case 5 - Forecasts'!AC$8,'Base Case 5 - Forecasts'!$C$8:$CF$8,0))</f>
        <v>7126475.9926239578</v>
      </c>
      <c r="AD10" s="133">
        <f ca="1">(1+'Case 5 Assumptions'!$C36)*INDEX('Base Case 5 - Forecasts'!$C$10:$CF$15,MATCH('Program Case 5 - Forecasts'!$B10,'Base Case 5 - Forecasts'!$B$10:$B$15,0),MATCH('Program Case 5 - Forecasts'!AD$8,'Base Case 5 - Forecasts'!$C$8:$CF$8,0))</f>
        <v>7141601.7242841292</v>
      </c>
      <c r="AE10" s="133">
        <f ca="1">(1+'Case 5 Assumptions'!$C36)*INDEX('Base Case 5 - Forecasts'!$C$10:$CF$15,MATCH('Program Case 5 - Forecasts'!$B10,'Base Case 5 - Forecasts'!$B$10:$B$15,0),MATCH('Program Case 5 - Forecasts'!AE$8,'Base Case 5 - Forecasts'!$C$8:$CF$8,0))</f>
        <v>7156759.559856317</v>
      </c>
      <c r="AF10" s="133">
        <f ca="1">(1+'Case 5 Assumptions'!$C36)*INDEX('Base Case 5 - Forecasts'!$C$10:$CF$15,MATCH('Program Case 5 - Forecasts'!$B10,'Base Case 5 - Forecasts'!$B$10:$B$15,0),MATCH('Program Case 5 - Forecasts'!AF$8,'Base Case 5 - Forecasts'!$C$8:$CF$8,0))</f>
        <v>7171949.5674801124</v>
      </c>
      <c r="AG10" s="133">
        <f ca="1">(1+'Case 5 Assumptions'!$C36)*INDEX('Base Case 5 - Forecasts'!$C$10:$CF$15,MATCH('Program Case 5 - Forecasts'!$B10,'Base Case 5 - Forecasts'!$B$10:$B$15,0),MATCH('Program Case 5 - Forecasts'!AG$8,'Base Case 5 - Forecasts'!$C$8:$CF$8,0))</f>
        <v>7187171.81543973</v>
      </c>
      <c r="AH10" s="133">
        <f ca="1">(1+'Case 5 Assumptions'!$C36)*INDEX('Base Case 5 - Forecasts'!$C$10:$CF$15,MATCH('Program Case 5 - Forecasts'!$B10,'Base Case 5 - Forecasts'!$B$10:$B$15,0),MATCH('Program Case 5 - Forecasts'!AH$8,'Base Case 5 - Forecasts'!$C$8:$CF$8,0))</f>
        <v>7188009.0421413435</v>
      </c>
      <c r="AI10" s="133">
        <f ca="1">(1+'Case 5 Assumptions'!$C36)*INDEX('Base Case 5 - Forecasts'!$C$10:$CF$15,MATCH('Program Case 5 - Forecasts'!$B10,'Base Case 5 - Forecasts'!$B$10:$B$15,0),MATCH('Program Case 5 - Forecasts'!AI$8,'Base Case 5 - Forecasts'!$C$8:$CF$8,0))</f>
        <v>7188846.3663706863</v>
      </c>
      <c r="AJ10" s="133">
        <f ca="1">(1+'Case 5 Assumptions'!$C36)*INDEX('Base Case 5 - Forecasts'!$C$10:$CF$15,MATCH('Program Case 5 - Forecasts'!$B10,'Base Case 5 - Forecasts'!$B$10:$B$15,0),MATCH('Program Case 5 - Forecasts'!AJ$8,'Base Case 5 - Forecasts'!$C$8:$CF$8,0))</f>
        <v>7189683.7881391197</v>
      </c>
      <c r="AK10" s="133">
        <f ca="1">(1+'Case 5 Assumptions'!$C36)*INDEX('Base Case 5 - Forecasts'!$C$10:$CF$15,MATCH('Program Case 5 - Forecasts'!$B10,'Base Case 5 - Forecasts'!$B$10:$B$15,0),MATCH('Program Case 5 - Forecasts'!AK$8,'Base Case 5 - Forecasts'!$C$8:$CF$8,0))</f>
        <v>7190521.3074580058</v>
      </c>
      <c r="AL10" s="133">
        <f ca="1">(1+'Case 5 Assumptions'!$C36)*INDEX('Base Case 5 - Forecasts'!$C$10:$CF$15,MATCH('Program Case 5 - Forecasts'!$B10,'Base Case 5 - Forecasts'!$B$10:$B$15,0),MATCH('Program Case 5 - Forecasts'!AL$8,'Base Case 5 - Forecasts'!$C$8:$CF$8,0))</f>
        <v>7191358.9243387086</v>
      </c>
      <c r="AM10" s="133">
        <f ca="1">(1+'Case 5 Assumptions'!$C36)*INDEX('Base Case 5 - Forecasts'!$C$10:$CF$15,MATCH('Program Case 5 - Forecasts'!$B10,'Base Case 5 - Forecasts'!$B$10:$B$15,0),MATCH('Program Case 5 - Forecasts'!AM$8,'Base Case 5 - Forecasts'!$C$8:$CF$8,0))</f>
        <v>7192196.638792593</v>
      </c>
      <c r="AN10" s="133">
        <f ca="1">(1+'Case 5 Assumptions'!$C36)*INDEX('Base Case 5 - Forecasts'!$C$10:$CF$15,MATCH('Program Case 5 - Forecasts'!$B10,'Base Case 5 - Forecasts'!$B$10:$B$15,0),MATCH('Program Case 5 - Forecasts'!AN$8,'Base Case 5 - Forecasts'!$C$8:$CF$8,0))</f>
        <v>7193034.4508310249</v>
      </c>
      <c r="AO10" s="133">
        <f ca="1">(1+'Case 5 Assumptions'!$C36)*INDEX('Base Case 5 - Forecasts'!$C$10:$CF$15,MATCH('Program Case 5 - Forecasts'!$B10,'Base Case 5 - Forecasts'!$B$10:$B$15,0),MATCH('Program Case 5 - Forecasts'!AO$8,'Base Case 5 - Forecasts'!$C$8:$CF$8,0))</f>
        <v>7193872.360465371</v>
      </c>
      <c r="AP10" s="133">
        <f ca="1">(1+'Case 5 Assumptions'!$C36)*INDEX('Base Case 5 - Forecasts'!$C$10:$CF$15,MATCH('Program Case 5 - Forecasts'!$B10,'Base Case 5 - Forecasts'!$B$10:$B$15,0),MATCH('Program Case 5 - Forecasts'!AP$8,'Base Case 5 - Forecasts'!$C$8:$CF$8,0))</f>
        <v>7194710.367707001</v>
      </c>
      <c r="AQ10" s="133">
        <f ca="1">(1+'Case 5 Assumptions'!$C36)*INDEX('Base Case 5 - Forecasts'!$C$10:$CF$15,MATCH('Program Case 5 - Forecasts'!$B10,'Base Case 5 - Forecasts'!$B$10:$B$15,0),MATCH('Program Case 5 - Forecasts'!AQ$8,'Base Case 5 - Forecasts'!$C$8:$CF$8,0))</f>
        <v>7195548.4725672854</v>
      </c>
      <c r="AR10" s="133">
        <f ca="1">(1+'Case 5 Assumptions'!$C36)*INDEX('Base Case 5 - Forecasts'!$C$10:$CF$15,MATCH('Program Case 5 - Forecasts'!$B10,'Base Case 5 - Forecasts'!$B$10:$B$15,0),MATCH('Program Case 5 - Forecasts'!AR$8,'Base Case 5 - Forecasts'!$C$8:$CF$8,0))</f>
        <v>7184583.9383818563</v>
      </c>
      <c r="AS10" s="133">
        <f ca="1">(1+'Case 5 Assumptions'!$C36)*INDEX('Base Case 5 - Forecasts'!$C$10:$CF$15,MATCH('Program Case 5 - Forecasts'!$B10,'Base Case 5 - Forecasts'!$B$10:$B$15,0),MATCH('Program Case 5 - Forecasts'!AS$8,'Base Case 5 - Forecasts'!$C$8:$CF$8,0))</f>
        <v>7173636.1118887402</v>
      </c>
      <c r="AT10" s="133">
        <f ca="1">(1+'Case 5 Assumptions'!$C36)*INDEX('Base Case 5 - Forecasts'!$C$10:$CF$15,MATCH('Program Case 5 - Forecasts'!$B10,'Base Case 5 - Forecasts'!$B$10:$B$15,0),MATCH('Program Case 5 - Forecasts'!AT$8,'Base Case 5 - Forecasts'!$C$8:$CF$8,0))</f>
        <v>7162704.9676288543</v>
      </c>
      <c r="AU10" s="133">
        <f ca="1">(1+'Case 5 Assumptions'!$C36)*INDEX('Base Case 5 - Forecasts'!$C$10:$CF$15,MATCH('Program Case 5 - Forecasts'!$B10,'Base Case 5 - Forecasts'!$B$10:$B$15,0),MATCH('Program Case 5 - Forecasts'!AU$8,'Base Case 5 - Forecasts'!$C$8:$CF$8,0))</f>
        <v>7151790.480181911</v>
      </c>
      <c r="AV10" s="133">
        <f ca="1">(1+'Case 5 Assumptions'!$C36)*INDEX('Base Case 5 - Forecasts'!$C$10:$CF$15,MATCH('Program Case 5 - Forecasts'!$B10,'Base Case 5 - Forecasts'!$B$10:$B$15,0),MATCH('Program Case 5 - Forecasts'!AV$8,'Base Case 5 - Forecasts'!$C$8:$CF$8,0))</f>
        <v>7140892.6241663564</v>
      </c>
      <c r="AW10" s="133">
        <f ca="1">(1+'Case 5 Assumptions'!$C36)*INDEX('Base Case 5 - Forecasts'!$C$10:$CF$15,MATCH('Program Case 5 - Forecasts'!$B10,'Base Case 5 - Forecasts'!$B$10:$B$15,0),MATCH('Program Case 5 - Forecasts'!AW$8,'Base Case 5 - Forecasts'!$C$8:$CF$8,0))</f>
        <v>7130011.3742393143</v>
      </c>
      <c r="AX10" s="133">
        <f ca="1">(1+'Case 5 Assumptions'!$C36)*INDEX('Base Case 5 - Forecasts'!$C$10:$CF$15,MATCH('Program Case 5 - Forecasts'!$B10,'Base Case 5 - Forecasts'!$B$10:$B$15,0),MATCH('Program Case 5 - Forecasts'!AX$8,'Base Case 5 - Forecasts'!$C$8:$CF$8,0))</f>
        <v>7119146.7050965251</v>
      </c>
      <c r="AY10" s="133">
        <f ca="1">(1+'Case 5 Assumptions'!$C36)*INDEX('Base Case 5 - Forecasts'!$C$10:$CF$15,MATCH('Program Case 5 - Forecasts'!$B10,'Base Case 5 - Forecasts'!$B$10:$B$15,0),MATCH('Program Case 5 - Forecasts'!AY$8,'Base Case 5 - Forecasts'!$C$8:$CF$8,0))</f>
        <v>7108298.5914722877</v>
      </c>
      <c r="AZ10" s="133">
        <f ca="1">(1+'Case 5 Assumptions'!$C36)*INDEX('Base Case 5 - Forecasts'!$C$10:$CF$15,MATCH('Program Case 5 - Forecasts'!$B10,'Base Case 5 - Forecasts'!$B$10:$B$15,0),MATCH('Program Case 5 - Forecasts'!AZ$8,'Base Case 5 - Forecasts'!$C$8:$CF$8,0))</f>
        <v>7097467.0081394007</v>
      </c>
      <c r="BA10" s="133">
        <f ca="1">(1+'Case 5 Assumptions'!$C36)*INDEX('Base Case 5 - Forecasts'!$C$10:$CF$15,MATCH('Program Case 5 - Forecasts'!$B10,'Base Case 5 - Forecasts'!$B$10:$B$15,0),MATCH('Program Case 5 - Forecasts'!BA$8,'Base Case 5 - Forecasts'!$C$8:$CF$8,0))</f>
        <v>7086651.9299091045</v>
      </c>
      <c r="BB10" s="133">
        <f ca="1">(1+'Case 5 Assumptions'!$C36)*INDEX('Base Case 5 - Forecasts'!$C$10:$CF$15,MATCH('Program Case 5 - Forecasts'!$B10,'Base Case 5 - Forecasts'!$B$10:$B$15,0),MATCH('Program Case 5 - Forecasts'!BB$8,'Base Case 5 - Forecasts'!$C$8:$CF$8,0))</f>
        <v>7064565.4216716168</v>
      </c>
      <c r="BC10" s="133">
        <f ca="1">(1+'Case 5 Assumptions'!$C36)*INDEX('Base Case 5 - Forecasts'!$C$10:$CF$15,MATCH('Program Case 5 - Forecasts'!$B10,'Base Case 5 - Forecasts'!$B$10:$B$15,0),MATCH('Program Case 5 - Forecasts'!BC$8,'Base Case 5 - Forecasts'!$C$8:$CF$8,0))</f>
        <v>7042547.7490212237</v>
      </c>
      <c r="BD10" s="133">
        <f ca="1">(1+'Case 5 Assumptions'!$C36)*INDEX('Base Case 5 - Forecasts'!$C$10:$CF$15,MATCH('Program Case 5 - Forecasts'!$B10,'Base Case 5 - Forecasts'!$B$10:$B$15,0),MATCH('Program Case 5 - Forecasts'!BD$8,'Base Case 5 - Forecasts'!$C$8:$CF$8,0))</f>
        <v>7020598.6974225165</v>
      </c>
      <c r="BE10" s="133">
        <f ca="1">(1+'Case 5 Assumptions'!$C36)*INDEX('Base Case 5 - Forecasts'!$C$10:$CF$15,MATCH('Program Case 5 - Forecasts'!$B10,'Base Case 5 - Forecasts'!$B$10:$B$15,0),MATCH('Program Case 5 - Forecasts'!BE$8,'Base Case 5 - Forecasts'!$C$8:$CF$8,0))</f>
        <v>6998718.0530087156</v>
      </c>
      <c r="BF10" s="133">
        <f ca="1">(1+'Case 5 Assumptions'!$C36)*INDEX('Base Case 5 - Forecasts'!$C$10:$CF$15,MATCH('Program Case 5 - Forecasts'!$B10,'Base Case 5 - Forecasts'!$B$10:$B$15,0),MATCH('Program Case 5 - Forecasts'!BF$8,'Base Case 5 - Forecasts'!$C$8:$CF$8,0))</f>
        <v>6976905.6025795871</v>
      </c>
      <c r="BG10" s="133">
        <f ca="1">(1+'Case 5 Assumptions'!$C36)*INDEX('Base Case 5 - Forecasts'!$C$10:$CF$15,MATCH('Program Case 5 - Forecasts'!$B10,'Base Case 5 - Forecasts'!$B$10:$B$15,0),MATCH('Program Case 5 - Forecasts'!BG$8,'Base Case 5 - Forecasts'!$C$8:$CF$8,0))</f>
        <v>6955161.1335993642</v>
      </c>
      <c r="BH10" s="133">
        <f ca="1">(1+'Case 5 Assumptions'!$C36)*INDEX('Base Case 5 - Forecasts'!$C$10:$CF$15,MATCH('Program Case 5 - Forecasts'!$B10,'Base Case 5 - Forecasts'!$B$10:$B$15,0),MATCH('Program Case 5 - Forecasts'!BH$8,'Base Case 5 - Forecasts'!$C$8:$CF$8,0))</f>
        <v>6933484.4341946756</v>
      </c>
      <c r="BI10" s="133">
        <f ca="1">(1+'Case 5 Assumptions'!$C36)*INDEX('Base Case 5 - Forecasts'!$C$10:$CF$15,MATCH('Program Case 5 - Forecasts'!$B10,'Base Case 5 - Forecasts'!$B$10:$B$15,0),MATCH('Program Case 5 - Forecasts'!BI$8,'Base Case 5 - Forecasts'!$C$8:$CF$8,0))</f>
        <v>6911875.2931524832</v>
      </c>
      <c r="BJ10" s="133">
        <f ca="1">(1+'Case 5 Assumptions'!$C36)*INDEX('Base Case 5 - Forecasts'!$C$10:$CF$15,MATCH('Program Case 5 - Forecasts'!$B10,'Base Case 5 - Forecasts'!$B$10:$B$15,0),MATCH('Program Case 5 - Forecasts'!BJ$8,'Base Case 5 - Forecasts'!$C$8:$CF$8,0))</f>
        <v>6890333.4999180222</v>
      </c>
      <c r="BK10" s="133">
        <f ca="1">(1+'Case 5 Assumptions'!$C36)*INDEX('Base Case 5 - Forecasts'!$C$10:$CF$15,MATCH('Program Case 5 - Forecasts'!$B10,'Base Case 5 - Forecasts'!$B$10:$B$15,0),MATCH('Program Case 5 - Forecasts'!BK$8,'Base Case 5 - Forecasts'!$C$8:$CF$8,0))</f>
        <v>6868858.8445927501</v>
      </c>
      <c r="BL10" s="133">
        <f ca="1">(1+'Case 5 Assumptions'!$C36)*INDEX('Base Case 5 - Forecasts'!$C$10:$CF$15,MATCH('Program Case 5 - Forecasts'!$B10,'Base Case 5 - Forecasts'!$B$10:$B$15,0),MATCH('Program Case 5 - Forecasts'!BL$8,'Base Case 5 - Forecasts'!$C$8:$CF$8,0))</f>
        <v>6837217.2972083632</v>
      </c>
      <c r="BM10" s="133">
        <f ca="1">(1+'Case 5 Assumptions'!$C36)*INDEX('Base Case 5 - Forecasts'!$C$10:$CF$15,MATCH('Program Case 5 - Forecasts'!$B10,'Base Case 5 - Forecasts'!$B$10:$B$15,0),MATCH('Program Case 5 - Forecasts'!BM$8,'Base Case 5 - Forecasts'!$C$8:$CF$8,0))</f>
        <v>6805721.5072989119</v>
      </c>
      <c r="BN10" s="133">
        <f ca="1">(1+'Case 5 Assumptions'!$C36)*INDEX('Base Case 5 - Forecasts'!$C$10:$CF$15,MATCH('Program Case 5 - Forecasts'!$B10,'Base Case 5 - Forecasts'!$B$10:$B$15,0),MATCH('Program Case 5 - Forecasts'!BN$8,'Base Case 5 - Forecasts'!$C$8:$CF$8,0))</f>
        <v>6774370.8034294238</v>
      </c>
      <c r="BO10" s="133">
        <f ca="1">(1+'Case 5 Assumptions'!$C36)*INDEX('Base Case 5 - Forecasts'!$C$10:$CF$15,MATCH('Program Case 5 - Forecasts'!$B10,'Base Case 5 - Forecasts'!$B$10:$B$15,0),MATCH('Program Case 5 - Forecasts'!BO$8,'Base Case 5 - Forecasts'!$C$8:$CF$8,0))</f>
        <v>6743164.5172579065</v>
      </c>
      <c r="BP10" s="133">
        <f ca="1">(1+'Case 5 Assumptions'!$C36)*INDEX('Base Case 5 - Forecasts'!$C$10:$CF$15,MATCH('Program Case 5 - Forecasts'!$B10,'Base Case 5 - Forecasts'!$B$10:$B$15,0),MATCH('Program Case 5 - Forecasts'!BP$8,'Base Case 5 - Forecasts'!$C$8:$CF$8,0))</f>
        <v>6712101.9835210983</v>
      </c>
      <c r="BQ10" s="133">
        <f ca="1">(1+'Case 5 Assumptions'!$C36)*INDEX('Base Case 5 - Forecasts'!$C$10:$CF$15,MATCH('Program Case 5 - Forecasts'!$B10,'Base Case 5 - Forecasts'!$B$10:$B$15,0),MATCH('Program Case 5 - Forecasts'!BQ$8,'Base Case 5 - Forecasts'!$C$8:$CF$8,0))</f>
        <v>6681182.5400202889</v>
      </c>
      <c r="BR10" s="133">
        <f ca="1">(1+'Case 5 Assumptions'!$C36)*INDEX('Base Case 5 - Forecasts'!$C$10:$CF$15,MATCH('Program Case 5 - Forecasts'!$B10,'Base Case 5 - Forecasts'!$B$10:$B$15,0),MATCH('Program Case 5 - Forecasts'!BR$8,'Base Case 5 - Forecasts'!$C$8:$CF$8,0))</f>
        <v>6650405.5276071997</v>
      </c>
      <c r="BS10" s="133">
        <f ca="1">(1+'Case 5 Assumptions'!$C36)*INDEX('Base Case 5 - Forecasts'!$C$10:$CF$15,MATCH('Program Case 5 - Forecasts'!$B10,'Base Case 5 - Forecasts'!$B$10:$B$15,0),MATCH('Program Case 5 - Forecasts'!BS$8,'Base Case 5 - Forecasts'!$C$8:$CF$8,0))</f>
        <v>6619770.2901699329</v>
      </c>
      <c r="BT10" s="133">
        <f ca="1">(1+'Case 5 Assumptions'!$C36)*INDEX('Base Case 5 - Forecasts'!$C$10:$CF$15,MATCH('Program Case 5 - Forecasts'!$B10,'Base Case 5 - Forecasts'!$B$10:$B$15,0),MATCH('Program Case 5 - Forecasts'!BT$8,'Base Case 5 - Forecasts'!$C$8:$CF$8,0))</f>
        <v>6589276.1746189836</v>
      </c>
      <c r="BU10" s="133">
        <f ca="1">(1+'Case 5 Assumptions'!$C36)*INDEX('Base Case 5 - Forecasts'!$C$10:$CF$15,MATCH('Program Case 5 - Forecasts'!$B10,'Base Case 5 - Forecasts'!$B$10:$B$15,0),MATCH('Program Case 5 - Forecasts'!BU$8,'Base Case 5 - Forecasts'!$C$8:$CF$8,0))</f>
        <v>6558922.5308733201</v>
      </c>
      <c r="BV10" s="133">
        <f ca="1">(1+'Case 5 Assumptions'!$C36)*INDEX('Base Case 5 - Forecasts'!$C$10:$CF$15,MATCH('Program Case 5 - Forecasts'!$B10,'Base Case 5 - Forecasts'!$B$10:$B$15,0),MATCH('Program Case 5 - Forecasts'!BV$8,'Base Case 5 - Forecasts'!$C$8:$CF$8,0))</f>
        <v>6520215.6724248584</v>
      </c>
      <c r="BW10" s="133">
        <f ca="1">(1+'Case 5 Assumptions'!$C36)*INDEX('Base Case 5 - Forecasts'!$C$10:$CF$15,MATCH('Program Case 5 - Forecasts'!$B10,'Base Case 5 - Forecasts'!$B$10:$B$15,0),MATCH('Program Case 5 - Forecasts'!BW$8,'Base Case 5 - Forecasts'!$C$8:$CF$8,0))</f>
        <v>6481737.2388257375</v>
      </c>
      <c r="BX10" s="133">
        <f ca="1">(1+'Case 5 Assumptions'!$C36)*INDEX('Base Case 5 - Forecasts'!$C$10:$CF$15,MATCH('Program Case 5 - Forecasts'!$B10,'Base Case 5 - Forecasts'!$B$10:$B$15,0),MATCH('Program Case 5 - Forecasts'!BX$8,'Base Case 5 - Forecasts'!$C$8:$CF$8,0))</f>
        <v>6443485.8820484001</v>
      </c>
      <c r="BY10" s="133">
        <f ca="1">(1+'Case 5 Assumptions'!$C36)*INDEX('Base Case 5 - Forecasts'!$C$10:$CF$15,MATCH('Program Case 5 - Forecasts'!$B10,'Base Case 5 - Forecasts'!$B$10:$B$15,0),MATCH('Program Case 5 - Forecasts'!BY$8,'Base Case 5 - Forecasts'!$C$8:$CF$8,0))</f>
        <v>6405460.2620205479</v>
      </c>
      <c r="BZ10" s="133">
        <f ca="1">(1+'Case 5 Assumptions'!$C36)*INDEX('Base Case 5 - Forecasts'!$C$10:$CF$15,MATCH('Program Case 5 - Forecasts'!$B10,'Base Case 5 - Forecasts'!$B$10:$B$15,0),MATCH('Program Case 5 - Forecasts'!BZ$8,'Base Case 5 - Forecasts'!$C$8:$CF$8,0))</f>
        <v>6367659.0465781903</v>
      </c>
      <c r="CA10" s="133">
        <f ca="1">(1+'Case 5 Assumptions'!$C36)*INDEX('Base Case 5 - Forecasts'!$C$10:$CF$15,MATCH('Program Case 5 - Forecasts'!$B10,'Base Case 5 - Forecasts'!$B$10:$B$15,0),MATCH('Program Case 5 - Forecasts'!CA$8,'Base Case 5 - Forecasts'!$C$8:$CF$8,0))</f>
        <v>6330080.9114189772</v>
      </c>
      <c r="CB10" s="133">
        <f ca="1">(1+'Case 5 Assumptions'!$C36)*INDEX('Base Case 5 - Forecasts'!$C$10:$CF$15,MATCH('Program Case 5 - Forecasts'!$B10,'Base Case 5 - Forecasts'!$B$10:$B$15,0),MATCH('Program Case 5 - Forecasts'!CB$8,'Base Case 5 - Forecasts'!$C$8:$CF$8,0))</f>
        <v>6292724.5400558021</v>
      </c>
      <c r="CC10" s="133">
        <f ca="1">(1+'Case 5 Assumptions'!$C36)*INDEX('Base Case 5 - Forecasts'!$C$10:$CF$15,MATCH('Program Case 5 - Forecasts'!$B10,'Base Case 5 - Forecasts'!$B$10:$B$15,0),MATCH('Program Case 5 - Forecasts'!CC$8,'Base Case 5 - Forecasts'!$C$8:$CF$8,0))</f>
        <v>6255588.6237706821</v>
      </c>
      <c r="CD10" s="133">
        <f ca="1">(1+'Case 5 Assumptions'!$C36)*INDEX('Base Case 5 - Forecasts'!$C$10:$CF$15,MATCH('Program Case 5 - Forecasts'!$B10,'Base Case 5 - Forecasts'!$B$10:$B$15,0),MATCH('Program Case 5 - Forecasts'!CD$8,'Base Case 5 - Forecasts'!$C$8:$CF$8,0))</f>
        <v>6218671.8615689101</v>
      </c>
      <c r="CE10" s="133">
        <f ca="1">(1+'Case 5 Assumptions'!$C36)*INDEX('Base Case 5 - Forecasts'!$C$10:$CF$15,MATCH('Program Case 5 - Forecasts'!$B10,'Base Case 5 - Forecasts'!$B$10:$B$15,0),MATCH('Program Case 5 - Forecasts'!CE$8,'Base Case 5 - Forecasts'!$C$8:$CF$8,0))</f>
        <v>6181972.9601334743</v>
      </c>
      <c r="CF10" s="133">
        <f ca="1">(1+'Case 5 Assumptions'!$C36)*INDEX('Base Case 5 - Forecasts'!$C$10:$CF$15,MATCH('Program Case 5 - Forecasts'!$B10,'Base Case 5 - Forecasts'!$B$10:$B$15,0),MATCH('Program Case 5 - Forecasts'!CF$8,'Base Case 5 - Forecasts'!$C$8:$CF$8,0))</f>
        <v>6145490.6337797521</v>
      </c>
    </row>
    <row r="11" spans="1:84" x14ac:dyDescent="0.2">
      <c r="A11" s="118"/>
      <c r="B11" s="118" t="s">
        <v>32</v>
      </c>
      <c r="C11" s="160">
        <f ca="1">INDEX(INDIRECT("'Base Case "&amp;$E$6&amp;" - Forecasts'!$C$10:$AH$15"),MATCH('Program Case 5 - Forecasts'!$B11,INDIRECT("'Base Case "&amp;$E$6&amp;" - Forecasts'!$B$10:$B$15"),0),MATCH('Program Case 5 - Forecasts'!C$8,INDIRECT("'Base Case "&amp;$E$6&amp;" - Forecasts'!$C$8:$AH$8"),0))</f>
        <v>3231492</v>
      </c>
      <c r="D11" s="160">
        <f ca="1">INDEX(INDIRECT("'Base Case "&amp;$E$6&amp;" - Forecasts'!$C$10:$AH$15"),MATCH('Program Case 5 - Forecasts'!$B11,INDIRECT("'Base Case "&amp;$E$6&amp;" - Forecasts'!$B$10:$B$15"),0),MATCH('Program Case 5 - Forecasts'!D$8,INDIRECT("'Base Case "&amp;$E$6&amp;" - Forecasts'!$C$8:$AH$8"),0))</f>
        <v>4212348</v>
      </c>
      <c r="E11" s="160">
        <f ca="1">INDEX(INDIRECT("'Base Case "&amp;$E$6&amp;" - Forecasts'!$C$10:$AH$15"),MATCH('Program Case 5 - Forecasts'!$B11,INDIRECT("'Base Case "&amp;$E$6&amp;" - Forecasts'!$B$10:$B$15"),0),MATCH('Program Case 5 - Forecasts'!E$8,INDIRECT("'Base Case "&amp;$E$6&amp;" - Forecasts'!$C$8:$AH$8"),0))</f>
        <v>4386948</v>
      </c>
      <c r="F11" s="133">
        <f ca="1">(1+'Case 5 Assumptions'!$C37)*INDEX('Base Case 5 - Forecasts'!$C$10:$CF$15,MATCH('Program Case 5 - Forecasts'!$B11,'Base Case 5 - Forecasts'!$B$10:$B$15,0),MATCH('Program Case 5 - Forecasts'!F$8,'Base Case 5 - Forecasts'!$C$8:$CF$8,0))</f>
        <v>4282714.4002810894</v>
      </c>
      <c r="G11" s="133">
        <f ca="1">(1+'Case 5 Assumptions'!$C37)*INDEX('Base Case 5 - Forecasts'!$C$10:$CF$15,MATCH('Program Case 5 - Forecasts'!$B11,'Base Case 5 - Forecasts'!$B$10:$B$15,0),MATCH('Program Case 5 - Forecasts'!G$8,'Base Case 5 - Forecasts'!$C$8:$CF$8,0))</f>
        <v>4310265.3444593772</v>
      </c>
      <c r="H11" s="133">
        <f ca="1">(1+'Case 5 Assumptions'!$C37)*INDEX('Base Case 5 - Forecasts'!$C$10:$CF$15,MATCH('Program Case 5 - Forecasts'!$B11,'Base Case 5 - Forecasts'!$B$10:$B$15,0),MATCH('Program Case 5 - Forecasts'!H$8,'Base Case 5 - Forecasts'!$C$8:$CF$8,0))</f>
        <v>4337993.5254212013</v>
      </c>
      <c r="I11" s="133">
        <f ca="1">(1+'Case 5 Assumptions'!$C37)*INDEX('Base Case 5 - Forecasts'!$C$10:$CF$15,MATCH('Program Case 5 - Forecasts'!$B11,'Base Case 5 - Forecasts'!$B$10:$B$15,0),MATCH('Program Case 5 - Forecasts'!I$8,'Base Case 5 - Forecasts'!$C$8:$CF$8,0))</f>
        <v>4365900.0833408255</v>
      </c>
      <c r="J11" s="133">
        <f ca="1">(1+'Case 5 Assumptions'!$C37)*INDEX('Base Case 5 - Forecasts'!$C$10:$CF$15,MATCH('Program Case 5 - Forecasts'!$B11,'Base Case 5 - Forecasts'!$B$10:$B$15,0),MATCH('Program Case 5 - Forecasts'!J$8,'Base Case 5 - Forecasts'!$C$8:$CF$8,0))</f>
        <v>4393986.1657273155</v>
      </c>
      <c r="K11" s="133">
        <f ca="1">(1+'Case 5 Assumptions'!$C37)*INDEX('Base Case 5 - Forecasts'!$C$10:$CF$15,MATCH('Program Case 5 - Forecasts'!$B11,'Base Case 5 - Forecasts'!$B$10:$B$15,0),MATCH('Program Case 5 - Forecasts'!K$8,'Base Case 5 - Forecasts'!$C$8:$CF$8,0))</f>
        <v>4422252.9274717299</v>
      </c>
      <c r="L11" s="133">
        <f ca="1">(1+'Case 5 Assumptions'!$C37)*INDEX('Base Case 5 - Forecasts'!$C$10:$CF$15,MATCH('Program Case 5 - Forecasts'!$B11,'Base Case 5 - Forecasts'!$B$10:$B$15,0),MATCH('Program Case 5 - Forecasts'!L$8,'Base Case 5 - Forecasts'!$C$8:$CF$8,0))</f>
        <v>4450701.5308946073</v>
      </c>
      <c r="M11" s="133">
        <f ca="1">(1+'Case 5 Assumptions'!$C37)*INDEX('Base Case 5 - Forecasts'!$C$10:$CF$15,MATCH('Program Case 5 - Forecasts'!$B11,'Base Case 5 - Forecasts'!$B$10:$B$15,0),MATCH('Program Case 5 - Forecasts'!M$8,'Base Case 5 - Forecasts'!$C$8:$CF$8,0))</f>
        <v>4479333.1457937583</v>
      </c>
      <c r="N11" s="133">
        <f ca="1">(1+'Case 5 Assumptions'!$C37)*INDEX('Base Case 5 - Forecasts'!$C$10:$CF$15,MATCH('Program Case 5 - Forecasts'!$B11,'Base Case 5 - Forecasts'!$B$10:$B$15,0),MATCH('Program Case 5 - Forecasts'!N$8,'Base Case 5 - Forecasts'!$C$8:$CF$8,0))</f>
        <v>4498437.6401062058</v>
      </c>
      <c r="O11" s="133">
        <f ca="1">(1+'Case 5 Assumptions'!$C37)*INDEX('Base Case 5 - Forecasts'!$C$10:$CF$15,MATCH('Program Case 5 - Forecasts'!$B11,'Base Case 5 - Forecasts'!$B$10:$B$15,0),MATCH('Program Case 5 - Forecasts'!O$8,'Base Case 5 - Forecasts'!$C$8:$CF$8,0))</f>
        <v>4517623.6156773707</v>
      </c>
      <c r="P11" s="133">
        <f ca="1">(1+'Case 5 Assumptions'!$C37)*INDEX('Base Case 5 - Forecasts'!$C$10:$CF$15,MATCH('Program Case 5 - Forecasts'!$B11,'Base Case 5 - Forecasts'!$B$10:$B$15,0),MATCH('Program Case 5 - Forecasts'!P$8,'Base Case 5 - Forecasts'!$C$8:$CF$8,0))</f>
        <v>4536891.4200273398</v>
      </c>
      <c r="Q11" s="133">
        <f ca="1">(1+'Case 5 Assumptions'!$C37)*INDEX('Base Case 5 - Forecasts'!$C$10:$CF$15,MATCH('Program Case 5 - Forecasts'!$B11,'Base Case 5 - Forecasts'!$B$10:$B$15,0),MATCH('Program Case 5 - Forecasts'!Q$8,'Base Case 5 - Forecasts'!$C$8:$CF$8,0))</f>
        <v>4556241.4021583842</v>
      </c>
      <c r="R11" s="133">
        <f ca="1">(1+'Case 5 Assumptions'!$C37)*INDEX('Base Case 5 - Forecasts'!$C$10:$CF$15,MATCH('Program Case 5 - Forecasts'!$B11,'Base Case 5 - Forecasts'!$B$10:$B$15,0),MATCH('Program Case 5 - Forecasts'!R$8,'Base Case 5 - Forecasts'!$C$8:$CF$8,0))</f>
        <v>4575673.9125612797</v>
      </c>
      <c r="S11" s="133">
        <f ca="1">(1+'Case 5 Assumptions'!$C37)*INDEX('Base Case 5 - Forecasts'!$C$10:$CF$15,MATCH('Program Case 5 - Forecasts'!$B11,'Base Case 5 - Forecasts'!$B$10:$B$15,0),MATCH('Program Case 5 - Forecasts'!S$8,'Base Case 5 - Forecasts'!$C$8:$CF$8,0))</f>
        <v>4595189.303221656</v>
      </c>
      <c r="T11" s="133">
        <f ca="1">(1+'Case 5 Assumptions'!$C37)*INDEX('Base Case 5 - Forecasts'!$C$10:$CF$15,MATCH('Program Case 5 - Forecasts'!$B11,'Base Case 5 - Forecasts'!$B$10:$B$15,0),MATCH('Program Case 5 - Forecasts'!T$8,'Base Case 5 - Forecasts'!$C$8:$CF$8,0))</f>
        <v>4614787.9276263751</v>
      </c>
      <c r="U11" s="133">
        <f ca="1">(1+'Case 5 Assumptions'!$C37)*INDEX('Base Case 5 - Forecasts'!$C$10:$CF$15,MATCH('Program Case 5 - Forecasts'!$B11,'Base Case 5 - Forecasts'!$B$10:$B$15,0),MATCH('Program Case 5 - Forecasts'!U$8,'Base Case 5 - Forecasts'!$C$8:$CF$8,0))</f>
        <v>4634470.1407699268</v>
      </c>
      <c r="V11" s="133">
        <f ca="1">(1+'Case 5 Assumptions'!$C37)*INDEX('Base Case 5 - Forecasts'!$C$10:$CF$15,MATCH('Program Case 5 - Forecasts'!$B11,'Base Case 5 - Forecasts'!$B$10:$B$15,0),MATCH('Program Case 5 - Forecasts'!V$8,'Base Case 5 - Forecasts'!$C$8:$CF$8,0))</f>
        <v>4654236.299160867</v>
      </c>
      <c r="W11" s="133">
        <f ca="1">(1+'Case 5 Assumptions'!$C37)*INDEX('Base Case 5 - Forecasts'!$C$10:$CF$15,MATCH('Program Case 5 - Forecasts'!$B11,'Base Case 5 - Forecasts'!$B$10:$B$15,0),MATCH('Program Case 5 - Forecasts'!W$8,'Base Case 5 - Forecasts'!$C$8:$CF$8,0))</f>
        <v>4674086.7608282696</v>
      </c>
      <c r="X11" s="133">
        <f ca="1">(1+'Case 5 Assumptions'!$C37)*INDEX('Base Case 5 - Forecasts'!$C$10:$CF$15,MATCH('Program Case 5 - Forecasts'!$B11,'Base Case 5 - Forecasts'!$B$10:$B$15,0),MATCH('Program Case 5 - Forecasts'!X$8,'Base Case 5 - Forecasts'!$C$8:$CF$8,0))</f>
        <v>4684007.3698605346</v>
      </c>
      <c r="Y11" s="133">
        <f ca="1">(1+'Case 5 Assumptions'!$C37)*INDEX('Base Case 5 - Forecasts'!$C$10:$CF$15,MATCH('Program Case 5 - Forecasts'!$B11,'Base Case 5 - Forecasts'!$B$10:$B$15,0),MATCH('Program Case 5 - Forecasts'!Y$8,'Base Case 5 - Forecasts'!$C$8:$CF$8,0))</f>
        <v>4693949.0350880763</v>
      </c>
      <c r="Z11" s="133">
        <f ca="1">(1+'Case 5 Assumptions'!$C37)*INDEX('Base Case 5 - Forecasts'!$C$10:$CF$15,MATCH('Program Case 5 - Forecasts'!$B11,'Base Case 5 - Forecasts'!$B$10:$B$15,0),MATCH('Program Case 5 - Forecasts'!Z$8,'Base Case 5 - Forecasts'!$C$8:$CF$8,0))</f>
        <v>4703911.8012020355</v>
      </c>
      <c r="AA11" s="133">
        <f ca="1">(1+'Case 5 Assumptions'!$C37)*INDEX('Base Case 5 - Forecasts'!$C$10:$CF$15,MATCH('Program Case 5 - Forecasts'!$B11,'Base Case 5 - Forecasts'!$B$10:$B$15,0),MATCH('Program Case 5 - Forecasts'!AA$8,'Base Case 5 - Forecasts'!$C$8:$CF$8,0))</f>
        <v>4713895.7129884129</v>
      </c>
      <c r="AB11" s="133">
        <f ca="1">(1+'Case 5 Assumptions'!$C37)*INDEX('Base Case 5 - Forecasts'!$C$10:$CF$15,MATCH('Program Case 5 - Forecasts'!$B11,'Base Case 5 - Forecasts'!$B$10:$B$15,0),MATCH('Program Case 5 - Forecasts'!AB$8,'Base Case 5 - Forecasts'!$C$8:$CF$8,0))</f>
        <v>4723900.8153282646</v>
      </c>
      <c r="AC11" s="133">
        <f ca="1">(1+'Case 5 Assumptions'!$C37)*INDEX('Base Case 5 - Forecasts'!$C$10:$CF$15,MATCH('Program Case 5 - Forecasts'!$B11,'Base Case 5 - Forecasts'!$B$10:$B$15,0),MATCH('Program Case 5 - Forecasts'!AC$8,'Base Case 5 - Forecasts'!$C$8:$CF$8,0))</f>
        <v>4733927.1531979041</v>
      </c>
      <c r="AD11" s="133">
        <f ca="1">(1+'Case 5 Assumptions'!$C37)*INDEX('Base Case 5 - Forecasts'!$C$10:$CF$15,MATCH('Program Case 5 - Forecasts'!$B11,'Base Case 5 - Forecasts'!$B$10:$B$15,0),MATCH('Program Case 5 - Forecasts'!AD$8,'Base Case 5 - Forecasts'!$C$8:$CF$8,0))</f>
        <v>4743974.7716691066</v>
      </c>
      <c r="AE11" s="133">
        <f ca="1">(1+'Case 5 Assumptions'!$C37)*INDEX('Base Case 5 - Forecasts'!$C$10:$CF$15,MATCH('Program Case 5 - Forecasts'!$B11,'Base Case 5 - Forecasts'!$B$10:$B$15,0),MATCH('Program Case 5 - Forecasts'!AE$8,'Base Case 5 - Forecasts'!$C$8:$CF$8,0))</f>
        <v>4754043.7159093115</v>
      </c>
      <c r="AF11" s="133">
        <f ca="1">(1+'Case 5 Assumptions'!$C37)*INDEX('Base Case 5 - Forecasts'!$C$10:$CF$15,MATCH('Program Case 5 - Forecasts'!$B11,'Base Case 5 - Forecasts'!$B$10:$B$15,0),MATCH('Program Case 5 - Forecasts'!AF$8,'Base Case 5 - Forecasts'!$C$8:$CF$8,0))</f>
        <v>4764134.0311818235</v>
      </c>
      <c r="AG11" s="133">
        <f ca="1">(1+'Case 5 Assumptions'!$C37)*INDEX('Base Case 5 - Forecasts'!$C$10:$CF$15,MATCH('Program Case 5 - Forecasts'!$B11,'Base Case 5 - Forecasts'!$B$10:$B$15,0),MATCH('Program Case 5 - Forecasts'!AG$8,'Base Case 5 - Forecasts'!$C$8:$CF$8,0))</f>
        <v>4774245.7628460191</v>
      </c>
      <c r="AH11" s="133">
        <f ca="1">(1+'Case 5 Assumptions'!$C37)*INDEX('Base Case 5 - Forecasts'!$C$10:$CF$15,MATCH('Program Case 5 - Forecasts'!$B11,'Base Case 5 - Forecasts'!$B$10:$B$15,0),MATCH('Program Case 5 - Forecasts'!AH$8,'Base Case 5 - Forecasts'!$C$8:$CF$8,0))</f>
        <v>4774801.9101227727</v>
      </c>
      <c r="AI11" s="133">
        <f ca="1">(1+'Case 5 Assumptions'!$C37)*INDEX('Base Case 5 - Forecasts'!$C$10:$CF$15,MATCH('Program Case 5 - Forecasts'!$B11,'Base Case 5 - Forecasts'!$B$10:$B$15,0),MATCH('Program Case 5 - Forecasts'!AI$8,'Base Case 5 - Forecasts'!$C$8:$CF$8,0))</f>
        <v>4775358.1221845858</v>
      </c>
      <c r="AJ11" s="133">
        <f ca="1">(1+'Case 5 Assumptions'!$C37)*INDEX('Base Case 5 - Forecasts'!$C$10:$CF$15,MATCH('Program Case 5 - Forecasts'!$B11,'Base Case 5 - Forecasts'!$B$10:$B$15,0),MATCH('Program Case 5 - Forecasts'!AJ$8,'Base Case 5 - Forecasts'!$C$8:$CF$8,0))</f>
        <v>4775914.3990390049</v>
      </c>
      <c r="AK11" s="133">
        <f ca="1">(1+'Case 5 Assumptions'!$C37)*INDEX('Base Case 5 - Forecasts'!$C$10:$CF$15,MATCH('Program Case 5 - Forecasts'!$B11,'Base Case 5 - Forecasts'!$B$10:$B$15,0),MATCH('Program Case 5 - Forecasts'!AK$8,'Base Case 5 - Forecasts'!$C$8:$CF$8,0))</f>
        <v>4776470.7406935766</v>
      </c>
      <c r="AL11" s="133">
        <f ca="1">(1+'Case 5 Assumptions'!$C37)*INDEX('Base Case 5 - Forecasts'!$C$10:$CF$15,MATCH('Program Case 5 - Forecasts'!$B11,'Base Case 5 - Forecasts'!$B$10:$B$15,0),MATCH('Program Case 5 - Forecasts'!AL$8,'Base Case 5 - Forecasts'!$C$8:$CF$8,0))</f>
        <v>4777027.1471558502</v>
      </c>
      <c r="AM11" s="133">
        <f ca="1">(1+'Case 5 Assumptions'!$C37)*INDEX('Base Case 5 - Forecasts'!$C$10:$CF$15,MATCH('Program Case 5 - Forecasts'!$B11,'Base Case 5 - Forecasts'!$B$10:$B$15,0),MATCH('Program Case 5 - Forecasts'!AM$8,'Base Case 5 - Forecasts'!$C$8:$CF$8,0))</f>
        <v>4777583.6184333749</v>
      </c>
      <c r="AN11" s="133">
        <f ca="1">(1+'Case 5 Assumptions'!$C37)*INDEX('Base Case 5 - Forecasts'!$C$10:$CF$15,MATCH('Program Case 5 - Forecasts'!$B11,'Base Case 5 - Forecasts'!$B$10:$B$15,0),MATCH('Program Case 5 - Forecasts'!AN$8,'Base Case 5 - Forecasts'!$C$8:$CF$8,0))</f>
        <v>4778140.1545337019</v>
      </c>
      <c r="AO11" s="133">
        <f ca="1">(1+'Case 5 Assumptions'!$C37)*INDEX('Base Case 5 - Forecasts'!$C$10:$CF$15,MATCH('Program Case 5 - Forecasts'!$B11,'Base Case 5 - Forecasts'!$B$10:$B$15,0),MATCH('Program Case 5 - Forecasts'!AO$8,'Base Case 5 - Forecasts'!$C$8:$CF$8,0))</f>
        <v>4778696.7554643815</v>
      </c>
      <c r="AP11" s="133">
        <f ca="1">(1+'Case 5 Assumptions'!$C37)*INDEX('Base Case 5 - Forecasts'!$C$10:$CF$15,MATCH('Program Case 5 - Forecasts'!$B11,'Base Case 5 - Forecasts'!$B$10:$B$15,0),MATCH('Program Case 5 - Forecasts'!AP$8,'Base Case 5 - Forecasts'!$C$8:$CF$8,0))</f>
        <v>4779253.4212329648</v>
      </c>
      <c r="AQ11" s="133">
        <f ca="1">(1+'Case 5 Assumptions'!$C37)*INDEX('Base Case 5 - Forecasts'!$C$10:$CF$15,MATCH('Program Case 5 - Forecasts'!$B11,'Base Case 5 - Forecasts'!$B$10:$B$15,0),MATCH('Program Case 5 - Forecasts'!AQ$8,'Base Case 5 - Forecasts'!$C$8:$CF$8,0))</f>
        <v>4779810.1518470068</v>
      </c>
      <c r="AR11" s="133">
        <f ca="1">(1+'Case 5 Assumptions'!$C37)*INDEX('Base Case 5 - Forecasts'!$C$10:$CF$15,MATCH('Program Case 5 - Forecasts'!$B11,'Base Case 5 - Forecasts'!$B$10:$B$15,0),MATCH('Program Case 5 - Forecasts'!AR$8,'Base Case 5 - Forecasts'!$C$8:$CF$8,0))</f>
        <v>4772526.7054204289</v>
      </c>
      <c r="AS11" s="133">
        <f ca="1">(1+'Case 5 Assumptions'!$C37)*INDEX('Base Case 5 - Forecasts'!$C$10:$CF$15,MATCH('Program Case 5 - Forecasts'!$B11,'Base Case 5 - Forecasts'!$B$10:$B$15,0),MATCH('Program Case 5 - Forecasts'!AS$8,'Base Case 5 - Forecasts'!$C$8:$CF$8,0))</f>
        <v>4765254.3574664183</v>
      </c>
      <c r="AT11" s="133">
        <f ca="1">(1+'Case 5 Assumptions'!$C37)*INDEX('Base Case 5 - Forecasts'!$C$10:$CF$15,MATCH('Program Case 5 - Forecasts'!$B11,'Base Case 5 - Forecasts'!$B$10:$B$15,0),MATCH('Program Case 5 - Forecasts'!AT$8,'Base Case 5 - Forecasts'!$C$8:$CF$8,0))</f>
        <v>4757993.0910731889</v>
      </c>
      <c r="AU11" s="133">
        <f ca="1">(1+'Case 5 Assumptions'!$C37)*INDEX('Base Case 5 - Forecasts'!$C$10:$CF$15,MATCH('Program Case 5 - Forecasts'!$B11,'Base Case 5 - Forecasts'!$B$10:$B$15,0),MATCH('Program Case 5 - Forecasts'!AU$8,'Base Case 5 - Forecasts'!$C$8:$CF$8,0))</f>
        <v>4750742.8893547235</v>
      </c>
      <c r="AV11" s="133">
        <f ca="1">(1+'Case 5 Assumptions'!$C37)*INDEX('Base Case 5 - Forecasts'!$C$10:$CF$15,MATCH('Program Case 5 - Forecasts'!$B11,'Base Case 5 - Forecasts'!$B$10:$B$15,0),MATCH('Program Case 5 - Forecasts'!AV$8,'Base Case 5 - Forecasts'!$C$8:$CF$8,0))</f>
        <v>4743503.7354507372</v>
      </c>
      <c r="AW11" s="133">
        <f ca="1">(1+'Case 5 Assumptions'!$C37)*INDEX('Base Case 5 - Forecasts'!$C$10:$CF$15,MATCH('Program Case 5 - Forecasts'!$B11,'Base Case 5 - Forecasts'!$B$10:$B$15,0),MATCH('Program Case 5 - Forecasts'!AW$8,'Base Case 5 - Forecasts'!$C$8:$CF$8,0))</f>
        <v>4736275.6125266338</v>
      </c>
      <c r="AX11" s="133">
        <f ca="1">(1+'Case 5 Assumptions'!$C37)*INDEX('Base Case 5 - Forecasts'!$C$10:$CF$15,MATCH('Program Case 5 - Forecasts'!$B11,'Base Case 5 - Forecasts'!$B$10:$B$15,0),MATCH('Program Case 5 - Forecasts'!AX$8,'Base Case 5 - Forecasts'!$C$8:$CF$8,0))</f>
        <v>4729058.5037734723</v>
      </c>
      <c r="AY11" s="133">
        <f ca="1">(1+'Case 5 Assumptions'!$C37)*INDEX('Base Case 5 - Forecasts'!$C$10:$CF$15,MATCH('Program Case 5 - Forecasts'!$B11,'Base Case 5 - Forecasts'!$B$10:$B$15,0),MATCH('Program Case 5 - Forecasts'!AY$8,'Base Case 5 - Forecasts'!$C$8:$CF$8,0))</f>
        <v>4721852.3924079249</v>
      </c>
      <c r="AZ11" s="133">
        <f ca="1">(1+'Case 5 Assumptions'!$C37)*INDEX('Base Case 5 - Forecasts'!$C$10:$CF$15,MATCH('Program Case 5 - Forecasts'!$B11,'Base Case 5 - Forecasts'!$B$10:$B$15,0),MATCH('Program Case 5 - Forecasts'!AZ$8,'Base Case 5 - Forecasts'!$C$8:$CF$8,0))</f>
        <v>4714657.2616722351</v>
      </c>
      <c r="BA11" s="133">
        <f ca="1">(1+'Case 5 Assumptions'!$C37)*INDEX('Base Case 5 - Forecasts'!$C$10:$CF$15,MATCH('Program Case 5 - Forecasts'!$B11,'Base Case 5 - Forecasts'!$B$10:$B$15,0),MATCH('Program Case 5 - Forecasts'!BA$8,'Base Case 5 - Forecasts'!$C$8:$CF$8,0))</f>
        <v>4707473.0948341871</v>
      </c>
      <c r="BB11" s="133">
        <f ca="1">(1+'Case 5 Assumptions'!$C37)*INDEX('Base Case 5 - Forecasts'!$C$10:$CF$15,MATCH('Program Case 5 - Forecasts'!$B11,'Base Case 5 - Forecasts'!$B$10:$B$15,0),MATCH('Program Case 5 - Forecasts'!BB$8,'Base Case 5 - Forecasts'!$C$8:$CF$8,0))</f>
        <v>4692801.6188939065</v>
      </c>
      <c r="BC11" s="133">
        <f ca="1">(1+'Case 5 Assumptions'!$C37)*INDEX('Base Case 5 - Forecasts'!$C$10:$CF$15,MATCH('Program Case 5 - Forecasts'!$B11,'Base Case 5 - Forecasts'!$B$10:$B$15,0),MATCH('Program Case 5 - Forecasts'!BC$8,'Base Case 5 - Forecasts'!$C$8:$CF$8,0))</f>
        <v>4678175.8685906986</v>
      </c>
      <c r="BD11" s="133">
        <f ca="1">(1+'Case 5 Assumptions'!$C37)*INDEX('Base Case 5 - Forecasts'!$C$10:$CF$15,MATCH('Program Case 5 - Forecasts'!$B11,'Base Case 5 - Forecasts'!$B$10:$B$15,0),MATCH('Program Case 5 - Forecasts'!BD$8,'Base Case 5 - Forecasts'!$C$8:$CF$8,0))</f>
        <v>4663595.701414438</v>
      </c>
      <c r="BE11" s="133">
        <f ca="1">(1+'Case 5 Assumptions'!$C37)*INDEX('Base Case 5 - Forecasts'!$C$10:$CF$15,MATCH('Program Case 5 - Forecasts'!$B11,'Base Case 5 - Forecasts'!$B$10:$B$15,0),MATCH('Program Case 5 - Forecasts'!BE$8,'Base Case 5 - Forecasts'!$C$8:$CF$8,0))</f>
        <v>4649060.9752991507</v>
      </c>
      <c r="BF11" s="133">
        <f ca="1">(1+'Case 5 Assumptions'!$C37)*INDEX('Base Case 5 - Forecasts'!$C$10:$CF$15,MATCH('Program Case 5 - Forecasts'!$B11,'Base Case 5 - Forecasts'!$B$10:$B$15,0),MATCH('Program Case 5 - Forecasts'!BF$8,'Base Case 5 - Forecasts'!$C$8:$CF$8,0))</f>
        <v>4634571.5486216312</v>
      </c>
      <c r="BG11" s="133">
        <f ca="1">(1+'Case 5 Assumptions'!$C37)*INDEX('Base Case 5 - Forecasts'!$C$10:$CF$15,MATCH('Program Case 5 - Forecasts'!$B11,'Base Case 5 - Forecasts'!$B$10:$B$15,0),MATCH('Program Case 5 - Forecasts'!BG$8,'Base Case 5 - Forecasts'!$C$8:$CF$8,0))</f>
        <v>4620127.2802000595</v>
      </c>
      <c r="BH11" s="133">
        <f ca="1">(1+'Case 5 Assumptions'!$C37)*INDEX('Base Case 5 - Forecasts'!$C$10:$CF$15,MATCH('Program Case 5 - Forecasts'!$B11,'Base Case 5 - Forecasts'!$B$10:$B$15,0),MATCH('Program Case 5 - Forecasts'!BH$8,'Base Case 5 - Forecasts'!$C$8:$CF$8,0))</f>
        <v>4605728.029292631</v>
      </c>
      <c r="BI11" s="133">
        <f ca="1">(1+'Case 5 Assumptions'!$C37)*INDEX('Base Case 5 - Forecasts'!$C$10:$CF$15,MATCH('Program Case 5 - Forecasts'!$B11,'Base Case 5 - Forecasts'!$B$10:$B$15,0),MATCH('Program Case 5 - Forecasts'!BI$8,'Base Case 5 - Forecasts'!$C$8:$CF$8,0))</f>
        <v>4591373.655596179</v>
      </c>
      <c r="BJ11" s="133">
        <f ca="1">(1+'Case 5 Assumptions'!$C37)*INDEX('Base Case 5 - Forecasts'!$C$10:$CF$15,MATCH('Program Case 5 - Forecasts'!$B11,'Base Case 5 - Forecasts'!$B$10:$B$15,0),MATCH('Program Case 5 - Forecasts'!BJ$8,'Base Case 5 - Forecasts'!$C$8:$CF$8,0))</f>
        <v>4577064.0192448134</v>
      </c>
      <c r="BK11" s="133">
        <f ca="1">(1+'Case 5 Assumptions'!$C37)*INDEX('Base Case 5 - Forecasts'!$C$10:$CF$15,MATCH('Program Case 5 - Forecasts'!$B11,'Base Case 5 - Forecasts'!$B$10:$B$15,0),MATCH('Program Case 5 - Forecasts'!BK$8,'Base Case 5 - Forecasts'!$C$8:$CF$8,0))</f>
        <v>4562798.9808085524</v>
      </c>
      <c r="BL11" s="133">
        <f ca="1">(1+'Case 5 Assumptions'!$C37)*INDEX('Base Case 5 - Forecasts'!$C$10:$CF$15,MATCH('Program Case 5 - Forecasts'!$B11,'Base Case 5 - Forecasts'!$B$10:$B$15,0),MATCH('Program Case 5 - Forecasts'!BL$8,'Base Case 5 - Forecasts'!$C$8:$CF$8,0))</f>
        <v>4541780.3482491812</v>
      </c>
      <c r="BM11" s="133">
        <f ca="1">(1+'Case 5 Assumptions'!$C37)*INDEX('Base Case 5 - Forecasts'!$C$10:$CF$15,MATCH('Program Case 5 - Forecasts'!$B11,'Base Case 5 - Forecasts'!$B$10:$B$15,0),MATCH('Program Case 5 - Forecasts'!BM$8,'Base Case 5 - Forecasts'!$C$8:$CF$8,0))</f>
        <v>4520858.5384769896</v>
      </c>
      <c r="BN11" s="133">
        <f ca="1">(1+'Case 5 Assumptions'!$C37)*INDEX('Base Case 5 - Forecasts'!$C$10:$CF$15,MATCH('Program Case 5 - Forecasts'!$B11,'Base Case 5 - Forecasts'!$B$10:$B$15,0),MATCH('Program Case 5 - Forecasts'!BN$8,'Base Case 5 - Forecasts'!$C$8:$CF$8,0))</f>
        <v>4500033.1054757079</v>
      </c>
      <c r="BO11" s="133">
        <f ca="1">(1+'Case 5 Assumptions'!$C37)*INDEX('Base Case 5 - Forecasts'!$C$10:$CF$15,MATCH('Program Case 5 - Forecasts'!$B11,'Base Case 5 - Forecasts'!$B$10:$B$15,0),MATCH('Program Case 5 - Forecasts'!BO$8,'Base Case 5 - Forecasts'!$C$8:$CF$8,0))</f>
        <v>4479303.6052836478</v>
      </c>
      <c r="BP11" s="133">
        <f ca="1">(1+'Case 5 Assumptions'!$C37)*INDEX('Base Case 5 - Forecasts'!$C$10:$CF$15,MATCH('Program Case 5 - Forecasts'!$B11,'Base Case 5 - Forecasts'!$B$10:$B$15,0),MATCH('Program Case 5 - Forecasts'!BP$8,'Base Case 5 - Forecasts'!$C$8:$CF$8,0))</f>
        <v>4458669.595984241</v>
      </c>
      <c r="BQ11" s="133">
        <f ca="1">(1+'Case 5 Assumptions'!$C37)*INDEX('Base Case 5 - Forecasts'!$C$10:$CF$15,MATCH('Program Case 5 - Forecasts'!$B11,'Base Case 5 - Forecasts'!$B$10:$B$15,0),MATCH('Program Case 5 - Forecasts'!BQ$8,'Base Case 5 - Forecasts'!$C$8:$CF$8,0))</f>
        <v>4438130.6376966182</v>
      </c>
      <c r="BR11" s="133">
        <f ca="1">(1+'Case 5 Assumptions'!$C37)*INDEX('Base Case 5 - Forecasts'!$C$10:$CF$15,MATCH('Program Case 5 - Forecasts'!$B11,'Base Case 5 - Forecasts'!$B$10:$B$15,0),MATCH('Program Case 5 - Forecasts'!BR$8,'Base Case 5 - Forecasts'!$C$8:$CF$8,0))</f>
        <v>4417686.2925662287</v>
      </c>
      <c r="BS11" s="133">
        <f ca="1">(1+'Case 5 Assumptions'!$C37)*INDEX('Base Case 5 - Forecasts'!$C$10:$CF$15,MATCH('Program Case 5 - Forecasts'!$B11,'Base Case 5 - Forecasts'!$B$10:$B$15,0),MATCH('Program Case 5 - Forecasts'!BS$8,'Base Case 5 - Forecasts'!$C$8:$CF$8,0))</f>
        <v>4397336.1247555111</v>
      </c>
      <c r="BT11" s="133">
        <f ca="1">(1+'Case 5 Assumptions'!$C37)*INDEX('Base Case 5 - Forecasts'!$C$10:$CF$15,MATCH('Program Case 5 - Forecasts'!$B11,'Base Case 5 - Forecasts'!$B$10:$B$15,0),MATCH('Program Case 5 - Forecasts'!BT$8,'Base Case 5 - Forecasts'!$C$8:$CF$8,0))</f>
        <v>4377079.7004345981</v>
      </c>
      <c r="BU11" s="133">
        <f ca="1">(1+'Case 5 Assumptions'!$C37)*INDEX('Base Case 5 - Forecasts'!$C$10:$CF$15,MATCH('Program Case 5 - Forecasts'!$B11,'Base Case 5 - Forecasts'!$B$10:$B$15,0),MATCH('Program Case 5 - Forecasts'!BU$8,'Base Case 5 - Forecasts'!$C$8:$CF$8,0))</f>
        <v>4356916.5877720686</v>
      </c>
      <c r="BV11" s="133">
        <f ca="1">(1+'Case 5 Assumptions'!$C37)*INDEX('Base Case 5 - Forecasts'!$C$10:$CF$15,MATCH('Program Case 5 - Forecasts'!$B11,'Base Case 5 - Forecasts'!$B$10:$B$15,0),MATCH('Program Case 5 - Forecasts'!BV$8,'Base Case 5 - Forecasts'!$C$8:$CF$8,0))</f>
        <v>4331204.6582835233</v>
      </c>
      <c r="BW11" s="133">
        <f ca="1">(1+'Case 5 Assumptions'!$C37)*INDEX('Base Case 5 - Forecasts'!$C$10:$CF$15,MATCH('Program Case 5 - Forecasts'!$B11,'Base Case 5 - Forecasts'!$B$10:$B$15,0),MATCH('Program Case 5 - Forecasts'!BW$8,'Base Case 5 - Forecasts'!$C$8:$CF$8,0))</f>
        <v>4305644.4653051235</v>
      </c>
      <c r="BX11" s="133">
        <f ca="1">(1+'Case 5 Assumptions'!$C37)*INDEX('Base Case 5 - Forecasts'!$C$10:$CF$15,MATCH('Program Case 5 - Forecasts'!$B11,'Base Case 5 - Forecasts'!$B$10:$B$15,0),MATCH('Program Case 5 - Forecasts'!BX$8,'Base Case 5 - Forecasts'!$C$8:$CF$8,0))</f>
        <v>4280235.113378264</v>
      </c>
      <c r="BY11" s="133">
        <f ca="1">(1+'Case 5 Assumptions'!$C37)*INDEX('Base Case 5 - Forecasts'!$C$10:$CF$15,MATCH('Program Case 5 - Forecasts'!$B11,'Base Case 5 - Forecasts'!$B$10:$B$15,0),MATCH('Program Case 5 - Forecasts'!BY$8,'Base Case 5 - Forecasts'!$C$8:$CF$8,0))</f>
        <v>4254975.7123288047</v>
      </c>
      <c r="BZ11" s="133">
        <f ca="1">(1+'Case 5 Assumptions'!$C37)*INDEX('Base Case 5 - Forecasts'!$C$10:$CF$15,MATCH('Program Case 5 - Forecasts'!$B11,'Base Case 5 - Forecasts'!$B$10:$B$15,0),MATCH('Program Case 5 - Forecasts'!BZ$8,'Base Case 5 - Forecasts'!$C$8:$CF$8,0))</f>
        <v>4229865.377235882</v>
      </c>
      <c r="CA11" s="133">
        <f ca="1">(1+'Case 5 Assumptions'!$C37)*INDEX('Base Case 5 - Forecasts'!$C$10:$CF$15,MATCH('Program Case 5 - Forecasts'!$B11,'Base Case 5 - Forecasts'!$B$10:$B$15,0),MATCH('Program Case 5 - Forecasts'!CA$8,'Base Case 5 - Forecasts'!$C$8:$CF$8,0))</f>
        <v>4204903.2284009084</v>
      </c>
      <c r="CB11" s="133">
        <f ca="1">(1+'Case 5 Assumptions'!$C37)*INDEX('Base Case 5 - Forecasts'!$C$10:$CF$15,MATCH('Program Case 5 - Forecasts'!$B11,'Base Case 5 - Forecasts'!$B$10:$B$15,0),MATCH('Program Case 5 - Forecasts'!CB$8,'Base Case 5 - Forecasts'!$C$8:$CF$8,0))</f>
        <v>4180088.3913167566</v>
      </c>
      <c r="CC11" s="133">
        <f ca="1">(1+'Case 5 Assumptions'!$C37)*INDEX('Base Case 5 - Forecasts'!$C$10:$CF$15,MATCH('Program Case 5 - Forecasts'!$B11,'Base Case 5 - Forecasts'!$B$10:$B$15,0),MATCH('Program Case 5 - Forecasts'!CC$8,'Base Case 5 - Forecasts'!$C$8:$CF$8,0))</f>
        <v>4155419.9966371185</v>
      </c>
      <c r="CD11" s="133">
        <f ca="1">(1+'Case 5 Assumptions'!$C37)*INDEX('Base Case 5 - Forecasts'!$C$10:$CF$15,MATCH('Program Case 5 - Forecasts'!$B11,'Base Case 5 - Forecasts'!$B$10:$B$15,0),MATCH('Program Case 5 - Forecasts'!CD$8,'Base Case 5 - Forecasts'!$C$8:$CF$8,0))</f>
        <v>4130897.1801460506</v>
      </c>
      <c r="CE11" s="133">
        <f ca="1">(1+'Case 5 Assumptions'!$C37)*INDEX('Base Case 5 - Forecasts'!$C$10:$CF$15,MATCH('Program Case 5 - Forecasts'!$B11,'Base Case 5 - Forecasts'!$B$10:$B$15,0),MATCH('Program Case 5 - Forecasts'!CE$8,'Base Case 5 - Forecasts'!$C$8:$CF$8,0))</f>
        <v>4106519.0827276977</v>
      </c>
      <c r="CF11" s="133">
        <f ca="1">(1+'Case 5 Assumptions'!$C37)*INDEX('Base Case 5 - Forecasts'!$C$10:$CF$15,MATCH('Program Case 5 - Forecasts'!$B11,'Base Case 5 - Forecasts'!$B$10:$B$15,0),MATCH('Program Case 5 - Forecasts'!CF$8,'Base Case 5 - Forecasts'!$C$8:$CF$8,0))</f>
        <v>4082284.850336195</v>
      </c>
    </row>
    <row r="12" spans="1:84" x14ac:dyDescent="0.2">
      <c r="B12" s="118" t="s">
        <v>33</v>
      </c>
      <c r="C12" s="160">
        <f ca="1">INDEX(INDIRECT("'Base Case "&amp;$E$6&amp;" - Forecasts'!$C$10:$AH$15"),MATCH('Program Case 5 - Forecasts'!$B12,INDIRECT("'Base Case "&amp;$E$6&amp;" - Forecasts'!$B$10:$B$15"),0),MATCH('Program Case 5 - Forecasts'!C$8,INDIRECT("'Base Case "&amp;$E$6&amp;" - Forecasts'!$C$8:$AH$8"),0))</f>
        <v>4614048</v>
      </c>
      <c r="D12" s="160">
        <f ca="1">INDEX(INDIRECT("'Base Case "&amp;$E$6&amp;" - Forecasts'!$C$10:$AH$15"),MATCH('Program Case 5 - Forecasts'!$B12,INDIRECT("'Base Case "&amp;$E$6&amp;" - Forecasts'!$B$10:$B$15"),0),MATCH('Program Case 5 - Forecasts'!D$8,INDIRECT("'Base Case "&amp;$E$6&amp;" - Forecasts'!$C$8:$AH$8"),0))</f>
        <v>4993764</v>
      </c>
      <c r="E12" s="160">
        <f ca="1">INDEX(INDIRECT("'Base Case "&amp;$E$6&amp;" - Forecasts'!$C$10:$AH$15"),MATCH('Program Case 5 - Forecasts'!$B12,INDIRECT("'Base Case "&amp;$E$6&amp;" - Forecasts'!$B$10:$B$15"),0),MATCH('Program Case 5 - Forecasts'!E$8,INDIRECT("'Base Case "&amp;$E$6&amp;" - Forecasts'!$C$8:$AH$8"),0))</f>
        <v>5019684</v>
      </c>
      <c r="F12" s="133">
        <f ca="1">(1+'Case 5 Assumptions'!$C38)*INDEX('Base Case 5 - Forecasts'!$C$10:$CF$15,MATCH('Program Case 5 - Forecasts'!$B12,'Base Case 5 - Forecasts'!$B$10:$B$15,0),MATCH('Program Case 5 - Forecasts'!F$8,'Base Case 5 - Forecasts'!$C$8:$CF$8,0))</f>
        <v>5051975.9113325803</v>
      </c>
      <c r="G12" s="133">
        <f ca="1">(1+'Case 5 Assumptions'!$C38)*INDEX('Base Case 5 - Forecasts'!$C$10:$CF$15,MATCH('Program Case 5 - Forecasts'!$B12,'Base Case 5 - Forecasts'!$B$10:$B$15,0),MATCH('Program Case 5 - Forecasts'!G$8,'Base Case 5 - Forecasts'!$C$8:$CF$8,0))</f>
        <v>5084475.5583587838</v>
      </c>
      <c r="H12" s="133">
        <f ca="1">(1+'Case 5 Assumptions'!$C38)*INDEX('Base Case 5 - Forecasts'!$C$10:$CF$15,MATCH('Program Case 5 - Forecasts'!$B12,'Base Case 5 - Forecasts'!$B$10:$B$15,0),MATCH('Program Case 5 - Forecasts'!H$8,'Base Case 5 - Forecasts'!$C$8:$CF$8,0))</f>
        <v>5117184.2774540884</v>
      </c>
      <c r="I12" s="133">
        <f ca="1">(1+'Case 5 Assumptions'!$C38)*INDEX('Base Case 5 - Forecasts'!$C$10:$CF$15,MATCH('Program Case 5 - Forecasts'!$B12,'Base Case 5 - Forecasts'!$B$10:$B$15,0),MATCH('Program Case 5 - Forecasts'!I$8,'Base Case 5 - Forecasts'!$C$8:$CF$8,0))</f>
        <v>5150103.413590949</v>
      </c>
      <c r="J12" s="133">
        <f ca="1">(1+'Case 5 Assumptions'!$C38)*INDEX('Base Case 5 - Forecasts'!$C$10:$CF$15,MATCH('Program Case 5 - Forecasts'!$B12,'Base Case 5 - Forecasts'!$B$10:$B$15,0),MATCH('Program Case 5 - Forecasts'!J$8,'Base Case 5 - Forecasts'!$C$8:$CF$8,0))</f>
        <v>5183234.3203941062</v>
      </c>
      <c r="K12" s="133">
        <f ca="1">(1+'Case 5 Assumptions'!$C38)*INDEX('Base Case 5 - Forecasts'!$C$10:$CF$15,MATCH('Program Case 5 - Forecasts'!$B12,'Base Case 5 - Forecasts'!$B$10:$B$15,0),MATCH('Program Case 5 - Forecasts'!K$8,'Base Case 5 - Forecasts'!$C$8:$CF$8,0))</f>
        <v>5216578.360196244</v>
      </c>
      <c r="L12" s="133">
        <f ca="1">(1+'Case 5 Assumptions'!$C38)*INDEX('Base Case 5 - Forecasts'!$C$10:$CF$15,MATCH('Program Case 5 - Forecasts'!$B12,'Base Case 5 - Forecasts'!$B$10:$B$15,0),MATCH('Program Case 5 - Forecasts'!L$8,'Base Case 5 - Forecasts'!$C$8:$CF$8,0))</f>
        <v>5250136.9040940106</v>
      </c>
      <c r="M12" s="133">
        <f ca="1">(1+'Case 5 Assumptions'!$C38)*INDEX('Base Case 5 - Forecasts'!$C$10:$CF$15,MATCH('Program Case 5 - Forecasts'!$B12,'Base Case 5 - Forecasts'!$B$10:$B$15,0),MATCH('Program Case 5 - Forecasts'!M$8,'Base Case 5 - Forecasts'!$C$8:$CF$8,0))</f>
        <v>5283911.3320043953</v>
      </c>
      <c r="N12" s="133">
        <f ca="1">(1+'Case 5 Assumptions'!$C38)*INDEX('Base Case 5 - Forecasts'!$C$10:$CF$15,MATCH('Program Case 5 - Forecasts'!$B12,'Base Case 5 - Forecasts'!$B$10:$B$15,0),MATCH('Program Case 5 - Forecasts'!N$8,'Base Case 5 - Forecasts'!$C$8:$CF$8,0))</f>
        <v>5306447.3771486478</v>
      </c>
      <c r="O12" s="133">
        <f ca="1">(1+'Case 5 Assumptions'!$C38)*INDEX('Base Case 5 - Forecasts'!$C$10:$CF$15,MATCH('Program Case 5 - Forecasts'!$B12,'Base Case 5 - Forecasts'!$B$10:$B$15,0),MATCH('Program Case 5 - Forecasts'!O$8,'Base Case 5 - Forecasts'!$C$8:$CF$8,0))</f>
        <v>5329079.5392219769</v>
      </c>
      <c r="P12" s="133">
        <f ca="1">(1+'Case 5 Assumptions'!$C38)*INDEX('Base Case 5 - Forecasts'!$C$10:$CF$15,MATCH('Program Case 5 - Forecasts'!$B12,'Base Case 5 - Forecasts'!$B$10:$B$15,0),MATCH('Program Case 5 - Forecasts'!P$8,'Base Case 5 - Forecasts'!$C$8:$CF$8,0))</f>
        <v>5351808.2281660549</v>
      </c>
      <c r="Q12" s="133">
        <f ca="1">(1+'Case 5 Assumptions'!$C38)*INDEX('Base Case 5 - Forecasts'!$C$10:$CF$15,MATCH('Program Case 5 - Forecasts'!$B12,'Base Case 5 - Forecasts'!$B$10:$B$15,0),MATCH('Program Case 5 - Forecasts'!Q$8,'Base Case 5 - Forecasts'!$C$8:$CF$8,0))</f>
        <v>5374633.8556709699</v>
      </c>
      <c r="R12" s="133">
        <f ca="1">(1+'Case 5 Assumptions'!$C38)*INDEX('Base Case 5 - Forecasts'!$C$10:$CF$15,MATCH('Program Case 5 - Forecasts'!$B12,'Base Case 5 - Forecasts'!$B$10:$B$15,0),MATCH('Program Case 5 - Forecasts'!R$8,'Base Case 5 - Forecasts'!$C$8:$CF$8,0))</f>
        <v>5397556.8351826798</v>
      </c>
      <c r="S12" s="133">
        <f ca="1">(1+'Case 5 Assumptions'!$C38)*INDEX('Base Case 5 - Forecasts'!$C$10:$CF$15,MATCH('Program Case 5 - Forecasts'!$B12,'Base Case 5 - Forecasts'!$B$10:$B$15,0),MATCH('Program Case 5 - Forecasts'!S$8,'Base Case 5 - Forecasts'!$C$8:$CF$8,0))</f>
        <v>5420577.5819105022</v>
      </c>
      <c r="T12" s="133">
        <f ca="1">(1+'Case 5 Assumptions'!$C38)*INDEX('Base Case 5 - Forecasts'!$C$10:$CF$15,MATCH('Program Case 5 - Forecasts'!$B12,'Base Case 5 - Forecasts'!$B$10:$B$15,0),MATCH('Program Case 5 - Forecasts'!T$8,'Base Case 5 - Forecasts'!$C$8:$CF$8,0))</f>
        <v>5443696.5128346365</v>
      </c>
      <c r="U12" s="133">
        <f ca="1">(1+'Case 5 Assumptions'!$C38)*INDEX('Base Case 5 - Forecasts'!$C$10:$CF$15,MATCH('Program Case 5 - Forecasts'!$B12,'Base Case 5 - Forecasts'!$B$10:$B$15,0),MATCH('Program Case 5 - Forecasts'!U$8,'Base Case 5 - Forecasts'!$C$8:$CF$8,0))</f>
        <v>5466914.0467137136</v>
      </c>
      <c r="V12" s="133">
        <f ca="1">(1+'Case 5 Assumptions'!$C38)*INDEX('Base Case 5 - Forecasts'!$C$10:$CF$15,MATCH('Program Case 5 - Forecasts'!$B12,'Base Case 5 - Forecasts'!$B$10:$B$15,0),MATCH('Program Case 5 - Forecasts'!V$8,'Base Case 5 - Forecasts'!$C$8:$CF$8,0))</f>
        <v>5490230.6040923838</v>
      </c>
      <c r="W12" s="133">
        <f ca="1">(1+'Case 5 Assumptions'!$C38)*INDEX('Base Case 5 - Forecasts'!$C$10:$CF$15,MATCH('Program Case 5 - Forecasts'!$B12,'Base Case 5 - Forecasts'!$B$10:$B$15,0),MATCH('Program Case 5 - Forecasts'!W$8,'Base Case 5 - Forecasts'!$C$8:$CF$8,0))</f>
        <v>5513646.6073089344</v>
      </c>
      <c r="X12" s="133">
        <f ca="1">(1+'Case 5 Assumptions'!$C38)*INDEX('Base Case 5 - Forecasts'!$C$10:$CF$15,MATCH('Program Case 5 - Forecasts'!$B12,'Base Case 5 - Forecasts'!$B$10:$B$15,0),MATCH('Program Case 5 - Forecasts'!X$8,'Base Case 5 - Forecasts'!$C$8:$CF$8,0))</f>
        <v>5525349.1569474218</v>
      </c>
      <c r="Y12" s="133">
        <f ca="1">(1+'Case 5 Assumptions'!$C38)*INDEX('Base Case 5 - Forecasts'!$C$10:$CF$15,MATCH('Program Case 5 - Forecasts'!$B12,'Base Case 5 - Forecasts'!$B$10:$B$15,0),MATCH('Program Case 5 - Forecasts'!Y$8,'Base Case 5 - Forecasts'!$C$8:$CF$8,0))</f>
        <v>5537076.5448967032</v>
      </c>
      <c r="Z12" s="133">
        <f ca="1">(1+'Case 5 Assumptions'!$C38)*INDEX('Base Case 5 - Forecasts'!$C$10:$CF$15,MATCH('Program Case 5 - Forecasts'!$B12,'Base Case 5 - Forecasts'!$B$10:$B$15,0),MATCH('Program Case 5 - Forecasts'!Z$8,'Base Case 5 - Forecasts'!$C$8:$CF$8,0))</f>
        <v>5548828.823875349</v>
      </c>
      <c r="AA12" s="133">
        <f ca="1">(1+'Case 5 Assumptions'!$C38)*INDEX('Base Case 5 - Forecasts'!$C$10:$CF$15,MATCH('Program Case 5 - Forecasts'!$B12,'Base Case 5 - Forecasts'!$B$10:$B$15,0),MATCH('Program Case 5 - Forecasts'!AA$8,'Base Case 5 - Forecasts'!$C$8:$CF$8,0))</f>
        <v>5560606.0467138225</v>
      </c>
      <c r="AB12" s="133">
        <f ca="1">(1+'Case 5 Assumptions'!$C38)*INDEX('Base Case 5 - Forecasts'!$C$10:$CF$15,MATCH('Program Case 5 - Forecasts'!$B12,'Base Case 5 - Forecasts'!$B$10:$B$15,0),MATCH('Program Case 5 - Forecasts'!AB$8,'Base Case 5 - Forecasts'!$C$8:$CF$8,0))</f>
        <v>5572408.2663547182</v>
      </c>
      <c r="AC12" s="133">
        <f ca="1">(1+'Case 5 Assumptions'!$C38)*INDEX('Base Case 5 - Forecasts'!$C$10:$CF$15,MATCH('Program Case 5 - Forecasts'!$B12,'Base Case 5 - Forecasts'!$B$10:$B$15,0),MATCH('Program Case 5 - Forecasts'!AC$8,'Base Case 5 - Forecasts'!$C$8:$CF$8,0))</f>
        <v>5584235.5358530004</v>
      </c>
      <c r="AD12" s="133">
        <f ca="1">(1+'Case 5 Assumptions'!$C38)*INDEX('Base Case 5 - Forecasts'!$C$10:$CF$15,MATCH('Program Case 5 - Forecasts'!$B12,'Base Case 5 - Forecasts'!$B$10:$B$15,0),MATCH('Program Case 5 - Forecasts'!AD$8,'Base Case 5 - Forecasts'!$C$8:$CF$8,0))</f>
        <v>5596087.9083762402</v>
      </c>
      <c r="AE12" s="133">
        <f ca="1">(1+'Case 5 Assumptions'!$C38)*INDEX('Base Case 5 - Forecasts'!$C$10:$CF$15,MATCH('Program Case 5 - Forecasts'!$B12,'Base Case 5 - Forecasts'!$B$10:$B$15,0),MATCH('Program Case 5 - Forecasts'!AE$8,'Base Case 5 - Forecasts'!$C$8:$CF$8,0))</f>
        <v>5607965.4372048555</v>
      </c>
      <c r="AF12" s="133">
        <f ca="1">(1+'Case 5 Assumptions'!$C38)*INDEX('Base Case 5 - Forecasts'!$C$10:$CF$15,MATCH('Program Case 5 - Forecasts'!$B12,'Base Case 5 - Forecasts'!$B$10:$B$15,0),MATCH('Program Case 5 - Forecasts'!AF$8,'Base Case 5 - Forecasts'!$C$8:$CF$8,0))</f>
        <v>5619868.1757323509</v>
      </c>
      <c r="AG12" s="133">
        <f ca="1">(1+'Case 5 Assumptions'!$C38)*INDEX('Base Case 5 - Forecasts'!$C$10:$CF$15,MATCH('Program Case 5 - Forecasts'!$B12,'Base Case 5 - Forecasts'!$B$10:$B$15,0),MATCH('Program Case 5 - Forecasts'!AG$8,'Base Case 5 - Forecasts'!$C$8:$CF$8,0))</f>
        <v>5631796.1774655562</v>
      </c>
      <c r="AH12" s="133">
        <f ca="1">(1+'Case 5 Assumptions'!$C38)*INDEX('Base Case 5 - Forecasts'!$C$10:$CF$15,MATCH('Program Case 5 - Forecasts'!$B12,'Base Case 5 - Forecasts'!$B$10:$B$15,0),MATCH('Program Case 5 - Forecasts'!AH$8,'Base Case 5 - Forecasts'!$C$8:$CF$8,0))</f>
        <v>5632452.2199616721</v>
      </c>
      <c r="AI12" s="133">
        <f ca="1">(1+'Case 5 Assumptions'!$C38)*INDEX('Base Case 5 - Forecasts'!$C$10:$CF$15,MATCH('Program Case 5 - Forecasts'!$B12,'Base Case 5 - Forecasts'!$B$10:$B$15,0),MATCH('Program Case 5 - Forecasts'!AI$8,'Base Case 5 - Forecasts'!$C$8:$CF$8,0))</f>
        <v>5633108.3388795452</v>
      </c>
      <c r="AJ12" s="133">
        <f ca="1">(1+'Case 5 Assumptions'!$C38)*INDEX('Base Case 5 - Forecasts'!$C$10:$CF$15,MATCH('Program Case 5 - Forecasts'!$B12,'Base Case 5 - Forecasts'!$B$10:$B$15,0),MATCH('Program Case 5 - Forecasts'!AJ$8,'Base Case 5 - Forecasts'!$C$8:$CF$8,0))</f>
        <v>5633764.5342280772</v>
      </c>
      <c r="AK12" s="133">
        <f ca="1">(1+'Case 5 Assumptions'!$C38)*INDEX('Base Case 5 - Forecasts'!$C$10:$CF$15,MATCH('Program Case 5 - Forecasts'!$B12,'Base Case 5 - Forecasts'!$B$10:$B$15,0),MATCH('Program Case 5 - Forecasts'!AK$8,'Base Case 5 - Forecasts'!$C$8:$CF$8,0))</f>
        <v>5634420.8060161714</v>
      </c>
      <c r="AL12" s="133">
        <f ca="1">(1+'Case 5 Assumptions'!$C38)*INDEX('Base Case 5 - Forecasts'!$C$10:$CF$15,MATCH('Program Case 5 - Forecasts'!$B12,'Base Case 5 - Forecasts'!$B$10:$B$15,0),MATCH('Program Case 5 - Forecasts'!AL$8,'Base Case 5 - Forecasts'!$C$8:$CF$8,0))</f>
        <v>5635077.1542527322</v>
      </c>
      <c r="AM12" s="133">
        <f ca="1">(1+'Case 5 Assumptions'!$C38)*INDEX('Base Case 5 - Forecasts'!$C$10:$CF$15,MATCH('Program Case 5 - Forecasts'!$B12,'Base Case 5 - Forecasts'!$B$10:$B$15,0),MATCH('Program Case 5 - Forecasts'!AM$8,'Base Case 5 - Forecasts'!$C$8:$CF$8,0))</f>
        <v>5635733.5789466649</v>
      </c>
      <c r="AN12" s="133">
        <f ca="1">(1+'Case 5 Assumptions'!$C38)*INDEX('Base Case 5 - Forecasts'!$C$10:$CF$15,MATCH('Program Case 5 - Forecasts'!$B12,'Base Case 5 - Forecasts'!$B$10:$B$15,0),MATCH('Program Case 5 - Forecasts'!AN$8,'Base Case 5 - Forecasts'!$C$8:$CF$8,0))</f>
        <v>5636390.0801068759</v>
      </c>
      <c r="AO12" s="133">
        <f ca="1">(1+'Case 5 Assumptions'!$C38)*INDEX('Base Case 5 - Forecasts'!$C$10:$CF$15,MATCH('Program Case 5 - Forecasts'!$B12,'Base Case 5 - Forecasts'!$B$10:$B$15,0),MATCH('Program Case 5 - Forecasts'!AO$8,'Base Case 5 - Forecasts'!$C$8:$CF$8,0))</f>
        <v>5637046.6577422731</v>
      </c>
      <c r="AP12" s="133">
        <f ca="1">(1+'Case 5 Assumptions'!$C38)*INDEX('Base Case 5 - Forecasts'!$C$10:$CF$15,MATCH('Program Case 5 - Forecasts'!$B12,'Base Case 5 - Forecasts'!$B$10:$B$15,0),MATCH('Program Case 5 - Forecasts'!AP$8,'Base Case 5 - Forecasts'!$C$8:$CF$8,0))</f>
        <v>5637703.3118617646</v>
      </c>
      <c r="AQ12" s="133">
        <f ca="1">(1+'Case 5 Assumptions'!$C38)*INDEX('Base Case 5 - Forecasts'!$C$10:$CF$15,MATCH('Program Case 5 - Forecasts'!$B12,'Base Case 5 - Forecasts'!$B$10:$B$15,0),MATCH('Program Case 5 - Forecasts'!AQ$8,'Base Case 5 - Forecasts'!$C$8:$CF$8,0))</f>
        <v>5638360.0424742606</v>
      </c>
      <c r="AR12" s="133">
        <f ca="1">(1+'Case 5 Assumptions'!$C38)*INDEX('Base Case 5 - Forecasts'!$C$10:$CF$15,MATCH('Program Case 5 - Forecasts'!$B12,'Base Case 5 - Forecasts'!$B$10:$B$15,0),MATCH('Program Case 5 - Forecasts'!AR$8,'Base Case 5 - Forecasts'!$C$8:$CF$8,0))</f>
        <v>5629768.3428045046</v>
      </c>
      <c r="AS12" s="133">
        <f ca="1">(1+'Case 5 Assumptions'!$C38)*INDEX('Base Case 5 - Forecasts'!$C$10:$CF$15,MATCH('Program Case 5 - Forecasts'!$B12,'Base Case 5 - Forecasts'!$B$10:$B$15,0),MATCH('Program Case 5 - Forecasts'!AS$8,'Base Case 5 - Forecasts'!$C$8:$CF$8,0))</f>
        <v>5621189.7351158671</v>
      </c>
      <c r="AT12" s="133">
        <f ca="1">(1+'Case 5 Assumptions'!$C38)*INDEX('Base Case 5 - Forecasts'!$C$10:$CF$15,MATCH('Program Case 5 - Forecasts'!$B12,'Base Case 5 - Forecasts'!$B$10:$B$15,0),MATCH('Program Case 5 - Forecasts'!AT$8,'Base Case 5 - Forecasts'!$C$8:$CF$8,0))</f>
        <v>5612624.1994588654</v>
      </c>
      <c r="AU12" s="133">
        <f ca="1">(1+'Case 5 Assumptions'!$C38)*INDEX('Base Case 5 - Forecasts'!$C$10:$CF$15,MATCH('Program Case 5 - Forecasts'!$B12,'Base Case 5 - Forecasts'!$B$10:$B$15,0),MATCH('Program Case 5 - Forecasts'!AU$8,'Base Case 5 - Forecasts'!$C$8:$CF$8,0))</f>
        <v>5604071.7159144143</v>
      </c>
      <c r="AV12" s="133">
        <f ca="1">(1+'Case 5 Assumptions'!$C38)*INDEX('Base Case 5 - Forecasts'!$C$10:$CF$15,MATCH('Program Case 5 - Forecasts'!$B12,'Base Case 5 - Forecasts'!$B$10:$B$15,0),MATCH('Program Case 5 - Forecasts'!AV$8,'Base Case 5 - Forecasts'!$C$8:$CF$8,0))</f>
        <v>5595532.2645937819</v>
      </c>
      <c r="AW12" s="133">
        <f ca="1">(1+'Case 5 Assumptions'!$C38)*INDEX('Base Case 5 - Forecasts'!$C$10:$CF$15,MATCH('Program Case 5 - Forecasts'!$B12,'Base Case 5 - Forecasts'!$B$10:$B$15,0),MATCH('Program Case 5 - Forecasts'!AW$8,'Base Case 5 - Forecasts'!$C$8:$CF$8,0))</f>
        <v>5587005.8256385429</v>
      </c>
      <c r="AX12" s="133">
        <f ca="1">(1+'Case 5 Assumptions'!$C38)*INDEX('Base Case 5 - Forecasts'!$C$10:$CF$15,MATCH('Program Case 5 - Forecasts'!$B12,'Base Case 5 - Forecasts'!$B$10:$B$15,0),MATCH('Program Case 5 - Forecasts'!AX$8,'Base Case 5 - Forecasts'!$C$8:$CF$8,0))</f>
        <v>5578492.3792205313</v>
      </c>
      <c r="AY12" s="133">
        <f ca="1">(1+'Case 5 Assumptions'!$C38)*INDEX('Base Case 5 - Forecasts'!$C$10:$CF$15,MATCH('Program Case 5 - Forecasts'!$B12,'Base Case 5 - Forecasts'!$B$10:$B$15,0),MATCH('Program Case 5 - Forecasts'!AY$8,'Base Case 5 - Forecasts'!$C$8:$CF$8,0))</f>
        <v>5569991.9055417962</v>
      </c>
      <c r="AZ12" s="133">
        <f ca="1">(1+'Case 5 Assumptions'!$C38)*INDEX('Base Case 5 - Forecasts'!$C$10:$CF$15,MATCH('Program Case 5 - Forecasts'!$B12,'Base Case 5 - Forecasts'!$B$10:$B$15,0),MATCH('Program Case 5 - Forecasts'!AZ$8,'Base Case 5 - Forecasts'!$C$8:$CF$8,0))</f>
        <v>5561504.384834554</v>
      </c>
      <c r="BA12" s="133">
        <f ca="1">(1+'Case 5 Assumptions'!$C38)*INDEX('Base Case 5 - Forecasts'!$C$10:$CF$15,MATCH('Program Case 5 - Forecasts'!$B12,'Base Case 5 - Forecasts'!$B$10:$B$15,0),MATCH('Program Case 5 - Forecasts'!BA$8,'Base Case 5 - Forecasts'!$C$8:$CF$8,0))</f>
        <v>5553029.7973611439</v>
      </c>
      <c r="BB12" s="133">
        <f ca="1">(1+'Case 5 Assumptions'!$C38)*INDEX('Base Case 5 - Forecasts'!$C$10:$CF$15,MATCH('Program Case 5 - Forecasts'!$B12,'Base Case 5 - Forecasts'!$B$10:$B$15,0),MATCH('Program Case 5 - Forecasts'!BB$8,'Base Case 5 - Forecasts'!$C$8:$CF$8,0))</f>
        <v>5535723.0297118397</v>
      </c>
      <c r="BC12" s="133">
        <f ca="1">(1+'Case 5 Assumptions'!$C38)*INDEX('Base Case 5 - Forecasts'!$C$10:$CF$15,MATCH('Program Case 5 - Forecasts'!$B12,'Base Case 5 - Forecasts'!$B$10:$B$15,0),MATCH('Program Case 5 - Forecasts'!BC$8,'Base Case 5 - Forecasts'!$C$8:$CF$8,0))</f>
        <v>5518470.2009422816</v>
      </c>
      <c r="BD12" s="133">
        <f ca="1">(1+'Case 5 Assumptions'!$C38)*INDEX('Base Case 5 - Forecasts'!$C$10:$CF$15,MATCH('Program Case 5 - Forecasts'!$B12,'Base Case 5 - Forecasts'!$B$10:$B$15,0),MATCH('Program Case 5 - Forecasts'!BD$8,'Base Case 5 - Forecasts'!$C$8:$CF$8,0))</f>
        <v>5501271.1429446638</v>
      </c>
      <c r="BE12" s="133">
        <f ca="1">(1+'Case 5 Assumptions'!$C38)*INDEX('Base Case 5 - Forecasts'!$C$10:$CF$15,MATCH('Program Case 5 - Forecasts'!$B12,'Base Case 5 - Forecasts'!$B$10:$B$15,0),MATCH('Program Case 5 - Forecasts'!BE$8,'Base Case 5 - Forecasts'!$C$8:$CF$8,0))</f>
        <v>5484125.6881351089</v>
      </c>
      <c r="BF12" s="133">
        <f ca="1">(1+'Case 5 Assumptions'!$C38)*INDEX('Base Case 5 - Forecasts'!$C$10:$CF$15,MATCH('Program Case 5 - Forecasts'!$B12,'Base Case 5 - Forecasts'!$B$10:$B$15,0),MATCH('Program Case 5 - Forecasts'!BF$8,'Base Case 5 - Forecasts'!$C$8:$CF$8,0))</f>
        <v>5467033.6694520405</v>
      </c>
      <c r="BG12" s="133">
        <f ca="1">(1+'Case 5 Assumptions'!$C38)*INDEX('Base Case 5 - Forecasts'!$C$10:$CF$15,MATCH('Program Case 5 - Forecasts'!$B12,'Base Case 5 - Forecasts'!$B$10:$B$15,0),MATCH('Program Case 5 - Forecasts'!BG$8,'Base Case 5 - Forecasts'!$C$8:$CF$8,0))</f>
        <v>5449994.9203545488</v>
      </c>
      <c r="BH12" s="133">
        <f ca="1">(1+'Case 5 Assumptions'!$C38)*INDEX('Base Case 5 - Forecasts'!$C$10:$CF$15,MATCH('Program Case 5 - Forecasts'!$B12,'Base Case 5 - Forecasts'!$B$10:$B$15,0),MATCH('Program Case 5 - Forecasts'!BH$8,'Base Case 5 - Forecasts'!$C$8:$CF$8,0))</f>
        <v>5433009.2748207748</v>
      </c>
      <c r="BI12" s="133">
        <f ca="1">(1+'Case 5 Assumptions'!$C38)*INDEX('Base Case 5 - Forecasts'!$C$10:$CF$15,MATCH('Program Case 5 - Forecasts'!$B12,'Base Case 5 - Forecasts'!$B$10:$B$15,0),MATCH('Program Case 5 - Forecasts'!BI$8,'Base Case 5 - Forecasts'!$C$8:$CF$8,0))</f>
        <v>5416076.567346286</v>
      </c>
      <c r="BJ12" s="133">
        <f ca="1">(1+'Case 5 Assumptions'!$C38)*INDEX('Base Case 5 - Forecasts'!$C$10:$CF$15,MATCH('Program Case 5 - Forecasts'!$B12,'Base Case 5 - Forecasts'!$B$10:$B$15,0),MATCH('Program Case 5 - Forecasts'!BJ$8,'Base Case 5 - Forecasts'!$C$8:$CF$8,0))</f>
        <v>5399196.6329424679</v>
      </c>
      <c r="BK12" s="133">
        <f ca="1">(1+'Case 5 Assumptions'!$C38)*INDEX('Base Case 5 - Forecasts'!$C$10:$CF$15,MATCH('Program Case 5 - Forecasts'!$B12,'Base Case 5 - Forecasts'!$B$10:$B$15,0),MATCH('Program Case 5 - Forecasts'!BK$8,'Base Case 5 - Forecasts'!$C$8:$CF$8,0))</f>
        <v>5382369.3071349161</v>
      </c>
      <c r="BL12" s="133">
        <f ca="1">(1+'Case 5 Assumptions'!$C38)*INDEX('Base Case 5 - Forecasts'!$C$10:$CF$15,MATCH('Program Case 5 - Forecasts'!$B12,'Base Case 5 - Forecasts'!$B$10:$B$15,0),MATCH('Program Case 5 - Forecasts'!BL$8,'Base Case 5 - Forecasts'!$C$8:$CF$8,0))</f>
        <v>5357575.3060751846</v>
      </c>
      <c r="BM12" s="133">
        <f ca="1">(1+'Case 5 Assumptions'!$C38)*INDEX('Base Case 5 - Forecasts'!$C$10:$CF$15,MATCH('Program Case 5 - Forecasts'!$B12,'Base Case 5 - Forecasts'!$B$10:$B$15,0),MATCH('Program Case 5 - Forecasts'!BM$8,'Base Case 5 - Forecasts'!$C$8:$CF$8,0))</f>
        <v>5332895.5191195905</v>
      </c>
      <c r="BN12" s="133">
        <f ca="1">(1+'Case 5 Assumptions'!$C38)*INDEX('Base Case 5 - Forecasts'!$C$10:$CF$15,MATCH('Program Case 5 - Forecasts'!$B12,'Base Case 5 - Forecasts'!$B$10:$B$15,0),MATCH('Program Case 5 - Forecasts'!BN$8,'Base Case 5 - Forecasts'!$C$8:$CF$8,0))</f>
        <v>5308329.4201383833</v>
      </c>
      <c r="BO12" s="133">
        <f ca="1">(1+'Case 5 Assumptions'!$C38)*INDEX('Base Case 5 - Forecasts'!$C$10:$CF$15,MATCH('Program Case 5 - Forecasts'!$B12,'Base Case 5 - Forecasts'!$B$10:$B$15,0),MATCH('Program Case 5 - Forecasts'!BO$8,'Base Case 5 - Forecasts'!$C$8:$CF$8,0))</f>
        <v>5283876.4854254406</v>
      </c>
      <c r="BP12" s="133">
        <f ca="1">(1+'Case 5 Assumptions'!$C38)*INDEX('Base Case 5 - Forecasts'!$C$10:$CF$15,MATCH('Program Case 5 - Forecasts'!$B12,'Base Case 5 - Forecasts'!$B$10:$B$15,0),MATCH('Program Case 5 - Forecasts'!BP$8,'Base Case 5 - Forecasts'!$C$8:$CF$8,0))</f>
        <v>5259536.1936871046</v>
      </c>
      <c r="BQ12" s="133">
        <f ca="1">(1+'Case 5 Assumptions'!$C38)*INDEX('Base Case 5 - Forecasts'!$C$10:$CF$15,MATCH('Program Case 5 - Forecasts'!$B12,'Base Case 5 - Forecasts'!$B$10:$B$15,0),MATCH('Program Case 5 - Forecasts'!BQ$8,'Base Case 5 - Forecasts'!$C$8:$CF$8,0))</f>
        <v>5235308.0260310676</v>
      </c>
      <c r="BR12" s="133">
        <f ca="1">(1+'Case 5 Assumptions'!$C38)*INDEX('Base Case 5 - Forecasts'!$C$10:$CF$15,MATCH('Program Case 5 - Forecasts'!$B12,'Base Case 5 - Forecasts'!$B$10:$B$15,0),MATCH('Program Case 5 - Forecasts'!BR$8,'Base Case 5 - Forecasts'!$C$8:$CF$8,0))</f>
        <v>5211191.4659553096</v>
      </c>
      <c r="BS12" s="133">
        <f ca="1">(1+'Case 5 Assumptions'!$C38)*INDEX('Base Case 5 - Forecasts'!$C$10:$CF$15,MATCH('Program Case 5 - Forecasts'!$B12,'Base Case 5 - Forecasts'!$B$10:$B$15,0),MATCH('Program Case 5 - Forecasts'!BS$8,'Base Case 5 - Forecasts'!$C$8:$CF$8,0))</f>
        <v>5187185.9993370892</v>
      </c>
      <c r="BT12" s="133">
        <f ca="1">(1+'Case 5 Assumptions'!$C38)*INDEX('Base Case 5 - Forecasts'!$C$10:$CF$15,MATCH('Program Case 5 - Forecasts'!$B12,'Base Case 5 - Forecasts'!$B$10:$B$15,0),MATCH('Program Case 5 - Forecasts'!BT$8,'Base Case 5 - Forecasts'!$C$8:$CF$8,0))</f>
        <v>5163291.1144219832</v>
      </c>
      <c r="BU12" s="133">
        <f ca="1">(1+'Case 5 Assumptions'!$C38)*INDEX('Base Case 5 - Forecasts'!$C$10:$CF$15,MATCH('Program Case 5 - Forecasts'!$B12,'Base Case 5 - Forecasts'!$B$10:$B$15,0),MATCH('Program Case 5 - Forecasts'!BU$8,'Base Case 5 - Forecasts'!$C$8:$CF$8,0))</f>
        <v>5139506.3018129747</v>
      </c>
      <c r="BV12" s="133">
        <f ca="1">(1+'Case 5 Assumptions'!$C38)*INDEX('Base Case 5 - Forecasts'!$C$10:$CF$15,MATCH('Program Case 5 - Forecasts'!$B12,'Base Case 5 - Forecasts'!$B$10:$B$15,0),MATCH('Program Case 5 - Forecasts'!BV$8,'Base Case 5 - Forecasts'!$C$8:$CF$8,0))</f>
        <v>5109175.993445579</v>
      </c>
      <c r="BW12" s="133">
        <f ca="1">(1+'Case 5 Assumptions'!$C38)*INDEX('Base Case 5 - Forecasts'!$C$10:$CF$15,MATCH('Program Case 5 - Forecasts'!$B12,'Base Case 5 - Forecasts'!$B$10:$B$15,0),MATCH('Program Case 5 - Forecasts'!BW$8,'Base Case 5 - Forecasts'!$C$8:$CF$8,0))</f>
        <v>5079024.6765126977</v>
      </c>
      <c r="BX12" s="133">
        <f ca="1">(1+'Case 5 Assumptions'!$C38)*INDEX('Base Case 5 - Forecasts'!$C$10:$CF$15,MATCH('Program Case 5 - Forecasts'!$B12,'Base Case 5 - Forecasts'!$B$10:$B$15,0),MATCH('Program Case 5 - Forecasts'!BX$8,'Base Case 5 - Forecasts'!$C$8:$CF$8,0))</f>
        <v>5049051.2947133789</v>
      </c>
      <c r="BY12" s="133">
        <f ca="1">(1+'Case 5 Assumptions'!$C38)*INDEX('Base Case 5 - Forecasts'!$C$10:$CF$15,MATCH('Program Case 5 - Forecasts'!$B12,'Base Case 5 - Forecasts'!$B$10:$B$15,0),MATCH('Program Case 5 - Forecasts'!BY$8,'Base Case 5 - Forecasts'!$C$8:$CF$8,0))</f>
        <v>5019254.797980329</v>
      </c>
      <c r="BZ12" s="133">
        <f ca="1">(1+'Case 5 Assumptions'!$C38)*INDEX('Base Case 5 - Forecasts'!$C$10:$CF$15,MATCH('Program Case 5 - Forecasts'!$B12,'Base Case 5 - Forecasts'!$B$10:$B$15,0),MATCH('Program Case 5 - Forecasts'!BZ$8,'Base Case 5 - Forecasts'!$C$8:$CF$8,0))</f>
        <v>4989634.1424431279</v>
      </c>
      <c r="CA12" s="133">
        <f ca="1">(1+'Case 5 Assumptions'!$C38)*INDEX('Base Case 5 - Forecasts'!$C$10:$CF$15,MATCH('Program Case 5 - Forecasts'!$B12,'Base Case 5 - Forecasts'!$B$10:$B$15,0),MATCH('Program Case 5 - Forecasts'!CA$8,'Base Case 5 - Forecasts'!$C$8:$CF$8,0))</f>
        <v>4960188.2903916566</v>
      </c>
      <c r="CB12" s="133">
        <f ca="1">(1+'Case 5 Assumptions'!$C38)*INDEX('Base Case 5 - Forecasts'!$C$10:$CF$15,MATCH('Program Case 5 - Forecasts'!$B12,'Base Case 5 - Forecasts'!$B$10:$B$15,0),MATCH('Program Case 5 - Forecasts'!CB$8,'Base Case 5 - Forecasts'!$C$8:$CF$8,0))</f>
        <v>4930916.2102397447</v>
      </c>
      <c r="CC12" s="133">
        <f ca="1">(1+'Case 5 Assumptions'!$C38)*INDEX('Base Case 5 - Forecasts'!$C$10:$CF$15,MATCH('Program Case 5 - Forecasts'!$B12,'Base Case 5 - Forecasts'!$B$10:$B$15,0),MATCH('Program Case 5 - Forecasts'!CC$8,'Base Case 5 - Forecasts'!$C$8:$CF$8,0))</f>
        <v>4901816.8764890283</v>
      </c>
      <c r="CD12" s="133">
        <f ca="1">(1+'Case 5 Assumptions'!$C38)*INDEX('Base Case 5 - Forecasts'!$C$10:$CF$15,MATCH('Program Case 5 - Forecasts'!$B12,'Base Case 5 - Forecasts'!$B$10:$B$15,0),MATCH('Program Case 5 - Forecasts'!CD$8,'Base Case 5 - Forecasts'!$C$8:$CF$8,0))</f>
        <v>4872889.2696930263</v>
      </c>
      <c r="CE12" s="133">
        <f ca="1">(1+'Case 5 Assumptions'!$C38)*INDEX('Base Case 5 - Forecasts'!$C$10:$CF$15,MATCH('Program Case 5 - Forecasts'!$B12,'Base Case 5 - Forecasts'!$B$10:$B$15,0),MATCH('Program Case 5 - Forecasts'!CE$8,'Base Case 5 - Forecasts'!$C$8:$CF$8,0))</f>
        <v>4844132.3764214236</v>
      </c>
      <c r="CF12" s="133">
        <f ca="1">(1+'Case 5 Assumptions'!$C38)*INDEX('Base Case 5 - Forecasts'!$C$10:$CF$15,MATCH('Program Case 5 - Forecasts'!$B12,'Base Case 5 - Forecasts'!$B$10:$B$15,0),MATCH('Program Case 5 - Forecasts'!CF$8,'Base Case 5 - Forecasts'!$C$8:$CF$8,0))</f>
        <v>4815545.1892245673</v>
      </c>
    </row>
    <row r="13" spans="1:84" x14ac:dyDescent="0.2">
      <c r="B13" s="118" t="s">
        <v>34</v>
      </c>
      <c r="C13" s="160">
        <f ca="1">INDEX(INDIRECT("'Base Case "&amp;$E$6&amp;" - Forecasts'!$C$10:$AH$15"),MATCH('Program Case 5 - Forecasts'!$B13,INDIRECT("'Base Case "&amp;$E$6&amp;" - Forecasts'!$B$10:$B$15"),0),MATCH('Program Case 5 - Forecasts'!C$8,INDIRECT("'Base Case "&amp;$E$6&amp;" - Forecasts'!$C$8:$AH$8"),0))</f>
        <v>1110012</v>
      </c>
      <c r="D13" s="160">
        <f ca="1">INDEX(INDIRECT("'Base Case "&amp;$E$6&amp;" - Forecasts'!$C$10:$AH$15"),MATCH('Program Case 5 - Forecasts'!$B13,INDIRECT("'Base Case "&amp;$E$6&amp;" - Forecasts'!$B$10:$B$15"),0),MATCH('Program Case 5 - Forecasts'!D$8,INDIRECT("'Base Case "&amp;$E$6&amp;" - Forecasts'!$C$8:$AH$8"),0))</f>
        <v>1010676</v>
      </c>
      <c r="E13" s="160">
        <f ca="1">INDEX(INDIRECT("'Base Case "&amp;$E$6&amp;" - Forecasts'!$C$10:$AH$15"),MATCH('Program Case 5 - Forecasts'!$B13,INDIRECT("'Base Case "&amp;$E$6&amp;" - Forecasts'!$B$10:$B$15"),0),MATCH('Program Case 5 - Forecasts'!E$8,INDIRECT("'Base Case "&amp;$E$6&amp;" - Forecasts'!$C$8:$AH$8"),0))</f>
        <v>995544</v>
      </c>
      <c r="F13" s="133">
        <f ca="1">(1+'Case 5 Assumptions'!$C39)*INDEX('Base Case 5 - Forecasts'!$C$10:$CF$15,MATCH('Program Case 5 - Forecasts'!$B13,'Base Case 5 - Forecasts'!$B$10:$B$15,0),MATCH('Program Case 5 - Forecasts'!F$8,'Base Case 5 - Forecasts'!$C$8:$CF$8,0))+'Demographic-Economic'!$D$27*F23</f>
        <v>1172358.9645457203</v>
      </c>
      <c r="G13" s="133">
        <f ca="1">(1+'Case 5 Assumptions'!$C39)*INDEX('Base Case 5 - Forecasts'!$C$10:$CF$15,MATCH('Program Case 5 - Forecasts'!$B13,'Base Case 5 - Forecasts'!$B$10:$B$15,0),MATCH('Program Case 5 - Forecasts'!G$8,'Base Case 5 - Forecasts'!$C$8:$CF$8,0))+'Demographic-Economic'!$D$27*G23</f>
        <v>1179900.8161310137</v>
      </c>
      <c r="H13" s="133">
        <f ca="1">(1+'Case 5 Assumptions'!$C39)*INDEX('Base Case 5 - Forecasts'!$C$10:$CF$15,MATCH('Program Case 5 - Forecasts'!$B13,'Base Case 5 - Forecasts'!$B$10:$B$15,0),MATCH('Program Case 5 - Forecasts'!H$8,'Base Case 5 - Forecasts'!$C$8:$CF$8,0))+'Demographic-Economic'!$D$27*H23</f>
        <v>1095721.1195133331</v>
      </c>
      <c r="I13" s="133">
        <f ca="1">(1+'Case 5 Assumptions'!$C39)*INDEX('Base Case 5 - Forecasts'!$C$10:$CF$15,MATCH('Program Case 5 - Forecasts'!$B13,'Base Case 5 - Forecasts'!$B$10:$B$15,0),MATCH('Program Case 5 - Forecasts'!I$8,'Base Case 5 - Forecasts'!$C$8:$CF$8,0))+'Demographic-Economic'!$D$27*I23</f>
        <v>1021409.8243594593</v>
      </c>
      <c r="J13" s="133">
        <f ca="1">(1+'Case 5 Assumptions'!$C39)*INDEX('Base Case 5 - Forecasts'!$C$10:$CF$15,MATCH('Program Case 5 - Forecasts'!$B13,'Base Case 5 - Forecasts'!$B$10:$B$15,0),MATCH('Program Case 5 - Forecasts'!J$8,'Base Case 5 - Forecasts'!$C$8:$CF$8,0))+'Demographic-Economic'!$D$27*J23</f>
        <v>1027980.6115808147</v>
      </c>
      <c r="K13" s="133">
        <f ca="1">(1+'Case 5 Assumptions'!$C39)*INDEX('Base Case 5 - Forecasts'!$C$10:$CF$15,MATCH('Program Case 5 - Forecasts'!$B13,'Base Case 5 - Forecasts'!$B$10:$B$15,0),MATCH('Program Case 5 - Forecasts'!K$8,'Base Case 5 - Forecasts'!$C$8:$CF$8,0))+'Demographic-Economic'!$D$27*K23</f>
        <v>1034593.6690483325</v>
      </c>
      <c r="L13" s="133">
        <f ca="1">(1+'Case 5 Assumptions'!$C39)*INDEX('Base Case 5 - Forecasts'!$C$10:$CF$15,MATCH('Program Case 5 - Forecasts'!$B13,'Base Case 5 - Forecasts'!$B$10:$B$15,0),MATCH('Program Case 5 - Forecasts'!L$8,'Base Case 5 - Forecasts'!$C$8:$CF$8,0))+'Demographic-Economic'!$D$27*L23</f>
        <v>1041249.2686888991</v>
      </c>
      <c r="M13" s="133">
        <f ca="1">(1+'Case 5 Assumptions'!$C39)*INDEX('Base Case 5 - Forecasts'!$C$10:$CF$15,MATCH('Program Case 5 - Forecasts'!$B13,'Base Case 5 - Forecasts'!$B$10:$B$15,0),MATCH('Program Case 5 - Forecasts'!M$8,'Base Case 5 - Forecasts'!$C$8:$CF$8,0))+'Demographic-Economic'!$D$27*M23</f>
        <v>1047947.684178722</v>
      </c>
      <c r="N13" s="133">
        <f ca="1">(1+'Case 5 Assumptions'!$C39)*INDEX('Base Case 5 - Forecasts'!$C$10:$CF$15,MATCH('Program Case 5 - Forecasts'!$B13,'Base Case 5 - Forecasts'!$B$10:$B$15,0),MATCH('Program Case 5 - Forecasts'!N$8,'Base Case 5 - Forecasts'!$C$8:$CF$8,0))+'Demographic-Economic'!$D$27*N23</f>
        <v>1052417.2134413389</v>
      </c>
      <c r="O13" s="133">
        <f ca="1">(1+'Case 5 Assumptions'!$C39)*INDEX('Base Case 5 - Forecasts'!$C$10:$CF$15,MATCH('Program Case 5 - Forecasts'!$B13,'Base Case 5 - Forecasts'!$B$10:$B$15,0),MATCH('Program Case 5 - Forecasts'!O$8,'Base Case 5 - Forecasts'!$C$8:$CF$8,0))+'Demographic-Economic'!$D$27*O23</f>
        <v>1056905.8053844033</v>
      </c>
      <c r="P13" s="133">
        <f ca="1">(1+'Case 5 Assumptions'!$C39)*INDEX('Base Case 5 - Forecasts'!$C$10:$CF$15,MATCH('Program Case 5 - Forecasts'!$B13,'Base Case 5 - Forecasts'!$B$10:$B$15,0),MATCH('Program Case 5 - Forecasts'!P$8,'Base Case 5 - Forecasts'!$C$8:$CF$8,0))+'Demographic-Economic'!$D$27*P23</f>
        <v>1061413.5413108368</v>
      </c>
      <c r="Q13" s="133">
        <f ca="1">(1+'Case 5 Assumptions'!$C39)*INDEX('Base Case 5 - Forecasts'!$C$10:$CF$15,MATCH('Program Case 5 - Forecasts'!$B13,'Base Case 5 - Forecasts'!$B$10:$B$15,0),MATCH('Program Case 5 - Forecasts'!Q$8,'Base Case 5 - Forecasts'!$C$8:$CF$8,0))+'Demographic-Economic'!$D$27*Q23</f>
        <v>1065940.5028703201</v>
      </c>
      <c r="R13" s="133">
        <f ca="1">(1+'Case 5 Assumptions'!$C39)*INDEX('Base Case 5 - Forecasts'!$C$10:$CF$15,MATCH('Program Case 5 - Forecasts'!$B13,'Base Case 5 - Forecasts'!$B$10:$B$15,0),MATCH('Program Case 5 - Forecasts'!R$8,'Base Case 5 - Forecasts'!$C$8:$CF$8,0))+'Demographic-Economic'!$D$27*R23</f>
        <v>1070486.7720607722</v>
      </c>
      <c r="S13" s="133">
        <f ca="1">(1+'Case 5 Assumptions'!$C39)*INDEX('Base Case 5 - Forecasts'!$C$10:$CF$15,MATCH('Program Case 5 - Forecasts'!$B13,'Base Case 5 - Forecasts'!$B$10:$B$15,0),MATCH('Program Case 5 - Forecasts'!S$8,'Base Case 5 - Forecasts'!$C$8:$CF$8,0))+'Demographic-Economic'!$D$27*S23</f>
        <v>1075052.4312298361</v>
      </c>
      <c r="T13" s="133">
        <f ca="1">(1+'Case 5 Assumptions'!$C39)*INDEX('Base Case 5 - Forecasts'!$C$10:$CF$15,MATCH('Program Case 5 - Forecasts'!$B13,'Base Case 5 - Forecasts'!$B$10:$B$15,0),MATCH('Program Case 5 - Forecasts'!T$8,'Base Case 5 - Forecasts'!$C$8:$CF$8,0))+'Demographic-Economic'!$D$27*T23</f>
        <v>1079637.5630763699</v>
      </c>
      <c r="U13" s="133">
        <f ca="1">(1+'Case 5 Assumptions'!$C39)*INDEX('Base Case 5 - Forecasts'!$C$10:$CF$15,MATCH('Program Case 5 - Forecasts'!$B13,'Base Case 5 - Forecasts'!$B$10:$B$15,0),MATCH('Program Case 5 - Forecasts'!U$8,'Base Case 5 - Forecasts'!$C$8:$CF$8,0))+'Demographic-Economic'!$D$27*U23</f>
        <v>1084242.2506519447</v>
      </c>
      <c r="V13" s="133">
        <f ca="1">(1+'Case 5 Assumptions'!$C39)*INDEX('Base Case 5 - Forecasts'!$C$10:$CF$15,MATCH('Program Case 5 - Forecasts'!$B13,'Base Case 5 - Forecasts'!$B$10:$B$15,0),MATCH('Program Case 5 - Forecasts'!V$8,'Base Case 5 - Forecasts'!$C$8:$CF$8,0))+'Demographic-Economic'!$D$27*V23</f>
        <v>1088866.5773623495</v>
      </c>
      <c r="W13" s="133">
        <f ca="1">(1+'Case 5 Assumptions'!$C39)*INDEX('Base Case 5 - Forecasts'!$C$10:$CF$15,MATCH('Program Case 5 - Forecasts'!$B13,'Base Case 5 - Forecasts'!$B$10:$B$15,0),MATCH('Program Case 5 - Forecasts'!W$8,'Base Case 5 - Forecasts'!$C$8:$CF$8,0))+'Demographic-Economic'!$D$27*W23</f>
        <v>1093510.6269691011</v>
      </c>
      <c r="X13" s="133">
        <f ca="1">(1+'Case 5 Assumptions'!$C39)*INDEX('Base Case 5 - Forecasts'!$C$10:$CF$15,MATCH('Program Case 5 - Forecasts'!$B13,'Base Case 5 - Forecasts'!$B$10:$B$15,0),MATCH('Program Case 5 - Forecasts'!X$8,'Base Case 5 - Forecasts'!$C$8:$CF$8,0))+'Demographic-Economic'!$D$27*X23</f>
        <v>1095831.5704940916</v>
      </c>
      <c r="Y13" s="133">
        <f ca="1">(1+'Case 5 Assumptions'!$C39)*INDEX('Base Case 5 - Forecasts'!$C$10:$CF$15,MATCH('Program Case 5 - Forecasts'!$B13,'Base Case 5 - Forecasts'!$B$10:$B$15,0),MATCH('Program Case 5 - Forecasts'!Y$8,'Base Case 5 - Forecasts'!$C$8:$CF$8,0))+'Demographic-Economic'!$D$27*Y23</f>
        <v>1098157.4401521375</v>
      </c>
      <c r="Z13" s="133">
        <f ca="1">(1+'Case 5 Assumptions'!$C39)*INDEX('Base Case 5 - Forecasts'!$C$10:$CF$15,MATCH('Program Case 5 - Forecasts'!$B13,'Base Case 5 - Forecasts'!$B$10:$B$15,0),MATCH('Program Case 5 - Forecasts'!Z$8,'Base Case 5 - Forecasts'!$C$8:$CF$8,0))+'Demographic-Economic'!$D$27*Z23</f>
        <v>1100488.2463988089</v>
      </c>
      <c r="AA13" s="133">
        <f ca="1">(1+'Case 5 Assumptions'!$C39)*INDEX('Base Case 5 - Forecasts'!$C$10:$CF$15,MATCH('Program Case 5 - Forecasts'!$B13,'Base Case 5 - Forecasts'!$B$10:$B$15,0),MATCH('Program Case 5 - Forecasts'!AA$8,'Base Case 5 - Forecasts'!$C$8:$CF$8,0))+'Demographic-Economic'!$D$27*AA23</f>
        <v>1102823.999711867</v>
      </c>
      <c r="AB13" s="133">
        <f ca="1">(1+'Case 5 Assumptions'!$C39)*INDEX('Base Case 5 - Forecasts'!$C$10:$CF$15,MATCH('Program Case 5 - Forecasts'!$B13,'Base Case 5 - Forecasts'!$B$10:$B$15,0),MATCH('Program Case 5 - Forecasts'!AB$8,'Base Case 5 - Forecasts'!$C$8:$CF$8,0))+'Demographic-Economic'!$D$27*AB23</f>
        <v>1105164.710591312</v>
      </c>
      <c r="AC13" s="133">
        <f ca="1">(1+'Case 5 Assumptions'!$C39)*INDEX('Base Case 5 - Forecasts'!$C$10:$CF$15,MATCH('Program Case 5 - Forecasts'!$B13,'Base Case 5 - Forecasts'!$B$10:$B$15,0),MATCH('Program Case 5 - Forecasts'!AC$8,'Base Case 5 - Forecasts'!$C$8:$CF$8,0))+'Demographic-Economic'!$D$27*AC23</f>
        <v>1107510.3895594298</v>
      </c>
      <c r="AD13" s="133">
        <f ca="1">(1+'Case 5 Assumptions'!$C39)*INDEX('Base Case 5 - Forecasts'!$C$10:$CF$15,MATCH('Program Case 5 - Forecasts'!$B13,'Base Case 5 - Forecasts'!$B$10:$B$15,0),MATCH('Program Case 5 - Forecasts'!AD$8,'Base Case 5 - Forecasts'!$C$8:$CF$8,0))+'Demographic-Economic'!$D$27*AD23</f>
        <v>1109861.0471608399</v>
      </c>
      <c r="AE13" s="133">
        <f ca="1">(1+'Case 5 Assumptions'!$C39)*INDEX('Base Case 5 - Forecasts'!$C$10:$CF$15,MATCH('Program Case 5 - Forecasts'!$B13,'Base Case 5 - Forecasts'!$B$10:$B$15,0),MATCH('Program Case 5 - Forecasts'!AE$8,'Base Case 5 - Forecasts'!$C$8:$CF$8,0))+'Demographic-Economic'!$D$27*AE23</f>
        <v>1112216.6939625421</v>
      </c>
      <c r="AF13" s="133">
        <f ca="1">(1+'Case 5 Assumptions'!$C39)*INDEX('Base Case 5 - Forecasts'!$C$10:$CF$15,MATCH('Program Case 5 - Forecasts'!$B13,'Base Case 5 - Forecasts'!$B$10:$B$15,0),MATCH('Program Case 5 - Forecasts'!AF$8,'Base Case 5 - Forecasts'!$C$8:$CF$8,0))+'Demographic-Economic'!$D$27*AF23</f>
        <v>1114577.3405539643</v>
      </c>
      <c r="AG13" s="133">
        <f ca="1">(1+'Case 5 Assumptions'!$C39)*INDEX('Base Case 5 - Forecasts'!$C$10:$CF$15,MATCH('Program Case 5 - Forecasts'!$B13,'Base Case 5 - Forecasts'!$B$10:$B$15,0),MATCH('Program Case 5 - Forecasts'!AG$8,'Base Case 5 - Forecasts'!$C$8:$CF$8,0))+'Demographic-Economic'!$D$27*AG23</f>
        <v>1116942.9975470104</v>
      </c>
      <c r="AH13" s="133">
        <f ca="1">(1+'Case 5 Assumptions'!$C39)*INDEX('Base Case 5 - Forecasts'!$C$10:$CF$15,MATCH('Program Case 5 - Forecasts'!$B13,'Base Case 5 - Forecasts'!$B$10:$B$15,0),MATCH('Program Case 5 - Forecasts'!AH$8,'Base Case 5 - Forecasts'!$C$8:$CF$8,0))+'Demographic-Economic'!$D$27*AH23</f>
        <v>1117073.1091577718</v>
      </c>
      <c r="AI13" s="133">
        <f ca="1">(1+'Case 5 Assumptions'!$C39)*INDEX('Base Case 5 - Forecasts'!$C$10:$CF$15,MATCH('Program Case 5 - Forecasts'!$B13,'Base Case 5 - Forecasts'!$B$10:$B$15,0),MATCH('Program Case 5 - Forecasts'!AI$8,'Base Case 5 - Forecasts'!$C$8:$CF$8,0))+'Demographic-Economic'!$D$27*AI23</f>
        <v>1117203.2359251091</v>
      </c>
      <c r="AJ13" s="133">
        <f ca="1">(1+'Case 5 Assumptions'!$C39)*INDEX('Base Case 5 - Forecasts'!$C$10:$CF$15,MATCH('Program Case 5 - Forecasts'!$B13,'Base Case 5 - Forecasts'!$B$10:$B$15,0),MATCH('Program Case 5 - Forecasts'!AJ$8,'Base Case 5 - Forecasts'!$C$8:$CF$8,0))+'Demographic-Economic'!$D$27*AJ23</f>
        <v>1117333.3778507879</v>
      </c>
      <c r="AK13" s="133">
        <f ca="1">(1+'Case 5 Assumptions'!$C39)*INDEX('Base Case 5 - Forecasts'!$C$10:$CF$15,MATCH('Program Case 5 - Forecasts'!$B13,'Base Case 5 - Forecasts'!$B$10:$B$15,0),MATCH('Program Case 5 - Forecasts'!AK$8,'Base Case 5 - Forecasts'!$C$8:$CF$8,0))+'Demographic-Economic'!$D$27*AK23</f>
        <v>1117463.5349365738</v>
      </c>
      <c r="AL13" s="133">
        <f ca="1">(1+'Case 5 Assumptions'!$C39)*INDEX('Base Case 5 - Forecasts'!$C$10:$CF$15,MATCH('Program Case 5 - Forecasts'!$B13,'Base Case 5 - Forecasts'!$B$10:$B$15,0),MATCH('Program Case 5 - Forecasts'!AL$8,'Base Case 5 - Forecasts'!$C$8:$CF$8,0))+'Demographic-Economic'!$D$27*AL23</f>
        <v>1117593.707184233</v>
      </c>
      <c r="AM13" s="133">
        <f ca="1">(1+'Case 5 Assumptions'!$C39)*INDEX('Base Case 5 - Forecasts'!$C$10:$CF$15,MATCH('Program Case 5 - Forecasts'!$B13,'Base Case 5 - Forecasts'!$B$10:$B$15,0),MATCH('Program Case 5 - Forecasts'!AM$8,'Base Case 5 - Forecasts'!$C$8:$CF$8,0))+'Demographic-Economic'!$D$27*AM23</f>
        <v>1117723.8945955315</v>
      </c>
      <c r="AN13" s="133">
        <f ca="1">(1+'Case 5 Assumptions'!$C39)*INDEX('Base Case 5 - Forecasts'!$C$10:$CF$15,MATCH('Program Case 5 - Forecasts'!$B13,'Base Case 5 - Forecasts'!$B$10:$B$15,0),MATCH('Program Case 5 - Forecasts'!AN$8,'Base Case 5 - Forecasts'!$C$8:$CF$8,0))+'Demographic-Economic'!$D$27*AN23</f>
        <v>1117854.0971722358</v>
      </c>
      <c r="AO13" s="133">
        <f ca="1">(1+'Case 5 Assumptions'!$C39)*INDEX('Base Case 5 - Forecasts'!$C$10:$CF$15,MATCH('Program Case 5 - Forecasts'!$B13,'Base Case 5 - Forecasts'!$B$10:$B$15,0),MATCH('Program Case 5 - Forecasts'!AO$8,'Base Case 5 - Forecasts'!$C$8:$CF$8,0))+'Demographic-Economic'!$D$27*AO23</f>
        <v>1117984.3149161125</v>
      </c>
      <c r="AP13" s="133">
        <f ca="1">(1+'Case 5 Assumptions'!$C39)*INDEX('Base Case 5 - Forecasts'!$C$10:$CF$15,MATCH('Program Case 5 - Forecasts'!$B13,'Base Case 5 - Forecasts'!$B$10:$B$15,0),MATCH('Program Case 5 - Forecasts'!AP$8,'Base Case 5 - Forecasts'!$C$8:$CF$8,0))+'Demographic-Economic'!$D$27*AP23</f>
        <v>1118114.5478289283</v>
      </c>
      <c r="AQ13" s="133">
        <f ca="1">(1+'Case 5 Assumptions'!$C39)*INDEX('Base Case 5 - Forecasts'!$C$10:$CF$15,MATCH('Program Case 5 - Forecasts'!$B13,'Base Case 5 - Forecasts'!$B$10:$B$15,0),MATCH('Program Case 5 - Forecasts'!AQ$8,'Base Case 5 - Forecasts'!$C$8:$CF$8,0))+'Demographic-Economic'!$D$27*AQ23</f>
        <v>1118244.7959124504</v>
      </c>
      <c r="AR13" s="133">
        <f ca="1">(1+'Case 5 Assumptions'!$C39)*INDEX('Base Case 5 - Forecasts'!$C$10:$CF$15,MATCH('Program Case 5 - Forecasts'!$B13,'Base Case 5 - Forecasts'!$B$10:$B$15,0),MATCH('Program Case 5 - Forecasts'!AR$8,'Base Case 5 - Forecasts'!$C$8:$CF$8,0))+'Demographic-Economic'!$D$27*AR23</f>
        <v>1116540.8211092502</v>
      </c>
      <c r="AS13" s="133">
        <f ca="1">(1+'Case 5 Assumptions'!$C39)*INDEX('Base Case 5 - Forecasts'!$C$10:$CF$15,MATCH('Program Case 5 - Forecasts'!$B13,'Base Case 5 - Forecasts'!$B$10:$B$15,0),MATCH('Program Case 5 - Forecasts'!AS$8,'Base Case 5 - Forecasts'!$C$8:$CF$8,0))+'Demographic-Economic'!$D$27*AS23</f>
        <v>1114839.4428127725</v>
      </c>
      <c r="AT13" s="133">
        <f ca="1">(1+'Case 5 Assumptions'!$C39)*INDEX('Base Case 5 - Forecasts'!$C$10:$CF$15,MATCH('Program Case 5 - Forecasts'!$B13,'Base Case 5 - Forecasts'!$B$10:$B$15,0),MATCH('Program Case 5 - Forecasts'!AT$8,'Base Case 5 - Forecasts'!$C$8:$CF$8,0))+'Demographic-Economic'!$D$27*AT23</f>
        <v>1113140.6570664756</v>
      </c>
      <c r="AU13" s="133">
        <f ca="1">(1+'Case 5 Assumptions'!$C39)*INDEX('Base Case 5 - Forecasts'!$C$10:$CF$15,MATCH('Program Case 5 - Forecasts'!$B13,'Base Case 5 - Forecasts'!$B$10:$B$15,0),MATCH('Program Case 5 - Forecasts'!AU$8,'Base Case 5 - Forecasts'!$C$8:$CF$8,0))+'Demographic-Economic'!$D$27*AU23</f>
        <v>1111444.4599198471</v>
      </c>
      <c r="AV13" s="133">
        <f ca="1">(1+'Case 5 Assumptions'!$C39)*INDEX('Base Case 5 - Forecasts'!$C$10:$CF$15,MATCH('Program Case 5 - Forecasts'!$B13,'Base Case 5 - Forecasts'!$B$10:$B$15,0),MATCH('Program Case 5 - Forecasts'!AV$8,'Base Case 5 - Forecasts'!$C$8:$CF$8,0))+'Demographic-Economic'!$D$27*AV23</f>
        <v>1109750.8474283938</v>
      </c>
      <c r="AW13" s="133">
        <f ca="1">(1+'Case 5 Assumptions'!$C39)*INDEX('Base Case 5 - Forecasts'!$C$10:$CF$15,MATCH('Program Case 5 - Forecasts'!$B13,'Base Case 5 - Forecasts'!$B$10:$B$15,0),MATCH('Program Case 5 - Forecasts'!AW$8,'Base Case 5 - Forecasts'!$C$8:$CF$8,0))+'Demographic-Economic'!$D$27*AW23</f>
        <v>1108059.8156536338</v>
      </c>
      <c r="AX13" s="133">
        <f ca="1">(1+'Case 5 Assumptions'!$C39)*INDEX('Base Case 5 - Forecasts'!$C$10:$CF$15,MATCH('Program Case 5 - Forecasts'!$B13,'Base Case 5 - Forecasts'!$B$10:$B$15,0),MATCH('Program Case 5 - Forecasts'!AX$8,'Base Case 5 - Forecasts'!$C$8:$CF$8,0))+'Demographic-Economic'!$D$27*AX23</f>
        <v>1106371.3606630859</v>
      </c>
      <c r="AY13" s="133">
        <f ca="1">(1+'Case 5 Assumptions'!$C39)*INDEX('Base Case 5 - Forecasts'!$C$10:$CF$15,MATCH('Program Case 5 - Forecasts'!$B13,'Base Case 5 - Forecasts'!$B$10:$B$15,0),MATCH('Program Case 5 - Forecasts'!AY$8,'Base Case 5 - Forecasts'!$C$8:$CF$8,0))+'Demographic-Economic'!$D$27*AY23</f>
        <v>1104685.4785302619</v>
      </c>
      <c r="AZ13" s="133">
        <f ca="1">(1+'Case 5 Assumptions'!$C39)*INDEX('Base Case 5 - Forecasts'!$C$10:$CF$15,MATCH('Program Case 5 - Forecasts'!$B13,'Base Case 5 - Forecasts'!$B$10:$B$15,0),MATCH('Program Case 5 - Forecasts'!AZ$8,'Base Case 5 - Forecasts'!$C$8:$CF$8,0))+'Demographic-Economic'!$D$27*AZ23</f>
        <v>1103002.1653346564</v>
      </c>
      <c r="BA13" s="133">
        <f ca="1">(1+'Case 5 Assumptions'!$C39)*INDEX('Base Case 5 - Forecasts'!$C$10:$CF$15,MATCH('Program Case 5 - Forecasts'!$B13,'Base Case 5 - Forecasts'!$B$10:$B$15,0),MATCH('Program Case 5 - Forecasts'!BA$8,'Base Case 5 - Forecasts'!$C$8:$CF$8,0))+'Demographic-Economic'!$D$27*BA23</f>
        <v>1101321.4171617378</v>
      </c>
      <c r="BB13" s="133">
        <f ca="1">(1+'Case 5 Assumptions'!$C39)*INDEX('Base Case 5 - Forecasts'!$C$10:$CF$15,MATCH('Program Case 5 - Forecasts'!$B13,'Base Case 5 - Forecasts'!$B$10:$B$15,0),MATCH('Program Case 5 - Forecasts'!BB$8,'Base Case 5 - Forecasts'!$C$8:$CF$8,0))+'Demographic-Economic'!$D$27*BB23</f>
        <v>1097889.0001624487</v>
      </c>
      <c r="BC13" s="133">
        <f ca="1">(1+'Case 5 Assumptions'!$C39)*INDEX('Base Case 5 - Forecasts'!$C$10:$CF$15,MATCH('Program Case 5 - Forecasts'!$B13,'Base Case 5 - Forecasts'!$B$10:$B$15,0),MATCH('Program Case 5 - Forecasts'!BC$8,'Base Case 5 - Forecasts'!$C$8:$CF$8,0))+'Demographic-Economic'!$D$27*BC23</f>
        <v>1094467.2807545017</v>
      </c>
      <c r="BD13" s="133">
        <f ca="1">(1+'Case 5 Assumptions'!$C39)*INDEX('Base Case 5 - Forecasts'!$C$10:$CF$15,MATCH('Program Case 5 - Forecasts'!$B13,'Base Case 5 - Forecasts'!$B$10:$B$15,0),MATCH('Program Case 5 - Forecasts'!BD$8,'Base Case 5 - Forecasts'!$C$8:$CF$8,0))+'Demographic-Economic'!$D$27*BD23</f>
        <v>1091056.2255974079</v>
      </c>
      <c r="BE13" s="133">
        <f ca="1">(1+'Case 5 Assumptions'!$C39)*INDEX('Base Case 5 - Forecasts'!$C$10:$CF$15,MATCH('Program Case 5 - Forecasts'!$B13,'Base Case 5 - Forecasts'!$B$10:$B$15,0),MATCH('Program Case 5 - Forecasts'!BE$8,'Base Case 5 - Forecasts'!$C$8:$CF$8,0))+'Demographic-Economic'!$D$27*BE23</f>
        <v>1087655.8014545888</v>
      </c>
      <c r="BF13" s="133">
        <f ca="1">(1+'Case 5 Assumptions'!$C39)*INDEX('Base Case 5 - Forecasts'!$C$10:$CF$15,MATCH('Program Case 5 - Forecasts'!$B13,'Base Case 5 - Forecasts'!$B$10:$B$15,0),MATCH('Program Case 5 - Forecasts'!BF$8,'Base Case 5 - Forecasts'!$C$8:$CF$8,0))+'Demographic-Economic'!$D$27*BF23</f>
        <v>1084265.9751930519</v>
      </c>
      <c r="BG13" s="133">
        <f ca="1">(1+'Case 5 Assumptions'!$C39)*INDEX('Base Case 5 - Forecasts'!$C$10:$CF$15,MATCH('Program Case 5 - Forecasts'!$B13,'Base Case 5 - Forecasts'!$B$10:$B$15,0),MATCH('Program Case 5 - Forecasts'!BG$8,'Base Case 5 - Forecasts'!$C$8:$CF$8,0))+'Demographic-Economic'!$D$27*BG23</f>
        <v>1080886.7137830681</v>
      </c>
      <c r="BH13" s="133">
        <f ca="1">(1+'Case 5 Assumptions'!$C39)*INDEX('Base Case 5 - Forecasts'!$C$10:$CF$15,MATCH('Program Case 5 - Forecasts'!$B13,'Base Case 5 - Forecasts'!$B$10:$B$15,0),MATCH('Program Case 5 - Forecasts'!BH$8,'Base Case 5 - Forecasts'!$C$8:$CF$8,0))+'Demographic-Economic'!$D$27*BH23</f>
        <v>1077517.9842978504</v>
      </c>
      <c r="BI13" s="133">
        <f ca="1">(1+'Case 5 Assumptions'!$C39)*INDEX('Base Case 5 - Forecasts'!$C$10:$CF$15,MATCH('Program Case 5 - Forecasts'!$B13,'Base Case 5 - Forecasts'!$B$10:$B$15,0),MATCH('Program Case 5 - Forecasts'!BI$8,'Base Case 5 - Forecasts'!$C$8:$CF$8,0))+'Demographic-Economic'!$D$27*BI23</f>
        <v>1074159.7539132321</v>
      </c>
      <c r="BJ13" s="133">
        <f ca="1">(1+'Case 5 Assumptions'!$C39)*INDEX('Base Case 5 - Forecasts'!$C$10:$CF$15,MATCH('Program Case 5 - Forecasts'!$B13,'Base Case 5 - Forecasts'!$B$10:$B$15,0),MATCH('Program Case 5 - Forecasts'!BJ$8,'Base Case 5 - Forecasts'!$C$8:$CF$8,0))+'Demographic-Economic'!$D$27*BJ23</f>
        <v>1070811.9899073476</v>
      </c>
      <c r="BK13" s="133">
        <f ca="1">(1+'Case 5 Assumptions'!$C39)*INDEX('Base Case 5 - Forecasts'!$C$10:$CF$15,MATCH('Program Case 5 - Forecasts'!$B13,'Base Case 5 - Forecasts'!$B$10:$B$15,0),MATCH('Program Case 5 - Forecasts'!BK$8,'Base Case 5 - Forecasts'!$C$8:$CF$8,0))+'Demographic-Economic'!$D$27*BK23</f>
        <v>1067474.6596603135</v>
      </c>
      <c r="BL13" s="133">
        <f ca="1">(1+'Case 5 Assumptions'!$C39)*INDEX('Base Case 5 - Forecasts'!$C$10:$CF$15,MATCH('Program Case 5 - Forecasts'!$B13,'Base Case 5 - Forecasts'!$B$10:$B$15,0),MATCH('Program Case 5 - Forecasts'!BL$8,'Base Case 5 - Forecasts'!$C$8:$CF$8,0))+'Demographic-Economic'!$D$27*BL23</f>
        <v>1062557.3144666699</v>
      </c>
      <c r="BM13" s="133">
        <f ca="1">(1+'Case 5 Assumptions'!$C39)*INDEX('Base Case 5 - Forecasts'!$C$10:$CF$15,MATCH('Program Case 5 - Forecasts'!$B13,'Base Case 5 - Forecasts'!$B$10:$B$15,0),MATCH('Program Case 5 - Forecasts'!BM$8,'Base Case 5 - Forecasts'!$C$8:$CF$8,0))+'Demographic-Economic'!$D$27*BM23</f>
        <v>1057662.621130412</v>
      </c>
      <c r="BN13" s="133">
        <f ca="1">(1+'Case 5 Assumptions'!$C39)*INDEX('Base Case 5 - Forecasts'!$C$10:$CF$15,MATCH('Program Case 5 - Forecasts'!$B13,'Base Case 5 - Forecasts'!$B$10:$B$15,0),MATCH('Program Case 5 - Forecasts'!BN$8,'Base Case 5 - Forecasts'!$C$8:$CF$8,0))+'Demographic-Economic'!$D$27*BN23</f>
        <v>1052790.4753052669</v>
      </c>
      <c r="BO13" s="133">
        <f ca="1">(1+'Case 5 Assumptions'!$C39)*INDEX('Base Case 5 - Forecasts'!$C$10:$CF$15,MATCH('Program Case 5 - Forecasts'!$B13,'Base Case 5 - Forecasts'!$B$10:$B$15,0),MATCH('Program Case 5 - Forecasts'!BO$8,'Base Case 5 - Forecasts'!$C$8:$CF$8,0))+'Demographic-Economic'!$D$27*BO23</f>
        <v>1047940.7731256353</v>
      </c>
      <c r="BP13" s="133">
        <f ca="1">(1+'Case 5 Assumptions'!$C39)*INDEX('Base Case 5 - Forecasts'!$C$10:$CF$15,MATCH('Program Case 5 - Forecasts'!$B13,'Base Case 5 - Forecasts'!$B$10:$B$15,0),MATCH('Program Case 5 - Forecasts'!BP$8,'Base Case 5 - Forecasts'!$C$8:$CF$8,0))+'Demographic-Economic'!$D$27*BP23</f>
        <v>1043113.411204377</v>
      </c>
      <c r="BQ13" s="133">
        <f ca="1">(1+'Case 5 Assumptions'!$C39)*INDEX('Base Case 5 - Forecasts'!$C$10:$CF$15,MATCH('Program Case 5 - Forecasts'!$B13,'Base Case 5 - Forecasts'!$B$10:$B$15,0),MATCH('Program Case 5 - Forecasts'!BQ$8,'Base Case 5 - Forecasts'!$C$8:$CF$8,0))+'Demographic-Economic'!$D$27*BQ23</f>
        <v>1038308.2866306065</v>
      </c>
      <c r="BR13" s="133">
        <f ca="1">(1+'Case 5 Assumptions'!$C39)*INDEX('Base Case 5 - Forecasts'!$C$10:$CF$15,MATCH('Program Case 5 - Forecasts'!$B13,'Base Case 5 - Forecasts'!$B$10:$B$15,0),MATCH('Program Case 5 - Forecasts'!BR$8,'Base Case 5 - Forecasts'!$C$8:$CF$8,0))+'Demographic-Economic'!$D$27*BR23</f>
        <v>1033525.2969675001</v>
      </c>
      <c r="BS13" s="133">
        <f ca="1">(1+'Case 5 Assumptions'!$C39)*INDEX('Base Case 5 - Forecasts'!$C$10:$CF$15,MATCH('Program Case 5 - Forecasts'!$B13,'Base Case 5 - Forecasts'!$B$10:$B$15,0),MATCH('Program Case 5 - Forecasts'!BS$8,'Base Case 5 - Forecasts'!$C$8:$CF$8,0))+'Demographic-Economic'!$D$27*BS23</f>
        <v>1028764.3402501113</v>
      </c>
      <c r="BT13" s="133">
        <f ca="1">(1+'Case 5 Assumptions'!$C39)*INDEX('Base Case 5 - Forecasts'!$C$10:$CF$15,MATCH('Program Case 5 - Forecasts'!$B13,'Base Case 5 - Forecasts'!$B$10:$B$15,0),MATCH('Program Case 5 - Forecasts'!BT$8,'Base Case 5 - Forecasts'!$C$8:$CF$8,0))+'Demographic-Economic'!$D$27*BT23</f>
        <v>1024025.3149831971</v>
      </c>
      <c r="BU13" s="133">
        <f ca="1">(1+'Case 5 Assumptions'!$C39)*INDEX('Base Case 5 - Forecasts'!$C$10:$CF$15,MATCH('Program Case 5 - Forecasts'!$B13,'Base Case 5 - Forecasts'!$B$10:$B$15,0),MATCH('Program Case 5 - Forecasts'!BU$8,'Base Case 5 - Forecasts'!$C$8:$CF$8,0))+'Demographic-Economic'!$D$27*BU23</f>
        <v>1019308.1201390551</v>
      </c>
      <c r="BV13" s="133">
        <f ca="1">(1+'Case 5 Assumptions'!$C39)*INDEX('Base Case 5 - Forecasts'!$C$10:$CF$15,MATCH('Program Case 5 - Forecasts'!$B13,'Base Case 5 - Forecasts'!$B$10:$B$15,0),MATCH('Program Case 5 - Forecasts'!BV$8,'Base Case 5 - Forecasts'!$C$8:$CF$8,0))+'Demographic-Economic'!$D$27*BV23</f>
        <v>1013292.7700665583</v>
      </c>
      <c r="BW13" s="133">
        <f ca="1">(1+'Case 5 Assumptions'!$C39)*INDEX('Base Case 5 - Forecasts'!$C$10:$CF$15,MATCH('Program Case 5 - Forecasts'!$B13,'Base Case 5 - Forecasts'!$B$10:$B$15,0),MATCH('Program Case 5 - Forecasts'!BW$8,'Base Case 5 - Forecasts'!$C$8:$CF$8,0))+'Demographic-Economic'!$D$27*BW23</f>
        <v>1007312.9190112671</v>
      </c>
      <c r="BX13" s="133">
        <f ca="1">(1+'Case 5 Assumptions'!$C39)*INDEX('Base Case 5 - Forecasts'!$C$10:$CF$15,MATCH('Program Case 5 - Forecasts'!$B13,'Base Case 5 - Forecasts'!$B$10:$B$15,0),MATCH('Program Case 5 - Forecasts'!BX$8,'Base Case 5 - Forecasts'!$C$8:$CF$8,0))+'Demographic-Economic'!$D$27*BX23</f>
        <v>1001368.3574791028</v>
      </c>
      <c r="BY13" s="133">
        <f ca="1">(1+'Case 5 Assumptions'!$C39)*INDEX('Base Case 5 - Forecasts'!$C$10:$CF$15,MATCH('Program Case 5 - Forecasts'!$B13,'Base Case 5 - Forecasts'!$B$10:$B$15,0),MATCH('Program Case 5 - Forecasts'!BY$8,'Base Case 5 - Forecasts'!$C$8:$CF$8,0))+'Demographic-Economic'!$D$27*BY23</f>
        <v>995458.87721229577</v>
      </c>
      <c r="BZ13" s="133">
        <f ca="1">(1+'Case 5 Assumptions'!$C39)*INDEX('Base Case 5 - Forecasts'!$C$10:$CF$15,MATCH('Program Case 5 - Forecasts'!$B13,'Base Case 5 - Forecasts'!$B$10:$B$15,0),MATCH('Program Case 5 - Forecasts'!BZ$8,'Base Case 5 - Forecasts'!$C$8:$CF$8,0))+'Demographic-Economic'!$D$27*BZ23</f>
        <v>989584.27118209004</v>
      </c>
      <c r="CA13" s="133">
        <f ca="1">(1+'Case 5 Assumptions'!$C39)*INDEX('Base Case 5 - Forecasts'!$C$10:$CF$15,MATCH('Program Case 5 - Forecasts'!$B13,'Base Case 5 - Forecasts'!$B$10:$B$15,0),MATCH('Program Case 5 - Forecasts'!CA$8,'Base Case 5 - Forecasts'!$C$8:$CF$8,0))+'Demographic-Economic'!$D$27*CA23</f>
        <v>983744.33358149009</v>
      </c>
      <c r="CB13" s="133">
        <f ca="1">(1+'Case 5 Assumptions'!$C39)*INDEX('Base Case 5 - Forecasts'!$C$10:$CF$15,MATCH('Program Case 5 - Forecasts'!$B13,'Base Case 5 - Forecasts'!$B$10:$B$15,0),MATCH('Program Case 5 - Forecasts'!CB$8,'Base Case 5 - Forecasts'!$C$8:$CF$8,0))+'Demographic-Economic'!$D$27*CB23</f>
        <v>977938.85981805099</v>
      </c>
      <c r="CC13" s="133">
        <f ca="1">(1+'Case 5 Assumptions'!$C39)*INDEX('Base Case 5 - Forecasts'!$C$10:$CF$15,MATCH('Program Case 5 - Forecasts'!$B13,'Base Case 5 - Forecasts'!$B$10:$B$15,0),MATCH('Program Case 5 - Forecasts'!CC$8,'Base Case 5 - Forecasts'!$C$8:$CF$8,0))+'Demographic-Economic'!$D$27*CC23</f>
        <v>972167.64650671044</v>
      </c>
      <c r="CD13" s="133">
        <f ca="1">(1+'Case 5 Assumptions'!$C39)*INDEX('Base Case 5 - Forecasts'!$C$10:$CF$15,MATCH('Program Case 5 - Forecasts'!$B13,'Base Case 5 - Forecasts'!$B$10:$B$15,0),MATCH('Program Case 5 - Forecasts'!CD$8,'Base Case 5 - Forecasts'!$C$8:$CF$8,0))+'Demographic-Economic'!$D$27*CD23</f>
        <v>966430.4914626641</v>
      </c>
      <c r="CE13" s="133">
        <f ca="1">(1+'Case 5 Assumptions'!$C39)*INDEX('Base Case 5 - Forecasts'!$C$10:$CF$15,MATCH('Program Case 5 - Forecasts'!$B13,'Base Case 5 - Forecasts'!$B$10:$B$15,0),MATCH('Program Case 5 - Forecasts'!CE$8,'Base Case 5 - Forecasts'!$C$8:$CF$8,0))+'Demographic-Economic'!$D$27*CE23</f>
        <v>960727.19369428174</v>
      </c>
      <c r="CF13" s="133">
        <f ca="1">(1+'Case 5 Assumptions'!$C39)*INDEX('Base Case 5 - Forecasts'!$C$10:$CF$15,MATCH('Program Case 5 - Forecasts'!$B13,'Base Case 5 - Forecasts'!$B$10:$B$15,0),MATCH('Program Case 5 - Forecasts'!CF$8,'Base Case 5 - Forecasts'!$C$8:$CF$8,0))+'Demographic-Economic'!$D$27*CF23</f>
        <v>955057.5533960663</v>
      </c>
    </row>
    <row r="14" spans="1:84" x14ac:dyDescent="0.2">
      <c r="B14" s="118" t="s">
        <v>35</v>
      </c>
      <c r="C14" s="160">
        <f ca="1">INDEX(INDIRECT("'Base Case "&amp;$E$6&amp;" - Forecasts'!$C$10:$AH$15"),MATCH('Program Case 5 - Forecasts'!$B14,INDIRECT("'Base Case "&amp;$E$6&amp;" - Forecasts'!$B$10:$B$15"),0),MATCH('Program Case 5 - Forecasts'!C$8,INDIRECT("'Base Case "&amp;$E$6&amp;" - Forecasts'!$C$8:$AH$8"),0))</f>
        <v>1289472</v>
      </c>
      <c r="D14" s="160">
        <f ca="1">INDEX(INDIRECT("'Base Case "&amp;$E$6&amp;" - Forecasts'!$C$10:$AH$15"),MATCH('Program Case 5 - Forecasts'!$B14,INDIRECT("'Base Case "&amp;$E$6&amp;" - Forecasts'!$B$10:$B$15"),0),MATCH('Program Case 5 - Forecasts'!D$8,INDIRECT("'Base Case "&amp;$E$6&amp;" - Forecasts'!$C$8:$AH$8"),0))</f>
        <v>1266672</v>
      </c>
      <c r="E14" s="160">
        <f ca="1">INDEX(INDIRECT("'Base Case "&amp;$E$6&amp;" - Forecasts'!$C$10:$AH$15"),MATCH('Program Case 5 - Forecasts'!$B14,INDIRECT("'Base Case "&amp;$E$6&amp;" - Forecasts'!$B$10:$B$15"),0),MATCH('Program Case 5 - Forecasts'!E$8,INDIRECT("'Base Case "&amp;$E$6&amp;" - Forecasts'!$C$8:$AH$8"),0))</f>
        <v>1257096</v>
      </c>
      <c r="F14" s="133">
        <f ca="1">(1+'Case 5 Assumptions'!$C40)*INDEX('Base Case 5 - Forecasts'!$C$10:$CF$15,MATCH('Program Case 5 - Forecasts'!$B14,'Base Case 5 - Forecasts'!$B$10:$B$15,0),MATCH('Program Case 5 - Forecasts'!F$8,'Base Case 5 - Forecasts'!$C$8:$CF$8,0))</f>
        <v>1227227.4806393322</v>
      </c>
      <c r="G14" s="133">
        <f ca="1">(1+'Case 5 Assumptions'!$C40)*INDEX('Base Case 5 - Forecasts'!$C$10:$CF$15,MATCH('Program Case 5 - Forecasts'!$B14,'Base Case 5 - Forecasts'!$B$10:$B$15,0),MATCH('Program Case 5 - Forecasts'!G$8,'Base Case 5 - Forecasts'!$C$8:$CF$8,0))</f>
        <v>1235122.3044947204</v>
      </c>
      <c r="H14" s="133">
        <f ca="1">(1+'Case 5 Assumptions'!$C40)*INDEX('Base Case 5 - Forecasts'!$C$10:$CF$15,MATCH('Program Case 5 - Forecasts'!$B14,'Base Case 5 - Forecasts'!$B$10:$B$15,0),MATCH('Program Case 5 - Forecasts'!H$8,'Base Case 5 - Forecasts'!$C$8:$CF$8,0))</f>
        <v>1243067.9161988907</v>
      </c>
      <c r="I14" s="133">
        <f ca="1">(1+'Case 5 Assumptions'!$C40)*INDEX('Base Case 5 - Forecasts'!$C$10:$CF$15,MATCH('Program Case 5 - Forecasts'!$B14,'Base Case 5 - Forecasts'!$B$10:$B$15,0),MATCH('Program Case 5 - Forecasts'!I$8,'Base Case 5 - Forecasts'!$C$8:$CF$8,0))</f>
        <v>1251064.6424729489</v>
      </c>
      <c r="J14" s="133">
        <f ca="1">(1+'Case 5 Assumptions'!$C40)*INDEX('Base Case 5 - Forecasts'!$C$10:$CF$15,MATCH('Program Case 5 - Forecasts'!$B14,'Base Case 5 - Forecasts'!$B$10:$B$15,0),MATCH('Program Case 5 - Forecasts'!J$8,'Base Case 5 - Forecasts'!$C$8:$CF$8,0))</f>
        <v>1259112.812139817</v>
      </c>
      <c r="K14" s="133">
        <f ca="1">(1+'Case 5 Assumptions'!$C40)*INDEX('Base Case 5 - Forecasts'!$C$10:$CF$15,MATCH('Program Case 5 - Forecasts'!$B14,'Base Case 5 - Forecasts'!$B$10:$B$15,0),MATCH('Program Case 5 - Forecasts'!K$8,'Base Case 5 - Forecasts'!$C$8:$CF$8,0))</f>
        <v>1267212.7561377529</v>
      </c>
      <c r="L14" s="133">
        <f ca="1">(1+'Case 5 Assumptions'!$C40)*INDEX('Base Case 5 - Forecasts'!$C$10:$CF$15,MATCH('Program Case 5 - Forecasts'!$B14,'Base Case 5 - Forecasts'!$B$10:$B$15,0),MATCH('Program Case 5 - Forecasts'!L$8,'Base Case 5 - Forecasts'!$C$8:$CF$8,0))</f>
        <v>1275364.8075339594</v>
      </c>
      <c r="M14" s="133">
        <f ca="1">(1+'Case 5 Assumptions'!$C40)*INDEX('Base Case 5 - Forecasts'!$C$10:$CF$15,MATCH('Program Case 5 - Forecasts'!$B14,'Base Case 5 - Forecasts'!$B$10:$B$15,0),MATCH('Program Case 5 - Forecasts'!M$8,'Base Case 5 - Forecasts'!$C$8:$CF$8,0))</f>
        <v>1283569.3015382793</v>
      </c>
      <c r="N14" s="133">
        <f ca="1">(1+'Case 5 Assumptions'!$C40)*INDEX('Base Case 5 - Forecasts'!$C$10:$CF$15,MATCH('Program Case 5 - Forecasts'!$B14,'Base Case 5 - Forecasts'!$B$10:$B$15,0),MATCH('Program Case 5 - Forecasts'!N$8,'Base Case 5 - Forecasts'!$C$8:$CF$8,0))</f>
        <v>1289043.7642814438</v>
      </c>
      <c r="O14" s="133">
        <f ca="1">(1+'Case 5 Assumptions'!$C40)*INDEX('Base Case 5 - Forecasts'!$C$10:$CF$15,MATCH('Program Case 5 - Forecasts'!$B14,'Base Case 5 - Forecasts'!$B$10:$B$15,0),MATCH('Program Case 5 - Forecasts'!O$8,'Base Case 5 - Forecasts'!$C$8:$CF$8,0))</f>
        <v>1294541.5757774108</v>
      </c>
      <c r="P14" s="133">
        <f ca="1">(1+'Case 5 Assumptions'!$C40)*INDEX('Base Case 5 - Forecasts'!$C$10:$CF$15,MATCH('Program Case 5 - Forecasts'!$B14,'Base Case 5 - Forecasts'!$B$10:$B$15,0),MATCH('Program Case 5 - Forecasts'!P$8,'Base Case 5 - Forecasts'!$C$8:$CF$8,0))</f>
        <v>1300062.8356093324</v>
      </c>
      <c r="Q14" s="133">
        <f ca="1">(1+'Case 5 Assumptions'!$C40)*INDEX('Base Case 5 - Forecasts'!$C$10:$CF$15,MATCH('Program Case 5 - Forecasts'!$B14,'Base Case 5 - Forecasts'!$B$10:$B$15,0),MATCH('Program Case 5 - Forecasts'!Q$8,'Base Case 5 - Forecasts'!$C$8:$CF$8,0))</f>
        <v>1305607.6437850862</v>
      </c>
      <c r="R14" s="133">
        <f ca="1">(1+'Case 5 Assumptions'!$C40)*INDEX('Base Case 5 - Forecasts'!$C$10:$CF$15,MATCH('Program Case 5 - Forecasts'!$B14,'Base Case 5 - Forecasts'!$B$10:$B$15,0),MATCH('Program Case 5 - Forecasts'!R$8,'Base Case 5 - Forecasts'!$C$8:$CF$8,0))</f>
        <v>1311176.1007390867</v>
      </c>
      <c r="S14" s="133">
        <f ca="1">(1+'Case 5 Assumptions'!$C40)*INDEX('Base Case 5 - Forecasts'!$C$10:$CF$15,MATCH('Program Case 5 - Forecasts'!$B14,'Base Case 5 - Forecasts'!$B$10:$B$15,0),MATCH('Program Case 5 - Forecasts'!S$8,'Base Case 5 - Forecasts'!$C$8:$CF$8,0))</f>
        <v>1316768.3073341039</v>
      </c>
      <c r="T14" s="133">
        <f ca="1">(1+'Case 5 Assumptions'!$C40)*INDEX('Base Case 5 - Forecasts'!$C$10:$CF$15,MATCH('Program Case 5 - Forecasts'!$B14,'Base Case 5 - Forecasts'!$B$10:$B$15,0),MATCH('Program Case 5 - Forecasts'!T$8,'Base Case 5 - Forecasts'!$C$8:$CF$8,0))</f>
        <v>1322384.3648630907</v>
      </c>
      <c r="U14" s="133">
        <f ca="1">(1+'Case 5 Assumptions'!$C40)*INDEX('Base Case 5 - Forecasts'!$C$10:$CF$15,MATCH('Program Case 5 - Forecasts'!$B14,'Base Case 5 - Forecasts'!$B$10:$B$15,0),MATCH('Program Case 5 - Forecasts'!U$8,'Base Case 5 - Forecasts'!$C$8:$CF$8,0))</f>
        <v>1328024.3750510176</v>
      </c>
      <c r="V14" s="133">
        <f ca="1">(1+'Case 5 Assumptions'!$C40)*INDEX('Base Case 5 - Forecasts'!$C$10:$CF$15,MATCH('Program Case 5 - Forecasts'!$B14,'Base Case 5 - Forecasts'!$B$10:$B$15,0),MATCH('Program Case 5 - Forecasts'!V$8,'Base Case 5 - Forecasts'!$C$8:$CF$8,0))</f>
        <v>1333688.4400567159</v>
      </c>
      <c r="W14" s="133">
        <f ca="1">(1+'Case 5 Assumptions'!$C40)*INDEX('Base Case 5 - Forecasts'!$C$10:$CF$15,MATCH('Program Case 5 - Forecasts'!$B14,'Base Case 5 - Forecasts'!$B$10:$B$15,0),MATCH('Program Case 5 - Forecasts'!W$8,'Base Case 5 - Forecasts'!$C$8:$CF$8,0))</f>
        <v>1339376.6624747261</v>
      </c>
      <c r="X14" s="133">
        <f ca="1">(1+'Case 5 Assumptions'!$C40)*INDEX('Base Case 5 - Forecasts'!$C$10:$CF$15,MATCH('Program Case 5 - Forecasts'!$B14,'Base Case 5 - Forecasts'!$B$10:$B$15,0),MATCH('Program Case 5 - Forecasts'!X$8,'Base Case 5 - Forecasts'!$C$8:$CF$8,0))</f>
        <v>1342219.4492896197</v>
      </c>
      <c r="Y14" s="133">
        <f ca="1">(1+'Case 5 Assumptions'!$C40)*INDEX('Base Case 5 - Forecasts'!$C$10:$CF$15,MATCH('Program Case 5 - Forecasts'!$B14,'Base Case 5 - Forecasts'!$B$10:$B$15,0),MATCH('Program Case 5 - Forecasts'!Y$8,'Base Case 5 - Forecasts'!$C$8:$CF$8,0))</f>
        <v>1345068.2698343084</v>
      </c>
      <c r="Z14" s="133">
        <f ca="1">(1+'Case 5 Assumptions'!$C40)*INDEX('Base Case 5 - Forecasts'!$C$10:$CF$15,MATCH('Program Case 5 - Forecasts'!$B14,'Base Case 5 - Forecasts'!$B$10:$B$15,0),MATCH('Program Case 5 - Forecasts'!Z$8,'Base Case 5 - Forecasts'!$C$8:$CF$8,0))</f>
        <v>1347923.1369152025</v>
      </c>
      <c r="AA14" s="133">
        <f ca="1">(1+'Case 5 Assumptions'!$C40)*INDEX('Base Case 5 - Forecasts'!$C$10:$CF$15,MATCH('Program Case 5 - Forecasts'!$B14,'Base Case 5 - Forecasts'!$B$10:$B$15,0),MATCH('Program Case 5 - Forecasts'!AA$8,'Base Case 5 - Forecasts'!$C$8:$CF$8,0))</f>
        <v>1350784.0633658939</v>
      </c>
      <c r="AB14" s="133">
        <f ca="1">(1+'Case 5 Assumptions'!$C40)*INDEX('Base Case 5 - Forecasts'!$C$10:$CF$15,MATCH('Program Case 5 - Forecasts'!$B14,'Base Case 5 - Forecasts'!$B$10:$B$15,0),MATCH('Program Case 5 - Forecasts'!AB$8,'Base Case 5 - Forecasts'!$C$8:$CF$8,0))</f>
        <v>1353651.0620472133</v>
      </c>
      <c r="AC14" s="133">
        <f ca="1">(1+'Case 5 Assumptions'!$C40)*INDEX('Base Case 5 - Forecasts'!$C$10:$CF$15,MATCH('Program Case 5 - Forecasts'!$B14,'Base Case 5 - Forecasts'!$B$10:$B$15,0),MATCH('Program Case 5 - Forecasts'!AC$8,'Base Case 5 - Forecasts'!$C$8:$CF$8,0))</f>
        <v>1356524.1458472884</v>
      </c>
      <c r="AD14" s="133">
        <f ca="1">(1+'Case 5 Assumptions'!$C40)*INDEX('Base Case 5 - Forecasts'!$C$10:$CF$15,MATCH('Program Case 5 - Forecasts'!$B14,'Base Case 5 - Forecasts'!$B$10:$B$15,0),MATCH('Program Case 5 - Forecasts'!AD$8,'Base Case 5 - Forecasts'!$C$8:$CF$8,0))</f>
        <v>1359403.3276816013</v>
      </c>
      <c r="AE14" s="133">
        <f ca="1">(1+'Case 5 Assumptions'!$C40)*INDEX('Base Case 5 - Forecasts'!$C$10:$CF$15,MATCH('Program Case 5 - Forecasts'!$B14,'Base Case 5 - Forecasts'!$B$10:$B$15,0),MATCH('Program Case 5 - Forecasts'!AE$8,'Base Case 5 - Forecasts'!$C$8:$CF$8,0))</f>
        <v>1362288.6204930467</v>
      </c>
      <c r="AF14" s="133">
        <f ca="1">(1+'Case 5 Assumptions'!$C40)*INDEX('Base Case 5 - Forecasts'!$C$10:$CF$15,MATCH('Program Case 5 - Forecasts'!$B14,'Base Case 5 - Forecasts'!$B$10:$B$15,0),MATCH('Program Case 5 - Forecasts'!AF$8,'Base Case 5 - Forecasts'!$C$8:$CF$8,0))</f>
        <v>1365180.0372519903</v>
      </c>
      <c r="AG14" s="133">
        <f ca="1">(1+'Case 5 Assumptions'!$C40)*INDEX('Base Case 5 - Forecasts'!$C$10:$CF$15,MATCH('Program Case 5 - Forecasts'!$B14,'Base Case 5 - Forecasts'!$B$10:$B$15,0),MATCH('Program Case 5 - Forecasts'!AG$8,'Base Case 5 - Forecasts'!$C$8:$CF$8,0))</f>
        <v>1368077.5909563273</v>
      </c>
      <c r="AH14" s="133">
        <f ca="1">(1+'Case 5 Assumptions'!$C40)*INDEX('Base Case 5 - Forecasts'!$C$10:$CF$15,MATCH('Program Case 5 - Forecasts'!$B14,'Base Case 5 - Forecasts'!$B$10:$B$15,0),MATCH('Program Case 5 - Forecasts'!AH$8,'Base Case 5 - Forecasts'!$C$8:$CF$8,0))</f>
        <v>1368236.9569932665</v>
      </c>
      <c r="AI14" s="133">
        <f ca="1">(1+'Case 5 Assumptions'!$C40)*INDEX('Base Case 5 - Forecasts'!$C$10:$CF$15,MATCH('Program Case 5 - Forecasts'!$B14,'Base Case 5 - Forecasts'!$B$10:$B$15,0),MATCH('Program Case 5 - Forecasts'!AI$8,'Base Case 5 - Forecasts'!$C$8:$CF$8,0))</f>
        <v>1368396.3415946011</v>
      </c>
      <c r="AJ14" s="133">
        <f ca="1">(1+'Case 5 Assumptions'!$C40)*INDEX('Base Case 5 - Forecasts'!$C$10:$CF$15,MATCH('Program Case 5 - Forecasts'!$B14,'Base Case 5 - Forecasts'!$B$10:$B$15,0),MATCH('Program Case 5 - Forecasts'!AJ$8,'Base Case 5 - Forecasts'!$C$8:$CF$8,0))</f>
        <v>1368555.7447624942</v>
      </c>
      <c r="AK14" s="133">
        <f ca="1">(1+'Case 5 Assumptions'!$C40)*INDEX('Base Case 5 - Forecasts'!$C$10:$CF$15,MATCH('Program Case 5 - Forecasts'!$B14,'Base Case 5 - Forecasts'!$B$10:$B$15,0),MATCH('Program Case 5 - Forecasts'!AK$8,'Base Case 5 - Forecasts'!$C$8:$CF$8,0))</f>
        <v>1368715.1664991085</v>
      </c>
      <c r="AL14" s="133">
        <f ca="1">(1+'Case 5 Assumptions'!$C40)*INDEX('Base Case 5 - Forecasts'!$C$10:$CF$15,MATCH('Program Case 5 - Forecasts'!$B14,'Base Case 5 - Forecasts'!$B$10:$B$15,0),MATCH('Program Case 5 - Forecasts'!AL$8,'Base Case 5 - Forecasts'!$C$8:$CF$8,0))</f>
        <v>1368874.6068066068</v>
      </c>
      <c r="AM14" s="133">
        <f ca="1">(1+'Case 5 Assumptions'!$C40)*INDEX('Base Case 5 - Forecasts'!$C$10:$CF$15,MATCH('Program Case 5 - Forecasts'!$B14,'Base Case 5 - Forecasts'!$B$10:$B$15,0),MATCH('Program Case 5 - Forecasts'!AM$8,'Base Case 5 - Forecasts'!$C$8:$CF$8,0))</f>
        <v>1369034.0656871523</v>
      </c>
      <c r="AN14" s="133">
        <f ca="1">(1+'Case 5 Assumptions'!$C40)*INDEX('Base Case 5 - Forecasts'!$C$10:$CF$15,MATCH('Program Case 5 - Forecasts'!$B14,'Base Case 5 - Forecasts'!$B$10:$B$15,0),MATCH('Program Case 5 - Forecasts'!AN$8,'Base Case 5 - Forecasts'!$C$8:$CF$8,0))</f>
        <v>1369193.543142909</v>
      </c>
      <c r="AO14" s="133">
        <f ca="1">(1+'Case 5 Assumptions'!$C40)*INDEX('Base Case 5 - Forecasts'!$C$10:$CF$15,MATCH('Program Case 5 - Forecasts'!$B14,'Base Case 5 - Forecasts'!$B$10:$B$15,0),MATCH('Program Case 5 - Forecasts'!AO$8,'Base Case 5 - Forecasts'!$C$8:$CF$8,0))</f>
        <v>1369353.0391760403</v>
      </c>
      <c r="AP14" s="133">
        <f ca="1">(1+'Case 5 Assumptions'!$C40)*INDEX('Base Case 5 - Forecasts'!$C$10:$CF$15,MATCH('Program Case 5 - Forecasts'!$B14,'Base Case 5 - Forecasts'!$B$10:$B$15,0),MATCH('Program Case 5 - Forecasts'!AP$8,'Base Case 5 - Forecasts'!$C$8:$CF$8,0))</f>
        <v>1369512.5537887104</v>
      </c>
      <c r="AQ14" s="133">
        <f ca="1">(1+'Case 5 Assumptions'!$C40)*INDEX('Base Case 5 - Forecasts'!$C$10:$CF$15,MATCH('Program Case 5 - Forecasts'!$B14,'Base Case 5 - Forecasts'!$B$10:$B$15,0),MATCH('Program Case 5 - Forecasts'!AQ$8,'Base Case 5 - Forecasts'!$C$8:$CF$8,0))</f>
        <v>1369672.0869830835</v>
      </c>
      <c r="AR14" s="133">
        <f ca="1">(1+'Case 5 Assumptions'!$C40)*INDEX('Base Case 5 - Forecasts'!$C$10:$CF$15,MATCH('Program Case 5 - Forecasts'!$B14,'Base Case 5 - Forecasts'!$B$10:$B$15,0),MATCH('Program Case 5 - Forecasts'!AR$8,'Base Case 5 - Forecasts'!$C$8:$CF$8,0))</f>
        <v>1367584.9887614802</v>
      </c>
      <c r="AS14" s="133">
        <f ca="1">(1+'Case 5 Assumptions'!$C40)*INDEX('Base Case 5 - Forecasts'!$C$10:$CF$15,MATCH('Program Case 5 - Forecasts'!$B14,'Base Case 5 - Forecasts'!$B$10:$B$15,0),MATCH('Program Case 5 - Forecasts'!AS$8,'Base Case 5 - Forecasts'!$C$8:$CF$8,0))</f>
        <v>1365501.0708477977</v>
      </c>
      <c r="AT14" s="133">
        <f ca="1">(1+'Case 5 Assumptions'!$C40)*INDEX('Base Case 5 - Forecasts'!$C$10:$CF$15,MATCH('Program Case 5 - Forecasts'!$B14,'Base Case 5 - Forecasts'!$B$10:$B$15,0),MATCH('Program Case 5 - Forecasts'!AT$8,'Base Case 5 - Forecasts'!$C$8:$CF$8,0))</f>
        <v>1363420.328395901</v>
      </c>
      <c r="AU14" s="133">
        <f ca="1">(1+'Case 5 Assumptions'!$C40)*INDEX('Base Case 5 - Forecasts'!$C$10:$CF$15,MATCH('Program Case 5 - Forecasts'!$B14,'Base Case 5 - Forecasts'!$B$10:$B$15,0),MATCH('Program Case 5 - Forecasts'!AU$8,'Base Case 5 - Forecasts'!$C$8:$CF$8,0))</f>
        <v>1361342.7565670405</v>
      </c>
      <c r="AV14" s="133">
        <f ca="1">(1+'Case 5 Assumptions'!$C40)*INDEX('Base Case 5 - Forecasts'!$C$10:$CF$15,MATCH('Program Case 5 - Forecasts'!$B14,'Base Case 5 - Forecasts'!$B$10:$B$15,0),MATCH('Program Case 5 - Forecasts'!AV$8,'Base Case 5 - Forecasts'!$C$8:$CF$8,0))</f>
        <v>1359268.3505298395</v>
      </c>
      <c r="AW14" s="133">
        <f ca="1">(1+'Case 5 Assumptions'!$C40)*INDEX('Base Case 5 - Forecasts'!$C$10:$CF$15,MATCH('Program Case 5 - Forecasts'!$B14,'Base Case 5 - Forecasts'!$B$10:$B$15,0),MATCH('Program Case 5 - Forecasts'!AW$8,'Base Case 5 - Forecasts'!$C$8:$CF$8,0))</f>
        <v>1357197.1054602836</v>
      </c>
      <c r="AX14" s="133">
        <f ca="1">(1+'Case 5 Assumptions'!$C40)*INDEX('Base Case 5 - Forecasts'!$C$10:$CF$15,MATCH('Program Case 5 - Forecasts'!$B14,'Base Case 5 - Forecasts'!$B$10:$B$15,0),MATCH('Program Case 5 - Forecasts'!AX$8,'Base Case 5 - Forecasts'!$C$8:$CF$8,0))</f>
        <v>1355129.0165417087</v>
      </c>
      <c r="AY14" s="133">
        <f ca="1">(1+'Case 5 Assumptions'!$C40)*INDEX('Base Case 5 - Forecasts'!$C$10:$CF$15,MATCH('Program Case 5 - Forecasts'!$B14,'Base Case 5 - Forecasts'!$B$10:$B$15,0),MATCH('Program Case 5 - Forecasts'!AY$8,'Base Case 5 - Forecasts'!$C$8:$CF$8,0))</f>
        <v>1353064.0789647908</v>
      </c>
      <c r="AZ14" s="133">
        <f ca="1">(1+'Case 5 Assumptions'!$C40)*INDEX('Base Case 5 - Forecasts'!$C$10:$CF$15,MATCH('Program Case 5 - Forecasts'!$B14,'Base Case 5 - Forecasts'!$B$10:$B$15,0),MATCH('Program Case 5 - Forecasts'!AZ$8,'Base Case 5 - Forecasts'!$C$8:$CF$8,0))</f>
        <v>1351002.287927534</v>
      </c>
      <c r="BA14" s="133">
        <f ca="1">(1+'Case 5 Assumptions'!$C40)*INDEX('Base Case 5 - Forecasts'!$C$10:$CF$15,MATCH('Program Case 5 - Forecasts'!$B14,'Base Case 5 - Forecasts'!$B$10:$B$15,0),MATCH('Program Case 5 - Forecasts'!BA$8,'Base Case 5 - Forecasts'!$C$8:$CF$8,0))</f>
        <v>1348943.6386352601</v>
      </c>
      <c r="BB14" s="133">
        <f ca="1">(1+'Case 5 Assumptions'!$C40)*INDEX('Base Case 5 - Forecasts'!$C$10:$CF$15,MATCH('Program Case 5 - Forecasts'!$B14,'Base Case 5 - Forecasts'!$B$10:$B$15,0),MATCH('Program Case 5 - Forecasts'!BB$8,'Base Case 5 - Forecasts'!$C$8:$CF$8,0))</f>
        <v>1344739.4735257984</v>
      </c>
      <c r="BC14" s="133">
        <f ca="1">(1+'Case 5 Assumptions'!$C40)*INDEX('Base Case 5 - Forecasts'!$C$10:$CF$15,MATCH('Program Case 5 - Forecasts'!$B14,'Base Case 5 - Forecasts'!$B$10:$B$15,0),MATCH('Program Case 5 - Forecasts'!BC$8,'Base Case 5 - Forecasts'!$C$8:$CF$8,0))</f>
        <v>1340548.4112649371</v>
      </c>
      <c r="BD14" s="133">
        <f ca="1">(1+'Case 5 Assumptions'!$C40)*INDEX('Base Case 5 - Forecasts'!$C$10:$CF$15,MATCH('Program Case 5 - Forecasts'!$B14,'Base Case 5 - Forecasts'!$B$10:$B$15,0),MATCH('Program Case 5 - Forecasts'!BD$8,'Base Case 5 - Forecasts'!$C$8:$CF$8,0))</f>
        <v>1336370.4110158782</v>
      </c>
      <c r="BE14" s="133">
        <f ca="1">(1+'Case 5 Assumptions'!$C40)*INDEX('Base Case 5 - Forecasts'!$C$10:$CF$15,MATCH('Program Case 5 - Forecasts'!$B14,'Base Case 5 - Forecasts'!$B$10:$B$15,0),MATCH('Program Case 5 - Forecasts'!BE$8,'Base Case 5 - Forecasts'!$C$8:$CF$8,0))</f>
        <v>1332205.4320690972</v>
      </c>
      <c r="BF14" s="133">
        <f ca="1">(1+'Case 5 Assumptions'!$C40)*INDEX('Base Case 5 - Forecasts'!$C$10:$CF$15,MATCH('Program Case 5 - Forecasts'!$B14,'Base Case 5 - Forecasts'!$B$10:$B$15,0),MATCH('Program Case 5 - Forecasts'!BF$8,'Base Case 5 - Forecasts'!$C$8:$CF$8,0))</f>
        <v>1328053.4338419461</v>
      </c>
      <c r="BG14" s="133">
        <f ca="1">(1+'Case 5 Assumptions'!$C40)*INDEX('Base Case 5 - Forecasts'!$C$10:$CF$15,MATCH('Program Case 5 - Forecasts'!$B14,'Base Case 5 - Forecasts'!$B$10:$B$15,0),MATCH('Program Case 5 - Forecasts'!BG$8,'Base Case 5 - Forecasts'!$C$8:$CF$8,0))</f>
        <v>1323914.3758782584</v>
      </c>
      <c r="BH14" s="133">
        <f ca="1">(1+'Case 5 Assumptions'!$C40)*INDEX('Base Case 5 - Forecasts'!$C$10:$CF$15,MATCH('Program Case 5 - Forecasts'!$B14,'Base Case 5 - Forecasts'!$B$10:$B$15,0),MATCH('Program Case 5 - Forecasts'!BH$8,'Base Case 5 - Forecasts'!$C$8:$CF$8,0))</f>
        <v>1319788.2178479545</v>
      </c>
      <c r="BI14" s="133">
        <f ca="1">(1+'Case 5 Assumptions'!$C40)*INDEX('Base Case 5 - Forecasts'!$C$10:$CF$15,MATCH('Program Case 5 - Forecasts'!$B14,'Base Case 5 - Forecasts'!$B$10:$B$15,0),MATCH('Program Case 5 - Forecasts'!BI$8,'Base Case 5 - Forecasts'!$C$8:$CF$8,0))</f>
        <v>1315674.9195466491</v>
      </c>
      <c r="BJ14" s="133">
        <f ca="1">(1+'Case 5 Assumptions'!$C40)*INDEX('Base Case 5 - Forecasts'!$C$10:$CF$15,MATCH('Program Case 5 - Forecasts'!$B14,'Base Case 5 - Forecasts'!$B$10:$B$15,0),MATCH('Program Case 5 - Forecasts'!BJ$8,'Base Case 5 - Forecasts'!$C$8:$CF$8,0))</f>
        <v>1311574.4408952594</v>
      </c>
      <c r="BK14" s="133">
        <f ca="1">(1+'Case 5 Assumptions'!$C40)*INDEX('Base Case 5 - Forecasts'!$C$10:$CF$15,MATCH('Program Case 5 - Forecasts'!$B14,'Base Case 5 - Forecasts'!$B$10:$B$15,0),MATCH('Program Case 5 - Forecasts'!BK$8,'Base Case 5 - Forecasts'!$C$8:$CF$8,0))</f>
        <v>1307486.7419396141</v>
      </c>
      <c r="BL14" s="133">
        <f ca="1">(1+'Case 5 Assumptions'!$C40)*INDEX('Base Case 5 - Forecasts'!$C$10:$CF$15,MATCH('Program Case 5 - Forecasts'!$B14,'Base Case 5 - Forecasts'!$B$10:$B$15,0),MATCH('Program Case 5 - Forecasts'!BL$8,'Base Case 5 - Forecasts'!$C$8:$CF$8,0))</f>
        <v>1301463.7758785037</v>
      </c>
      <c r="BM14" s="133">
        <f ca="1">(1+'Case 5 Assumptions'!$C40)*INDEX('Base Case 5 - Forecasts'!$C$10:$CF$15,MATCH('Program Case 5 - Forecasts'!$B14,'Base Case 5 - Forecasts'!$B$10:$B$15,0),MATCH('Program Case 5 - Forecasts'!BM$8,'Base Case 5 - Forecasts'!$C$8:$CF$8,0))</f>
        <v>1295468.5547413072</v>
      </c>
      <c r="BN14" s="133">
        <f ca="1">(1+'Case 5 Assumptions'!$C40)*INDEX('Base Case 5 - Forecasts'!$C$10:$CF$15,MATCH('Program Case 5 - Forecasts'!$B14,'Base Case 5 - Forecasts'!$B$10:$B$15,0),MATCH('Program Case 5 - Forecasts'!BN$8,'Base Case 5 - Forecasts'!$C$8:$CF$8,0))</f>
        <v>1289500.9507204299</v>
      </c>
      <c r="BO14" s="133">
        <f ca="1">(1+'Case 5 Assumptions'!$C40)*INDEX('Base Case 5 - Forecasts'!$C$10:$CF$15,MATCH('Program Case 5 - Forecasts'!$B14,'Base Case 5 - Forecasts'!$B$10:$B$15,0),MATCH('Program Case 5 - Forecasts'!BO$8,'Base Case 5 - Forecasts'!$C$8:$CF$8,0))</f>
        <v>1283560.8365970259</v>
      </c>
      <c r="BP14" s="133">
        <f ca="1">(1+'Case 5 Assumptions'!$C40)*INDEX('Base Case 5 - Forecasts'!$C$10:$CF$15,MATCH('Program Case 5 - Forecasts'!$B14,'Base Case 5 - Forecasts'!$B$10:$B$15,0),MATCH('Program Case 5 - Forecasts'!BP$8,'Base Case 5 - Forecasts'!$C$8:$CF$8,0))</f>
        <v>1277648.0857382861</v>
      </c>
      <c r="BQ14" s="133">
        <f ca="1">(1+'Case 5 Assumptions'!$C40)*INDEX('Base Case 5 - Forecasts'!$C$10:$CF$15,MATCH('Program Case 5 - Forecasts'!$B14,'Base Case 5 - Forecasts'!$B$10:$B$15,0),MATCH('Program Case 5 - Forecasts'!BQ$8,'Base Case 5 - Forecasts'!$C$8:$CF$8,0))</f>
        <v>1271762.5720947376</v>
      </c>
      <c r="BR14" s="133">
        <f ca="1">(1+'Case 5 Assumptions'!$C40)*INDEX('Base Case 5 - Forecasts'!$C$10:$CF$15,MATCH('Program Case 5 - Forecasts'!$B14,'Base Case 5 - Forecasts'!$B$10:$B$15,0),MATCH('Program Case 5 - Forecasts'!BR$8,'Base Case 5 - Forecasts'!$C$8:$CF$8,0))</f>
        <v>1265904.1701975572</v>
      </c>
      <c r="BS14" s="133">
        <f ca="1">(1+'Case 5 Assumptions'!$C40)*INDEX('Base Case 5 - Forecasts'!$C$10:$CF$15,MATCH('Program Case 5 - Forecasts'!$B14,'Base Case 5 - Forecasts'!$B$10:$B$15,0),MATCH('Program Case 5 - Forecasts'!BS$8,'Base Case 5 - Forecasts'!$C$8:$CF$8,0))</f>
        <v>1260072.755155897</v>
      </c>
      <c r="BT14" s="133">
        <f ca="1">(1+'Case 5 Assumptions'!$C40)*INDEX('Base Case 5 - Forecasts'!$C$10:$CF$15,MATCH('Program Case 5 - Forecasts'!$B14,'Base Case 5 - Forecasts'!$B$10:$B$15,0),MATCH('Program Case 5 - Forecasts'!BT$8,'Base Case 5 - Forecasts'!$C$8:$CF$8,0))</f>
        <v>1254268.2026542209</v>
      </c>
      <c r="BU14" s="133">
        <f ca="1">(1+'Case 5 Assumptions'!$C40)*INDEX('Base Case 5 - Forecasts'!$C$10:$CF$15,MATCH('Program Case 5 - Forecasts'!$B14,'Base Case 5 - Forecasts'!$B$10:$B$15,0),MATCH('Program Case 5 - Forecasts'!BU$8,'Base Case 5 - Forecasts'!$C$8:$CF$8,0))</f>
        <v>1248490.3889496555</v>
      </c>
      <c r="BV14" s="133">
        <f ca="1">(1+'Case 5 Assumptions'!$C40)*INDEX('Base Case 5 - Forecasts'!$C$10:$CF$15,MATCH('Program Case 5 - Forecasts'!$B14,'Base Case 5 - Forecasts'!$B$10:$B$15,0),MATCH('Program Case 5 - Forecasts'!BV$8,'Base Case 5 - Forecasts'!$C$8:$CF$8,0))</f>
        <v>1241122.5414820465</v>
      </c>
      <c r="BW14" s="133">
        <f ca="1">(1+'Case 5 Assumptions'!$C40)*INDEX('Base Case 5 - Forecasts'!$C$10:$CF$15,MATCH('Program Case 5 - Forecasts'!$B14,'Base Case 5 - Forecasts'!$B$10:$B$15,0),MATCH('Program Case 5 - Forecasts'!BW$8,'Base Case 5 - Forecasts'!$C$8:$CF$8,0))</f>
        <v>1233798.1746665807</v>
      </c>
      <c r="BX14" s="133">
        <f ca="1">(1+'Case 5 Assumptions'!$C40)*INDEX('Base Case 5 - Forecasts'!$C$10:$CF$15,MATCH('Program Case 5 - Forecasts'!$B14,'Base Case 5 - Forecasts'!$B$10:$B$15,0),MATCH('Program Case 5 - Forecasts'!BX$8,'Base Case 5 - Forecasts'!$C$8:$CF$8,0))</f>
        <v>1226517.0319063184</v>
      </c>
      <c r="BY14" s="133">
        <f ca="1">(1+'Case 5 Assumptions'!$C40)*INDEX('Base Case 5 - Forecasts'!$C$10:$CF$15,MATCH('Program Case 5 - Forecasts'!$B14,'Base Case 5 - Forecasts'!$B$10:$B$15,0),MATCH('Program Case 5 - Forecasts'!BY$8,'Base Case 5 - Forecasts'!$C$8:$CF$8,0))</f>
        <v>1219278.8581186025</v>
      </c>
      <c r="BZ14" s="133">
        <f ca="1">(1+'Case 5 Assumptions'!$C40)*INDEX('Base Case 5 - Forecasts'!$C$10:$CF$15,MATCH('Program Case 5 - Forecasts'!$B14,'Base Case 5 - Forecasts'!$B$10:$B$15,0),MATCH('Program Case 5 - Forecasts'!BZ$8,'Base Case 5 - Forecasts'!$C$8:$CF$8,0))</f>
        <v>1212083.3997261224</v>
      </c>
      <c r="CA14" s="133">
        <f ca="1">(1+'Case 5 Assumptions'!$C40)*INDEX('Base Case 5 - Forecasts'!$C$10:$CF$15,MATCH('Program Case 5 - Forecasts'!$B14,'Base Case 5 - Forecasts'!$B$10:$B$15,0),MATCH('Program Case 5 - Forecasts'!CA$8,'Base Case 5 - Forecasts'!$C$8:$CF$8,0))</f>
        <v>1204930.4046480297</v>
      </c>
      <c r="CB14" s="133">
        <f ca="1">(1+'Case 5 Assumptions'!$C40)*INDEX('Base Case 5 - Forecasts'!$C$10:$CF$15,MATCH('Program Case 5 - Forecasts'!$B14,'Base Case 5 - Forecasts'!$B$10:$B$15,0),MATCH('Program Case 5 - Forecasts'!CB$8,'Base Case 5 - Forecasts'!$C$8:$CF$8,0))</f>
        <v>1197819.6222911067</v>
      </c>
      <c r="CC14" s="133">
        <f ca="1">(1+'Case 5 Assumptions'!$C40)*INDEX('Base Case 5 - Forecasts'!$C$10:$CF$15,MATCH('Program Case 5 - Forecasts'!$B14,'Base Case 5 - Forecasts'!$B$10:$B$15,0),MATCH('Program Case 5 - Forecasts'!CC$8,'Base Case 5 - Forecasts'!$C$8:$CF$8,0))</f>
        <v>1190750.8035409884</v>
      </c>
      <c r="CD14" s="133">
        <f ca="1">(1+'Case 5 Assumptions'!$C40)*INDEX('Base Case 5 - Forecasts'!$C$10:$CF$15,MATCH('Program Case 5 - Forecasts'!$B14,'Base Case 5 - Forecasts'!$B$10:$B$15,0),MATCH('Program Case 5 - Forecasts'!CD$8,'Base Case 5 - Forecasts'!$C$8:$CF$8,0))</f>
        <v>1183723.7007534339</v>
      </c>
      <c r="CE14" s="133">
        <f ca="1">(1+'Case 5 Assumptions'!$C40)*INDEX('Base Case 5 - Forecasts'!$C$10:$CF$15,MATCH('Program Case 5 - Forecasts'!$B14,'Base Case 5 - Forecasts'!$B$10:$B$15,0),MATCH('Program Case 5 - Forecasts'!CE$8,'Base Case 5 - Forecasts'!$C$8:$CF$8,0))</f>
        <v>1176738.0677456523</v>
      </c>
      <c r="CF14" s="133">
        <f ca="1">(1+'Case 5 Assumptions'!$C40)*INDEX('Base Case 5 - Forecasts'!$C$10:$CF$15,MATCH('Program Case 5 - Forecasts'!$B14,'Base Case 5 - Forecasts'!$B$10:$B$15,0),MATCH('Program Case 5 - Forecasts'!CF$8,'Base Case 5 - Forecasts'!$C$8:$CF$8,0))</f>
        <v>1169793.6597876758</v>
      </c>
    </row>
    <row r="15" spans="1:84" x14ac:dyDescent="0.2">
      <c r="B15" s="118" t="s">
        <v>36</v>
      </c>
      <c r="C15" s="160">
        <f ca="1">INDEX(INDIRECT("'Base Case "&amp;$E$6&amp;" - Forecasts'!$C$10:$AH$15"),MATCH('Program Case 5 - Forecasts'!$B15,INDIRECT("'Base Case "&amp;$E$6&amp;" - Forecasts'!$B$10:$B$15"),0),MATCH('Program Case 5 - Forecasts'!C$8,INDIRECT("'Base Case "&amp;$E$6&amp;" - Forecasts'!$C$8:$AH$8"),0))</f>
        <v>323820</v>
      </c>
      <c r="D15" s="160">
        <f ca="1">INDEX(INDIRECT("'Base Case "&amp;$E$6&amp;" - Forecasts'!$C$10:$AH$15"),MATCH('Program Case 5 - Forecasts'!$B15,INDIRECT("'Base Case "&amp;$E$6&amp;" - Forecasts'!$B$10:$B$15"),0),MATCH('Program Case 5 - Forecasts'!D$8,INDIRECT("'Base Case "&amp;$E$6&amp;" - Forecasts'!$C$8:$AH$8"),0))</f>
        <v>307884</v>
      </c>
      <c r="E15" s="160">
        <f ca="1">INDEX(INDIRECT("'Base Case "&amp;$E$6&amp;" - Forecasts'!$C$10:$AH$15"),MATCH('Program Case 5 - Forecasts'!$B15,INDIRECT("'Base Case "&amp;$E$6&amp;" - Forecasts'!$B$10:$B$15"),0),MATCH('Program Case 5 - Forecasts'!E$8,INDIRECT("'Base Case "&amp;$E$6&amp;" - Forecasts'!$C$8:$AH$8"),0))</f>
        <v>313836</v>
      </c>
      <c r="F15" s="133">
        <f ca="1">(1+'Case 5 Assumptions'!$C39)*INDEX('Base Case 5 - Forecasts'!$C$10:$CF$15,MATCH('Program Case 5 - Forecasts'!$B15,'Base Case 5 - Forecasts'!$B$10:$B$15,0),MATCH('Program Case 5 - Forecasts'!F$8,'Base Case 5 - Forecasts'!$C$8:$CF$8,0))+'Demographic-Economic'!$D$27*F25</f>
        <v>315854.92475402268</v>
      </c>
      <c r="G15" s="133">
        <f ca="1">(1+'Case 5 Assumptions'!$C39)*INDEX('Base Case 5 - Forecasts'!$C$10:$CF$15,MATCH('Program Case 5 - Forecasts'!$B15,'Base Case 5 - Forecasts'!$B$10:$B$15,0),MATCH('Program Case 5 - Forecasts'!G$8,'Base Case 5 - Forecasts'!$C$8:$CF$8,0))+'Demographic-Economic'!$D$27*G25</f>
        <v>317886.83736527781</v>
      </c>
      <c r="H15" s="133">
        <f ca="1">(1+'Case 5 Assumptions'!$C39)*INDEX('Base Case 5 - Forecasts'!$C$10:$CF$15,MATCH('Program Case 5 - Forecasts'!$B15,'Base Case 5 - Forecasts'!$B$10:$B$15,0),MATCH('Program Case 5 - Forecasts'!H$8,'Base Case 5 - Forecasts'!$C$8:$CF$8,0))+'Demographic-Economic'!$D$27*H25</f>
        <v>406072.0425472362</v>
      </c>
      <c r="I15" s="133">
        <f ca="1">(1+'Case 5 Assumptions'!$C39)*INDEX('Base Case 5 - Forecasts'!$C$10:$CF$15,MATCH('Program Case 5 - Forecasts'!$B15,'Base Case 5 - Forecasts'!$B$10:$B$15,0),MATCH('Program Case 5 - Forecasts'!I$8,'Base Case 5 - Forecasts'!$C$8:$CF$8,0))+'Demographic-Economic'!$D$27*I25</f>
        <v>321989.96090346103</v>
      </c>
      <c r="J15" s="133">
        <f ca="1">(1+'Case 5 Assumptions'!$C39)*INDEX('Base Case 5 - Forecasts'!$C$10:$CF$15,MATCH('Program Case 5 - Forecasts'!$B15,'Base Case 5 - Forecasts'!$B$10:$B$15,0),MATCH('Program Case 5 - Forecasts'!J$8,'Base Case 5 - Forecasts'!$C$8:$CF$8,0))+'Demographic-Economic'!$D$27*J25</f>
        <v>324061.34054956539</v>
      </c>
      <c r="K15" s="133">
        <f ca="1">(1+'Case 5 Assumptions'!$C39)*INDEX('Base Case 5 - Forecasts'!$C$10:$CF$15,MATCH('Program Case 5 - Forecasts'!$B15,'Base Case 5 - Forecasts'!$B$10:$B$15,0),MATCH('Program Case 5 - Forecasts'!K$8,'Base Case 5 - Forecasts'!$C$8:$CF$8,0))+'Demographic-Economic'!$D$27*K25</f>
        <v>326146.04549819237</v>
      </c>
      <c r="L15" s="133">
        <f ca="1">(1+'Case 5 Assumptions'!$C39)*INDEX('Base Case 5 - Forecasts'!$C$10:$CF$15,MATCH('Program Case 5 - Forecasts'!$B15,'Base Case 5 - Forecasts'!$B$10:$B$15,0),MATCH('Program Case 5 - Forecasts'!L$8,'Base Case 5 - Forecasts'!$C$8:$CF$8,0))+'Demographic-Economic'!$D$27*L25</f>
        <v>328244.16147176747</v>
      </c>
      <c r="M15" s="133">
        <f ca="1">(1+'Case 5 Assumptions'!$C39)*INDEX('Base Case 5 - Forecasts'!$C$10:$CF$15,MATCH('Program Case 5 - Forecasts'!$B15,'Base Case 5 - Forecasts'!$B$10:$B$15,0),MATCH('Program Case 5 - Forecasts'!M$8,'Base Case 5 - Forecasts'!$C$8:$CF$8,0))+'Demographic-Economic'!$D$27*M25</f>
        <v>330355.77474417334</v>
      </c>
      <c r="N15" s="133">
        <f ca="1">(1+'Case 5 Assumptions'!$C39)*INDEX('Base Case 5 - Forecasts'!$C$10:$CF$15,MATCH('Program Case 5 - Forecasts'!$B15,'Base Case 5 - Forecasts'!$B$10:$B$15,0),MATCH('Program Case 5 - Forecasts'!N$8,'Base Case 5 - Forecasts'!$C$8:$CF$8,0))+'Demographic-Economic'!$D$27*N25</f>
        <v>331764.7523339761</v>
      </c>
      <c r="O15" s="133">
        <f ca="1">(1+'Case 5 Assumptions'!$C39)*INDEX('Base Case 5 - Forecasts'!$C$10:$CF$15,MATCH('Program Case 5 - Forecasts'!$B15,'Base Case 5 - Forecasts'!$B$10:$B$15,0),MATCH('Program Case 5 - Forecasts'!O$8,'Base Case 5 - Forecasts'!$C$8:$CF$8,0))+'Demographic-Economic'!$D$27*O25</f>
        <v>333179.73925674759</v>
      </c>
      <c r="P15" s="133">
        <f ca="1">(1+'Case 5 Assumptions'!$C39)*INDEX('Base Case 5 - Forecasts'!$C$10:$CF$15,MATCH('Program Case 5 - Forecasts'!$B15,'Base Case 5 - Forecasts'!$B$10:$B$15,0),MATCH('Program Case 5 - Forecasts'!P$8,'Base Case 5 - Forecasts'!$C$8:$CF$8,0))+'Demographic-Economic'!$D$27*P25</f>
        <v>334600.76114247862</v>
      </c>
      <c r="Q15" s="133">
        <f ca="1">(1+'Case 5 Assumptions'!$C39)*INDEX('Base Case 5 - Forecasts'!$C$10:$CF$15,MATCH('Program Case 5 - Forecasts'!$B15,'Base Case 5 - Forecasts'!$B$10:$B$15,0),MATCH('Program Case 5 - Forecasts'!Q$8,'Base Case 5 - Forecasts'!$C$8:$CF$8,0))+'Demographic-Economic'!$D$27*Q25</f>
        <v>336027.84373047273</v>
      </c>
      <c r="R15" s="133">
        <f ca="1">(1+'Case 5 Assumptions'!$C39)*INDEX('Base Case 5 - Forecasts'!$C$10:$CF$15,MATCH('Program Case 5 - Forecasts'!$B15,'Base Case 5 - Forecasts'!$B$10:$B$15,0),MATCH('Program Case 5 - Forecasts'!R$8,'Base Case 5 - Forecasts'!$C$8:$CF$8,0))+'Demographic-Economic'!$D$27*R25</f>
        <v>337461.01286981237</v>
      </c>
      <c r="S15" s="133">
        <f ca="1">(1+'Case 5 Assumptions'!$C39)*INDEX('Base Case 5 - Forecasts'!$C$10:$CF$15,MATCH('Program Case 5 - Forecasts'!$B15,'Base Case 5 - Forecasts'!$B$10:$B$15,0),MATCH('Program Case 5 - Forecasts'!S$8,'Base Case 5 - Forecasts'!$C$8:$CF$8,0))+'Demographic-Economic'!$D$27*S25</f>
        <v>338900.29451982718</v>
      </c>
      <c r="T15" s="133">
        <f ca="1">(1+'Case 5 Assumptions'!$C39)*INDEX('Base Case 5 - Forecasts'!$C$10:$CF$15,MATCH('Program Case 5 - Forecasts'!$B15,'Base Case 5 - Forecasts'!$B$10:$B$15,0),MATCH('Program Case 5 - Forecasts'!T$8,'Base Case 5 - Forecasts'!$C$8:$CF$8,0))+'Demographic-Economic'!$D$27*T25</f>
        <v>340345.71475056413</v>
      </c>
      <c r="U15" s="133">
        <f ca="1">(1+'Case 5 Assumptions'!$C39)*INDEX('Base Case 5 - Forecasts'!$C$10:$CF$15,MATCH('Program Case 5 - Forecasts'!$B15,'Base Case 5 - Forecasts'!$B$10:$B$15,0),MATCH('Program Case 5 - Forecasts'!U$8,'Base Case 5 - Forecasts'!$C$8:$CF$8,0))+'Demographic-Economic'!$D$27*U25</f>
        <v>341797.29974325967</v>
      </c>
      <c r="V15" s="133">
        <f ca="1">(1+'Case 5 Assumptions'!$C39)*INDEX('Base Case 5 - Forecasts'!$C$10:$CF$15,MATCH('Program Case 5 - Forecasts'!$B15,'Base Case 5 - Forecasts'!$B$10:$B$15,0),MATCH('Program Case 5 - Forecasts'!V$8,'Base Case 5 - Forecasts'!$C$8:$CF$8,0))+'Demographic-Economic'!$D$27*V25</f>
        <v>343255.07579081412</v>
      </c>
      <c r="W15" s="133">
        <f ca="1">(1+'Case 5 Assumptions'!$C39)*INDEX('Base Case 5 - Forecasts'!$C$10:$CF$15,MATCH('Program Case 5 - Forecasts'!$B15,'Base Case 5 - Forecasts'!$B$10:$B$15,0),MATCH('Program Case 5 - Forecasts'!W$8,'Base Case 5 - Forecasts'!$C$8:$CF$8,0))+'Demographic-Economic'!$D$27*W25</f>
        <v>344719.06929826783</v>
      </c>
      <c r="X15" s="133">
        <f ca="1">(1+'Case 5 Assumptions'!$C39)*INDEX('Base Case 5 - Forecasts'!$C$10:$CF$15,MATCH('Program Case 5 - Forecasts'!$B15,'Base Case 5 - Forecasts'!$B$10:$B$15,0),MATCH('Program Case 5 - Forecasts'!X$8,'Base Case 5 - Forecasts'!$C$8:$CF$8,0))+'Demographic-Economic'!$D$27*X25</f>
        <v>345450.72518902592</v>
      </c>
      <c r="Y15" s="133">
        <f ca="1">(1+'Case 5 Assumptions'!$C39)*INDEX('Base Case 5 - Forecasts'!$C$10:$CF$15,MATCH('Program Case 5 - Forecasts'!$B15,'Base Case 5 - Forecasts'!$B$10:$B$15,0),MATCH('Program Case 5 - Forecasts'!Y$8,'Base Case 5 - Forecasts'!$C$8:$CF$8,0))+'Demographic-Economic'!$D$27*Y25</f>
        <v>346183.93399747892</v>
      </c>
      <c r="Z15" s="133">
        <f ca="1">(1+'Case 5 Assumptions'!$C39)*INDEX('Base Case 5 - Forecasts'!$C$10:$CF$15,MATCH('Program Case 5 - Forecasts'!$B15,'Base Case 5 - Forecasts'!$B$10:$B$15,0),MATCH('Program Case 5 - Forecasts'!Z$8,'Base Case 5 - Forecasts'!$C$8:$CF$8,0))+'Demographic-Economic'!$D$27*Z25</f>
        <v>346918.69901964808</v>
      </c>
      <c r="AA15" s="133">
        <f ca="1">(1+'Case 5 Assumptions'!$C39)*INDEX('Base Case 5 - Forecasts'!$C$10:$CF$15,MATCH('Program Case 5 - Forecasts'!$B15,'Base Case 5 - Forecasts'!$B$10:$B$15,0),MATCH('Program Case 5 - Forecasts'!AA$8,'Base Case 5 - Forecasts'!$C$8:$CF$8,0))+'Demographic-Economic'!$D$27*AA25</f>
        <v>347655.02355855034</v>
      </c>
      <c r="AB15" s="133">
        <f ca="1">(1+'Case 5 Assumptions'!$C39)*INDEX('Base Case 5 - Forecasts'!$C$10:$CF$15,MATCH('Program Case 5 - Forecasts'!$B15,'Base Case 5 - Forecasts'!$B$10:$B$15,0),MATCH('Program Case 5 - Forecasts'!AB$8,'Base Case 5 - Forecasts'!$C$8:$CF$8,0))+'Demographic-Economic'!$D$27*AB25</f>
        <v>348392.91092421324</v>
      </c>
      <c r="AC15" s="133">
        <f ca="1">(1+'Case 5 Assumptions'!$C39)*INDEX('Base Case 5 - Forecasts'!$C$10:$CF$15,MATCH('Program Case 5 - Forecasts'!$B15,'Base Case 5 - Forecasts'!$B$10:$B$15,0),MATCH('Program Case 5 - Forecasts'!AC$8,'Base Case 5 - Forecasts'!$C$8:$CF$8,0))+'Demographic-Economic'!$D$27*AC25</f>
        <v>349132.36443368968</v>
      </c>
      <c r="AD15" s="133">
        <f ca="1">(1+'Case 5 Assumptions'!$C39)*INDEX('Base Case 5 - Forecasts'!$C$10:$CF$15,MATCH('Program Case 5 - Forecasts'!$B15,'Base Case 5 - Forecasts'!$B$10:$B$15,0),MATCH('Program Case 5 - Forecasts'!AD$8,'Base Case 5 - Forecasts'!$C$8:$CF$8,0))+'Demographic-Economic'!$D$27*AD25</f>
        <v>349873.38741107302</v>
      </c>
      <c r="AE15" s="133">
        <f ca="1">(1+'Case 5 Assumptions'!$C39)*INDEX('Base Case 5 - Forecasts'!$C$10:$CF$15,MATCH('Program Case 5 - Forecasts'!$B15,'Base Case 5 - Forecasts'!$B$10:$B$15,0),MATCH('Program Case 5 - Forecasts'!AE$8,'Base Case 5 - Forecasts'!$C$8:$CF$8,0))+'Demographic-Economic'!$D$27*AE25</f>
        <v>350615.9831875118</v>
      </c>
      <c r="AF15" s="133">
        <f ca="1">(1+'Case 5 Assumptions'!$C39)*INDEX('Base Case 5 - Forecasts'!$C$10:$CF$15,MATCH('Program Case 5 - Forecasts'!$B15,'Base Case 5 - Forecasts'!$B$10:$B$15,0),MATCH('Program Case 5 - Forecasts'!AF$8,'Base Case 5 - Forecasts'!$C$8:$CF$8,0))+'Demographic-Economic'!$D$27*AF25</f>
        <v>351360.1551012249</v>
      </c>
      <c r="AG15" s="133">
        <f ca="1">(1+'Case 5 Assumptions'!$C39)*INDEX('Base Case 5 - Forecasts'!$C$10:$CF$15,MATCH('Program Case 5 - Forecasts'!$B15,'Base Case 5 - Forecasts'!$B$10:$B$15,0),MATCH('Program Case 5 - Forecasts'!AG$8,'Base Case 5 - Forecasts'!$C$8:$CF$8,0))+'Demographic-Economic'!$D$27*AG25</f>
        <v>352105.90649751644</v>
      </c>
      <c r="AH15" s="133">
        <f ca="1">(1+'Case 5 Assumptions'!$C39)*INDEX('Base Case 5 - Forecasts'!$C$10:$CF$15,MATCH('Program Case 5 - Forecasts'!$B15,'Base Case 5 - Forecasts'!$B$10:$B$15,0),MATCH('Program Case 5 - Forecasts'!AH$8,'Base Case 5 - Forecasts'!$C$8:$CF$8,0))+'Demographic-Economic'!$D$27*AH25</f>
        <v>352146.92297441245</v>
      </c>
      <c r="AI15" s="133">
        <f ca="1">(1+'Case 5 Assumptions'!$C39)*INDEX('Base Case 5 - Forecasts'!$C$10:$CF$15,MATCH('Program Case 5 - Forecasts'!$B15,'Base Case 5 - Forecasts'!$B$10:$B$15,0),MATCH('Program Case 5 - Forecasts'!AI$8,'Base Case 5 - Forecasts'!$C$8:$CF$8,0))+'Demographic-Economic'!$D$27*AI25</f>
        <v>352187.94422927819</v>
      </c>
      <c r="AJ15" s="133">
        <f ca="1">(1+'Case 5 Assumptions'!$C39)*INDEX('Base Case 5 - Forecasts'!$C$10:$CF$15,MATCH('Program Case 5 - Forecasts'!$B15,'Base Case 5 - Forecasts'!$B$10:$B$15,0),MATCH('Program Case 5 - Forecasts'!AJ$8,'Base Case 5 - Forecasts'!$C$8:$CF$8,0))+'Demographic-Economic'!$D$27*AJ25</f>
        <v>352228.97026267031</v>
      </c>
      <c r="AK15" s="133">
        <f ca="1">(1+'Case 5 Assumptions'!$C39)*INDEX('Base Case 5 - Forecasts'!$C$10:$CF$15,MATCH('Program Case 5 - Forecasts'!$B15,'Base Case 5 - Forecasts'!$B$10:$B$15,0),MATCH('Program Case 5 - Forecasts'!AK$8,'Base Case 5 - Forecasts'!$C$8:$CF$8,0))+'Demographic-Economic'!$D$27*AK25</f>
        <v>352270.00107514544</v>
      </c>
      <c r="AL15" s="133">
        <f ca="1">(1+'Case 5 Assumptions'!$C39)*INDEX('Base Case 5 - Forecasts'!$C$10:$CF$15,MATCH('Program Case 5 - Forecasts'!$B15,'Base Case 5 - Forecasts'!$B$10:$B$15,0),MATCH('Program Case 5 - Forecasts'!AL$8,'Base Case 5 - Forecasts'!$C$8:$CF$8,0))+'Demographic-Economic'!$D$27*AL25</f>
        <v>352311.03666726022</v>
      </c>
      <c r="AM15" s="133">
        <f ca="1">(1+'Case 5 Assumptions'!$C39)*INDEX('Base Case 5 - Forecasts'!$C$10:$CF$15,MATCH('Program Case 5 - Forecasts'!$B15,'Base Case 5 - Forecasts'!$B$10:$B$15,0),MATCH('Program Case 5 - Forecasts'!AM$8,'Base Case 5 - Forecasts'!$C$8:$CF$8,0))+'Demographic-Economic'!$D$27*AM25</f>
        <v>352352.07703957154</v>
      </c>
      <c r="AN15" s="133">
        <f ca="1">(1+'Case 5 Assumptions'!$C39)*INDEX('Base Case 5 - Forecasts'!$C$10:$CF$15,MATCH('Program Case 5 - Forecasts'!$B15,'Base Case 5 - Forecasts'!$B$10:$B$15,0),MATCH('Program Case 5 - Forecasts'!AN$8,'Base Case 5 - Forecasts'!$C$8:$CF$8,0))+'Demographic-Economic'!$D$27*AN25</f>
        <v>352393.12219263613</v>
      </c>
      <c r="AO15" s="133">
        <f ca="1">(1+'Case 5 Assumptions'!$C39)*INDEX('Base Case 5 - Forecasts'!$C$10:$CF$15,MATCH('Program Case 5 - Forecasts'!$B15,'Base Case 5 - Forecasts'!$B$10:$B$15,0),MATCH('Program Case 5 - Forecasts'!AO$8,'Base Case 5 - Forecasts'!$C$8:$CF$8,0))+'Demographic-Economic'!$D$27*AO25</f>
        <v>352434.172127011</v>
      </c>
      <c r="AP15" s="133">
        <f ca="1">(1+'Case 5 Assumptions'!$C39)*INDEX('Base Case 5 - Forecasts'!$C$10:$CF$15,MATCH('Program Case 5 - Forecasts'!$B15,'Base Case 5 - Forecasts'!$B$10:$B$15,0),MATCH('Program Case 5 - Forecasts'!AP$8,'Base Case 5 - Forecasts'!$C$8:$CF$8,0))+'Demographic-Economic'!$D$27*AP25</f>
        <v>352475.22684325307</v>
      </c>
      <c r="AQ15" s="133">
        <f ca="1">(1+'Case 5 Assumptions'!$C39)*INDEX('Base Case 5 - Forecasts'!$C$10:$CF$15,MATCH('Program Case 5 - Forecasts'!$B15,'Base Case 5 - Forecasts'!$B$10:$B$15,0),MATCH('Program Case 5 - Forecasts'!AQ$8,'Base Case 5 - Forecasts'!$C$8:$CF$8,0))+'Demographic-Economic'!$D$27*AQ25</f>
        <v>352516.28634191933</v>
      </c>
      <c r="AR15" s="133">
        <f ca="1">(1+'Case 5 Assumptions'!$C39)*INDEX('Base Case 5 - Forecasts'!$C$10:$CF$15,MATCH('Program Case 5 - Forecasts'!$B15,'Base Case 5 - Forecasts'!$B$10:$B$15,0),MATCH('Program Case 5 - Forecasts'!AR$8,'Base Case 5 - Forecasts'!$C$8:$CF$8,0))+'Demographic-Economic'!$D$27*AR25</f>
        <v>351979.12411067978</v>
      </c>
      <c r="AS15" s="133">
        <f ca="1">(1+'Case 5 Assumptions'!$C39)*INDEX('Base Case 5 - Forecasts'!$C$10:$CF$15,MATCH('Program Case 5 - Forecasts'!$B15,'Base Case 5 - Forecasts'!$B$10:$B$15,0),MATCH('Program Case 5 - Forecasts'!AS$8,'Base Case 5 - Forecasts'!$C$8:$CF$8,0))+'Demographic-Economic'!$D$27*AS25</f>
        <v>351442.78040406975</v>
      </c>
      <c r="AT15" s="133">
        <f ca="1">(1+'Case 5 Assumptions'!$C39)*INDEX('Base Case 5 - Forecasts'!$C$10:$CF$15,MATCH('Program Case 5 - Forecasts'!$B15,'Base Case 5 - Forecasts'!$B$10:$B$15,0),MATCH('Program Case 5 - Forecasts'!AT$8,'Base Case 5 - Forecasts'!$C$8:$CF$8,0))+'Demographic-Economic'!$D$27*AT25</f>
        <v>350907.25397482619</v>
      </c>
      <c r="AU15" s="133">
        <f ca="1">(1+'Case 5 Assumptions'!$C39)*INDEX('Base Case 5 - Forecasts'!$C$10:$CF$15,MATCH('Program Case 5 - Forecasts'!$B15,'Base Case 5 - Forecasts'!$B$10:$B$15,0),MATCH('Program Case 5 - Forecasts'!AU$8,'Base Case 5 - Forecasts'!$C$8:$CF$8,0))+'Demographic-Economic'!$D$27*AU25</f>
        <v>350372.54357758677</v>
      </c>
      <c r="AV15" s="133">
        <f ca="1">(1+'Case 5 Assumptions'!$C39)*INDEX('Base Case 5 - Forecasts'!$C$10:$CF$15,MATCH('Program Case 5 - Forecasts'!$B15,'Base Case 5 - Forecasts'!$B$10:$B$15,0),MATCH('Program Case 5 - Forecasts'!AV$8,'Base Case 5 - Forecasts'!$C$8:$CF$8,0))+'Demographic-Economic'!$D$27*AV25</f>
        <v>349838.64796888671</v>
      </c>
      <c r="AW15" s="133">
        <f ca="1">(1+'Case 5 Assumptions'!$C39)*INDEX('Base Case 5 - Forecasts'!$C$10:$CF$15,MATCH('Program Case 5 - Forecasts'!$B15,'Base Case 5 - Forecasts'!$B$10:$B$15,0),MATCH('Program Case 5 - Forecasts'!AW$8,'Base Case 5 - Forecasts'!$C$8:$CF$8,0))+'Demographic-Economic'!$D$27*AW25</f>
        <v>349305.56590715604</v>
      </c>
      <c r="AX15" s="133">
        <f ca="1">(1+'Case 5 Assumptions'!$C39)*INDEX('Base Case 5 - Forecasts'!$C$10:$CF$15,MATCH('Program Case 5 - Forecasts'!$B15,'Base Case 5 - Forecasts'!$B$10:$B$15,0),MATCH('Program Case 5 - Forecasts'!AX$8,'Base Case 5 - Forecasts'!$C$8:$CF$8,0))+'Demographic-Economic'!$D$27*AX25</f>
        <v>348773.29615271668</v>
      </c>
      <c r="AY15" s="133">
        <f ca="1">(1+'Case 5 Assumptions'!$C39)*INDEX('Base Case 5 - Forecasts'!$C$10:$CF$15,MATCH('Program Case 5 - Forecasts'!$B15,'Base Case 5 - Forecasts'!$B$10:$B$15,0),MATCH('Program Case 5 - Forecasts'!AY$8,'Base Case 5 - Forecasts'!$C$8:$CF$8,0))+'Demographic-Economic'!$D$27*AY25</f>
        <v>348241.83746777964</v>
      </c>
      <c r="AZ15" s="133">
        <f ca="1">(1+'Case 5 Assumptions'!$C39)*INDEX('Base Case 5 - Forecasts'!$C$10:$CF$15,MATCH('Program Case 5 - Forecasts'!$B15,'Base Case 5 - Forecasts'!$B$10:$B$15,0),MATCH('Program Case 5 - Forecasts'!AZ$8,'Base Case 5 - Forecasts'!$C$8:$CF$8,0))+'Demographic-Economic'!$D$27*AZ25</f>
        <v>347711.18861644197</v>
      </c>
      <c r="BA15" s="133">
        <f ca="1">(1+'Case 5 Assumptions'!$C39)*INDEX('Base Case 5 - Forecasts'!$C$10:$CF$15,MATCH('Program Case 5 - Forecasts'!$B15,'Base Case 5 - Forecasts'!$B$10:$B$15,0),MATCH('Program Case 5 - Forecasts'!BA$8,'Base Case 5 - Forecasts'!$C$8:$CF$8,0))+'Demographic-Economic'!$D$27*BA25</f>
        <v>347181.34836468409</v>
      </c>
      <c r="BB15" s="133">
        <f ca="1">(1+'Case 5 Assumptions'!$C39)*INDEX('Base Case 5 - Forecasts'!$C$10:$CF$15,MATCH('Program Case 5 - Forecasts'!$B15,'Base Case 5 - Forecasts'!$B$10:$B$15,0),MATCH('Program Case 5 - Forecasts'!BB$8,'Base Case 5 - Forecasts'!$C$8:$CF$8,0))+'Demographic-Economic'!$D$27*BB25</f>
        <v>346099.31078383495</v>
      </c>
      <c r="BC15" s="133">
        <f ca="1">(1+'Case 5 Assumptions'!$C39)*INDEX('Base Case 5 - Forecasts'!$C$10:$CF$15,MATCH('Program Case 5 - Forecasts'!$B15,'Base Case 5 - Forecasts'!$B$10:$B$15,0),MATCH('Program Case 5 - Forecasts'!BC$8,'Base Case 5 - Forecasts'!$C$8:$CF$8,0))+'Demographic-Economic'!$D$27*BC25</f>
        <v>345020.64551930374</v>
      </c>
      <c r="BD15" s="133">
        <f ca="1">(1+'Case 5 Assumptions'!$C39)*INDEX('Base Case 5 - Forecasts'!$C$10:$CF$15,MATCH('Program Case 5 - Forecasts'!$B15,'Base Case 5 - Forecasts'!$B$10:$B$15,0),MATCH('Program Case 5 - Forecasts'!BD$8,'Base Case 5 - Forecasts'!$C$8:$CF$8,0))+'Demographic-Economic'!$D$27*BD25</f>
        <v>343945.342060811</v>
      </c>
      <c r="BE15" s="133">
        <f ca="1">(1+'Case 5 Assumptions'!$C39)*INDEX('Base Case 5 - Forecasts'!$C$10:$CF$15,MATCH('Program Case 5 - Forecasts'!$B15,'Base Case 5 - Forecasts'!$B$10:$B$15,0),MATCH('Program Case 5 - Forecasts'!BE$8,'Base Case 5 - Forecasts'!$C$8:$CF$8,0))+'Demographic-Economic'!$D$27*BE25</f>
        <v>342873.389930834</v>
      </c>
      <c r="BF15" s="133">
        <f ca="1">(1+'Case 5 Assumptions'!$C39)*INDEX('Base Case 5 - Forecasts'!$C$10:$CF$15,MATCH('Program Case 5 - Forecasts'!$B15,'Base Case 5 - Forecasts'!$B$10:$B$15,0),MATCH('Program Case 5 - Forecasts'!BF$8,'Base Case 5 - Forecasts'!$C$8:$CF$8,0))+'Demographic-Economic'!$D$27*BF25</f>
        <v>341804.77868450462</v>
      </c>
      <c r="BG15" s="133">
        <f ca="1">(1+'Case 5 Assumptions'!$C39)*INDEX('Base Case 5 - Forecasts'!$C$10:$CF$15,MATCH('Program Case 5 - Forecasts'!$B15,'Base Case 5 - Forecasts'!$B$10:$B$15,0),MATCH('Program Case 5 - Forecasts'!BG$8,'Base Case 5 - Forecasts'!$C$8:$CF$8,0))+'Demographic-Economic'!$D$27*BG25</f>
        <v>340739.4979095076</v>
      </c>
      <c r="BH15" s="133">
        <f ca="1">(1+'Case 5 Assumptions'!$C39)*INDEX('Base Case 5 - Forecasts'!$C$10:$CF$15,MATCH('Program Case 5 - Forecasts'!$B15,'Base Case 5 - Forecasts'!$B$10:$B$15,0),MATCH('Program Case 5 - Forecasts'!BH$8,'Base Case 5 - Forecasts'!$C$8:$CF$8,0))+'Demographic-Economic'!$D$27*BH25</f>
        <v>339677.53722597897</v>
      </c>
      <c r="BI15" s="133">
        <f ca="1">(1+'Case 5 Assumptions'!$C39)*INDEX('Base Case 5 - Forecasts'!$C$10:$CF$15,MATCH('Program Case 5 - Forecasts'!$B15,'Base Case 5 - Forecasts'!$B$10:$B$15,0),MATCH('Program Case 5 - Forecasts'!BI$8,'Base Case 5 - Forecasts'!$C$8:$CF$8,0))+'Demographic-Economic'!$D$27*BI25</f>
        <v>338618.88628640515</v>
      </c>
      <c r="BJ15" s="133">
        <f ca="1">(1+'Case 5 Assumptions'!$C39)*INDEX('Base Case 5 - Forecasts'!$C$10:$CF$15,MATCH('Program Case 5 - Forecasts'!$B15,'Base Case 5 - Forecasts'!$B$10:$B$15,0),MATCH('Program Case 5 - Forecasts'!BJ$8,'Base Case 5 - Forecasts'!$C$8:$CF$8,0))+'Demographic-Economic'!$D$27*BJ25</f>
        <v>337563.5347755219</v>
      </c>
      <c r="BK15" s="133">
        <f ca="1">(1+'Case 5 Assumptions'!$C39)*INDEX('Base Case 5 - Forecasts'!$C$10:$CF$15,MATCH('Program Case 5 - Forecasts'!$B15,'Base Case 5 - Forecasts'!$B$10:$B$15,0),MATCH('Program Case 5 - Forecasts'!BK$8,'Base Case 5 - Forecasts'!$C$8:$CF$8,0))+'Demographic-Economic'!$D$27*BK25</f>
        <v>336511.47241021384</v>
      </c>
      <c r="BL15" s="133">
        <f ca="1">(1+'Case 5 Assumptions'!$C39)*INDEX('Base Case 5 - Forecasts'!$C$10:$CF$15,MATCH('Program Case 5 - Forecasts'!$B15,'Base Case 5 - Forecasts'!$B$10:$B$15,0),MATCH('Program Case 5 - Forecasts'!BL$8,'Base Case 5 - Forecasts'!$C$8:$CF$8,0))+'Demographic-Economic'!$D$27*BL25</f>
        <v>334961.32500719366</v>
      </c>
      <c r="BM15" s="133">
        <f ca="1">(1+'Case 5 Assumptions'!$C39)*INDEX('Base Case 5 - Forecasts'!$C$10:$CF$15,MATCH('Program Case 5 - Forecasts'!$B15,'Base Case 5 - Forecasts'!$B$10:$B$15,0),MATCH('Program Case 5 - Forecasts'!BM$8,'Base Case 5 - Forecasts'!$C$8:$CF$8,0))+'Demographic-Economic'!$D$27*BM25</f>
        <v>333418.31839183782</v>
      </c>
      <c r="BN15" s="133">
        <f ca="1">(1+'Case 5 Assumptions'!$C39)*INDEX('Base Case 5 - Forecasts'!$C$10:$CF$15,MATCH('Program Case 5 - Forecasts'!$B15,'Base Case 5 - Forecasts'!$B$10:$B$15,0),MATCH('Program Case 5 - Forecasts'!BN$8,'Base Case 5 - Forecasts'!$C$8:$CF$8,0))+'Demographic-Economic'!$D$27*BN25</f>
        <v>331882.41966995288</v>
      </c>
      <c r="BO15" s="133">
        <f ca="1">(1+'Case 5 Assumptions'!$C39)*INDEX('Base Case 5 - Forecasts'!$C$10:$CF$15,MATCH('Program Case 5 - Forecasts'!$B15,'Base Case 5 - Forecasts'!$B$10:$B$15,0),MATCH('Program Case 5 - Forecasts'!BO$8,'Base Case 5 - Forecasts'!$C$8:$CF$8,0))+'Demographic-Economic'!$D$27*BO25</f>
        <v>330353.5960988733</v>
      </c>
      <c r="BP15" s="133">
        <f ca="1">(1+'Case 5 Assumptions'!$C39)*INDEX('Base Case 5 - Forecasts'!$C$10:$CF$15,MATCH('Program Case 5 - Forecasts'!$B15,'Base Case 5 - Forecasts'!$B$10:$B$15,0),MATCH('Program Case 5 - Forecasts'!BP$8,'Base Case 5 - Forecasts'!$C$8:$CF$8,0))+'Demographic-Economic'!$D$27*BP25</f>
        <v>328831.81508676329</v>
      </c>
      <c r="BQ15" s="133">
        <f ca="1">(1+'Case 5 Assumptions'!$C39)*INDEX('Base Case 5 - Forecasts'!$C$10:$CF$15,MATCH('Program Case 5 - Forecasts'!$B15,'Base Case 5 - Forecasts'!$B$10:$B$15,0),MATCH('Program Case 5 - Forecasts'!BQ$8,'Base Case 5 - Forecasts'!$C$8:$CF$8,0))+'Demographic-Economic'!$D$27*BQ25</f>
        <v>327317.04419192206</v>
      </c>
      <c r="BR15" s="133">
        <f ca="1">(1+'Case 5 Assumptions'!$C39)*INDEX('Base Case 5 - Forecasts'!$C$10:$CF$15,MATCH('Program Case 5 - Forecasts'!$B15,'Base Case 5 - Forecasts'!$B$10:$B$15,0),MATCH('Program Case 5 - Forecasts'!BR$8,'Base Case 5 - Forecasts'!$C$8:$CF$8,0))+'Demographic-Economic'!$D$27*BR25</f>
        <v>325809.25112209225</v>
      </c>
      <c r="BS15" s="133">
        <f ca="1">(1+'Case 5 Assumptions'!$C39)*INDEX('Base Case 5 - Forecasts'!$C$10:$CF$15,MATCH('Program Case 5 - Forecasts'!$B15,'Base Case 5 - Forecasts'!$B$10:$B$15,0),MATCH('Program Case 5 - Forecasts'!BS$8,'Base Case 5 - Forecasts'!$C$8:$CF$8,0))+'Demographic-Economic'!$D$27*BS25</f>
        <v>324308.40373377141</v>
      </c>
      <c r="BT15" s="133">
        <f ca="1">(1+'Case 5 Assumptions'!$C39)*INDEX('Base Case 5 - Forecasts'!$C$10:$CF$15,MATCH('Program Case 5 - Forecasts'!$B15,'Base Case 5 - Forecasts'!$B$10:$B$15,0),MATCH('Program Case 5 - Forecasts'!BT$8,'Base Case 5 - Forecasts'!$C$8:$CF$8,0))+'Demographic-Economic'!$D$27*BT25</f>
        <v>322814.47003152693</v>
      </c>
      <c r="BU15" s="133">
        <f ca="1">(1+'Case 5 Assumptions'!$C39)*INDEX('Base Case 5 - Forecasts'!$C$10:$CF$15,MATCH('Program Case 5 - Forecasts'!$B15,'Base Case 5 - Forecasts'!$B$10:$B$15,0),MATCH('Program Case 5 - Forecasts'!BU$8,'Base Case 5 - Forecasts'!$C$8:$CF$8,0))+'Demographic-Economic'!$D$27*BU25</f>
        <v>321327.41816731385</v>
      </c>
      <c r="BV15" s="133">
        <f ca="1">(1+'Case 5 Assumptions'!$C39)*INDEX('Base Case 5 - Forecasts'!$C$10:$CF$15,MATCH('Program Case 5 - Forecasts'!$B15,'Base Case 5 - Forecasts'!$B$10:$B$15,0),MATCH('Program Case 5 - Forecasts'!BV$8,'Base Case 5 - Forecasts'!$C$8:$CF$8,0))+'Demographic-Economic'!$D$27*BV25</f>
        <v>319431.13492382877</v>
      </c>
      <c r="BW15" s="133">
        <f ca="1">(1+'Case 5 Assumptions'!$C39)*INDEX('Base Case 5 - Forecasts'!$C$10:$CF$15,MATCH('Program Case 5 - Forecasts'!$B15,'Base Case 5 - Forecasts'!$B$10:$B$15,0),MATCH('Program Case 5 - Forecasts'!BW$8,'Base Case 5 - Forecasts'!$C$8:$CF$8,0))+'Demographic-Economic'!$D$27*BW25</f>
        <v>317546.04241582472</v>
      </c>
      <c r="BX15" s="133">
        <f ca="1">(1+'Case 5 Assumptions'!$C39)*INDEX('Base Case 5 - Forecasts'!$C$10:$CF$15,MATCH('Program Case 5 - Forecasts'!$B15,'Base Case 5 - Forecasts'!$B$10:$B$15,0),MATCH('Program Case 5 - Forecasts'!BX$8,'Base Case 5 - Forecasts'!$C$8:$CF$8,0))+'Demographic-Economic'!$D$27*BX25</f>
        <v>315672.07460223907</v>
      </c>
      <c r="BY15" s="133">
        <f ca="1">(1+'Case 5 Assumptions'!$C39)*INDEX('Base Case 5 - Forecasts'!$C$10:$CF$15,MATCH('Program Case 5 - Forecasts'!$B15,'Base Case 5 - Forecasts'!$B$10:$B$15,0),MATCH('Program Case 5 - Forecasts'!BY$8,'Base Case 5 - Forecasts'!$C$8:$CF$8,0))+'Demographic-Economic'!$D$27*BY25</f>
        <v>313809.16583174409</v>
      </c>
      <c r="BZ15" s="133">
        <f ca="1">(1+'Case 5 Assumptions'!$C39)*INDEX('Base Case 5 - Forecasts'!$C$10:$CF$15,MATCH('Program Case 5 - Forecasts'!$B15,'Base Case 5 - Forecasts'!$B$10:$B$15,0),MATCH('Program Case 5 - Forecasts'!BZ$8,'Base Case 5 - Forecasts'!$C$8:$CF$8,0))+'Demographic-Economic'!$D$27*BZ25</f>
        <v>311957.2508404472</v>
      </c>
      <c r="CA15" s="133">
        <f ca="1">(1+'Case 5 Assumptions'!$C39)*INDEX('Base Case 5 - Forecasts'!$C$10:$CF$15,MATCH('Program Case 5 - Forecasts'!$B15,'Base Case 5 - Forecasts'!$B$10:$B$15,0),MATCH('Program Case 5 - Forecasts'!CA$8,'Base Case 5 - Forecasts'!$C$8:$CF$8,0))+'Demographic-Economic'!$D$27*CA25</f>
        <v>310116.26474960451</v>
      </c>
      <c r="CB15" s="133">
        <f ca="1">(1+'Case 5 Assumptions'!$C39)*INDEX('Base Case 5 - Forecasts'!$C$10:$CF$15,MATCH('Program Case 5 - Forecasts'!$B15,'Base Case 5 - Forecasts'!$B$10:$B$15,0),MATCH('Program Case 5 - Forecasts'!CB$8,'Base Case 5 - Forecasts'!$C$8:$CF$8,0))+'Demographic-Economic'!$D$27*CB25</f>
        <v>308286.14306334784</v>
      </c>
      <c r="CC15" s="133">
        <f ca="1">(1+'Case 5 Assumptions'!$C39)*INDEX('Base Case 5 - Forecasts'!$C$10:$CF$15,MATCH('Program Case 5 - Forecasts'!$B15,'Base Case 5 - Forecasts'!$B$10:$B$15,0),MATCH('Program Case 5 - Forecasts'!CC$8,'Base Case 5 - Forecasts'!$C$8:$CF$8,0))+'Demographic-Economic'!$D$27*CC25</f>
        <v>306466.82166642533</v>
      </c>
      <c r="CD15" s="133">
        <f ca="1">(1+'Case 5 Assumptions'!$C39)*INDEX('Base Case 5 - Forecasts'!$C$10:$CF$15,MATCH('Program Case 5 - Forecasts'!$B15,'Base Case 5 - Forecasts'!$B$10:$B$15,0),MATCH('Program Case 5 - Forecasts'!CD$8,'Base Case 5 - Forecasts'!$C$8:$CF$8,0))+'Demographic-Economic'!$D$27*CD25</f>
        <v>304658.23682195501</v>
      </c>
      <c r="CE15" s="133">
        <f ca="1">(1+'Case 5 Assumptions'!$C39)*INDEX('Base Case 5 - Forecasts'!$C$10:$CF$15,MATCH('Program Case 5 - Forecasts'!$B15,'Base Case 5 - Forecasts'!$B$10:$B$15,0),MATCH('Program Case 5 - Forecasts'!CE$8,'Base Case 5 - Forecasts'!$C$8:$CF$8,0))+'Demographic-Economic'!$D$27*CE25</f>
        <v>302860.32516919228</v>
      </c>
      <c r="CF15" s="133">
        <f ca="1">(1+'Case 5 Assumptions'!$C39)*INDEX('Base Case 5 - Forecasts'!$C$10:$CF$15,MATCH('Program Case 5 - Forecasts'!$B15,'Base Case 5 - Forecasts'!$B$10:$B$15,0),MATCH('Program Case 5 - Forecasts'!CF$8,'Base Case 5 - Forecasts'!$C$8:$CF$8,0))+'Demographic-Economic'!$D$27*CF25</f>
        <v>301073.02372130979</v>
      </c>
    </row>
    <row r="16" spans="1:84" x14ac:dyDescent="0.2">
      <c r="B16" s="126" t="s">
        <v>115</v>
      </c>
      <c r="C16" s="134">
        <f t="shared" ref="C16:AH16" ca="1" si="3">SUM(C10:C15)</f>
        <v>15983544</v>
      </c>
      <c r="D16" s="134">
        <f t="shared" ca="1" si="3"/>
        <v>18097752</v>
      </c>
      <c r="E16" s="134">
        <f t="shared" ca="1" si="3"/>
        <v>18379116</v>
      </c>
      <c r="F16" s="148">
        <f t="shared" ca="1" si="3"/>
        <v>18497349.893656097</v>
      </c>
      <c r="G16" s="134">
        <f t="shared" ca="1" si="3"/>
        <v>18616344.392643217</v>
      </c>
      <c r="H16" s="134">
        <f t="shared" ca="1" si="3"/>
        <v>18730474.545779202</v>
      </c>
      <c r="I16" s="134">
        <f t="shared" ca="1" si="3"/>
        <v>18682914.251625862</v>
      </c>
      <c r="J16" s="134">
        <f t="shared" ca="1" si="3"/>
        <v>18803102.496632461</v>
      </c>
      <c r="K16" s="134">
        <f t="shared" ca="1" si="3"/>
        <v>18924063.919422954</v>
      </c>
      <c r="L16" s="134">
        <f t="shared" ca="1" si="3"/>
        <v>19045803.493893798</v>
      </c>
      <c r="M16" s="134">
        <f t="shared" ca="1" si="3"/>
        <v>19168326.225938793</v>
      </c>
      <c r="N16" s="134">
        <f t="shared" ca="1" si="3"/>
        <v>19250079.729740236</v>
      </c>
      <c r="O16" s="134">
        <f t="shared" ca="1" si="3"/>
        <v>19332181.914762203</v>
      </c>
      <c r="P16" s="134">
        <f t="shared" ca="1" si="3"/>
        <v>19414634.268140867</v>
      </c>
      <c r="Q16" s="134">
        <f t="shared" ca="1" si="3"/>
        <v>19497438.283355109</v>
      </c>
      <c r="R16" s="134">
        <f t="shared" ca="1" si="3"/>
        <v>19580595.460253514</v>
      </c>
      <c r="S16" s="134">
        <f t="shared" ca="1" si="3"/>
        <v>19664107.305081576</v>
      </c>
      <c r="T16" s="134">
        <f t="shared" ca="1" si="3"/>
        <v>19747975.330508992</v>
      </c>
      <c r="U16" s="134">
        <f t="shared" ca="1" si="3"/>
        <v>19832201.055657018</v>
      </c>
      <c r="V16" s="134">
        <f t="shared" ca="1" si="3"/>
        <v>19916786.00612602</v>
      </c>
      <c r="W16" s="134">
        <f t="shared" ca="1" si="3"/>
        <v>20001731.714023091</v>
      </c>
      <c r="X16" s="134">
        <f t="shared" ca="1" si="3"/>
        <v>20044184.789983522</v>
      </c>
      <c r="Y16" s="134">
        <f t="shared" ca="1" si="3"/>
        <v>20086727.97132504</v>
      </c>
      <c r="Z16" s="134">
        <f t="shared" ca="1" si="3"/>
        <v>20129361.449293617</v>
      </c>
      <c r="AA16" s="134">
        <f t="shared" ca="1" si="3"/>
        <v>20172085.415541131</v>
      </c>
      <c r="AB16" s="134">
        <f t="shared" ca="1" si="3"/>
        <v>20214900.062126253</v>
      </c>
      <c r="AC16" s="134">
        <f t="shared" ca="1" si="3"/>
        <v>20257805.581515267</v>
      </c>
      <c r="AD16" s="134">
        <f t="shared" ca="1" si="3"/>
        <v>20300802.16658299</v>
      </c>
      <c r="AE16" s="134">
        <f t="shared" ca="1" si="3"/>
        <v>20343890.010613583</v>
      </c>
      <c r="AF16" s="134">
        <f t="shared" ca="1" si="3"/>
        <v>20387069.307301469</v>
      </c>
      <c r="AG16" s="134">
        <f t="shared" ca="1" si="3"/>
        <v>20430340.250752158</v>
      </c>
      <c r="AH16" s="134">
        <f t="shared" ca="1" si="3"/>
        <v>20432720.161351237</v>
      </c>
      <c r="AI16" s="134">
        <f t="shared" ref="AI16:CF16" ca="1" si="4">SUM(AI10:AI15)</f>
        <v>20435100.349183802</v>
      </c>
      <c r="AJ16" s="134">
        <f t="shared" ca="1" si="4"/>
        <v>20437480.814282153</v>
      </c>
      <c r="AK16" s="134">
        <f t="shared" ca="1" si="4"/>
        <v>20439861.556678578</v>
      </c>
      <c r="AL16" s="134">
        <f t="shared" ca="1" si="4"/>
        <v>20442242.576405391</v>
      </c>
      <c r="AM16" s="134">
        <f t="shared" ca="1" si="4"/>
        <v>20444623.87349489</v>
      </c>
      <c r="AN16" s="134">
        <f t="shared" ca="1" si="4"/>
        <v>20447005.447979379</v>
      </c>
      <c r="AO16" s="134">
        <f t="shared" ca="1" si="4"/>
        <v>20449387.299891189</v>
      </c>
      <c r="AP16" s="134">
        <f t="shared" ca="1" si="4"/>
        <v>20451769.429262619</v>
      </c>
      <c r="AQ16" s="134">
        <f t="shared" ca="1" si="4"/>
        <v>20454151.836126007</v>
      </c>
      <c r="AR16" s="134">
        <f t="shared" ca="1" si="4"/>
        <v>20422983.920588203</v>
      </c>
      <c r="AS16" s="134">
        <f t="shared" ca="1" si="4"/>
        <v>20391863.498535667</v>
      </c>
      <c r="AT16" s="134">
        <f t="shared" ca="1" si="4"/>
        <v>20360790.497598112</v>
      </c>
      <c r="AU16" s="134">
        <f t="shared" ca="1" si="4"/>
        <v>20329764.845515523</v>
      </c>
      <c r="AV16" s="134">
        <f t="shared" ca="1" si="4"/>
        <v>20298786.470137995</v>
      </c>
      <c r="AW16" s="134">
        <f t="shared" ca="1" si="4"/>
        <v>20267855.299425561</v>
      </c>
      <c r="AX16" s="134">
        <f t="shared" ca="1" si="4"/>
        <v>20236971.261448041</v>
      </c>
      <c r="AY16" s="134">
        <f t="shared" ca="1" si="4"/>
        <v>20206134.284384839</v>
      </c>
      <c r="AZ16" s="134">
        <f t="shared" ca="1" si="4"/>
        <v>20175344.296524823</v>
      </c>
      <c r="BA16" s="134">
        <f t="shared" ca="1" si="4"/>
        <v>20144601.226266116</v>
      </c>
      <c r="BB16" s="134">
        <f t="shared" ca="1" si="4"/>
        <v>20081817.854749445</v>
      </c>
      <c r="BC16" s="134">
        <f t="shared" ca="1" si="4"/>
        <v>20019230.156092949</v>
      </c>
      <c r="BD16" s="134">
        <f t="shared" ca="1" si="4"/>
        <v>19956837.520455718</v>
      </c>
      <c r="BE16" s="134">
        <f t="shared" ca="1" si="4"/>
        <v>19894639.339897495</v>
      </c>
      <c r="BF16" s="134">
        <f t="shared" ca="1" si="4"/>
        <v>19832635.008372765</v>
      </c>
      <c r="BG16" s="134">
        <f t="shared" ca="1" si="4"/>
        <v>19770823.921724807</v>
      </c>
      <c r="BH16" s="134">
        <f t="shared" ca="1" si="4"/>
        <v>19709205.477679864</v>
      </c>
      <c r="BI16" s="134">
        <f t="shared" ca="1" si="4"/>
        <v>19647779.075841233</v>
      </c>
      <c r="BJ16" s="134">
        <f t="shared" ca="1" si="4"/>
        <v>19586544.117683429</v>
      </c>
      <c r="BK16" s="134">
        <f t="shared" ca="1" si="4"/>
        <v>19525500.00654636</v>
      </c>
      <c r="BL16" s="134">
        <f t="shared" ca="1" si="4"/>
        <v>19435555.366885096</v>
      </c>
      <c r="BM16" s="134">
        <f t="shared" ca="1" si="4"/>
        <v>19346025.059159048</v>
      </c>
      <c r="BN16" s="134">
        <f t="shared" ca="1" si="4"/>
        <v>19256907.174739163</v>
      </c>
      <c r="BO16" s="134">
        <f t="shared" ca="1" si="4"/>
        <v>19168199.813788529</v>
      </c>
      <c r="BP16" s="134">
        <f t="shared" ca="1" si="4"/>
        <v>19079901.085221868</v>
      </c>
      <c r="BQ16" s="134">
        <f t="shared" ca="1" si="4"/>
        <v>18992009.106665242</v>
      </c>
      <c r="BR16" s="134">
        <f t="shared" ca="1" si="4"/>
        <v>18904522.004415885</v>
      </c>
      <c r="BS16" s="134">
        <f t="shared" ca="1" si="4"/>
        <v>18817437.913402315</v>
      </c>
      <c r="BT16" s="134">
        <f t="shared" ca="1" si="4"/>
        <v>18730754.977144506</v>
      </c>
      <c r="BU16" s="134">
        <f t="shared" ca="1" si="4"/>
        <v>18644471.347714391</v>
      </c>
      <c r="BV16" s="134">
        <f t="shared" ca="1" si="4"/>
        <v>18534442.770626396</v>
      </c>
      <c r="BW16" s="134">
        <f t="shared" ca="1" si="4"/>
        <v>18425063.51673723</v>
      </c>
      <c r="BX16" s="134">
        <f t="shared" ca="1" si="4"/>
        <v>18316329.754127704</v>
      </c>
      <c r="BY16" s="134">
        <f t="shared" ca="1" si="4"/>
        <v>18208237.673492324</v>
      </c>
      <c r="BZ16" s="134">
        <f t="shared" ca="1" si="4"/>
        <v>18100783.488005862</v>
      </c>
      <c r="CA16" s="134">
        <f t="shared" ca="1" si="4"/>
        <v>17993963.43319067</v>
      </c>
      <c r="CB16" s="134">
        <f t="shared" ca="1" si="4"/>
        <v>17887773.766784806</v>
      </c>
      <c r="CC16" s="134">
        <f t="shared" ca="1" si="4"/>
        <v>17782210.768610954</v>
      </c>
      <c r="CD16" s="134">
        <f t="shared" ca="1" si="4"/>
        <v>17677270.740446039</v>
      </c>
      <c r="CE16" s="134">
        <f t="shared" ca="1" si="4"/>
        <v>17572950.005891722</v>
      </c>
      <c r="CF16" s="134">
        <f t="shared" ca="1" si="4"/>
        <v>17469244.910245568</v>
      </c>
    </row>
    <row r="17" spans="1:84" ht="16" customHeight="1" x14ac:dyDescent="0.2">
      <c r="B17" s="118" t="s">
        <v>220</v>
      </c>
      <c r="C17" s="165"/>
      <c r="D17" s="165"/>
      <c r="E17" s="165"/>
      <c r="F17" s="176">
        <f ca="1">SUM('Base Case 5 - Forecasts'!F10:F12,'Base Case 5 - Forecasts'!F14)-SUM('Program Case 5 - Forecasts'!F10:F12,'Program Case 5 - Forecasts'!F14)</f>
        <v>170410.57363671437</v>
      </c>
      <c r="G17" s="176">
        <f ca="1">SUM('Base Case 5 - Forecasts'!G10:G12,'Base Case 5 - Forecasts'!G14)-SUM('Program Case 5 - Forecasts'!G10:G12,'Program Case 5 - Forecasts'!G14)</f>
        <v>171506.83450373635</v>
      </c>
      <c r="H17" s="176">
        <f ca="1">SUM('Base Case 5 - Forecasts'!H10:H12,'Base Case 5 - Forecasts'!H14)-SUM('Program Case 5 - Forecasts'!H10:H12,'Program Case 5 - Forecasts'!H14)</f>
        <v>172610.14767897129</v>
      </c>
      <c r="I17" s="176">
        <f ca="1">SUM('Base Case 5 - Forecasts'!I10:I12,'Base Case 5 - Forecasts'!I14)-SUM('Program Case 5 - Forecasts'!I10:I12,'Program Case 5 - Forecasts'!I14)</f>
        <v>173720.55853032321</v>
      </c>
      <c r="J17" s="176">
        <f ca="1">SUM('Base Case 5 - Forecasts'!J10:J12,'Base Case 5 - Forecasts'!J14)-SUM('Program Case 5 - Forecasts'!J10:J12,'Program Case 5 - Forecasts'!J14)</f>
        <v>174838.11271753907</v>
      </c>
      <c r="K17" s="176">
        <f ca="1">SUM('Base Case 5 - Forecasts'!K10:K12,'Base Case 5 - Forecasts'!K14)-SUM('Program Case 5 - Forecasts'!K10:K12,'Program Case 5 - Forecasts'!K14)</f>
        <v>175962.856194105</v>
      </c>
      <c r="L17" s="176">
        <f ca="1">SUM('Base Case 5 - Forecasts'!L10:L12,'Base Case 5 - Forecasts'!L14)-SUM('Program Case 5 - Forecasts'!L10:L12,'Program Case 5 - Forecasts'!L14)</f>
        <v>177094.83520913124</v>
      </c>
      <c r="M17" s="176">
        <f ca="1">SUM('Base Case 5 - Forecasts'!M10:M12,'Base Case 5 - Forecasts'!M14)-SUM('Program Case 5 - Forecasts'!M10:M12,'Program Case 5 - Forecasts'!M14)</f>
        <v>178234.09630924091</v>
      </c>
      <c r="N17" s="176">
        <f ca="1">SUM('Base Case 5 - Forecasts'!N10:N12,'Base Case 5 - Forecasts'!N14)-SUM('Program Case 5 - Forecasts'!N10:N12,'Program Case 5 - Forecasts'!N14)</f>
        <v>178994.27023879439</v>
      </c>
      <c r="O17" s="176">
        <f ca="1">SUM('Base Case 5 - Forecasts'!O10:O12,'Base Case 5 - Forecasts'!O14)-SUM('Program Case 5 - Forecasts'!O10:O12,'Program Case 5 - Forecasts'!O14)</f>
        <v>179757.68633365631</v>
      </c>
      <c r="P17" s="176">
        <f ca="1">SUM('Base Case 5 - Forecasts'!P10:P12,'Base Case 5 - Forecasts'!P14)-SUM('Program Case 5 - Forecasts'!P10:P12,'Program Case 5 - Forecasts'!P14)</f>
        <v>180524.35842175409</v>
      </c>
      <c r="Q17" s="176">
        <f ca="1">SUM('Base Case 5 - Forecasts'!Q10:Q12,'Base Case 5 - Forecasts'!Q14)-SUM('Program Case 5 - Forecasts'!Q10:Q12,'Program Case 5 - Forecasts'!Q14)</f>
        <v>181294.30039000511</v>
      </c>
      <c r="R17" s="176">
        <f ca="1">SUM('Base Case 5 - Forecasts'!R10:R12,'Base Case 5 - Forecasts'!R14)-SUM('Program Case 5 - Forecasts'!R10:R12,'Program Case 5 - Forecasts'!R14)</f>
        <v>182067.52618454024</v>
      </c>
      <c r="S17" s="176">
        <f ca="1">SUM('Base Case 5 - Forecasts'!S10:S12,'Base Case 5 - Forecasts'!S14)-SUM('Program Case 5 - Forecasts'!S10:S12,'Program Case 5 - Forecasts'!S14)</f>
        <v>182844.04981100932</v>
      </c>
      <c r="T17" s="176">
        <f ca="1">SUM('Base Case 5 - Forecasts'!T10:T12,'Base Case 5 - Forecasts'!T14)-SUM('Program Case 5 - Forecasts'!T10:T12,'Program Case 5 - Forecasts'!T14)</f>
        <v>183623.88533472642</v>
      </c>
      <c r="U17" s="176">
        <f ca="1">SUM('Base Case 5 - Forecasts'!U10:U12,'Base Case 5 - Forecasts'!U14)-SUM('Program Case 5 - Forecasts'!U10:U12,'Program Case 5 - Forecasts'!U14)</f>
        <v>184407.04688106105</v>
      </c>
      <c r="V17" s="176">
        <f ca="1">SUM('Base Case 5 - Forecasts'!V10:V12,'Base Case 5 - Forecasts'!V14)-SUM('Program Case 5 - Forecasts'!V10:V12,'Program Case 5 - Forecasts'!V14)</f>
        <v>185193.54863559455</v>
      </c>
      <c r="W17" s="176">
        <f ca="1">SUM('Base Case 5 - Forecasts'!W10:W12,'Base Case 5 - Forecasts'!W14)-SUM('Program Case 5 - Forecasts'!W10:W12,'Program Case 5 - Forecasts'!W14)</f>
        <v>185983.40484442189</v>
      </c>
      <c r="X17" s="176">
        <f ca="1">SUM('Base Case 5 - Forecasts'!X10:X12,'Base Case 5 - Forecasts'!X14)-SUM('Program Case 5 - Forecasts'!X10:X12,'Program Case 5 - Forecasts'!X14)</f>
        <v>186378.14904588088</v>
      </c>
      <c r="Y17" s="176">
        <f ca="1">SUM('Base Case 5 - Forecasts'!Y10:Y12,'Base Case 5 - Forecasts'!Y14)-SUM('Program Case 5 - Forecasts'!Y10:Y12,'Program Case 5 - Forecasts'!Y14)</f>
        <v>186773.73108007386</v>
      </c>
      <c r="Z17" s="176">
        <f ca="1">SUM('Base Case 5 - Forecasts'!Z10:Z12,'Base Case 5 - Forecasts'!Z14)-SUM('Program Case 5 - Forecasts'!Z10:Z12,'Program Case 5 - Forecasts'!Z14)</f>
        <v>187170.15272527561</v>
      </c>
      <c r="AA17" s="176">
        <f ca="1">SUM('Base Case 5 - Forecasts'!AA10:AA12,'Base Case 5 - Forecasts'!AA14)-SUM('Program Case 5 - Forecasts'!AA10:AA12,'Program Case 5 - Forecasts'!AA14)</f>
        <v>187567.41576353461</v>
      </c>
      <c r="AB17" s="176">
        <f ca="1">SUM('Base Case 5 - Forecasts'!AB10:AB12,'Base Case 5 - Forecasts'!AB14)-SUM('Program Case 5 - Forecasts'!AB10:AB12,'Program Case 5 - Forecasts'!AB14)</f>
        <v>187965.52198068425</v>
      </c>
      <c r="AC17" s="176">
        <f ca="1">SUM('Base Case 5 - Forecasts'!AC10:AC12,'Base Case 5 - Forecasts'!AC14)-SUM('Program Case 5 - Forecasts'!AC10:AC12,'Program Case 5 - Forecasts'!AC14)</f>
        <v>188364.473166354</v>
      </c>
      <c r="AD17" s="176">
        <f ca="1">SUM('Base Case 5 - Forecasts'!AD10:AD12,'Base Case 5 - Forecasts'!AD14)-SUM('Program Case 5 - Forecasts'!AD10:AD12,'Program Case 5 - Forecasts'!AD14)</f>
        <v>188764.27111393958</v>
      </c>
      <c r="AE17" s="176">
        <f ca="1">SUM('Base Case 5 - Forecasts'!AE10:AE12,'Base Case 5 - Forecasts'!AE14)-SUM('Program Case 5 - Forecasts'!AE10:AE12,'Program Case 5 - Forecasts'!AE14)</f>
        <v>189164.91762068868</v>
      </c>
      <c r="AF17" s="176">
        <f ca="1">SUM('Base Case 5 - Forecasts'!AF10:AF12,'Base Case 5 - Forecasts'!AF14)-SUM('Program Case 5 - Forecasts'!AF10:AF12,'Program Case 5 - Forecasts'!AF14)</f>
        <v>189566.41448764503</v>
      </c>
      <c r="AG17" s="176">
        <f ca="1">SUM('Base Case 5 - Forecasts'!AG10:AG12,'Base Case 5 - Forecasts'!AG14)-SUM('Program Case 5 - Forecasts'!AG10:AG12,'Program Case 5 - Forecasts'!AG14)</f>
        <v>189968.76351965964</v>
      </c>
      <c r="AH17" s="176">
        <f ca="1">SUM('Base Case 5 - Forecasts'!AH10:AH12,'Base Case 5 - Forecasts'!AH14)-SUM('Program Case 5 - Forecasts'!AH10:AH12,'Program Case 5 - Forecasts'!AH14)</f>
        <v>189990.89279740304</v>
      </c>
      <c r="AI17" s="176">
        <f ca="1">SUM('Base Case 5 - Forecasts'!AI10:AI12,'Base Case 5 - Forecasts'!AI14)-SUM('Program Case 5 - Forecasts'!AI10:AI12,'Program Case 5 - Forecasts'!AI14)</f>
        <v>190013.02465296909</v>
      </c>
      <c r="AJ17" s="176">
        <f ca="1">SUM('Base Case 5 - Forecasts'!AJ10:AJ12,'Base Case 5 - Forecasts'!AJ14)-SUM('Program Case 5 - Forecasts'!AJ10:AJ12,'Program Case 5 - Forecasts'!AJ14)</f>
        <v>190035.15908664465</v>
      </c>
      <c r="AK17" s="176">
        <f ca="1">SUM('Base Case 5 - Forecasts'!AK10:AK12,'Base Case 5 - Forecasts'!AK14)-SUM('Program Case 5 - Forecasts'!AK10:AK12,'Program Case 5 - Forecasts'!AK14)</f>
        <v>190057.29609874636</v>
      </c>
      <c r="AL17" s="176">
        <f ca="1">SUM('Base Case 5 - Forecasts'!AL10:AL12,'Base Case 5 - Forecasts'!AL14)-SUM('Program Case 5 - Forecasts'!AL10:AL12,'Program Case 5 - Forecasts'!AL14)</f>
        <v>190079.43568956107</v>
      </c>
      <c r="AM17" s="176">
        <f ca="1">SUM('Base Case 5 - Forecasts'!AM10:AM12,'Base Case 5 - Forecasts'!AM14)-SUM('Program Case 5 - Forecasts'!AM10:AM12,'Program Case 5 - Forecasts'!AM14)</f>
        <v>190101.57785939798</v>
      </c>
      <c r="AN17" s="176">
        <f ca="1">SUM('Base Case 5 - Forecasts'!AN10:AN12,'Base Case 5 - Forecasts'!AN14)-SUM('Program Case 5 - Forecasts'!AN10:AN12,'Program Case 5 - Forecasts'!AN14)</f>
        <v>190123.72260855511</v>
      </c>
      <c r="AO17" s="176">
        <f ca="1">SUM('Base Case 5 - Forecasts'!AO10:AO12,'Base Case 5 - Forecasts'!AO14)-SUM('Program Case 5 - Forecasts'!AO10:AO12,'Program Case 5 - Forecasts'!AO14)</f>
        <v>190145.86993733421</v>
      </c>
      <c r="AP17" s="176">
        <f ca="1">SUM('Base Case 5 - Forecasts'!AP10:AP12,'Base Case 5 - Forecasts'!AP14)-SUM('Program Case 5 - Forecasts'!AP10:AP12,'Program Case 5 - Forecasts'!AP14)</f>
        <v>190168.0198460333</v>
      </c>
      <c r="AQ17" s="176">
        <f ca="1">SUM('Base Case 5 - Forecasts'!AQ10:AQ12,'Base Case 5 - Forecasts'!AQ14)-SUM('Program Case 5 - Forecasts'!AQ10:AQ12,'Program Case 5 - Forecasts'!AQ14)</f>
        <v>190190.17233495414</v>
      </c>
      <c r="AR17" s="176">
        <f ca="1">SUM('Base Case 5 - Forecasts'!AR10:AR12,'Base Case 5 - Forecasts'!AR14)-SUM('Program Case 5 - Forecasts'!AR10:AR12,'Program Case 5 - Forecasts'!AR14)</f>
        <v>189900.36167572811</v>
      </c>
      <c r="AS17" s="176">
        <f ca="1">SUM('Base Case 5 - Forecasts'!AS10:AS12,'Base Case 5 - Forecasts'!AS14)-SUM('Program Case 5 - Forecasts'!AS10:AS12,'Program Case 5 - Forecasts'!AS14)</f>
        <v>189610.99262827635</v>
      </c>
      <c r="AT17" s="176">
        <f ca="1">SUM('Base Case 5 - Forecasts'!AT10:AT12,'Base Case 5 - Forecasts'!AT14)-SUM('Program Case 5 - Forecasts'!AT10:AT12,'Program Case 5 - Forecasts'!AT14)</f>
        <v>189322.06451966241</v>
      </c>
      <c r="AU17" s="176">
        <f ca="1">SUM('Base Case 5 - Forecasts'!AU10:AU12,'Base Case 5 - Forecasts'!AU14)-SUM('Program Case 5 - Forecasts'!AU10:AU12,'Program Case 5 - Forecasts'!AU14)</f>
        <v>189033.57667799294</v>
      </c>
      <c r="AV17" s="176">
        <f ca="1">SUM('Base Case 5 - Forecasts'!AV10:AV12,'Base Case 5 - Forecasts'!AV14)-SUM('Program Case 5 - Forecasts'!AV10:AV12,'Program Case 5 - Forecasts'!AV14)</f>
        <v>188745.52843238786</v>
      </c>
      <c r="AW17" s="176">
        <f ca="1">SUM('Base Case 5 - Forecasts'!AW10:AW12,'Base Case 5 - Forecasts'!AW14)-SUM('Program Case 5 - Forecasts'!AW10:AW12,'Program Case 5 - Forecasts'!AW14)</f>
        <v>188457.91911299899</v>
      </c>
      <c r="AX17" s="176">
        <f ca="1">SUM('Base Case 5 - Forecasts'!AX10:AX12,'Base Case 5 - Forecasts'!AX14)-SUM('Program Case 5 - Forecasts'!AX10:AX12,'Program Case 5 - Forecasts'!AX14)</f>
        <v>188170.748050984</v>
      </c>
      <c r="AY17" s="176">
        <f ca="1">SUM('Base Case 5 - Forecasts'!AY10:AY12,'Base Case 5 - Forecasts'!AY14)-SUM('Program Case 5 - Forecasts'!AY10:AY12,'Program Case 5 - Forecasts'!AY14)</f>
        <v>187884.01457853615</v>
      </c>
      <c r="AZ17" s="176">
        <f ca="1">SUM('Base Case 5 - Forecasts'!AZ10:AZ12,'Base Case 5 - Forecasts'!AZ14)-SUM('Program Case 5 - Forecasts'!AZ10:AZ12,'Program Case 5 - Forecasts'!AZ14)</f>
        <v>187597.71802886203</v>
      </c>
      <c r="BA17" s="176">
        <f ca="1">SUM('Base Case 5 - Forecasts'!BA10:BA12,'Base Case 5 - Forecasts'!BA14)-SUM('Program Case 5 - Forecasts'!BA10:BA12,'Program Case 5 - Forecasts'!BA14)</f>
        <v>187311.85773616657</v>
      </c>
      <c r="BB17" s="176">
        <f ca="1">SUM('Base Case 5 - Forecasts'!BB10:BB12,'Base Case 5 - Forecasts'!BB14)-SUM('Program Case 5 - Forecasts'!BB10:BB12,'Program Case 5 - Forecasts'!BB14)</f>
        <v>186728.07502328604</v>
      </c>
      <c r="BC17" s="176">
        <f ca="1">SUM('Base Case 5 - Forecasts'!BC10:BC12,'Base Case 5 - Forecasts'!BC14)-SUM('Program Case 5 - Forecasts'!BC10:BC12,'Program Case 5 - Forecasts'!BC14)</f>
        <v>186146.1117481105</v>
      </c>
      <c r="BD17" s="176">
        <f ca="1">SUM('Base Case 5 - Forecasts'!BD10:BD12,'Base Case 5 - Forecasts'!BD14)-SUM('Program Case 5 - Forecasts'!BD10:BD12,'Program Case 5 - Forecasts'!BD14)</f>
        <v>185565.96224011108</v>
      </c>
      <c r="BE17" s="176">
        <f ca="1">SUM('Base Case 5 - Forecasts'!BE10:BE12,'Base Case 5 - Forecasts'!BE14)-SUM('Program Case 5 - Forecasts'!BE10:BE12,'Program Case 5 - Forecasts'!BE14)</f>
        <v>184987.62084643915</v>
      </c>
      <c r="BF17" s="176">
        <f ca="1">SUM('Base Case 5 - Forecasts'!BF10:BF12,'Base Case 5 - Forecasts'!BF14)-SUM('Program Case 5 - Forecasts'!BF10:BF12,'Program Case 5 - Forecasts'!BF14)</f>
        <v>184411.08193186298</v>
      </c>
      <c r="BG17" s="176">
        <f ca="1">SUM('Base Case 5 - Forecasts'!BG10:BG12,'Base Case 5 - Forecasts'!BG14)-SUM('Program Case 5 - Forecasts'!BG10:BG12,'Program Case 5 - Forecasts'!BG14)</f>
        <v>183836.33987870812</v>
      </c>
      <c r="BH17" s="176">
        <f ca="1">SUM('Base Case 5 - Forecasts'!BH10:BH12,'Base Case 5 - Forecasts'!BH14)-SUM('Program Case 5 - Forecasts'!BH10:BH12,'Program Case 5 - Forecasts'!BH14)</f>
        <v>183263.38908682391</v>
      </c>
      <c r="BI17" s="176">
        <f ca="1">SUM('Base Case 5 - Forecasts'!BI10:BI12,'Base Case 5 - Forecasts'!BI14)-SUM('Program Case 5 - Forecasts'!BI10:BI12,'Program Case 5 - Forecasts'!BI14)</f>
        <v>182692.22397348657</v>
      </c>
      <c r="BJ17" s="176">
        <f ca="1">SUM('Base Case 5 - Forecasts'!BJ10:BJ12,'Base Case 5 - Forecasts'!BJ14)-SUM('Program Case 5 - Forecasts'!BJ10:BJ12,'Program Case 5 - Forecasts'!BJ14)</f>
        <v>182122.83897340298</v>
      </c>
      <c r="BK17" s="176">
        <f ca="1">SUM('Base Case 5 - Forecasts'!BK10:BK12,'Base Case 5 - Forecasts'!BK14)-SUM('Program Case 5 - Forecasts'!BK10:BK12,'Program Case 5 - Forecasts'!BK14)</f>
        <v>181555.22853860259</v>
      </c>
      <c r="BL17" s="176">
        <f ca="1">SUM('Base Case 5 - Forecasts'!BL10:BL12,'Base Case 5 - Forecasts'!BL14)-SUM('Program Case 5 - Forecasts'!BL10:BL12,'Program Case 5 - Forecasts'!BL14)</f>
        <v>180718.89043693617</v>
      </c>
      <c r="BM17" s="176">
        <f ca="1">SUM('Base Case 5 - Forecasts'!BM10:BM12,'Base Case 5 - Forecasts'!BM14)-SUM('Program Case 5 - Forecasts'!BM10:BM12,'Program Case 5 - Forecasts'!BM14)</f>
        <v>179886.40494489297</v>
      </c>
      <c r="BN17" s="176">
        <f ca="1">SUM('Base Case 5 - Forecasts'!BN10:BN12,'Base Case 5 - Forecasts'!BN14)-SUM('Program Case 5 - Forecasts'!BN10:BN12,'Program Case 5 - Forecasts'!BN14)</f>
        <v>179057.75431534648</v>
      </c>
      <c r="BO17" s="176">
        <f ca="1">SUM('Base Case 5 - Forecasts'!BO10:BO12,'Base Case 5 - Forecasts'!BO14)-SUM('Program Case 5 - Forecasts'!BO10:BO12,'Program Case 5 - Forecasts'!BO14)</f>
        <v>178232.92088290676</v>
      </c>
      <c r="BP17" s="176">
        <f ca="1">SUM('Base Case 5 - Forecasts'!BP10:BP12,'Base Case 5 - Forecasts'!BP14)-SUM('Program Case 5 - Forecasts'!BP10:BP12,'Program Case 5 - Forecasts'!BP14)</f>
        <v>177411.88706358522</v>
      </c>
      <c r="BQ17" s="176">
        <f ca="1">SUM('Base Case 5 - Forecasts'!BQ10:BQ12,'Base Case 5 - Forecasts'!BQ14)-SUM('Program Case 5 - Forecasts'!BQ10:BQ12,'Program Case 5 - Forecasts'!BQ14)</f>
        <v>176594.6353543736</v>
      </c>
      <c r="BR17" s="176">
        <f ca="1">SUM('Base Case 5 - Forecasts'!BR10:BR12,'Base Case 5 - Forecasts'!BR14)-SUM('Program Case 5 - Forecasts'!BR10:BR12,'Program Case 5 - Forecasts'!BR14)</f>
        <v>175781.1483329013</v>
      </c>
      <c r="BS17" s="176">
        <f ca="1">SUM('Base Case 5 - Forecasts'!BS10:BS12,'Base Case 5 - Forecasts'!BS14)-SUM('Program Case 5 - Forecasts'!BS10:BS12,'Program Case 5 - Forecasts'!BS14)</f>
        <v>174971.40865705162</v>
      </c>
      <c r="BT17" s="176">
        <f ca="1">SUM('Base Case 5 - Forecasts'!BT10:BT12,'Base Case 5 - Forecasts'!BT14)-SUM('Program Case 5 - Forecasts'!BT10:BT12,'Program Case 5 - Forecasts'!BT14)</f>
        <v>174165.39906460792</v>
      </c>
      <c r="BU17" s="176">
        <f ca="1">SUM('Base Case 5 - Forecasts'!BU10:BU12,'Base Case 5 - Forecasts'!BU14)-SUM('Program Case 5 - Forecasts'!BU10:BU12,'Program Case 5 - Forecasts'!BU14)</f>
        <v>173363.10237283632</v>
      </c>
      <c r="BV17" s="176">
        <f ca="1">SUM('Base Case 5 - Forecasts'!BV10:BV12,'Base Case 5 - Forecasts'!BV14)-SUM('Program Case 5 - Forecasts'!BV10:BV12,'Program Case 5 - Forecasts'!BV14)</f>
        <v>172340.01648759842</v>
      </c>
      <c r="BW17" s="176">
        <f ca="1">SUM('Base Case 5 - Forecasts'!BW10:BW12,'Base Case 5 - Forecasts'!BW14)-SUM('Program Case 5 - Forecasts'!BW10:BW12,'Program Case 5 - Forecasts'!BW14)</f>
        <v>171322.96824654564</v>
      </c>
      <c r="BX17" s="176">
        <f ca="1">SUM('Base Case 5 - Forecasts'!BX10:BX12,'Base Case 5 - Forecasts'!BX14)-SUM('Program Case 5 - Forecasts'!BX10:BX12,'Program Case 5 - Forecasts'!BX14)</f>
        <v>170311.92201910913</v>
      </c>
      <c r="BY17" s="176">
        <f ca="1">SUM('Base Case 5 - Forecasts'!BY10:BY12,'Base Case 5 - Forecasts'!BY14)-SUM('Program Case 5 - Forecasts'!BY10:BY12,'Program Case 5 - Forecasts'!BY14)</f>
        <v>169306.84238497168</v>
      </c>
      <c r="BZ17" s="176">
        <f ca="1">SUM('Base Case 5 - Forecasts'!BZ10:BZ12,'Base Case 5 - Forecasts'!BZ14)-SUM('Program Case 5 - Forecasts'!BZ10:BZ12,'Program Case 5 - Forecasts'!BZ14)</f>
        <v>168307.69413284585</v>
      </c>
      <c r="CA17" s="176">
        <f ca="1">SUM('Base Case 5 - Forecasts'!CA10:CA12,'Base Case 5 - Forecasts'!CA14)-SUM('Program Case 5 - Forecasts'!CA10:CA12,'Program Case 5 - Forecasts'!CA14)</f>
        <v>167314.44225924276</v>
      </c>
      <c r="CB17" s="176">
        <f ca="1">SUM('Base Case 5 - Forecasts'!CB10:CB12,'Base Case 5 - Forecasts'!CB14)-SUM('Program Case 5 - Forecasts'!CB10:CB12,'Program Case 5 - Forecasts'!CB14)</f>
        <v>166327.05196725577</v>
      </c>
      <c r="CC17" s="176">
        <f ca="1">SUM('Base Case 5 - Forecasts'!CC10:CC12,'Base Case 5 - Forecasts'!CC14)-SUM('Program Case 5 - Forecasts'!CC10:CC12,'Program Case 5 - Forecasts'!CC14)</f>
        <v>165345.48866530322</v>
      </c>
      <c r="CD17" s="176">
        <f ca="1">SUM('Base Case 5 - Forecasts'!CD10:CD12,'Base Case 5 - Forecasts'!CD14)-SUM('Program Case 5 - Forecasts'!CD10:CD12,'Program Case 5 - Forecasts'!CD14)</f>
        <v>164369.71796596423</v>
      </c>
      <c r="CE17" s="176">
        <f ca="1">SUM('Base Case 5 - Forecasts'!CE10:CE12,'Base Case 5 - Forecasts'!CE14)-SUM('Program Case 5 - Forecasts'!CE10:CE12,'Program Case 5 - Forecasts'!CE14)</f>
        <v>163399.70568474196</v>
      </c>
      <c r="CF17" s="176">
        <f ca="1">SUM('Base Case 5 - Forecasts'!CF10:CF12,'Base Case 5 - Forecasts'!CF14)-SUM('Program Case 5 - Forecasts'!CF10:CF12,'Program Case 5 - Forecasts'!CF14)</f>
        <v>162435.41783888265</v>
      </c>
    </row>
    <row r="18" spans="1:84" ht="16" customHeight="1" x14ac:dyDescent="0.2">
      <c r="B18" s="118"/>
      <c r="C18" s="166"/>
      <c r="D18" s="166"/>
      <c r="E18" s="166"/>
      <c r="F18" s="179"/>
      <c r="G18" s="166"/>
      <c r="H18" s="166"/>
      <c r="I18" s="166"/>
      <c r="J18" s="166"/>
      <c r="K18" s="166"/>
      <c r="L18" s="166"/>
      <c r="M18" s="166"/>
      <c r="N18" s="166"/>
      <c r="O18" s="166"/>
      <c r="P18" s="166"/>
      <c r="Q18" s="166"/>
      <c r="R18" s="166"/>
      <c r="S18" s="166"/>
      <c r="T18" s="166"/>
      <c r="U18" s="166"/>
      <c r="V18" s="166"/>
      <c r="W18" s="166"/>
      <c r="X18" s="166"/>
      <c r="Y18" s="166"/>
      <c r="Z18" s="166"/>
      <c r="AA18" s="166"/>
      <c r="AB18" s="166"/>
      <c r="AC18" s="166"/>
      <c r="AD18" s="166"/>
      <c r="AE18" s="166"/>
      <c r="AF18" s="166"/>
      <c r="AG18" s="166"/>
      <c r="AH18" s="166"/>
      <c r="AI18" s="166"/>
      <c r="AJ18" s="166"/>
      <c r="AK18" s="166"/>
      <c r="AL18" s="166"/>
      <c r="AM18" s="166"/>
      <c r="AN18" s="166"/>
      <c r="AO18" s="166"/>
      <c r="AP18" s="166"/>
      <c r="AQ18" s="166"/>
      <c r="AR18" s="166"/>
      <c r="AS18" s="166"/>
      <c r="AT18" s="166"/>
      <c r="AU18" s="166"/>
      <c r="AV18" s="166"/>
      <c r="AW18" s="166"/>
      <c r="AX18" s="166"/>
      <c r="AY18" s="166"/>
      <c r="AZ18" s="166"/>
      <c r="BA18" s="166"/>
      <c r="BB18" s="166"/>
      <c r="BC18" s="166"/>
      <c r="BD18" s="166"/>
      <c r="BE18" s="166"/>
      <c r="BF18" s="166"/>
      <c r="BG18" s="166"/>
      <c r="BH18" s="166"/>
      <c r="BI18" s="166"/>
      <c r="BJ18" s="166"/>
      <c r="BK18" s="166"/>
      <c r="BL18" s="166"/>
      <c r="BM18" s="166"/>
      <c r="BN18" s="166"/>
      <c r="BO18" s="166"/>
      <c r="BP18" s="166"/>
      <c r="BQ18" s="166"/>
      <c r="BR18" s="166"/>
      <c r="BS18" s="166"/>
      <c r="BT18" s="166"/>
      <c r="BU18" s="166"/>
      <c r="BV18" s="166"/>
      <c r="BW18" s="166"/>
      <c r="BX18" s="166"/>
      <c r="BY18" s="166"/>
      <c r="BZ18" s="166"/>
      <c r="CA18" s="166"/>
      <c r="CB18" s="166"/>
      <c r="CC18" s="166"/>
      <c r="CD18" s="166"/>
      <c r="CE18" s="166"/>
      <c r="CF18" s="166"/>
    </row>
    <row r="19" spans="1:84" x14ac:dyDescent="0.2">
      <c r="A19" s="118"/>
      <c r="B19" s="128" t="s">
        <v>221</v>
      </c>
      <c r="C19" s="128"/>
      <c r="D19" s="128"/>
      <c r="E19" s="128"/>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c r="BX19" s="129"/>
      <c r="BY19" s="129"/>
      <c r="BZ19" s="129"/>
      <c r="CA19" s="129"/>
      <c r="CB19" s="129"/>
      <c r="CC19" s="129"/>
      <c r="CD19" s="129"/>
      <c r="CE19" s="129"/>
      <c r="CF19" s="129"/>
    </row>
    <row r="20" spans="1:84" x14ac:dyDescent="0.2">
      <c r="A20" s="118"/>
      <c r="B20" s="118" t="s">
        <v>222</v>
      </c>
      <c r="C20" s="164"/>
      <c r="D20" s="164"/>
      <c r="E20" s="164"/>
      <c r="F20" s="238"/>
      <c r="G20" s="238"/>
      <c r="H20" s="238"/>
      <c r="I20" s="238"/>
      <c r="J20" s="238"/>
      <c r="K20" s="238"/>
      <c r="L20" s="238"/>
      <c r="M20" s="238"/>
      <c r="N20" s="238"/>
      <c r="O20" s="238"/>
      <c r="P20" s="238"/>
      <c r="Q20" s="238"/>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c r="BQ20" s="238"/>
      <c r="BR20" s="238"/>
      <c r="BS20" s="238"/>
      <c r="BT20" s="238"/>
      <c r="BU20" s="238"/>
      <c r="BV20" s="238"/>
      <c r="BW20" s="238"/>
      <c r="BX20" s="238"/>
      <c r="BY20" s="238"/>
      <c r="BZ20" s="238"/>
      <c r="CA20" s="238"/>
      <c r="CB20" s="238"/>
      <c r="CC20" s="238"/>
      <c r="CD20" s="238"/>
      <c r="CE20" s="238"/>
      <c r="CF20" s="238"/>
    </row>
    <row r="21" spans="1:84" x14ac:dyDescent="0.2">
      <c r="A21" s="118"/>
      <c r="B21" s="118" t="s">
        <v>223</v>
      </c>
      <c r="C21" s="164"/>
      <c r="D21" s="164"/>
      <c r="E21" s="164"/>
      <c r="F21" s="133">
        <f ca="1">-F26/2</f>
        <v>-33413.837967983214</v>
      </c>
      <c r="G21" s="133">
        <f t="shared" ref="G21:BR21" ca="1" si="5">-G26/2</f>
        <v>-33628.791079163995</v>
      </c>
      <c r="H21" s="133">
        <f t="shared" ca="1" si="5"/>
        <v>-33845.126995876723</v>
      </c>
      <c r="I21" s="133">
        <f t="shared" ca="1" si="5"/>
        <v>-34062.85461378887</v>
      </c>
      <c r="J21" s="133">
        <f t="shared" ca="1" si="5"/>
        <v>-34281.982885791978</v>
      </c>
      <c r="K21" s="133">
        <f t="shared" ca="1" si="5"/>
        <v>-34502.520822373532</v>
      </c>
      <c r="L21" s="133">
        <f t="shared" ca="1" si="5"/>
        <v>-34724.477491986523</v>
      </c>
      <c r="M21" s="133">
        <f t="shared" ca="1" si="5"/>
        <v>-34947.862021419787</v>
      </c>
      <c r="N21" s="133">
        <f t="shared" ca="1" si="5"/>
        <v>-35096.915733096939</v>
      </c>
      <c r="O21" s="133">
        <f t="shared" ca="1" si="5"/>
        <v>-35246.605163462023</v>
      </c>
      <c r="P21" s="133">
        <f t="shared" ca="1" si="5"/>
        <v>-35396.933023873353</v>
      </c>
      <c r="Q21" s="133">
        <f t="shared" ca="1" si="5"/>
        <v>-35547.90203725591</v>
      </c>
      <c r="R21" s="133">
        <f t="shared" ca="1" si="5"/>
        <v>-35699.514938145148</v>
      </c>
      <c r="S21" s="133">
        <f t="shared" ca="1" si="5"/>
        <v>-35851.774472746925</v>
      </c>
      <c r="T21" s="133">
        <f t="shared" ca="1" si="5"/>
        <v>-36004.683398965964</v>
      </c>
      <c r="U21" s="133">
        <f t="shared" ca="1" si="5"/>
        <v>-36158.244486482559</v>
      </c>
      <c r="V21" s="133">
        <f t="shared" ca="1" si="5"/>
        <v>-36312.460516783249</v>
      </c>
      <c r="W21" s="133">
        <f t="shared" ca="1" si="5"/>
        <v>-36467.334283219985</v>
      </c>
      <c r="X21" s="133">
        <f t="shared" ca="1" si="5"/>
        <v>-36544.735107035471</v>
      </c>
      <c r="Y21" s="133">
        <f t="shared" ca="1" si="5"/>
        <v>-36622.300211779191</v>
      </c>
      <c r="Z21" s="133">
        <f t="shared" ca="1" si="5"/>
        <v>-36700.029946132476</v>
      </c>
      <c r="AA21" s="133">
        <f t="shared" ca="1" si="5"/>
        <v>-36777.92465951659</v>
      </c>
      <c r="AB21" s="133">
        <f t="shared" ca="1" si="5"/>
        <v>-36855.984702094953</v>
      </c>
      <c r="AC21" s="133">
        <f t="shared" ca="1" si="5"/>
        <v>-36934.210424775294</v>
      </c>
      <c r="AD21" s="133">
        <f t="shared" ca="1" si="5"/>
        <v>-37012.602179203845</v>
      </c>
      <c r="AE21" s="133">
        <f t="shared" ca="1" si="5"/>
        <v>-37091.160317782094</v>
      </c>
      <c r="AF21" s="133">
        <f t="shared" ca="1" si="5"/>
        <v>-37169.885193655893</v>
      </c>
      <c r="AG21" s="133">
        <f t="shared" ca="1" si="5"/>
        <v>-37248.777160717582</v>
      </c>
      <c r="AH21" s="133">
        <f t="shared" ca="1" si="5"/>
        <v>-37253.116234784909</v>
      </c>
      <c r="AI21" s="133">
        <f t="shared" ca="1" si="5"/>
        <v>-37257.455814307665</v>
      </c>
      <c r="AJ21" s="133">
        <f t="shared" ca="1" si="5"/>
        <v>-37261.795899342091</v>
      </c>
      <c r="AK21" s="133">
        <f t="shared" ca="1" si="5"/>
        <v>-37266.136489950266</v>
      </c>
      <c r="AL21" s="133">
        <f t="shared" ca="1" si="5"/>
        <v>-37270.477586188448</v>
      </c>
      <c r="AM21" s="133">
        <f t="shared" ca="1" si="5"/>
        <v>-37274.819188117253</v>
      </c>
      <c r="AN21" s="133">
        <f t="shared" ca="1" si="5"/>
        <v>-37279.161295795122</v>
      </c>
      <c r="AO21" s="133">
        <f t="shared" ca="1" si="5"/>
        <v>-37283.503909281222</v>
      </c>
      <c r="AP21" s="133">
        <f t="shared" ca="1" si="5"/>
        <v>-37287.847028633987</v>
      </c>
      <c r="AQ21" s="133">
        <f t="shared" ca="1" si="5"/>
        <v>-37292.190653912578</v>
      </c>
      <c r="AR21" s="133">
        <f t="shared" ca="1" si="5"/>
        <v>-37235.365034456496</v>
      </c>
      <c r="AS21" s="133">
        <f t="shared" ca="1" si="5"/>
        <v>-37178.626005544385</v>
      </c>
      <c r="AT21" s="133">
        <f t="shared" ca="1" si="5"/>
        <v>-37121.973435227927</v>
      </c>
      <c r="AU21" s="133">
        <f t="shared" ca="1" si="5"/>
        <v>-37065.407191763326</v>
      </c>
      <c r="AV21" s="133">
        <f t="shared" ca="1" si="5"/>
        <v>-37008.927143605462</v>
      </c>
      <c r="AW21" s="133">
        <f t="shared" ca="1" si="5"/>
        <v>-36952.533159411571</v>
      </c>
      <c r="AX21" s="133">
        <f t="shared" ca="1" si="5"/>
        <v>-36896.22510803608</v>
      </c>
      <c r="AY21" s="133">
        <f t="shared" ca="1" si="5"/>
        <v>-36840.0028585365</v>
      </c>
      <c r="AZ21" s="133">
        <f t="shared" ca="1" si="5"/>
        <v>-36783.86628016903</v>
      </c>
      <c r="BA21" s="133">
        <f t="shared" ca="1" si="5"/>
        <v>-36727.815242385601</v>
      </c>
      <c r="BB21" s="133">
        <f t="shared" ca="1" si="5"/>
        <v>-36613.348043781582</v>
      </c>
      <c r="BC21" s="133">
        <f t="shared" ca="1" si="5"/>
        <v>-36499.237597668725</v>
      </c>
      <c r="BD21" s="133">
        <f t="shared" ca="1" si="5"/>
        <v>-36385.482792178649</v>
      </c>
      <c r="BE21" s="133">
        <f t="shared" ca="1" si="5"/>
        <v>-36272.082518909643</v>
      </c>
      <c r="BF21" s="133">
        <f t="shared" ca="1" si="5"/>
        <v>-36159.03567291431</v>
      </c>
      <c r="BG21" s="133">
        <f t="shared" ca="1" si="5"/>
        <v>-36046.34115268787</v>
      </c>
      <c r="BH21" s="133">
        <f t="shared" ca="1" si="5"/>
        <v>-35933.997860161551</v>
      </c>
      <c r="BI21" s="133">
        <f t="shared" ca="1" si="5"/>
        <v>-35822.004700683647</v>
      </c>
      <c r="BJ21" s="133">
        <f t="shared" ca="1" si="5"/>
        <v>-35710.360583020192</v>
      </c>
      <c r="BK21" s="133">
        <f t="shared" ca="1" si="5"/>
        <v>-35599.064419333845</v>
      </c>
      <c r="BL21" s="133">
        <f t="shared" ca="1" si="5"/>
        <v>-35435.076556262</v>
      </c>
      <c r="BM21" s="133">
        <f t="shared" ca="1" si="5"/>
        <v>-35271.84410684176</v>
      </c>
      <c r="BN21" s="133">
        <f t="shared" ca="1" si="5"/>
        <v>-35109.363591244408</v>
      </c>
      <c r="BO21" s="133">
        <f t="shared" ca="1" si="5"/>
        <v>-34947.631545667995</v>
      </c>
      <c r="BP21" s="133">
        <f t="shared" ca="1" si="5"/>
        <v>-34786.644522271614</v>
      </c>
      <c r="BQ21" s="133">
        <f t="shared" ca="1" si="5"/>
        <v>-34626.399089092869</v>
      </c>
      <c r="BR21" s="133">
        <f t="shared" ca="1" si="5"/>
        <v>-34466.891829980646</v>
      </c>
      <c r="BS21" s="133">
        <f t="shared" ref="BS21:CF21" ca="1" si="6">-BS26/2</f>
        <v>-34308.119344519931</v>
      </c>
      <c r="BT21" s="133">
        <f t="shared" ca="1" si="6"/>
        <v>-34150.078247962338</v>
      </c>
      <c r="BU21" s="133">
        <f t="shared" ca="1" si="6"/>
        <v>-33992.765171144376</v>
      </c>
      <c r="BV21" s="133">
        <f t="shared" ca="1" si="6"/>
        <v>-33792.160095607534</v>
      </c>
      <c r="BW21" s="133">
        <f t="shared" ca="1" si="6"/>
        <v>-33592.738871871697</v>
      </c>
      <c r="BX21" s="133">
        <f t="shared" ca="1" si="6"/>
        <v>-33394.49451355081</v>
      </c>
      <c r="BY21" s="133">
        <f t="shared" ca="1" si="6"/>
        <v>-33197.420075484646</v>
      </c>
      <c r="BZ21" s="133">
        <f t="shared" ca="1" si="6"/>
        <v>-33001.508653499186</v>
      </c>
      <c r="CA21" s="133">
        <f t="shared" ca="1" si="6"/>
        <v>-32806.753384165248</v>
      </c>
      <c r="CB21" s="133">
        <f t="shared" ca="1" si="6"/>
        <v>-32613.147444559956</v>
      </c>
      <c r="CC21" s="133">
        <f t="shared" ca="1" si="6"/>
        <v>-32420.684052020242</v>
      </c>
      <c r="CD21" s="133">
        <f t="shared" ca="1" si="6"/>
        <v>-32229.356463914555</v>
      </c>
      <c r="CE21" s="133">
        <f t="shared" ca="1" si="6"/>
        <v>-32039.157977400388</v>
      </c>
      <c r="CF21" s="133">
        <f t="shared" ca="1" si="6"/>
        <v>-31850.081929192678</v>
      </c>
    </row>
    <row r="22" spans="1:84" x14ac:dyDescent="0.2">
      <c r="B22" s="118" t="s">
        <v>224</v>
      </c>
      <c r="C22" s="164"/>
      <c r="D22" s="164"/>
      <c r="E22" s="164"/>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8"/>
      <c r="BI22" s="238"/>
      <c r="BJ22" s="238"/>
      <c r="BK22" s="238"/>
      <c r="BL22" s="238"/>
      <c r="BM22" s="238"/>
      <c r="BN22" s="238"/>
      <c r="BO22" s="238"/>
      <c r="BP22" s="238"/>
      <c r="BQ22" s="238"/>
      <c r="BR22" s="238"/>
      <c r="BS22" s="238"/>
      <c r="BT22" s="238"/>
      <c r="BU22" s="238"/>
      <c r="BV22" s="238"/>
      <c r="BW22" s="238"/>
      <c r="BX22" s="238"/>
      <c r="BY22" s="238"/>
      <c r="BZ22" s="238"/>
      <c r="CA22" s="238"/>
      <c r="CB22" s="238"/>
      <c r="CC22" s="238"/>
      <c r="CD22" s="238"/>
      <c r="CE22" s="238"/>
      <c r="CF22" s="238"/>
    </row>
    <row r="23" spans="1:84" x14ac:dyDescent="0.2">
      <c r="B23" s="118" t="s">
        <v>225</v>
      </c>
      <c r="C23" s="164"/>
      <c r="D23" s="164"/>
      <c r="E23" s="240"/>
      <c r="F23" s="133">
        <f ca="1">IF(F26&lt;F27,F26,F27)</f>
        <v>66827.675935966428</v>
      </c>
      <c r="G23" s="133">
        <f t="shared" ref="G23:BR23" ca="1" si="7">IF(G26&lt;G27,G26,G27)</f>
        <v>67257.58215832799</v>
      </c>
      <c r="H23" s="133">
        <f ca="1">IF(H26&lt;H27,H26,H27)</f>
        <v>31701.993065809362</v>
      </c>
      <c r="I23" s="133">
        <f t="shared" ca="1" si="7"/>
        <v>0</v>
      </c>
      <c r="J23" s="133">
        <f t="shared" ca="1" si="7"/>
        <v>0</v>
      </c>
      <c r="K23" s="133">
        <f t="shared" ca="1" si="7"/>
        <v>0</v>
      </c>
      <c r="L23" s="133">
        <f t="shared" ca="1" si="7"/>
        <v>0</v>
      </c>
      <c r="M23" s="133">
        <f t="shared" ca="1" si="7"/>
        <v>0</v>
      </c>
      <c r="N23" s="133">
        <f t="shared" ca="1" si="7"/>
        <v>0</v>
      </c>
      <c r="O23" s="133">
        <f t="shared" ca="1" si="7"/>
        <v>0</v>
      </c>
      <c r="P23" s="133">
        <f t="shared" ca="1" si="7"/>
        <v>0</v>
      </c>
      <c r="Q23" s="133">
        <f t="shared" ca="1" si="7"/>
        <v>0</v>
      </c>
      <c r="R23" s="133">
        <f t="shared" ca="1" si="7"/>
        <v>0</v>
      </c>
      <c r="S23" s="133">
        <f t="shared" ca="1" si="7"/>
        <v>0</v>
      </c>
      <c r="T23" s="133">
        <f t="shared" ca="1" si="7"/>
        <v>0</v>
      </c>
      <c r="U23" s="133">
        <f t="shared" ca="1" si="7"/>
        <v>0</v>
      </c>
      <c r="V23" s="133">
        <f t="shared" ca="1" si="7"/>
        <v>0</v>
      </c>
      <c r="W23" s="133">
        <f t="shared" ca="1" si="7"/>
        <v>0</v>
      </c>
      <c r="X23" s="133">
        <f t="shared" ca="1" si="7"/>
        <v>0</v>
      </c>
      <c r="Y23" s="133">
        <f t="shared" ca="1" si="7"/>
        <v>0</v>
      </c>
      <c r="Z23" s="133">
        <f t="shared" ca="1" si="7"/>
        <v>0</v>
      </c>
      <c r="AA23" s="133">
        <f t="shared" ca="1" si="7"/>
        <v>0</v>
      </c>
      <c r="AB23" s="133">
        <f t="shared" ca="1" si="7"/>
        <v>0</v>
      </c>
      <c r="AC23" s="133">
        <f t="shared" ca="1" si="7"/>
        <v>0</v>
      </c>
      <c r="AD23" s="133">
        <f t="shared" ca="1" si="7"/>
        <v>0</v>
      </c>
      <c r="AE23" s="133">
        <f t="shared" ca="1" si="7"/>
        <v>0</v>
      </c>
      <c r="AF23" s="133">
        <f t="shared" ca="1" si="7"/>
        <v>0</v>
      </c>
      <c r="AG23" s="133">
        <f t="shared" ca="1" si="7"/>
        <v>0</v>
      </c>
      <c r="AH23" s="133">
        <f t="shared" ca="1" si="7"/>
        <v>0</v>
      </c>
      <c r="AI23" s="133">
        <f t="shared" ca="1" si="7"/>
        <v>0</v>
      </c>
      <c r="AJ23" s="133">
        <f t="shared" ca="1" si="7"/>
        <v>0</v>
      </c>
      <c r="AK23" s="133">
        <f t="shared" ca="1" si="7"/>
        <v>0</v>
      </c>
      <c r="AL23" s="133">
        <f t="shared" ca="1" si="7"/>
        <v>0</v>
      </c>
      <c r="AM23" s="133">
        <f t="shared" ca="1" si="7"/>
        <v>0</v>
      </c>
      <c r="AN23" s="133">
        <f t="shared" ca="1" si="7"/>
        <v>0</v>
      </c>
      <c r="AO23" s="133">
        <f t="shared" ca="1" si="7"/>
        <v>0</v>
      </c>
      <c r="AP23" s="133">
        <f t="shared" ca="1" si="7"/>
        <v>0</v>
      </c>
      <c r="AQ23" s="133">
        <f t="shared" ca="1" si="7"/>
        <v>0</v>
      </c>
      <c r="AR23" s="133">
        <f t="shared" ca="1" si="7"/>
        <v>0</v>
      </c>
      <c r="AS23" s="133">
        <f t="shared" ca="1" si="7"/>
        <v>0</v>
      </c>
      <c r="AT23" s="133">
        <f t="shared" ca="1" si="7"/>
        <v>0</v>
      </c>
      <c r="AU23" s="133">
        <f t="shared" ca="1" si="7"/>
        <v>0</v>
      </c>
      <c r="AV23" s="133">
        <f t="shared" ca="1" si="7"/>
        <v>0</v>
      </c>
      <c r="AW23" s="133">
        <f t="shared" ca="1" si="7"/>
        <v>0</v>
      </c>
      <c r="AX23" s="133">
        <f t="shared" ca="1" si="7"/>
        <v>0</v>
      </c>
      <c r="AY23" s="133">
        <f t="shared" ca="1" si="7"/>
        <v>0</v>
      </c>
      <c r="AZ23" s="133">
        <f t="shared" ca="1" si="7"/>
        <v>0</v>
      </c>
      <c r="BA23" s="133">
        <f t="shared" ca="1" si="7"/>
        <v>0</v>
      </c>
      <c r="BB23" s="133">
        <f t="shared" ca="1" si="7"/>
        <v>0</v>
      </c>
      <c r="BC23" s="133">
        <f t="shared" ca="1" si="7"/>
        <v>0</v>
      </c>
      <c r="BD23" s="133">
        <f t="shared" ca="1" si="7"/>
        <v>0</v>
      </c>
      <c r="BE23" s="133">
        <f t="shared" ca="1" si="7"/>
        <v>0</v>
      </c>
      <c r="BF23" s="133">
        <f t="shared" ca="1" si="7"/>
        <v>0</v>
      </c>
      <c r="BG23" s="133">
        <f t="shared" ca="1" si="7"/>
        <v>0</v>
      </c>
      <c r="BH23" s="133">
        <f t="shared" ca="1" si="7"/>
        <v>0</v>
      </c>
      <c r="BI23" s="133">
        <f t="shared" ca="1" si="7"/>
        <v>0</v>
      </c>
      <c r="BJ23" s="133">
        <f t="shared" ca="1" si="7"/>
        <v>0</v>
      </c>
      <c r="BK23" s="133">
        <f t="shared" ca="1" si="7"/>
        <v>0</v>
      </c>
      <c r="BL23" s="133">
        <f t="shared" ca="1" si="7"/>
        <v>0</v>
      </c>
      <c r="BM23" s="133">
        <f t="shared" ca="1" si="7"/>
        <v>0</v>
      </c>
      <c r="BN23" s="133">
        <f t="shared" ca="1" si="7"/>
        <v>0</v>
      </c>
      <c r="BO23" s="133">
        <f t="shared" ca="1" si="7"/>
        <v>0</v>
      </c>
      <c r="BP23" s="133">
        <f t="shared" ca="1" si="7"/>
        <v>0</v>
      </c>
      <c r="BQ23" s="133">
        <f t="shared" ca="1" si="7"/>
        <v>0</v>
      </c>
      <c r="BR23" s="133">
        <f t="shared" ca="1" si="7"/>
        <v>0</v>
      </c>
      <c r="BS23" s="133">
        <f t="shared" ref="BS23:CF23" ca="1" si="8">IF(BS26&lt;BS27,BS26,BS27)</f>
        <v>0</v>
      </c>
      <c r="BT23" s="133">
        <f t="shared" ca="1" si="8"/>
        <v>0</v>
      </c>
      <c r="BU23" s="133">
        <f t="shared" ca="1" si="8"/>
        <v>0</v>
      </c>
      <c r="BV23" s="133">
        <f t="shared" ca="1" si="8"/>
        <v>0</v>
      </c>
      <c r="BW23" s="133">
        <f t="shared" ca="1" si="8"/>
        <v>0</v>
      </c>
      <c r="BX23" s="133">
        <f t="shared" ca="1" si="8"/>
        <v>0</v>
      </c>
      <c r="BY23" s="133">
        <f t="shared" ca="1" si="8"/>
        <v>0</v>
      </c>
      <c r="BZ23" s="133">
        <f t="shared" ca="1" si="8"/>
        <v>0</v>
      </c>
      <c r="CA23" s="133">
        <f t="shared" ca="1" si="8"/>
        <v>0</v>
      </c>
      <c r="CB23" s="133">
        <f t="shared" ca="1" si="8"/>
        <v>0</v>
      </c>
      <c r="CC23" s="133">
        <f t="shared" ca="1" si="8"/>
        <v>0</v>
      </c>
      <c r="CD23" s="133">
        <f t="shared" ca="1" si="8"/>
        <v>0</v>
      </c>
      <c r="CE23" s="133">
        <f t="shared" ca="1" si="8"/>
        <v>0</v>
      </c>
      <c r="CF23" s="133">
        <f t="shared" ca="1" si="8"/>
        <v>0</v>
      </c>
    </row>
    <row r="24" spans="1:84" x14ac:dyDescent="0.2">
      <c r="B24" s="118" t="s">
        <v>226</v>
      </c>
      <c r="C24" s="164"/>
      <c r="D24" s="164"/>
      <c r="E24" s="164"/>
      <c r="F24" s="133">
        <f ca="1">-F26/2</f>
        <v>-33413.837967983214</v>
      </c>
      <c r="G24" s="133">
        <f t="shared" ref="G24:BR24" ca="1" si="9">-G26/2</f>
        <v>-33628.791079163995</v>
      </c>
      <c r="H24" s="133">
        <f t="shared" ca="1" si="9"/>
        <v>-33845.126995876723</v>
      </c>
      <c r="I24" s="133">
        <f t="shared" ca="1" si="9"/>
        <v>-34062.85461378887</v>
      </c>
      <c r="J24" s="133">
        <f t="shared" ca="1" si="9"/>
        <v>-34281.982885791978</v>
      </c>
      <c r="K24" s="133">
        <f t="shared" ca="1" si="9"/>
        <v>-34502.520822373532</v>
      </c>
      <c r="L24" s="133">
        <f t="shared" ca="1" si="9"/>
        <v>-34724.477491986523</v>
      </c>
      <c r="M24" s="133">
        <f t="shared" ca="1" si="9"/>
        <v>-34947.862021419787</v>
      </c>
      <c r="N24" s="133">
        <f t="shared" ca="1" si="9"/>
        <v>-35096.915733096939</v>
      </c>
      <c r="O24" s="133">
        <f t="shared" ca="1" si="9"/>
        <v>-35246.605163462023</v>
      </c>
      <c r="P24" s="133">
        <f t="shared" ca="1" si="9"/>
        <v>-35396.933023873353</v>
      </c>
      <c r="Q24" s="133">
        <f t="shared" ca="1" si="9"/>
        <v>-35547.90203725591</v>
      </c>
      <c r="R24" s="133">
        <f t="shared" ca="1" si="9"/>
        <v>-35699.514938145148</v>
      </c>
      <c r="S24" s="133">
        <f t="shared" ca="1" si="9"/>
        <v>-35851.774472746925</v>
      </c>
      <c r="T24" s="133">
        <f t="shared" ca="1" si="9"/>
        <v>-36004.683398965964</v>
      </c>
      <c r="U24" s="133">
        <f t="shared" ca="1" si="9"/>
        <v>-36158.244486482559</v>
      </c>
      <c r="V24" s="133">
        <f t="shared" ca="1" si="9"/>
        <v>-36312.460516783249</v>
      </c>
      <c r="W24" s="133">
        <f t="shared" ca="1" si="9"/>
        <v>-36467.334283219985</v>
      </c>
      <c r="X24" s="133">
        <f t="shared" ca="1" si="9"/>
        <v>-36544.735107035471</v>
      </c>
      <c r="Y24" s="133">
        <f t="shared" ca="1" si="9"/>
        <v>-36622.300211779191</v>
      </c>
      <c r="Z24" s="133">
        <f t="shared" ca="1" si="9"/>
        <v>-36700.029946132476</v>
      </c>
      <c r="AA24" s="133">
        <f t="shared" ca="1" si="9"/>
        <v>-36777.92465951659</v>
      </c>
      <c r="AB24" s="133">
        <f t="shared" ca="1" si="9"/>
        <v>-36855.984702094953</v>
      </c>
      <c r="AC24" s="133">
        <f t="shared" ca="1" si="9"/>
        <v>-36934.210424775294</v>
      </c>
      <c r="AD24" s="133">
        <f t="shared" ca="1" si="9"/>
        <v>-37012.602179203845</v>
      </c>
      <c r="AE24" s="133">
        <f t="shared" ca="1" si="9"/>
        <v>-37091.160317782094</v>
      </c>
      <c r="AF24" s="133">
        <f t="shared" ca="1" si="9"/>
        <v>-37169.885193655893</v>
      </c>
      <c r="AG24" s="133">
        <f t="shared" ca="1" si="9"/>
        <v>-37248.777160717582</v>
      </c>
      <c r="AH24" s="133">
        <f t="shared" ca="1" si="9"/>
        <v>-37253.116234784909</v>
      </c>
      <c r="AI24" s="133">
        <f t="shared" ca="1" si="9"/>
        <v>-37257.455814307665</v>
      </c>
      <c r="AJ24" s="133">
        <f t="shared" ca="1" si="9"/>
        <v>-37261.795899342091</v>
      </c>
      <c r="AK24" s="133">
        <f t="shared" ca="1" si="9"/>
        <v>-37266.136489950266</v>
      </c>
      <c r="AL24" s="133">
        <f t="shared" ca="1" si="9"/>
        <v>-37270.477586188448</v>
      </c>
      <c r="AM24" s="133">
        <f t="shared" ca="1" si="9"/>
        <v>-37274.819188117253</v>
      </c>
      <c r="AN24" s="133">
        <f t="shared" ca="1" si="9"/>
        <v>-37279.161295795122</v>
      </c>
      <c r="AO24" s="133">
        <f t="shared" ca="1" si="9"/>
        <v>-37283.503909281222</v>
      </c>
      <c r="AP24" s="133">
        <f t="shared" ca="1" si="9"/>
        <v>-37287.847028633987</v>
      </c>
      <c r="AQ24" s="133">
        <f t="shared" ca="1" si="9"/>
        <v>-37292.190653912578</v>
      </c>
      <c r="AR24" s="133">
        <f t="shared" ca="1" si="9"/>
        <v>-37235.365034456496</v>
      </c>
      <c r="AS24" s="133">
        <f t="shared" ca="1" si="9"/>
        <v>-37178.626005544385</v>
      </c>
      <c r="AT24" s="133">
        <f t="shared" ca="1" si="9"/>
        <v>-37121.973435227927</v>
      </c>
      <c r="AU24" s="133">
        <f t="shared" ca="1" si="9"/>
        <v>-37065.407191763326</v>
      </c>
      <c r="AV24" s="133">
        <f t="shared" ca="1" si="9"/>
        <v>-37008.927143605462</v>
      </c>
      <c r="AW24" s="133">
        <f t="shared" ca="1" si="9"/>
        <v>-36952.533159411571</v>
      </c>
      <c r="AX24" s="133">
        <f t="shared" ca="1" si="9"/>
        <v>-36896.22510803608</v>
      </c>
      <c r="AY24" s="133">
        <f t="shared" ca="1" si="9"/>
        <v>-36840.0028585365</v>
      </c>
      <c r="AZ24" s="133">
        <f t="shared" ca="1" si="9"/>
        <v>-36783.86628016903</v>
      </c>
      <c r="BA24" s="133">
        <f t="shared" ca="1" si="9"/>
        <v>-36727.815242385601</v>
      </c>
      <c r="BB24" s="133">
        <f t="shared" ca="1" si="9"/>
        <v>-36613.348043781582</v>
      </c>
      <c r="BC24" s="133">
        <f t="shared" ca="1" si="9"/>
        <v>-36499.237597668725</v>
      </c>
      <c r="BD24" s="133">
        <f t="shared" ca="1" si="9"/>
        <v>-36385.482792178649</v>
      </c>
      <c r="BE24" s="133">
        <f t="shared" ca="1" si="9"/>
        <v>-36272.082518909643</v>
      </c>
      <c r="BF24" s="133">
        <f t="shared" ca="1" si="9"/>
        <v>-36159.03567291431</v>
      </c>
      <c r="BG24" s="133">
        <f t="shared" ca="1" si="9"/>
        <v>-36046.34115268787</v>
      </c>
      <c r="BH24" s="133">
        <f t="shared" ca="1" si="9"/>
        <v>-35933.997860161551</v>
      </c>
      <c r="BI24" s="133">
        <f t="shared" ca="1" si="9"/>
        <v>-35822.004700683647</v>
      </c>
      <c r="BJ24" s="133">
        <f t="shared" ca="1" si="9"/>
        <v>-35710.360583020192</v>
      </c>
      <c r="BK24" s="133">
        <f t="shared" ca="1" si="9"/>
        <v>-35599.064419333845</v>
      </c>
      <c r="BL24" s="133">
        <f t="shared" ca="1" si="9"/>
        <v>-35435.076556262</v>
      </c>
      <c r="BM24" s="133">
        <f t="shared" ca="1" si="9"/>
        <v>-35271.84410684176</v>
      </c>
      <c r="BN24" s="133">
        <f t="shared" ca="1" si="9"/>
        <v>-35109.363591244408</v>
      </c>
      <c r="BO24" s="133">
        <f t="shared" ca="1" si="9"/>
        <v>-34947.631545667995</v>
      </c>
      <c r="BP24" s="133">
        <f t="shared" ca="1" si="9"/>
        <v>-34786.644522271614</v>
      </c>
      <c r="BQ24" s="133">
        <f t="shared" ca="1" si="9"/>
        <v>-34626.399089092869</v>
      </c>
      <c r="BR24" s="133">
        <f t="shared" ca="1" si="9"/>
        <v>-34466.891829980646</v>
      </c>
      <c r="BS24" s="133">
        <f t="shared" ref="BS24:CF24" ca="1" si="10">-BS26/2</f>
        <v>-34308.119344519931</v>
      </c>
      <c r="BT24" s="133">
        <f t="shared" ca="1" si="10"/>
        <v>-34150.078247962338</v>
      </c>
      <c r="BU24" s="133">
        <f t="shared" ca="1" si="10"/>
        <v>-33992.765171144376</v>
      </c>
      <c r="BV24" s="133">
        <f t="shared" ca="1" si="10"/>
        <v>-33792.160095607534</v>
      </c>
      <c r="BW24" s="133">
        <f t="shared" ca="1" si="10"/>
        <v>-33592.738871871697</v>
      </c>
      <c r="BX24" s="133">
        <f t="shared" ca="1" si="10"/>
        <v>-33394.49451355081</v>
      </c>
      <c r="BY24" s="133">
        <f t="shared" ca="1" si="10"/>
        <v>-33197.420075484646</v>
      </c>
      <c r="BZ24" s="133">
        <f t="shared" ca="1" si="10"/>
        <v>-33001.508653499186</v>
      </c>
      <c r="CA24" s="133">
        <f t="shared" ca="1" si="10"/>
        <v>-32806.753384165248</v>
      </c>
      <c r="CB24" s="133">
        <f t="shared" ca="1" si="10"/>
        <v>-32613.147444559956</v>
      </c>
      <c r="CC24" s="133">
        <f t="shared" ca="1" si="10"/>
        <v>-32420.684052020242</v>
      </c>
      <c r="CD24" s="133">
        <f t="shared" ca="1" si="10"/>
        <v>-32229.356463914555</v>
      </c>
      <c r="CE24" s="133">
        <f t="shared" ca="1" si="10"/>
        <v>-32039.157977400388</v>
      </c>
      <c r="CF24" s="133">
        <f t="shared" ca="1" si="10"/>
        <v>-31850.081929192678</v>
      </c>
    </row>
    <row r="25" spans="1:84" x14ac:dyDescent="0.2">
      <c r="B25" s="118" t="s">
        <v>227</v>
      </c>
      <c r="C25" s="164"/>
      <c r="D25" s="164"/>
      <c r="E25" s="164"/>
      <c r="F25" s="133">
        <f t="shared" ref="F25:BQ25" ca="1" si="11">IF(IF(F26&gt;F27, F26-F27,0) &gt; F29, F29, IF(F26&gt;F27, F26-F27,0))</f>
        <v>0</v>
      </c>
      <c r="G25" s="133">
        <f t="shared" ca="1" si="11"/>
        <v>0</v>
      </c>
      <c r="H25" s="133">
        <f t="shared" ca="1" si="11"/>
        <v>33780.478886999997</v>
      </c>
      <c r="I25" s="133">
        <f t="shared" ca="1" si="11"/>
        <v>0</v>
      </c>
      <c r="J25" s="133">
        <f t="shared" ca="1" si="11"/>
        <v>0</v>
      </c>
      <c r="K25" s="133">
        <f t="shared" ca="1" si="11"/>
        <v>0</v>
      </c>
      <c r="L25" s="133">
        <f t="shared" ca="1" si="11"/>
        <v>0</v>
      </c>
      <c r="M25" s="133">
        <f t="shared" ca="1" si="11"/>
        <v>0</v>
      </c>
      <c r="N25" s="133">
        <f t="shared" ca="1" si="11"/>
        <v>0</v>
      </c>
      <c r="O25" s="133">
        <f t="shared" ca="1" si="11"/>
        <v>0</v>
      </c>
      <c r="P25" s="133">
        <f t="shared" ca="1" si="11"/>
        <v>0</v>
      </c>
      <c r="Q25" s="133">
        <f t="shared" ca="1" si="11"/>
        <v>0</v>
      </c>
      <c r="R25" s="133">
        <f t="shared" ca="1" si="11"/>
        <v>0</v>
      </c>
      <c r="S25" s="133">
        <f t="shared" ca="1" si="11"/>
        <v>0</v>
      </c>
      <c r="T25" s="133">
        <f t="shared" ca="1" si="11"/>
        <v>0</v>
      </c>
      <c r="U25" s="133">
        <f t="shared" ca="1" si="11"/>
        <v>0</v>
      </c>
      <c r="V25" s="133">
        <f t="shared" ca="1" si="11"/>
        <v>0</v>
      </c>
      <c r="W25" s="133">
        <f t="shared" ca="1" si="11"/>
        <v>0</v>
      </c>
      <c r="X25" s="133">
        <f t="shared" ca="1" si="11"/>
        <v>0</v>
      </c>
      <c r="Y25" s="133">
        <f t="shared" ca="1" si="11"/>
        <v>0</v>
      </c>
      <c r="Z25" s="133">
        <f t="shared" ca="1" si="11"/>
        <v>0</v>
      </c>
      <c r="AA25" s="133">
        <f t="shared" ca="1" si="11"/>
        <v>0</v>
      </c>
      <c r="AB25" s="133">
        <f t="shared" ca="1" si="11"/>
        <v>0</v>
      </c>
      <c r="AC25" s="133">
        <f t="shared" ca="1" si="11"/>
        <v>0</v>
      </c>
      <c r="AD25" s="133">
        <f t="shared" ca="1" si="11"/>
        <v>0</v>
      </c>
      <c r="AE25" s="133">
        <f t="shared" ca="1" si="11"/>
        <v>0</v>
      </c>
      <c r="AF25" s="133">
        <f t="shared" ca="1" si="11"/>
        <v>0</v>
      </c>
      <c r="AG25" s="133">
        <f t="shared" ca="1" si="11"/>
        <v>0</v>
      </c>
      <c r="AH25" s="133">
        <f t="shared" ca="1" si="11"/>
        <v>0</v>
      </c>
      <c r="AI25" s="133">
        <f t="shared" ca="1" si="11"/>
        <v>0</v>
      </c>
      <c r="AJ25" s="133">
        <f t="shared" ca="1" si="11"/>
        <v>0</v>
      </c>
      <c r="AK25" s="133">
        <f t="shared" ca="1" si="11"/>
        <v>0</v>
      </c>
      <c r="AL25" s="133">
        <f t="shared" ca="1" si="11"/>
        <v>0</v>
      </c>
      <c r="AM25" s="133">
        <f t="shared" ca="1" si="11"/>
        <v>0</v>
      </c>
      <c r="AN25" s="133">
        <f t="shared" ca="1" si="11"/>
        <v>0</v>
      </c>
      <c r="AO25" s="133">
        <f t="shared" ca="1" si="11"/>
        <v>0</v>
      </c>
      <c r="AP25" s="133">
        <f t="shared" ca="1" si="11"/>
        <v>0</v>
      </c>
      <c r="AQ25" s="133">
        <f t="shared" ca="1" si="11"/>
        <v>0</v>
      </c>
      <c r="AR25" s="133">
        <f t="shared" ca="1" si="11"/>
        <v>0</v>
      </c>
      <c r="AS25" s="133">
        <f t="shared" ca="1" si="11"/>
        <v>0</v>
      </c>
      <c r="AT25" s="133">
        <f t="shared" ca="1" si="11"/>
        <v>0</v>
      </c>
      <c r="AU25" s="133">
        <f t="shared" ca="1" si="11"/>
        <v>0</v>
      </c>
      <c r="AV25" s="133">
        <f t="shared" ca="1" si="11"/>
        <v>0</v>
      </c>
      <c r="AW25" s="133">
        <f t="shared" ca="1" si="11"/>
        <v>0</v>
      </c>
      <c r="AX25" s="133">
        <f t="shared" ca="1" si="11"/>
        <v>0</v>
      </c>
      <c r="AY25" s="133">
        <f t="shared" ca="1" si="11"/>
        <v>0</v>
      </c>
      <c r="AZ25" s="133">
        <f t="shared" ca="1" si="11"/>
        <v>0</v>
      </c>
      <c r="BA25" s="133">
        <f t="shared" ca="1" si="11"/>
        <v>0</v>
      </c>
      <c r="BB25" s="133">
        <f t="shared" ca="1" si="11"/>
        <v>0</v>
      </c>
      <c r="BC25" s="133">
        <f t="shared" ca="1" si="11"/>
        <v>0</v>
      </c>
      <c r="BD25" s="133">
        <f t="shared" ca="1" si="11"/>
        <v>0</v>
      </c>
      <c r="BE25" s="133">
        <f t="shared" ca="1" si="11"/>
        <v>0</v>
      </c>
      <c r="BF25" s="133">
        <f t="shared" ca="1" si="11"/>
        <v>0</v>
      </c>
      <c r="BG25" s="133">
        <f t="shared" ca="1" si="11"/>
        <v>0</v>
      </c>
      <c r="BH25" s="133">
        <f t="shared" ca="1" si="11"/>
        <v>0</v>
      </c>
      <c r="BI25" s="133">
        <f t="shared" ca="1" si="11"/>
        <v>0</v>
      </c>
      <c r="BJ25" s="133">
        <f t="shared" ca="1" si="11"/>
        <v>0</v>
      </c>
      <c r="BK25" s="133">
        <f t="shared" ca="1" si="11"/>
        <v>0</v>
      </c>
      <c r="BL25" s="133">
        <f t="shared" ca="1" si="11"/>
        <v>0</v>
      </c>
      <c r="BM25" s="133">
        <f t="shared" ca="1" si="11"/>
        <v>0</v>
      </c>
      <c r="BN25" s="133">
        <f t="shared" ca="1" si="11"/>
        <v>0</v>
      </c>
      <c r="BO25" s="133">
        <f t="shared" ca="1" si="11"/>
        <v>0</v>
      </c>
      <c r="BP25" s="133">
        <f t="shared" ca="1" si="11"/>
        <v>0</v>
      </c>
      <c r="BQ25" s="133">
        <f t="shared" ca="1" si="11"/>
        <v>0</v>
      </c>
      <c r="BR25" s="133">
        <f t="shared" ref="BR25:CF25" ca="1" si="12">IF(IF(BR26&gt;BR27, BR26-BR27,0) &gt; BR29, BR29, IF(BR26&gt;BR27, BR26-BR27,0))</f>
        <v>0</v>
      </c>
      <c r="BS25" s="133">
        <f t="shared" ca="1" si="12"/>
        <v>0</v>
      </c>
      <c r="BT25" s="133">
        <f t="shared" ca="1" si="12"/>
        <v>0</v>
      </c>
      <c r="BU25" s="133">
        <f t="shared" ca="1" si="12"/>
        <v>0</v>
      </c>
      <c r="BV25" s="133">
        <f t="shared" ca="1" si="12"/>
        <v>0</v>
      </c>
      <c r="BW25" s="133">
        <f t="shared" ca="1" si="12"/>
        <v>0</v>
      </c>
      <c r="BX25" s="133">
        <f t="shared" ca="1" si="12"/>
        <v>0</v>
      </c>
      <c r="BY25" s="133">
        <f t="shared" ca="1" si="12"/>
        <v>0</v>
      </c>
      <c r="BZ25" s="133">
        <f t="shared" ca="1" si="12"/>
        <v>0</v>
      </c>
      <c r="CA25" s="133">
        <f t="shared" ca="1" si="12"/>
        <v>0</v>
      </c>
      <c r="CB25" s="133">
        <f t="shared" ca="1" si="12"/>
        <v>0</v>
      </c>
      <c r="CC25" s="133">
        <f t="shared" ca="1" si="12"/>
        <v>0</v>
      </c>
      <c r="CD25" s="133">
        <f t="shared" ca="1" si="12"/>
        <v>0</v>
      </c>
      <c r="CE25" s="133">
        <f t="shared" ca="1" si="12"/>
        <v>0</v>
      </c>
      <c r="CF25" s="133">
        <f t="shared" ca="1" si="12"/>
        <v>0</v>
      </c>
    </row>
    <row r="26" spans="1:84" x14ac:dyDescent="0.2">
      <c r="B26" s="126" t="s">
        <v>115</v>
      </c>
      <c r="C26" s="164"/>
      <c r="D26" s="164"/>
      <c r="E26" s="164"/>
      <c r="F26" s="148">
        <f ca="1">F17/'Demographic-Economic'!$D$27</f>
        <v>66827.675935966428</v>
      </c>
      <c r="G26" s="148">
        <f ca="1">G17/'Demographic-Economic'!$D$27</f>
        <v>67257.58215832799</v>
      </c>
      <c r="H26" s="148">
        <f ca="1">H17/'Demographic-Economic'!$D$27</f>
        <v>67690.253991753445</v>
      </c>
      <c r="I26" s="148">
        <f ca="1">I17/'Demographic-Economic'!$D$27</f>
        <v>68125.70922757774</v>
      </c>
      <c r="J26" s="148">
        <f ca="1">J17/'Demographic-Economic'!$D$27</f>
        <v>68563.965771583957</v>
      </c>
      <c r="K26" s="148">
        <f ca="1">K17/'Demographic-Economic'!$D$27</f>
        <v>69005.041644747063</v>
      </c>
      <c r="L26" s="148">
        <f ca="1">L17/'Demographic-Economic'!$D$27</f>
        <v>69448.954983973046</v>
      </c>
      <c r="M26" s="148">
        <f ca="1">M17/'Demographic-Economic'!$D$27</f>
        <v>69895.724042839574</v>
      </c>
      <c r="N26" s="148">
        <f ca="1">N17/'Demographic-Economic'!$D$27</f>
        <v>70193.831466193878</v>
      </c>
      <c r="O26" s="148">
        <f ca="1">O17/'Demographic-Economic'!$D$27</f>
        <v>70493.210326924047</v>
      </c>
      <c r="P26" s="148">
        <f ca="1">P17/'Demographic-Economic'!$D$27</f>
        <v>70793.866047746706</v>
      </c>
      <c r="Q26" s="148">
        <f ca="1">Q17/'Demographic-Economic'!$D$27</f>
        <v>71095.80407451182</v>
      </c>
      <c r="R26" s="148">
        <f ca="1">R17/'Demographic-Economic'!$D$27</f>
        <v>71399.029876290297</v>
      </c>
      <c r="S26" s="148">
        <f ca="1">S17/'Demographic-Economic'!$D$27</f>
        <v>71703.548945493851</v>
      </c>
      <c r="T26" s="148">
        <f ca="1">T17/'Demographic-Economic'!$D$27</f>
        <v>72009.366797931929</v>
      </c>
      <c r="U26" s="148">
        <f ca="1">U17/'Demographic-Economic'!$D$27</f>
        <v>72316.488972965119</v>
      </c>
      <c r="V26" s="148">
        <f ca="1">V17/'Demographic-Economic'!$D$27</f>
        <v>72624.921033566497</v>
      </c>
      <c r="W26" s="148">
        <f ca="1">W17/'Demographic-Economic'!$D$27</f>
        <v>72934.66856643997</v>
      </c>
      <c r="X26" s="148">
        <f ca="1">X17/'Demographic-Economic'!$D$27</f>
        <v>73089.470214070941</v>
      </c>
      <c r="Y26" s="148">
        <f ca="1">Y17/'Demographic-Economic'!$D$27</f>
        <v>73244.600423558382</v>
      </c>
      <c r="Z26" s="148">
        <f ca="1">Z17/'Demographic-Economic'!$D$27</f>
        <v>73400.059892264951</v>
      </c>
      <c r="AA26" s="148">
        <f ca="1">AA17/'Demographic-Economic'!$D$27</f>
        <v>73555.849319033179</v>
      </c>
      <c r="AB26" s="148">
        <f ca="1">AB17/'Demographic-Economic'!$D$27</f>
        <v>73711.969404189906</v>
      </c>
      <c r="AC26" s="148">
        <f ca="1">AC17/'Demographic-Economic'!$D$27</f>
        <v>73868.420849550588</v>
      </c>
      <c r="AD26" s="148">
        <f ca="1">AD17/'Demographic-Economic'!$D$27</f>
        <v>74025.204358407689</v>
      </c>
      <c r="AE26" s="148">
        <f ca="1">AE17/'Demographic-Economic'!$D$27</f>
        <v>74182.320635564189</v>
      </c>
      <c r="AF26" s="148">
        <f ca="1">AF17/'Demographic-Economic'!$D$27</f>
        <v>74339.770387311786</v>
      </c>
      <c r="AG26" s="148">
        <f ca="1">AG17/'Demographic-Economic'!$D$27</f>
        <v>74497.554321435164</v>
      </c>
      <c r="AH26" s="148">
        <f ca="1">AH17/'Demographic-Economic'!$D$27</f>
        <v>74506.232469569819</v>
      </c>
      <c r="AI26" s="148">
        <f ca="1">AI17/'Demographic-Economic'!$D$27</f>
        <v>74514.911628615329</v>
      </c>
      <c r="AJ26" s="148">
        <f ca="1">AJ17/'Demographic-Economic'!$D$27</f>
        <v>74523.591798684181</v>
      </c>
      <c r="AK26" s="148">
        <f ca="1">AK17/'Demographic-Economic'!$D$27</f>
        <v>74532.272979900532</v>
      </c>
      <c r="AL26" s="148">
        <f ca="1">AL17/'Demographic-Economic'!$D$27</f>
        <v>74540.955172376896</v>
      </c>
      <c r="AM26" s="148">
        <f ca="1">AM17/'Demographic-Economic'!$D$27</f>
        <v>74549.638376234507</v>
      </c>
      <c r="AN26" s="148">
        <f ca="1">AN17/'Demographic-Economic'!$D$27</f>
        <v>74558.322591590244</v>
      </c>
      <c r="AO26" s="148">
        <f ca="1">AO17/'Demographic-Economic'!$D$27</f>
        <v>74567.007818562444</v>
      </c>
      <c r="AP26" s="148">
        <f ca="1">AP17/'Demographic-Economic'!$D$27</f>
        <v>74575.694057267974</v>
      </c>
      <c r="AQ26" s="148">
        <f ca="1">AQ17/'Demographic-Economic'!$D$27</f>
        <v>74584.381307825155</v>
      </c>
      <c r="AR26" s="148">
        <f ca="1">AR17/'Demographic-Economic'!$D$27</f>
        <v>74470.730068912992</v>
      </c>
      <c r="AS26" s="148">
        <f ca="1">AS17/'Demographic-Economic'!$D$27</f>
        <v>74357.252011088771</v>
      </c>
      <c r="AT26" s="148">
        <f ca="1">AT17/'Demographic-Economic'!$D$27</f>
        <v>74243.946870455853</v>
      </c>
      <c r="AU26" s="148">
        <f ca="1">AU17/'Demographic-Economic'!$D$27</f>
        <v>74130.814383526653</v>
      </c>
      <c r="AV26" s="148">
        <f ca="1">AV17/'Demographic-Economic'!$D$27</f>
        <v>74017.854287210925</v>
      </c>
      <c r="AW26" s="148">
        <f ca="1">AW17/'Demographic-Economic'!$D$27</f>
        <v>73905.066318823141</v>
      </c>
      <c r="AX26" s="148">
        <f ca="1">AX17/'Demographic-Economic'!$D$27</f>
        <v>73792.45021607216</v>
      </c>
      <c r="AY26" s="148">
        <f ca="1">AY17/'Demographic-Economic'!$D$27</f>
        <v>73680.005717073</v>
      </c>
      <c r="AZ26" s="148">
        <f ca="1">AZ17/'Demographic-Economic'!$D$27</f>
        <v>73567.73256033806</v>
      </c>
      <c r="BA26" s="148">
        <f ca="1">BA17/'Demographic-Economic'!$D$27</f>
        <v>73455.630484771202</v>
      </c>
      <c r="BB26" s="148">
        <f ca="1">BB17/'Demographic-Economic'!$D$27</f>
        <v>73226.696087563163</v>
      </c>
      <c r="BC26" s="148">
        <f ca="1">BC17/'Demographic-Economic'!$D$27</f>
        <v>72998.475195337451</v>
      </c>
      <c r="BD26" s="148">
        <f ca="1">BD17/'Demographic-Economic'!$D$27</f>
        <v>72770.965584357298</v>
      </c>
      <c r="BE26" s="148">
        <f ca="1">BE17/'Demographic-Economic'!$D$27</f>
        <v>72544.165037819286</v>
      </c>
      <c r="BF26" s="148">
        <f ca="1">BF17/'Demographic-Economic'!$D$27</f>
        <v>72318.071345828619</v>
      </c>
      <c r="BG26" s="148">
        <f ca="1">BG17/'Demographic-Economic'!$D$27</f>
        <v>72092.68230537574</v>
      </c>
      <c r="BH26" s="148">
        <f ca="1">BH17/'Demographic-Economic'!$D$27</f>
        <v>71867.995720323102</v>
      </c>
      <c r="BI26" s="148">
        <f ca="1">BI17/'Demographic-Economic'!$D$27</f>
        <v>71644.009401367293</v>
      </c>
      <c r="BJ26" s="148">
        <f ca="1">BJ17/'Demographic-Economic'!$D$27</f>
        <v>71420.721166040385</v>
      </c>
      <c r="BK26" s="148">
        <f ca="1">BK17/'Demographic-Economic'!$D$27</f>
        <v>71198.12883866769</v>
      </c>
      <c r="BL26" s="148">
        <f ca="1">BL17/'Demographic-Economic'!$D$27</f>
        <v>70870.153112524</v>
      </c>
      <c r="BM26" s="148">
        <f ca="1">BM17/'Demographic-Economic'!$D$27</f>
        <v>70543.688213683519</v>
      </c>
      <c r="BN26" s="148">
        <f ca="1">BN17/'Demographic-Economic'!$D$27</f>
        <v>70218.727182488816</v>
      </c>
      <c r="BO26" s="148">
        <f ca="1">BO17/'Demographic-Economic'!$D$27</f>
        <v>69895.26309133599</v>
      </c>
      <c r="BP26" s="148">
        <f ca="1">BP17/'Demographic-Economic'!$D$27</f>
        <v>69573.289044543228</v>
      </c>
      <c r="BQ26" s="148">
        <f ca="1">BQ17/'Demographic-Economic'!$D$27</f>
        <v>69252.798178185738</v>
      </c>
      <c r="BR26" s="148">
        <f ca="1">BR17/'Demographic-Economic'!$D$27</f>
        <v>68933.783659961293</v>
      </c>
      <c r="BS26" s="148">
        <f ca="1">BS17/'Demographic-Economic'!$D$27</f>
        <v>68616.238689039863</v>
      </c>
      <c r="BT26" s="148">
        <f ca="1">BT17/'Demographic-Economic'!$D$27</f>
        <v>68300.156495924675</v>
      </c>
      <c r="BU26" s="148">
        <f ca="1">BU17/'Demographic-Economic'!$D$27</f>
        <v>67985.530342288752</v>
      </c>
      <c r="BV26" s="148">
        <f ca="1">BV17/'Demographic-Economic'!$D$27</f>
        <v>67584.320191215069</v>
      </c>
      <c r="BW26" s="148">
        <f ca="1">BW17/'Demographic-Economic'!$D$27</f>
        <v>67185.477743743395</v>
      </c>
      <c r="BX26" s="148">
        <f ca="1">BX17/'Demographic-Economic'!$D$27</f>
        <v>66788.989027101619</v>
      </c>
      <c r="BY26" s="148">
        <f ca="1">BY17/'Demographic-Economic'!$D$27</f>
        <v>66394.840150969292</v>
      </c>
      <c r="BZ26" s="148">
        <f ca="1">BZ17/'Demographic-Economic'!$D$27</f>
        <v>66003.017306998372</v>
      </c>
      <c r="CA26" s="148">
        <f ca="1">CA17/'Demographic-Economic'!$D$27</f>
        <v>65613.506768330495</v>
      </c>
      <c r="CB26" s="148">
        <f ca="1">CB17/'Demographic-Economic'!$D$27</f>
        <v>65226.294889119912</v>
      </c>
      <c r="CC26" s="148">
        <f ca="1">CC17/'Demographic-Economic'!$D$27</f>
        <v>64841.368104040484</v>
      </c>
      <c r="CD26" s="148">
        <f ca="1">CD17/'Demographic-Economic'!$D$27</f>
        <v>64458.71292782911</v>
      </c>
      <c r="CE26" s="148">
        <f ca="1">CE17/'Demographic-Economic'!$D$27</f>
        <v>64078.315954800775</v>
      </c>
      <c r="CF26" s="148">
        <f ca="1">CF17/'Demographic-Economic'!$D$27</f>
        <v>63700.163858385356</v>
      </c>
    </row>
    <row r="27" spans="1:84" x14ac:dyDescent="0.2">
      <c r="B27" s="118" t="s">
        <v>228</v>
      </c>
      <c r="C27" s="164"/>
      <c r="D27" s="164"/>
      <c r="E27" s="237">
        <f>'Demographic-Economic'!M14</f>
        <v>162868</v>
      </c>
      <c r="F27" s="237">
        <f>E27*(1+'Case 5 Assumptions'!$C$243)</f>
        <v>164496.68</v>
      </c>
      <c r="G27" s="237">
        <f ca="1">F28*(1+'Case 5 Assumptions'!$C$243)</f>
        <v>98645.694104673894</v>
      </c>
      <c r="H27" s="237">
        <f ca="1">G28*(1+'Case 5 Assumptions'!$C$243)</f>
        <v>31701.993065809362</v>
      </c>
      <c r="I27" s="237">
        <f ca="1">H28*(1+'Case 5 Assumptions'!$C$243)</f>
        <v>0</v>
      </c>
      <c r="J27" s="237">
        <f ca="1">I28*(1+'Case 5 Assumptions'!$C$243)</f>
        <v>0</v>
      </c>
      <c r="K27" s="237">
        <f ca="1">J28*(1+'Case 5 Assumptions'!$C$243)</f>
        <v>0</v>
      </c>
      <c r="L27" s="237">
        <f ca="1">K28*(1+'Case 5 Assumptions'!$C$243)</f>
        <v>0</v>
      </c>
      <c r="M27" s="237">
        <f ca="1">L28*(1+'Case 5 Assumptions'!$C$243)</f>
        <v>0</v>
      </c>
      <c r="N27" s="237">
        <f ca="1">M28*(1+'Case 5 Assumptions'!$C$243)</f>
        <v>0</v>
      </c>
      <c r="O27" s="237">
        <f ca="1">N28*(1+'Case 5 Assumptions'!$C$243)</f>
        <v>0</v>
      </c>
      <c r="P27" s="237">
        <f ca="1">O28*(1+'Case 5 Assumptions'!$C$243)</f>
        <v>0</v>
      </c>
      <c r="Q27" s="237">
        <f ca="1">P28*(1+'Case 5 Assumptions'!$C$243)</f>
        <v>0</v>
      </c>
      <c r="R27" s="237">
        <f ca="1">Q28*(1+'Case 5 Assumptions'!$C$243)</f>
        <v>0</v>
      </c>
      <c r="S27" s="237">
        <f ca="1">R28*(1+'Case 5 Assumptions'!$C$243)</f>
        <v>0</v>
      </c>
      <c r="T27" s="237">
        <f ca="1">S28*(1+'Case 5 Assumptions'!$C$243)</f>
        <v>0</v>
      </c>
      <c r="U27" s="237">
        <f ca="1">T28*(1+'Case 5 Assumptions'!$C$243)</f>
        <v>0</v>
      </c>
      <c r="V27" s="237">
        <f ca="1">U28*(1+'Case 5 Assumptions'!$C$243)</f>
        <v>0</v>
      </c>
      <c r="W27" s="237">
        <f ca="1">V28*(1+'Case 5 Assumptions'!$C$243)</f>
        <v>0</v>
      </c>
      <c r="X27" s="237">
        <f ca="1">W28*(1+'Case 5 Assumptions'!$C$243)</f>
        <v>0</v>
      </c>
      <c r="Y27" s="237">
        <f ca="1">X28*(1+'Case 5 Assumptions'!$C$243)</f>
        <v>0</v>
      </c>
      <c r="Z27" s="237">
        <f ca="1">Y28*(1+'Case 5 Assumptions'!$C$243)</f>
        <v>0</v>
      </c>
      <c r="AA27" s="237">
        <f ca="1">Z28*(1+'Case 5 Assumptions'!$C$243)</f>
        <v>0</v>
      </c>
      <c r="AB27" s="237">
        <f ca="1">AA28*(1+'Case 5 Assumptions'!$C$243)</f>
        <v>0</v>
      </c>
      <c r="AC27" s="237">
        <f ca="1">AB28*(1+'Case 5 Assumptions'!$C$243)</f>
        <v>0</v>
      </c>
      <c r="AD27" s="237">
        <f ca="1">AC28*(1+'Case 5 Assumptions'!$C$243)</f>
        <v>0</v>
      </c>
      <c r="AE27" s="237">
        <f ca="1">AD28*(1+'Case 5 Assumptions'!$C$243)</f>
        <v>0</v>
      </c>
      <c r="AF27" s="237">
        <f ca="1">AE28*(1+'Case 5 Assumptions'!$C$243)</f>
        <v>0</v>
      </c>
      <c r="AG27" s="237">
        <f ca="1">AF28*(1+'Case 5 Assumptions'!$C$243)</f>
        <v>0</v>
      </c>
      <c r="AH27" s="237">
        <f ca="1">AG28*(1+'Case 5 Assumptions'!$C$243)</f>
        <v>0</v>
      </c>
      <c r="AI27" s="237">
        <f ca="1">AH28*(1+'Case 5 Assumptions'!$C$243)</f>
        <v>0</v>
      </c>
      <c r="AJ27" s="237">
        <f ca="1">AI28*(1+'Case 5 Assumptions'!$C$243)</f>
        <v>0</v>
      </c>
      <c r="AK27" s="237">
        <f ca="1">AJ28*(1+'Case 5 Assumptions'!$C$243)</f>
        <v>0</v>
      </c>
      <c r="AL27" s="237">
        <f ca="1">AK28*(1+'Case 5 Assumptions'!$C$243)</f>
        <v>0</v>
      </c>
      <c r="AM27" s="237">
        <f ca="1">AL28*(1+'Case 5 Assumptions'!$C$243)</f>
        <v>0</v>
      </c>
      <c r="AN27" s="237">
        <f ca="1">AM28*(1+'Case 5 Assumptions'!$C$243)</f>
        <v>0</v>
      </c>
      <c r="AO27" s="237">
        <f ca="1">AN28*(1+'Case 5 Assumptions'!$C$243)</f>
        <v>0</v>
      </c>
      <c r="AP27" s="237">
        <f ca="1">AO28*(1+'Case 5 Assumptions'!$C$243)</f>
        <v>0</v>
      </c>
      <c r="AQ27" s="237">
        <f ca="1">AP28*(1+'Case 5 Assumptions'!$C$243)</f>
        <v>0</v>
      </c>
      <c r="AR27" s="237">
        <f ca="1">AQ28*(1+'Case 5 Assumptions'!$C$243)</f>
        <v>0</v>
      </c>
      <c r="AS27" s="237">
        <f ca="1">AR28*(1+'Case 5 Assumptions'!$C$243)</f>
        <v>0</v>
      </c>
      <c r="AT27" s="237">
        <f ca="1">AS28*(1+'Case 5 Assumptions'!$C$243)</f>
        <v>0</v>
      </c>
      <c r="AU27" s="237">
        <f ca="1">AT28*(1+'Case 5 Assumptions'!$C$243)</f>
        <v>0</v>
      </c>
      <c r="AV27" s="237">
        <f ca="1">AU28*(1+'Case 5 Assumptions'!$C$243)</f>
        <v>0</v>
      </c>
      <c r="AW27" s="237">
        <f ca="1">AV28*(1+'Case 5 Assumptions'!$C$243)</f>
        <v>0</v>
      </c>
      <c r="AX27" s="237">
        <f ca="1">AW28*(1+'Case 5 Assumptions'!$C$243)</f>
        <v>0</v>
      </c>
      <c r="AY27" s="237">
        <f ca="1">AX28*(1+'Case 5 Assumptions'!$C$243)</f>
        <v>0</v>
      </c>
      <c r="AZ27" s="237">
        <f ca="1">AY28*(1+'Case 5 Assumptions'!$C$243)</f>
        <v>0</v>
      </c>
      <c r="BA27" s="237">
        <f ca="1">AZ28*(1+'Case 5 Assumptions'!$C$243)</f>
        <v>0</v>
      </c>
      <c r="BB27" s="237">
        <f ca="1">BA28*(1+'Case 5 Assumptions'!$C$243)</f>
        <v>0</v>
      </c>
      <c r="BC27" s="237">
        <f ca="1">BB28*(1+'Case 5 Assumptions'!$C$243)</f>
        <v>0</v>
      </c>
      <c r="BD27" s="237">
        <f ca="1">BC28*(1+'Case 5 Assumptions'!$C$243)</f>
        <v>0</v>
      </c>
      <c r="BE27" s="237">
        <f ca="1">BD28*(1+'Case 5 Assumptions'!$C$243)</f>
        <v>0</v>
      </c>
      <c r="BF27" s="237">
        <f ca="1">BE28*(1+'Case 5 Assumptions'!$C$243)</f>
        <v>0</v>
      </c>
      <c r="BG27" s="237">
        <f ca="1">BF28*(1+'Case 5 Assumptions'!$C$243)</f>
        <v>0</v>
      </c>
      <c r="BH27" s="237">
        <f ca="1">BG28*(1+'Case 5 Assumptions'!$C$243)</f>
        <v>0</v>
      </c>
      <c r="BI27" s="237">
        <f ca="1">BH28*(1+'Case 5 Assumptions'!$C$243)</f>
        <v>0</v>
      </c>
      <c r="BJ27" s="237">
        <f ca="1">BI28*(1+'Case 5 Assumptions'!$C$243)</f>
        <v>0</v>
      </c>
      <c r="BK27" s="237">
        <f ca="1">BJ28*(1+'Case 5 Assumptions'!$C$243)</f>
        <v>0</v>
      </c>
      <c r="BL27" s="237">
        <f ca="1">BK28*(1+'Case 5 Assumptions'!$C$243)</f>
        <v>0</v>
      </c>
      <c r="BM27" s="237">
        <f ca="1">BL28*(1+'Case 5 Assumptions'!$C$243)</f>
        <v>0</v>
      </c>
      <c r="BN27" s="237">
        <f ca="1">BM28*(1+'Case 5 Assumptions'!$C$243)</f>
        <v>0</v>
      </c>
      <c r="BO27" s="237">
        <f ca="1">BN28*(1+'Case 5 Assumptions'!$C$243)</f>
        <v>0</v>
      </c>
      <c r="BP27" s="237">
        <f ca="1">BO28*(1+'Case 5 Assumptions'!$C$243)</f>
        <v>0</v>
      </c>
      <c r="BQ27" s="237">
        <f ca="1">BP28*(1+'Case 5 Assumptions'!$C$243)</f>
        <v>0</v>
      </c>
      <c r="BR27" s="237">
        <f ca="1">BQ28*(1+'Case 5 Assumptions'!$C$243)</f>
        <v>0</v>
      </c>
      <c r="BS27" s="237">
        <f ca="1">BR28*(1+'Case 5 Assumptions'!$C$243)</f>
        <v>0</v>
      </c>
      <c r="BT27" s="237">
        <f ca="1">BS28*(1+'Case 5 Assumptions'!$C$243)</f>
        <v>0</v>
      </c>
      <c r="BU27" s="237">
        <f ca="1">BT28*(1+'Case 5 Assumptions'!$C$243)</f>
        <v>0</v>
      </c>
      <c r="BV27" s="237">
        <f ca="1">BU28*(1+'Case 5 Assumptions'!$C$243)</f>
        <v>0</v>
      </c>
      <c r="BW27" s="237">
        <f ca="1">BV28*(1+'Case 5 Assumptions'!$C$243)</f>
        <v>0</v>
      </c>
      <c r="BX27" s="237">
        <f ca="1">BW28*(1+'Case 5 Assumptions'!$C$243)</f>
        <v>0</v>
      </c>
      <c r="BY27" s="237">
        <f ca="1">BX28*(1+'Case 5 Assumptions'!$C$243)</f>
        <v>0</v>
      </c>
      <c r="BZ27" s="237">
        <f ca="1">BY28*(1+'Case 5 Assumptions'!$C$243)</f>
        <v>0</v>
      </c>
      <c r="CA27" s="237">
        <f ca="1">BZ28*(1+'Case 5 Assumptions'!$C$243)</f>
        <v>0</v>
      </c>
      <c r="CB27" s="237">
        <f ca="1">CA28*(1+'Case 5 Assumptions'!$C$243)</f>
        <v>0</v>
      </c>
      <c r="CC27" s="237">
        <f ca="1">CB28*(1+'Case 5 Assumptions'!$C$243)</f>
        <v>0</v>
      </c>
      <c r="CD27" s="237">
        <f ca="1">CC28*(1+'Case 5 Assumptions'!$C$243)</f>
        <v>0</v>
      </c>
      <c r="CE27" s="237">
        <f ca="1">CD28*(1+'Case 5 Assumptions'!$C$243)</f>
        <v>0</v>
      </c>
      <c r="CF27" s="237">
        <f ca="1">CE28*(1+'Case 5 Assumptions'!$C$243)</f>
        <v>0</v>
      </c>
    </row>
    <row r="28" spans="1:84" x14ac:dyDescent="0.2">
      <c r="B28" s="118" t="s">
        <v>229</v>
      </c>
      <c r="C28" s="164"/>
      <c r="D28" s="164"/>
      <c r="F28" s="166">
        <f t="shared" ref="F28:BQ28" ca="1" si="13">F27-F23</f>
        <v>97669.004064033565</v>
      </c>
      <c r="G28" s="166">
        <f t="shared" ca="1" si="13"/>
        <v>31388.111946345904</v>
      </c>
      <c r="H28" s="166">
        <f t="shared" ca="1" si="13"/>
        <v>0</v>
      </c>
      <c r="I28" s="166">
        <f t="shared" ca="1" si="13"/>
        <v>0</v>
      </c>
      <c r="J28" s="166">
        <f t="shared" ca="1" si="13"/>
        <v>0</v>
      </c>
      <c r="K28" s="166">
        <f t="shared" ca="1" si="13"/>
        <v>0</v>
      </c>
      <c r="L28" s="166">
        <f t="shared" ca="1" si="13"/>
        <v>0</v>
      </c>
      <c r="M28" s="166">
        <f t="shared" ca="1" si="13"/>
        <v>0</v>
      </c>
      <c r="N28" s="166">
        <f t="shared" ca="1" si="13"/>
        <v>0</v>
      </c>
      <c r="O28" s="166">
        <f t="shared" ca="1" si="13"/>
        <v>0</v>
      </c>
      <c r="P28" s="166">
        <f t="shared" ca="1" si="13"/>
        <v>0</v>
      </c>
      <c r="Q28" s="166">
        <f t="shared" ca="1" si="13"/>
        <v>0</v>
      </c>
      <c r="R28" s="166">
        <f t="shared" ca="1" si="13"/>
        <v>0</v>
      </c>
      <c r="S28" s="166">
        <f t="shared" ca="1" si="13"/>
        <v>0</v>
      </c>
      <c r="T28" s="166">
        <f t="shared" ca="1" si="13"/>
        <v>0</v>
      </c>
      <c r="U28" s="166">
        <f t="shared" ca="1" si="13"/>
        <v>0</v>
      </c>
      <c r="V28" s="166">
        <f t="shared" ca="1" si="13"/>
        <v>0</v>
      </c>
      <c r="W28" s="166">
        <f t="shared" ca="1" si="13"/>
        <v>0</v>
      </c>
      <c r="X28" s="166">
        <f t="shared" ca="1" si="13"/>
        <v>0</v>
      </c>
      <c r="Y28" s="166">
        <f t="shared" ca="1" si="13"/>
        <v>0</v>
      </c>
      <c r="Z28" s="166">
        <f t="shared" ca="1" si="13"/>
        <v>0</v>
      </c>
      <c r="AA28" s="166">
        <f t="shared" ca="1" si="13"/>
        <v>0</v>
      </c>
      <c r="AB28" s="166">
        <f t="shared" ca="1" si="13"/>
        <v>0</v>
      </c>
      <c r="AC28" s="166">
        <f t="shared" ca="1" si="13"/>
        <v>0</v>
      </c>
      <c r="AD28" s="166">
        <f t="shared" ca="1" si="13"/>
        <v>0</v>
      </c>
      <c r="AE28" s="166">
        <f t="shared" ca="1" si="13"/>
        <v>0</v>
      </c>
      <c r="AF28" s="166">
        <f t="shared" ca="1" si="13"/>
        <v>0</v>
      </c>
      <c r="AG28" s="166">
        <f t="shared" ca="1" si="13"/>
        <v>0</v>
      </c>
      <c r="AH28" s="166">
        <f t="shared" ca="1" si="13"/>
        <v>0</v>
      </c>
      <c r="AI28" s="166">
        <f t="shared" ca="1" si="13"/>
        <v>0</v>
      </c>
      <c r="AJ28" s="166">
        <f t="shared" ca="1" si="13"/>
        <v>0</v>
      </c>
      <c r="AK28" s="166">
        <f t="shared" ca="1" si="13"/>
        <v>0</v>
      </c>
      <c r="AL28" s="166">
        <f t="shared" ca="1" si="13"/>
        <v>0</v>
      </c>
      <c r="AM28" s="166">
        <f t="shared" ca="1" si="13"/>
        <v>0</v>
      </c>
      <c r="AN28" s="166">
        <f t="shared" ca="1" si="13"/>
        <v>0</v>
      </c>
      <c r="AO28" s="166">
        <f t="shared" ca="1" si="13"/>
        <v>0</v>
      </c>
      <c r="AP28" s="166">
        <f t="shared" ca="1" si="13"/>
        <v>0</v>
      </c>
      <c r="AQ28" s="166">
        <f t="shared" ca="1" si="13"/>
        <v>0</v>
      </c>
      <c r="AR28" s="166">
        <f t="shared" ca="1" si="13"/>
        <v>0</v>
      </c>
      <c r="AS28" s="166">
        <f t="shared" ca="1" si="13"/>
        <v>0</v>
      </c>
      <c r="AT28" s="166">
        <f t="shared" ca="1" si="13"/>
        <v>0</v>
      </c>
      <c r="AU28" s="166">
        <f t="shared" ca="1" si="13"/>
        <v>0</v>
      </c>
      <c r="AV28" s="166">
        <f t="shared" ca="1" si="13"/>
        <v>0</v>
      </c>
      <c r="AW28" s="166">
        <f t="shared" ca="1" si="13"/>
        <v>0</v>
      </c>
      <c r="AX28" s="166">
        <f t="shared" ca="1" si="13"/>
        <v>0</v>
      </c>
      <c r="AY28" s="166">
        <f t="shared" ca="1" si="13"/>
        <v>0</v>
      </c>
      <c r="AZ28" s="166">
        <f t="shared" ca="1" si="13"/>
        <v>0</v>
      </c>
      <c r="BA28" s="166">
        <f t="shared" ca="1" si="13"/>
        <v>0</v>
      </c>
      <c r="BB28" s="166">
        <f t="shared" ca="1" si="13"/>
        <v>0</v>
      </c>
      <c r="BC28" s="166">
        <f t="shared" ca="1" si="13"/>
        <v>0</v>
      </c>
      <c r="BD28" s="166">
        <f t="shared" ca="1" si="13"/>
        <v>0</v>
      </c>
      <c r="BE28" s="166">
        <f t="shared" ca="1" si="13"/>
        <v>0</v>
      </c>
      <c r="BF28" s="166">
        <f t="shared" ca="1" si="13"/>
        <v>0</v>
      </c>
      <c r="BG28" s="166">
        <f t="shared" ca="1" si="13"/>
        <v>0</v>
      </c>
      <c r="BH28" s="166">
        <f t="shared" ca="1" si="13"/>
        <v>0</v>
      </c>
      <c r="BI28" s="166">
        <f t="shared" ca="1" si="13"/>
        <v>0</v>
      </c>
      <c r="BJ28" s="166">
        <f t="shared" ca="1" si="13"/>
        <v>0</v>
      </c>
      <c r="BK28" s="166">
        <f t="shared" ca="1" si="13"/>
        <v>0</v>
      </c>
      <c r="BL28" s="166">
        <f t="shared" ca="1" si="13"/>
        <v>0</v>
      </c>
      <c r="BM28" s="166">
        <f t="shared" ca="1" si="13"/>
        <v>0</v>
      </c>
      <c r="BN28" s="166">
        <f t="shared" ca="1" si="13"/>
        <v>0</v>
      </c>
      <c r="BO28" s="166">
        <f t="shared" ca="1" si="13"/>
        <v>0</v>
      </c>
      <c r="BP28" s="166">
        <f t="shared" ca="1" si="13"/>
        <v>0</v>
      </c>
      <c r="BQ28" s="166">
        <f t="shared" ca="1" si="13"/>
        <v>0</v>
      </c>
      <c r="BR28" s="166">
        <f t="shared" ref="BR28:CF28" ca="1" si="14">BR27-BR23</f>
        <v>0</v>
      </c>
      <c r="BS28" s="166">
        <f t="shared" ca="1" si="14"/>
        <v>0</v>
      </c>
      <c r="BT28" s="166">
        <f t="shared" ca="1" si="14"/>
        <v>0</v>
      </c>
      <c r="BU28" s="166">
        <f t="shared" ca="1" si="14"/>
        <v>0</v>
      </c>
      <c r="BV28" s="166">
        <f t="shared" ca="1" si="14"/>
        <v>0</v>
      </c>
      <c r="BW28" s="166">
        <f t="shared" ca="1" si="14"/>
        <v>0</v>
      </c>
      <c r="BX28" s="166">
        <f t="shared" ca="1" si="14"/>
        <v>0</v>
      </c>
      <c r="BY28" s="166">
        <f t="shared" ca="1" si="14"/>
        <v>0</v>
      </c>
      <c r="BZ28" s="166">
        <f t="shared" ca="1" si="14"/>
        <v>0</v>
      </c>
      <c r="CA28" s="166">
        <f t="shared" ca="1" si="14"/>
        <v>0</v>
      </c>
      <c r="CB28" s="166">
        <f t="shared" ca="1" si="14"/>
        <v>0</v>
      </c>
      <c r="CC28" s="166">
        <f t="shared" ca="1" si="14"/>
        <v>0</v>
      </c>
      <c r="CD28" s="166">
        <f t="shared" ca="1" si="14"/>
        <v>0</v>
      </c>
      <c r="CE28" s="166">
        <f t="shared" ca="1" si="14"/>
        <v>0</v>
      </c>
      <c r="CF28" s="166">
        <f t="shared" ca="1" si="14"/>
        <v>0</v>
      </c>
    </row>
    <row r="29" spans="1:84" x14ac:dyDescent="0.2">
      <c r="B29" s="118" t="s">
        <v>230</v>
      </c>
      <c r="C29" s="164"/>
      <c r="D29" s="164"/>
      <c r="E29" s="237">
        <f>'Demographic-Economic'!O14</f>
        <v>32787</v>
      </c>
      <c r="F29" s="166">
        <f>E29*(1+'Case 5 Assumptions'!$C$243)</f>
        <v>33114.870000000003</v>
      </c>
      <c r="G29" s="166">
        <f ca="1">F30*(1+'Case 5 Assumptions'!$C$243)</f>
        <v>33446.018700000001</v>
      </c>
      <c r="H29" s="166">
        <f ca="1">G30*(1+'Case 5 Assumptions'!$C$243)</f>
        <v>33780.478886999997</v>
      </c>
      <c r="I29" s="166">
        <f ca="1">H30*(1+'Case 5 Assumptions'!$C$243)</f>
        <v>0</v>
      </c>
      <c r="J29" s="166">
        <f ca="1">I30*(1+'Case 5 Assumptions'!$C$243)</f>
        <v>0</v>
      </c>
      <c r="K29" s="166">
        <f ca="1">J30*(1+'Case 5 Assumptions'!$C$243)</f>
        <v>0</v>
      </c>
      <c r="L29" s="166">
        <f ca="1">K30*(1+'Case 5 Assumptions'!$C$243)</f>
        <v>0</v>
      </c>
      <c r="M29" s="166">
        <f ca="1">L30*(1+'Case 5 Assumptions'!$C$243)</f>
        <v>0</v>
      </c>
      <c r="N29" s="166">
        <f ca="1">M30*(1+'Case 5 Assumptions'!$C$243)</f>
        <v>0</v>
      </c>
      <c r="O29" s="166">
        <f ca="1">N30*(1+'Case 5 Assumptions'!$C$243)</f>
        <v>0</v>
      </c>
      <c r="P29" s="166">
        <f ca="1">O30*(1+'Case 5 Assumptions'!$C$243)</f>
        <v>0</v>
      </c>
      <c r="Q29" s="166">
        <f ca="1">P30*(1+'Case 5 Assumptions'!$C$243)</f>
        <v>0</v>
      </c>
      <c r="R29" s="166">
        <f ca="1">Q30*(1+'Case 5 Assumptions'!$C$243)</f>
        <v>0</v>
      </c>
      <c r="S29" s="166">
        <f ca="1">R30*(1+'Case 5 Assumptions'!$C$243)</f>
        <v>0</v>
      </c>
      <c r="T29" s="166">
        <f ca="1">S30*(1+'Case 5 Assumptions'!$C$243)</f>
        <v>0</v>
      </c>
      <c r="U29" s="166">
        <f ca="1">T30*(1+'Case 5 Assumptions'!$C$243)</f>
        <v>0</v>
      </c>
      <c r="V29" s="166">
        <f ca="1">U30*(1+'Case 5 Assumptions'!$C$243)</f>
        <v>0</v>
      </c>
      <c r="W29" s="166">
        <f ca="1">V30*(1+'Case 5 Assumptions'!$C$243)</f>
        <v>0</v>
      </c>
      <c r="X29" s="166">
        <f ca="1">W30*(1+'Case 5 Assumptions'!$C$243)</f>
        <v>0</v>
      </c>
      <c r="Y29" s="166">
        <f ca="1">X30*(1+'Case 5 Assumptions'!$C$243)</f>
        <v>0</v>
      </c>
      <c r="Z29" s="166">
        <f ca="1">Y30*(1+'Case 5 Assumptions'!$C$243)</f>
        <v>0</v>
      </c>
      <c r="AA29" s="166">
        <f ca="1">Z30*(1+'Case 5 Assumptions'!$C$243)</f>
        <v>0</v>
      </c>
      <c r="AB29" s="166">
        <f ca="1">AA30*(1+'Case 5 Assumptions'!$C$243)</f>
        <v>0</v>
      </c>
      <c r="AC29" s="166">
        <f ca="1">AB30*(1+'Case 5 Assumptions'!$C$243)</f>
        <v>0</v>
      </c>
      <c r="AD29" s="166">
        <f ca="1">AC30*(1+'Case 5 Assumptions'!$C$243)</f>
        <v>0</v>
      </c>
      <c r="AE29" s="166">
        <f ca="1">AD30*(1+'Case 5 Assumptions'!$C$243)</f>
        <v>0</v>
      </c>
      <c r="AF29" s="166">
        <f ca="1">AE30*(1+'Case 5 Assumptions'!$C$243)</f>
        <v>0</v>
      </c>
      <c r="AG29" s="166">
        <f ca="1">AF30*(1+'Case 5 Assumptions'!$C$243)</f>
        <v>0</v>
      </c>
      <c r="AH29" s="166">
        <f ca="1">AG30*(1+'Case 5 Assumptions'!$C$243)</f>
        <v>0</v>
      </c>
      <c r="AI29" s="166">
        <f ca="1">AH30*(1+'Case 5 Assumptions'!$C$243)</f>
        <v>0</v>
      </c>
      <c r="AJ29" s="166">
        <f ca="1">AI30*(1+'Case 5 Assumptions'!$C$243)</f>
        <v>0</v>
      </c>
      <c r="AK29" s="166">
        <f ca="1">AJ30*(1+'Case 5 Assumptions'!$C$243)</f>
        <v>0</v>
      </c>
      <c r="AL29" s="166">
        <f ca="1">AK30*(1+'Case 5 Assumptions'!$C$243)</f>
        <v>0</v>
      </c>
      <c r="AM29" s="166">
        <f ca="1">AL30*(1+'Case 5 Assumptions'!$C$243)</f>
        <v>0</v>
      </c>
      <c r="AN29" s="166">
        <f ca="1">AM30*(1+'Case 5 Assumptions'!$C$243)</f>
        <v>0</v>
      </c>
      <c r="AO29" s="166">
        <f ca="1">AN30*(1+'Case 5 Assumptions'!$C$243)</f>
        <v>0</v>
      </c>
      <c r="AP29" s="166">
        <f ca="1">AO30*(1+'Case 5 Assumptions'!$C$243)</f>
        <v>0</v>
      </c>
      <c r="AQ29" s="166">
        <f ca="1">AP30*(1+'Case 5 Assumptions'!$C$243)</f>
        <v>0</v>
      </c>
      <c r="AR29" s="166">
        <f ca="1">AQ30*(1+'Case 5 Assumptions'!$C$243)</f>
        <v>0</v>
      </c>
      <c r="AS29" s="166">
        <f ca="1">AR30*(1+'Case 5 Assumptions'!$C$243)</f>
        <v>0</v>
      </c>
      <c r="AT29" s="166">
        <f ca="1">AS30*(1+'Case 5 Assumptions'!$C$243)</f>
        <v>0</v>
      </c>
      <c r="AU29" s="166">
        <f ca="1">AT30*(1+'Case 5 Assumptions'!$C$243)</f>
        <v>0</v>
      </c>
      <c r="AV29" s="166">
        <f ca="1">AU30*(1+'Case 5 Assumptions'!$C$243)</f>
        <v>0</v>
      </c>
      <c r="AW29" s="166">
        <f ca="1">AV30*(1+'Case 5 Assumptions'!$C$243)</f>
        <v>0</v>
      </c>
      <c r="AX29" s="166">
        <f ca="1">AW30*(1+'Case 5 Assumptions'!$C$243)</f>
        <v>0</v>
      </c>
      <c r="AY29" s="166">
        <f ca="1">AX30*(1+'Case 5 Assumptions'!$C$243)</f>
        <v>0</v>
      </c>
      <c r="AZ29" s="166">
        <f ca="1">AY30*(1+'Case 5 Assumptions'!$C$243)</f>
        <v>0</v>
      </c>
      <c r="BA29" s="166">
        <f ca="1">AZ30*(1+'Case 5 Assumptions'!$C$243)</f>
        <v>0</v>
      </c>
      <c r="BB29" s="166">
        <f ca="1">BA30*(1+'Case 5 Assumptions'!$C$243)</f>
        <v>0</v>
      </c>
      <c r="BC29" s="166">
        <f ca="1">BB30*(1+'Case 5 Assumptions'!$C$243)</f>
        <v>0</v>
      </c>
      <c r="BD29" s="166">
        <f ca="1">BC30*(1+'Case 5 Assumptions'!$C$243)</f>
        <v>0</v>
      </c>
      <c r="BE29" s="166">
        <f ca="1">BD30*(1+'Case 5 Assumptions'!$C$243)</f>
        <v>0</v>
      </c>
      <c r="BF29" s="166">
        <f ca="1">BE30*(1+'Case 5 Assumptions'!$C$243)</f>
        <v>0</v>
      </c>
      <c r="BG29" s="166">
        <f ca="1">BF30*(1+'Case 5 Assumptions'!$C$243)</f>
        <v>0</v>
      </c>
      <c r="BH29" s="166">
        <f ca="1">BG30*(1+'Case 5 Assumptions'!$C$243)</f>
        <v>0</v>
      </c>
      <c r="BI29" s="166">
        <f ca="1">BH30*(1+'Case 5 Assumptions'!$C$243)</f>
        <v>0</v>
      </c>
      <c r="BJ29" s="166">
        <f ca="1">BI30*(1+'Case 5 Assumptions'!$C$243)</f>
        <v>0</v>
      </c>
      <c r="BK29" s="166">
        <f ca="1">BJ30*(1+'Case 5 Assumptions'!$C$243)</f>
        <v>0</v>
      </c>
      <c r="BL29" s="166">
        <f ca="1">BK30*(1+'Case 5 Assumptions'!$C$243)</f>
        <v>0</v>
      </c>
      <c r="BM29" s="166">
        <f ca="1">BL30*(1+'Case 5 Assumptions'!$C$243)</f>
        <v>0</v>
      </c>
      <c r="BN29" s="166">
        <f ca="1">BM30*(1+'Case 5 Assumptions'!$C$243)</f>
        <v>0</v>
      </c>
      <c r="BO29" s="166">
        <f ca="1">BN30*(1+'Case 5 Assumptions'!$C$243)</f>
        <v>0</v>
      </c>
      <c r="BP29" s="166">
        <f ca="1">BO30*(1+'Case 5 Assumptions'!$C$243)</f>
        <v>0</v>
      </c>
      <c r="BQ29" s="166">
        <f ca="1">BP30*(1+'Case 5 Assumptions'!$C$243)</f>
        <v>0</v>
      </c>
      <c r="BR29" s="166">
        <f ca="1">BQ30*(1+'Case 5 Assumptions'!$C$243)</f>
        <v>0</v>
      </c>
      <c r="BS29" s="166">
        <f ca="1">BR30*(1+'Case 5 Assumptions'!$C$243)</f>
        <v>0</v>
      </c>
      <c r="BT29" s="166">
        <f ca="1">BS30*(1+'Case 5 Assumptions'!$C$243)</f>
        <v>0</v>
      </c>
      <c r="BU29" s="166">
        <f ca="1">BT30*(1+'Case 5 Assumptions'!$C$243)</f>
        <v>0</v>
      </c>
      <c r="BV29" s="166">
        <f ca="1">BU30*(1+'Case 5 Assumptions'!$C$243)</f>
        <v>0</v>
      </c>
      <c r="BW29" s="166">
        <f ca="1">BV30*(1+'Case 5 Assumptions'!$C$243)</f>
        <v>0</v>
      </c>
      <c r="BX29" s="166">
        <f ca="1">BW30*(1+'Case 5 Assumptions'!$C$243)</f>
        <v>0</v>
      </c>
      <c r="BY29" s="166">
        <f ca="1">BX30*(1+'Case 5 Assumptions'!$C$243)</f>
        <v>0</v>
      </c>
      <c r="BZ29" s="166">
        <f ca="1">BY30*(1+'Case 5 Assumptions'!$C$243)</f>
        <v>0</v>
      </c>
      <c r="CA29" s="166">
        <f ca="1">BZ30*(1+'Case 5 Assumptions'!$C$243)</f>
        <v>0</v>
      </c>
      <c r="CB29" s="166">
        <f ca="1">CA30*(1+'Case 5 Assumptions'!$C$243)</f>
        <v>0</v>
      </c>
      <c r="CC29" s="166">
        <f ca="1">CB30*(1+'Case 5 Assumptions'!$C$243)</f>
        <v>0</v>
      </c>
      <c r="CD29" s="166">
        <f ca="1">CC30*(1+'Case 5 Assumptions'!$C$243)</f>
        <v>0</v>
      </c>
      <c r="CE29" s="166">
        <f ca="1">CD30*(1+'Case 5 Assumptions'!$C$243)</f>
        <v>0</v>
      </c>
      <c r="CF29" s="166">
        <f ca="1">CE30*(1+'Case 5 Assumptions'!$C$243)</f>
        <v>0</v>
      </c>
    </row>
    <row r="30" spans="1:84" x14ac:dyDescent="0.2">
      <c r="B30" s="118" t="s">
        <v>231</v>
      </c>
      <c r="C30" s="164"/>
      <c r="D30" s="164"/>
      <c r="E30" s="237"/>
      <c r="F30" s="166">
        <f ca="1">F29-F25</f>
        <v>33114.870000000003</v>
      </c>
      <c r="G30" s="166">
        <f t="shared" ref="G30:BR30" ca="1" si="15">G29-G25</f>
        <v>33446.018700000001</v>
      </c>
      <c r="H30" s="166">
        <f t="shared" ca="1" si="15"/>
        <v>0</v>
      </c>
      <c r="I30" s="166">
        <f t="shared" ca="1" si="15"/>
        <v>0</v>
      </c>
      <c r="J30" s="166">
        <f t="shared" ca="1" si="15"/>
        <v>0</v>
      </c>
      <c r="K30" s="166">
        <f t="shared" ca="1" si="15"/>
        <v>0</v>
      </c>
      <c r="L30" s="166">
        <f t="shared" ca="1" si="15"/>
        <v>0</v>
      </c>
      <c r="M30" s="166">
        <f t="shared" ca="1" si="15"/>
        <v>0</v>
      </c>
      <c r="N30" s="166">
        <f t="shared" ca="1" si="15"/>
        <v>0</v>
      </c>
      <c r="O30" s="166">
        <f t="shared" ca="1" si="15"/>
        <v>0</v>
      </c>
      <c r="P30" s="166">
        <f t="shared" ca="1" si="15"/>
        <v>0</v>
      </c>
      <c r="Q30" s="166">
        <f t="shared" ca="1" si="15"/>
        <v>0</v>
      </c>
      <c r="R30" s="166">
        <f t="shared" ca="1" si="15"/>
        <v>0</v>
      </c>
      <c r="S30" s="166">
        <f t="shared" ca="1" si="15"/>
        <v>0</v>
      </c>
      <c r="T30" s="166">
        <f t="shared" ca="1" si="15"/>
        <v>0</v>
      </c>
      <c r="U30" s="166">
        <f t="shared" ca="1" si="15"/>
        <v>0</v>
      </c>
      <c r="V30" s="166">
        <f t="shared" ca="1" si="15"/>
        <v>0</v>
      </c>
      <c r="W30" s="166">
        <f t="shared" ca="1" si="15"/>
        <v>0</v>
      </c>
      <c r="X30" s="166">
        <f t="shared" ca="1" si="15"/>
        <v>0</v>
      </c>
      <c r="Y30" s="166">
        <f t="shared" ca="1" si="15"/>
        <v>0</v>
      </c>
      <c r="Z30" s="166">
        <f t="shared" ca="1" si="15"/>
        <v>0</v>
      </c>
      <c r="AA30" s="166">
        <f t="shared" ca="1" si="15"/>
        <v>0</v>
      </c>
      <c r="AB30" s="166">
        <f t="shared" ca="1" si="15"/>
        <v>0</v>
      </c>
      <c r="AC30" s="166">
        <f t="shared" ca="1" si="15"/>
        <v>0</v>
      </c>
      <c r="AD30" s="166">
        <f t="shared" ca="1" si="15"/>
        <v>0</v>
      </c>
      <c r="AE30" s="166">
        <f t="shared" ca="1" si="15"/>
        <v>0</v>
      </c>
      <c r="AF30" s="166">
        <f t="shared" ca="1" si="15"/>
        <v>0</v>
      </c>
      <c r="AG30" s="166">
        <f t="shared" ca="1" si="15"/>
        <v>0</v>
      </c>
      <c r="AH30" s="166">
        <f t="shared" ca="1" si="15"/>
        <v>0</v>
      </c>
      <c r="AI30" s="166">
        <f t="shared" ca="1" si="15"/>
        <v>0</v>
      </c>
      <c r="AJ30" s="166">
        <f t="shared" ca="1" si="15"/>
        <v>0</v>
      </c>
      <c r="AK30" s="166">
        <f t="shared" ca="1" si="15"/>
        <v>0</v>
      </c>
      <c r="AL30" s="166">
        <f t="shared" ca="1" si="15"/>
        <v>0</v>
      </c>
      <c r="AM30" s="166">
        <f t="shared" ca="1" si="15"/>
        <v>0</v>
      </c>
      <c r="AN30" s="166">
        <f t="shared" ca="1" si="15"/>
        <v>0</v>
      </c>
      <c r="AO30" s="166">
        <f t="shared" ca="1" si="15"/>
        <v>0</v>
      </c>
      <c r="AP30" s="166">
        <f t="shared" ca="1" si="15"/>
        <v>0</v>
      </c>
      <c r="AQ30" s="166">
        <f t="shared" ca="1" si="15"/>
        <v>0</v>
      </c>
      <c r="AR30" s="166">
        <f t="shared" ca="1" si="15"/>
        <v>0</v>
      </c>
      <c r="AS30" s="166">
        <f t="shared" ca="1" si="15"/>
        <v>0</v>
      </c>
      <c r="AT30" s="166">
        <f t="shared" ca="1" si="15"/>
        <v>0</v>
      </c>
      <c r="AU30" s="166">
        <f t="shared" ca="1" si="15"/>
        <v>0</v>
      </c>
      <c r="AV30" s="166">
        <f t="shared" ca="1" si="15"/>
        <v>0</v>
      </c>
      <c r="AW30" s="166">
        <f t="shared" ca="1" si="15"/>
        <v>0</v>
      </c>
      <c r="AX30" s="166">
        <f t="shared" ca="1" si="15"/>
        <v>0</v>
      </c>
      <c r="AY30" s="166">
        <f t="shared" ca="1" si="15"/>
        <v>0</v>
      </c>
      <c r="AZ30" s="166">
        <f t="shared" ca="1" si="15"/>
        <v>0</v>
      </c>
      <c r="BA30" s="166">
        <f t="shared" ca="1" si="15"/>
        <v>0</v>
      </c>
      <c r="BB30" s="166">
        <f t="shared" ca="1" si="15"/>
        <v>0</v>
      </c>
      <c r="BC30" s="166">
        <f t="shared" ca="1" si="15"/>
        <v>0</v>
      </c>
      <c r="BD30" s="166">
        <f t="shared" ca="1" si="15"/>
        <v>0</v>
      </c>
      <c r="BE30" s="166">
        <f t="shared" ca="1" si="15"/>
        <v>0</v>
      </c>
      <c r="BF30" s="166">
        <f t="shared" ca="1" si="15"/>
        <v>0</v>
      </c>
      <c r="BG30" s="166">
        <f t="shared" ca="1" si="15"/>
        <v>0</v>
      </c>
      <c r="BH30" s="166">
        <f t="shared" ca="1" si="15"/>
        <v>0</v>
      </c>
      <c r="BI30" s="166">
        <f t="shared" ca="1" si="15"/>
        <v>0</v>
      </c>
      <c r="BJ30" s="166">
        <f t="shared" ca="1" si="15"/>
        <v>0</v>
      </c>
      <c r="BK30" s="166">
        <f t="shared" ca="1" si="15"/>
        <v>0</v>
      </c>
      <c r="BL30" s="166">
        <f t="shared" ca="1" si="15"/>
        <v>0</v>
      </c>
      <c r="BM30" s="166">
        <f t="shared" ca="1" si="15"/>
        <v>0</v>
      </c>
      <c r="BN30" s="166">
        <f t="shared" ca="1" si="15"/>
        <v>0</v>
      </c>
      <c r="BO30" s="166">
        <f t="shared" ca="1" si="15"/>
        <v>0</v>
      </c>
      <c r="BP30" s="166">
        <f t="shared" ca="1" si="15"/>
        <v>0</v>
      </c>
      <c r="BQ30" s="166">
        <f t="shared" ca="1" si="15"/>
        <v>0</v>
      </c>
      <c r="BR30" s="166">
        <f t="shared" ca="1" si="15"/>
        <v>0</v>
      </c>
      <c r="BS30" s="166">
        <f t="shared" ref="BS30:CF30" ca="1" si="16">BS29-BS25</f>
        <v>0</v>
      </c>
      <c r="BT30" s="166">
        <f t="shared" ca="1" si="16"/>
        <v>0</v>
      </c>
      <c r="BU30" s="166">
        <f t="shared" ca="1" si="16"/>
        <v>0</v>
      </c>
      <c r="BV30" s="166">
        <f t="shared" ca="1" si="16"/>
        <v>0</v>
      </c>
      <c r="BW30" s="166">
        <f t="shared" ca="1" si="16"/>
        <v>0</v>
      </c>
      <c r="BX30" s="166">
        <f t="shared" ca="1" si="16"/>
        <v>0</v>
      </c>
      <c r="BY30" s="166">
        <f t="shared" ca="1" si="16"/>
        <v>0</v>
      </c>
      <c r="BZ30" s="166">
        <f t="shared" ca="1" si="16"/>
        <v>0</v>
      </c>
      <c r="CA30" s="166">
        <f t="shared" ca="1" si="16"/>
        <v>0</v>
      </c>
      <c r="CB30" s="166">
        <f t="shared" ca="1" si="16"/>
        <v>0</v>
      </c>
      <c r="CC30" s="166">
        <f t="shared" ca="1" si="16"/>
        <v>0</v>
      </c>
      <c r="CD30" s="166">
        <f t="shared" ca="1" si="16"/>
        <v>0</v>
      </c>
      <c r="CE30" s="166">
        <f t="shared" ca="1" si="16"/>
        <v>0</v>
      </c>
      <c r="CF30" s="166">
        <f t="shared" ca="1" si="16"/>
        <v>0</v>
      </c>
    </row>
    <row r="31" spans="1:84" x14ac:dyDescent="0.2">
      <c r="B31" s="118" t="s">
        <v>232</v>
      </c>
      <c r="C31" s="164"/>
      <c r="D31" s="164"/>
      <c r="E31" s="237"/>
      <c r="F31" s="166">
        <f t="shared" ref="F31:BQ31" ca="1" si="17">F26-F25-F23</f>
        <v>0</v>
      </c>
      <c r="G31" s="166">
        <f t="shared" ca="1" si="17"/>
        <v>0</v>
      </c>
      <c r="H31" s="166">
        <f t="shared" ca="1" si="17"/>
        <v>2207.7820389440858</v>
      </c>
      <c r="I31" s="166">
        <f t="shared" ca="1" si="17"/>
        <v>68125.70922757774</v>
      </c>
      <c r="J31" s="166">
        <f t="shared" ca="1" si="17"/>
        <v>68563.965771583957</v>
      </c>
      <c r="K31" s="166">
        <f t="shared" ca="1" si="17"/>
        <v>69005.041644747063</v>
      </c>
      <c r="L31" s="166">
        <f t="shared" ca="1" si="17"/>
        <v>69448.954983973046</v>
      </c>
      <c r="M31" s="166">
        <f t="shared" ca="1" si="17"/>
        <v>69895.724042839574</v>
      </c>
      <c r="N31" s="166">
        <f t="shared" ca="1" si="17"/>
        <v>70193.831466193878</v>
      </c>
      <c r="O31" s="166">
        <f t="shared" ca="1" si="17"/>
        <v>70493.210326924047</v>
      </c>
      <c r="P31" s="166">
        <f t="shared" ca="1" si="17"/>
        <v>70793.866047746706</v>
      </c>
      <c r="Q31" s="166">
        <f t="shared" ca="1" si="17"/>
        <v>71095.80407451182</v>
      </c>
      <c r="R31" s="166">
        <f t="shared" ca="1" si="17"/>
        <v>71399.029876290297</v>
      </c>
      <c r="S31" s="166">
        <f t="shared" ca="1" si="17"/>
        <v>71703.548945493851</v>
      </c>
      <c r="T31" s="166">
        <f t="shared" ca="1" si="17"/>
        <v>72009.366797931929</v>
      </c>
      <c r="U31" s="166">
        <f t="shared" ca="1" si="17"/>
        <v>72316.488972965119</v>
      </c>
      <c r="V31" s="166">
        <f t="shared" ca="1" si="17"/>
        <v>72624.921033566497</v>
      </c>
      <c r="W31" s="166">
        <f t="shared" ca="1" si="17"/>
        <v>72934.66856643997</v>
      </c>
      <c r="X31" s="166">
        <f t="shared" ca="1" si="17"/>
        <v>73089.470214070941</v>
      </c>
      <c r="Y31" s="166">
        <f t="shared" ca="1" si="17"/>
        <v>73244.600423558382</v>
      </c>
      <c r="Z31" s="166">
        <f t="shared" ca="1" si="17"/>
        <v>73400.059892264951</v>
      </c>
      <c r="AA31" s="166">
        <f t="shared" ca="1" si="17"/>
        <v>73555.849319033179</v>
      </c>
      <c r="AB31" s="166">
        <f t="shared" ca="1" si="17"/>
        <v>73711.969404189906</v>
      </c>
      <c r="AC31" s="166">
        <f t="shared" ca="1" si="17"/>
        <v>73868.420849550588</v>
      </c>
      <c r="AD31" s="166">
        <f t="shared" ca="1" si="17"/>
        <v>74025.204358407689</v>
      </c>
      <c r="AE31" s="166">
        <f t="shared" ca="1" si="17"/>
        <v>74182.320635564189</v>
      </c>
      <c r="AF31" s="166">
        <f t="shared" ca="1" si="17"/>
        <v>74339.770387311786</v>
      </c>
      <c r="AG31" s="166">
        <f t="shared" ca="1" si="17"/>
        <v>74497.554321435164</v>
      </c>
      <c r="AH31" s="166">
        <f t="shared" ca="1" si="17"/>
        <v>74506.232469569819</v>
      </c>
      <c r="AI31" s="166">
        <f t="shared" ca="1" si="17"/>
        <v>74514.911628615329</v>
      </c>
      <c r="AJ31" s="166">
        <f t="shared" ca="1" si="17"/>
        <v>74523.591798684181</v>
      </c>
      <c r="AK31" s="166">
        <f t="shared" ca="1" si="17"/>
        <v>74532.272979900532</v>
      </c>
      <c r="AL31" s="166">
        <f t="shared" ca="1" si="17"/>
        <v>74540.955172376896</v>
      </c>
      <c r="AM31" s="166">
        <f t="shared" ca="1" si="17"/>
        <v>74549.638376234507</v>
      </c>
      <c r="AN31" s="166">
        <f t="shared" ca="1" si="17"/>
        <v>74558.322591590244</v>
      </c>
      <c r="AO31" s="166">
        <f t="shared" ca="1" si="17"/>
        <v>74567.007818562444</v>
      </c>
      <c r="AP31" s="166">
        <f t="shared" ca="1" si="17"/>
        <v>74575.694057267974</v>
      </c>
      <c r="AQ31" s="166">
        <f t="shared" ca="1" si="17"/>
        <v>74584.381307825155</v>
      </c>
      <c r="AR31" s="166">
        <f t="shared" ca="1" si="17"/>
        <v>74470.730068912992</v>
      </c>
      <c r="AS31" s="166">
        <f t="shared" ca="1" si="17"/>
        <v>74357.252011088771</v>
      </c>
      <c r="AT31" s="166">
        <f t="shared" ca="1" si="17"/>
        <v>74243.946870455853</v>
      </c>
      <c r="AU31" s="166">
        <f t="shared" ca="1" si="17"/>
        <v>74130.814383526653</v>
      </c>
      <c r="AV31" s="166">
        <f t="shared" ca="1" si="17"/>
        <v>74017.854287210925</v>
      </c>
      <c r="AW31" s="166">
        <f t="shared" ca="1" si="17"/>
        <v>73905.066318823141</v>
      </c>
      <c r="AX31" s="166">
        <f t="shared" ca="1" si="17"/>
        <v>73792.45021607216</v>
      </c>
      <c r="AY31" s="166">
        <f t="shared" ca="1" si="17"/>
        <v>73680.005717073</v>
      </c>
      <c r="AZ31" s="166">
        <f t="shared" ca="1" si="17"/>
        <v>73567.73256033806</v>
      </c>
      <c r="BA31" s="166">
        <f t="shared" ca="1" si="17"/>
        <v>73455.630484771202</v>
      </c>
      <c r="BB31" s="166">
        <f t="shared" ca="1" si="17"/>
        <v>73226.696087563163</v>
      </c>
      <c r="BC31" s="166">
        <f t="shared" ca="1" si="17"/>
        <v>72998.475195337451</v>
      </c>
      <c r="BD31" s="166">
        <f t="shared" ca="1" si="17"/>
        <v>72770.965584357298</v>
      </c>
      <c r="BE31" s="166">
        <f t="shared" ca="1" si="17"/>
        <v>72544.165037819286</v>
      </c>
      <c r="BF31" s="166">
        <f t="shared" ca="1" si="17"/>
        <v>72318.071345828619</v>
      </c>
      <c r="BG31" s="166">
        <f t="shared" ca="1" si="17"/>
        <v>72092.68230537574</v>
      </c>
      <c r="BH31" s="166">
        <f t="shared" ca="1" si="17"/>
        <v>71867.995720323102</v>
      </c>
      <c r="BI31" s="166">
        <f t="shared" ca="1" si="17"/>
        <v>71644.009401367293</v>
      </c>
      <c r="BJ31" s="166">
        <f t="shared" ca="1" si="17"/>
        <v>71420.721166040385</v>
      </c>
      <c r="BK31" s="166">
        <f t="shared" ca="1" si="17"/>
        <v>71198.12883866769</v>
      </c>
      <c r="BL31" s="166">
        <f t="shared" ca="1" si="17"/>
        <v>70870.153112524</v>
      </c>
      <c r="BM31" s="166">
        <f t="shared" ca="1" si="17"/>
        <v>70543.688213683519</v>
      </c>
      <c r="BN31" s="166">
        <f t="shared" ca="1" si="17"/>
        <v>70218.727182488816</v>
      </c>
      <c r="BO31" s="166">
        <f t="shared" ca="1" si="17"/>
        <v>69895.26309133599</v>
      </c>
      <c r="BP31" s="166">
        <f t="shared" ca="1" si="17"/>
        <v>69573.289044543228</v>
      </c>
      <c r="BQ31" s="166">
        <f t="shared" ca="1" si="17"/>
        <v>69252.798178185738</v>
      </c>
      <c r="BR31" s="166">
        <f t="shared" ref="BR31:CF31" ca="1" si="18">BR26-BR25-BR23</f>
        <v>68933.783659961293</v>
      </c>
      <c r="BS31" s="166">
        <f t="shared" ca="1" si="18"/>
        <v>68616.238689039863</v>
      </c>
      <c r="BT31" s="166">
        <f t="shared" ca="1" si="18"/>
        <v>68300.156495924675</v>
      </c>
      <c r="BU31" s="166">
        <f t="shared" ca="1" si="18"/>
        <v>67985.530342288752</v>
      </c>
      <c r="BV31" s="166">
        <f t="shared" ca="1" si="18"/>
        <v>67584.320191215069</v>
      </c>
      <c r="BW31" s="166">
        <f t="shared" ca="1" si="18"/>
        <v>67185.477743743395</v>
      </c>
      <c r="BX31" s="166">
        <f t="shared" ca="1" si="18"/>
        <v>66788.989027101619</v>
      </c>
      <c r="BY31" s="166">
        <f t="shared" ca="1" si="18"/>
        <v>66394.840150969292</v>
      </c>
      <c r="BZ31" s="166">
        <f t="shared" ca="1" si="18"/>
        <v>66003.017306998372</v>
      </c>
      <c r="CA31" s="166">
        <f t="shared" ca="1" si="18"/>
        <v>65613.506768330495</v>
      </c>
      <c r="CB31" s="166">
        <f t="shared" ca="1" si="18"/>
        <v>65226.294889119912</v>
      </c>
      <c r="CC31" s="166">
        <f t="shared" ca="1" si="18"/>
        <v>64841.368104040484</v>
      </c>
      <c r="CD31" s="166">
        <f t="shared" ca="1" si="18"/>
        <v>64458.71292782911</v>
      </c>
      <c r="CE31" s="166">
        <f t="shared" ca="1" si="18"/>
        <v>64078.315954800775</v>
      </c>
      <c r="CF31" s="166">
        <f t="shared" ca="1" si="18"/>
        <v>63700.163858385356</v>
      </c>
    </row>
    <row r="32" spans="1:84" x14ac:dyDescent="0.2">
      <c r="B32" s="118"/>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row>
    <row r="33" spans="1:84" x14ac:dyDescent="0.2">
      <c r="A33" s="118"/>
      <c r="B33" s="128" t="s">
        <v>156</v>
      </c>
      <c r="C33" s="128"/>
      <c r="D33" s="128"/>
      <c r="E33" s="128"/>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c r="BX33" s="129"/>
      <c r="BY33" s="129"/>
      <c r="BZ33" s="129"/>
      <c r="CA33" s="129"/>
      <c r="CB33" s="129"/>
      <c r="CC33" s="129"/>
      <c r="CD33" s="129"/>
      <c r="CE33" s="129"/>
      <c r="CF33" s="129"/>
    </row>
    <row r="34" spans="1:84" x14ac:dyDescent="0.2">
      <c r="A34" s="118"/>
      <c r="B34" s="118" t="s">
        <v>31</v>
      </c>
      <c r="C34" s="133">
        <f>INDEX('Demographic-Economic'!$D$36:$I$37, MATCH('Program Case 5 - Forecasts'!C$8,'Demographic-Economic'!$C$36:$C$37,0),MATCH('Program Case 5 - Forecasts'!$B34,'Demographic-Economic'!$D$8:$I$8,0))*1000</f>
        <v>534828123000</v>
      </c>
      <c r="D34" s="133">
        <f>INDEX('Demographic-Economic'!$D$36:$I$37, MATCH('Program Case 5 - Forecasts'!D$8,'Demographic-Economic'!$C$36:$C$37,0),MATCH('Program Case 5 - Forecasts'!$B34,'Demographic-Economic'!$D$8:$I$8,0))*1000</f>
        <v>531771287000</v>
      </c>
      <c r="E34" s="133">
        <f>(1+'Case 5 Assumptions'!$C$20)*'Base Case 5 - Forecasts'!D30</f>
        <v>233235562926.72971</v>
      </c>
      <c r="F34" s="133">
        <f ca="1">(1+'Case 5 Assumptions'!$C$20)*'Base Case 5 - Forecasts'!E30</f>
        <v>244870126183.29791</v>
      </c>
      <c r="G34" s="133">
        <f ca="1">(1+'Case 5 Assumptions'!$C$20)*'Base Case 5 - Forecasts'!F30</f>
        <v>257085060033.75195</v>
      </c>
      <c r="H34" s="133">
        <f ca="1">(1+'Case 5 Assumptions'!$C$20)*'Base Case 5 - Forecasts'!G30</f>
        <v>269909315287.74576</v>
      </c>
      <c r="I34" s="133">
        <f ca="1">(1+'Case 5 Assumptions'!$C$20)*'Base Case 5 - Forecasts'!H30</f>
        <v>283373286917.3158</v>
      </c>
      <c r="J34" s="133">
        <f ca="1">(1+'Case 5 Assumptions'!$C$20)*'Base Case 5 - Forecasts'!I30</f>
        <v>297508886096.48932</v>
      </c>
      <c r="K34" s="133">
        <f ca="1">(1+'Case 5 Assumptions'!$C$20)*'Base Case 5 - Forecasts'!J30</f>
        <v>312349615834.46729</v>
      </c>
      <c r="L34" s="133">
        <f ca="1">(1+'Case 5 Assumptions'!$C$20)*'Base Case 5 - Forecasts'!K30</f>
        <v>327930650381.64099</v>
      </c>
      <c r="M34" s="133">
        <f ca="1">(1+'Case 5 Assumptions'!$C$20)*'Base Case 5 - Forecasts'!L30</f>
        <v>344288918596.64441</v>
      </c>
      <c r="N34" s="133">
        <f ca="1">(1+'Case 5 Assumptions'!$C$21)*'Base Case 5 - Forecasts'!M30</f>
        <v>360159870231.69513</v>
      </c>
      <c r="O34" s="133">
        <f ca="1">(1+'Case 5 Assumptions'!$C$21)*'Base Case 5 - Forecasts'!N30</f>
        <v>376762437356.51776</v>
      </c>
      <c r="P34" s="133">
        <f ca="1">(1+'Case 5 Assumptions'!$C$21)*'Base Case 5 - Forecasts'!O30</f>
        <v>394130345814.22375</v>
      </c>
      <c r="Q34" s="133">
        <f ca="1">(1+'Case 5 Assumptions'!$C$21)*'Base Case 5 - Forecasts'!P30</f>
        <v>412298876134.10822</v>
      </c>
      <c r="R34" s="133">
        <f ca="1">(1+'Case 5 Assumptions'!$C$21)*'Base Case 5 - Forecasts'!Q30</f>
        <v>431304935199.21686</v>
      </c>
      <c r="S34" s="133">
        <f ca="1">(1+'Case 5 Assumptions'!$C$21)*'Base Case 5 - Forecasts'!R30</f>
        <v>451187131217.62848</v>
      </c>
      <c r="T34" s="133">
        <f ca="1">(1+'Case 5 Assumptions'!$C$21)*'Base Case 5 - Forecasts'!S30</f>
        <v>471985852149.7464</v>
      </c>
      <c r="U34" s="133">
        <f ca="1">(1+'Case 5 Assumptions'!$C$21)*'Base Case 5 - Forecasts'!T30</f>
        <v>493743347750.91278</v>
      </c>
      <c r="V34" s="133">
        <f ca="1">(1+'Case 5 Assumptions'!$C$21)*'Base Case 5 - Forecasts'!U30</f>
        <v>516503815396.00513</v>
      </c>
      <c r="W34" s="133">
        <f ca="1">(1+'Case 5 Assumptions'!$C$21)*'Base Case 5 - Forecasts'!V30</f>
        <v>540313489860.35504</v>
      </c>
      <c r="X34" s="133">
        <f ca="1">(1+'Case 5 Assumptions'!$C$22)*'Base Case 5 - Forecasts'!W30</f>
        <v>558867246507.03113</v>
      </c>
      <c r="Y34" s="133">
        <f ca="1">(1+'Case 5 Assumptions'!$C$22)*'Base Case 5 - Forecasts'!X30</f>
        <v>578058118258.48291</v>
      </c>
      <c r="Z34" s="133">
        <f ca="1">(1+'Case 5 Assumptions'!$C$22)*'Base Case 5 - Forecasts'!Y30</f>
        <v>597907982929.77832</v>
      </c>
      <c r="AA34" s="133">
        <f ca="1">(1+'Case 5 Assumptions'!$C$22)*'Base Case 5 - Forecasts'!Z30</f>
        <v>618439469595.51233</v>
      </c>
      <c r="AB34" s="133">
        <f ca="1">(1+'Case 5 Assumptions'!$C$22)*'Base Case 5 - Forecasts'!AA30</f>
        <v>639675984387.21252</v>
      </c>
      <c r="AC34" s="133">
        <f ca="1">(1+'Case 5 Assumptions'!$C$22)*'Base Case 5 - Forecasts'!AB30</f>
        <v>661641737176.59912</v>
      </c>
      <c r="AD34" s="133">
        <f ca="1">(1+'Case 5 Assumptions'!$C$22)*'Base Case 5 - Forecasts'!AC30</f>
        <v>684361769175.11792</v>
      </c>
      <c r="AE34" s="133">
        <f ca="1">(1+'Case 5 Assumptions'!$C$22)*'Base Case 5 - Forecasts'!AD30</f>
        <v>707861981481.20996</v>
      </c>
      <c r="AF34" s="133">
        <f ca="1">(1+'Case 5 Assumptions'!$C$22)*'Base Case 5 - Forecasts'!AE30</f>
        <v>732169164607.86243</v>
      </c>
      <c r="AG34" s="133">
        <f ca="1">(1+'Case 5 Assumptions'!$C$22)*'Base Case 5 - Forecasts'!AF30</f>
        <v>757311029024.10217</v>
      </c>
      <c r="AH34" s="133">
        <f ca="1">(1+'Case 5 Assumptions'!$C$23)*'Base Case 5 - Forecasts'!AG30</f>
        <v>778127462972.44849</v>
      </c>
      <c r="AI34" s="133">
        <f ca="1">(1+'Case 5 Assumptions'!$C$23)*'Base Case 5 - Forecasts'!AH30</f>
        <v>799516084444.43921</v>
      </c>
      <c r="AJ34" s="133">
        <f ca="1">(1+'Case 5 Assumptions'!$C$23)*'Base Case 5 - Forecasts'!AI30</f>
        <v>821492621329.05981</v>
      </c>
      <c r="AK34" s="133">
        <f ca="1">(1+'Case 5 Assumptions'!$C$23)*'Base Case 5 - Forecasts'!AJ30</f>
        <v>844073233832.46765</v>
      </c>
      <c r="AL34" s="133">
        <f ca="1">(1+'Case 5 Assumptions'!$C$23)*'Base Case 5 - Forecasts'!AK30</f>
        <v>867274526361.22266</v>
      </c>
      <c r="AM34" s="133">
        <f ca="1">(1+'Case 5 Assumptions'!$C$23)*'Base Case 5 - Forecasts'!AL30</f>
        <v>891113559732.15637</v>
      </c>
      <c r="AN34" s="133">
        <f ca="1">(1+'Case 5 Assumptions'!$C$23)*'Base Case 5 - Forecasts'!AM30</f>
        <v>915607863717.85718</v>
      </c>
      <c r="AO34" s="133">
        <f ca="1">(1+'Case 5 Assumptions'!$C$23)*'Base Case 5 - Forecasts'!AN30</f>
        <v>940775449936.99658</v>
      </c>
      <c r="AP34" s="133">
        <f ca="1">(1+'Case 5 Assumptions'!$C$23)*'Base Case 5 - Forecasts'!AO30</f>
        <v>966634825098.97644</v>
      </c>
      <c r="AQ34" s="133">
        <f ca="1">(1+'Case 5 Assumptions'!$C$23)*'Base Case 5 - Forecasts'!AP30</f>
        <v>993205004612.63538</v>
      </c>
      <c r="AR34" s="133">
        <f ca="1">(1+'Case 5 Assumptions'!$C$24)*'Base Case 5 - Forecasts'!AQ30</f>
        <v>1016955122041.7433</v>
      </c>
      <c r="AS34" s="133">
        <f ca="1">(1+'Case 5 Assumptions'!$C$24)*'Base Case 5 - Forecasts'!AR30</f>
        <v>1041273166611.0455</v>
      </c>
      <c r="AT34" s="133">
        <f ca="1">(1+'Case 5 Assumptions'!$C$24)*'Base Case 5 - Forecasts'!AS30</f>
        <v>1066172718937.0394</v>
      </c>
      <c r="AU34" s="133">
        <f ca="1">(1+'Case 5 Assumptions'!$C$24)*'Base Case 5 - Forecasts'!AT30</f>
        <v>1091667684384.1193</v>
      </c>
      <c r="AV34" s="133">
        <f ca="1">(1+'Case 5 Assumptions'!$C$24)*'Base Case 5 - Forecasts'!AU30</f>
        <v>1117772300830.144</v>
      </c>
      <c r="AW34" s="133">
        <f ca="1">(1+'Case 5 Assumptions'!$C$24)*'Base Case 5 - Forecasts'!AV30</f>
        <v>1144501146617.7002</v>
      </c>
      <c r="AX34" s="133">
        <f ca="1">(1+'Case 5 Assumptions'!$C$24)*'Base Case 5 - Forecasts'!AW30</f>
        <v>1171869148695.4993</v>
      </c>
      <c r="AY34" s="133">
        <f ca="1">(1+'Case 5 Assumptions'!$C$24)*'Base Case 5 - Forecasts'!AX30</f>
        <v>1199891590954.4583</v>
      </c>
      <c r="AZ34" s="133">
        <f ca="1">(1+'Case 5 Assumptions'!$C$24)*'Base Case 5 - Forecasts'!AY30</f>
        <v>1228584122763.1174</v>
      </c>
      <c r="BA34" s="133">
        <f ca="1">(1+'Case 5 Assumptions'!$C$24)*'Base Case 5 - Forecasts'!AZ30</f>
        <v>1257962767707.1606</v>
      </c>
      <c r="BB34" s="133">
        <f ca="1">(1+'Case 5 Assumptions'!$C$25)*'Base Case 5 - Forecasts'!BA30</f>
        <v>1283492192599.3198</v>
      </c>
      <c r="BC34" s="133">
        <f ca="1">(1+'Case 5 Assumptions'!$C$25)*'Base Case 5 - Forecasts'!BB30</f>
        <v>1309539718306.5867</v>
      </c>
      <c r="BD34" s="133">
        <f ca="1">(1+'Case 5 Assumptions'!$C$25)*'Base Case 5 - Forecasts'!BC30</f>
        <v>1336115859302.1919</v>
      </c>
      <c r="BE34" s="133">
        <f ca="1">(1+'Case 5 Assumptions'!$C$25)*'Base Case 5 - Forecasts'!BD30</f>
        <v>1363231343442.8311</v>
      </c>
      <c r="BF34" s="133">
        <f ca="1">(1+'Case 5 Assumptions'!$C$25)*'Base Case 5 - Forecasts'!BE30</f>
        <v>1390897116299.1248</v>
      </c>
      <c r="BG34" s="133">
        <f ca="1">(1+'Case 5 Assumptions'!$C$25)*'Base Case 5 - Forecasts'!BF30</f>
        <v>1419124345573.9624</v>
      </c>
      <c r="BH34" s="133">
        <f ca="1">(1+'Case 5 Assumptions'!$C$25)*'Base Case 5 - Forecasts'!BG30</f>
        <v>1447924425610.5115</v>
      </c>
      <c r="BI34" s="133">
        <f ca="1">(1+'Case 5 Assumptions'!$C$25)*'Base Case 5 - Forecasts'!BH30</f>
        <v>1477308981991.7153</v>
      </c>
      <c r="BJ34" s="133">
        <f ca="1">(1+'Case 5 Assumptions'!$C$25)*'Base Case 5 - Forecasts'!BI30</f>
        <v>1507289876233.1331</v>
      </c>
      <c r="BK34" s="133">
        <f ca="1">(1+'Case 5 Assumptions'!$C$25)*'Base Case 5 - Forecasts'!BJ30</f>
        <v>1537879210571.0181</v>
      </c>
      <c r="BL34" s="133">
        <f ca="1">(1+'Case 5 Assumptions'!$C$26)*'Base Case 5 - Forecasts'!BK30</f>
        <v>1565040148856.2432</v>
      </c>
      <c r="BM34" s="133">
        <f ca="1">(1+'Case 5 Assumptions'!$C$26)*'Base Case 5 - Forecasts'!BL30</f>
        <v>1592680784482.7568</v>
      </c>
      <c r="BN34" s="133">
        <f ca="1">(1+'Case 5 Assumptions'!$C$26)*'Base Case 5 - Forecasts'!BM30</f>
        <v>1620809589526.7747</v>
      </c>
      <c r="BO34" s="133">
        <f ca="1">(1+'Case 5 Assumptions'!$C$26)*'Base Case 5 - Forecasts'!BN30</f>
        <v>1649435185692.3489</v>
      </c>
      <c r="BP34" s="133">
        <f ca="1">(1+'Case 5 Assumptions'!$C$26)*'Base Case 5 - Forecasts'!BO30</f>
        <v>1678566346953.9895</v>
      </c>
      <c r="BQ34" s="133">
        <f ca="1">(1+'Case 5 Assumptions'!$C$26)*'Base Case 5 - Forecasts'!BP30</f>
        <v>1708212002245.958</v>
      </c>
      <c r="BR34" s="133">
        <f ca="1">(1+'Case 5 Assumptions'!$C$26)*'Base Case 5 - Forecasts'!BQ30</f>
        <v>1738381238199.0574</v>
      </c>
      <c r="BS34" s="133">
        <f ca="1">(1+'Case 5 Assumptions'!$C$26)*'Base Case 5 - Forecasts'!BR30</f>
        <v>1769083301925.7571</v>
      </c>
      <c r="BT34" s="133">
        <f ca="1">(1+'Case 5 Assumptions'!$C$26)*'Base Case 5 - Forecasts'!BS30</f>
        <v>1800327603854.5066</v>
      </c>
      <c r="BU34" s="133">
        <f ca="1">(1+'Case 5 Assumptions'!$C$26)*'Base Case 5 - Forecasts'!BT30</f>
        <v>1832123720614.1079</v>
      </c>
      <c r="BV34" s="133">
        <f ca="1">(1+'Case 5 Assumptions'!$C$27)*'Base Case 5 - Forecasts'!BU30</f>
        <v>1860882861881.8589</v>
      </c>
      <c r="BW34" s="133">
        <f ca="1">(1+'Case 5 Assumptions'!$C$27)*'Base Case 5 - Forecasts'!BV30</f>
        <v>1890093440024.2886</v>
      </c>
      <c r="BX34" s="133">
        <f ca="1">(1+'Case 5 Assumptions'!$C$27)*'Base Case 5 - Forecasts'!BW30</f>
        <v>1919762541318.7622</v>
      </c>
      <c r="BY34" s="133">
        <f ca="1">(1+'Case 5 Assumptions'!$C$27)*'Base Case 5 - Forecasts'!BX30</f>
        <v>1949897363277.0833</v>
      </c>
      <c r="BZ34" s="133">
        <f ca="1">(1+'Case 5 Assumptions'!$C$27)*'Base Case 5 - Forecasts'!BY30</f>
        <v>1980505216391.5576</v>
      </c>
      <c r="CA34" s="133">
        <f ca="1">(1+'Case 5 Assumptions'!$C$27)*'Base Case 5 - Forecasts'!BZ30</f>
        <v>2011593525908.4668</v>
      </c>
      <c r="CB34" s="133">
        <f ca="1">(1+'Case 5 Assumptions'!$C$27)*'Base Case 5 - Forecasts'!CA30</f>
        <v>2043169833629.3799</v>
      </c>
      <c r="CC34" s="133">
        <f ca="1">(1+'Case 5 Assumptions'!$C$27)*'Base Case 5 - Forecasts'!CB30</f>
        <v>2075241799740.74</v>
      </c>
      <c r="CD34" s="133">
        <f ca="1">(1+'Case 5 Assumptions'!$C$27)*'Base Case 5 - Forecasts'!CC30</f>
        <v>2107817204672.1716</v>
      </c>
      <c r="CE34" s="133">
        <f ca="1">(1+'Case 5 Assumptions'!$C$27)*'Base Case 5 - Forecasts'!CD30</f>
        <v>2140903950983.9568</v>
      </c>
      <c r="CF34" s="133">
        <f ca="1">(1+'Case 5 Assumptions'!$C$27)*'Base Case 5 - Forecasts'!CE30</f>
        <v>2174510065284.1396</v>
      </c>
    </row>
    <row r="35" spans="1:84" x14ac:dyDescent="0.2">
      <c r="A35" s="118"/>
      <c r="B35" s="118" t="s">
        <v>32</v>
      </c>
      <c r="C35" s="133">
        <f>INDEX('Demographic-Economic'!$D$36:$I$37, MATCH('Program Case 5 - Forecasts'!C$8,'Demographic-Economic'!$C$36:$C$37,0),MATCH('Program Case 5 - Forecasts'!$B35,'Demographic-Economic'!$D$8:$I$8,0))*1000</f>
        <v>223457321000</v>
      </c>
      <c r="D35" s="133">
        <f>INDEX('Demographic-Economic'!$D$36:$I$37, MATCH('Program Case 5 - Forecasts'!D$8,'Demographic-Economic'!$C$36:$C$37,0),MATCH('Program Case 5 - Forecasts'!$B35,'Demographic-Economic'!$D$8:$I$8,0))*1000</f>
        <v>222153795000</v>
      </c>
      <c r="E35" s="133">
        <f>(1+'Case 5 Assumptions'!$C$20)*'Base Case 5 - Forecasts'!D31</f>
        <v>438545208142.68451</v>
      </c>
      <c r="F35" s="133">
        <f ca="1">(1+'Case 5 Assumptions'!$C$20)*'Base Case 5 - Forecasts'!E31</f>
        <v>460421297281.8172</v>
      </c>
      <c r="G35" s="133">
        <f ca="1">(1+'Case 5 Assumptions'!$C$20)*'Base Case 5 - Forecasts'!F31</f>
        <v>483388638285.38153</v>
      </c>
      <c r="H35" s="133">
        <f ca="1">(1+'Case 5 Assumptions'!$C$20)*'Base Case 5 - Forecasts'!G31</f>
        <v>507501666414.81995</v>
      </c>
      <c r="I35" s="133">
        <f ca="1">(1+'Case 5 Assumptions'!$C$20)*'Base Case 5 - Forecasts'!H31</f>
        <v>532817532342.91553</v>
      </c>
      <c r="J35" s="133">
        <f ca="1">(1+'Case 5 Assumptions'!$C$20)*'Base Case 5 - Forecasts'!I31</f>
        <v>559396237607.51379</v>
      </c>
      <c r="K35" s="133">
        <f ca="1">(1+'Case 5 Assumptions'!$C$20)*'Base Case 5 - Forecasts'!J31</f>
        <v>587300776822.12512</v>
      </c>
      <c r="L35" s="133">
        <f ca="1">(1+'Case 5 Assumptions'!$C$20)*'Base Case 5 - Forecasts'!K31</f>
        <v>616597286980.46326</v>
      </c>
      <c r="M35" s="133">
        <f ca="1">(1+'Case 5 Assumptions'!$C$20)*'Base Case 5 - Forecasts'!L31</f>
        <v>647355204208.78992</v>
      </c>
      <c r="N35" s="133">
        <f ca="1">(1+'Case 5 Assumptions'!$C$21)*'Base Case 5 - Forecasts'!M31</f>
        <v>677196835994.60083</v>
      </c>
      <c r="O35" s="133">
        <f ca="1">(1+'Case 5 Assumptions'!$C$21)*'Base Case 5 - Forecasts'!N31</f>
        <v>708414100480.74402</v>
      </c>
      <c r="P35" s="133">
        <f ca="1">(1+'Case 5 Assumptions'!$C$21)*'Base Case 5 - Forecasts'!O31</f>
        <v>741070411268.05103</v>
      </c>
      <c r="Q35" s="133">
        <f ca="1">(1+'Case 5 Assumptions'!$C$21)*'Base Case 5 - Forecasts'!P31</f>
        <v>775232105182.9856</v>
      </c>
      <c r="R35" s="133">
        <f ca="1">(1+'Case 5 Assumptions'!$C$21)*'Base Case 5 - Forecasts'!Q31</f>
        <v>810968577031.82898</v>
      </c>
      <c r="S35" s="133">
        <f ca="1">(1+'Case 5 Assumptions'!$C$21)*'Base Case 5 - Forecasts'!R31</f>
        <v>848352420566.73242</v>
      </c>
      <c r="T35" s="133">
        <f ca="1">(1+'Case 5 Assumptions'!$C$21)*'Base Case 5 - Forecasts'!S31</f>
        <v>887459575949.99036</v>
      </c>
      <c r="U35" s="133">
        <f ca="1">(1+'Case 5 Assumptions'!$C$21)*'Base Case 5 - Forecasts'!T31</f>
        <v>928369484016.08801</v>
      </c>
      <c r="V35" s="133">
        <f ca="1">(1+'Case 5 Assumptions'!$C$21)*'Base Case 5 - Forecasts'!U31</f>
        <v>971165247644.88562</v>
      </c>
      <c r="W35" s="133">
        <f ca="1">(1+'Case 5 Assumptions'!$C$21)*'Base Case 5 - Forecasts'!V31</f>
        <v>1015933800573.7461</v>
      </c>
      <c r="X35" s="133">
        <f ca="1">(1+'Case 5 Assumptions'!$C$22)*'Base Case 5 - Forecasts'!W31</f>
        <v>1050819822963.9138</v>
      </c>
      <c r="Y35" s="133">
        <f ca="1">(1+'Case 5 Assumptions'!$C$22)*'Base Case 5 - Forecasts'!X31</f>
        <v>1086903792068.2474</v>
      </c>
      <c r="Z35" s="133">
        <f ca="1">(1+'Case 5 Assumptions'!$C$22)*'Base Case 5 - Forecasts'!Y31</f>
        <v>1124226844027.5752</v>
      </c>
      <c r="AA35" s="133">
        <f ca="1">(1+'Case 5 Assumptions'!$C$22)*'Base Case 5 - Forecasts'!Z31</f>
        <v>1162831527551.4666</v>
      </c>
      <c r="AB35" s="133">
        <f ca="1">(1+'Case 5 Assumptions'!$C$22)*'Base Case 5 - Forecasts'!AA31</f>
        <v>1202761852424.2522</v>
      </c>
      <c r="AC35" s="133">
        <f ca="1">(1+'Case 5 Assumptions'!$C$22)*'Base Case 5 - Forecasts'!AB31</f>
        <v>1244063339676.6851</v>
      </c>
      <c r="AD35" s="133">
        <f ca="1">(1+'Case 5 Assumptions'!$C$22)*'Base Case 5 - Forecasts'!AC31</f>
        <v>1286783073480.4402</v>
      </c>
      <c r="AE35" s="133">
        <f ca="1">(1+'Case 5 Assumptions'!$C$22)*'Base Case 5 - Forecasts'!AD31</f>
        <v>1330969754824.614</v>
      </c>
      <c r="AF35" s="133">
        <f ca="1">(1+'Case 5 Assumptions'!$C$22)*'Base Case 5 - Forecasts'!AE31</f>
        <v>1376673757035.4126</v>
      </c>
      <c r="AG35" s="133">
        <f ca="1">(1+'Case 5 Assumptions'!$C$22)*'Base Case 5 - Forecasts'!AF31</f>
        <v>1423947183202.3252</v>
      </c>
      <c r="AH35" s="133">
        <f ca="1">(1+'Case 5 Assumptions'!$C$23)*'Base Case 5 - Forecasts'!AG31</f>
        <v>1463087643791.2356</v>
      </c>
      <c r="AI35" s="133">
        <f ca="1">(1+'Case 5 Assumptions'!$C$23)*'Base Case 5 - Forecasts'!AH31</f>
        <v>1503303969884.9792</v>
      </c>
      <c r="AJ35" s="133">
        <f ca="1">(1+'Case 5 Assumptions'!$C$23)*'Base Case 5 - Forecasts'!AI31</f>
        <v>1544625734119.3167</v>
      </c>
      <c r="AK35" s="133">
        <f ca="1">(1+'Case 5 Assumptions'!$C$23)*'Base Case 5 - Forecasts'!AJ31</f>
        <v>1587083322001.8608</v>
      </c>
      <c r="AL35" s="133">
        <f ca="1">(1+'Case 5 Assumptions'!$C$23)*'Base Case 5 - Forecasts'!AK31</f>
        <v>1630707954255.7275</v>
      </c>
      <c r="AM35" s="133">
        <f ca="1">(1+'Case 5 Assumptions'!$C$23)*'Base Case 5 - Forecasts'!AL31</f>
        <v>1675531709777.3535</v>
      </c>
      <c r="AN35" s="133">
        <f ca="1">(1+'Case 5 Assumptions'!$C$23)*'Base Case 5 - Forecasts'!AM31</f>
        <v>1721587549225.3618</v>
      </c>
      <c r="AO35" s="133">
        <f ca="1">(1+'Case 5 Assumptions'!$C$23)*'Base Case 5 - Forecasts'!AN31</f>
        <v>1768909339257.8223</v>
      </c>
      <c r="AP35" s="133">
        <f ca="1">(1+'Case 5 Assumptions'!$C$23)*'Base Case 5 - Forecasts'!AO31</f>
        <v>1817531877435.7278</v>
      </c>
      <c r="AQ35" s="133">
        <f ca="1">(1+'Case 5 Assumptions'!$C$23)*'Base Case 5 - Forecasts'!AP31</f>
        <v>1867490917811.001</v>
      </c>
      <c r="AR35" s="133">
        <f ca="1">(1+'Case 5 Assumptions'!$C$24)*'Base Case 5 - Forecasts'!AQ31</f>
        <v>1912147487592.4854</v>
      </c>
      <c r="AS35" s="133">
        <f ca="1">(1+'Case 5 Assumptions'!$C$24)*'Base Case 5 - Forecasts'!AR31</f>
        <v>1957871912219.0076</v>
      </c>
      <c r="AT35" s="133">
        <f ca="1">(1+'Case 5 Assumptions'!$C$24)*'Base Case 5 - Forecasts'!AS31</f>
        <v>2004689726880.0291</v>
      </c>
      <c r="AU35" s="133">
        <f ca="1">(1+'Case 5 Assumptions'!$C$24)*'Base Case 5 - Forecasts'!AT31</f>
        <v>2052627077377.8713</v>
      </c>
      <c r="AV35" s="133">
        <f ca="1">(1+'Case 5 Assumptions'!$C$24)*'Base Case 5 - Forecasts'!AU31</f>
        <v>2101710734729.0586</v>
      </c>
      <c r="AW35" s="133">
        <f ca="1">(1+'Case 5 Assumptions'!$C$24)*'Base Case 5 - Forecasts'!AV31</f>
        <v>2151968110114.8176</v>
      </c>
      <c r="AX35" s="133">
        <f ca="1">(1+'Case 5 Assumptions'!$C$24)*'Base Case 5 - Forecasts'!AW31</f>
        <v>2203427270189.082</v>
      </c>
      <c r="AY35" s="133">
        <f ca="1">(1+'Case 5 Assumptions'!$C$24)*'Base Case 5 - Forecasts'!AX31</f>
        <v>2256116952752.5518</v>
      </c>
      <c r="AZ35" s="133">
        <f ca="1">(1+'Case 5 Assumptions'!$C$24)*'Base Case 5 - Forecasts'!AY31</f>
        <v>2310066582801.5591</v>
      </c>
      <c r="BA35" s="133">
        <f ca="1">(1+'Case 5 Assumptions'!$C$24)*'Base Case 5 - Forecasts'!AZ31</f>
        <v>2365306288960.7046</v>
      </c>
      <c r="BB35" s="133">
        <f ca="1">(1+'Case 5 Assumptions'!$C$25)*'Base Case 5 - Forecasts'!BA31</f>
        <v>2413308432427.188</v>
      </c>
      <c r="BC35" s="133">
        <f ca="1">(1+'Case 5 Assumptions'!$C$25)*'Base Case 5 - Forecasts'!BB31</f>
        <v>2462284743927.6938</v>
      </c>
      <c r="BD35" s="133">
        <f ca="1">(1+'Case 5 Assumptions'!$C$25)*'Base Case 5 - Forecasts'!BC31</f>
        <v>2512254993482.6826</v>
      </c>
      <c r="BE35" s="133">
        <f ca="1">(1+'Case 5 Assumptions'!$C$25)*'Base Case 5 - Forecasts'!BD31</f>
        <v>2563239352330.5732</v>
      </c>
      <c r="BF35" s="133">
        <f ca="1">(1+'Case 5 Assumptions'!$C$25)*'Base Case 5 - Forecasts'!BE31</f>
        <v>2615258401070.1646</v>
      </c>
      <c r="BG35" s="133">
        <f ca="1">(1+'Case 5 Assumptions'!$C$25)*'Base Case 5 - Forecasts'!BF31</f>
        <v>2668333137968.3008</v>
      </c>
      <c r="BH35" s="133">
        <f ca="1">(1+'Case 5 Assumptions'!$C$25)*'Base Case 5 - Forecasts'!BG31</f>
        <v>2722484987436.1372</v>
      </c>
      <c r="BI35" s="133">
        <f ca="1">(1+'Case 5 Assumptions'!$C$25)*'Base Case 5 - Forecasts'!BH31</f>
        <v>2777735808677.4233</v>
      </c>
      <c r="BJ35" s="133">
        <f ca="1">(1+'Case 5 Assumptions'!$C$25)*'Base Case 5 - Forecasts'!BI31</f>
        <v>2834107904512.2974</v>
      </c>
      <c r="BK35" s="133">
        <f ca="1">(1+'Case 5 Assumptions'!$C$25)*'Base Case 5 - Forecasts'!BJ31</f>
        <v>2891624030380.1528</v>
      </c>
      <c r="BL35" s="133">
        <f ca="1">(1+'Case 5 Assumptions'!$C$26)*'Base Case 5 - Forecasts'!BK31</f>
        <v>2942693855170.9229</v>
      </c>
      <c r="BM35" s="133">
        <f ca="1">(1+'Case 5 Assumptions'!$C$26)*'Base Case 5 - Forecasts'!BL31</f>
        <v>2994665639198.7021</v>
      </c>
      <c r="BN35" s="133">
        <f ca="1">(1+'Case 5 Assumptions'!$C$26)*'Base Case 5 - Forecasts'!BM31</f>
        <v>3047555312231.5791</v>
      </c>
      <c r="BO35" s="133">
        <f ca="1">(1+'Case 5 Assumptions'!$C$26)*'Base Case 5 - Forecasts'!BN31</f>
        <v>3101379085377.9746</v>
      </c>
      <c r="BP35" s="133">
        <f ca="1">(1+'Case 5 Assumptions'!$C$26)*'Base Case 5 - Forecasts'!BO31</f>
        <v>3156153456055.4756</v>
      </c>
      <c r="BQ35" s="133">
        <f ca="1">(1+'Case 5 Assumptions'!$C$26)*'Base Case 5 - Forecasts'!BP31</f>
        <v>3211895213047.4263</v>
      </c>
      <c r="BR35" s="133">
        <f ca="1">(1+'Case 5 Assumptions'!$C$26)*'Base Case 5 - Forecasts'!BQ31</f>
        <v>3268621441648.8257</v>
      </c>
      <c r="BS35" s="133">
        <f ca="1">(1+'Case 5 Assumptions'!$C$26)*'Base Case 5 - Forecasts'!BR31</f>
        <v>3326349528903.106</v>
      </c>
      <c r="BT35" s="133">
        <f ca="1">(1+'Case 5 Assumptions'!$C$26)*'Base Case 5 - Forecasts'!BS31</f>
        <v>3385097168931.4014</v>
      </c>
      <c r="BU35" s="133">
        <f ca="1">(1+'Case 5 Assumptions'!$C$26)*'Base Case 5 - Forecasts'!BT31</f>
        <v>3444882368355.9375</v>
      </c>
      <c r="BV35" s="133">
        <f ca="1">(1+'Case 5 Assumptions'!$C$27)*'Base Case 5 - Forecasts'!BU31</f>
        <v>3498957241994.4521</v>
      </c>
      <c r="BW35" s="133">
        <f ca="1">(1+'Case 5 Assumptions'!$C$27)*'Base Case 5 - Forecasts'!BV31</f>
        <v>3553880937638.0029</v>
      </c>
      <c r="BX35" s="133">
        <f ca="1">(1+'Case 5 Assumptions'!$C$27)*'Base Case 5 - Forecasts'!BW31</f>
        <v>3609666779382.3804</v>
      </c>
      <c r="BY35" s="133">
        <f ca="1">(1+'Case 5 Assumptions'!$C$27)*'Base Case 5 - Forecasts'!BX31</f>
        <v>3666328300473.8545</v>
      </c>
      <c r="BZ35" s="133">
        <f ca="1">(1+'Case 5 Assumptions'!$C$27)*'Base Case 5 - Forecasts'!BY31</f>
        <v>3723879246592.2417</v>
      </c>
      <c r="CA35" s="133">
        <f ca="1">(1+'Case 5 Assumptions'!$C$27)*'Base Case 5 - Forecasts'!BZ31</f>
        <v>3782333579185.5098</v>
      </c>
      <c r="CB35" s="133">
        <f ca="1">(1+'Case 5 Assumptions'!$C$27)*'Base Case 5 - Forecasts'!CA31</f>
        <v>3841705478856.7251</v>
      </c>
      <c r="CC35" s="133">
        <f ca="1">(1+'Case 5 Assumptions'!$C$27)*'Base Case 5 - Forecasts'!CB31</f>
        <v>3902009348804.1655</v>
      </c>
      <c r="CD35" s="133">
        <f ca="1">(1+'Case 5 Assumptions'!$C$27)*'Base Case 5 - Forecasts'!CC31</f>
        <v>3963259818315.4331</v>
      </c>
      <c r="CE35" s="133">
        <f ca="1">(1+'Case 5 Assumptions'!$C$27)*'Base Case 5 - Forecasts'!CD31</f>
        <v>4025471746316.4146</v>
      </c>
      <c r="CF35" s="133">
        <f ca="1">(1+'Case 5 Assumptions'!$C$27)*'Base Case 5 - Forecasts'!CE31</f>
        <v>4088660224975.9507</v>
      </c>
    </row>
    <row r="36" spans="1:84" x14ac:dyDescent="0.2">
      <c r="A36" s="118"/>
      <c r="B36" s="118" t="s">
        <v>33</v>
      </c>
      <c r="C36" s="133">
        <f>INDEX('Demographic-Economic'!$D$36:$I$37, MATCH('Program Case 5 - Forecasts'!C$8,'Demographic-Economic'!$C$36:$C$37,0),MATCH('Program Case 5 - Forecasts'!$B36,'Demographic-Economic'!$D$8:$I$8,0))*1000</f>
        <v>414066160000</v>
      </c>
      <c r="D36" s="133">
        <f>INDEX('Demographic-Economic'!$D$36:$I$37, MATCH('Program Case 5 - Forecasts'!D$8,'Demographic-Economic'!$C$36:$C$37,0),MATCH('Program Case 5 - Forecasts'!$B36,'Demographic-Economic'!$D$8:$I$8,0))*1000</f>
        <v>417708522000</v>
      </c>
      <c r="E36" s="133">
        <f>(1+'Case 5 Assumptions'!$C$20)*'Base Case 5 - Forecasts'!D32</f>
        <v>48101408854.716362</v>
      </c>
      <c r="F36" s="133">
        <f ca="1">(1+'Case 5 Assumptions'!$C$20)*'Base Case 5 - Forecasts'!E32</f>
        <v>50500866626.197189</v>
      </c>
      <c r="G36" s="133">
        <f ca="1">(1+'Case 5 Assumptions'!$C$20)*'Base Case 5 - Forecasts'!F32</f>
        <v>53020017307.598991</v>
      </c>
      <c r="H36" s="133">
        <f ca="1">(1+'Case 5 Assumptions'!$C$20)*'Base Case 5 - Forecasts'!G32</f>
        <v>55664831578.154236</v>
      </c>
      <c r="I36" s="133">
        <f ca="1">(1+'Case 5 Assumptions'!$C$20)*'Base Case 5 - Forecasts'!H32</f>
        <v>58441577954.373474</v>
      </c>
      <c r="J36" s="133">
        <f ca="1">(1+'Case 5 Assumptions'!$C$20)*'Base Case 5 - Forecasts'!I32</f>
        <v>61356837647.156349</v>
      </c>
      <c r="K36" s="133">
        <f ca="1">(1+'Case 5 Assumptions'!$C$20)*'Base Case 5 - Forecasts'!J32</f>
        <v>64417520160.024605</v>
      </c>
      <c r="L36" s="133">
        <f ca="1">(1+'Case 5 Assumptions'!$C$20)*'Base Case 5 - Forecasts'!K32</f>
        <v>67630879665.446625</v>
      </c>
      <c r="M36" s="133">
        <f ca="1">(1+'Case 5 Assumptions'!$C$20)*'Base Case 5 - Forecasts'!L32</f>
        <v>71004532198.067383</v>
      </c>
      <c r="N36" s="133">
        <f ca="1">(1+'Case 5 Assumptions'!$C$21)*'Base Case 5 - Forecasts'!M32</f>
        <v>74277682844.269775</v>
      </c>
      <c r="O36" s="133">
        <f ca="1">(1+'Case 5 Assumptions'!$C$21)*'Base Case 5 - Forecasts'!N32</f>
        <v>77701718438.532242</v>
      </c>
      <c r="P36" s="133">
        <f ca="1">(1+'Case 5 Assumptions'!$C$21)*'Base Case 5 - Forecasts'!O32</f>
        <v>81283594440.597366</v>
      </c>
      <c r="Q36" s="133">
        <f ca="1">(1+'Case 5 Assumptions'!$C$21)*'Base Case 5 - Forecasts'!P32</f>
        <v>85030586941.396286</v>
      </c>
      <c r="R36" s="133">
        <f ca="1">(1+'Case 5 Assumptions'!$C$21)*'Base Case 5 - Forecasts'!Q32</f>
        <v>88950307443.431717</v>
      </c>
      <c r="S36" s="133">
        <f ca="1">(1+'Case 5 Assumptions'!$C$21)*'Base Case 5 - Forecasts'!R32</f>
        <v>93050718322.503662</v>
      </c>
      <c r="T36" s="133">
        <f ca="1">(1+'Case 5 Assumptions'!$C$21)*'Base Case 5 - Forecasts'!S32</f>
        <v>97340149002.186234</v>
      </c>
      <c r="U36" s="133">
        <f ca="1">(1+'Case 5 Assumptions'!$C$21)*'Base Case 5 - Forecasts'!T32</f>
        <v>101827312873.9118</v>
      </c>
      <c r="V36" s="133">
        <f ca="1">(1+'Case 5 Assumptions'!$C$21)*'Base Case 5 - Forecasts'!U32</f>
        <v>106521324997.03328</v>
      </c>
      <c r="W36" s="133">
        <f ca="1">(1+'Case 5 Assumptions'!$C$21)*'Base Case 5 - Forecasts'!V32</f>
        <v>111431720614.81984</v>
      </c>
      <c r="X36" s="133">
        <f ca="1">(1+'Case 5 Assumptions'!$C$22)*'Base Case 5 - Forecasts'!W32</f>
        <v>115258160386.92715</v>
      </c>
      <c r="Y36" s="133">
        <f ca="1">(1+'Case 5 Assumptions'!$C$22)*'Base Case 5 - Forecasts'!X32</f>
        <v>119215995790.80592</v>
      </c>
      <c r="Z36" s="133">
        <f ca="1">(1+'Case 5 Assumptions'!$C$22)*'Base Case 5 - Forecasts'!Y32</f>
        <v>123309738804.45055</v>
      </c>
      <c r="AA36" s="133">
        <f ca="1">(1+'Case 5 Assumptions'!$C$22)*'Base Case 5 - Forecasts'!Z32</f>
        <v>127544056342.09756</v>
      </c>
      <c r="AB36" s="133">
        <f ca="1">(1+'Case 5 Assumptions'!$C$22)*'Base Case 5 - Forecasts'!AA32</f>
        <v>131923775574.56172</v>
      </c>
      <c r="AC36" s="133">
        <f ca="1">(1+'Case 5 Assumptions'!$C$22)*'Base Case 5 - Forecasts'!AB32</f>
        <v>136453889432.26633</v>
      </c>
      <c r="AD36" s="133">
        <f ca="1">(1+'Case 5 Assumptions'!$C$22)*'Base Case 5 - Forecasts'!AC32</f>
        <v>141139562297.24152</v>
      </c>
      <c r="AE36" s="133">
        <f ca="1">(1+'Case 5 Assumptions'!$C$22)*'Base Case 5 - Forecasts'!AD32</f>
        <v>145986135890.57935</v>
      </c>
      <c r="AF36" s="133">
        <f ca="1">(1+'Case 5 Assumptions'!$C$22)*'Base Case 5 - Forecasts'!AE32</f>
        <v>150999135362.05734</v>
      </c>
      <c r="AG36" s="133">
        <f ca="1">(1+'Case 5 Assumptions'!$C$22)*'Base Case 5 - Forecasts'!AF32</f>
        <v>156184275588.87305</v>
      </c>
      <c r="AH36" s="133">
        <f ca="1">(1+'Case 5 Assumptions'!$C$23)*'Base Case 5 - Forecasts'!AG32</f>
        <v>160477359317.96609</v>
      </c>
      <c r="AI36" s="133">
        <f ca="1">(1+'Case 5 Assumptions'!$C$23)*'Base Case 5 - Forecasts'!AH32</f>
        <v>164888448318.944</v>
      </c>
      <c r="AJ36" s="133">
        <f ca="1">(1+'Case 5 Assumptions'!$C$23)*'Base Case 5 - Forecasts'!AI32</f>
        <v>169420786237.88297</v>
      </c>
      <c r="AK36" s="133">
        <f ca="1">(1+'Case 5 Assumptions'!$C$23)*'Base Case 5 - Forecasts'!AJ32</f>
        <v>174077705879.92551</v>
      </c>
      <c r="AL36" s="133">
        <f ca="1">(1+'Case 5 Assumptions'!$C$23)*'Base Case 5 - Forecasts'!AK32</f>
        <v>178862631660.0224</v>
      </c>
      <c r="AM36" s="133">
        <f ca="1">(1+'Case 5 Assumptions'!$C$23)*'Base Case 5 - Forecasts'!AL32</f>
        <v>183779082121.03867</v>
      </c>
      <c r="AN36" s="133">
        <f ca="1">(1+'Case 5 Assumptions'!$C$23)*'Base Case 5 - Forecasts'!AM32</f>
        <v>188830672521.07568</v>
      </c>
      <c r="AO36" s="133">
        <f ca="1">(1+'Case 5 Assumptions'!$C$23)*'Base Case 5 - Forecasts'!AN32</f>
        <v>194021117491.91168</v>
      </c>
      <c r="AP36" s="133">
        <f ca="1">(1+'Case 5 Assumptions'!$C$23)*'Base Case 5 - Forecasts'!AO32</f>
        <v>199354233770.51559</v>
      </c>
      <c r="AQ36" s="133">
        <f ca="1">(1+'Case 5 Assumptions'!$C$23)*'Base Case 5 - Forecasts'!AP32</f>
        <v>204833943005.64288</v>
      </c>
      <c r="AR36" s="133">
        <f ca="1">(1+'Case 5 Assumptions'!$C$24)*'Base Case 5 - Forecasts'!AQ32</f>
        <v>209732055859.74451</v>
      </c>
      <c r="AS36" s="133">
        <f ca="1">(1+'Case 5 Assumptions'!$C$24)*'Base Case 5 - Forecasts'!AR32</f>
        <v>214747295344.22522</v>
      </c>
      <c r="AT36" s="133">
        <f ca="1">(1+'Case 5 Assumptions'!$C$24)*'Base Case 5 - Forecasts'!AS32</f>
        <v>219882462261.75183</v>
      </c>
      <c r="AU36" s="133">
        <f ca="1">(1+'Case 5 Assumptions'!$C$24)*'Base Case 5 - Forecasts'!AT32</f>
        <v>225140424389.47464</v>
      </c>
      <c r="AV36" s="133">
        <f ca="1">(1+'Case 5 Assumptions'!$C$24)*'Base Case 5 - Forecasts'!AU32</f>
        <v>230524118080.56177</v>
      </c>
      <c r="AW36" s="133">
        <f ca="1">(1+'Case 5 Assumptions'!$C$24)*'Base Case 5 - Forecasts'!AV32</f>
        <v>236036549904.03027</v>
      </c>
      <c r="AX36" s="133">
        <f ca="1">(1+'Case 5 Assumptions'!$C$24)*'Base Case 5 - Forecasts'!AW32</f>
        <v>241680798323.78989</v>
      </c>
      <c r="AY36" s="133">
        <f ca="1">(1+'Case 5 Assumptions'!$C$24)*'Base Case 5 - Forecasts'!AX32</f>
        <v>247460015417.83707</v>
      </c>
      <c r="AZ36" s="133">
        <f ca="1">(1+'Case 5 Assumptions'!$C$24)*'Base Case 5 - Forecasts'!AY32</f>
        <v>253377428638.55948</v>
      </c>
      <c r="BA36" s="133">
        <f ca="1">(1+'Case 5 Assumptions'!$C$24)*'Base Case 5 - Forecasts'!AZ32</f>
        <v>259436342615.13394</v>
      </c>
      <c r="BB36" s="133">
        <f ca="1">(1+'Case 5 Assumptions'!$C$25)*'Base Case 5 - Forecasts'!BA32</f>
        <v>264701411497.22931</v>
      </c>
      <c r="BC36" s="133">
        <f ca="1">(1+'Case 5 Assumptions'!$C$25)*'Base Case 5 - Forecasts'!BB32</f>
        <v>270073331062.05392</v>
      </c>
      <c r="BD36" s="133">
        <f ca="1">(1+'Case 5 Assumptions'!$C$25)*'Base Case 5 - Forecasts'!BC32</f>
        <v>275554269765.2644</v>
      </c>
      <c r="BE36" s="133">
        <f ca="1">(1+'Case 5 Assumptions'!$C$25)*'Base Case 5 - Forecasts'!BD32</f>
        <v>281146440069.72266</v>
      </c>
      <c r="BF36" s="133">
        <f ca="1">(1+'Case 5 Assumptions'!$C$25)*'Base Case 5 - Forecasts'!BE32</f>
        <v>286852099338.5896</v>
      </c>
      <c r="BG36" s="133">
        <f ca="1">(1+'Case 5 Assumptions'!$C$25)*'Base Case 5 - Forecasts'!BF32</f>
        <v>292673550746.5437</v>
      </c>
      <c r="BH36" s="133">
        <f ca="1">(1+'Case 5 Assumptions'!$C$25)*'Base Case 5 - Forecasts'!BG32</f>
        <v>298613144209.4917</v>
      </c>
      <c r="BI36" s="133">
        <f ca="1">(1+'Case 5 Assumptions'!$C$25)*'Base Case 5 - Forecasts'!BH32</f>
        <v>304673277333.14734</v>
      </c>
      <c r="BJ36" s="133">
        <f ca="1">(1+'Case 5 Assumptions'!$C$25)*'Base Case 5 - Forecasts'!BI32</f>
        <v>310856396380.86084</v>
      </c>
      <c r="BK36" s="133">
        <f ca="1">(1+'Case 5 Assumptions'!$C$25)*'Base Case 5 - Forecasts'!BJ32</f>
        <v>317164997261.0896</v>
      </c>
      <c r="BL36" s="133">
        <f ca="1">(1+'Case 5 Assumptions'!$C$26)*'Base Case 5 - Forecasts'!BK32</f>
        <v>322766541815.19244</v>
      </c>
      <c r="BM36" s="133">
        <f ca="1">(1+'Case 5 Assumptions'!$C$26)*'Base Case 5 - Forecasts'!BL32</f>
        <v>328467016899.6582</v>
      </c>
      <c r="BN36" s="133">
        <f ca="1">(1+'Case 5 Assumptions'!$C$26)*'Base Case 5 - Forecasts'!BM32</f>
        <v>334268169755.76001</v>
      </c>
      <c r="BO36" s="133">
        <f ca="1">(1+'Case 5 Assumptions'!$C$26)*'Base Case 5 - Forecasts'!BN32</f>
        <v>340171778483.31433</v>
      </c>
      <c r="BP36" s="133">
        <f ca="1">(1+'Case 5 Assumptions'!$C$26)*'Base Case 5 - Forecasts'!BO32</f>
        <v>346179652585.68286</v>
      </c>
      <c r="BQ36" s="133">
        <f ca="1">(1+'Case 5 Assumptions'!$C$26)*'Base Case 5 - Forecasts'!BP32</f>
        <v>352293633524.3999</v>
      </c>
      <c r="BR36" s="133">
        <f ca="1">(1+'Case 5 Assumptions'!$C$26)*'Base Case 5 - Forecasts'!BQ32</f>
        <v>358515595283.59497</v>
      </c>
      <c r="BS36" s="133">
        <f ca="1">(1+'Case 5 Assumptions'!$C$26)*'Base Case 5 - Forecasts'!BR32</f>
        <v>364847444944.38391</v>
      </c>
      <c r="BT36" s="133">
        <f ca="1">(1+'Case 5 Assumptions'!$C$26)*'Base Case 5 - Forecasts'!BS32</f>
        <v>371291123269.40466</v>
      </c>
      <c r="BU36" s="133">
        <f ca="1">(1+'Case 5 Assumptions'!$C$26)*'Base Case 5 - Forecasts'!BT32</f>
        <v>377848605297.67645</v>
      </c>
      <c r="BV36" s="133">
        <f ca="1">(1+'Case 5 Assumptions'!$C$27)*'Base Case 5 - Forecasts'!BU32</f>
        <v>383779755740.90973</v>
      </c>
      <c r="BW36" s="133">
        <f ca="1">(1+'Case 5 Assumptions'!$C$27)*'Base Case 5 - Forecasts'!BV32</f>
        <v>389804008408.38586</v>
      </c>
      <c r="BX36" s="133">
        <f ca="1">(1+'Case 5 Assumptions'!$C$27)*'Base Case 5 - Forecasts'!BW32</f>
        <v>395922824740.72107</v>
      </c>
      <c r="BY36" s="133">
        <f ca="1">(1+'Case 5 Assumptions'!$C$27)*'Base Case 5 - Forecasts'!BX32</f>
        <v>402137689119.00055</v>
      </c>
      <c r="BZ36" s="133">
        <f ca="1">(1+'Case 5 Assumptions'!$C$27)*'Base Case 5 - Forecasts'!BY32</f>
        <v>408450109224.87842</v>
      </c>
      <c r="CA36" s="133">
        <f ca="1">(1+'Case 5 Assumptions'!$C$27)*'Base Case 5 - Forecasts'!BZ32</f>
        <v>414861616406.33081</v>
      </c>
      <c r="CB36" s="133">
        <f ca="1">(1+'Case 5 Assumptions'!$C$27)*'Base Case 5 - Forecasts'!CA32</f>
        <v>421373766049.14972</v>
      </c>
      <c r="CC36" s="133">
        <f ca="1">(1+'Case 5 Assumptions'!$C$27)*'Base Case 5 - Forecasts'!CB32</f>
        <v>427988137954.26855</v>
      </c>
      <c r="CD36" s="133">
        <f ca="1">(1+'Case 5 Assumptions'!$C$27)*'Base Case 5 - Forecasts'!CC32</f>
        <v>434706336721.01062</v>
      </c>
      <c r="CE36" s="133">
        <f ca="1">(1+'Case 5 Assumptions'!$C$27)*'Base Case 5 - Forecasts'!CD32</f>
        <v>441529992136.35321</v>
      </c>
      <c r="CF36" s="133">
        <f ca="1">(1+'Case 5 Assumptions'!$C$27)*'Base Case 5 - Forecasts'!CE32</f>
        <v>448460759570.30255</v>
      </c>
    </row>
    <row r="37" spans="1:84" x14ac:dyDescent="0.2">
      <c r="A37" s="118"/>
      <c r="B37" s="118" t="s">
        <v>34</v>
      </c>
      <c r="C37" s="133">
        <f>INDEX('Demographic-Economic'!$D$36:$I$37, MATCH('Program Case 5 - Forecasts'!C$8,'Demographic-Economic'!$C$36:$C$37,0),MATCH('Program Case 5 - Forecasts'!$B37,'Demographic-Economic'!$D$8:$I$8,0))*1000</f>
        <v>46354925000</v>
      </c>
      <c r="D37" s="133">
        <f>INDEX('Demographic-Economic'!$D$36:$I$37, MATCH('Program Case 5 - Forecasts'!D$8,'Demographic-Economic'!$C$36:$C$37,0),MATCH('Program Case 5 - Forecasts'!$B37,'Demographic-Economic'!$D$8:$I$8,0))*1000</f>
        <v>45815957000</v>
      </c>
      <c r="E37" s="133">
        <f>(1+'Case 5 Assumptions'!$C$20)*'Base Case 5 - Forecasts'!D33</f>
        <v>73117493064.671097</v>
      </c>
      <c r="F37" s="133">
        <f ca="1">(1+'Case 5 Assumptions'!$C$20)*'Base Case 5 - Forecasts'!E33</f>
        <v>76764836066.517883</v>
      </c>
      <c r="G37" s="133">
        <f ca="1">(1+'Case 5 Assumptions'!$C$20)*'Base Case 5 - Forecasts'!F33</f>
        <v>80594120631.396027</v>
      </c>
      <c r="H37" s="133">
        <f ca="1">(1+'Case 5 Assumptions'!$C$20)*'Base Case 5 - Forecasts'!G33</f>
        <v>84614422607.763306</v>
      </c>
      <c r="I37" s="133">
        <f ca="1">(1+'Case 5 Assumptions'!$C$20)*'Base Case 5 - Forecasts'!H33</f>
        <v>88835270577.492859</v>
      </c>
      <c r="J37" s="133">
        <f ca="1">(1+'Case 5 Assumptions'!$C$20)*'Base Case 5 - Forecasts'!I33</f>
        <v>93266668439.717163</v>
      </c>
      <c r="K37" s="133">
        <f ca="1">(1+'Case 5 Assumptions'!$C$20)*'Base Case 5 - Forecasts'!J33</f>
        <v>97919119121.229004</v>
      </c>
      <c r="L37" s="133">
        <f ca="1">(1+'Case 5 Assumptions'!$C$20)*'Base Case 5 - Forecasts'!K33</f>
        <v>102803649469.63589</v>
      </c>
      <c r="M37" s="133">
        <f ca="1">(1+'Case 5 Assumptions'!$C$20)*'Base Case 5 - Forecasts'!L33</f>
        <v>107931836388.26753</v>
      </c>
      <c r="N37" s="133">
        <f ca="1">(1+'Case 5 Assumptions'!$C$21)*'Base Case 5 - Forecasts'!M33</f>
        <v>112907253436.78214</v>
      </c>
      <c r="O37" s="133">
        <f ca="1">(1+'Case 5 Assumptions'!$C$21)*'Base Case 5 - Forecasts'!N33</f>
        <v>118112026119.69545</v>
      </c>
      <c r="P37" s="133">
        <f ca="1">(1+'Case 5 Assumptions'!$C$21)*'Base Case 5 - Forecasts'!O33</f>
        <v>123556727220.4581</v>
      </c>
      <c r="Q37" s="133">
        <f ca="1">(1+'Case 5 Assumptions'!$C$21)*'Base Case 5 - Forecasts'!P33</f>
        <v>129252416904.2682</v>
      </c>
      <c r="R37" s="133">
        <f ca="1">(1+'Case 5 Assumptions'!$C$21)*'Base Case 5 - Forecasts'!Q33</f>
        <v>135210665185.28345</v>
      </c>
      <c r="S37" s="133">
        <f ca="1">(1+'Case 5 Assumptions'!$C$21)*'Base Case 5 - Forecasts'!R33</f>
        <v>141443575429.52151</v>
      </c>
      <c r="T37" s="133">
        <f ca="1">(1+'Case 5 Assumptions'!$C$21)*'Base Case 5 - Forecasts'!S33</f>
        <v>147963808941.19186</v>
      </c>
      <c r="U37" s="133">
        <f ca="1">(1+'Case 5 Assumptions'!$C$21)*'Base Case 5 - Forecasts'!T33</f>
        <v>154784610682.40256</v>
      </c>
      <c r="V37" s="133">
        <f ca="1">(1+'Case 5 Assumptions'!$C$21)*'Base Case 5 - Forecasts'!U33</f>
        <v>161919836178.48831</v>
      </c>
      <c r="W37" s="133">
        <f ca="1">(1+'Case 5 Assumptions'!$C$21)*'Base Case 5 - Forecasts'!V33</f>
        <v>169383979663.61404</v>
      </c>
      <c r="X37" s="133">
        <f ca="1">(1+'Case 5 Assumptions'!$C$22)*'Base Case 5 - Forecasts'!W33</f>
        <v>175200434735.5325</v>
      </c>
      <c r="Y37" s="133">
        <f ca="1">(1+'Case 5 Assumptions'!$C$22)*'Base Case 5 - Forecasts'!X33</f>
        <v>181216620323.11621</v>
      </c>
      <c r="Z37" s="133">
        <f ca="1">(1+'Case 5 Assumptions'!$C$22)*'Base Case 5 - Forecasts'!Y33</f>
        <v>187439394947.30182</v>
      </c>
      <c r="AA37" s="133">
        <f ca="1">(1+'Case 5 Assumptions'!$C$22)*'Base Case 5 - Forecasts'!Z33</f>
        <v>193875852642.90973</v>
      </c>
      <c r="AB37" s="133">
        <f ca="1">(1+'Case 5 Assumptions'!$C$22)*'Base Case 5 - Forecasts'!AA33</f>
        <v>200533331045.92548</v>
      </c>
      <c r="AC37" s="133">
        <f ca="1">(1+'Case 5 Assumptions'!$C$22)*'Base Case 5 - Forecasts'!AB33</f>
        <v>207419419758.48944</v>
      </c>
      <c r="AD37" s="133">
        <f ca="1">(1+'Case 5 Assumptions'!$C$22)*'Base Case 5 - Forecasts'!AC33</f>
        <v>214541969001.13077</v>
      </c>
      <c r="AE37" s="133">
        <f ca="1">(1+'Case 5 Assumptions'!$C$22)*'Base Case 5 - Forecasts'!AD33</f>
        <v>221909098562.10931</v>
      </c>
      <c r="AF37" s="133">
        <f ca="1">(1+'Case 5 Assumptions'!$C$22)*'Base Case 5 - Forecasts'!AE33</f>
        <v>229529207054.06784</v>
      </c>
      <c r="AG37" s="133">
        <f ca="1">(1+'Case 5 Assumptions'!$C$22)*'Base Case 5 - Forecasts'!AF33</f>
        <v>237410981488.54727</v>
      </c>
      <c r="AH37" s="133">
        <f ca="1">(1+'Case 5 Assumptions'!$C$23)*'Base Case 5 - Forecasts'!AG33</f>
        <v>243936767889.8584</v>
      </c>
      <c r="AI37" s="133">
        <f ca="1">(1+'Case 5 Assumptions'!$C$23)*'Base Case 5 - Forecasts'!AH33</f>
        <v>250641930526.79489</v>
      </c>
      <c r="AJ37" s="133">
        <f ca="1">(1+'Case 5 Assumptions'!$C$23)*'Base Case 5 - Forecasts'!AI33</f>
        <v>257531399967.40302</v>
      </c>
      <c r="AK37" s="133">
        <f ca="1">(1+'Case 5 Assumptions'!$C$23)*'Base Case 5 - Forecasts'!AJ33</f>
        <v>264610242307.72232</v>
      </c>
      <c r="AL37" s="133">
        <f ca="1">(1+'Case 5 Assumptions'!$C$23)*'Base Case 5 - Forecasts'!AK33</f>
        <v>271883662897.08405</v>
      </c>
      <c r="AM37" s="133">
        <f ca="1">(1+'Case 5 Assumptions'!$C$23)*'Base Case 5 - Forecasts'!AL33</f>
        <v>279357010165.80774</v>
      </c>
      <c r="AN37" s="133">
        <f ca="1">(1+'Case 5 Assumptions'!$C$23)*'Base Case 5 - Forecasts'!AM33</f>
        <v>287035779558.11115</v>
      </c>
      <c r="AO37" s="133">
        <f ca="1">(1+'Case 5 Assumptions'!$C$23)*'Base Case 5 - Forecasts'!AN33</f>
        <v>294925617573.12488</v>
      </c>
      <c r="AP37" s="133">
        <f ca="1">(1+'Case 5 Assumptions'!$C$23)*'Base Case 5 - Forecasts'!AO33</f>
        <v>303032325916.98395</v>
      </c>
      <c r="AQ37" s="133">
        <f ca="1">(1+'Case 5 Assumptions'!$C$23)*'Base Case 5 - Forecasts'!AP33</f>
        <v>311361865769.04901</v>
      </c>
      <c r="AR37" s="133">
        <f ca="1">(1+'Case 5 Assumptions'!$C$24)*'Base Case 5 - Forecasts'!AQ33</f>
        <v>318807338597.53638</v>
      </c>
      <c r="AS37" s="133">
        <f ca="1">(1+'Case 5 Assumptions'!$C$24)*'Base Case 5 - Forecasts'!AR33</f>
        <v>326430852065.33844</v>
      </c>
      <c r="AT37" s="133">
        <f ca="1">(1+'Case 5 Assumptions'!$C$24)*'Base Case 5 - Forecasts'!AS33</f>
        <v>334236663587.66278</v>
      </c>
      <c r="AU37" s="133">
        <f ca="1">(1+'Case 5 Assumptions'!$C$24)*'Base Case 5 - Forecasts'!AT33</f>
        <v>342229132385.59863</v>
      </c>
      <c r="AV37" s="133">
        <f ca="1">(1+'Case 5 Assumptions'!$C$24)*'Base Case 5 - Forecasts'!AU33</f>
        <v>350412721920.56042</v>
      </c>
      <c r="AW37" s="133">
        <f ca="1">(1+'Case 5 Assumptions'!$C$24)*'Base Case 5 - Forecasts'!AV33</f>
        <v>358792002386.94556</v>
      </c>
      <c r="AX37" s="133">
        <f ca="1">(1+'Case 5 Assumptions'!$C$24)*'Base Case 5 - Forecasts'!AW33</f>
        <v>367371653264.39777</v>
      </c>
      <c r="AY37" s="133">
        <f ca="1">(1+'Case 5 Assumptions'!$C$24)*'Base Case 5 - Forecasts'!AX33</f>
        <v>376156465931.10181</v>
      </c>
      <c r="AZ37" s="133">
        <f ca="1">(1+'Case 5 Assumptions'!$C$24)*'Base Case 5 - Forecasts'!AY33</f>
        <v>385151346339.56909</v>
      </c>
      <c r="BA37" s="133">
        <f ca="1">(1+'Case 5 Assumptions'!$C$24)*'Base Case 5 - Forecasts'!AZ33</f>
        <v>394361317756.40802</v>
      </c>
      <c r="BB37" s="133">
        <f ca="1">(1+'Case 5 Assumptions'!$C$25)*'Base Case 5 - Forecasts'!BA33</f>
        <v>402364589316.17389</v>
      </c>
      <c r="BC37" s="133">
        <f ca="1">(1+'Case 5 Assumptions'!$C$25)*'Base Case 5 - Forecasts'!BB33</f>
        <v>410530281358.82019</v>
      </c>
      <c r="BD37" s="133">
        <f ca="1">(1+'Case 5 Assumptions'!$C$25)*'Base Case 5 - Forecasts'!BC33</f>
        <v>418861690088.03839</v>
      </c>
      <c r="BE37" s="133">
        <f ca="1">(1+'Case 5 Assumptions'!$C$25)*'Base Case 5 - Forecasts'!BD33</f>
        <v>427362178601.53839</v>
      </c>
      <c r="BF37" s="133">
        <f ca="1">(1+'Case 5 Assumptions'!$C$25)*'Base Case 5 - Forecasts'!BE33</f>
        <v>436035178248.61322</v>
      </c>
      <c r="BG37" s="133">
        <f ca="1">(1+'Case 5 Assumptions'!$C$25)*'Base Case 5 - Forecasts'!BF33</f>
        <v>444884190015.25439</v>
      </c>
      <c r="BH37" s="133">
        <f ca="1">(1+'Case 5 Assumptions'!$C$25)*'Base Case 5 - Forecasts'!BG33</f>
        <v>453912785937.37744</v>
      </c>
      <c r="BI37" s="133">
        <f ca="1">(1+'Case 5 Assumptions'!$C$25)*'Base Case 5 - Forecasts'!BH33</f>
        <v>463124610542.72742</v>
      </c>
      <c r="BJ37" s="133">
        <f ca="1">(1+'Case 5 Assumptions'!$C$25)*'Base Case 5 - Forecasts'!BI33</f>
        <v>472523382322.04712</v>
      </c>
      <c r="BK37" s="133">
        <f ca="1">(1+'Case 5 Assumptions'!$C$25)*'Base Case 5 - Forecasts'!BJ33</f>
        <v>482112895230.10156</v>
      </c>
      <c r="BL37" s="133">
        <f ca="1">(1+'Case 5 Assumptions'!$C$26)*'Base Case 5 - Forecasts'!BK33</f>
        <v>490627633256.2395</v>
      </c>
      <c r="BM37" s="133">
        <f ca="1">(1+'Case 5 Assumptions'!$C$26)*'Base Case 5 - Forecasts'!BL33</f>
        <v>499292752581.80139</v>
      </c>
      <c r="BN37" s="133">
        <f ca="1">(1+'Case 5 Assumptions'!$C$26)*'Base Case 5 - Forecasts'!BM33</f>
        <v>508110909135.26648</v>
      </c>
      <c r="BO37" s="133">
        <f ca="1">(1+'Case 5 Assumptions'!$C$26)*'Base Case 5 - Forecasts'!BN33</f>
        <v>517084805752.25006</v>
      </c>
      <c r="BP37" s="133">
        <f ca="1">(1+'Case 5 Assumptions'!$C$26)*'Base Case 5 - Forecasts'!BO33</f>
        <v>526217193003.9444</v>
      </c>
      <c r="BQ37" s="133">
        <f ca="1">(1+'Case 5 Assumptions'!$C$26)*'Base Case 5 - Forecasts'!BP33</f>
        <v>535510870040.19073</v>
      </c>
      <c r="BR37" s="133">
        <f ca="1">(1+'Case 5 Assumptions'!$C$26)*'Base Case 5 - Forecasts'!BQ33</f>
        <v>544968685447.44128</v>
      </c>
      <c r="BS37" s="133">
        <f ca="1">(1+'Case 5 Assumptions'!$C$26)*'Base Case 5 - Forecasts'!BR33</f>
        <v>554593538121.87354</v>
      </c>
      <c r="BT37" s="133">
        <f ca="1">(1+'Case 5 Assumptions'!$C$26)*'Base Case 5 - Forecasts'!BS33</f>
        <v>564388378157.92542</v>
      </c>
      <c r="BU37" s="133">
        <f ca="1">(1+'Case 5 Assumptions'!$C$26)*'Base Case 5 - Forecasts'!BT33</f>
        <v>574356207752.52271</v>
      </c>
      <c r="BV37" s="133">
        <f ca="1">(1+'Case 5 Assumptions'!$C$27)*'Base Case 5 - Forecasts'!BU33</f>
        <v>583371969696.38745</v>
      </c>
      <c r="BW37" s="133">
        <f ca="1">(1+'Case 5 Assumptions'!$C$27)*'Base Case 5 - Forecasts'!BV33</f>
        <v>592529253508.26941</v>
      </c>
      <c r="BX37" s="133">
        <f ca="1">(1+'Case 5 Assumptions'!$C$27)*'Base Case 5 - Forecasts'!BW33</f>
        <v>601830280679.73547</v>
      </c>
      <c r="BY37" s="133">
        <f ca="1">(1+'Case 5 Assumptions'!$C$27)*'Base Case 5 - Forecasts'!BX33</f>
        <v>611277307573.46362</v>
      </c>
      <c r="BZ37" s="133">
        <f ca="1">(1+'Case 5 Assumptions'!$C$27)*'Base Case 5 - Forecasts'!BY33</f>
        <v>620872625970.62036</v>
      </c>
      <c r="CA37" s="133">
        <f ca="1">(1+'Case 5 Assumptions'!$C$27)*'Base Case 5 - Forecasts'!BZ33</f>
        <v>630618563626.83032</v>
      </c>
      <c r="CB37" s="133">
        <f ca="1">(1+'Case 5 Assumptions'!$C$27)*'Base Case 5 - Forecasts'!CA33</f>
        <v>640517484836.87354</v>
      </c>
      <c r="CC37" s="133">
        <f ca="1">(1+'Case 5 Assumptions'!$C$27)*'Base Case 5 - Forecasts'!CB33</f>
        <v>650571791008.24597</v>
      </c>
      <c r="CD37" s="133">
        <f ca="1">(1+'Case 5 Assumptions'!$C$27)*'Base Case 5 - Forecasts'!CC33</f>
        <v>660783921243.72412</v>
      </c>
      <c r="CE37" s="133">
        <f ca="1">(1+'Case 5 Assumptions'!$C$27)*'Base Case 5 - Forecasts'!CD33</f>
        <v>671156352933.07361</v>
      </c>
      <c r="CF37" s="133">
        <f ca="1">(1+'Case 5 Assumptions'!$C$27)*'Base Case 5 - Forecasts'!CE33</f>
        <v>681691602354.04675</v>
      </c>
    </row>
    <row r="38" spans="1:84" x14ac:dyDescent="0.2">
      <c r="A38" s="118"/>
      <c r="B38" s="118" t="s">
        <v>35</v>
      </c>
      <c r="C38" s="133">
        <f>INDEX('Demographic-Economic'!$D$36:$I$37, MATCH('Program Case 5 - Forecasts'!C$8,'Demographic-Economic'!$C$36:$C$37,0),MATCH('Program Case 5 - Forecasts'!$B38,'Demographic-Economic'!$D$8:$I$8,0))*1000</f>
        <v>68360180000</v>
      </c>
      <c r="D38" s="133">
        <f>INDEX('Demographic-Economic'!$D$36:$I$37, MATCH('Program Case 5 - Forecasts'!D$8,'Demographic-Economic'!$C$36:$C$37,0),MATCH('Program Case 5 - Forecasts'!$B38,'Demographic-Economic'!$D$8:$I$8,0))*1000</f>
        <v>69643447000</v>
      </c>
      <c r="E38" s="133">
        <f>(1+'Case 5 Assumptions'!$C$20)*'Base Case 5 - Forecasts'!D34</f>
        <v>10337060838.047665</v>
      </c>
      <c r="F38" s="133">
        <f ca="1">(1+'Case 5 Assumptions'!$C$20)*'Base Case 5 - Forecasts'!E34</f>
        <v>10852707708.954058</v>
      </c>
      <c r="G38" s="133">
        <f ca="1">(1+'Case 5 Assumptions'!$C$20)*'Base Case 5 - Forecasts'!F34</f>
        <v>11394076755.596991</v>
      </c>
      <c r="H38" s="133">
        <f ca="1">(1+'Case 5 Assumptions'!$C$20)*'Base Case 5 - Forecasts'!G34</f>
        <v>11962451085.393478</v>
      </c>
      <c r="I38" s="133">
        <f ca="1">(1+'Case 5 Assumptions'!$C$20)*'Base Case 5 - Forecasts'!H34</f>
        <v>12559177811.413111</v>
      </c>
      <c r="J38" s="133">
        <f ca="1">(1+'Case 5 Assumptions'!$C$20)*'Base Case 5 - Forecasts'!I34</f>
        <v>13185671245.192234</v>
      </c>
      <c r="K38" s="133">
        <f ca="1">(1+'Case 5 Assumptions'!$C$20)*'Base Case 5 - Forecasts'!J34</f>
        <v>13843416248.816294</v>
      </c>
      <c r="L38" s="133">
        <f ca="1">(1+'Case 5 Assumptions'!$C$20)*'Base Case 5 - Forecasts'!K34</f>
        <v>14533971754.21516</v>
      </c>
      <c r="M38" s="133">
        <f ca="1">(1+'Case 5 Assumptions'!$C$20)*'Base Case 5 - Forecasts'!L34</f>
        <v>15258974458.012577</v>
      </c>
      <c r="N38" s="133">
        <f ca="1">(1+'Case 5 Assumptions'!$C$21)*'Base Case 5 - Forecasts'!M34</f>
        <v>15962379164.184122</v>
      </c>
      <c r="O38" s="133">
        <f ca="1">(1+'Case 5 Assumptions'!$C$21)*'Base Case 5 - Forecasts'!N34</f>
        <v>16698209259.232603</v>
      </c>
      <c r="P38" s="133">
        <f ca="1">(1+'Case 5 Assumptions'!$C$21)*'Base Case 5 - Forecasts'!O34</f>
        <v>17467959481.300365</v>
      </c>
      <c r="Q38" s="133">
        <f ca="1">(1+'Case 5 Assumptions'!$C$21)*'Base Case 5 - Forecasts'!P34</f>
        <v>18273193472.625946</v>
      </c>
      <c r="R38" s="133">
        <f ca="1">(1+'Case 5 Assumptions'!$C$21)*'Base Case 5 - Forecasts'!Q34</f>
        <v>19115546955.869301</v>
      </c>
      <c r="S38" s="133">
        <f ca="1">(1+'Case 5 Assumptions'!$C$21)*'Base Case 5 - Forecasts'!R34</f>
        <v>19996731056.858543</v>
      </c>
      <c r="T38" s="133">
        <f ca="1">(1+'Case 5 Assumptions'!$C$21)*'Base Case 5 - Forecasts'!S34</f>
        <v>20918535780.507908</v>
      </c>
      <c r="U38" s="133">
        <f ca="1">(1+'Case 5 Assumptions'!$C$21)*'Base Case 5 - Forecasts'!T34</f>
        <v>21882833646.967773</v>
      </c>
      <c r="V38" s="133">
        <f ca="1">(1+'Case 5 Assumptions'!$C$21)*'Base Case 5 - Forecasts'!U34</f>
        <v>22891583495.393105</v>
      </c>
      <c r="W38" s="133">
        <f ca="1">(1+'Case 5 Assumptions'!$C$21)*'Base Case 5 - Forecasts'!V34</f>
        <v>23946834463.057129</v>
      </c>
      <c r="X38" s="133">
        <f ca="1">(1+'Case 5 Assumptions'!$C$22)*'Base Case 5 - Forecasts'!W34</f>
        <v>24769141785.424057</v>
      </c>
      <c r="Y38" s="133">
        <f ca="1">(1+'Case 5 Assumptions'!$C$22)*'Base Case 5 - Forecasts'!X34</f>
        <v>25619686215.015381</v>
      </c>
      <c r="Z38" s="133">
        <f ca="1">(1+'Case 5 Assumptions'!$C$22)*'Base Case 5 - Forecasts'!Y34</f>
        <v>26499437382.287643</v>
      </c>
      <c r="AA38" s="133">
        <f ca="1">(1+'Case 5 Assumptions'!$C$22)*'Base Case 5 - Forecasts'!Z34</f>
        <v>27409398213.715096</v>
      </c>
      <c r="AB38" s="133">
        <f ca="1">(1+'Case 5 Assumptions'!$C$22)*'Base Case 5 - Forecasts'!AA34</f>
        <v>28350606075.13744</v>
      </c>
      <c r="AC38" s="133">
        <f ca="1">(1+'Case 5 Assumptions'!$C$22)*'Base Case 5 - Forecasts'!AB34</f>
        <v>29324133954.368855</v>
      </c>
      <c r="AD38" s="133">
        <f ca="1">(1+'Case 5 Assumptions'!$C$22)*'Base Case 5 - Forecasts'!AC34</f>
        <v>30331091684.416473</v>
      </c>
      <c r="AE38" s="133">
        <f ca="1">(1+'Case 5 Assumptions'!$C$22)*'Base Case 5 - Forecasts'!AD34</f>
        <v>31372627208.702808</v>
      </c>
      <c r="AF38" s="133">
        <f ca="1">(1+'Case 5 Assumptions'!$C$22)*'Base Case 5 - Forecasts'!AE34</f>
        <v>32449927889.734482</v>
      </c>
      <c r="AG38" s="133">
        <f ca="1">(1+'Case 5 Assumptions'!$C$22)*'Base Case 5 - Forecasts'!AF34</f>
        <v>33564221862.709183</v>
      </c>
      <c r="AH38" s="133">
        <f ca="1">(1+'Case 5 Assumptions'!$C$23)*'Base Case 5 - Forecasts'!AG34</f>
        <v>34486811631.846809</v>
      </c>
      <c r="AI38" s="133">
        <f ca="1">(1+'Case 5 Assumptions'!$C$23)*'Base Case 5 - Forecasts'!AH34</f>
        <v>35434760900.918594</v>
      </c>
      <c r="AJ38" s="133">
        <f ca="1">(1+'Case 5 Assumptions'!$C$23)*'Base Case 5 - Forecasts'!AI34</f>
        <v>36408766734.056862</v>
      </c>
      <c r="AK38" s="133">
        <f ca="1">(1+'Case 5 Assumptions'!$C$23)*'Base Case 5 - Forecasts'!AJ34</f>
        <v>37409545355.803467</v>
      </c>
      <c r="AL38" s="133">
        <f ca="1">(1+'Case 5 Assumptions'!$C$23)*'Base Case 5 - Forecasts'!AK34</f>
        <v>38437832677.777702</v>
      </c>
      <c r="AM38" s="133">
        <f ca="1">(1+'Case 5 Assumptions'!$C$23)*'Base Case 5 - Forecasts'!AL34</f>
        <v>39494384839.820862</v>
      </c>
      <c r="AN38" s="133">
        <f ca="1">(1+'Case 5 Assumptions'!$C$23)*'Base Case 5 - Forecasts'!AM34</f>
        <v>40579978766.015404</v>
      </c>
      <c r="AO38" s="133">
        <f ca="1">(1+'Case 5 Assumptions'!$C$23)*'Base Case 5 - Forecasts'!AN34</f>
        <v>41695412735.987564</v>
      </c>
      <c r="AP38" s="133">
        <f ca="1">(1+'Case 5 Assumptions'!$C$23)*'Base Case 5 - Forecasts'!AO34</f>
        <v>42841506971.913582</v>
      </c>
      <c r="AQ38" s="133">
        <f ca="1">(1+'Case 5 Assumptions'!$C$23)*'Base Case 5 - Forecasts'!AP34</f>
        <v>44019104241.661087</v>
      </c>
      <c r="AR38" s="133">
        <f ca="1">(1+'Case 5 Assumptions'!$C$24)*'Base Case 5 - Forecasts'!AQ34</f>
        <v>45071715626.026123</v>
      </c>
      <c r="AS38" s="133">
        <f ca="1">(1+'Case 5 Assumptions'!$C$24)*'Base Case 5 - Forecasts'!AR34</f>
        <v>46149497689.02224</v>
      </c>
      <c r="AT38" s="133">
        <f ca="1">(1+'Case 5 Assumptions'!$C$24)*'Base Case 5 - Forecasts'!AS34</f>
        <v>47253052327.106346</v>
      </c>
      <c r="AU38" s="133">
        <f ca="1">(1+'Case 5 Assumptions'!$C$24)*'Base Case 5 - Forecasts'!AT34</f>
        <v>48382995829.646645</v>
      </c>
      <c r="AV38" s="133">
        <f ca="1">(1+'Case 5 Assumptions'!$C$24)*'Base Case 5 - Forecasts'!AU34</f>
        <v>49539959223.09462</v>
      </c>
      <c r="AW38" s="133">
        <f ca="1">(1+'Case 5 Assumptions'!$C$24)*'Base Case 5 - Forecasts'!AV34</f>
        <v>50724588623.387054</v>
      </c>
      <c r="AX38" s="133">
        <f ca="1">(1+'Case 5 Assumptions'!$C$24)*'Base Case 5 - Forecasts'!AW34</f>
        <v>51937545596.774925</v>
      </c>
      <c r="AY38" s="133">
        <f ca="1">(1+'Case 5 Assumptions'!$C$24)*'Base Case 5 - Forecasts'!AX34</f>
        <v>53179507529.280632</v>
      </c>
      <c r="AZ38" s="133">
        <f ca="1">(1+'Case 5 Assumptions'!$C$24)*'Base Case 5 - Forecasts'!AY34</f>
        <v>54451168004.989914</v>
      </c>
      <c r="BA38" s="133">
        <f ca="1">(1+'Case 5 Assumptions'!$C$24)*'Base Case 5 - Forecasts'!AZ34</f>
        <v>55753237193.389709</v>
      </c>
      <c r="BB38" s="133">
        <f ca="1">(1+'Case 5 Assumptions'!$C$25)*'Base Case 5 - Forecasts'!BA34</f>
        <v>56884707947.502449</v>
      </c>
      <c r="BC38" s="133">
        <f ca="1">(1+'Case 5 Assumptions'!$C$25)*'Base Case 5 - Forecasts'!BB34</f>
        <v>58039141064.55336</v>
      </c>
      <c r="BD38" s="133">
        <f ca="1">(1+'Case 5 Assumptions'!$C$25)*'Base Case 5 - Forecasts'!BC34</f>
        <v>59217002548.731934</v>
      </c>
      <c r="BE38" s="133">
        <f ca="1">(1+'Case 5 Assumptions'!$C$25)*'Base Case 5 - Forecasts'!BD34</f>
        <v>60418767861.43837</v>
      </c>
      <c r="BF38" s="133">
        <f ca="1">(1+'Case 5 Assumptions'!$C$25)*'Base Case 5 - Forecasts'!BE34</f>
        <v>61644922113.21067</v>
      </c>
      <c r="BG38" s="133">
        <f ca="1">(1+'Case 5 Assumptions'!$C$25)*'Base Case 5 - Forecasts'!BF34</f>
        <v>62895960259.546783</v>
      </c>
      <c r="BH38" s="133">
        <f ca="1">(1+'Case 5 Assumptions'!$C$25)*'Base Case 5 - Forecasts'!BG34</f>
        <v>64172387300.700768</v>
      </c>
      <c r="BI38" s="133">
        <f ca="1">(1+'Case 5 Assumptions'!$C$25)*'Base Case 5 - Forecasts'!BH34</f>
        <v>65474718485.533707</v>
      </c>
      <c r="BJ38" s="133">
        <f ca="1">(1+'Case 5 Assumptions'!$C$25)*'Base Case 5 - Forecasts'!BI34</f>
        <v>66803479519.50161</v>
      </c>
      <c r="BK38" s="133">
        <f ca="1">(1+'Case 5 Assumptions'!$C$25)*'Base Case 5 - Forecasts'!BJ34</f>
        <v>68159206776.864296</v>
      </c>
      <c r="BL38" s="133">
        <f ca="1">(1+'Case 5 Assumptions'!$C$26)*'Base Case 5 - Forecasts'!BK34</f>
        <v>69362986629.086197</v>
      </c>
      <c r="BM38" s="133">
        <f ca="1">(1+'Case 5 Assumptions'!$C$26)*'Base Case 5 - Forecasts'!BL34</f>
        <v>70588026792.293808</v>
      </c>
      <c r="BN38" s="133">
        <f ca="1">(1+'Case 5 Assumptions'!$C$26)*'Base Case 5 - Forecasts'!BM34</f>
        <v>71834702751.109482</v>
      </c>
      <c r="BO38" s="133">
        <f ca="1">(1+'Case 5 Assumptions'!$C$26)*'Base Case 5 - Forecasts'!BN34</f>
        <v>73103396621.700226</v>
      </c>
      <c r="BP38" s="133">
        <f ca="1">(1+'Case 5 Assumptions'!$C$26)*'Base Case 5 - Forecasts'!BO34</f>
        <v>74394497268.899368</v>
      </c>
      <c r="BQ38" s="133">
        <f ca="1">(1+'Case 5 Assumptions'!$C$26)*'Base Case 5 - Forecasts'!BP34</f>
        <v>75708400425.396729</v>
      </c>
      <c r="BR38" s="133">
        <f ca="1">(1+'Case 5 Assumptions'!$C$26)*'Base Case 5 - Forecasts'!BQ34</f>
        <v>77045508813.03389</v>
      </c>
      <c r="BS38" s="133">
        <f ca="1">(1+'Case 5 Assumptions'!$C$26)*'Base Case 5 - Forecasts'!BR34</f>
        <v>78406232266.241623</v>
      </c>
      <c r="BT38" s="133">
        <f ca="1">(1+'Case 5 Assumptions'!$C$26)*'Base Case 5 - Forecasts'!BS34</f>
        <v>79790987857.657471</v>
      </c>
      <c r="BU38" s="133">
        <f ca="1">(1+'Case 5 Assumptions'!$C$26)*'Base Case 5 - Forecasts'!BT34</f>
        <v>81200200025.961838</v>
      </c>
      <c r="BV38" s="133">
        <f ca="1">(1+'Case 5 Assumptions'!$C$27)*'Base Case 5 - Forecasts'!BU34</f>
        <v>82474812650.230209</v>
      </c>
      <c r="BW38" s="133">
        <f ca="1">(1+'Case 5 Assumptions'!$C$27)*'Base Case 5 - Forecasts'!BV34</f>
        <v>83769433074.25061</v>
      </c>
      <c r="BX38" s="133">
        <f ca="1">(1+'Case 5 Assumptions'!$C$27)*'Base Case 5 - Forecasts'!BW34</f>
        <v>85084375363.679779</v>
      </c>
      <c r="BY38" s="133">
        <f ca="1">(1+'Case 5 Assumptions'!$C$27)*'Base Case 5 - Forecasts'!BX34</f>
        <v>86419958514.113663</v>
      </c>
      <c r="BZ38" s="133">
        <f ca="1">(1+'Case 5 Assumptions'!$C$27)*'Base Case 5 - Forecasts'!BY34</f>
        <v>87776506528.47348</v>
      </c>
      <c r="CA38" s="133">
        <f ca="1">(1+'Case 5 Assumptions'!$C$27)*'Base Case 5 - Forecasts'!BZ34</f>
        <v>89154348495.606522</v>
      </c>
      <c r="CB38" s="133">
        <f ca="1">(1+'Case 5 Assumptions'!$C$27)*'Base Case 5 - Forecasts'!CA34</f>
        <v>90553818670.120743</v>
      </c>
      <c r="CC38" s="133">
        <f ca="1">(1+'Case 5 Assumptions'!$C$27)*'Base Case 5 - Forecasts'!CB34</f>
        <v>91975256553.472534</v>
      </c>
      <c r="CD38" s="133">
        <f ca="1">(1+'Case 5 Assumptions'!$C$27)*'Base Case 5 - Forecasts'!CC34</f>
        <v>93419006976.327347</v>
      </c>
      <c r="CE38" s="133">
        <f ca="1">(1+'Case 5 Assumptions'!$C$27)*'Base Case 5 - Forecasts'!CD34</f>
        <v>94885420182.213181</v>
      </c>
      <c r="CF38" s="133">
        <f ca="1">(1+'Case 5 Assumptions'!$C$27)*'Base Case 5 - Forecasts'!CE34</f>
        <v>96374851912.487106</v>
      </c>
    </row>
    <row r="39" spans="1:84" x14ac:dyDescent="0.2">
      <c r="A39" s="118"/>
      <c r="B39" s="118" t="s">
        <v>36</v>
      </c>
      <c r="C39" s="133">
        <f>INDEX('Demographic-Economic'!$D$36:$I$37, MATCH('Program Case 5 - Forecasts'!C$8,'Demographic-Economic'!$C$36:$C$37,0),MATCH('Program Case 5 - Forecasts'!$B39,'Demographic-Economic'!$D$8:$I$8,0))*1000</f>
        <v>9766147000</v>
      </c>
      <c r="D39" s="133">
        <f>INDEX('Demographic-Economic'!$D$36:$I$37, MATCH('Program Case 5 - Forecasts'!D$8,'Demographic-Economic'!$C$36:$C$37,0),MATCH('Program Case 5 - Forecasts'!$B39,'Demographic-Economic'!$D$8:$I$8,0))*1000</f>
        <v>9845914000</v>
      </c>
      <c r="E39" s="133">
        <f>(1+'Case 5 Assumptions'!$C$20)*'Base Case 5 - Forecasts'!D35</f>
        <v>1361634535904.5342</v>
      </c>
      <c r="F39" s="133">
        <f ca="1">(1+'Case 5 Assumptions'!$C$20)*'Base Case 5 - Forecasts'!E35</f>
        <v>1429557381552.5876</v>
      </c>
      <c r="G39" s="133">
        <f ca="1">(1+'Case 5 Assumptions'!$C$20)*'Base Case 5 - Forecasts'!F35</f>
        <v>1500868443964.5945</v>
      </c>
      <c r="H39" s="133">
        <f ca="1">(1+'Case 5 Assumptions'!$C$20)*'Base Case 5 - Forecasts'!G35</f>
        <v>1575736738627.6116</v>
      </c>
      <c r="I39" s="133">
        <f ca="1">(1+'Case 5 Assumptions'!$C$20)*'Base Case 5 - Forecasts'!H35</f>
        <v>1654339712081.6243</v>
      </c>
      <c r="J39" s="133">
        <f ca="1">(1+'Case 5 Assumptions'!$C$20)*'Base Case 5 - Forecasts'!I35</f>
        <v>1736863662488.4202</v>
      </c>
      <c r="K39" s="133">
        <f ca="1">(1+'Case 5 Assumptions'!$C$20)*'Base Case 5 - Forecasts'!J35</f>
        <v>1823504181179.8354</v>
      </c>
      <c r="L39" s="133">
        <f ca="1">(1+'Case 5 Assumptions'!$C$20)*'Base Case 5 - Forecasts'!K35</f>
        <v>1914466616231.8965</v>
      </c>
      <c r="M39" s="133">
        <f ca="1">(1+'Case 5 Assumptions'!$C$20)*'Base Case 5 - Forecasts'!L35</f>
        <v>2009966559163.564</v>
      </c>
      <c r="N39" s="133">
        <f ca="1">(1+'Case 5 Assumptions'!$C$21)*'Base Case 5 - Forecasts'!M35</f>
        <v>2102621536786.9568</v>
      </c>
      <c r="O39" s="133">
        <f ca="1">(1+'Case 5 Assumptions'!$C$21)*'Base Case 5 - Forecasts'!N35</f>
        <v>2199547702326.0151</v>
      </c>
      <c r="P39" s="133">
        <f ca="1">(1+'Case 5 Assumptions'!$C$21)*'Base Case 5 - Forecasts'!O35</f>
        <v>2300941948022.0293</v>
      </c>
      <c r="Q39" s="133">
        <f ca="1">(1+'Case 5 Assumptions'!$C$21)*'Base Case 5 - Forecasts'!P35</f>
        <v>2407010242409.6865</v>
      </c>
      <c r="R39" s="133">
        <f ca="1">(1+'Case 5 Assumptions'!$C$21)*'Base Case 5 - Forecasts'!Q35</f>
        <v>2517968048713.9648</v>
      </c>
      <c r="S39" s="133">
        <f ca="1">(1+'Case 5 Assumptions'!$C$21)*'Base Case 5 - Forecasts'!R35</f>
        <v>2634040762534.187</v>
      </c>
      <c r="T39" s="133">
        <f ca="1">(1+'Case 5 Assumptions'!$C$21)*'Base Case 5 - Forecasts'!S35</f>
        <v>2755464169704.3408</v>
      </c>
      <c r="U39" s="133">
        <f ca="1">(1+'Case 5 Assumptions'!$C$21)*'Base Case 5 - Forecasts'!T35</f>
        <v>2882484925259.7275</v>
      </c>
      <c r="V39" s="133">
        <f ca="1">(1+'Case 5 Assumptions'!$C$21)*'Base Case 5 - Forecasts'!U35</f>
        <v>3015361054482.9165</v>
      </c>
      <c r="W39" s="133">
        <f ca="1">(1+'Case 5 Assumptions'!$C$21)*'Base Case 5 - Forecasts'!V35</f>
        <v>3154362477046.7983</v>
      </c>
      <c r="X39" s="133">
        <f ca="1">(1+'Case 5 Assumptions'!$C$22)*'Base Case 5 - Forecasts'!W35</f>
        <v>3262679731516.3447</v>
      </c>
      <c r="Y39" s="133">
        <f ca="1">(1+'Case 5 Assumptions'!$C$22)*'Base Case 5 - Forecasts'!X35</f>
        <v>3374716478498.6235</v>
      </c>
      <c r="Z39" s="133">
        <f ca="1">(1+'Case 5 Assumptions'!$C$22)*'Base Case 5 - Forecasts'!Y35</f>
        <v>3490600441176.9819</v>
      </c>
      <c r="AA39" s="133">
        <f ca="1">(1+'Case 5 Assumptions'!$C$22)*'Base Case 5 - Forecasts'!Z35</f>
        <v>3610463728605.0195</v>
      </c>
      <c r="AB39" s="133">
        <f ca="1">(1+'Case 5 Assumptions'!$C$22)*'Base Case 5 - Forecasts'!AA35</f>
        <v>3734442986312.4316</v>
      </c>
      <c r="AC39" s="133">
        <f ca="1">(1+'Case 5 Assumptions'!$C$22)*'Base Case 5 - Forecasts'!AB35</f>
        <v>3862679552082.4897</v>
      </c>
      <c r="AD39" s="133">
        <f ca="1">(1+'Case 5 Assumptions'!$C$22)*'Base Case 5 - Forecasts'!AC35</f>
        <v>3995319617078.7437</v>
      </c>
      <c r="AE39" s="133">
        <f ca="1">(1+'Case 5 Assumptions'!$C$22)*'Base Case 5 - Forecasts'!AD35</f>
        <v>4132514392504.6348</v>
      </c>
      <c r="AF39" s="133">
        <f ca="1">(1+'Case 5 Assumptions'!$C$22)*'Base Case 5 - Forecasts'!AE35</f>
        <v>4274420281986.0054</v>
      </c>
      <c r="AG39" s="133">
        <f ca="1">(1+'Case 5 Assumptions'!$C$22)*'Base Case 5 - Forecasts'!AF35</f>
        <v>4421199059873.0459</v>
      </c>
      <c r="AH39" s="133">
        <f ca="1">(1+'Case 5 Assumptions'!$C$23)*'Base Case 5 - Forecasts'!AG35</f>
        <v>4542725876035.9316</v>
      </c>
      <c r="AI39" s="133">
        <f ca="1">(1+'Case 5 Assumptions'!$C$23)*'Base Case 5 - Forecasts'!AH35</f>
        <v>4667593136012.0664</v>
      </c>
      <c r="AJ39" s="133">
        <f ca="1">(1+'Case 5 Assumptions'!$C$23)*'Base Case 5 - Forecasts'!AI35</f>
        <v>4795892659576.0586</v>
      </c>
      <c r="AK39" s="133">
        <f ca="1">(1+'Case 5 Assumptions'!$C$23)*'Base Case 5 - Forecasts'!AJ35</f>
        <v>4927718790380.0332</v>
      </c>
      <c r="AL39" s="133">
        <f ca="1">(1+'Case 5 Assumptions'!$C$23)*'Base Case 5 - Forecasts'!AK35</f>
        <v>5063168465328.1943</v>
      </c>
      <c r="AM39" s="133">
        <f ca="1">(1+'Case 5 Assumptions'!$C$23)*'Base Case 5 - Forecasts'!AL35</f>
        <v>5202341285858.3164</v>
      </c>
      <c r="AN39" s="133">
        <f ca="1">(1+'Case 5 Assumptions'!$C$23)*'Base Case 5 - Forecasts'!AM35</f>
        <v>5345339591182.5859</v>
      </c>
      <c r="AO39" s="133">
        <f ca="1">(1+'Case 5 Assumptions'!$C$23)*'Base Case 5 - Forecasts'!AN35</f>
        <v>5492268533541.6064</v>
      </c>
      <c r="AP39" s="133">
        <f ca="1">(1+'Case 5 Assumptions'!$C$23)*'Base Case 5 - Forecasts'!AO35</f>
        <v>5643236155526.96</v>
      </c>
      <c r="AQ39" s="133">
        <f ca="1">(1+'Case 5 Assumptions'!$C$23)*'Base Case 5 - Forecasts'!AP35</f>
        <v>5798353469529.1426</v>
      </c>
      <c r="AR39" s="133">
        <f ca="1">(1+'Case 5 Assumptions'!$C$24)*'Base Case 5 - Forecasts'!AQ35</f>
        <v>5937007196762.9268</v>
      </c>
      <c r="AS39" s="133">
        <f ca="1">(1+'Case 5 Assumptions'!$C$24)*'Base Case 5 - Forecasts'!AR35</f>
        <v>6078976495594.2119</v>
      </c>
      <c r="AT39" s="133">
        <f ca="1">(1+'Case 5 Assumptions'!$C$24)*'Base Case 5 - Forecasts'!AS35</f>
        <v>6224340649971.8467</v>
      </c>
      <c r="AU39" s="133">
        <f ca="1">(1+'Case 5 Assumptions'!$C$24)*'Base Case 5 - Forecasts'!AT35</f>
        <v>6373180839730.3096</v>
      </c>
      <c r="AV39" s="133">
        <f ca="1">(1+'Case 5 Assumptions'!$C$24)*'Base Case 5 - Forecasts'!AU35</f>
        <v>6525580185925.2764</v>
      </c>
      <c r="AW39" s="133">
        <f ca="1">(1+'Case 5 Assumptions'!$C$24)*'Base Case 5 - Forecasts'!AV35</f>
        <v>6681623797253.2627</v>
      </c>
      <c r="AX39" s="133">
        <f ca="1">(1+'Case 5 Assumptions'!$C$24)*'Base Case 5 - Forecasts'!AW35</f>
        <v>6841398817581.293</v>
      </c>
      <c r="AY39" s="133">
        <f ca="1">(1+'Case 5 Assumptions'!$C$24)*'Base Case 5 - Forecasts'!AX35</f>
        <v>7004994474613.1348</v>
      </c>
      <c r="AZ39" s="133">
        <f ca="1">(1+'Case 5 Assumptions'!$C$24)*'Base Case 5 - Forecasts'!AY35</f>
        <v>7172502129719.2412</v>
      </c>
      <c r="BA39" s="133">
        <f ca="1">(1+'Case 5 Assumptions'!$C$24)*'Base Case 5 - Forecasts'!AZ35</f>
        <v>7344015328958.3018</v>
      </c>
      <c r="BB39" s="133">
        <f ca="1">(1+'Case 5 Assumptions'!$C$25)*'Base Case 5 - Forecasts'!BA35</f>
        <v>7493056693743.0752</v>
      </c>
      <c r="BC39" s="133">
        <f ca="1">(1+'Case 5 Assumptions'!$C$25)*'Base Case 5 - Forecasts'!BB35</f>
        <v>7645122742903.0742</v>
      </c>
      <c r="BD39" s="133">
        <f ca="1">(1+'Case 5 Assumptions'!$C$25)*'Base Case 5 - Forecasts'!BC35</f>
        <v>7800274860172.8232</v>
      </c>
      <c r="BE39" s="133">
        <f ca="1">(1+'Case 5 Assumptions'!$C$25)*'Base Case 5 - Forecasts'!BD35</f>
        <v>7958575675024.3916</v>
      </c>
      <c r="BF39" s="133">
        <f ca="1">(1+'Case 5 Assumptions'!$C$25)*'Base Case 5 - Forecasts'!BE35</f>
        <v>8120089087948.707</v>
      </c>
      <c r="BG39" s="133">
        <f ca="1">(1+'Case 5 Assumptions'!$C$25)*'Base Case 5 - Forecasts'!BF35</f>
        <v>8284880296249.9404</v>
      </c>
      <c r="BH39" s="133">
        <f ca="1">(1+'Case 5 Assumptions'!$C$25)*'Base Case 5 - Forecasts'!BG35</f>
        <v>8453015820363.3848</v>
      </c>
      <c r="BI39" s="133">
        <f ca="1">(1+'Case 5 Assumptions'!$C$25)*'Base Case 5 - Forecasts'!BH35</f>
        <v>8624563530707.4131</v>
      </c>
      <c r="BJ39" s="133">
        <f ca="1">(1+'Case 5 Assumptions'!$C$25)*'Base Case 5 - Forecasts'!BI35</f>
        <v>8799592675080.3926</v>
      </c>
      <c r="BK39" s="133">
        <f ca="1">(1+'Case 5 Assumptions'!$C$25)*'Base Case 5 - Forecasts'!BJ35</f>
        <v>8978173906613.5938</v>
      </c>
      <c r="BL39" s="133">
        <f ca="1">(1+'Case 5 Assumptions'!$C$26)*'Base Case 5 - Forecasts'!BK35</f>
        <v>9136740083797.9551</v>
      </c>
      <c r="BM39" s="133">
        <f ca="1">(1+'Case 5 Assumptions'!$C$26)*'Base Case 5 - Forecasts'!BL35</f>
        <v>9298106745001.4941</v>
      </c>
      <c r="BN39" s="133">
        <f ca="1">(1+'Case 5 Assumptions'!$C$26)*'Base Case 5 - Forecasts'!BM35</f>
        <v>9462323350398.3848</v>
      </c>
      <c r="BO39" s="133">
        <f ca="1">(1+'Case 5 Assumptions'!$C$26)*'Base Case 5 - Forecasts'!BN35</f>
        <v>9629440233693.5215</v>
      </c>
      <c r="BP39" s="133">
        <f ca="1">(1+'Case 5 Assumptions'!$C$26)*'Base Case 5 - Forecasts'!BO35</f>
        <v>9799508617550.2109</v>
      </c>
      <c r="BQ39" s="133">
        <f ca="1">(1+'Case 5 Assumptions'!$C$26)*'Base Case 5 - Forecasts'!BP35</f>
        <v>9972580629290.3184</v>
      </c>
      <c r="BR39" s="133">
        <f ca="1">(1+'Case 5 Assumptions'!$C$26)*'Base Case 5 - Forecasts'!BQ35</f>
        <v>10148709316871.715</v>
      </c>
      <c r="BS39" s="133">
        <f ca="1">(1+'Case 5 Assumptions'!$C$26)*'Base Case 5 - Forecasts'!BR35</f>
        <v>10327948665147.896</v>
      </c>
      <c r="BT39" s="133">
        <f ca="1">(1+'Case 5 Assumptions'!$C$26)*'Base Case 5 - Forecasts'!BS35</f>
        <v>10510353612414.791</v>
      </c>
      <c r="BU39" s="133">
        <f ca="1">(1+'Case 5 Assumptions'!$C$26)*'Base Case 5 - Forecasts'!BT35</f>
        <v>10695980067249.754</v>
      </c>
      <c r="BV39" s="133">
        <f ca="1">(1+'Case 5 Assumptions'!$C$27)*'Base Case 5 - Forecasts'!BU35</f>
        <v>10863876589897.238</v>
      </c>
      <c r="BW39" s="133">
        <f ca="1">(1+'Case 5 Assumptions'!$C$27)*'Base Case 5 - Forecasts'!BV35</f>
        <v>11034408611315.285</v>
      </c>
      <c r="BX39" s="133">
        <f ca="1">(1+'Case 5 Assumptions'!$C$27)*'Base Case 5 - Forecasts'!BW35</f>
        <v>11207617501352.764</v>
      </c>
      <c r="BY39" s="133">
        <f ca="1">(1+'Case 5 Assumptions'!$C$27)*'Base Case 5 - Forecasts'!BX35</f>
        <v>11383545279247.742</v>
      </c>
      <c r="BZ39" s="133">
        <f ca="1">(1+'Case 5 Assumptions'!$C$27)*'Base Case 5 - Forecasts'!BY35</f>
        <v>11562234623821.037</v>
      </c>
      <c r="CA39" s="133">
        <f ca="1">(1+'Case 5 Assumptions'!$C$27)*'Base Case 5 - Forecasts'!BZ35</f>
        <v>11743728883829.799</v>
      </c>
      <c r="CB39" s="133">
        <f ca="1">(1+'Case 5 Assumptions'!$C$27)*'Base Case 5 - Forecasts'!CA35</f>
        <v>11928072088483.59</v>
      </c>
      <c r="CC39" s="133">
        <f ca="1">(1+'Case 5 Assumptions'!$C$27)*'Base Case 5 - Forecasts'!CB35</f>
        <v>12115308958125.576</v>
      </c>
      <c r="CD39" s="133">
        <f ca="1">(1+'Case 5 Assumptions'!$C$27)*'Base Case 5 - Forecasts'!CC35</f>
        <v>12305484915081.365</v>
      </c>
      <c r="CE39" s="133">
        <f ca="1">(1+'Case 5 Assumptions'!$C$27)*'Base Case 5 - Forecasts'!CD35</f>
        <v>12498646094678.111</v>
      </c>
      <c r="CF39" s="133">
        <f ca="1">(1+'Case 5 Assumptions'!$C$27)*'Base Case 5 - Forecasts'!CE35</f>
        <v>12694839356436.65</v>
      </c>
    </row>
    <row r="40" spans="1:84" x14ac:dyDescent="0.2">
      <c r="B40" s="126" t="s">
        <v>115</v>
      </c>
      <c r="C40" s="134">
        <f t="shared" ref="C40:AH40" si="19">SUM(C34:C39)</f>
        <v>1296832856000</v>
      </c>
      <c r="D40" s="134">
        <f t="shared" si="19"/>
        <v>1296938922000</v>
      </c>
      <c r="E40" s="134">
        <f t="shared" si="19"/>
        <v>2164971269731.3833</v>
      </c>
      <c r="F40" s="134">
        <f t="shared" ca="1" si="19"/>
        <v>2272967215419.3721</v>
      </c>
      <c r="G40" s="134">
        <f t="shared" ca="1" si="19"/>
        <v>2386350356978.3203</v>
      </c>
      <c r="H40" s="134">
        <f t="shared" ca="1" si="19"/>
        <v>2505389425601.4883</v>
      </c>
      <c r="I40" s="134">
        <f t="shared" ca="1" si="19"/>
        <v>2630366557685.1348</v>
      </c>
      <c r="J40" s="134">
        <f t="shared" ca="1" si="19"/>
        <v>2761577963524.4893</v>
      </c>
      <c r="K40" s="134">
        <f t="shared" ca="1" si="19"/>
        <v>2899334629366.498</v>
      </c>
      <c r="L40" s="134">
        <f t="shared" ca="1" si="19"/>
        <v>3043963054483.2983</v>
      </c>
      <c r="M40" s="134">
        <f t="shared" ca="1" si="19"/>
        <v>3195806025013.3457</v>
      </c>
      <c r="N40" s="134">
        <f t="shared" ca="1" si="19"/>
        <v>3343125558458.4888</v>
      </c>
      <c r="O40" s="134">
        <f t="shared" ca="1" si="19"/>
        <v>3497236193980.7373</v>
      </c>
      <c r="P40" s="134">
        <f t="shared" ca="1" si="19"/>
        <v>3658450986246.6602</v>
      </c>
      <c r="Q40" s="134">
        <f t="shared" ca="1" si="19"/>
        <v>3827097421045.0708</v>
      </c>
      <c r="R40" s="134">
        <f t="shared" ca="1" si="19"/>
        <v>4003518080529.5952</v>
      </c>
      <c r="S40" s="134">
        <f t="shared" ca="1" si="19"/>
        <v>4188071339127.4316</v>
      </c>
      <c r="T40" s="134">
        <f t="shared" ca="1" si="19"/>
        <v>4381132091527.9639</v>
      </c>
      <c r="U40" s="134">
        <f t="shared" ca="1" si="19"/>
        <v>4583092514230.0107</v>
      </c>
      <c r="V40" s="134">
        <f t="shared" ca="1" si="19"/>
        <v>4794362862194.7217</v>
      </c>
      <c r="W40" s="134">
        <f t="shared" ca="1" si="19"/>
        <v>5015372302222.3906</v>
      </c>
      <c r="X40" s="134">
        <f t="shared" ca="1" si="19"/>
        <v>5187594537895.1738</v>
      </c>
      <c r="Y40" s="134">
        <f t="shared" ca="1" si="19"/>
        <v>5365730691154.291</v>
      </c>
      <c r="Z40" s="134">
        <f t="shared" ca="1" si="19"/>
        <v>5549983839268.375</v>
      </c>
      <c r="AA40" s="134">
        <f t="shared" ca="1" si="19"/>
        <v>5740564032950.7207</v>
      </c>
      <c r="AB40" s="134">
        <f t="shared" ca="1" si="19"/>
        <v>5937688535819.5215</v>
      </c>
      <c r="AC40" s="134">
        <f t="shared" ca="1" si="19"/>
        <v>6141582072080.8984</v>
      </c>
      <c r="AD40" s="134">
        <f t="shared" ca="1" si="19"/>
        <v>6352477082717.0898</v>
      </c>
      <c r="AE40" s="134">
        <f t="shared" ca="1" si="19"/>
        <v>6570613990471.8496</v>
      </c>
      <c r="AF40" s="134">
        <f t="shared" ca="1" si="19"/>
        <v>6796241473935.1396</v>
      </c>
      <c r="AG40" s="134">
        <f t="shared" ca="1" si="19"/>
        <v>7029616751039.6025</v>
      </c>
      <c r="AH40" s="134">
        <f t="shared" ca="1" si="19"/>
        <v>7222841921639.2871</v>
      </c>
      <c r="AI40" s="134">
        <f t="shared" ref="AI40:CF40" ca="1" si="20">SUM(AI34:AI39)</f>
        <v>7421378330088.1426</v>
      </c>
      <c r="AJ40" s="134">
        <f t="shared" ca="1" si="20"/>
        <v>7625371967963.7773</v>
      </c>
      <c r="AK40" s="134">
        <f t="shared" ca="1" si="20"/>
        <v>7834972839757.8125</v>
      </c>
      <c r="AL40" s="134">
        <f t="shared" ca="1" si="20"/>
        <v>8050335073180.0293</v>
      </c>
      <c r="AM40" s="134">
        <f t="shared" ca="1" si="20"/>
        <v>8271617032494.4932</v>
      </c>
      <c r="AN40" s="134">
        <f t="shared" ca="1" si="20"/>
        <v>8498981434971.0078</v>
      </c>
      <c r="AO40" s="134">
        <f t="shared" ca="1" si="20"/>
        <v>8732595470537.4492</v>
      </c>
      <c r="AP40" s="134">
        <f t="shared" ca="1" si="20"/>
        <v>8972630924721.0781</v>
      </c>
      <c r="AQ40" s="134">
        <f t="shared" ca="1" si="20"/>
        <v>9219264304969.1328</v>
      </c>
      <c r="AR40" s="134">
        <f t="shared" ca="1" si="20"/>
        <v>9439720916480.4629</v>
      </c>
      <c r="AS40" s="134">
        <f t="shared" ca="1" si="20"/>
        <v>9665449219522.8516</v>
      </c>
      <c r="AT40" s="134">
        <f t="shared" ca="1" si="20"/>
        <v>9896575273965.4355</v>
      </c>
      <c r="AU40" s="134">
        <f t="shared" ca="1" si="20"/>
        <v>10133228154097.02</v>
      </c>
      <c r="AV40" s="134">
        <f t="shared" ca="1" si="20"/>
        <v>10375540020708.695</v>
      </c>
      <c r="AW40" s="134">
        <f t="shared" ca="1" si="20"/>
        <v>10623646194900.143</v>
      </c>
      <c r="AX40" s="134">
        <f t="shared" ca="1" si="20"/>
        <v>10877685233650.836</v>
      </c>
      <c r="AY40" s="134">
        <f t="shared" ca="1" si="20"/>
        <v>11137799007198.363</v>
      </c>
      <c r="AZ40" s="134">
        <f t="shared" ca="1" si="20"/>
        <v>11404132778267.037</v>
      </c>
      <c r="BA40" s="134">
        <f t="shared" ca="1" si="20"/>
        <v>11676835283191.098</v>
      </c>
      <c r="BB40" s="134">
        <f t="shared" ca="1" si="20"/>
        <v>11913808027530.488</v>
      </c>
      <c r="BC40" s="134">
        <f t="shared" ca="1" si="20"/>
        <v>12155589958622.781</v>
      </c>
      <c r="BD40" s="134">
        <f t="shared" ca="1" si="20"/>
        <v>12402278675359.73</v>
      </c>
      <c r="BE40" s="134">
        <f t="shared" ca="1" si="20"/>
        <v>12653973757330.496</v>
      </c>
      <c r="BF40" s="134">
        <f t="shared" ca="1" si="20"/>
        <v>12910776805018.41</v>
      </c>
      <c r="BG40" s="134">
        <f t="shared" ca="1" si="20"/>
        <v>13172791480813.547</v>
      </c>
      <c r="BH40" s="134">
        <f t="shared" ca="1" si="20"/>
        <v>13440123550857.604</v>
      </c>
      <c r="BI40" s="134">
        <f t="shared" ca="1" si="20"/>
        <v>13712880927737.961</v>
      </c>
      <c r="BJ40" s="134">
        <f t="shared" ca="1" si="20"/>
        <v>13991173714048.232</v>
      </c>
      <c r="BK40" s="134">
        <f t="shared" ca="1" si="20"/>
        <v>14275114246832.82</v>
      </c>
      <c r="BL40" s="134">
        <f t="shared" ca="1" si="20"/>
        <v>14527231249525.639</v>
      </c>
      <c r="BM40" s="134">
        <f t="shared" ca="1" si="20"/>
        <v>14783800964956.707</v>
      </c>
      <c r="BN40" s="134">
        <f t="shared" ca="1" si="20"/>
        <v>15044902033798.875</v>
      </c>
      <c r="BO40" s="134">
        <f t="shared" ca="1" si="20"/>
        <v>15310614485621.109</v>
      </c>
      <c r="BP40" s="134">
        <f t="shared" ca="1" si="20"/>
        <v>15581019763418.203</v>
      </c>
      <c r="BQ40" s="134">
        <f t="shared" ca="1" si="20"/>
        <v>15856200748573.691</v>
      </c>
      <c r="BR40" s="134">
        <f t="shared" ca="1" si="20"/>
        <v>16136241786263.668</v>
      </c>
      <c r="BS40" s="134">
        <f t="shared" ca="1" si="20"/>
        <v>16421228711309.258</v>
      </c>
      <c r="BT40" s="134">
        <f t="shared" ca="1" si="20"/>
        <v>16711248874485.688</v>
      </c>
      <c r="BU40" s="134">
        <f t="shared" ca="1" si="20"/>
        <v>17006391169295.961</v>
      </c>
      <c r="BV40" s="134">
        <f t="shared" ca="1" si="20"/>
        <v>17273343231861.078</v>
      </c>
      <c r="BW40" s="134">
        <f t="shared" ca="1" si="20"/>
        <v>17544485683968.482</v>
      </c>
      <c r="BX40" s="134">
        <f t="shared" ca="1" si="20"/>
        <v>17819884302838.043</v>
      </c>
      <c r="BY40" s="134">
        <f t="shared" ca="1" si="20"/>
        <v>18099605898205.258</v>
      </c>
      <c r="BZ40" s="134">
        <f t="shared" ca="1" si="20"/>
        <v>18383718328528.809</v>
      </c>
      <c r="CA40" s="134">
        <f t="shared" ca="1" si="20"/>
        <v>18672290517452.543</v>
      </c>
      <c r="CB40" s="134">
        <f t="shared" ca="1" si="20"/>
        <v>18965392470525.84</v>
      </c>
      <c r="CC40" s="134">
        <f t="shared" ca="1" si="20"/>
        <v>19263095292186.469</v>
      </c>
      <c r="CD40" s="134">
        <f t="shared" ca="1" si="20"/>
        <v>19565471203010.031</v>
      </c>
      <c r="CE40" s="134">
        <f t="shared" ca="1" si="20"/>
        <v>19872593557230.121</v>
      </c>
      <c r="CF40" s="134">
        <f t="shared" ca="1" si="20"/>
        <v>20184536860533.578</v>
      </c>
    </row>
    <row r="41" spans="1:84" x14ac:dyDescent="0.2">
      <c r="B41" s="130"/>
      <c r="C41" s="130"/>
      <c r="D41" s="130"/>
      <c r="E41" s="130"/>
      <c r="G41"/>
      <c r="H41" s="3"/>
      <c r="AI41" s="122"/>
      <c r="AJ41" s="122"/>
      <c r="AK41" s="122"/>
      <c r="AL41" s="122"/>
      <c r="AM41" s="122"/>
      <c r="AN41" s="122"/>
      <c r="AO41" s="122"/>
      <c r="AP41" s="122"/>
      <c r="AQ41" s="122"/>
      <c r="AR41" s="122"/>
      <c r="AS41" s="122"/>
      <c r="AT41" s="122"/>
      <c r="AU41" s="122"/>
      <c r="AV41" s="122"/>
      <c r="AW41" s="122"/>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2"/>
      <c r="CE41" s="122"/>
      <c r="CF41" s="122"/>
    </row>
    <row r="42" spans="1:84" x14ac:dyDescent="0.2">
      <c r="B42" s="128" t="s">
        <v>157</v>
      </c>
      <c r="C42" s="128"/>
      <c r="D42" s="128"/>
      <c r="E42" s="128"/>
      <c r="F42" s="129"/>
      <c r="G42" s="129"/>
      <c r="H42" s="129"/>
      <c r="I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row>
    <row r="43" spans="1:84" x14ac:dyDescent="0.2">
      <c r="B43" s="126" t="s">
        <v>117</v>
      </c>
      <c r="C43" s="126"/>
      <c r="D43" s="126"/>
      <c r="E43" s="126"/>
      <c r="G43"/>
      <c r="H43" s="3"/>
      <c r="AI43" s="122"/>
      <c r="AJ43" s="122"/>
      <c r="AK43" s="122"/>
      <c r="AL43" s="122"/>
      <c r="AM43" s="122"/>
      <c r="AN43" s="122"/>
      <c r="AO43" s="122"/>
      <c r="AP43" s="122"/>
      <c r="AQ43" s="122"/>
      <c r="AR43" s="122"/>
      <c r="AS43" s="122"/>
      <c r="AT43" s="122"/>
      <c r="AU43" s="122"/>
      <c r="AV43" s="122"/>
      <c r="AW43" s="122"/>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2"/>
      <c r="CE43" s="122"/>
      <c r="CF43" s="122"/>
    </row>
    <row r="44" spans="1:84" s="126" customFormat="1" x14ac:dyDescent="0.2">
      <c r="A44" s="202" t="s">
        <v>141</v>
      </c>
      <c r="B44" s="118" t="s">
        <v>158</v>
      </c>
      <c r="D44" s="203">
        <f>INDEX('Case 5 Assumptions'!$B$87:$H$170, MATCH(D$8, 'Case 5 Assumptions'!$B$87:$B$170, 0), MATCH($A44, 'Case 5 Assumptions'!$B$87:$H$87, 0))</f>
        <v>67</v>
      </c>
      <c r="E44" s="203">
        <f>INDEX('Case 5 Assumptions'!$B$87:$H$170, MATCH(E$8, 'Case 5 Assumptions'!$B$87:$B$170, 0), MATCH($A44, 'Case 5 Assumptions'!$B$87:$H$87, 0))</f>
        <v>68.189300000000003</v>
      </c>
      <c r="F44" s="203">
        <f>INDEX('Case 5 Assumptions'!$B$87:$H$170, MATCH(F$8, 'Case 5 Assumptions'!$B$87:$B$170, 0), MATCH($A44, 'Case 5 Assumptions'!$B$87:$H$87, 0))</f>
        <v>69.378600000000006</v>
      </c>
      <c r="G44" s="203">
        <f>INDEX('Case 5 Assumptions'!$B$87:$H$170, MATCH(G$8, 'Case 5 Assumptions'!$B$87:$B$170, 0), MATCH($A44, 'Case 5 Assumptions'!$B$87:$H$87, 0))</f>
        <v>70.567900000000009</v>
      </c>
      <c r="H44" s="203">
        <f>INDEX('Case 5 Assumptions'!$B$87:$H$170, MATCH(H$8, 'Case 5 Assumptions'!$B$87:$B$170, 0), MATCH($A44, 'Case 5 Assumptions'!$B$87:$H$87, 0))</f>
        <v>71.757200000000012</v>
      </c>
      <c r="I44" s="203">
        <f>INDEX('Case 5 Assumptions'!$B$87:$H$170, MATCH(I$8, 'Case 5 Assumptions'!$B$87:$B$170, 0), MATCH($A44, 'Case 5 Assumptions'!$B$87:$H$87, 0))</f>
        <v>72.946500000000015</v>
      </c>
      <c r="J44" s="203">
        <f>INDEX('Case 5 Assumptions'!$B$87:$H$170, MATCH(J$8, 'Case 5 Assumptions'!$B$87:$B$170, 0), MATCH($A44, 'Case 5 Assumptions'!$B$87:$H$87, 0))</f>
        <v>74.135800000000017</v>
      </c>
      <c r="K44" s="203">
        <f>INDEX('Case 5 Assumptions'!$B$87:$H$170, MATCH(K$8, 'Case 5 Assumptions'!$B$87:$B$170, 0), MATCH($A44, 'Case 5 Assumptions'!$B$87:$H$87, 0))</f>
        <v>75.32510000000002</v>
      </c>
      <c r="L44" s="203">
        <f>INDEX('Case 5 Assumptions'!$B$87:$H$170, MATCH(L$8, 'Case 5 Assumptions'!$B$87:$B$170, 0), MATCH($A44, 'Case 5 Assumptions'!$B$87:$H$87, 0))</f>
        <v>76.514400000000023</v>
      </c>
      <c r="M44" s="203">
        <f>INDEX('Case 5 Assumptions'!$B$87:$H$170, MATCH(M$8, 'Case 5 Assumptions'!$B$87:$B$170, 0), MATCH($A44, 'Case 5 Assumptions'!$B$87:$H$87, 0))</f>
        <v>77.703700000000026</v>
      </c>
      <c r="N44" s="203">
        <f>INDEX('Case 5 Assumptions'!$B$87:$H$170, MATCH(N$8, 'Case 5 Assumptions'!$B$87:$B$170, 0), MATCH($A44, 'Case 5 Assumptions'!$B$87:$H$87, 0))</f>
        <v>78.893000000000029</v>
      </c>
      <c r="O44" s="203">
        <f>INDEX('Case 5 Assumptions'!$B$87:$H$170, MATCH(O$8, 'Case 5 Assumptions'!$B$87:$B$170, 0), MATCH($A44, 'Case 5 Assumptions'!$B$87:$H$87, 0))</f>
        <v>80.612400000000036</v>
      </c>
      <c r="P44" s="203">
        <f>INDEX('Case 5 Assumptions'!$B$87:$H$170, MATCH(P$8, 'Case 5 Assumptions'!$B$87:$B$170, 0), MATCH($A44, 'Case 5 Assumptions'!$B$87:$H$87, 0))</f>
        <v>82.331800000000044</v>
      </c>
      <c r="Q44" s="203">
        <f>INDEX('Case 5 Assumptions'!$B$87:$H$170, MATCH(Q$8, 'Case 5 Assumptions'!$B$87:$B$170, 0), MATCH($A44, 'Case 5 Assumptions'!$B$87:$H$87, 0))</f>
        <v>84.051200000000051</v>
      </c>
      <c r="R44" s="203">
        <f>INDEX('Case 5 Assumptions'!$B$87:$H$170, MATCH(R$8, 'Case 5 Assumptions'!$B$87:$B$170, 0), MATCH($A44, 'Case 5 Assumptions'!$B$87:$H$87, 0))</f>
        <v>85.770600000000059</v>
      </c>
      <c r="S44" s="203">
        <f>INDEX('Case 5 Assumptions'!$B$87:$H$170, MATCH(S$8, 'Case 5 Assumptions'!$B$87:$B$170, 0), MATCH($A44, 'Case 5 Assumptions'!$B$87:$H$87, 0))</f>
        <v>87.490000000000066</v>
      </c>
      <c r="T44" s="203">
        <f>INDEX('Case 5 Assumptions'!$B$87:$H$170, MATCH(T$8, 'Case 5 Assumptions'!$B$87:$B$170, 0), MATCH($A44, 'Case 5 Assumptions'!$B$87:$H$87, 0))</f>
        <v>89.209400000000073</v>
      </c>
      <c r="U44" s="203">
        <f>INDEX('Case 5 Assumptions'!$B$87:$H$170, MATCH(U$8, 'Case 5 Assumptions'!$B$87:$B$170, 0), MATCH($A44, 'Case 5 Assumptions'!$B$87:$H$87, 0))</f>
        <v>90.928800000000081</v>
      </c>
      <c r="V44" s="203">
        <f>INDEX('Case 5 Assumptions'!$B$87:$H$170, MATCH(V$8, 'Case 5 Assumptions'!$B$87:$B$170, 0), MATCH($A44, 'Case 5 Assumptions'!$B$87:$H$87, 0))</f>
        <v>92.648200000000088</v>
      </c>
      <c r="W44" s="203">
        <f>INDEX('Case 5 Assumptions'!$B$87:$H$170, MATCH(W$8, 'Case 5 Assumptions'!$B$87:$B$170, 0), MATCH($A44, 'Case 5 Assumptions'!$B$87:$H$87, 0))</f>
        <v>94.367600000000095</v>
      </c>
      <c r="X44" s="203">
        <f>INDEX('Case 5 Assumptions'!$B$87:$H$170, MATCH(X$8, 'Case 5 Assumptions'!$B$87:$B$170, 0), MATCH($A44, 'Case 5 Assumptions'!$B$87:$H$87, 0))</f>
        <v>96.087000000000103</v>
      </c>
      <c r="Y44" s="203">
        <f>INDEX('Case 5 Assumptions'!$B$87:$H$170, MATCH(Y$8, 'Case 5 Assumptions'!$B$87:$B$170, 0), MATCH($A44, 'Case 5 Assumptions'!$B$87:$H$87, 0))</f>
        <v>98.533600000000106</v>
      </c>
      <c r="Z44" s="203">
        <f>INDEX('Case 5 Assumptions'!$B$87:$H$170, MATCH(Z$8, 'Case 5 Assumptions'!$B$87:$B$170, 0), MATCH($A44, 'Case 5 Assumptions'!$B$87:$H$87, 0))</f>
        <v>100.98020000000011</v>
      </c>
      <c r="AA44" s="203">
        <f>INDEX('Case 5 Assumptions'!$B$87:$H$170, MATCH(AA$8, 'Case 5 Assumptions'!$B$87:$B$170, 0), MATCH($A44, 'Case 5 Assumptions'!$B$87:$H$87, 0))</f>
        <v>103.42680000000011</v>
      </c>
      <c r="AB44" s="203">
        <f>INDEX('Case 5 Assumptions'!$B$87:$H$170, MATCH(AB$8, 'Case 5 Assumptions'!$B$87:$B$170, 0), MATCH($A44, 'Case 5 Assumptions'!$B$87:$H$87, 0))</f>
        <v>105.87340000000012</v>
      </c>
      <c r="AC44" s="203">
        <f>INDEX('Case 5 Assumptions'!$B$87:$H$170, MATCH(AC$8, 'Case 5 Assumptions'!$B$87:$B$170, 0), MATCH($A44, 'Case 5 Assumptions'!$B$87:$H$87, 0))</f>
        <v>108.32000000000012</v>
      </c>
      <c r="AD44" s="203">
        <f>INDEX('Case 5 Assumptions'!$B$87:$H$170, MATCH(AD$8, 'Case 5 Assumptions'!$B$87:$B$170, 0), MATCH($A44, 'Case 5 Assumptions'!$B$87:$H$87, 0))</f>
        <v>110.76660000000012</v>
      </c>
      <c r="AE44" s="203">
        <f>INDEX('Case 5 Assumptions'!$B$87:$H$170, MATCH(AE$8, 'Case 5 Assumptions'!$B$87:$B$170, 0), MATCH($A44, 'Case 5 Assumptions'!$B$87:$H$87, 0))</f>
        <v>113.21320000000013</v>
      </c>
      <c r="AF44" s="203">
        <f>INDEX('Case 5 Assumptions'!$B$87:$H$170, MATCH(AF$8, 'Case 5 Assumptions'!$B$87:$B$170, 0), MATCH($A44, 'Case 5 Assumptions'!$B$87:$H$87, 0))</f>
        <v>115.65980000000013</v>
      </c>
      <c r="AG44" s="203">
        <f>INDEX('Case 5 Assumptions'!$B$87:$H$170, MATCH(AG$8, 'Case 5 Assumptions'!$B$87:$B$170, 0), MATCH($A44, 'Case 5 Assumptions'!$B$87:$H$87, 0))</f>
        <v>118.10640000000014</v>
      </c>
      <c r="AH44" s="203">
        <f>INDEX('Case 5 Assumptions'!$B$87:$H$170, MATCH(AH$8, 'Case 5 Assumptions'!$B$87:$B$170, 0), MATCH($A44, 'Case 5 Assumptions'!$B$87:$H$87, 0))</f>
        <v>120.55300000000014</v>
      </c>
      <c r="AI44" s="203">
        <f>INDEX('Case 5 Assumptions'!$B$87:$H$170, MATCH(AI$8, 'Case 5 Assumptions'!$B$87:$B$170, 0), MATCH($A44, 'Case 5 Assumptions'!$B$87:$H$87, 0))</f>
        <v>124.05410000000013</v>
      </c>
      <c r="AJ44" s="203">
        <f>INDEX('Case 5 Assumptions'!$B$87:$H$170, MATCH(AJ$8, 'Case 5 Assumptions'!$B$87:$B$170, 0), MATCH($A44, 'Case 5 Assumptions'!$B$87:$H$87, 0))</f>
        <v>127.55520000000013</v>
      </c>
      <c r="AK44" s="203">
        <f>INDEX('Case 5 Assumptions'!$B$87:$H$170, MATCH(AK$8, 'Case 5 Assumptions'!$B$87:$B$170, 0), MATCH($A44, 'Case 5 Assumptions'!$B$87:$H$87, 0))</f>
        <v>131.05630000000014</v>
      </c>
      <c r="AL44" s="203">
        <f>INDEX('Case 5 Assumptions'!$B$87:$H$170, MATCH(AL$8, 'Case 5 Assumptions'!$B$87:$B$170, 0), MATCH($A44, 'Case 5 Assumptions'!$B$87:$H$87, 0))</f>
        <v>134.55740000000014</v>
      </c>
      <c r="AM44" s="203">
        <f>INDEX('Case 5 Assumptions'!$B$87:$H$170, MATCH(AM$8, 'Case 5 Assumptions'!$B$87:$B$170, 0), MATCH($A44, 'Case 5 Assumptions'!$B$87:$H$87, 0))</f>
        <v>138.05850000000015</v>
      </c>
      <c r="AN44" s="203">
        <f>INDEX('Case 5 Assumptions'!$B$87:$H$170, MATCH(AN$8, 'Case 5 Assumptions'!$B$87:$B$170, 0), MATCH($A44, 'Case 5 Assumptions'!$B$87:$H$87, 0))</f>
        <v>141.55960000000016</v>
      </c>
      <c r="AO44" s="203">
        <f>INDEX('Case 5 Assumptions'!$B$87:$H$170, MATCH(AO$8, 'Case 5 Assumptions'!$B$87:$B$170, 0), MATCH($A44, 'Case 5 Assumptions'!$B$87:$H$87, 0))</f>
        <v>145.06070000000017</v>
      </c>
      <c r="AP44" s="203">
        <f>INDEX('Case 5 Assumptions'!$B$87:$H$170, MATCH(AP$8, 'Case 5 Assumptions'!$B$87:$B$170, 0), MATCH($A44, 'Case 5 Assumptions'!$B$87:$H$87, 0))</f>
        <v>148.56180000000018</v>
      </c>
      <c r="AQ44" s="203">
        <f>INDEX('Case 5 Assumptions'!$B$87:$H$170, MATCH(AQ$8, 'Case 5 Assumptions'!$B$87:$B$170, 0), MATCH($A44, 'Case 5 Assumptions'!$B$87:$H$87, 0))</f>
        <v>152.06290000000018</v>
      </c>
      <c r="AR44" s="203">
        <f>INDEX('Case 5 Assumptions'!$B$87:$H$170, MATCH(AR$8, 'Case 5 Assumptions'!$B$87:$B$170, 0), MATCH($A44, 'Case 5 Assumptions'!$B$87:$H$87, 0))</f>
        <v>155.56400000000019</v>
      </c>
      <c r="AS44" s="203">
        <f>INDEX('Case 5 Assumptions'!$B$87:$H$170, MATCH(AS$8, 'Case 5 Assumptions'!$B$87:$B$170, 0), MATCH($A44, 'Case 5 Assumptions'!$B$87:$H$87, 0))</f>
        <v>160.51750000000018</v>
      </c>
      <c r="AT44" s="203">
        <f>INDEX('Case 5 Assumptions'!$B$87:$H$170, MATCH(AT$8, 'Case 5 Assumptions'!$B$87:$B$170, 0), MATCH($A44, 'Case 5 Assumptions'!$B$87:$H$87, 0))</f>
        <v>165.47100000000017</v>
      </c>
      <c r="AU44" s="203">
        <f>INDEX('Case 5 Assumptions'!$B$87:$H$170, MATCH(AU$8, 'Case 5 Assumptions'!$B$87:$B$170, 0), MATCH($A44, 'Case 5 Assumptions'!$B$87:$H$87, 0))</f>
        <v>170.42450000000017</v>
      </c>
      <c r="AV44" s="203">
        <f>INDEX('Case 5 Assumptions'!$B$87:$H$170, MATCH(AV$8, 'Case 5 Assumptions'!$B$87:$B$170, 0), MATCH($A44, 'Case 5 Assumptions'!$B$87:$H$87, 0))</f>
        <v>175.37800000000016</v>
      </c>
      <c r="AW44" s="203">
        <f>INDEX('Case 5 Assumptions'!$B$87:$H$170, MATCH(AW$8, 'Case 5 Assumptions'!$B$87:$B$170, 0), MATCH($A44, 'Case 5 Assumptions'!$B$87:$H$87, 0))</f>
        <v>180.33150000000015</v>
      </c>
      <c r="AX44" s="203">
        <f>INDEX('Case 5 Assumptions'!$B$87:$H$170, MATCH(AX$8, 'Case 5 Assumptions'!$B$87:$B$170, 0), MATCH($A44, 'Case 5 Assumptions'!$B$87:$H$87, 0))</f>
        <v>185.28500000000014</v>
      </c>
      <c r="AY44" s="203">
        <f>INDEX('Case 5 Assumptions'!$B$87:$H$170, MATCH(AY$8, 'Case 5 Assumptions'!$B$87:$B$170, 0), MATCH($A44, 'Case 5 Assumptions'!$B$87:$H$87, 0))</f>
        <v>190.23850000000013</v>
      </c>
      <c r="AZ44" s="203">
        <f>INDEX('Case 5 Assumptions'!$B$87:$H$170, MATCH(AZ$8, 'Case 5 Assumptions'!$B$87:$B$170, 0), MATCH($A44, 'Case 5 Assumptions'!$B$87:$H$87, 0))</f>
        <v>195.19200000000012</v>
      </c>
      <c r="BA44" s="203">
        <f>INDEX('Case 5 Assumptions'!$B$87:$H$170, MATCH(BA$8, 'Case 5 Assumptions'!$B$87:$B$170, 0), MATCH($A44, 'Case 5 Assumptions'!$B$87:$H$87, 0))</f>
        <v>200.14550000000011</v>
      </c>
      <c r="BB44" s="203">
        <f>INDEX('Case 5 Assumptions'!$B$87:$H$170, MATCH(BB$8, 'Case 5 Assumptions'!$B$87:$B$170, 0), MATCH($A44, 'Case 5 Assumptions'!$B$87:$H$87, 0))</f>
        <v>205.0990000000001</v>
      </c>
      <c r="BC44" s="203">
        <f>INDEX('Case 5 Assumptions'!$B$87:$H$170, MATCH(BC$8, 'Case 5 Assumptions'!$B$87:$B$170, 0), MATCH($A44, 'Case 5 Assumptions'!$B$87:$H$87, 0))</f>
        <v>211.84190000000009</v>
      </c>
      <c r="BD44" s="203">
        <f>INDEX('Case 5 Assumptions'!$B$87:$H$170, MATCH(BD$8, 'Case 5 Assumptions'!$B$87:$B$170, 0), MATCH($A44, 'Case 5 Assumptions'!$B$87:$H$87, 0))</f>
        <v>218.58480000000009</v>
      </c>
      <c r="BE44" s="203">
        <f>INDEX('Case 5 Assumptions'!$B$87:$H$170, MATCH(BE$8, 'Case 5 Assumptions'!$B$87:$B$170, 0), MATCH($A44, 'Case 5 Assumptions'!$B$87:$H$87, 0))</f>
        <v>225.32770000000008</v>
      </c>
      <c r="BF44" s="203">
        <f>INDEX('Case 5 Assumptions'!$B$87:$H$170, MATCH(BF$8, 'Case 5 Assumptions'!$B$87:$B$170, 0), MATCH($A44, 'Case 5 Assumptions'!$B$87:$H$87, 0))</f>
        <v>232.07060000000007</v>
      </c>
      <c r="BG44" s="203">
        <f>INDEX('Case 5 Assumptions'!$B$87:$H$170, MATCH(BG$8, 'Case 5 Assumptions'!$B$87:$B$170, 0), MATCH($A44, 'Case 5 Assumptions'!$B$87:$H$87, 0))</f>
        <v>238.81350000000006</v>
      </c>
      <c r="BH44" s="203">
        <f>INDEX('Case 5 Assumptions'!$B$87:$H$170, MATCH(BH$8, 'Case 5 Assumptions'!$B$87:$B$170, 0), MATCH($A44, 'Case 5 Assumptions'!$B$87:$H$87, 0))</f>
        <v>245.55640000000005</v>
      </c>
      <c r="BI44" s="203">
        <f>INDEX('Case 5 Assumptions'!$B$87:$H$170, MATCH(BI$8, 'Case 5 Assumptions'!$B$87:$B$170, 0), MATCH($A44, 'Case 5 Assumptions'!$B$87:$H$87, 0))</f>
        <v>252.29930000000004</v>
      </c>
      <c r="BJ44" s="203">
        <f>INDEX('Case 5 Assumptions'!$B$87:$H$170, MATCH(BJ$8, 'Case 5 Assumptions'!$B$87:$B$170, 0), MATCH($A44, 'Case 5 Assumptions'!$B$87:$H$87, 0))</f>
        <v>259.04220000000004</v>
      </c>
      <c r="BK44" s="203">
        <f>INDEX('Case 5 Assumptions'!$B$87:$H$170, MATCH(BK$8, 'Case 5 Assumptions'!$B$87:$B$170, 0), MATCH($A44, 'Case 5 Assumptions'!$B$87:$H$87, 0))</f>
        <v>265.78510000000006</v>
      </c>
      <c r="BL44" s="203">
        <f>INDEX('Case 5 Assumptions'!$B$87:$H$170, MATCH(BL$8, 'Case 5 Assumptions'!$B$87:$B$170, 0), MATCH($A44, 'Case 5 Assumptions'!$B$87:$H$87, 0))</f>
        <v>272.52800000000008</v>
      </c>
      <c r="BM44" s="203">
        <f>INDEX('Case 5 Assumptions'!$B$87:$H$170, MATCH(BM$8, 'Case 5 Assumptions'!$B$87:$B$170, 0), MATCH($A44, 'Case 5 Assumptions'!$B$87:$H$87, 0))</f>
        <v>281.02650000000006</v>
      </c>
      <c r="BN44" s="203">
        <f>INDEX('Case 5 Assumptions'!$B$87:$H$170, MATCH(BN$8, 'Case 5 Assumptions'!$B$87:$B$170, 0), MATCH($A44, 'Case 5 Assumptions'!$B$87:$H$87, 0))</f>
        <v>289.52500000000003</v>
      </c>
      <c r="BO44" s="203">
        <f>INDEX('Case 5 Assumptions'!$B$87:$H$170, MATCH(BO$8, 'Case 5 Assumptions'!$B$87:$B$170, 0), MATCH($A44, 'Case 5 Assumptions'!$B$87:$H$87, 0))</f>
        <v>298.02350000000001</v>
      </c>
      <c r="BP44" s="203">
        <f>INDEX('Case 5 Assumptions'!$B$87:$H$170, MATCH(BP$8, 'Case 5 Assumptions'!$B$87:$B$170, 0), MATCH($A44, 'Case 5 Assumptions'!$B$87:$H$87, 0))</f>
        <v>306.52199999999999</v>
      </c>
      <c r="BQ44" s="203">
        <f>INDEX('Case 5 Assumptions'!$B$87:$H$170, MATCH(BQ$8, 'Case 5 Assumptions'!$B$87:$B$170, 0), MATCH($A44, 'Case 5 Assumptions'!$B$87:$H$87, 0))</f>
        <v>315.02049999999997</v>
      </c>
      <c r="BR44" s="203">
        <f>INDEX('Case 5 Assumptions'!$B$87:$H$170, MATCH(BR$8, 'Case 5 Assumptions'!$B$87:$B$170, 0), MATCH($A44, 'Case 5 Assumptions'!$B$87:$H$87, 0))</f>
        <v>323.51899999999995</v>
      </c>
      <c r="BS44" s="203">
        <f>INDEX('Case 5 Assumptions'!$B$87:$H$170, MATCH(BS$8, 'Case 5 Assumptions'!$B$87:$B$170, 0), MATCH($A44, 'Case 5 Assumptions'!$B$87:$H$87, 0))</f>
        <v>332.01749999999993</v>
      </c>
      <c r="BT44" s="203">
        <f>INDEX('Case 5 Assumptions'!$B$87:$H$170, MATCH(BT$8, 'Case 5 Assumptions'!$B$87:$B$170, 0), MATCH($A44, 'Case 5 Assumptions'!$B$87:$H$87, 0))</f>
        <v>340.51599999999991</v>
      </c>
      <c r="BU44" s="203">
        <f>INDEX('Case 5 Assumptions'!$B$87:$H$170, MATCH(BU$8, 'Case 5 Assumptions'!$B$87:$B$170, 0), MATCH($A44, 'Case 5 Assumptions'!$B$87:$H$87, 0))</f>
        <v>349.01449999999988</v>
      </c>
      <c r="BV44" s="203">
        <f>INDEX('Case 5 Assumptions'!$B$87:$H$170, MATCH(BV$8, 'Case 5 Assumptions'!$B$87:$B$170, 0), MATCH($A44, 'Case 5 Assumptions'!$B$87:$H$87, 0))</f>
        <v>357.51299999999986</v>
      </c>
      <c r="BW44" s="203">
        <f>INDEX('Case 5 Assumptions'!$B$87:$H$170, MATCH(BW$8, 'Case 5 Assumptions'!$B$87:$B$170, 0), MATCH($A44, 'Case 5 Assumptions'!$B$87:$H$87, 0))</f>
        <v>367.39829999999984</v>
      </c>
      <c r="BX44" s="203">
        <f>INDEX('Case 5 Assumptions'!$B$87:$H$170, MATCH(BX$8, 'Case 5 Assumptions'!$B$87:$B$170, 0), MATCH($A44, 'Case 5 Assumptions'!$B$87:$H$87, 0))</f>
        <v>377.28359999999986</v>
      </c>
      <c r="BY44" s="203">
        <f>INDEX('Case 5 Assumptions'!$B$87:$H$170, MATCH(BY$8, 'Case 5 Assumptions'!$B$87:$B$170, 0), MATCH($A44, 'Case 5 Assumptions'!$B$87:$H$87, 0))</f>
        <v>387.16889999999989</v>
      </c>
      <c r="BZ44" s="203">
        <f>INDEX('Case 5 Assumptions'!$B$87:$H$170, MATCH(BZ$8, 'Case 5 Assumptions'!$B$87:$B$170, 0), MATCH($A44, 'Case 5 Assumptions'!$B$87:$H$87, 0))</f>
        <v>397.05419999999992</v>
      </c>
      <c r="CA44" s="203">
        <f>INDEX('Case 5 Assumptions'!$B$87:$H$170, MATCH(CA$8, 'Case 5 Assumptions'!$B$87:$B$170, 0), MATCH($A44, 'Case 5 Assumptions'!$B$87:$H$87, 0))</f>
        <v>406.93949999999995</v>
      </c>
      <c r="CB44" s="203">
        <f>INDEX('Case 5 Assumptions'!$B$87:$H$170, MATCH(CB$8, 'Case 5 Assumptions'!$B$87:$B$170, 0), MATCH($A44, 'Case 5 Assumptions'!$B$87:$H$87, 0))</f>
        <v>416.82479999999998</v>
      </c>
      <c r="CC44" s="203">
        <f>INDEX('Case 5 Assumptions'!$B$87:$H$170, MATCH(CC$8, 'Case 5 Assumptions'!$B$87:$B$170, 0), MATCH($A44, 'Case 5 Assumptions'!$B$87:$H$87, 0))</f>
        <v>426.71010000000001</v>
      </c>
      <c r="CD44" s="203">
        <f>INDEX('Case 5 Assumptions'!$B$87:$H$170, MATCH(CD$8, 'Case 5 Assumptions'!$B$87:$B$170, 0), MATCH($A44, 'Case 5 Assumptions'!$B$87:$H$87, 0))</f>
        <v>436.59540000000004</v>
      </c>
      <c r="CE44" s="203">
        <f>INDEX('Case 5 Assumptions'!$B$87:$H$170, MATCH(CE$8, 'Case 5 Assumptions'!$B$87:$B$170, 0), MATCH($A44, 'Case 5 Assumptions'!$B$87:$H$87, 0))</f>
        <v>446.48070000000007</v>
      </c>
      <c r="CF44" s="203">
        <f>INDEX('Case 5 Assumptions'!$B$87:$H$170, MATCH(CF$8, 'Case 5 Assumptions'!$B$87:$B$170, 0), MATCH($A44, 'Case 5 Assumptions'!$B$87:$H$87, 0))</f>
        <v>456.3660000000001</v>
      </c>
    </row>
    <row r="45" spans="1:84" s="126" customFormat="1" x14ac:dyDescent="0.2">
      <c r="A45" s="202" t="s">
        <v>143</v>
      </c>
      <c r="B45" s="118" t="s">
        <v>159</v>
      </c>
      <c r="D45" s="203">
        <f>INDEX('Case 5 Assumptions'!$B$87:$H$170, MATCH(D$8, 'Case 5 Assumptions'!$B$87:$B$170, 0), MATCH($A45, 'Case 5 Assumptions'!$B$87:$H$87, 0))</f>
        <v>14.5</v>
      </c>
      <c r="E45" s="203">
        <f>INDEX('Case 5 Assumptions'!$B$87:$H$170, MATCH(E$8, 'Case 5 Assumptions'!$B$87:$B$170, 0), MATCH($A45, 'Case 5 Assumptions'!$B$87:$H$87, 0))</f>
        <v>14.757400000000001</v>
      </c>
      <c r="F45" s="203">
        <f>INDEX('Case 5 Assumptions'!$B$87:$H$170, MATCH(F$8, 'Case 5 Assumptions'!$B$87:$B$170, 0), MATCH($A45, 'Case 5 Assumptions'!$B$87:$H$87, 0))</f>
        <v>15.014800000000001</v>
      </c>
      <c r="G45" s="203">
        <f>INDEX('Case 5 Assumptions'!$B$87:$H$170, MATCH(G$8, 'Case 5 Assumptions'!$B$87:$B$170, 0), MATCH($A45, 'Case 5 Assumptions'!$B$87:$H$87, 0))</f>
        <v>15.272200000000002</v>
      </c>
      <c r="H45" s="203">
        <f>INDEX('Case 5 Assumptions'!$B$87:$H$170, MATCH(H$8, 'Case 5 Assumptions'!$B$87:$B$170, 0), MATCH($A45, 'Case 5 Assumptions'!$B$87:$H$87, 0))</f>
        <v>15.529600000000002</v>
      </c>
      <c r="I45" s="203">
        <f>INDEX('Case 5 Assumptions'!$B$87:$H$170, MATCH(I$8, 'Case 5 Assumptions'!$B$87:$B$170, 0), MATCH($A45, 'Case 5 Assumptions'!$B$87:$H$87, 0))</f>
        <v>15.787000000000003</v>
      </c>
      <c r="J45" s="203">
        <f>INDEX('Case 5 Assumptions'!$B$87:$H$170, MATCH(J$8, 'Case 5 Assumptions'!$B$87:$B$170, 0), MATCH($A45, 'Case 5 Assumptions'!$B$87:$H$87, 0))</f>
        <v>16.044400000000003</v>
      </c>
      <c r="K45" s="203">
        <f>INDEX('Case 5 Assumptions'!$B$87:$H$170, MATCH(K$8, 'Case 5 Assumptions'!$B$87:$B$170, 0), MATCH($A45, 'Case 5 Assumptions'!$B$87:$H$87, 0))</f>
        <v>16.301800000000004</v>
      </c>
      <c r="L45" s="203">
        <f>INDEX('Case 5 Assumptions'!$B$87:$H$170, MATCH(L$8, 'Case 5 Assumptions'!$B$87:$B$170, 0), MATCH($A45, 'Case 5 Assumptions'!$B$87:$H$87, 0))</f>
        <v>16.559200000000004</v>
      </c>
      <c r="M45" s="203">
        <f>INDEX('Case 5 Assumptions'!$B$87:$H$170, MATCH(M$8, 'Case 5 Assumptions'!$B$87:$B$170, 0), MATCH($A45, 'Case 5 Assumptions'!$B$87:$H$87, 0))</f>
        <v>16.816600000000005</v>
      </c>
      <c r="N45" s="203">
        <f>INDEX('Case 5 Assumptions'!$B$87:$H$170, MATCH(N$8, 'Case 5 Assumptions'!$B$87:$B$170, 0), MATCH($A45, 'Case 5 Assumptions'!$B$87:$H$87, 0))</f>
        <v>17.074000000000005</v>
      </c>
      <c r="O45" s="203">
        <f>INDEX('Case 5 Assumptions'!$B$87:$H$170, MATCH(O$8, 'Case 5 Assumptions'!$B$87:$B$170, 0), MATCH($A45, 'Case 5 Assumptions'!$B$87:$H$87, 0))</f>
        <v>17.446100000000005</v>
      </c>
      <c r="P45" s="203">
        <f>INDEX('Case 5 Assumptions'!$B$87:$H$170, MATCH(P$8, 'Case 5 Assumptions'!$B$87:$B$170, 0), MATCH($A45, 'Case 5 Assumptions'!$B$87:$H$87, 0))</f>
        <v>17.818200000000004</v>
      </c>
      <c r="Q45" s="203">
        <f>INDEX('Case 5 Assumptions'!$B$87:$H$170, MATCH(Q$8, 'Case 5 Assumptions'!$B$87:$B$170, 0), MATCH($A45, 'Case 5 Assumptions'!$B$87:$H$87, 0))</f>
        <v>18.190300000000004</v>
      </c>
      <c r="R45" s="203">
        <f>INDEX('Case 5 Assumptions'!$B$87:$H$170, MATCH(R$8, 'Case 5 Assumptions'!$B$87:$B$170, 0), MATCH($A45, 'Case 5 Assumptions'!$B$87:$H$87, 0))</f>
        <v>18.562400000000004</v>
      </c>
      <c r="S45" s="203">
        <f>INDEX('Case 5 Assumptions'!$B$87:$H$170, MATCH(S$8, 'Case 5 Assumptions'!$B$87:$B$170, 0), MATCH($A45, 'Case 5 Assumptions'!$B$87:$H$87, 0))</f>
        <v>18.934500000000003</v>
      </c>
      <c r="T45" s="203">
        <f>INDEX('Case 5 Assumptions'!$B$87:$H$170, MATCH(T$8, 'Case 5 Assumptions'!$B$87:$B$170, 0), MATCH($A45, 'Case 5 Assumptions'!$B$87:$H$87, 0))</f>
        <v>19.306600000000003</v>
      </c>
      <c r="U45" s="203">
        <f>INDEX('Case 5 Assumptions'!$B$87:$H$170, MATCH(U$8, 'Case 5 Assumptions'!$B$87:$B$170, 0), MATCH($A45, 'Case 5 Assumptions'!$B$87:$H$87, 0))</f>
        <v>19.678700000000003</v>
      </c>
      <c r="V45" s="203">
        <f>INDEX('Case 5 Assumptions'!$B$87:$H$170, MATCH(V$8, 'Case 5 Assumptions'!$B$87:$B$170, 0), MATCH($A45, 'Case 5 Assumptions'!$B$87:$H$87, 0))</f>
        <v>20.050800000000002</v>
      </c>
      <c r="W45" s="203">
        <f>INDEX('Case 5 Assumptions'!$B$87:$H$170, MATCH(W$8, 'Case 5 Assumptions'!$B$87:$B$170, 0), MATCH($A45, 'Case 5 Assumptions'!$B$87:$H$87, 0))</f>
        <v>20.422900000000002</v>
      </c>
      <c r="X45" s="203">
        <f>INDEX('Case 5 Assumptions'!$B$87:$H$170, MATCH(X$8, 'Case 5 Assumptions'!$B$87:$B$170, 0), MATCH($A45, 'Case 5 Assumptions'!$B$87:$H$87, 0))</f>
        <v>20.795000000000002</v>
      </c>
      <c r="Y45" s="203">
        <f>INDEX('Case 5 Assumptions'!$B$87:$H$170, MATCH(Y$8, 'Case 5 Assumptions'!$B$87:$B$170, 0), MATCH($A45, 'Case 5 Assumptions'!$B$87:$H$87, 0))</f>
        <v>21.3245</v>
      </c>
      <c r="Z45" s="203">
        <f>INDEX('Case 5 Assumptions'!$B$87:$H$170, MATCH(Z$8, 'Case 5 Assumptions'!$B$87:$B$170, 0), MATCH($A45, 'Case 5 Assumptions'!$B$87:$H$87, 0))</f>
        <v>21.853999999999999</v>
      </c>
      <c r="AA45" s="203">
        <f>INDEX('Case 5 Assumptions'!$B$87:$H$170, MATCH(AA$8, 'Case 5 Assumptions'!$B$87:$B$170, 0), MATCH($A45, 'Case 5 Assumptions'!$B$87:$H$87, 0))</f>
        <v>22.383499999999998</v>
      </c>
      <c r="AB45" s="203">
        <f>INDEX('Case 5 Assumptions'!$B$87:$H$170, MATCH(AB$8, 'Case 5 Assumptions'!$B$87:$B$170, 0), MATCH($A45, 'Case 5 Assumptions'!$B$87:$H$87, 0))</f>
        <v>22.912999999999997</v>
      </c>
      <c r="AC45" s="203">
        <f>INDEX('Case 5 Assumptions'!$B$87:$H$170, MATCH(AC$8, 'Case 5 Assumptions'!$B$87:$B$170, 0), MATCH($A45, 'Case 5 Assumptions'!$B$87:$H$87, 0))</f>
        <v>23.442499999999995</v>
      </c>
      <c r="AD45" s="203">
        <f>INDEX('Case 5 Assumptions'!$B$87:$H$170, MATCH(AD$8, 'Case 5 Assumptions'!$B$87:$B$170, 0), MATCH($A45, 'Case 5 Assumptions'!$B$87:$H$87, 0))</f>
        <v>23.971999999999994</v>
      </c>
      <c r="AE45" s="203">
        <f>INDEX('Case 5 Assumptions'!$B$87:$H$170, MATCH(AE$8, 'Case 5 Assumptions'!$B$87:$B$170, 0), MATCH($A45, 'Case 5 Assumptions'!$B$87:$H$87, 0))</f>
        <v>24.501499999999993</v>
      </c>
      <c r="AF45" s="203">
        <f>INDEX('Case 5 Assumptions'!$B$87:$H$170, MATCH(AF$8, 'Case 5 Assumptions'!$B$87:$B$170, 0), MATCH($A45, 'Case 5 Assumptions'!$B$87:$H$87, 0))</f>
        <v>25.030999999999992</v>
      </c>
      <c r="AG45" s="203">
        <f>INDEX('Case 5 Assumptions'!$B$87:$H$170, MATCH(AG$8, 'Case 5 Assumptions'!$B$87:$B$170, 0), MATCH($A45, 'Case 5 Assumptions'!$B$87:$H$87, 0))</f>
        <v>25.56049999999999</v>
      </c>
      <c r="AH45" s="203">
        <f>INDEX('Case 5 Assumptions'!$B$87:$H$170, MATCH(AH$8, 'Case 5 Assumptions'!$B$87:$B$170, 0), MATCH($A45, 'Case 5 Assumptions'!$B$87:$H$87, 0))</f>
        <v>26.089999999999989</v>
      </c>
      <c r="AI45" s="203">
        <f>INDEX('Case 5 Assumptions'!$B$87:$H$170, MATCH(AI$8, 'Case 5 Assumptions'!$B$87:$B$170, 0), MATCH($A45, 'Case 5 Assumptions'!$B$87:$H$87, 0))</f>
        <v>26.847699999999989</v>
      </c>
      <c r="AJ45" s="203">
        <f>INDEX('Case 5 Assumptions'!$B$87:$H$170, MATCH(AJ$8, 'Case 5 Assumptions'!$B$87:$B$170, 0), MATCH($A45, 'Case 5 Assumptions'!$B$87:$H$87, 0))</f>
        <v>27.605399999999989</v>
      </c>
      <c r="AK45" s="203">
        <f>INDEX('Case 5 Assumptions'!$B$87:$H$170, MATCH(AK$8, 'Case 5 Assumptions'!$B$87:$B$170, 0), MATCH($A45, 'Case 5 Assumptions'!$B$87:$H$87, 0))</f>
        <v>28.363099999999989</v>
      </c>
      <c r="AL45" s="203">
        <f>INDEX('Case 5 Assumptions'!$B$87:$H$170, MATCH(AL$8, 'Case 5 Assumptions'!$B$87:$B$170, 0), MATCH($A45, 'Case 5 Assumptions'!$B$87:$H$87, 0))</f>
        <v>29.120799999999988</v>
      </c>
      <c r="AM45" s="203">
        <f>INDEX('Case 5 Assumptions'!$B$87:$H$170, MATCH(AM$8, 'Case 5 Assumptions'!$B$87:$B$170, 0), MATCH($A45, 'Case 5 Assumptions'!$B$87:$H$87, 0))</f>
        <v>29.878499999999988</v>
      </c>
      <c r="AN45" s="203">
        <f>INDEX('Case 5 Assumptions'!$B$87:$H$170, MATCH(AN$8, 'Case 5 Assumptions'!$B$87:$B$170, 0), MATCH($A45, 'Case 5 Assumptions'!$B$87:$H$87, 0))</f>
        <v>30.636199999999988</v>
      </c>
      <c r="AO45" s="203">
        <f>INDEX('Case 5 Assumptions'!$B$87:$H$170, MATCH(AO$8, 'Case 5 Assumptions'!$B$87:$B$170, 0), MATCH($A45, 'Case 5 Assumptions'!$B$87:$H$87, 0))</f>
        <v>31.393899999999988</v>
      </c>
      <c r="AP45" s="203">
        <f>INDEX('Case 5 Assumptions'!$B$87:$H$170, MATCH(AP$8, 'Case 5 Assumptions'!$B$87:$B$170, 0), MATCH($A45, 'Case 5 Assumptions'!$B$87:$H$87, 0))</f>
        <v>32.151599999999988</v>
      </c>
      <c r="AQ45" s="203">
        <f>INDEX('Case 5 Assumptions'!$B$87:$H$170, MATCH(AQ$8, 'Case 5 Assumptions'!$B$87:$B$170, 0), MATCH($A45, 'Case 5 Assumptions'!$B$87:$H$87, 0))</f>
        <v>32.909299999999988</v>
      </c>
      <c r="AR45" s="203">
        <f>INDEX('Case 5 Assumptions'!$B$87:$H$170, MATCH(AR$8, 'Case 5 Assumptions'!$B$87:$B$170, 0), MATCH($A45, 'Case 5 Assumptions'!$B$87:$H$87, 0))</f>
        <v>33.666999999999987</v>
      </c>
      <c r="AS45" s="203">
        <f>INDEX('Case 5 Assumptions'!$B$87:$H$170, MATCH(AS$8, 'Case 5 Assumptions'!$B$87:$B$170, 0), MATCH($A45, 'Case 5 Assumptions'!$B$87:$H$87, 0))</f>
        <v>34.73899999999999</v>
      </c>
      <c r="AT45" s="203">
        <f>INDEX('Case 5 Assumptions'!$B$87:$H$170, MATCH(AT$8, 'Case 5 Assumptions'!$B$87:$B$170, 0), MATCH($A45, 'Case 5 Assumptions'!$B$87:$H$87, 0))</f>
        <v>35.810999999999993</v>
      </c>
      <c r="AU45" s="203">
        <f>INDEX('Case 5 Assumptions'!$B$87:$H$170, MATCH(AU$8, 'Case 5 Assumptions'!$B$87:$B$170, 0), MATCH($A45, 'Case 5 Assumptions'!$B$87:$H$87, 0))</f>
        <v>36.882999999999996</v>
      </c>
      <c r="AV45" s="203">
        <f>INDEX('Case 5 Assumptions'!$B$87:$H$170, MATCH(AV$8, 'Case 5 Assumptions'!$B$87:$B$170, 0), MATCH($A45, 'Case 5 Assumptions'!$B$87:$H$87, 0))</f>
        <v>37.954999999999998</v>
      </c>
      <c r="AW45" s="203">
        <f>INDEX('Case 5 Assumptions'!$B$87:$H$170, MATCH(AW$8, 'Case 5 Assumptions'!$B$87:$B$170, 0), MATCH($A45, 'Case 5 Assumptions'!$B$87:$H$87, 0))</f>
        <v>39.027000000000001</v>
      </c>
      <c r="AX45" s="203">
        <f>INDEX('Case 5 Assumptions'!$B$87:$H$170, MATCH(AX$8, 'Case 5 Assumptions'!$B$87:$B$170, 0), MATCH($A45, 'Case 5 Assumptions'!$B$87:$H$87, 0))</f>
        <v>40.099000000000004</v>
      </c>
      <c r="AY45" s="203">
        <f>INDEX('Case 5 Assumptions'!$B$87:$H$170, MATCH(AY$8, 'Case 5 Assumptions'!$B$87:$B$170, 0), MATCH($A45, 'Case 5 Assumptions'!$B$87:$H$87, 0))</f>
        <v>41.171000000000006</v>
      </c>
      <c r="AZ45" s="203">
        <f>INDEX('Case 5 Assumptions'!$B$87:$H$170, MATCH(AZ$8, 'Case 5 Assumptions'!$B$87:$B$170, 0), MATCH($A45, 'Case 5 Assumptions'!$B$87:$H$87, 0))</f>
        <v>42.243000000000009</v>
      </c>
      <c r="BA45" s="203">
        <f>INDEX('Case 5 Assumptions'!$B$87:$H$170, MATCH(BA$8, 'Case 5 Assumptions'!$B$87:$B$170, 0), MATCH($A45, 'Case 5 Assumptions'!$B$87:$H$87, 0))</f>
        <v>43.315000000000012</v>
      </c>
      <c r="BB45" s="203">
        <f>INDEX('Case 5 Assumptions'!$B$87:$H$170, MATCH(BB$8, 'Case 5 Assumptions'!$B$87:$B$170, 0), MATCH($A45, 'Case 5 Assumptions'!$B$87:$H$87, 0))</f>
        <v>44.387000000000015</v>
      </c>
      <c r="BC45" s="203">
        <f>INDEX('Case 5 Assumptions'!$B$87:$H$170, MATCH(BC$8, 'Case 5 Assumptions'!$B$87:$B$170, 0), MATCH($A45, 'Case 5 Assumptions'!$B$87:$H$87, 0))</f>
        <v>45.846300000000014</v>
      </c>
      <c r="BD45" s="203">
        <f>INDEX('Case 5 Assumptions'!$B$87:$H$170, MATCH(BD$8, 'Case 5 Assumptions'!$B$87:$B$170, 0), MATCH($A45, 'Case 5 Assumptions'!$B$87:$H$87, 0))</f>
        <v>47.305600000000013</v>
      </c>
      <c r="BE45" s="203">
        <f>INDEX('Case 5 Assumptions'!$B$87:$H$170, MATCH(BE$8, 'Case 5 Assumptions'!$B$87:$B$170, 0), MATCH($A45, 'Case 5 Assumptions'!$B$87:$H$87, 0))</f>
        <v>48.764900000000011</v>
      </c>
      <c r="BF45" s="203">
        <f>INDEX('Case 5 Assumptions'!$B$87:$H$170, MATCH(BF$8, 'Case 5 Assumptions'!$B$87:$B$170, 0), MATCH($A45, 'Case 5 Assumptions'!$B$87:$H$87, 0))</f>
        <v>50.22420000000001</v>
      </c>
      <c r="BG45" s="203">
        <f>INDEX('Case 5 Assumptions'!$B$87:$H$170, MATCH(BG$8, 'Case 5 Assumptions'!$B$87:$B$170, 0), MATCH($A45, 'Case 5 Assumptions'!$B$87:$H$87, 0))</f>
        <v>51.683500000000009</v>
      </c>
      <c r="BH45" s="203">
        <f>INDEX('Case 5 Assumptions'!$B$87:$H$170, MATCH(BH$8, 'Case 5 Assumptions'!$B$87:$B$170, 0), MATCH($A45, 'Case 5 Assumptions'!$B$87:$H$87, 0))</f>
        <v>53.142800000000008</v>
      </c>
      <c r="BI45" s="203">
        <f>INDEX('Case 5 Assumptions'!$B$87:$H$170, MATCH(BI$8, 'Case 5 Assumptions'!$B$87:$B$170, 0), MATCH($A45, 'Case 5 Assumptions'!$B$87:$H$87, 0))</f>
        <v>54.602100000000007</v>
      </c>
      <c r="BJ45" s="203">
        <f>INDEX('Case 5 Assumptions'!$B$87:$H$170, MATCH(BJ$8, 'Case 5 Assumptions'!$B$87:$B$170, 0), MATCH($A45, 'Case 5 Assumptions'!$B$87:$H$87, 0))</f>
        <v>56.061400000000006</v>
      </c>
      <c r="BK45" s="203">
        <f>INDEX('Case 5 Assumptions'!$B$87:$H$170, MATCH(BK$8, 'Case 5 Assumptions'!$B$87:$B$170, 0), MATCH($A45, 'Case 5 Assumptions'!$B$87:$H$87, 0))</f>
        <v>57.520700000000005</v>
      </c>
      <c r="BL45" s="203">
        <f>INDEX('Case 5 Assumptions'!$B$87:$H$170, MATCH(BL$8, 'Case 5 Assumptions'!$B$87:$B$170, 0), MATCH($A45, 'Case 5 Assumptions'!$B$87:$H$87, 0))</f>
        <v>58.980000000000004</v>
      </c>
      <c r="BM45" s="203">
        <f>INDEX('Case 5 Assumptions'!$B$87:$H$170, MATCH(BM$8, 'Case 5 Assumptions'!$B$87:$B$170, 0), MATCH($A45, 'Case 5 Assumptions'!$B$87:$H$87, 0))</f>
        <v>60.819200000000002</v>
      </c>
      <c r="BN45" s="203">
        <f>INDEX('Case 5 Assumptions'!$B$87:$H$170, MATCH(BN$8, 'Case 5 Assumptions'!$B$87:$B$170, 0), MATCH($A45, 'Case 5 Assumptions'!$B$87:$H$87, 0))</f>
        <v>62.6584</v>
      </c>
      <c r="BO45" s="203">
        <f>INDEX('Case 5 Assumptions'!$B$87:$H$170, MATCH(BO$8, 'Case 5 Assumptions'!$B$87:$B$170, 0), MATCH($A45, 'Case 5 Assumptions'!$B$87:$H$87, 0))</f>
        <v>64.497600000000006</v>
      </c>
      <c r="BP45" s="203">
        <f>INDEX('Case 5 Assumptions'!$B$87:$H$170, MATCH(BP$8, 'Case 5 Assumptions'!$B$87:$B$170, 0), MATCH($A45, 'Case 5 Assumptions'!$B$87:$H$87, 0))</f>
        <v>66.336800000000011</v>
      </c>
      <c r="BQ45" s="203">
        <f>INDEX('Case 5 Assumptions'!$B$87:$H$170, MATCH(BQ$8, 'Case 5 Assumptions'!$B$87:$B$170, 0), MATCH($A45, 'Case 5 Assumptions'!$B$87:$H$87, 0))</f>
        <v>68.176000000000016</v>
      </c>
      <c r="BR45" s="203">
        <f>INDEX('Case 5 Assumptions'!$B$87:$H$170, MATCH(BR$8, 'Case 5 Assumptions'!$B$87:$B$170, 0), MATCH($A45, 'Case 5 Assumptions'!$B$87:$H$87, 0))</f>
        <v>70.015200000000021</v>
      </c>
      <c r="BS45" s="203">
        <f>INDEX('Case 5 Assumptions'!$B$87:$H$170, MATCH(BS$8, 'Case 5 Assumptions'!$B$87:$B$170, 0), MATCH($A45, 'Case 5 Assumptions'!$B$87:$H$87, 0))</f>
        <v>71.854400000000027</v>
      </c>
      <c r="BT45" s="203">
        <f>INDEX('Case 5 Assumptions'!$B$87:$H$170, MATCH(BT$8, 'Case 5 Assumptions'!$B$87:$B$170, 0), MATCH($A45, 'Case 5 Assumptions'!$B$87:$H$87, 0))</f>
        <v>73.693600000000032</v>
      </c>
      <c r="BU45" s="203">
        <f>INDEX('Case 5 Assumptions'!$B$87:$H$170, MATCH(BU$8, 'Case 5 Assumptions'!$B$87:$B$170, 0), MATCH($A45, 'Case 5 Assumptions'!$B$87:$H$87, 0))</f>
        <v>75.532800000000037</v>
      </c>
      <c r="BV45" s="203">
        <f>INDEX('Case 5 Assumptions'!$B$87:$H$170, MATCH(BV$8, 'Case 5 Assumptions'!$B$87:$B$170, 0), MATCH($A45, 'Case 5 Assumptions'!$B$87:$H$87, 0))</f>
        <v>77.372000000000043</v>
      </c>
      <c r="BW45" s="203">
        <f>INDEX('Case 5 Assumptions'!$B$87:$H$170, MATCH(BW$8, 'Case 5 Assumptions'!$B$87:$B$170, 0), MATCH($A45, 'Case 5 Assumptions'!$B$87:$H$87, 0))</f>
        <v>79.511400000000037</v>
      </c>
      <c r="BX45" s="203">
        <f>INDEX('Case 5 Assumptions'!$B$87:$H$170, MATCH(BX$8, 'Case 5 Assumptions'!$B$87:$B$170, 0), MATCH($A45, 'Case 5 Assumptions'!$B$87:$H$87, 0))</f>
        <v>81.650800000000032</v>
      </c>
      <c r="BY45" s="203">
        <f>INDEX('Case 5 Assumptions'!$B$87:$H$170, MATCH(BY$8, 'Case 5 Assumptions'!$B$87:$B$170, 0), MATCH($A45, 'Case 5 Assumptions'!$B$87:$H$87, 0))</f>
        <v>83.790200000000027</v>
      </c>
      <c r="BZ45" s="203">
        <f>INDEX('Case 5 Assumptions'!$B$87:$H$170, MATCH(BZ$8, 'Case 5 Assumptions'!$B$87:$B$170, 0), MATCH($A45, 'Case 5 Assumptions'!$B$87:$H$87, 0))</f>
        <v>85.929600000000022</v>
      </c>
      <c r="CA45" s="203">
        <f>INDEX('Case 5 Assumptions'!$B$87:$H$170, MATCH(CA$8, 'Case 5 Assumptions'!$B$87:$B$170, 0), MATCH($A45, 'Case 5 Assumptions'!$B$87:$H$87, 0))</f>
        <v>88.069000000000017</v>
      </c>
      <c r="CB45" s="203">
        <f>INDEX('Case 5 Assumptions'!$B$87:$H$170, MATCH(CB$8, 'Case 5 Assumptions'!$B$87:$B$170, 0), MATCH($A45, 'Case 5 Assumptions'!$B$87:$H$87, 0))</f>
        <v>90.208400000000012</v>
      </c>
      <c r="CC45" s="203">
        <f>INDEX('Case 5 Assumptions'!$B$87:$H$170, MATCH(CC$8, 'Case 5 Assumptions'!$B$87:$B$170, 0), MATCH($A45, 'Case 5 Assumptions'!$B$87:$H$87, 0))</f>
        <v>92.347800000000007</v>
      </c>
      <c r="CD45" s="203">
        <f>INDEX('Case 5 Assumptions'!$B$87:$H$170, MATCH(CD$8, 'Case 5 Assumptions'!$B$87:$B$170, 0), MATCH($A45, 'Case 5 Assumptions'!$B$87:$H$87, 0))</f>
        <v>94.487200000000001</v>
      </c>
      <c r="CE45" s="203">
        <f>INDEX('Case 5 Assumptions'!$B$87:$H$170, MATCH(CE$8, 'Case 5 Assumptions'!$B$87:$B$170, 0), MATCH($A45, 'Case 5 Assumptions'!$B$87:$H$87, 0))</f>
        <v>96.626599999999996</v>
      </c>
      <c r="CF45" s="203">
        <f>INDEX('Case 5 Assumptions'!$B$87:$H$170, MATCH(CF$8, 'Case 5 Assumptions'!$B$87:$B$170, 0), MATCH($A45, 'Case 5 Assumptions'!$B$87:$H$87, 0))</f>
        <v>98.765999999999991</v>
      </c>
    </row>
    <row r="46" spans="1:84" s="126" customFormat="1" x14ac:dyDescent="0.2">
      <c r="A46" s="202" t="s">
        <v>145</v>
      </c>
      <c r="B46" s="118" t="s">
        <v>160</v>
      </c>
      <c r="D46" s="203">
        <f>INDEX('Case 5 Assumptions'!$B$87:$H$170, MATCH(D$8, 'Case 5 Assumptions'!$B$87:$B$170, 0), MATCH($A46, 'Case 5 Assumptions'!$B$87:$H$87, 0))</f>
        <v>7.5</v>
      </c>
      <c r="E46" s="203">
        <f>INDEX('Case 5 Assumptions'!$B$87:$H$170, MATCH(E$8, 'Case 5 Assumptions'!$B$87:$B$170, 0), MATCH($A46, 'Case 5 Assumptions'!$B$87:$H$87, 0))</f>
        <v>7.6330999999999998</v>
      </c>
      <c r="F46" s="203">
        <f>INDEX('Case 5 Assumptions'!$B$87:$H$170, MATCH(F$8, 'Case 5 Assumptions'!$B$87:$B$170, 0), MATCH($A46, 'Case 5 Assumptions'!$B$87:$H$87, 0))</f>
        <v>7.7661999999999995</v>
      </c>
      <c r="G46" s="203">
        <f>INDEX('Case 5 Assumptions'!$B$87:$H$170, MATCH(G$8, 'Case 5 Assumptions'!$B$87:$B$170, 0), MATCH($A46, 'Case 5 Assumptions'!$B$87:$H$87, 0))</f>
        <v>7.8992999999999993</v>
      </c>
      <c r="H46" s="203">
        <f>INDEX('Case 5 Assumptions'!$B$87:$H$170, MATCH(H$8, 'Case 5 Assumptions'!$B$87:$B$170, 0), MATCH($A46, 'Case 5 Assumptions'!$B$87:$H$87, 0))</f>
        <v>8.0323999999999991</v>
      </c>
      <c r="I46" s="203">
        <f>INDEX('Case 5 Assumptions'!$B$87:$H$170, MATCH(I$8, 'Case 5 Assumptions'!$B$87:$B$170, 0), MATCH($A46, 'Case 5 Assumptions'!$B$87:$H$87, 0))</f>
        <v>8.1654999999999998</v>
      </c>
      <c r="J46" s="203">
        <f>INDEX('Case 5 Assumptions'!$B$87:$H$170, MATCH(J$8, 'Case 5 Assumptions'!$B$87:$B$170, 0), MATCH($A46, 'Case 5 Assumptions'!$B$87:$H$87, 0))</f>
        <v>8.2986000000000004</v>
      </c>
      <c r="K46" s="203">
        <f>INDEX('Case 5 Assumptions'!$B$87:$H$170, MATCH(K$8, 'Case 5 Assumptions'!$B$87:$B$170, 0), MATCH($A46, 'Case 5 Assumptions'!$B$87:$H$87, 0))</f>
        <v>8.4317000000000011</v>
      </c>
      <c r="L46" s="203">
        <f>INDEX('Case 5 Assumptions'!$B$87:$H$170, MATCH(L$8, 'Case 5 Assumptions'!$B$87:$B$170, 0), MATCH($A46, 'Case 5 Assumptions'!$B$87:$H$87, 0))</f>
        <v>8.5648000000000017</v>
      </c>
      <c r="M46" s="203">
        <f>INDEX('Case 5 Assumptions'!$B$87:$H$170, MATCH(M$8, 'Case 5 Assumptions'!$B$87:$B$170, 0), MATCH($A46, 'Case 5 Assumptions'!$B$87:$H$87, 0))</f>
        <v>8.6979000000000024</v>
      </c>
      <c r="N46" s="203">
        <f>INDEX('Case 5 Assumptions'!$B$87:$H$170, MATCH(N$8, 'Case 5 Assumptions'!$B$87:$B$170, 0), MATCH($A46, 'Case 5 Assumptions'!$B$87:$H$87, 0))</f>
        <v>8.8310000000000031</v>
      </c>
      <c r="O46" s="203">
        <f>INDEX('Case 5 Assumptions'!$B$87:$H$170, MATCH(O$8, 'Case 5 Assumptions'!$B$87:$B$170, 0), MATCH($A46, 'Case 5 Assumptions'!$B$87:$H$87, 0))</f>
        <v>9.0235000000000039</v>
      </c>
      <c r="P46" s="203">
        <f>INDEX('Case 5 Assumptions'!$B$87:$H$170, MATCH(P$8, 'Case 5 Assumptions'!$B$87:$B$170, 0), MATCH($A46, 'Case 5 Assumptions'!$B$87:$H$87, 0))</f>
        <v>9.2160000000000046</v>
      </c>
      <c r="Q46" s="203">
        <f>INDEX('Case 5 Assumptions'!$B$87:$H$170, MATCH(Q$8, 'Case 5 Assumptions'!$B$87:$B$170, 0), MATCH($A46, 'Case 5 Assumptions'!$B$87:$H$87, 0))</f>
        <v>9.4085000000000054</v>
      </c>
      <c r="R46" s="203">
        <f>INDEX('Case 5 Assumptions'!$B$87:$H$170, MATCH(R$8, 'Case 5 Assumptions'!$B$87:$B$170, 0), MATCH($A46, 'Case 5 Assumptions'!$B$87:$H$87, 0))</f>
        <v>9.6010000000000062</v>
      </c>
      <c r="S46" s="203">
        <f>INDEX('Case 5 Assumptions'!$B$87:$H$170, MATCH(S$8, 'Case 5 Assumptions'!$B$87:$B$170, 0), MATCH($A46, 'Case 5 Assumptions'!$B$87:$H$87, 0))</f>
        <v>9.793500000000007</v>
      </c>
      <c r="T46" s="203">
        <f>INDEX('Case 5 Assumptions'!$B$87:$H$170, MATCH(T$8, 'Case 5 Assumptions'!$B$87:$B$170, 0), MATCH($A46, 'Case 5 Assumptions'!$B$87:$H$87, 0))</f>
        <v>9.9860000000000078</v>
      </c>
      <c r="U46" s="203">
        <f>INDEX('Case 5 Assumptions'!$B$87:$H$170, MATCH(U$8, 'Case 5 Assumptions'!$B$87:$B$170, 0), MATCH($A46, 'Case 5 Assumptions'!$B$87:$H$87, 0))</f>
        <v>10.178500000000009</v>
      </c>
      <c r="V46" s="203">
        <f>INDEX('Case 5 Assumptions'!$B$87:$H$170, MATCH(V$8, 'Case 5 Assumptions'!$B$87:$B$170, 0), MATCH($A46, 'Case 5 Assumptions'!$B$87:$H$87, 0))</f>
        <v>10.371000000000009</v>
      </c>
      <c r="W46" s="203">
        <f>INDEX('Case 5 Assumptions'!$B$87:$H$170, MATCH(W$8, 'Case 5 Assumptions'!$B$87:$B$170, 0), MATCH($A46, 'Case 5 Assumptions'!$B$87:$H$87, 0))</f>
        <v>10.56350000000001</v>
      </c>
      <c r="X46" s="203">
        <f>INDEX('Case 5 Assumptions'!$B$87:$H$170, MATCH(X$8, 'Case 5 Assumptions'!$B$87:$B$170, 0), MATCH($A46, 'Case 5 Assumptions'!$B$87:$H$87, 0))</f>
        <v>10.756000000000011</v>
      </c>
      <c r="Y46" s="203">
        <f>INDEX('Case 5 Assumptions'!$B$87:$H$170, MATCH(Y$8, 'Case 5 Assumptions'!$B$87:$B$170, 0), MATCH($A46, 'Case 5 Assumptions'!$B$87:$H$87, 0))</f>
        <v>11.02990000000001</v>
      </c>
      <c r="Z46" s="203">
        <f>INDEX('Case 5 Assumptions'!$B$87:$H$170, MATCH(Z$8, 'Case 5 Assumptions'!$B$87:$B$170, 0), MATCH($A46, 'Case 5 Assumptions'!$B$87:$H$87, 0))</f>
        <v>11.30380000000001</v>
      </c>
      <c r="AA46" s="203">
        <f>INDEX('Case 5 Assumptions'!$B$87:$H$170, MATCH(AA$8, 'Case 5 Assumptions'!$B$87:$B$170, 0), MATCH($A46, 'Case 5 Assumptions'!$B$87:$H$87, 0))</f>
        <v>11.577700000000009</v>
      </c>
      <c r="AB46" s="203">
        <f>INDEX('Case 5 Assumptions'!$B$87:$H$170, MATCH(AB$8, 'Case 5 Assumptions'!$B$87:$B$170, 0), MATCH($A46, 'Case 5 Assumptions'!$B$87:$H$87, 0))</f>
        <v>11.851600000000008</v>
      </c>
      <c r="AC46" s="203">
        <f>INDEX('Case 5 Assumptions'!$B$87:$H$170, MATCH(AC$8, 'Case 5 Assumptions'!$B$87:$B$170, 0), MATCH($A46, 'Case 5 Assumptions'!$B$87:$H$87, 0))</f>
        <v>12.125500000000008</v>
      </c>
      <c r="AD46" s="203">
        <f>INDEX('Case 5 Assumptions'!$B$87:$H$170, MATCH(AD$8, 'Case 5 Assumptions'!$B$87:$B$170, 0), MATCH($A46, 'Case 5 Assumptions'!$B$87:$H$87, 0))</f>
        <v>12.399400000000007</v>
      </c>
      <c r="AE46" s="203">
        <f>INDEX('Case 5 Assumptions'!$B$87:$H$170, MATCH(AE$8, 'Case 5 Assumptions'!$B$87:$B$170, 0), MATCH($A46, 'Case 5 Assumptions'!$B$87:$H$87, 0))</f>
        <v>12.673300000000006</v>
      </c>
      <c r="AF46" s="203">
        <f>INDEX('Case 5 Assumptions'!$B$87:$H$170, MATCH(AF$8, 'Case 5 Assumptions'!$B$87:$B$170, 0), MATCH($A46, 'Case 5 Assumptions'!$B$87:$H$87, 0))</f>
        <v>12.947200000000006</v>
      </c>
      <c r="AG46" s="203">
        <f>INDEX('Case 5 Assumptions'!$B$87:$H$170, MATCH(AG$8, 'Case 5 Assumptions'!$B$87:$B$170, 0), MATCH($A46, 'Case 5 Assumptions'!$B$87:$H$87, 0))</f>
        <v>13.221100000000005</v>
      </c>
      <c r="AH46" s="203">
        <f>INDEX('Case 5 Assumptions'!$B$87:$H$170, MATCH(AH$8, 'Case 5 Assumptions'!$B$87:$B$170, 0), MATCH($A46, 'Case 5 Assumptions'!$B$87:$H$87, 0))</f>
        <v>13.495000000000005</v>
      </c>
      <c r="AI46" s="203">
        <f>INDEX('Case 5 Assumptions'!$B$87:$H$170, MATCH(AI$8, 'Case 5 Assumptions'!$B$87:$B$170, 0), MATCH($A46, 'Case 5 Assumptions'!$B$87:$H$87, 0))</f>
        <v>13.886900000000004</v>
      </c>
      <c r="AJ46" s="203">
        <f>INDEX('Case 5 Assumptions'!$B$87:$H$170, MATCH(AJ$8, 'Case 5 Assumptions'!$B$87:$B$170, 0), MATCH($A46, 'Case 5 Assumptions'!$B$87:$H$87, 0))</f>
        <v>14.278800000000004</v>
      </c>
      <c r="AK46" s="203">
        <f>INDEX('Case 5 Assumptions'!$B$87:$H$170, MATCH(AK$8, 'Case 5 Assumptions'!$B$87:$B$170, 0), MATCH($A46, 'Case 5 Assumptions'!$B$87:$H$87, 0))</f>
        <v>14.670700000000004</v>
      </c>
      <c r="AL46" s="203">
        <f>INDEX('Case 5 Assumptions'!$B$87:$H$170, MATCH(AL$8, 'Case 5 Assumptions'!$B$87:$B$170, 0), MATCH($A46, 'Case 5 Assumptions'!$B$87:$H$87, 0))</f>
        <v>15.062600000000003</v>
      </c>
      <c r="AM46" s="203">
        <f>INDEX('Case 5 Assumptions'!$B$87:$H$170, MATCH(AM$8, 'Case 5 Assumptions'!$B$87:$B$170, 0), MATCH($A46, 'Case 5 Assumptions'!$B$87:$H$87, 0))</f>
        <v>15.454500000000003</v>
      </c>
      <c r="AN46" s="203">
        <f>INDEX('Case 5 Assumptions'!$B$87:$H$170, MATCH(AN$8, 'Case 5 Assumptions'!$B$87:$B$170, 0), MATCH($A46, 'Case 5 Assumptions'!$B$87:$H$87, 0))</f>
        <v>15.846400000000003</v>
      </c>
      <c r="AO46" s="203">
        <f>INDEX('Case 5 Assumptions'!$B$87:$H$170, MATCH(AO$8, 'Case 5 Assumptions'!$B$87:$B$170, 0), MATCH($A46, 'Case 5 Assumptions'!$B$87:$H$87, 0))</f>
        <v>16.238300000000002</v>
      </c>
      <c r="AP46" s="203">
        <f>INDEX('Case 5 Assumptions'!$B$87:$H$170, MATCH(AP$8, 'Case 5 Assumptions'!$B$87:$B$170, 0), MATCH($A46, 'Case 5 Assumptions'!$B$87:$H$87, 0))</f>
        <v>16.630200000000002</v>
      </c>
      <c r="AQ46" s="203">
        <f>INDEX('Case 5 Assumptions'!$B$87:$H$170, MATCH(AQ$8, 'Case 5 Assumptions'!$B$87:$B$170, 0), MATCH($A46, 'Case 5 Assumptions'!$B$87:$H$87, 0))</f>
        <v>17.022100000000002</v>
      </c>
      <c r="AR46" s="203">
        <f>INDEX('Case 5 Assumptions'!$B$87:$H$170, MATCH(AR$8, 'Case 5 Assumptions'!$B$87:$B$170, 0), MATCH($A46, 'Case 5 Assumptions'!$B$87:$H$87, 0))</f>
        <v>17.414000000000001</v>
      </c>
      <c r="AS46" s="203">
        <f>INDEX('Case 5 Assumptions'!$B$87:$H$170, MATCH(AS$8, 'Case 5 Assumptions'!$B$87:$B$170, 0), MATCH($A46, 'Case 5 Assumptions'!$B$87:$H$87, 0))</f>
        <v>17.968500000000002</v>
      </c>
      <c r="AT46" s="203">
        <f>INDEX('Case 5 Assumptions'!$B$87:$H$170, MATCH(AT$8, 'Case 5 Assumptions'!$B$87:$B$170, 0), MATCH($A46, 'Case 5 Assumptions'!$B$87:$H$87, 0))</f>
        <v>18.523000000000003</v>
      </c>
      <c r="AU46" s="203">
        <f>INDEX('Case 5 Assumptions'!$B$87:$H$170, MATCH(AU$8, 'Case 5 Assumptions'!$B$87:$B$170, 0), MATCH($A46, 'Case 5 Assumptions'!$B$87:$H$87, 0))</f>
        <v>19.077500000000004</v>
      </c>
      <c r="AV46" s="203">
        <f>INDEX('Case 5 Assumptions'!$B$87:$H$170, MATCH(AV$8, 'Case 5 Assumptions'!$B$87:$B$170, 0), MATCH($A46, 'Case 5 Assumptions'!$B$87:$H$87, 0))</f>
        <v>19.632000000000005</v>
      </c>
      <c r="AW46" s="203">
        <f>INDEX('Case 5 Assumptions'!$B$87:$H$170, MATCH(AW$8, 'Case 5 Assumptions'!$B$87:$B$170, 0), MATCH($A46, 'Case 5 Assumptions'!$B$87:$H$87, 0))</f>
        <v>20.186500000000006</v>
      </c>
      <c r="AX46" s="203">
        <f>INDEX('Case 5 Assumptions'!$B$87:$H$170, MATCH(AX$8, 'Case 5 Assumptions'!$B$87:$B$170, 0), MATCH($A46, 'Case 5 Assumptions'!$B$87:$H$87, 0))</f>
        <v>20.741000000000007</v>
      </c>
      <c r="AY46" s="203">
        <f>INDEX('Case 5 Assumptions'!$B$87:$H$170, MATCH(AY$8, 'Case 5 Assumptions'!$B$87:$B$170, 0), MATCH($A46, 'Case 5 Assumptions'!$B$87:$H$87, 0))</f>
        <v>21.295500000000008</v>
      </c>
      <c r="AZ46" s="203">
        <f>INDEX('Case 5 Assumptions'!$B$87:$H$170, MATCH(AZ$8, 'Case 5 Assumptions'!$B$87:$B$170, 0), MATCH($A46, 'Case 5 Assumptions'!$B$87:$H$87, 0))</f>
        <v>21.850000000000009</v>
      </c>
      <c r="BA46" s="203">
        <f>INDEX('Case 5 Assumptions'!$B$87:$H$170, MATCH(BA$8, 'Case 5 Assumptions'!$B$87:$B$170, 0), MATCH($A46, 'Case 5 Assumptions'!$B$87:$H$87, 0))</f>
        <v>22.404500000000009</v>
      </c>
      <c r="BB46" s="203">
        <f>INDEX('Case 5 Assumptions'!$B$87:$H$170, MATCH(BB$8, 'Case 5 Assumptions'!$B$87:$B$170, 0), MATCH($A46, 'Case 5 Assumptions'!$B$87:$H$87, 0))</f>
        <v>22.95900000000001</v>
      </c>
      <c r="BC46" s="203">
        <f>INDEX('Case 5 Assumptions'!$B$87:$H$170, MATCH(BC$8, 'Case 5 Assumptions'!$B$87:$B$170, 0), MATCH($A46, 'Case 5 Assumptions'!$B$87:$H$87, 0))</f>
        <v>23.71380000000001</v>
      </c>
      <c r="BD46" s="203">
        <f>INDEX('Case 5 Assumptions'!$B$87:$H$170, MATCH(BD$8, 'Case 5 Assumptions'!$B$87:$B$170, 0), MATCH($A46, 'Case 5 Assumptions'!$B$87:$H$87, 0))</f>
        <v>24.468600000000009</v>
      </c>
      <c r="BE46" s="203">
        <f>INDEX('Case 5 Assumptions'!$B$87:$H$170, MATCH(BE$8, 'Case 5 Assumptions'!$B$87:$B$170, 0), MATCH($A46, 'Case 5 Assumptions'!$B$87:$H$87, 0))</f>
        <v>25.223400000000009</v>
      </c>
      <c r="BF46" s="203">
        <f>INDEX('Case 5 Assumptions'!$B$87:$H$170, MATCH(BF$8, 'Case 5 Assumptions'!$B$87:$B$170, 0), MATCH($A46, 'Case 5 Assumptions'!$B$87:$H$87, 0))</f>
        <v>25.978200000000008</v>
      </c>
      <c r="BG46" s="203">
        <f>INDEX('Case 5 Assumptions'!$B$87:$H$170, MATCH(BG$8, 'Case 5 Assumptions'!$B$87:$B$170, 0), MATCH($A46, 'Case 5 Assumptions'!$B$87:$H$87, 0))</f>
        <v>26.733000000000008</v>
      </c>
      <c r="BH46" s="203">
        <f>INDEX('Case 5 Assumptions'!$B$87:$H$170, MATCH(BH$8, 'Case 5 Assumptions'!$B$87:$B$170, 0), MATCH($A46, 'Case 5 Assumptions'!$B$87:$H$87, 0))</f>
        <v>27.487800000000007</v>
      </c>
      <c r="BI46" s="203">
        <f>INDEX('Case 5 Assumptions'!$B$87:$H$170, MATCH(BI$8, 'Case 5 Assumptions'!$B$87:$B$170, 0), MATCH($A46, 'Case 5 Assumptions'!$B$87:$H$87, 0))</f>
        <v>28.242600000000007</v>
      </c>
      <c r="BJ46" s="203">
        <f>INDEX('Case 5 Assumptions'!$B$87:$H$170, MATCH(BJ$8, 'Case 5 Assumptions'!$B$87:$B$170, 0), MATCH($A46, 'Case 5 Assumptions'!$B$87:$H$87, 0))</f>
        <v>28.997400000000006</v>
      </c>
      <c r="BK46" s="203">
        <f>INDEX('Case 5 Assumptions'!$B$87:$H$170, MATCH(BK$8, 'Case 5 Assumptions'!$B$87:$B$170, 0), MATCH($A46, 'Case 5 Assumptions'!$B$87:$H$87, 0))</f>
        <v>29.752200000000006</v>
      </c>
      <c r="BL46" s="203">
        <f>INDEX('Case 5 Assumptions'!$B$87:$H$170, MATCH(BL$8, 'Case 5 Assumptions'!$B$87:$B$170, 0), MATCH($A46, 'Case 5 Assumptions'!$B$87:$H$87, 0))</f>
        <v>30.507000000000005</v>
      </c>
      <c r="BM46" s="203">
        <f>INDEX('Case 5 Assumptions'!$B$87:$H$170, MATCH(BM$8, 'Case 5 Assumptions'!$B$87:$B$170, 0), MATCH($A46, 'Case 5 Assumptions'!$B$87:$H$87, 0))</f>
        <v>31.458300000000005</v>
      </c>
      <c r="BN46" s="203">
        <f>INDEX('Case 5 Assumptions'!$B$87:$H$170, MATCH(BN$8, 'Case 5 Assumptions'!$B$87:$B$170, 0), MATCH($A46, 'Case 5 Assumptions'!$B$87:$H$87, 0))</f>
        <v>32.409600000000005</v>
      </c>
      <c r="BO46" s="203">
        <f>INDEX('Case 5 Assumptions'!$B$87:$H$170, MATCH(BO$8, 'Case 5 Assumptions'!$B$87:$B$170, 0), MATCH($A46, 'Case 5 Assumptions'!$B$87:$H$87, 0))</f>
        <v>33.360900000000008</v>
      </c>
      <c r="BP46" s="203">
        <f>INDEX('Case 5 Assumptions'!$B$87:$H$170, MATCH(BP$8, 'Case 5 Assumptions'!$B$87:$B$170, 0), MATCH($A46, 'Case 5 Assumptions'!$B$87:$H$87, 0))</f>
        <v>34.312200000000011</v>
      </c>
      <c r="BQ46" s="203">
        <f>INDEX('Case 5 Assumptions'!$B$87:$H$170, MATCH(BQ$8, 'Case 5 Assumptions'!$B$87:$B$170, 0), MATCH($A46, 'Case 5 Assumptions'!$B$87:$H$87, 0))</f>
        <v>35.263500000000015</v>
      </c>
      <c r="BR46" s="203">
        <f>INDEX('Case 5 Assumptions'!$B$87:$H$170, MATCH(BR$8, 'Case 5 Assumptions'!$B$87:$B$170, 0), MATCH($A46, 'Case 5 Assumptions'!$B$87:$H$87, 0))</f>
        <v>36.214800000000018</v>
      </c>
      <c r="BS46" s="203">
        <f>INDEX('Case 5 Assumptions'!$B$87:$H$170, MATCH(BS$8, 'Case 5 Assumptions'!$B$87:$B$170, 0), MATCH($A46, 'Case 5 Assumptions'!$B$87:$H$87, 0))</f>
        <v>37.166100000000021</v>
      </c>
      <c r="BT46" s="203">
        <f>INDEX('Case 5 Assumptions'!$B$87:$H$170, MATCH(BT$8, 'Case 5 Assumptions'!$B$87:$B$170, 0), MATCH($A46, 'Case 5 Assumptions'!$B$87:$H$87, 0))</f>
        <v>38.117400000000025</v>
      </c>
      <c r="BU46" s="203">
        <f>INDEX('Case 5 Assumptions'!$B$87:$H$170, MATCH(BU$8, 'Case 5 Assumptions'!$B$87:$B$170, 0), MATCH($A46, 'Case 5 Assumptions'!$B$87:$H$87, 0))</f>
        <v>39.068700000000028</v>
      </c>
      <c r="BV46" s="203">
        <f>INDEX('Case 5 Assumptions'!$B$87:$H$170, MATCH(BV$8, 'Case 5 Assumptions'!$B$87:$B$170, 0), MATCH($A46, 'Case 5 Assumptions'!$B$87:$H$87, 0))</f>
        <v>40.020000000000032</v>
      </c>
      <c r="BW46" s="203">
        <f>INDEX('Case 5 Assumptions'!$B$87:$H$170, MATCH(BW$8, 'Case 5 Assumptions'!$B$87:$B$170, 0), MATCH($A46, 'Case 5 Assumptions'!$B$87:$H$87, 0))</f>
        <v>41.126600000000032</v>
      </c>
      <c r="BX46" s="203">
        <f>INDEX('Case 5 Assumptions'!$B$87:$H$170, MATCH(BX$8, 'Case 5 Assumptions'!$B$87:$B$170, 0), MATCH($A46, 'Case 5 Assumptions'!$B$87:$H$87, 0))</f>
        <v>42.233200000000032</v>
      </c>
      <c r="BY46" s="203">
        <f>INDEX('Case 5 Assumptions'!$B$87:$H$170, MATCH(BY$8, 'Case 5 Assumptions'!$B$87:$B$170, 0), MATCH($A46, 'Case 5 Assumptions'!$B$87:$H$87, 0))</f>
        <v>43.339800000000032</v>
      </c>
      <c r="BZ46" s="203">
        <f>INDEX('Case 5 Assumptions'!$B$87:$H$170, MATCH(BZ$8, 'Case 5 Assumptions'!$B$87:$B$170, 0), MATCH($A46, 'Case 5 Assumptions'!$B$87:$H$87, 0))</f>
        <v>44.446400000000033</v>
      </c>
      <c r="CA46" s="203">
        <f>INDEX('Case 5 Assumptions'!$B$87:$H$170, MATCH(CA$8, 'Case 5 Assumptions'!$B$87:$B$170, 0), MATCH($A46, 'Case 5 Assumptions'!$B$87:$H$87, 0))</f>
        <v>45.553000000000033</v>
      </c>
      <c r="CB46" s="203">
        <f>INDEX('Case 5 Assumptions'!$B$87:$H$170, MATCH(CB$8, 'Case 5 Assumptions'!$B$87:$B$170, 0), MATCH($A46, 'Case 5 Assumptions'!$B$87:$H$87, 0))</f>
        <v>46.659600000000033</v>
      </c>
      <c r="CC46" s="203">
        <f>INDEX('Case 5 Assumptions'!$B$87:$H$170, MATCH(CC$8, 'Case 5 Assumptions'!$B$87:$B$170, 0), MATCH($A46, 'Case 5 Assumptions'!$B$87:$H$87, 0))</f>
        <v>47.766200000000033</v>
      </c>
      <c r="CD46" s="203">
        <f>INDEX('Case 5 Assumptions'!$B$87:$H$170, MATCH(CD$8, 'Case 5 Assumptions'!$B$87:$B$170, 0), MATCH($A46, 'Case 5 Assumptions'!$B$87:$H$87, 0))</f>
        <v>48.872800000000034</v>
      </c>
      <c r="CE46" s="203">
        <f>INDEX('Case 5 Assumptions'!$B$87:$H$170, MATCH(CE$8, 'Case 5 Assumptions'!$B$87:$B$170, 0), MATCH($A46, 'Case 5 Assumptions'!$B$87:$H$87, 0))</f>
        <v>49.979400000000034</v>
      </c>
      <c r="CF46" s="203">
        <f>INDEX('Case 5 Assumptions'!$B$87:$H$170, MATCH(CF$8, 'Case 5 Assumptions'!$B$87:$B$170, 0), MATCH($A46, 'Case 5 Assumptions'!$B$87:$H$87, 0))</f>
        <v>51.086000000000034</v>
      </c>
    </row>
    <row r="47" spans="1:84" s="126" customFormat="1" x14ac:dyDescent="0.2">
      <c r="A47" s="120"/>
      <c r="B47" s="212" t="s">
        <v>161</v>
      </c>
      <c r="D47" s="204">
        <f ca="1">'Frequency &amp; Severity Prediction'!AF2</f>
        <v>2282722.4581785742</v>
      </c>
      <c r="E47" s="204">
        <f t="shared" ref="E47:BP52" ca="1" si="21">D47*(E$44/D$44)*(E10/D10)</f>
        <v>2359934.5216799933</v>
      </c>
      <c r="F47" s="204">
        <f t="shared" ca="1" si="21"/>
        <v>2416540.8770932541</v>
      </c>
      <c r="G47" s="204">
        <f t="shared" ca="1" si="21"/>
        <v>2473777.8722410006</v>
      </c>
      <c r="H47" s="204">
        <f t="shared" ca="1" si="21"/>
        <v>2531651.2783957422</v>
      </c>
      <c r="I47" s="204">
        <f t="shared" ca="1" si="21"/>
        <v>2590166.914985301</v>
      </c>
      <c r="J47" s="204">
        <f t="shared" ca="1" si="21"/>
        <v>2649330.6499735457</v>
      </c>
      <c r="K47" s="204">
        <f t="shared" ca="1" si="21"/>
        <v>2709148.4002440283</v>
      </c>
      <c r="L47" s="204">
        <f t="shared" ca="1" si="21"/>
        <v>2769626.1319865491</v>
      </c>
      <c r="M47" s="204">
        <f t="shared" ca="1" si="21"/>
        <v>2830769.8610866712</v>
      </c>
      <c r="N47" s="204">
        <f t="shared" ca="1" si="21"/>
        <v>2886354.5385923227</v>
      </c>
      <c r="O47" s="204">
        <f t="shared" ca="1" si="21"/>
        <v>2961838.6522994936</v>
      </c>
      <c r="P47" s="204">
        <f t="shared" ca="1" si="21"/>
        <v>3037914.1459632046</v>
      </c>
      <c r="Q47" s="204">
        <f t="shared" ca="1" si="21"/>
        <v>3114584.6909981281</v>
      </c>
      <c r="R47" s="204">
        <f t="shared" ca="1" si="21"/>
        <v>3191853.9793788404</v>
      </c>
      <c r="S47" s="204">
        <f t="shared" ca="1" si="21"/>
        <v>3269725.7237484138</v>
      </c>
      <c r="T47" s="204">
        <f t="shared" ca="1" si="21"/>
        <v>3348203.6575275613</v>
      </c>
      <c r="U47" s="204">
        <f t="shared" ca="1" si="21"/>
        <v>3427291.5350243375</v>
      </c>
      <c r="V47" s="204">
        <f t="shared" ca="1" si="21"/>
        <v>3506993.131544394</v>
      </c>
      <c r="W47" s="204">
        <f t="shared" ca="1" si="21"/>
        <v>3587312.2435017987</v>
      </c>
      <c r="X47" s="204">
        <f t="shared" ca="1" si="21"/>
        <v>3660426.6122602015</v>
      </c>
      <c r="Y47" s="204">
        <f t="shared" ca="1" si="21"/>
        <v>3761596.6107992157</v>
      </c>
      <c r="Z47" s="204">
        <f t="shared" ca="1" si="21"/>
        <v>3863179.5801374116</v>
      </c>
      <c r="AA47" s="204">
        <f t="shared" ca="1" si="21"/>
        <v>3965176.8175524692</v>
      </c>
      <c r="AB47" s="204">
        <f t="shared" ca="1" si="21"/>
        <v>4067589.6239685533</v>
      </c>
      <c r="AC47" s="204">
        <f t="shared" ca="1" si="21"/>
        <v>4170419.3039659448</v>
      </c>
      <c r="AD47" s="204">
        <f t="shared" ca="1" si="21"/>
        <v>4273667.1657907031</v>
      </c>
      <c r="AE47" s="204">
        <f t="shared" ca="1" si="21"/>
        <v>4377334.5213643461</v>
      </c>
      <c r="AF47" s="204">
        <f t="shared" ca="1" si="21"/>
        <v>4481422.6862935647</v>
      </c>
      <c r="AG47" s="204">
        <f t="shared" ca="1" si="21"/>
        <v>4585932.9798799492</v>
      </c>
      <c r="AH47" s="204">
        <f t="shared" ca="1" si="21"/>
        <v>4681476.865355365</v>
      </c>
      <c r="AI47" s="204">
        <f t="shared" ca="1" si="21"/>
        <v>4817997.4862042787</v>
      </c>
      <c r="AJ47" s="204">
        <f t="shared" ca="1" si="21"/>
        <v>4954549.8498374531</v>
      </c>
      <c r="AK47" s="204">
        <f t="shared" ca="1" si="21"/>
        <v>5091133.961797717</v>
      </c>
      <c r="AL47" s="204">
        <f t="shared" ca="1" si="21"/>
        <v>5227749.8276287606</v>
      </c>
      <c r="AM47" s="204">
        <f t="shared" ca="1" si="21"/>
        <v>5364397.4528751345</v>
      </c>
      <c r="AN47" s="204">
        <f t="shared" ca="1" si="21"/>
        <v>5501076.843082251</v>
      </c>
      <c r="AO47" s="204">
        <f t="shared" ca="1" si="21"/>
        <v>5637788.0037963828</v>
      </c>
      <c r="AP47" s="204">
        <f t="shared" ca="1" si="21"/>
        <v>5774530.9405646631</v>
      </c>
      <c r="AQ47" s="204">
        <f t="shared" ca="1" si="21"/>
        <v>5911305.6589350859</v>
      </c>
      <c r="AR47" s="204">
        <f t="shared" ca="1" si="21"/>
        <v>6038192.7036929801</v>
      </c>
      <c r="AS47" s="204">
        <f t="shared" ca="1" si="21"/>
        <v>6220968.1021762872</v>
      </c>
      <c r="AT47" s="204">
        <f t="shared" ca="1" si="21"/>
        <v>6403172.4561462626</v>
      </c>
      <c r="AU47" s="204">
        <f t="shared" ca="1" si="21"/>
        <v>6584807.0815163627</v>
      </c>
      <c r="AV47" s="204">
        <f t="shared" ca="1" si="21"/>
        <v>6765873.2915156158</v>
      </c>
      <c r="AW47" s="204">
        <f t="shared" ca="1" si="21"/>
        <v>6946372.3966937512</v>
      </c>
      <c r="AX47" s="204">
        <f t="shared" ca="1" si="21"/>
        <v>7126305.7049263101</v>
      </c>
      <c r="AY47" s="204">
        <f t="shared" ca="1" si="21"/>
        <v>7305674.5214197608</v>
      </c>
      <c r="AZ47" s="204">
        <f t="shared" ca="1" si="21"/>
        <v>7484480.1487165876</v>
      </c>
      <c r="BA47" s="204">
        <f t="shared" ca="1" si="21"/>
        <v>7662723.8867003834</v>
      </c>
      <c r="BB47" s="204">
        <f t="shared" ca="1" si="21"/>
        <v>7827899.4516094672</v>
      </c>
      <c r="BC47" s="204">
        <f t="shared" ca="1" si="21"/>
        <v>8060053.1851617536</v>
      </c>
      <c r="BD47" s="204">
        <f t="shared" ca="1" si="21"/>
        <v>8290683.8061274271</v>
      </c>
      <c r="BE47" s="204">
        <f t="shared" ca="1" si="21"/>
        <v>8519798.5534733962</v>
      </c>
      <c r="BF47" s="204">
        <f t="shared" ca="1" si="21"/>
        <v>8747404.6358387638</v>
      </c>
      <c r="BG47" s="204">
        <f t="shared" ca="1" si="21"/>
        <v>8973509.2316535413</v>
      </c>
      <c r="BH47" s="204">
        <f t="shared" ca="1" si="21"/>
        <v>9198119.4892569333</v>
      </c>
      <c r="BI47" s="204">
        <f t="shared" ca="1" si="21"/>
        <v>9421242.5270151775</v>
      </c>
      <c r="BJ47" s="204">
        <f t="shared" ca="1" si="21"/>
        <v>9642885.4334389362</v>
      </c>
      <c r="BK47" s="204">
        <f t="shared" ca="1" si="21"/>
        <v>9863055.2673002575</v>
      </c>
      <c r="BL47" s="204">
        <f t="shared" ca="1" si="21"/>
        <v>10066691.41973283</v>
      </c>
      <c r="BM47" s="204">
        <f t="shared" ca="1" si="21"/>
        <v>10332792.130891662</v>
      </c>
      <c r="BN47" s="204">
        <f t="shared" ca="1" si="21"/>
        <v>10596227.629027665</v>
      </c>
      <c r="BO47" s="204">
        <f t="shared" ca="1" si="21"/>
        <v>10857016.822195798</v>
      </c>
      <c r="BP47" s="204">
        <f t="shared" ca="1" si="21"/>
        <v>11115178.500806225</v>
      </c>
      <c r="BQ47" s="204">
        <f t="shared" ref="BQ47:CF51" ca="1" si="22">BP47*(BQ$44/BP$44)*(BQ10/BP10)</f>
        <v>11370731.338306954</v>
      </c>
      <c r="BR47" s="204">
        <f t="shared" ca="1" si="22"/>
        <v>11623693.891862664</v>
      </c>
      <c r="BS47" s="204">
        <f t="shared" ca="1" si="22"/>
        <v>11874084.603029804</v>
      </c>
      <c r="BT47" s="204">
        <f t="shared" ca="1" si="22"/>
        <v>12121921.798427882</v>
      </c>
      <c r="BU47" s="204">
        <f t="shared" ca="1" si="22"/>
        <v>12367223.690407077</v>
      </c>
      <c r="BV47" s="204">
        <f t="shared" ca="1" si="22"/>
        <v>12593604.322486751</v>
      </c>
      <c r="BW47" s="204">
        <f t="shared" ca="1" si="22"/>
        <v>12865444.870562484</v>
      </c>
      <c r="BX47" s="204">
        <f t="shared" ca="1" si="22"/>
        <v>13133638.344094001</v>
      </c>
      <c r="BY47" s="204">
        <f t="shared" ca="1" si="22"/>
        <v>13398218.321532482</v>
      </c>
      <c r="BZ47" s="204">
        <f t="shared" ca="1" si="22"/>
        <v>13659218.112024171</v>
      </c>
      <c r="CA47" s="204">
        <f t="shared" ca="1" si="22"/>
        <v>13916670.7574195</v>
      </c>
      <c r="CB47" s="204">
        <f t="shared" ca="1" si="22"/>
        <v>14170609.034267886</v>
      </c>
      <c r="CC47" s="204">
        <f t="shared" ca="1" si="22"/>
        <v>14421065.455798294</v>
      </c>
      <c r="CD47" s="204">
        <f t="shared" ca="1" si="22"/>
        <v>14668072.273885673</v>
      </c>
      <c r="CE47" s="204">
        <f t="shared" ca="1" si="22"/>
        <v>14911661.481003325</v>
      </c>
      <c r="CF47" s="204">
        <f t="shared" ca="1" si="22"/>
        <v>15151864.812161366</v>
      </c>
    </row>
    <row r="48" spans="1:84" s="126" customFormat="1" x14ac:dyDescent="0.2">
      <c r="A48" s="120"/>
      <c r="B48" s="212" t="s">
        <v>162</v>
      </c>
      <c r="D48" s="204">
        <f ca="1">'Frequency &amp; Severity Prediction'!AF3</f>
        <v>2133616.2644987684</v>
      </c>
      <c r="E48" s="204">
        <f ca="1">D48*(E$44/D$44)*(E11/D11)</f>
        <v>2261496.8465114813</v>
      </c>
      <c r="F48" s="303">
        <f ca="1">E48*(F$44/E$44)*(F11/E11)*(1-('Case 5 Assumptions'!$C$173*'Case 5 Assumptions'!$C$174^('Program Case 5 - Forecasts'!F7)))</f>
        <v>2201344.3789988807</v>
      </c>
      <c r="G48" s="303">
        <f ca="1">F48*(G$44/F$44)*(G11/F11)*(1-('Case 5 Assumptions'!$C$173*'Case 5 Assumptions'!$C$174^('Program Case 5 - Forecasts'!G7)))</f>
        <v>2210668.1336631672</v>
      </c>
      <c r="H48" s="303">
        <f ca="1">G48*(H$44/G$44)*(H11/G11)*(1-('Case 5 Assumptions'!$C$173*'Case 5 Assumptions'!$C$174^('Program Case 5 - Forecasts'!H7)))</f>
        <v>2221550.0841058572</v>
      </c>
      <c r="I48" s="303">
        <f ca="1">H48*(I$44/H$44)*(I11/H11)*(1-('Case 5 Assumptions'!$C$173*'Case 5 Assumptions'!$C$174^('Program Case 5 - Forecasts'!I7)))</f>
        <v>2233923.6370180747</v>
      </c>
      <c r="J48" s="303">
        <f ca="1">I48*(J$44/I$44)*(J11/I11)*(1-('Case 5 Assumptions'!$C$173*'Case 5 Assumptions'!$C$174^('Program Case 5 - Forecasts'!J7)))</f>
        <v>2247728.0569465947</v>
      </c>
      <c r="K48" s="303">
        <f ca="1">J48*(K$44/J$44)*(K11/J11)*(1-('Case 5 Assumptions'!$C$173*'Case 5 Assumptions'!$C$174^('Program Case 5 - Forecasts'!K7)))</f>
        <v>2262907.8745336072</v>
      </c>
      <c r="L48" s="303">
        <f ca="1">K48*(L$44/K$44)*(L11/K11)*(1-('Case 5 Assumptions'!$C$173*'Case 5 Assumptions'!$C$174^('Program Case 5 - Forecasts'!L7)))</f>
        <v>2279412.3627887089</v>
      </c>
      <c r="M48" s="303">
        <f ca="1">L48*(M$44/L$44)*(M11/L11)*(1-('Case 5 Assumptions'!$C$173*'Case 5 Assumptions'!$C$174^('Program Case 5 - Forecasts'!M7)))</f>
        <v>2297195.0727617368</v>
      </c>
      <c r="N48" s="303">
        <f ca="1">M48*(N$44/M$44)*(N11/M11)*(1-('Case 5 Assumptions'!$C$173*'Case 5 Assumptions'!$C$174^('Program Case 5 - Forecasts'!N7)))</f>
        <v>2311223.9087721021</v>
      </c>
      <c r="O48" s="303">
        <f ca="1">N48*(O$44/N$44)*(O11/N11)*(1-('Case 5 Assumptions'!$C$173*'Case 5 Assumptions'!$C$174^('Program Case 5 - Forecasts'!O7)))</f>
        <v>2341772.3357018437</v>
      </c>
      <c r="P48" s="303">
        <f ca="1">O48*(P$44/O$44)*(P11/O11)*(1-('Case 5 Assumptions'!$C$173*'Case 5 Assumptions'!$C$174^('Program Case 5 - Forecasts'!P7)))</f>
        <v>2373158.9062181339</v>
      </c>
      <c r="Q48" s="303">
        <f ca="1">P48*(Q$44/P$44)*(Q11/P11)*(1-('Case 5 Assumptions'!$C$173*'Case 5 Assumptions'!$C$174^('Program Case 5 - Forecasts'!Q7)))</f>
        <v>2405374.0222524698</v>
      </c>
      <c r="R48" s="303">
        <f ca="1">Q48*(R$44/Q$44)*(R11/Q11)*(1-('Case 5 Assumptions'!$C$173*'Case 5 Assumptions'!$C$174^('Program Case 5 - Forecasts'!R7)))</f>
        <v>2438408.3264800548</v>
      </c>
      <c r="S48" s="303">
        <f ca="1">R48*(S$44/R$44)*(S11/R11)*(1-('Case 5 Assumptions'!$C$173*'Case 5 Assumptions'!$C$174^('Program Case 5 - Forecasts'!S7)))</f>
        <v>2472252.7119992636</v>
      </c>
      <c r="T48" s="303">
        <f ca="1">S48*(T$44/S$44)*(T11/S11)*(1-('Case 5 Assumptions'!$C$173*'Case 5 Assumptions'!$C$174^('Program Case 5 - Forecasts'!T7)))</f>
        <v>2506898.3280824297</v>
      </c>
      <c r="U48" s="303">
        <f ca="1">T48*(U$44/T$44)*(U11/T11)*(1-('Case 5 Assumptions'!$C$173*'Case 5 Assumptions'!$C$174^('Program Case 5 - Forecasts'!U7)))</f>
        <v>2542336.5828671413</v>
      </c>
      <c r="V48" s="303">
        <f ca="1">U48*(V$44/U$44)*(V11/U11)*(1-('Case 5 Assumptions'!$C$173*'Case 5 Assumptions'!$C$174^('Program Case 5 - Forecasts'!V7)))</f>
        <v>2578559.1436885479</v>
      </c>
      <c r="W48" s="303">
        <f ca="1">V48*(W$44/V$44)*(W11/V11)*(1-('Case 5 Assumptions'!$C$173*'Case 5 Assumptions'!$C$174^('Program Case 5 - Forecasts'!W7)))</f>
        <v>2615557.9356160006</v>
      </c>
      <c r="X48" s="303">
        <f ca="1">W48*(X$44/W$44)*(X11/W11)*(1-('Case 5 Assumptions'!$C$173*'Case 5 Assumptions'!$C$174^('Program Case 5 - Forecasts'!X7)))</f>
        <v>2647664.3713355814</v>
      </c>
      <c r="Y48" s="206">
        <f t="shared" ca="1" si="21"/>
        <v>2720842.781656018</v>
      </c>
      <c r="Z48" s="206">
        <f t="shared" ca="1" si="21"/>
        <v>2794319.9025332322</v>
      </c>
      <c r="AA48" s="206">
        <f t="shared" ca="1" si="21"/>
        <v>2868096.6723157456</v>
      </c>
      <c r="AB48" s="206">
        <f t="shared" ca="1" si="21"/>
        <v>2942174.0319896573</v>
      </c>
      <c r="AC48" s="206">
        <f t="shared" ca="1" si="21"/>
        <v>3016552.9251856124</v>
      </c>
      <c r="AD48" s="206">
        <f t="shared" ca="1" si="21"/>
        <v>3091234.2981857932</v>
      </c>
      <c r="AE48" s="206">
        <f t="shared" ca="1" si="21"/>
        <v>3166219.0999309188</v>
      </c>
      <c r="AF48" s="206">
        <f t="shared" ca="1" si="21"/>
        <v>3241508.2820272711</v>
      </c>
      <c r="AG48" s="206">
        <f t="shared" ca="1" si="21"/>
        <v>3317102.7987537337</v>
      </c>
      <c r="AH48" s="206">
        <f t="shared" ca="1" si="21"/>
        <v>3386211.7219117447</v>
      </c>
      <c r="AI48" s="206">
        <f t="shared" ca="1" si="21"/>
        <v>3484959.9887294997</v>
      </c>
      <c r="AJ48" s="206">
        <f t="shared" ca="1" si="21"/>
        <v>3583731.2157778069</v>
      </c>
      <c r="AK48" s="206">
        <f t="shared" ca="1" si="21"/>
        <v>3682525.4070659112</v>
      </c>
      <c r="AL48" s="206">
        <f t="shared" ca="1" si="21"/>
        <v>3781342.566603682</v>
      </c>
      <c r="AM48" s="206">
        <f t="shared" ca="1" si="21"/>
        <v>3880182.6984016099</v>
      </c>
      <c r="AN48" s="206">
        <f t="shared" ca="1" si="21"/>
        <v>3979045.80647081</v>
      </c>
      <c r="AO48" s="206">
        <f t="shared" ca="1" si="21"/>
        <v>4077931.8948230189</v>
      </c>
      <c r="AP48" s="206">
        <f t="shared" ca="1" si="21"/>
        <v>4176840.9674705956</v>
      </c>
      <c r="AQ48" s="206">
        <f t="shared" ca="1" si="21"/>
        <v>4275773.0284265243</v>
      </c>
      <c r="AR48" s="206">
        <f t="shared" ca="1" si="21"/>
        <v>4367553.1248951424</v>
      </c>
      <c r="AS48" s="206">
        <f t="shared" ca="1" si="21"/>
        <v>4499758.455525198</v>
      </c>
      <c r="AT48" s="206">
        <f t="shared" ca="1" si="21"/>
        <v>4631550.7375211604</v>
      </c>
      <c r="AU48" s="206">
        <f t="shared" ca="1" si="21"/>
        <v>4762930.9227112019</v>
      </c>
      <c r="AV48" s="206">
        <f t="shared" ca="1" si="21"/>
        <v>4893899.9609817918</v>
      </c>
      <c r="AW48" s="206">
        <f t="shared" ca="1" si="21"/>
        <v>5024458.8002814045</v>
      </c>
      <c r="AX48" s="206">
        <f t="shared" ca="1" si="21"/>
        <v>5154608.386624218</v>
      </c>
      <c r="AY48" s="206">
        <f t="shared" ca="1" si="21"/>
        <v>5284349.6640938139</v>
      </c>
      <c r="AZ48" s="206">
        <f t="shared" ca="1" si="21"/>
        <v>5413683.5748468544</v>
      </c>
      <c r="BA48" s="206">
        <f t="shared" ca="1" si="21"/>
        <v>5542611.0591167752</v>
      </c>
      <c r="BB48" s="206">
        <f t="shared" ca="1" si="21"/>
        <v>5662086.0560365943</v>
      </c>
      <c r="BC48" s="206">
        <f t="shared" ca="1" si="21"/>
        <v>5830007.7859628722</v>
      </c>
      <c r="BD48" s="206">
        <f t="shared" ca="1" si="21"/>
        <v>5996827.8161813617</v>
      </c>
      <c r="BE48" s="206">
        <f t="shared" ca="1" si="21"/>
        <v>6162551.382790694</v>
      </c>
      <c r="BF48" s="206">
        <f t="shared" ca="1" si="21"/>
        <v>6327183.6999527523</v>
      </c>
      <c r="BG48" s="206">
        <f t="shared" ca="1" si="21"/>
        <v>6490729.9599785395</v>
      </c>
      <c r="BH48" s="206">
        <f t="shared" ca="1" si="21"/>
        <v>6653195.3334137425</v>
      </c>
      <c r="BI48" s="206">
        <f t="shared" ca="1" si="21"/>
        <v>6814584.9691239623</v>
      </c>
      <c r="BJ48" s="206">
        <f t="shared" ca="1" si="21"/>
        <v>6974903.9943796294</v>
      </c>
      <c r="BK48" s="206">
        <f t="shared" ca="1" si="21"/>
        <v>7134157.5149405971</v>
      </c>
      <c r="BL48" s="206">
        <f t="shared" ca="1" si="21"/>
        <v>7281451.8722993061</v>
      </c>
      <c r="BM48" s="206">
        <f t="shared" ca="1" si="21"/>
        <v>7473928.1726743784</v>
      </c>
      <c r="BN48" s="206">
        <f t="shared" ca="1" si="21"/>
        <v>7664476.6678207023</v>
      </c>
      <c r="BO48" s="206">
        <f t="shared" ca="1" si="21"/>
        <v>7853111.0343363229</v>
      </c>
      <c r="BP48" s="206">
        <f t="shared" ca="1" si="21"/>
        <v>8039844.8637243034</v>
      </c>
      <c r="BQ48" s="206">
        <f t="shared" ca="1" si="22"/>
        <v>8224691.662886491</v>
      </c>
      <c r="BR48" s="206">
        <f t="shared" ca="1" si="22"/>
        <v>8407664.8546145335</v>
      </c>
      <c r="BS48" s="206">
        <f t="shared" ca="1" si="22"/>
        <v>8588777.7780781873</v>
      </c>
      <c r="BT48" s="206">
        <f t="shared" ca="1" si="22"/>
        <v>8768043.6893108804</v>
      </c>
      <c r="BU48" s="206">
        <f t="shared" ca="1" si="22"/>
        <v>8945475.7616926022</v>
      </c>
      <c r="BV48" s="206">
        <f t="shared" ca="1" si="22"/>
        <v>9109221.6846159622</v>
      </c>
      <c r="BW48" s="206">
        <f t="shared" ca="1" si="22"/>
        <v>9305849.7310337666</v>
      </c>
      <c r="BX48" s="206">
        <f t="shared" ca="1" si="22"/>
        <v>9499839.7709148508</v>
      </c>
      <c r="BY48" s="206">
        <f t="shared" ca="1" si="22"/>
        <v>9691216.0922666658</v>
      </c>
      <c r="BZ48" s="206">
        <f t="shared" ca="1" si="22"/>
        <v>9880002.7883026786</v>
      </c>
      <c r="CA48" s="206">
        <f t="shared" ca="1" si="22"/>
        <v>10066223.758895611</v>
      </c>
      <c r="CB48" s="206">
        <f t="shared" ca="1" si="22"/>
        <v>10249902.71202033</v>
      </c>
      <c r="CC48" s="206">
        <f t="shared" ca="1" si="22"/>
        <v>10431063.16518642</v>
      </c>
      <c r="CD48" s="206">
        <f t="shared" ca="1" si="22"/>
        <v>10609728.446860543</v>
      </c>
      <c r="CE48" s="206">
        <f t="shared" ca="1" si="22"/>
        <v>10785921.697878642</v>
      </c>
      <c r="CF48" s="206">
        <f t="shared" ca="1" si="22"/>
        <v>10959665.872848064</v>
      </c>
    </row>
    <row r="49" spans="1:84" s="126" customFormat="1" x14ac:dyDescent="0.2">
      <c r="A49" s="120"/>
      <c r="B49" s="212" t="s">
        <v>163</v>
      </c>
      <c r="D49" s="204">
        <f ca="1">'Frequency &amp; Severity Prediction'!AF4</f>
        <v>2253647.3827051888</v>
      </c>
      <c r="E49" s="204">
        <f ca="1">D49*(E$44/D$44)*(E12/D12)</f>
        <v>2305556.442028896</v>
      </c>
      <c r="F49" s="204">
        <f t="shared" ref="F49:X50" ca="1" si="23">E49*(F$44/E$44)*(F12/E12)</f>
        <v>2360858.462565429</v>
      </c>
      <c r="G49" s="204">
        <f t="shared" ca="1" si="23"/>
        <v>2416776.5915105161</v>
      </c>
      <c r="H49" s="204">
        <f t="shared" ca="1" si="23"/>
        <v>2473316.4671538593</v>
      </c>
      <c r="I49" s="204">
        <f t="shared" ca="1" si="23"/>
        <v>2530483.7748308703</v>
      </c>
      <c r="J49" s="204">
        <f t="shared" ca="1" si="23"/>
        <v>2588284.247294629</v>
      </c>
      <c r="K49" s="204">
        <f t="shared" ca="1" si="23"/>
        <v>2646723.6650906825</v>
      </c>
      <c r="L49" s="204">
        <f t="shared" ca="1" si="23"/>
        <v>2705807.8569347016</v>
      </c>
      <c r="M49" s="204">
        <f t="shared" ca="1" si="23"/>
        <v>2765542.7000930207</v>
      </c>
      <c r="N49" s="204">
        <f t="shared" ca="1" si="23"/>
        <v>2819846.584427075</v>
      </c>
      <c r="O49" s="204">
        <f t="shared" ca="1" si="23"/>
        <v>2893591.3782040305</v>
      </c>
      <c r="P49" s="204">
        <f t="shared" ca="1" si="23"/>
        <v>2967913.9252431896</v>
      </c>
      <c r="Q49" s="204">
        <f t="shared" ca="1" si="23"/>
        <v>3042817.8123617601</v>
      </c>
      <c r="R49" s="204">
        <f t="shared" ca="1" si="23"/>
        <v>3118306.6464631059</v>
      </c>
      <c r="S49" s="204">
        <f t="shared" ca="1" si="23"/>
        <v>3194384.0546428417</v>
      </c>
      <c r="T49" s="204">
        <f t="shared" ca="1" si="23"/>
        <v>3271053.6842954587</v>
      </c>
      <c r="U49" s="204">
        <f t="shared" ca="1" si="23"/>
        <v>3348319.2032215004</v>
      </c>
      <c r="V49" s="204">
        <f t="shared" ca="1" si="23"/>
        <v>3426184.299735276</v>
      </c>
      <c r="W49" s="204">
        <f t="shared" ca="1" si="23"/>
        <v>3504652.6827731277</v>
      </c>
      <c r="X49" s="204">
        <f t="shared" ca="1" si="23"/>
        <v>3576082.3357347744</v>
      </c>
      <c r="Y49" s="204">
        <f t="shared" ca="1" si="21"/>
        <v>3674921.1550871138</v>
      </c>
      <c r="Z49" s="204">
        <f t="shared" ca="1" si="21"/>
        <v>3774163.4294835129</v>
      </c>
      <c r="AA49" s="204">
        <f t="shared" ca="1" si="21"/>
        <v>3873810.4263095227</v>
      </c>
      <c r="AB49" s="204">
        <f t="shared" ca="1" si="21"/>
        <v>3973863.4165131543</v>
      </c>
      <c r="AC49" s="204">
        <f t="shared" ca="1" si="21"/>
        <v>4074323.6746142916</v>
      </c>
      <c r="AD49" s="204">
        <f t="shared" ca="1" si="21"/>
        <v>4175192.478714128</v>
      </c>
      <c r="AE49" s="204">
        <f t="shared" ca="1" si="21"/>
        <v>4276471.1105046263</v>
      </c>
      <c r="AF49" s="204">
        <f t="shared" ca="1" si="21"/>
        <v>4378160.8552780068</v>
      </c>
      <c r="AG49" s="204">
        <f t="shared" ca="1" si="21"/>
        <v>4480263.0019362494</v>
      </c>
      <c r="AH49" s="204">
        <f t="shared" ca="1" si="21"/>
        <v>4573605.3462388795</v>
      </c>
      <c r="AI49" s="204">
        <f t="shared" ca="1" si="21"/>
        <v>4706980.2318454208</v>
      </c>
      <c r="AJ49" s="204">
        <f t="shared" ca="1" si="21"/>
        <v>4840386.1288126875</v>
      </c>
      <c r="AK49" s="204">
        <f t="shared" ca="1" si="21"/>
        <v>4973823.0425557904</v>
      </c>
      <c r="AL49" s="204">
        <f t="shared" ca="1" si="21"/>
        <v>5107290.9784906805</v>
      </c>
      <c r="AM49" s="204">
        <f t="shared" ca="1" si="21"/>
        <v>5240789.9420341477</v>
      </c>
      <c r="AN49" s="204">
        <f t="shared" ca="1" si="21"/>
        <v>5374319.9386038277</v>
      </c>
      <c r="AO49" s="204">
        <f t="shared" ca="1" si="21"/>
        <v>5507880.9736181945</v>
      </c>
      <c r="AP49" s="204">
        <f t="shared" ca="1" si="21"/>
        <v>5641473.0524965636</v>
      </c>
      <c r="AQ49" s="204">
        <f t="shared" ca="1" si="21"/>
        <v>5775096.1806590902</v>
      </c>
      <c r="AR49" s="204">
        <f t="shared" ca="1" si="21"/>
        <v>5899059.468946985</v>
      </c>
      <c r="AS49" s="204">
        <f t="shared" ca="1" si="21"/>
        <v>6077623.3204209674</v>
      </c>
      <c r="AT49" s="204">
        <f t="shared" ca="1" si="21"/>
        <v>6255629.2855026359</v>
      </c>
      <c r="AU49" s="204">
        <f t="shared" ca="1" si="21"/>
        <v>6433078.6497839065</v>
      </c>
      <c r="AV49" s="204">
        <f t="shared" ca="1" si="21"/>
        <v>6609972.6962341247</v>
      </c>
      <c r="AW49" s="204">
        <f t="shared" ca="1" si="21"/>
        <v>6786312.7052050745</v>
      </c>
      <c r="AX49" s="204">
        <f t="shared" ca="1" si="21"/>
        <v>6962099.9544359669</v>
      </c>
      <c r="AY49" s="204">
        <f t="shared" ca="1" si="21"/>
        <v>7137335.7190584447</v>
      </c>
      <c r="AZ49" s="204">
        <f t="shared" ca="1" si="21"/>
        <v>7312021.2716015493</v>
      </c>
      <c r="BA49" s="204">
        <f t="shared" ca="1" si="21"/>
        <v>7486157.8819966996</v>
      </c>
      <c r="BB49" s="204">
        <f t="shared" ca="1" si="21"/>
        <v>7647527.4387549106</v>
      </c>
      <c r="BC49" s="204">
        <f t="shared" ca="1" si="21"/>
        <v>7874331.8399005421</v>
      </c>
      <c r="BD49" s="204">
        <f t="shared" ca="1" si="21"/>
        <v>8099648.2243220918</v>
      </c>
      <c r="BE49" s="204">
        <f t="shared" ca="1" si="21"/>
        <v>8323483.6641847538</v>
      </c>
      <c r="BF49" s="204">
        <f t="shared" ca="1" si="21"/>
        <v>8545845.2020247392</v>
      </c>
      <c r="BG49" s="204">
        <f t="shared" ca="1" si="21"/>
        <v>8766739.8508652486</v>
      </c>
      <c r="BH49" s="204">
        <f t="shared" ca="1" si="21"/>
        <v>8986174.5943320394</v>
      </c>
      <c r="BI49" s="204">
        <f t="shared" ca="1" si="21"/>
        <v>9204156.3867685385</v>
      </c>
      <c r="BJ49" s="204">
        <f t="shared" ca="1" si="21"/>
        <v>9420692.1533505395</v>
      </c>
      <c r="BK49" s="204">
        <f t="shared" ca="1" si="21"/>
        <v>9635788.7902004626</v>
      </c>
      <c r="BL49" s="204">
        <f t="shared" ca="1" si="21"/>
        <v>9834732.717990743</v>
      </c>
      <c r="BM49" s="204">
        <f t="shared" ca="1" si="21"/>
        <v>10094701.883747077</v>
      </c>
      <c r="BN49" s="204">
        <f t="shared" ca="1" si="21"/>
        <v>10352067.248848043</v>
      </c>
      <c r="BO49" s="204">
        <f t="shared" ca="1" si="21"/>
        <v>10606847.285665454</v>
      </c>
      <c r="BP49" s="204">
        <f t="shared" ca="1" si="21"/>
        <v>10859060.35163711</v>
      </c>
      <c r="BQ49" s="204">
        <f t="shared" ca="1" si="22"/>
        <v>11108724.689933723</v>
      </c>
      <c r="BR49" s="204">
        <f t="shared" ca="1" si="22"/>
        <v>11355858.430122102</v>
      </c>
      <c r="BS49" s="204">
        <f t="shared" ca="1" si="22"/>
        <v>11600479.588824689</v>
      </c>
      <c r="BT49" s="204">
        <f t="shared" ca="1" si="22"/>
        <v>11842606.07037539</v>
      </c>
      <c r="BU49" s="204">
        <f t="shared" ca="1" si="22"/>
        <v>12082255.667471796</v>
      </c>
      <c r="BV49" s="204">
        <f t="shared" ca="1" si="22"/>
        <v>12303419.9920948</v>
      </c>
      <c r="BW49" s="204">
        <f t="shared" ca="1" si="22"/>
        <v>12568996.736306546</v>
      </c>
      <c r="BX49" s="204">
        <f t="shared" ca="1" si="22"/>
        <v>12831010.4425896</v>
      </c>
      <c r="BY49" s="204">
        <f t="shared" ca="1" si="22"/>
        <v>13089493.915673802</v>
      </c>
      <c r="BZ49" s="204">
        <f t="shared" ca="1" si="22"/>
        <v>13344479.697189441</v>
      </c>
      <c r="CA49" s="204">
        <f t="shared" ca="1" si="22"/>
        <v>13596000.067630071</v>
      </c>
      <c r="CB49" s="204">
        <f t="shared" ca="1" si="22"/>
        <v>13844087.04830135</v>
      </c>
      <c r="CC49" s="204">
        <f t="shared" ca="1" si="22"/>
        <v>14088772.403255973</v>
      </c>
      <c r="CD49" s="204">
        <f t="shared" ca="1" si="22"/>
        <v>14330087.641214781</v>
      </c>
      <c r="CE49" s="204">
        <f t="shared" ca="1" si="22"/>
        <v>14568064.017474158</v>
      </c>
      <c r="CF49" s="204">
        <f t="shared" ca="1" si="22"/>
        <v>14802732.535799818</v>
      </c>
    </row>
    <row r="50" spans="1:84" s="126" customFormat="1" x14ac:dyDescent="0.2">
      <c r="A50" s="120"/>
      <c r="B50" s="212" t="s">
        <v>164</v>
      </c>
      <c r="D50" s="204">
        <f ca="1">'Frequency &amp; Severity Prediction'!AF5</f>
        <v>1517077.7129327022</v>
      </c>
      <c r="E50" s="204">
        <f ca="1">D50*(E$44/D$44)*(E13/D13)</f>
        <v>1520889.8592689454</v>
      </c>
      <c r="F50" s="204">
        <f t="shared" ca="1" si="23"/>
        <v>1822246.8714480009</v>
      </c>
      <c r="G50" s="204">
        <f t="shared" ca="1" si="23"/>
        <v>1865407.7119401873</v>
      </c>
      <c r="H50" s="204">
        <f t="shared" ca="1" si="23"/>
        <v>1761515.9877799568</v>
      </c>
      <c r="I50" s="204">
        <f t="shared" ca="1" si="23"/>
        <v>1669266.0574373549</v>
      </c>
      <c r="J50" s="204">
        <f t="shared" ca="1" si="23"/>
        <v>1707394.8799760586</v>
      </c>
      <c r="K50" s="204">
        <f t="shared" ca="1" si="23"/>
        <v>1745945.1909931181</v>
      </c>
      <c r="L50" s="204">
        <f t="shared" ca="1" si="23"/>
        <v>1784920.8354755372</v>
      </c>
      <c r="M50" s="204">
        <f t="shared" ca="1" si="23"/>
        <v>1824325.6904373874</v>
      </c>
      <c r="N50" s="204">
        <f t="shared" ca="1" si="23"/>
        <v>1860147.9437975776</v>
      </c>
      <c r="O50" s="204">
        <f t="shared" ca="1" si="23"/>
        <v>1908794.6422625051</v>
      </c>
      <c r="P50" s="204">
        <f t="shared" ca="1" si="23"/>
        <v>1957822.4630724024</v>
      </c>
      <c r="Q50" s="204">
        <f t="shared" ca="1" si="23"/>
        <v>2007233.7723172149</v>
      </c>
      <c r="R50" s="204">
        <f t="shared" ca="1" si="23"/>
        <v>2057030.9493369798</v>
      </c>
      <c r="S50" s="204">
        <f t="shared" ca="1" si="23"/>
        <v>2107216.3867918109</v>
      </c>
      <c r="T50" s="204">
        <f t="shared" ca="1" si="23"/>
        <v>2157792.4907322363</v>
      </c>
      <c r="U50" s="204">
        <f t="shared" ca="1" si="23"/>
        <v>2208761.6806698977</v>
      </c>
      <c r="V50" s="204">
        <f t="shared" ca="1" si="23"/>
        <v>2260126.3896486051</v>
      </c>
      <c r="W50" s="204">
        <f t="shared" ca="1" si="23"/>
        <v>2311889.0643157582</v>
      </c>
      <c r="X50" s="204">
        <f t="shared" ca="1" si="23"/>
        <v>2359008.5504667317</v>
      </c>
      <c r="Y50" s="204">
        <f t="shared" ca="1" si="21"/>
        <v>2424208.8445540038</v>
      </c>
      <c r="Z50" s="204">
        <f t="shared" ca="1" si="21"/>
        <v>2489675.2829325176</v>
      </c>
      <c r="AA50" s="204">
        <f t="shared" ca="1" si="21"/>
        <v>2555408.7016493967</v>
      </c>
      <c r="AB50" s="204">
        <f t="shared" ca="1" si="21"/>
        <v>2621409.9391017873</v>
      </c>
      <c r="AC50" s="204">
        <f t="shared" ca="1" si="21"/>
        <v>2687679.8360430682</v>
      </c>
      <c r="AD50" s="204">
        <f t="shared" ca="1" si="21"/>
        <v>2754219.2355890735</v>
      </c>
      <c r="AE50" s="204">
        <f t="shared" ca="1" si="21"/>
        <v>2821028.9832243351</v>
      </c>
      <c r="AF50" s="204">
        <f t="shared" ca="1" si="21"/>
        <v>2888109.9268083405</v>
      </c>
      <c r="AG50" s="204">
        <f t="shared" ca="1" si="21"/>
        <v>2955462.9165818025</v>
      </c>
      <c r="AH50" s="204">
        <f t="shared" ca="1" si="21"/>
        <v>3017037.3904495221</v>
      </c>
      <c r="AI50" s="204">
        <f t="shared" ca="1" si="21"/>
        <v>3105019.843319614</v>
      </c>
      <c r="AJ50" s="204">
        <f t="shared" ca="1" si="21"/>
        <v>3193022.753231307</v>
      </c>
      <c r="AK50" s="204">
        <f t="shared" ca="1" si="21"/>
        <v>3281046.1237567491</v>
      </c>
      <c r="AL50" s="204">
        <f t="shared" ca="1" si="21"/>
        <v>3369089.9584686412</v>
      </c>
      <c r="AM50" s="204">
        <f t="shared" ca="1" si="21"/>
        <v>3457154.2609402398</v>
      </c>
      <c r="AN50" s="204">
        <f t="shared" ca="1" si="21"/>
        <v>3545239.0347453556</v>
      </c>
      <c r="AO50" s="204">
        <f t="shared" ca="1" si="21"/>
        <v>3633344.2834583553</v>
      </c>
      <c r="AP50" s="204">
        <f t="shared" ca="1" si="21"/>
        <v>3721470.0106541594</v>
      </c>
      <c r="AQ50" s="204">
        <f t="shared" ca="1" si="21"/>
        <v>3809616.2199082435</v>
      </c>
      <c r="AR50" s="204">
        <f t="shared" ca="1" si="21"/>
        <v>3891390.1919706156</v>
      </c>
      <c r="AS50" s="204">
        <f t="shared" ca="1" si="21"/>
        <v>4009182.1254007062</v>
      </c>
      <c r="AT50" s="204">
        <f t="shared" ca="1" si="21"/>
        <v>4126606.0419212012</v>
      </c>
      <c r="AU50" s="204">
        <f t="shared" ca="1" si="21"/>
        <v>4243662.7895892868</v>
      </c>
      <c r="AV50" s="204">
        <f t="shared" ca="1" si="21"/>
        <v>4360353.2147321356</v>
      </c>
      <c r="AW50" s="204">
        <f t="shared" ca="1" si="21"/>
        <v>4476678.1619502138</v>
      </c>
      <c r="AX50" s="204">
        <f t="shared" ca="1" si="21"/>
        <v>4592638.4741205694</v>
      </c>
      <c r="AY50" s="204">
        <f t="shared" ca="1" si="21"/>
        <v>4708234.9924001358</v>
      </c>
      <c r="AZ50" s="204">
        <f t="shared" ca="1" si="21"/>
        <v>4823468.5562290074</v>
      </c>
      <c r="BA50" s="204">
        <f t="shared" ca="1" si="21"/>
        <v>4938340.0033337194</v>
      </c>
      <c r="BB50" s="204">
        <f t="shared" ca="1" si="21"/>
        <v>5044789.4998606015</v>
      </c>
      <c r="BC50" s="204">
        <f t="shared" ca="1" si="21"/>
        <v>5194403.930221891</v>
      </c>
      <c r="BD50" s="204">
        <f t="shared" ca="1" si="21"/>
        <v>5343036.7712779585</v>
      </c>
      <c r="BE50" s="204">
        <f t="shared" ca="1" si="21"/>
        <v>5490692.6882732278</v>
      </c>
      <c r="BF50" s="204">
        <f t="shared" ca="1" si="21"/>
        <v>5637376.3269069782</v>
      </c>
      <c r="BG50" s="204">
        <f t="shared" ca="1" si="21"/>
        <v>5783092.3134098565</v>
      </c>
      <c r="BH50" s="204">
        <f t="shared" ca="1" si="21"/>
        <v>5927845.2546201078</v>
      </c>
      <c r="BI50" s="204">
        <f t="shared" ca="1" si="21"/>
        <v>6071639.7380595142</v>
      </c>
      <c r="BJ50" s="204">
        <f t="shared" ca="1" si="21"/>
        <v>6214480.3320090529</v>
      </c>
      <c r="BK50" s="204">
        <f t="shared" ca="1" si="21"/>
        <v>6356371.5855842726</v>
      </c>
      <c r="BL50" s="204">
        <f t="shared" ca="1" si="21"/>
        <v>6487607.4975852417</v>
      </c>
      <c r="BM50" s="204">
        <f t="shared" ca="1" si="21"/>
        <v>6659099.4900230728</v>
      </c>
      <c r="BN50" s="204">
        <f t="shared" ca="1" si="21"/>
        <v>6828873.8519834578</v>
      </c>
      <c r="BO50" s="204">
        <f t="shared" ca="1" si="21"/>
        <v>6996942.7690032367</v>
      </c>
      <c r="BP50" s="204">
        <f t="shared" ca="1" si="21"/>
        <v>7163318.3508015564</v>
      </c>
      <c r="BQ50" s="204">
        <f t="shared" ca="1" si="22"/>
        <v>7328012.6317198155</v>
      </c>
      <c r="BR50" s="204">
        <f t="shared" ca="1" si="22"/>
        <v>7491037.571159143</v>
      </c>
      <c r="BS50" s="204">
        <f t="shared" ca="1" si="22"/>
        <v>7652405.054015466</v>
      </c>
      <c r="BT50" s="204">
        <f t="shared" ca="1" si="22"/>
        <v>7812126.8911121422</v>
      </c>
      <c r="BU50" s="204">
        <f t="shared" ca="1" si="22"/>
        <v>7970214.8196302</v>
      </c>
      <c r="BV50" s="204">
        <f t="shared" ca="1" si="22"/>
        <v>8116108.701219663</v>
      </c>
      <c r="BW50" s="204">
        <f t="shared" ca="1" si="22"/>
        <v>8291299.8046627268</v>
      </c>
      <c r="BX50" s="204">
        <f t="shared" ca="1" si="22"/>
        <v>8464140.5044656303</v>
      </c>
      <c r="BY50" s="204">
        <f t="shared" ca="1" si="22"/>
        <v>8634652.4406889006</v>
      </c>
      <c r="BZ50" s="204">
        <f t="shared" ca="1" si="22"/>
        <v>8802857.0798360687</v>
      </c>
      <c r="CA50" s="204">
        <f t="shared" ca="1" si="22"/>
        <v>8968775.7161484752</v>
      </c>
      <c r="CB50" s="204">
        <f t="shared" ca="1" si="22"/>
        <v>9132429.4728908427</v>
      </c>
      <c r="CC50" s="204">
        <f t="shared" ca="1" si="22"/>
        <v>9293839.303627681</v>
      </c>
      <c r="CD50" s="204">
        <f t="shared" ca="1" si="22"/>
        <v>9453025.9934905618</v>
      </c>
      <c r="CE50" s="204">
        <f t="shared" ca="1" si="22"/>
        <v>9610010.1604363751</v>
      </c>
      <c r="CF50" s="204">
        <f t="shared" ca="1" si="22"/>
        <v>9764812.2564965729</v>
      </c>
    </row>
    <row r="51" spans="1:84" s="126" customFormat="1" x14ac:dyDescent="0.2">
      <c r="A51" s="120"/>
      <c r="B51" s="212" t="s">
        <v>165</v>
      </c>
      <c r="D51" s="204">
        <f ca="1">'Frequency &amp; Severity Prediction'!AF6</f>
        <v>1426136.8471234667</v>
      </c>
      <c r="E51" s="204">
        <f ca="1">D51*(E$44/D$44)*(E14/D14)</f>
        <v>1440478.9107292118</v>
      </c>
      <c r="F51" s="303">
        <f ca="1">E51*(F$44/E$44)*(F14/E14)*(1-('Case 5 Assumptions'!$C$173*'Case 5 Assumptions'!$C$174^('Program Case 5 - Forecasts'!F7)))</f>
        <v>1402164.304624903</v>
      </c>
      <c r="G51" s="303">
        <f ca="1">F51*(G$44/F$44)*(G14/F14)*(1-('Case 5 Assumptions'!$C$173*'Case 5 Assumptions'!$C$174^('Program Case 5 - Forecasts'!G7)))</f>
        <v>1408103.1464072538</v>
      </c>
      <c r="H51" s="303">
        <f ca="1">G51*(H$44/G$44)*(H14/G14)*(1-('Case 5 Assumptions'!$C$173*'Case 5 Assumptions'!$C$174^('Program Case 5 - Forecasts'!H7)))</f>
        <v>1415034.4937334622</v>
      </c>
      <c r="I51" s="303">
        <f ca="1">H51*(I$44/H$44)*(I14/H14)*(1-('Case 5 Assumptions'!$C$173*'Case 5 Assumptions'!$C$174^('Program Case 5 - Forecasts'!I7)))</f>
        <v>1422915.9294508435</v>
      </c>
      <c r="J51" s="303">
        <f ca="1">I51*(J$44/I$44)*(J14/I14)*(1-('Case 5 Assumptions'!$C$173*'Case 5 Assumptions'!$C$174^('Program Case 5 - Forecasts'!J7)))</f>
        <v>1431708.7676157772</v>
      </c>
      <c r="K51" s="303">
        <f ca="1">J51*(K$44/J$44)*(K14/J14)*(1-('Case 5 Assumptions'!$C$173*'Case 5 Assumptions'!$C$174^('Program Case 5 - Forecasts'!K7)))</f>
        <v>1441377.6765671817</v>
      </c>
      <c r="L51" s="303">
        <f ca="1">K51*(L$44/K$44)*(L14/K14)*(1-('Case 5 Assumptions'!$C$173*'Case 5 Assumptions'!$C$174^('Program Case 5 - Forecasts'!L7)))</f>
        <v>1451890.3453336784</v>
      </c>
      <c r="M51" s="303">
        <f ca="1">L51*(M$44/L$44)*(M14/L14)*(1-('Case 5 Assumptions'!$C$173*'Case 5 Assumptions'!$C$174^('Program Case 5 - Forecasts'!M7)))</f>
        <v>1463217.1878766052</v>
      </c>
      <c r="N51" s="303">
        <f ca="1">M51*(N$44/M$44)*(N14/M14)*(1-('Case 5 Assumptions'!$C$173*'Case 5 Assumptions'!$C$174^('Program Case 5 - Forecasts'!N7)))</f>
        <v>1472152.9697001271</v>
      </c>
      <c r="O51" s="303">
        <f ca="1">N51*(O$44/N$44)*(O14/N14)*(1-('Case 5 Assumptions'!$C$173*'Case 5 Assumptions'!$C$174^('Program Case 5 - Forecasts'!O7)))</f>
        <v>1491611.040055664</v>
      </c>
      <c r="P51" s="303">
        <f ca="1">O51*(P$44/O$44)*(P14/O14)*(1-('Case 5 Assumptions'!$C$173*'Case 5 Assumptions'!$C$174^('Program Case 5 - Forecasts'!P7)))</f>
        <v>1511602.9728229255</v>
      </c>
      <c r="Q51" s="303">
        <f ca="1">P51*(Q$44/P$44)*(Q14/P14)*(1-('Case 5 Assumptions'!$C$173*'Case 5 Assumptions'!$C$174^('Program Case 5 - Forecasts'!Q7)))</f>
        <v>1532122.6544336868</v>
      </c>
      <c r="R51" s="303">
        <f ca="1">Q51*(R$44/Q$44)*(R14/Q14)*(1-('Case 5 Assumptions'!$C$173*'Case 5 Assumptions'!$C$174^('Program Case 5 - Forecasts'!R7)))</f>
        <v>1553164.1246633946</v>
      </c>
      <c r="S51" s="303">
        <f ca="1">R51*(S$44/R$44)*(S14/R14)*(1-('Case 5 Assumptions'!$C$173*'Case 5 Assumptions'!$C$174^('Program Case 5 - Forecasts'!S7)))</f>
        <v>1574721.5827965837</v>
      </c>
      <c r="T51" s="303">
        <f ca="1">S51*(T$44/S$44)*(T14/S14)*(1-('Case 5 Assumptions'!$C$173*'Case 5 Assumptions'!$C$174^('Program Case 5 - Forecasts'!T7)))</f>
        <v>1596789.3912898852</v>
      </c>
      <c r="U51" s="303">
        <f ca="1">T51*(U$44/T$44)*(U14/T14)*(1-('Case 5 Assumptions'!$C$173*'Case 5 Assumptions'!$C$174^('Program Case 5 - Forecasts'!U7)))</f>
        <v>1619362.0774862734</v>
      </c>
      <c r="V51" s="303">
        <f ca="1">U51*(V$44/U$44)*(V14/U14)*(1-('Case 5 Assumptions'!$C$173*'Case 5 Assumptions'!$C$174^('Program Case 5 - Forecasts'!V7)))</f>
        <v>1642434.3338267282</v>
      </c>
      <c r="W51" s="303">
        <f ca="1">V51*(W$44/V$44)*(W14/V14)*(1-('Case 5 Assumptions'!$C$173*'Case 5 Assumptions'!$C$174^('Program Case 5 - Forecasts'!W7)))</f>
        <v>1666001.0169181358</v>
      </c>
      <c r="X51" s="303">
        <f ca="1">W51*(X$44/W$44)*(X14/W14)*(1-('Case 5 Assumptions'!$C$173*'Case 5 Assumptions'!$C$174^('Program Case 5 - Forecasts'!X7)))</f>
        <v>1686451.4737136345</v>
      </c>
      <c r="Y51" s="204">
        <f t="shared" ca="1" si="21"/>
        <v>1733063.0606145328</v>
      </c>
      <c r="Z51" s="204">
        <f t="shared" ca="1" si="21"/>
        <v>1779864.9136474025</v>
      </c>
      <c r="AA51" s="204">
        <f t="shared" ca="1" si="21"/>
        <v>1826857.6305010074</v>
      </c>
      <c r="AB51" s="204">
        <f t="shared" ca="1" si="21"/>
        <v>1874041.8105441385</v>
      </c>
      <c r="AC51" s="204">
        <f t="shared" ca="1" si="21"/>
        <v>1921418.0548300534</v>
      </c>
      <c r="AD51" s="204">
        <f t="shared" ca="1" si="21"/>
        <v>1968986.9661009256</v>
      </c>
      <c r="AE51" s="204">
        <f t="shared" ca="1" si="21"/>
        <v>2016749.1487923071</v>
      </c>
      <c r="AF51" s="204">
        <f t="shared" ca="1" si="21"/>
        <v>2064705.2090376015</v>
      </c>
      <c r="AG51" s="204">
        <f t="shared" ca="1" si="21"/>
        <v>2112855.7546725469</v>
      </c>
      <c r="AH51" s="204">
        <f t="shared" ca="1" si="21"/>
        <v>2156875.2484453917</v>
      </c>
      <c r="AI51" s="204">
        <f t="shared" ca="1" si="21"/>
        <v>2219773.7645505364</v>
      </c>
      <c r="AJ51" s="204">
        <f t="shared" ca="1" si="21"/>
        <v>2282686.9053622982</v>
      </c>
      <c r="AK51" s="204">
        <f t="shared" ca="1" si="21"/>
        <v>2345614.6734343995</v>
      </c>
      <c r="AL51" s="204">
        <f t="shared" ca="1" si="21"/>
        <v>2408557.071320958</v>
      </c>
      <c r="AM51" s="204">
        <f t="shared" ca="1" si="21"/>
        <v>2471514.1015764889</v>
      </c>
      <c r="AN51" s="204">
        <f t="shared" ca="1" si="21"/>
        <v>2534485.7667559045</v>
      </c>
      <c r="AO51" s="204">
        <f t="shared" ca="1" si="21"/>
        <v>2597472.0694145137</v>
      </c>
      <c r="AP51" s="204">
        <f t="shared" ca="1" si="21"/>
        <v>2660473.0121080219</v>
      </c>
      <c r="AQ51" s="204">
        <f t="shared" ca="1" si="21"/>
        <v>2723488.5973925302</v>
      </c>
      <c r="AR51" s="204">
        <f t="shared" ca="1" si="21"/>
        <v>2781948.6804086422</v>
      </c>
      <c r="AS51" s="204">
        <f t="shared" ca="1" si="21"/>
        <v>2866157.9469182747</v>
      </c>
      <c r="AT51" s="204">
        <f t="shared" ca="1" si="21"/>
        <v>2950104.1187225417</v>
      </c>
      <c r="AU51" s="204">
        <f t="shared" ca="1" si="21"/>
        <v>3033787.802096182</v>
      </c>
      <c r="AV51" s="204">
        <f t="shared" ca="1" si="21"/>
        <v>3117209.6020771498</v>
      </c>
      <c r="AW51" s="204">
        <f t="shared" ca="1" si="21"/>
        <v>3200370.1224689796</v>
      </c>
      <c r="AX51" s="204">
        <f t="shared" ca="1" si="21"/>
        <v>3283269.9658431374</v>
      </c>
      <c r="AY51" s="204">
        <f t="shared" ca="1" si="21"/>
        <v>3365909.7335413806</v>
      </c>
      <c r="AZ51" s="204">
        <f t="shared" ca="1" si="21"/>
        <v>3448290.0256781024</v>
      </c>
      <c r="BA51" s="204">
        <f t="shared" ca="1" si="21"/>
        <v>3530411.4411426759</v>
      </c>
      <c r="BB51" s="204">
        <f t="shared" ca="1" si="21"/>
        <v>3606512.0174879031</v>
      </c>
      <c r="BC51" s="204">
        <f t="shared" ca="1" si="21"/>
        <v>3713471.1366151748</v>
      </c>
      <c r="BD51" s="204">
        <f t="shared" ca="1" si="21"/>
        <v>3819728.5191039569</v>
      </c>
      <c r="BE51" s="204">
        <f t="shared" ca="1" si="21"/>
        <v>3925287.5001300927</v>
      </c>
      <c r="BF51" s="204">
        <f t="shared" ca="1" si="21"/>
        <v>4030151.400896634</v>
      </c>
      <c r="BG51" s="204">
        <f t="shared" ca="1" si="21"/>
        <v>4134323.5286885384</v>
      </c>
      <c r="BH51" s="204">
        <f t="shared" ca="1" si="21"/>
        <v>4237807.1769271642</v>
      </c>
      <c r="BI51" s="204">
        <f t="shared" ca="1" si="21"/>
        <v>4340605.6252245633</v>
      </c>
      <c r="BJ51" s="204">
        <f t="shared" ca="1" si="21"/>
        <v>4442722.1394375656</v>
      </c>
      <c r="BK51" s="204">
        <f t="shared" ca="1" si="21"/>
        <v>4544159.9717216669</v>
      </c>
      <c r="BL51" s="204">
        <f t="shared" ca="1" si="21"/>
        <v>4637980.3172029909</v>
      </c>
      <c r="BM51" s="204">
        <f t="shared" ca="1" si="21"/>
        <v>4760579.6707829721</v>
      </c>
      <c r="BN51" s="204">
        <f t="shared" ca="1" si="21"/>
        <v>4881951.0930570615</v>
      </c>
      <c r="BO51" s="204">
        <f t="shared" ca="1" si="21"/>
        <v>5002103.2954462301</v>
      </c>
      <c r="BP51" s="204">
        <f t="shared" ca="1" si="21"/>
        <v>5121044.935169505</v>
      </c>
      <c r="BQ51" s="204">
        <f t="shared" ca="1" si="22"/>
        <v>5238784.6155584762</v>
      </c>
      <c r="BR51" s="204">
        <f t="shared" ca="1" si="22"/>
        <v>5355330.8863700554</v>
      </c>
      <c r="BS51" s="204">
        <f t="shared" ca="1" si="22"/>
        <v>5470692.2440975048</v>
      </c>
      <c r="BT51" s="204">
        <f t="shared" ca="1" si="22"/>
        <v>5584877.1322797211</v>
      </c>
      <c r="BU51" s="204">
        <f t="shared" ca="1" si="22"/>
        <v>5697893.9418088198</v>
      </c>
      <c r="BV51" s="204">
        <f t="shared" ca="1" si="22"/>
        <v>5802193.2465161616</v>
      </c>
      <c r="BW51" s="204">
        <f t="shared" ca="1" si="22"/>
        <v>5927437.088690714</v>
      </c>
      <c r="BX51" s="204">
        <f t="shared" ca="1" si="22"/>
        <v>6051000.6310282908</v>
      </c>
      <c r="BY51" s="204">
        <f t="shared" ca="1" si="22"/>
        <v>6172899.3439738648</v>
      </c>
      <c r="BZ51" s="204">
        <f t="shared" ca="1" si="22"/>
        <v>6293148.5738967862</v>
      </c>
      <c r="CA51" s="204">
        <f t="shared" ca="1" si="22"/>
        <v>6411763.5440164395</v>
      </c>
      <c r="CB51" s="204">
        <f t="shared" ca="1" si="22"/>
        <v>6528759.3553212928</v>
      </c>
      <c r="CC51" s="204">
        <f t="shared" ca="1" si="22"/>
        <v>6644150.9874814013</v>
      </c>
      <c r="CD51" s="204">
        <f t="shared" ca="1" si="22"/>
        <v>6757953.299754383</v>
      </c>
      <c r="CE51" s="204">
        <f t="shared" ca="1" si="22"/>
        <v>6870181.0318849403</v>
      </c>
      <c r="CF51" s="204">
        <f t="shared" ca="1" si="22"/>
        <v>6980848.8049979405</v>
      </c>
    </row>
    <row r="52" spans="1:84" s="126" customFormat="1" x14ac:dyDescent="0.2">
      <c r="A52" s="120"/>
      <c r="B52" s="212" t="s">
        <v>166</v>
      </c>
      <c r="D52" s="204">
        <f ca="1">'Frequency &amp; Severity Prediction'!AF7</f>
        <v>750108.42469560937</v>
      </c>
      <c r="E52" s="204">
        <f ca="1">D52*(E$44/D$44)*(E15/D15)</f>
        <v>778181.87691487465</v>
      </c>
      <c r="F52" s="204">
        <f t="shared" ref="F52:X52" ca="1" si="24">E52*(F$44/E$44)*(F15/E15)</f>
        <v>796847.66594254784</v>
      </c>
      <c r="G52" s="204">
        <f t="shared" ca="1" si="24"/>
        <v>815721.40667724132</v>
      </c>
      <c r="H52" s="204">
        <f t="shared" ca="1" si="24"/>
        <v>1059572.5392241466</v>
      </c>
      <c r="I52" s="204">
        <f t="shared" ca="1" si="24"/>
        <v>854100.37139131699</v>
      </c>
      <c r="J52" s="204">
        <f t="shared" ca="1" si="24"/>
        <v>873609.44925576192</v>
      </c>
      <c r="K52" s="204">
        <f t="shared" ca="1" si="24"/>
        <v>893334.18684940168</v>
      </c>
      <c r="L52" s="204">
        <f t="shared" ca="1" si="24"/>
        <v>913276.55150681001</v>
      </c>
      <c r="M52" s="204">
        <f t="shared" ca="1" si="24"/>
        <v>933438.52694960148</v>
      </c>
      <c r="N52" s="204">
        <f t="shared" ca="1" si="24"/>
        <v>951767.42051494634</v>
      </c>
      <c r="O52" s="204">
        <f t="shared" ca="1" si="24"/>
        <v>976658.09809191816</v>
      </c>
      <c r="P52" s="204">
        <f t="shared" ca="1" si="24"/>
        <v>1001743.7815727922</v>
      </c>
      <c r="Q52" s="204">
        <f t="shared" ca="1" si="24"/>
        <v>1027025.6815963954</v>
      </c>
      <c r="R52" s="204">
        <f t="shared" ca="1" si="24"/>
        <v>1052505.0155811259</v>
      </c>
      <c r="S52" s="204">
        <f t="shared" ca="1" si="24"/>
        <v>1078183.0077607611</v>
      </c>
      <c r="T52" s="204">
        <f t="shared" ca="1" si="24"/>
        <v>1104060.8892204482</v>
      </c>
      <c r="U52" s="204">
        <f t="shared" ca="1" si="24"/>
        <v>1130139.8979328775</v>
      </c>
      <c r="V52" s="204">
        <f t="shared" ca="1" si="24"/>
        <v>1156421.2787946383</v>
      </c>
      <c r="W52" s="204">
        <f t="shared" ca="1" si="24"/>
        <v>1182906.2836627627</v>
      </c>
      <c r="X52" s="204">
        <f t="shared" ca="1" si="24"/>
        <v>1207015.5444016398</v>
      </c>
      <c r="Y52" s="204">
        <f t="shared" ca="1" si="21"/>
        <v>1240376.0714108893</v>
      </c>
      <c r="Z52" s="204">
        <f t="shared" ca="1" si="21"/>
        <v>1273872.7743981862</v>
      </c>
      <c r="AA52" s="204">
        <f t="shared" ca="1" si="21"/>
        <v>1307506.0811372555</v>
      </c>
      <c r="AB52" s="204">
        <f t="shared" ca="1" si="21"/>
        <v>1341276.4206042395</v>
      </c>
      <c r="AC52" s="204">
        <f t="shared" ca="1" si="21"/>
        <v>1375184.2229808755</v>
      </c>
      <c r="AD52" s="204">
        <f t="shared" ca="1" si="21"/>
        <v>1409229.9196576804</v>
      </c>
      <c r="AE52" s="204">
        <f t="shared" ca="1" si="21"/>
        <v>1443413.9432371443</v>
      </c>
      <c r="AF52" s="204">
        <f t="shared" ca="1" si="21"/>
        <v>1477736.7275369319</v>
      </c>
      <c r="AG52" s="204">
        <f t="shared" ca="1" si="21"/>
        <v>1512198.7075930911</v>
      </c>
      <c r="AH52" s="204">
        <f t="shared" ca="1" si="21"/>
        <v>1543704.0393910557</v>
      </c>
      <c r="AI52" s="204">
        <f t="shared" ca="1" si="21"/>
        <v>1588721.3362668024</v>
      </c>
      <c r="AJ52" s="204">
        <f t="shared" ca="1" si="21"/>
        <v>1633749.1002378042</v>
      </c>
      <c r="AK52" s="204">
        <f t="shared" ca="1" si="21"/>
        <v>1678787.3331317939</v>
      </c>
      <c r="AL52" s="204">
        <f t="shared" ca="1" si="21"/>
        <v>1723836.0367767878</v>
      </c>
      <c r="AM52" s="204">
        <f t="shared" ca="1" si="21"/>
        <v>1768895.2130010861</v>
      </c>
      <c r="AN52" s="204">
        <f t="shared" ref="AN52:CF52" ca="1" si="25">AM52*(AN$44/AM$44)*(AN15/AM15)</f>
        <v>1813964.8636332732</v>
      </c>
      <c r="AO52" s="204">
        <f t="shared" ca="1" si="25"/>
        <v>1859044.9905022169</v>
      </c>
      <c r="AP52" s="204">
        <f t="shared" ca="1" si="25"/>
        <v>1904135.5954370692</v>
      </c>
      <c r="AQ52" s="204">
        <f t="shared" ca="1" si="25"/>
        <v>1949236.680267266</v>
      </c>
      <c r="AR52" s="204">
        <f t="shared" ca="1" si="25"/>
        <v>1991077.3320899226</v>
      </c>
      <c r="AS52" s="204">
        <f t="shared" ca="1" si="25"/>
        <v>2051347.0138709035</v>
      </c>
      <c r="AT52" s="204">
        <f t="shared" ca="1" si="25"/>
        <v>2111428.3953040973</v>
      </c>
      <c r="AU52" s="204">
        <f t="shared" ca="1" si="25"/>
        <v>2171321.9103083243</v>
      </c>
      <c r="AV52" s="204">
        <f t="shared" ca="1" si="25"/>
        <v>2231027.9919172227</v>
      </c>
      <c r="AW52" s="204">
        <f t="shared" ca="1" si="25"/>
        <v>2290547.0722809378</v>
      </c>
      <c r="AX52" s="204">
        <f t="shared" ca="1" si="25"/>
        <v>2349879.5826678094</v>
      </c>
      <c r="AY52" s="204">
        <f t="shared" ca="1" si="25"/>
        <v>2409025.9534660587</v>
      </c>
      <c r="AZ52" s="204">
        <f t="shared" ca="1" si="25"/>
        <v>2467986.6141854641</v>
      </c>
      <c r="BA52" s="204">
        <f t="shared" ca="1" si="25"/>
        <v>2526761.9934590436</v>
      </c>
      <c r="BB52" s="204">
        <f t="shared" ca="1" si="25"/>
        <v>2581228.1788301202</v>
      </c>
      <c r="BC52" s="204">
        <f t="shared" ca="1" si="25"/>
        <v>2657780.2299352949</v>
      </c>
      <c r="BD52" s="204">
        <f t="shared" ca="1" si="25"/>
        <v>2733830.0388805647</v>
      </c>
      <c r="BE52" s="204">
        <f t="shared" ca="1" si="25"/>
        <v>2809379.9926952324</v>
      </c>
      <c r="BF52" s="204">
        <f t="shared" ca="1" si="25"/>
        <v>2884432.4684080901</v>
      </c>
      <c r="BG52" s="204">
        <f t="shared" ca="1" si="25"/>
        <v>2958989.833086567</v>
      </c>
      <c r="BH52" s="204">
        <f t="shared" ca="1" si="25"/>
        <v>3033054.443875731</v>
      </c>
      <c r="BI52" s="204">
        <f t="shared" ca="1" si="25"/>
        <v>3106628.6480371477</v>
      </c>
      <c r="BJ52" s="204">
        <f t="shared" ca="1" si="25"/>
        <v>3179714.782987589</v>
      </c>
      <c r="BK52" s="204">
        <f t="shared" ca="1" si="25"/>
        <v>3252315.1763375998</v>
      </c>
      <c r="BL52" s="204">
        <f t="shared" ca="1" si="25"/>
        <v>3319463.6339968797</v>
      </c>
      <c r="BM52" s="204">
        <f t="shared" ca="1" si="25"/>
        <v>3407209.6070125001</v>
      </c>
      <c r="BN52" s="204">
        <f t="shared" ca="1" si="25"/>
        <v>3494076.7334103724</v>
      </c>
      <c r="BO52" s="204">
        <f t="shared" ca="1" si="25"/>
        <v>3580071.2480692891</v>
      </c>
      <c r="BP52" s="204">
        <f t="shared" ca="1" si="25"/>
        <v>3665199.3470749948</v>
      </c>
      <c r="BQ52" s="204">
        <f t="shared" ca="1" si="25"/>
        <v>3749467.1879452863</v>
      </c>
      <c r="BR52" s="204">
        <f t="shared" ca="1" si="25"/>
        <v>3832880.8898538584</v>
      </c>
      <c r="BS52" s="204">
        <f t="shared" ca="1" si="25"/>
        <v>3915446.533852906</v>
      </c>
      <c r="BT52" s="204">
        <f t="shared" ca="1" si="25"/>
        <v>3997170.1630944912</v>
      </c>
      <c r="BU52" s="204">
        <f t="shared" ca="1" si="25"/>
        <v>4078057.7830506801</v>
      </c>
      <c r="BV52" s="204">
        <f t="shared" ca="1" si="25"/>
        <v>4152706.1699235183</v>
      </c>
      <c r="BW52" s="204">
        <f t="shared" ca="1" si="25"/>
        <v>4242344.838276295</v>
      </c>
      <c r="BX52" s="204">
        <f t="shared" ca="1" si="25"/>
        <v>4330780.8938921541</v>
      </c>
      <c r="BY52" s="204">
        <f t="shared" ca="1" si="25"/>
        <v>4418025.4091724353</v>
      </c>
      <c r="BZ52" s="204">
        <f t="shared" ca="1" si="25"/>
        <v>4504089.3677159231</v>
      </c>
      <c r="CA52" s="204">
        <f t="shared" ca="1" si="25"/>
        <v>4588983.6649813456</v>
      </c>
      <c r="CB52" s="204">
        <f t="shared" ca="1" si="25"/>
        <v>4672719.1089451583</v>
      </c>
      <c r="CC52" s="204">
        <f t="shared" ca="1" si="25"/>
        <v>4755306.4207546283</v>
      </c>
      <c r="CD52" s="204">
        <f t="shared" ca="1" si="25"/>
        <v>4836756.2353762519</v>
      </c>
      <c r="CE52" s="204">
        <f t="shared" ca="1" si="25"/>
        <v>4917079.1022395575</v>
      </c>
      <c r="CF52" s="204">
        <f t="shared" ca="1" si="25"/>
        <v>4996285.4858762957</v>
      </c>
    </row>
    <row r="53" spans="1:84" s="126" customFormat="1" x14ac:dyDescent="0.2">
      <c r="A53" s="120"/>
      <c r="B53" s="118" t="s">
        <v>167</v>
      </c>
      <c r="D53" s="204">
        <f ca="1">'Frequency &amp; Severity Prediction'!AG2</f>
        <v>9776316.1558009125</v>
      </c>
      <c r="E53" s="204">
        <f t="shared" ref="E53:BP58" ca="1" si="26">D53*(E$45/D$45)*(E10/D10)</f>
        <v>10107005.376699001</v>
      </c>
      <c r="F53" s="204">
        <f t="shared" ca="1" si="26"/>
        <v>10349445.747652987</v>
      </c>
      <c r="G53" s="204">
        <f t="shared" ca="1" si="26"/>
        <v>10594587.113361262</v>
      </c>
      <c r="H53" s="204">
        <f t="shared" ca="1" si="26"/>
        <v>10842454.191923132</v>
      </c>
      <c r="I53" s="204">
        <f t="shared" ca="1" si="26"/>
        <v>11093071.907685215</v>
      </c>
      <c r="J53" s="204">
        <f t="shared" ca="1" si="26"/>
        <v>11346465.392872104</v>
      </c>
      <c r="K53" s="204">
        <f t="shared" ca="1" si="26"/>
        <v>11602659.98922947</v>
      </c>
      <c r="L53" s="204">
        <f t="shared" ca="1" si="26"/>
        <v>11861681.249679705</v>
      </c>
      <c r="M53" s="204">
        <f t="shared" ca="1" si="26"/>
        <v>12123554.939990204</v>
      </c>
      <c r="N53" s="204">
        <f t="shared" ca="1" si="26"/>
        <v>12361620.548107162</v>
      </c>
      <c r="O53" s="204">
        <f t="shared" ca="1" si="26"/>
        <v>12684893.617840048</v>
      </c>
      <c r="P53" s="204">
        <f t="shared" ca="1" si="26"/>
        <v>13010699.362922782</v>
      </c>
      <c r="Q53" s="204">
        <f t="shared" ca="1" si="26"/>
        <v>13339053.506737556</v>
      </c>
      <c r="R53" s="204">
        <f t="shared" ca="1" si="26"/>
        <v>13669971.860717377</v>
      </c>
      <c r="S53" s="204">
        <f t="shared" ca="1" si="26"/>
        <v>14003470.324811129</v>
      </c>
      <c r="T53" s="204">
        <f t="shared" ca="1" si="26"/>
        <v>14339564.887951022</v>
      </c>
      <c r="U53" s="204">
        <f t="shared" ca="1" si="26"/>
        <v>14678271.628522372</v>
      </c>
      <c r="V53" s="204">
        <f t="shared" ca="1" si="26"/>
        <v>15019606.71483581</v>
      </c>
      <c r="W53" s="204">
        <f t="shared" ca="1" si="26"/>
        <v>15363586.405601868</v>
      </c>
      <c r="X53" s="204">
        <f t="shared" ca="1" si="26"/>
        <v>15676709.88418241</v>
      </c>
      <c r="Y53" s="204">
        <f t="shared" ca="1" si="26"/>
        <v>16110004.203349825</v>
      </c>
      <c r="Z53" s="204">
        <f t="shared" ca="1" si="26"/>
        <v>16545067.209242826</v>
      </c>
      <c r="AA53" s="204">
        <f t="shared" ca="1" si="26"/>
        <v>16981904.457892049</v>
      </c>
      <c r="AB53" s="204">
        <f t="shared" ca="1" si="26"/>
        <v>17420521.520945419</v>
      </c>
      <c r="AC53" s="204">
        <f t="shared" ca="1" si="26"/>
        <v>17860923.985709425</v>
      </c>
      <c r="AD53" s="204">
        <f t="shared" ca="1" si="26"/>
        <v>18303117.455190491</v>
      </c>
      <c r="AE53" s="204">
        <f t="shared" ca="1" si="26"/>
        <v>18747107.548136447</v>
      </c>
      <c r="AF53" s="204">
        <f t="shared" ca="1" si="26"/>
        <v>19192899.899078116</v>
      </c>
      <c r="AG53" s="204">
        <f t="shared" ca="1" si="26"/>
        <v>19640500.158370987</v>
      </c>
      <c r="AH53" s="204">
        <f t="shared" ca="1" si="26"/>
        <v>20049699.361056805</v>
      </c>
      <c r="AI53" s="204">
        <f t="shared" ca="1" si="26"/>
        <v>20634381.687293027</v>
      </c>
      <c r="AJ53" s="204">
        <f t="shared" ca="1" si="26"/>
        <v>21219199.959619649</v>
      </c>
      <c r="AK53" s="204">
        <f t="shared" ca="1" si="26"/>
        <v>21804154.20177516</v>
      </c>
      <c r="AL53" s="204">
        <f t="shared" ca="1" si="26"/>
        <v>22389244.437501747</v>
      </c>
      <c r="AM53" s="204">
        <f t="shared" ca="1" si="26"/>
        <v>22974470.69054528</v>
      </c>
      <c r="AN53" s="204">
        <f t="shared" ca="1" si="26"/>
        <v>23559832.984655313</v>
      </c>
      <c r="AO53" s="204">
        <f t="shared" ca="1" si="26"/>
        <v>24145331.343585089</v>
      </c>
      <c r="AP53" s="204">
        <f t="shared" ca="1" si="26"/>
        <v>24730965.791091539</v>
      </c>
      <c r="AQ53" s="204">
        <f t="shared" ca="1" si="26"/>
        <v>25316736.350935277</v>
      </c>
      <c r="AR53" s="204">
        <f t="shared" ca="1" si="26"/>
        <v>25860160.327580996</v>
      </c>
      <c r="AS53" s="204">
        <f t="shared" ca="1" si="26"/>
        <v>26642920.364026986</v>
      </c>
      <c r="AT53" s="204">
        <f t="shared" ca="1" si="26"/>
        <v>27423234.824291233</v>
      </c>
      <c r="AU53" s="204">
        <f t="shared" ca="1" si="26"/>
        <v>28201109.343954343</v>
      </c>
      <c r="AV53" s="204">
        <f t="shared" ca="1" si="26"/>
        <v>28976549.547100496</v>
      </c>
      <c r="AW53" s="204">
        <f t="shared" ca="1" si="26"/>
        <v>29749561.0463394</v>
      </c>
      <c r="AX53" s="204">
        <f t="shared" ca="1" si="26"/>
        <v>30520149.442828201</v>
      </c>
      <c r="AY53" s="204">
        <f t="shared" ca="1" si="26"/>
        <v>31288320.326293338</v>
      </c>
      <c r="AZ53" s="204">
        <f t="shared" ca="1" si="26"/>
        <v>32054079.275052398</v>
      </c>
      <c r="BA53" s="204">
        <f t="shared" ca="1" si="26"/>
        <v>32817431.856035892</v>
      </c>
      <c r="BB53" s="204">
        <f t="shared" ca="1" si="26"/>
        <v>33524816.97310286</v>
      </c>
      <c r="BC53" s="204">
        <f t="shared" ca="1" si="26"/>
        <v>34519084.035431422</v>
      </c>
      <c r="BD53" s="204">
        <f t="shared" ca="1" si="26"/>
        <v>35506827.92204307</v>
      </c>
      <c r="BE53" s="204">
        <f t="shared" ca="1" si="26"/>
        <v>36488079.635926761</v>
      </c>
      <c r="BF53" s="204">
        <f t="shared" ca="1" si="26"/>
        <v>37462870.050183743</v>
      </c>
      <c r="BG53" s="204">
        <f t="shared" ca="1" si="26"/>
        <v>38431229.908536047</v>
      </c>
      <c r="BH53" s="204">
        <f t="shared" ca="1" si="26"/>
        <v>39393189.825833045</v>
      </c>
      <c r="BI53" s="204">
        <f t="shared" ca="1" si="26"/>
        <v>40348780.288556166</v>
      </c>
      <c r="BJ53" s="204">
        <f t="shared" ca="1" si="26"/>
        <v>41298031.655321606</v>
      </c>
      <c r="BK53" s="204">
        <f t="shared" ca="1" si="26"/>
        <v>42240974.157381266</v>
      </c>
      <c r="BL53" s="204">
        <f t="shared" ca="1" si="26"/>
        <v>43113106.995880194</v>
      </c>
      <c r="BM53" s="204">
        <f t="shared" ca="1" si="26"/>
        <v>44252727.956691682</v>
      </c>
      <c r="BN53" s="204">
        <f t="shared" ca="1" si="26"/>
        <v>45380934.678158656</v>
      </c>
      <c r="BO53" s="204">
        <f t="shared" ca="1" si="26"/>
        <v>46497808.137358852</v>
      </c>
      <c r="BP53" s="204">
        <f t="shared" ca="1" si="26"/>
        <v>47603428.807535268</v>
      </c>
      <c r="BQ53" s="204">
        <f t="shared" ref="BQ53:CF57" ca="1" si="27">BP53*(BQ$45/BP$45)*(BQ10/BP10)</f>
        <v>48697876.661019787</v>
      </c>
      <c r="BR53" s="204">
        <f t="shared" ca="1" si="27"/>
        <v>49781231.172140338</v>
      </c>
      <c r="BS53" s="204">
        <f t="shared" ca="1" si="27"/>
        <v>50853571.320112087</v>
      </c>
      <c r="BT53" s="204">
        <f t="shared" ca="1" si="27"/>
        <v>51914975.591912419</v>
      </c>
      <c r="BU53" s="204">
        <f t="shared" ca="1" si="27"/>
        <v>52965521.985140085</v>
      </c>
      <c r="BV53" s="204">
        <f t="shared" ca="1" si="27"/>
        <v>53935033.836518712</v>
      </c>
      <c r="BW53" s="204">
        <f t="shared" ca="1" si="27"/>
        <v>55099288.743664078</v>
      </c>
      <c r="BX53" s="204">
        <f t="shared" ca="1" si="27"/>
        <v>56247923.798421547</v>
      </c>
      <c r="BY53" s="204">
        <f t="shared" ca="1" si="27"/>
        <v>57381082.811923914</v>
      </c>
      <c r="BZ53" s="204">
        <f t="shared" ca="1" si="27"/>
        <v>58498908.441914506</v>
      </c>
      <c r="CA53" s="204">
        <f t="shared" ca="1" si="27"/>
        <v>59601542.201352052</v>
      </c>
      <c r="CB53" s="204">
        <f t="shared" ca="1" si="27"/>
        <v>60689124.46695403</v>
      </c>
      <c r="CC53" s="204">
        <f t="shared" ca="1" si="27"/>
        <v>61761794.487679064</v>
      </c>
      <c r="CD53" s="204">
        <f t="shared" ca="1" si="27"/>
        <v>62819690.393148877</v>
      </c>
      <c r="CE53" s="204">
        <f t="shared" ca="1" si="27"/>
        <v>63862949.202009998</v>
      </c>
      <c r="CF53" s="204">
        <f t="shared" ca="1" si="27"/>
        <v>64891706.830235831</v>
      </c>
    </row>
    <row r="54" spans="1:84" s="126" customFormat="1" x14ac:dyDescent="0.2">
      <c r="A54" s="120"/>
      <c r="B54" s="118" t="s">
        <v>168</v>
      </c>
      <c r="D54" s="204">
        <f ca="1">'Frequency &amp; Severity Prediction'!AG3</f>
        <v>11193507.01482152</v>
      </c>
      <c r="E54" s="204">
        <f ca="1">D54*(E$45/D$45)*(E11/D11)</f>
        <v>11864413.277471796</v>
      </c>
      <c r="F54" s="303">
        <f ca="1">E54*(F$45/E$45)*(F11/E11)*(1-('Case 5 Assumptions'!$C$173*'Case 5 Assumptions'!$C$174^('Program Case 5 - Forecasts'!F7)))</f>
        <v>11548848.167807167</v>
      </c>
      <c r="G54" s="303">
        <f ca="1">F54*(G$45/F$45)*(G11/F11)*(1-('Case 5 Assumptions'!$C$173*'Case 5 Assumptions'!$C$174^('Program Case 5 - Forecasts'!G7)))</f>
        <v>11597773.505750515</v>
      </c>
      <c r="H54" s="303">
        <f ca="1">G54*(H$45/G$45)*(H11/G11)*(1-('Case 5 Assumptions'!$C$173*'Case 5 Assumptions'!$C$174^('Program Case 5 - Forecasts'!H7)))</f>
        <v>11654873.316291718</v>
      </c>
      <c r="I54" s="303">
        <f ca="1">H54*(I$45/H$45)*(I11/H11)*(1-('Case 5 Assumptions'!$C$173*'Case 5 Assumptions'!$C$174^('Program Case 5 - Forecasts'!I7)))</f>
        <v>11719798.265213287</v>
      </c>
      <c r="J54" s="303">
        <f ca="1">I54*(J$45/I$45)*(J11/I11)*(1-('Case 5 Assumptions'!$C$173*'Case 5 Assumptions'!$C$174^('Program Case 5 - Forecasts'!J7)))</f>
        <v>11792229.747033063</v>
      </c>
      <c r="K54" s="303">
        <f ca="1">J54*(K$45/J$45)*(K11/J11)*(1-('Case 5 Assumptions'!$C$173*'Case 5 Assumptions'!$C$174^('Program Case 5 - Forecasts'!K7)))</f>
        <v>11871876.78083542</v>
      </c>
      <c r="L54" s="303">
        <f ca="1">K54*(L$45/K$45)*(L11/K11)*(1-('Case 5 Assumptions'!$C$173*'Case 5 Assumptions'!$C$174^('Program Case 5 - Forecasts'!L7)))</f>
        <v>11958473.262970248</v>
      </c>
      <c r="M54" s="303">
        <f ca="1">L54*(M$45/L$45)*(M11/L11)*(1-('Case 5 Assumptions'!$C$173*'Case 5 Assumptions'!$C$174^('Program Case 5 - Forecasts'!M7)))</f>
        <v>12051775.531343974</v>
      </c>
      <c r="N54" s="303">
        <f ca="1">M54*(N$45/M$45)*(N11/M11)*(1-('Case 5 Assumptions'!$C$173*'Case 5 Assumptions'!$C$174^('Program Case 5 - Forecasts'!N7)))</f>
        <v>12125383.702387612</v>
      </c>
      <c r="O54" s="303">
        <f ca="1">N54*(O$45/N$45)*(O11/N11)*(1-('Case 5 Assumptions'!$C$173*'Case 5 Assumptions'!$C$174^('Program Case 5 - Forecasts'!O7)))</f>
        <v>12285641.560469158</v>
      </c>
      <c r="P54" s="303">
        <f ca="1">O54*(P$45/O$45)*(P11/O11)*(1-('Case 5 Assumptions'!$C$173*'Case 5 Assumptions'!$C$174^('Program Case 5 - Forecasts'!P7)))</f>
        <v>12450296.706430977</v>
      </c>
      <c r="Q54" s="303">
        <f ca="1">P54*(Q$45/P$45)*(Q11/P11)*(1-('Case 5 Assumptions'!$C$173*'Case 5 Assumptions'!$C$174^('Program Case 5 - Forecasts'!Q7)))</f>
        <v>12619298.769170756</v>
      </c>
      <c r="R54" s="303">
        <f ca="1">Q54*(R$45/Q$45)*(R11/Q11)*(1-('Case 5 Assumptions'!$C$173*'Case 5 Assumptions'!$C$174^('Program Case 5 - Forecasts'!R7)))</f>
        <v>12792598.642068647</v>
      </c>
      <c r="S54" s="303">
        <f ca="1">R54*(S$45/R$45)*(S11/R11)*(1-('Case 5 Assumptions'!$C$173*'Case 5 Assumptions'!$C$174^('Program Case 5 - Forecasts'!S7)))</f>
        <v>12970148.533620276</v>
      </c>
      <c r="T54" s="303">
        <f ca="1">S54*(T$45/S$45)*(T11/S11)*(1-('Case 5 Assumptions'!$C$173*'Case 5 Assumptions'!$C$174^('Program Case 5 - Forecasts'!T7)))</f>
        <v>13151901.997475792</v>
      </c>
      <c r="U54" s="303">
        <f ca="1">T54*(U$45/T$45)*(U11/T11)*(1-('Case 5 Assumptions'!$C$173*'Case 5 Assumptions'!$C$174^('Program Case 5 - Forecasts'!U7)))</f>
        <v>13337813.946442701</v>
      </c>
      <c r="V54" s="303">
        <f ca="1">U54*(V$45/U$45)*(V11/U11)*(1-('Case 5 Assumptions'!$C$173*'Case 5 Assumptions'!$C$174^('Program Case 5 - Forecasts'!V7)))</f>
        <v>13527840.654125752</v>
      </c>
      <c r="W54" s="303">
        <f ca="1">V54*(W$45/V$45)*(W11/V11)*(1-('Case 5 Assumptions'!$C$173*'Case 5 Assumptions'!$C$174^('Program Case 5 - Forecasts'!W7)))</f>
        <v>13721939.747157546</v>
      </c>
      <c r="X54" s="303">
        <f ca="1">W54*(X$45/W$45)*(X11/W11)*(1-('Case 5 Assumptions'!$C$173*'Case 5 Assumptions'!$C$174^('Program Case 5 - Forecasts'!X7)))</f>
        <v>13890372.255091539</v>
      </c>
      <c r="Y54" s="204">
        <f t="shared" ca="1" si="26"/>
        <v>14274293.335070483</v>
      </c>
      <c r="Z54" s="204">
        <f t="shared" ca="1" si="26"/>
        <v>14659781.562569695</v>
      </c>
      <c r="AA54" s="204">
        <f t="shared" ca="1" si="26"/>
        <v>15046841.860518439</v>
      </c>
      <c r="AB54" s="204">
        <f t="shared" ca="1" si="26"/>
        <v>15435479.165683703</v>
      </c>
      <c r="AC54" s="204">
        <f t="shared" ca="1" si="26"/>
        <v>15825698.428706758</v>
      </c>
      <c r="AD54" s="204">
        <f t="shared" ca="1" si="26"/>
        <v>16217504.614139831</v>
      </c>
      <c r="AE54" s="204">
        <f t="shared" ca="1" si="26"/>
        <v>16610902.700482849</v>
      </c>
      <c r="AF54" s="204">
        <f t="shared" ca="1" si="26"/>
        <v>17005897.680220272</v>
      </c>
      <c r="AG54" s="204">
        <f t="shared" ca="1" si="26"/>
        <v>17402494.559858054</v>
      </c>
      <c r="AH54" s="204">
        <f t="shared" ca="1" si="26"/>
        <v>17765066.125817034</v>
      </c>
      <c r="AI54" s="204">
        <f t="shared" ca="1" si="26"/>
        <v>18283124.776030906</v>
      </c>
      <c r="AJ54" s="204">
        <f t="shared" ca="1" si="26"/>
        <v>18801303.88148164</v>
      </c>
      <c r="AK54" s="204">
        <f t="shared" ca="1" si="26"/>
        <v>19319603.463202756</v>
      </c>
      <c r="AL54" s="204">
        <f t="shared" ca="1" si="26"/>
        <v>19838023.542231053</v>
      </c>
      <c r="AM54" s="204">
        <f t="shared" ca="1" si="26"/>
        <v>20356564.139606595</v>
      </c>
      <c r="AN54" s="204">
        <f t="shared" ca="1" si="26"/>
        <v>20875225.276372712</v>
      </c>
      <c r="AO54" s="204">
        <f t="shared" ca="1" si="26"/>
        <v>21394006.973576006</v>
      </c>
      <c r="AP54" s="204">
        <f t="shared" ca="1" si="26"/>
        <v>21912909.252266329</v>
      </c>
      <c r="AQ54" s="204">
        <f t="shared" ca="1" si="26"/>
        <v>22431932.133496821</v>
      </c>
      <c r="AR54" s="204">
        <f t="shared" ca="1" si="26"/>
        <v>22913433.761307605</v>
      </c>
      <c r="AS54" s="204">
        <f t="shared" ca="1" si="26"/>
        <v>23606999.463101596</v>
      </c>
      <c r="AT54" s="204">
        <f t="shared" ca="1" si="26"/>
        <v>24298398.258459635</v>
      </c>
      <c r="AU54" s="204">
        <f t="shared" ca="1" si="26"/>
        <v>24987635.140796356</v>
      </c>
      <c r="AV54" s="204">
        <f t="shared" ca="1" si="26"/>
        <v>25674715.093339961</v>
      </c>
      <c r="AW54" s="204">
        <f t="shared" ca="1" si="26"/>
        <v>26359643.089151677</v>
      </c>
      <c r="AX54" s="204">
        <f t="shared" ca="1" si="26"/>
        <v>27042424.091145176</v>
      </c>
      <c r="AY54" s="204">
        <f t="shared" ca="1" si="26"/>
        <v>27723063.052105948</v>
      </c>
      <c r="AZ54" s="204">
        <f t="shared" ca="1" si="26"/>
        <v>28401564.914710622</v>
      </c>
      <c r="BA54" s="204">
        <f t="shared" ca="1" si="26"/>
        <v>29077934.611546326</v>
      </c>
      <c r="BB54" s="204">
        <f t="shared" ca="1" si="26"/>
        <v>29704714.253216282</v>
      </c>
      <c r="BC54" s="204">
        <f t="shared" ca="1" si="26"/>
        <v>30585686.071840972</v>
      </c>
      <c r="BD54" s="204">
        <f t="shared" ca="1" si="26"/>
        <v>31460878.020858929</v>
      </c>
      <c r="BE54" s="204">
        <f t="shared" ca="1" si="26"/>
        <v>32330317.570514914</v>
      </c>
      <c r="BF54" s="204">
        <f t="shared" ca="1" si="26"/>
        <v>33194032.075966496</v>
      </c>
      <c r="BG54" s="204">
        <f t="shared" ca="1" si="26"/>
        <v>34052048.777734578</v>
      </c>
      <c r="BH54" s="204">
        <f t="shared" ca="1" si="26"/>
        <v>34904394.802152276</v>
      </c>
      <c r="BI54" s="204">
        <f t="shared" ca="1" si="26"/>
        <v>35751097.161812082</v>
      </c>
      <c r="BJ54" s="204">
        <f t="shared" ca="1" si="26"/>
        <v>36592182.756011307</v>
      </c>
      <c r="BK54" s="204">
        <f t="shared" ca="1" si="26"/>
        <v>37427678.37119595</v>
      </c>
      <c r="BL54" s="204">
        <f t="shared" ca="1" si="26"/>
        <v>38200432.97800684</v>
      </c>
      <c r="BM54" s="204">
        <f t="shared" ca="1" si="26"/>
        <v>39210195.835923135</v>
      </c>
      <c r="BN54" s="204">
        <f t="shared" ca="1" si="26"/>
        <v>40209845.089985348</v>
      </c>
      <c r="BO54" s="204">
        <f t="shared" ca="1" si="26"/>
        <v>41199452.490054391</v>
      </c>
      <c r="BP54" s="204">
        <f t="shared" ca="1" si="26"/>
        <v>42179089.339567684</v>
      </c>
      <c r="BQ54" s="204">
        <f t="shared" ca="1" si="27"/>
        <v>43148826.498129554</v>
      </c>
      <c r="BR54" s="204">
        <f t="shared" ca="1" si="27"/>
        <v>44108734.384087205</v>
      </c>
      <c r="BS54" s="204">
        <f t="shared" ca="1" si="27"/>
        <v>45058882.977092452</v>
      </c>
      <c r="BT54" s="204">
        <f t="shared" ca="1" si="27"/>
        <v>45999341.82064908</v>
      </c>
      <c r="BU54" s="204">
        <f t="shared" ca="1" si="27"/>
        <v>46930180.024646193</v>
      </c>
      <c r="BV54" s="204">
        <f t="shared" ca="1" si="27"/>
        <v>47789217.45155935</v>
      </c>
      <c r="BW54" s="204">
        <f t="shared" ca="1" si="27"/>
        <v>48820807.254492648</v>
      </c>
      <c r="BX54" s="204">
        <f t="shared" ca="1" si="27"/>
        <v>49838557.063840538</v>
      </c>
      <c r="BY54" s="204">
        <f t="shared" ca="1" si="27"/>
        <v>50842594.303672455</v>
      </c>
      <c r="BZ54" s="204">
        <f t="shared" ca="1" si="27"/>
        <v>51833045.376095392</v>
      </c>
      <c r="CA54" s="204">
        <f t="shared" ca="1" si="27"/>
        <v>52810035.668878198</v>
      </c>
      <c r="CB54" s="204">
        <f t="shared" ca="1" si="27"/>
        <v>53773689.563021496</v>
      </c>
      <c r="CC54" s="204">
        <f t="shared" ca="1" si="27"/>
        <v>54724130.440273501</v>
      </c>
      <c r="CD54" s="204">
        <f t="shared" ca="1" si="27"/>
        <v>55661480.690592252</v>
      </c>
      <c r="CE54" s="204">
        <f t="shared" ca="1" si="27"/>
        <v>56585861.719554573</v>
      </c>
      <c r="CF54" s="204">
        <f t="shared" ca="1" si="27"/>
        <v>57497393.955712117</v>
      </c>
    </row>
    <row r="55" spans="1:84" s="126" customFormat="1" x14ac:dyDescent="0.2">
      <c r="A55" s="120"/>
      <c r="B55" s="118" t="s">
        <v>169</v>
      </c>
      <c r="D55" s="204">
        <f ca="1">'Frequency &amp; Severity Prediction'!AG4</f>
        <v>6554303.4882851522</v>
      </c>
      <c r="E55" s="204">
        <f ca="1">D55*(E$45/D$45)*(E12/D12)</f>
        <v>6705277.5272480492</v>
      </c>
      <c r="F55" s="204">
        <f t="shared" ref="F55:X56" ca="1" si="28">E55*(F$45/E$45)*(F12/E12)</f>
        <v>6866119.429519441</v>
      </c>
      <c r="G55" s="204">
        <f t="shared" ca="1" si="28"/>
        <v>7028753.2492532386</v>
      </c>
      <c r="H55" s="204">
        <f t="shared" ca="1" si="28"/>
        <v>7193195.3851461513</v>
      </c>
      <c r="I55" s="204">
        <f t="shared" ca="1" si="28"/>
        <v>7359462.3727252735</v>
      </c>
      <c r="J55" s="204">
        <f t="shared" ca="1" si="28"/>
        <v>7527570.8854299188</v>
      </c>
      <c r="K55" s="204">
        <f t="shared" ca="1" si="28"/>
        <v>7697537.7357016951</v>
      </c>
      <c r="L55" s="204">
        <f t="shared" ca="1" si="28"/>
        <v>7869379.8760829121</v>
      </c>
      <c r="M55" s="204">
        <f t="shared" ca="1" si="28"/>
        <v>8043114.4003233649</v>
      </c>
      <c r="N55" s="204">
        <f t="shared" ca="1" si="28"/>
        <v>8201053.9593343288</v>
      </c>
      <c r="O55" s="204">
        <f t="shared" ca="1" si="28"/>
        <v>8415522.5945882238</v>
      </c>
      <c r="P55" s="204">
        <f t="shared" ca="1" si="28"/>
        <v>8631671.4793793652</v>
      </c>
      <c r="Q55" s="204">
        <f t="shared" ca="1" si="28"/>
        <v>8849511.0450508986</v>
      </c>
      <c r="R55" s="204">
        <f t="shared" ca="1" si="28"/>
        <v>9069051.7813614104</v>
      </c>
      <c r="S55" s="204">
        <f t="shared" ca="1" si="28"/>
        <v>9290304.2367934603</v>
      </c>
      <c r="T55" s="204">
        <f t="shared" ca="1" si="28"/>
        <v>9513279.0188636966</v>
      </c>
      <c r="U55" s="204">
        <f t="shared" ca="1" si="28"/>
        <v>9737986.7944345325</v>
      </c>
      <c r="V55" s="204">
        <f t="shared" ca="1" si="28"/>
        <v>9964438.2900274117</v>
      </c>
      <c r="W55" s="204">
        <f t="shared" ca="1" si="28"/>
        <v>10192644.292137671</v>
      </c>
      <c r="X55" s="204">
        <f t="shared" ca="1" si="28"/>
        <v>10400379.397238167</v>
      </c>
      <c r="Y55" s="204">
        <f t="shared" ca="1" si="26"/>
        <v>10687839.287948785</v>
      </c>
      <c r="Z55" s="204">
        <f t="shared" ca="1" si="26"/>
        <v>10976472.576210091</v>
      </c>
      <c r="AA55" s="204">
        <f t="shared" ca="1" si="26"/>
        <v>11266282.948052315</v>
      </c>
      <c r="AB55" s="204">
        <f t="shared" ca="1" si="26"/>
        <v>11557274.099866649</v>
      </c>
      <c r="AC55" s="204">
        <f t="shared" ca="1" si="26"/>
        <v>11849449.738432622</v>
      </c>
      <c r="AD55" s="204">
        <f t="shared" ca="1" si="26"/>
        <v>12142813.58094555</v>
      </c>
      <c r="AE55" s="204">
        <f t="shared" ca="1" si="26"/>
        <v>12437369.35504405</v>
      </c>
      <c r="AF55" s="204">
        <f t="shared" ca="1" si="26"/>
        <v>12733120.798837632</v>
      </c>
      <c r="AG55" s="204">
        <f t="shared" ca="1" si="26"/>
        <v>13030071.660934344</v>
      </c>
      <c r="AH55" s="204">
        <f t="shared" ca="1" si="26"/>
        <v>13301546.159628354</v>
      </c>
      <c r="AI55" s="204">
        <f t="shared" ca="1" si="26"/>
        <v>13689441.200401679</v>
      </c>
      <c r="AJ55" s="204">
        <f t="shared" ca="1" si="26"/>
        <v>14077426.431714227</v>
      </c>
      <c r="AK55" s="204">
        <f t="shared" ca="1" si="26"/>
        <v>14465501.869314795</v>
      </c>
      <c r="AL55" s="204">
        <f t="shared" ca="1" si="26"/>
        <v>14853667.528954633</v>
      </c>
      <c r="AM55" s="204">
        <f t="shared" ca="1" si="26"/>
        <v>15241923.426387427</v>
      </c>
      <c r="AN55" s="204">
        <f t="shared" ca="1" si="26"/>
        <v>15630269.577369319</v>
      </c>
      <c r="AO55" s="204">
        <f t="shared" ca="1" si="26"/>
        <v>16018705.997658892</v>
      </c>
      <c r="AP55" s="204">
        <f t="shared" ca="1" si="26"/>
        <v>16407232.703017173</v>
      </c>
      <c r="AQ55" s="204">
        <f t="shared" ca="1" si="26"/>
        <v>16795849.709207643</v>
      </c>
      <c r="AR55" s="204">
        <f t="shared" ca="1" si="26"/>
        <v>17156372.776383493</v>
      </c>
      <c r="AS55" s="204">
        <f t="shared" ca="1" si="26"/>
        <v>17675678.2566902</v>
      </c>
      <c r="AT55" s="204">
        <f t="shared" ca="1" si="26"/>
        <v>18193361.271548301</v>
      </c>
      <c r="AU55" s="204">
        <f t="shared" ca="1" si="26"/>
        <v>18709425.559763752</v>
      </c>
      <c r="AV55" s="204">
        <f t="shared" ca="1" si="26"/>
        <v>19223874.852515463</v>
      </c>
      <c r="AW55" s="204">
        <f t="shared" ca="1" si="26"/>
        <v>19736712.87336985</v>
      </c>
      <c r="AX55" s="204">
        <f t="shared" ca="1" si="26"/>
        <v>20247943.338295359</v>
      </c>
      <c r="AY55" s="204">
        <f t="shared" ca="1" si="26"/>
        <v>20757569.955676991</v>
      </c>
      <c r="AZ55" s="204">
        <f t="shared" ca="1" si="26"/>
        <v>21265596.426330779</v>
      </c>
      <c r="BA55" s="204">
        <f t="shared" ca="1" si="26"/>
        <v>21772026.443518236</v>
      </c>
      <c r="BB55" s="204">
        <f t="shared" ca="1" si="26"/>
        <v>22241326.038382806</v>
      </c>
      <c r="BC55" s="204">
        <f t="shared" ca="1" si="26"/>
        <v>22900951.351780232</v>
      </c>
      <c r="BD55" s="204">
        <f t="shared" ca="1" si="26"/>
        <v>23556249.003134295</v>
      </c>
      <c r="BE55" s="204">
        <f t="shared" ca="1" si="26"/>
        <v>24207239.560717914</v>
      </c>
      <c r="BF55" s="204">
        <f t="shared" ca="1" si="26"/>
        <v>24853943.506632801</v>
      </c>
      <c r="BG55" s="204">
        <f t="shared" ca="1" si="26"/>
        <v>25496381.237146754</v>
      </c>
      <c r="BH55" s="204">
        <f t="shared" ca="1" si="26"/>
        <v>26134573.063029774</v>
      </c>
      <c r="BI55" s="204">
        <f t="shared" ca="1" si="26"/>
        <v>26768539.209888857</v>
      </c>
      <c r="BJ55" s="204">
        <f t="shared" ca="1" si="26"/>
        <v>27398299.818501558</v>
      </c>
      <c r="BK55" s="204">
        <f t="shared" ca="1" si="26"/>
        <v>28023874.945148293</v>
      </c>
      <c r="BL55" s="204">
        <f t="shared" ca="1" si="26"/>
        <v>28602472.908125915</v>
      </c>
      <c r="BM55" s="204">
        <f t="shared" ca="1" si="26"/>
        <v>29358530.170717962</v>
      </c>
      <c r="BN55" s="204">
        <f t="shared" ca="1" si="26"/>
        <v>30107014.899239343</v>
      </c>
      <c r="BO55" s="204">
        <f t="shared" ca="1" si="26"/>
        <v>30847980.816208187</v>
      </c>
      <c r="BP55" s="204">
        <f t="shared" ca="1" si="26"/>
        <v>31581481.309884205</v>
      </c>
      <c r="BQ55" s="204">
        <f t="shared" ca="1" si="27"/>
        <v>32307569.43620827</v>
      </c>
      <c r="BR55" s="204">
        <f t="shared" ca="1" si="27"/>
        <v>33026297.920731142</v>
      </c>
      <c r="BS55" s="204">
        <f t="shared" ca="1" si="27"/>
        <v>33737719.160531566</v>
      </c>
      <c r="BT55" s="204">
        <f t="shared" ca="1" si="27"/>
        <v>34441885.226123616</v>
      </c>
      <c r="BU55" s="204">
        <f t="shared" ca="1" si="27"/>
        <v>35138847.863353513</v>
      </c>
      <c r="BV55" s="204">
        <f t="shared" ca="1" si="27"/>
        <v>35782049.8591135</v>
      </c>
      <c r="BW55" s="204">
        <f t="shared" ca="1" si="27"/>
        <v>36554449.988915324</v>
      </c>
      <c r="BX55" s="204">
        <f t="shared" ca="1" si="27"/>
        <v>37316487.460215271</v>
      </c>
      <c r="BY55" s="204">
        <f t="shared" ca="1" si="27"/>
        <v>38068257.681447461</v>
      </c>
      <c r="BZ55" s="204">
        <f t="shared" ca="1" si="27"/>
        <v>38809855.295854375</v>
      </c>
      <c r="CA55" s="204">
        <f t="shared" ca="1" si="27"/>
        <v>39541374.187195495</v>
      </c>
      <c r="CB55" s="204">
        <f t="shared" ca="1" si="27"/>
        <v>40262907.48541525</v>
      </c>
      <c r="CC55" s="204">
        <f t="shared" ca="1" si="27"/>
        <v>40974547.57227046</v>
      </c>
      <c r="CD55" s="204">
        <f t="shared" ca="1" si="27"/>
        <v>41676386.086917736</v>
      </c>
      <c r="CE55" s="204">
        <f t="shared" ca="1" si="27"/>
        <v>42368513.93146082</v>
      </c>
      <c r="CF55" s="204">
        <f t="shared" ca="1" si="27"/>
        <v>43051021.276458457</v>
      </c>
    </row>
    <row r="56" spans="1:84" s="126" customFormat="1" x14ac:dyDescent="0.2">
      <c r="A56" s="120"/>
      <c r="B56" s="118" t="s">
        <v>170</v>
      </c>
      <c r="D56" s="204">
        <f ca="1">'Frequency &amp; Severity Prediction'!AG5</f>
        <v>5945350.276752308</v>
      </c>
      <c r="E56" s="204">
        <f ca="1">D56*(E$45/D$45)*(E13/D13)</f>
        <v>5960295.6107831774</v>
      </c>
      <c r="F56" s="204">
        <f t="shared" ca="1" si="28"/>
        <v>7141306.1512670098</v>
      </c>
      <c r="G56" s="204">
        <f t="shared" ca="1" si="28"/>
        <v>7310458.1605192516</v>
      </c>
      <c r="H56" s="204">
        <f t="shared" ca="1" si="28"/>
        <v>6903316.636088972</v>
      </c>
      <c r="I56" s="204">
        <f t="shared" ca="1" si="28"/>
        <v>6541798.0239635361</v>
      </c>
      <c r="J56" s="204">
        <f t="shared" ca="1" si="28"/>
        <v>6691229.039508692</v>
      </c>
      <c r="K56" s="204">
        <f t="shared" ca="1" si="28"/>
        <v>6842311.9242270039</v>
      </c>
      <c r="L56" s="204">
        <f t="shared" ca="1" si="28"/>
        <v>6995061.7471686518</v>
      </c>
      <c r="M56" s="204">
        <f t="shared" ca="1" si="28"/>
        <v>7149493.7029026095</v>
      </c>
      <c r="N56" s="204">
        <f t="shared" ca="1" si="28"/>
        <v>7289885.5743078822</v>
      </c>
      <c r="O56" s="204">
        <f t="shared" ca="1" si="28"/>
        <v>7480525.9259055406</v>
      </c>
      <c r="P56" s="204">
        <f t="shared" ca="1" si="28"/>
        <v>7672659.8449060656</v>
      </c>
      <c r="Q56" s="204">
        <f t="shared" ca="1" si="28"/>
        <v>7866296.6036905805</v>
      </c>
      <c r="R56" s="204">
        <f t="shared" ca="1" si="28"/>
        <v>8061445.5265654689</v>
      </c>
      <c r="S56" s="204">
        <f t="shared" ca="1" si="28"/>
        <v>8258115.9900366319</v>
      </c>
      <c r="T56" s="204">
        <f t="shared" ca="1" si="28"/>
        <v>8456317.4230851475</v>
      </c>
      <c r="U56" s="204">
        <f t="shared" ca="1" si="28"/>
        <v>8656059.3074443154</v>
      </c>
      <c r="V56" s="204">
        <f t="shared" ca="1" si="28"/>
        <v>8857351.1778781209</v>
      </c>
      <c r="W56" s="204">
        <f t="shared" ca="1" si="28"/>
        <v>9060202.6224611159</v>
      </c>
      <c r="X56" s="204">
        <f t="shared" ca="1" si="28"/>
        <v>9244857.5647964012</v>
      </c>
      <c r="Y56" s="204">
        <f t="shared" ca="1" si="26"/>
        <v>9500379.564880101</v>
      </c>
      <c r="Z56" s="204">
        <f t="shared" ca="1" si="26"/>
        <v>9756944.5935696475</v>
      </c>
      <c r="AA56" s="204">
        <f t="shared" ca="1" si="26"/>
        <v>10014555.92736325</v>
      </c>
      <c r="AB56" s="204">
        <f t="shared" ca="1" si="26"/>
        <v>10273216.851968937</v>
      </c>
      <c r="AC56" s="204">
        <f t="shared" ca="1" si="26"/>
        <v>10532930.662328888</v>
      </c>
      <c r="AD56" s="204">
        <f t="shared" ca="1" si="26"/>
        <v>10793700.662643835</v>
      </c>
      <c r="AE56" s="204">
        <f t="shared" ca="1" si="26"/>
        <v>11055530.166397527</v>
      </c>
      <c r="AF56" s="204">
        <f t="shared" ca="1" si="26"/>
        <v>11318422.496381242</v>
      </c>
      <c r="AG56" s="204">
        <f t="shared" ca="1" si="26"/>
        <v>11582380.984718371</v>
      </c>
      <c r="AH56" s="204">
        <f t="shared" ca="1" si="26"/>
        <v>11823693.630828867</v>
      </c>
      <c r="AI56" s="204">
        <f t="shared" ca="1" si="26"/>
        <v>12168492.052604955</v>
      </c>
      <c r="AJ56" s="204">
        <f t="shared" ca="1" si="26"/>
        <v>12513370.644407248</v>
      </c>
      <c r="AK56" s="204">
        <f t="shared" ca="1" si="26"/>
        <v>12858329.420234792</v>
      </c>
      <c r="AL56" s="204">
        <f t="shared" ca="1" si="26"/>
        <v>13203368.39408881</v>
      </c>
      <c r="AM56" s="204">
        <f t="shared" ca="1" si="26"/>
        <v>13548487.579972697</v>
      </c>
      <c r="AN56" s="204">
        <f t="shared" ca="1" si="26"/>
        <v>13893686.991892027</v>
      </c>
      <c r="AO56" s="204">
        <f t="shared" ca="1" si="26"/>
        <v>14238966.64385454</v>
      </c>
      <c r="AP56" s="204">
        <f t="shared" ca="1" si="26"/>
        <v>14584326.549870156</v>
      </c>
      <c r="AQ56" s="204">
        <f t="shared" ca="1" si="26"/>
        <v>14929766.723950971</v>
      </c>
      <c r="AR56" s="204">
        <f t="shared" ca="1" si="26"/>
        <v>15250234.302830769</v>
      </c>
      <c r="AS56" s="204">
        <f t="shared" ca="1" si="26"/>
        <v>15711842.962927205</v>
      </c>
      <c r="AT56" s="204">
        <f t="shared" ca="1" si="26"/>
        <v>16172009.419676695</v>
      </c>
      <c r="AU56" s="204">
        <f t="shared" ca="1" si="26"/>
        <v>16630736.996489599</v>
      </c>
      <c r="AV56" s="204">
        <f t="shared" ca="1" si="26"/>
        <v>17088029.009996604</v>
      </c>
      <c r="AW56" s="204">
        <f t="shared" ca="1" si="26"/>
        <v>17543888.770061694</v>
      </c>
      <c r="AX56" s="204">
        <f t="shared" ca="1" si="26"/>
        <v>17998319.57979504</v>
      </c>
      <c r="AY56" s="204">
        <f t="shared" ca="1" si="26"/>
        <v>18451324.735565923</v>
      </c>
      <c r="AZ56" s="204">
        <f t="shared" ca="1" si="26"/>
        <v>18902907.5270156</v>
      </c>
      <c r="BA56" s="204">
        <f t="shared" ca="1" si="26"/>
        <v>19353071.237070132</v>
      </c>
      <c r="BB56" s="204">
        <f t="shared" ca="1" si="26"/>
        <v>19770229.85638855</v>
      </c>
      <c r="BC56" s="204">
        <f t="shared" ca="1" si="26"/>
        <v>20356568.280745722</v>
      </c>
      <c r="BD56" s="204">
        <f t="shared" ca="1" si="26"/>
        <v>20939059.86282422</v>
      </c>
      <c r="BE56" s="204">
        <f t="shared" ca="1" si="26"/>
        <v>21517722.88568338</v>
      </c>
      <c r="BF56" s="204">
        <f t="shared" ca="1" si="26"/>
        <v>22092575.555785257</v>
      </c>
      <c r="BG56" s="204">
        <f t="shared" ca="1" si="26"/>
        <v>22663636.003294479</v>
      </c>
      <c r="BH56" s="204">
        <f t="shared" ca="1" si="26"/>
        <v>23230922.282377008</v>
      </c>
      <c r="BI56" s="204">
        <f t="shared" ca="1" si="26"/>
        <v>23794452.371497739</v>
      </c>
      <c r="BJ56" s="204">
        <f t="shared" ca="1" si="26"/>
        <v>24354244.173716992</v>
      </c>
      <c r="BK56" s="204">
        <f t="shared" ca="1" si="26"/>
        <v>24910315.516985908</v>
      </c>
      <c r="BL56" s="204">
        <f t="shared" ca="1" si="26"/>
        <v>25424629.038705111</v>
      </c>
      <c r="BM56" s="204">
        <f t="shared" ca="1" si="26"/>
        <v>26096685.454776756</v>
      </c>
      <c r="BN56" s="204">
        <f t="shared" ca="1" si="26"/>
        <v>26762010.674205095</v>
      </c>
      <c r="BO56" s="204">
        <f t="shared" ca="1" si="26"/>
        <v>27420652.450731512</v>
      </c>
      <c r="BP56" s="204">
        <f t="shared" ca="1" si="26"/>
        <v>28072658.240976371</v>
      </c>
      <c r="BQ56" s="204">
        <f t="shared" ca="1" si="27"/>
        <v>28718075.206163082</v>
      </c>
      <c r="BR56" s="204">
        <f t="shared" ca="1" si="27"/>
        <v>29356950.21383255</v>
      </c>
      <c r="BS56" s="204">
        <f t="shared" ca="1" si="27"/>
        <v>29989329.839548156</v>
      </c>
      <c r="BT56" s="204">
        <f t="shared" ca="1" si="27"/>
        <v>30615260.368591193</v>
      </c>
      <c r="BU56" s="204">
        <f t="shared" ca="1" si="27"/>
        <v>31234787.79764694</v>
      </c>
      <c r="BV56" s="204">
        <f t="shared" ca="1" si="27"/>
        <v>31806527.597617403</v>
      </c>
      <c r="BW56" s="204">
        <f t="shared" ca="1" si="27"/>
        <v>32493111.125997566</v>
      </c>
      <c r="BX56" s="204">
        <f t="shared" ca="1" si="27"/>
        <v>33170483.326772895</v>
      </c>
      <c r="BY56" s="204">
        <f t="shared" ca="1" si="27"/>
        <v>33838729.008136466</v>
      </c>
      <c r="BZ56" s="204">
        <f t="shared" ca="1" si="27"/>
        <v>34497932.298105426</v>
      </c>
      <c r="CA56" s="204">
        <f t="shared" ca="1" si="27"/>
        <v>35148176.649595365</v>
      </c>
      <c r="CB56" s="204">
        <f t="shared" ca="1" si="27"/>
        <v>35789544.845458552</v>
      </c>
      <c r="CC56" s="204">
        <f t="shared" ca="1" si="27"/>
        <v>36422119.003486179</v>
      </c>
      <c r="CD56" s="204">
        <f t="shared" ca="1" si="27"/>
        <v>37045980.581374899</v>
      </c>
      <c r="CE56" s="204">
        <f t="shared" ca="1" si="27"/>
        <v>37661210.381657906</v>
      </c>
      <c r="CF56" s="204">
        <f t="shared" ca="1" si="27"/>
        <v>38267888.556600831</v>
      </c>
    </row>
    <row r="57" spans="1:84" s="126" customFormat="1" x14ac:dyDescent="0.2">
      <c r="A57" s="120"/>
      <c r="B57" s="118" t="s">
        <v>171</v>
      </c>
      <c r="D57" s="204">
        <f ca="1">'Frequency &amp; Severity Prediction'!AG6</f>
        <v>4777272.1020109216</v>
      </c>
      <c r="E57" s="204">
        <f ca="1">D57*(E$45/D$45)*(E14/D14)</f>
        <v>4825319.771760745</v>
      </c>
      <c r="F57" s="303">
        <f ca="1">E57*(F$45/E$45)*(F14/E14)*(1-('Case 5 Assumptions'!$C$173*'Case 5 Assumptions'!$C$174^('Program Case 5 - Forecasts'!F7)))</f>
        <v>4696977.7688878449</v>
      </c>
      <c r="G57" s="303">
        <f ca="1">F57*(G$45/F$45)*(G14/F14)*(1-('Case 5 Assumptions'!$C$173*'Case 5 Assumptions'!$C$174^('Program Case 5 - Forecasts'!G7)))</f>
        <v>4716875.9631766733</v>
      </c>
      <c r="H57" s="303">
        <f ca="1">G57*(H$45/G$45)*(H14/G14)*(1-('Case 5 Assumptions'!$C$173*'Case 5 Assumptions'!$C$174^('Program Case 5 - Forecasts'!H7)))</f>
        <v>4740098.7588029383</v>
      </c>
      <c r="I57" s="303">
        <f ca="1">H57*(I$45/H$45)*(I14/H14)*(1-('Case 5 Assumptions'!$C$173*'Case 5 Assumptions'!$C$174^('Program Case 5 - Forecasts'!I7)))</f>
        <v>4766504.0796886059</v>
      </c>
      <c r="J57" s="303">
        <f ca="1">I57*(J$45/I$45)*(J14/I14)*(1-('Case 5 Assumptions'!$C$173*'Case 5 Assumptions'!$C$174^('Program Case 5 - Forecasts'!J7)))</f>
        <v>4795962.347295193</v>
      </c>
      <c r="K57" s="303">
        <f ca="1">J57*(K$45/J$45)*(K14/J14)*(1-('Case 5 Assumptions'!$C$173*'Case 5 Assumptions'!$C$174^('Program Case 5 - Forecasts'!K7)))</f>
        <v>4828355.2181418585</v>
      </c>
      <c r="L57" s="303">
        <f ca="1">K57*(L$45/K$45)*(L14/K14)*(1-('Case 5 Assumptions'!$C$173*'Case 5 Assumptions'!$C$174^('Program Case 5 - Forecasts'!L7)))</f>
        <v>4863574.4664635211</v>
      </c>
      <c r="M57" s="303">
        <f ca="1">L57*(M$45/L$45)*(M14/L14)*(1-('Case 5 Assumptions'!$C$173*'Case 5 Assumptions'!$C$174^('Program Case 5 - Forecasts'!M7)))</f>
        <v>4901520.9935951028</v>
      </c>
      <c r="N57" s="303">
        <f ca="1">M57*(N$45/M$45)*(N14/M14)*(1-('Case 5 Assumptions'!$C$173*'Case 5 Assumptions'!$C$174^('Program Case 5 - Forecasts'!N7)))</f>
        <v>4931457.8269465202</v>
      </c>
      <c r="O57" s="303">
        <f ca="1">N57*(O$45/N$45)*(O14/N14)*(1-('Case 5 Assumptions'!$C$173*'Case 5 Assumptions'!$C$174^('Program Case 5 - Forecasts'!O7)))</f>
        <v>4996635.547335716</v>
      </c>
      <c r="P57" s="303">
        <f ca="1">O57*(P$45/O$45)*(P14/O14)*(1-('Case 5 Assumptions'!$C$173*'Case 5 Assumptions'!$C$174^('Program Case 5 - Forecasts'!P7)))</f>
        <v>5063601.6680153068</v>
      </c>
      <c r="Q57" s="303">
        <f ca="1">P57*(Q$45/P$45)*(Q14/P14)*(1-('Case 5 Assumptions'!$C$173*'Case 5 Assumptions'!$C$174^('Program Case 5 - Forecasts'!Q7)))</f>
        <v>5132335.7027909709</v>
      </c>
      <c r="R57" s="303">
        <f ca="1">Q57*(R$45/Q$45)*(R14/Q14)*(1-('Case 5 Assumptions'!$C$173*'Case 5 Assumptions'!$C$174^('Program Case 5 - Forecasts'!R7)))</f>
        <v>5202817.6797401085</v>
      </c>
      <c r="S57" s="303">
        <f ca="1">R57*(S$45/R$45)*(S14/R14)*(1-('Case 5 Assumptions'!$C$173*'Case 5 Assumptions'!$C$174^('Program Case 5 - Forecasts'!S7)))</f>
        <v>5275028.161804555</v>
      </c>
      <c r="T57" s="303">
        <f ca="1">S57*(T$45/S$45)*(T14/S14)*(1-('Case 5 Assumptions'!$C$173*'Case 5 Assumptions'!$C$174^('Program Case 5 - Forecasts'!T7)))</f>
        <v>5348948.2590076169</v>
      </c>
      <c r="U57" s="303">
        <f ca="1">T57*(U$45/T$45)*(U14/T14)*(1-('Case 5 Assumptions'!$C$173*'Case 5 Assumptions'!$C$174^('Program Case 5 - Forecasts'!U7)))</f>
        <v>5424559.6341491053</v>
      </c>
      <c r="V57" s="303">
        <f ca="1">U57*(V$45/U$45)*(V14/U14)*(1-('Case 5 Assumptions'!$C$173*'Case 5 Assumptions'!$C$174^('Program Case 5 - Forecasts'!V7)))</f>
        <v>5501844.5034722872</v>
      </c>
      <c r="W57" s="303">
        <f ca="1">V57*(W$45/V$45)*(W14/V14)*(1-('Case 5 Assumptions'!$C$173*'Case 5 Assumptions'!$C$174^('Program Case 5 - Forecasts'!W7)))</f>
        <v>5580785.633504021</v>
      </c>
      <c r="X57" s="303">
        <f ca="1">W57*(X$45/W$45)*(X14/W14)*(1-('Case 5 Assumptions'!$C$173*'Case 5 Assumptions'!$C$174^('Program Case 5 - Forecasts'!X7)))</f>
        <v>5649288.0273210304</v>
      </c>
      <c r="Y57" s="204">
        <f t="shared" ca="1" si="26"/>
        <v>5805430.7656674543</v>
      </c>
      <c r="Z57" s="204">
        <f t="shared" ca="1" si="26"/>
        <v>5962210.8712176317</v>
      </c>
      <c r="AA57" s="204">
        <f t="shared" ca="1" si="26"/>
        <v>6119630.3461529873</v>
      </c>
      <c r="AB57" s="204">
        <f t="shared" ca="1" si="26"/>
        <v>6277691.1982828248</v>
      </c>
      <c r="AC57" s="204">
        <f t="shared" ca="1" si="26"/>
        <v>6436395.4410591926</v>
      </c>
      <c r="AD57" s="204">
        <f t="shared" ca="1" si="26"/>
        <v>6595745.0935917981</v>
      </c>
      <c r="AE57" s="204">
        <f t="shared" ca="1" si="26"/>
        <v>6755742.1806629514</v>
      </c>
      <c r="AF57" s="204">
        <f t="shared" ca="1" si="26"/>
        <v>6916388.732742548</v>
      </c>
      <c r="AG57" s="204">
        <f t="shared" ca="1" si="26"/>
        <v>7077686.7860030951</v>
      </c>
      <c r="AH57" s="204">
        <f t="shared" ca="1" si="26"/>
        <v>7225146.5638264222</v>
      </c>
      <c r="AI57" s="204">
        <f t="shared" ca="1" si="26"/>
        <v>7435843.7630343502</v>
      </c>
      <c r="AJ57" s="204">
        <f t="shared" ca="1" si="26"/>
        <v>7646589.9520256286</v>
      </c>
      <c r="AK57" s="204">
        <f t="shared" ca="1" si="26"/>
        <v>7857385.1393547039</v>
      </c>
      <c r="AL57" s="204">
        <f t="shared" ca="1" si="26"/>
        <v>8068229.3335773507</v>
      </c>
      <c r="AM57" s="204">
        <f t="shared" ca="1" si="26"/>
        <v>8279122.5432506753</v>
      </c>
      <c r="AN57" s="204">
        <f t="shared" ca="1" si="26"/>
        <v>8490064.7769331131</v>
      </c>
      <c r="AO57" s="204">
        <f t="shared" ca="1" si="26"/>
        <v>8701056.0431844238</v>
      </c>
      <c r="AP57" s="204">
        <f t="shared" ca="1" si="26"/>
        <v>8912096.3505656999</v>
      </c>
      <c r="AQ57" s="204">
        <f t="shared" ca="1" si="26"/>
        <v>9123185.7076393608</v>
      </c>
      <c r="AR57" s="204">
        <f t="shared" ca="1" si="26"/>
        <v>9319014.9720516205</v>
      </c>
      <c r="AS57" s="204">
        <f t="shared" ca="1" si="26"/>
        <v>9601091.8194787409</v>
      </c>
      <c r="AT57" s="204">
        <f t="shared" ca="1" si="26"/>
        <v>9882287.3745718487</v>
      </c>
      <c r="AU57" s="204">
        <f t="shared" ca="1" si="26"/>
        <v>10162603.668179147</v>
      </c>
      <c r="AV57" s="204">
        <f t="shared" ca="1" si="26"/>
        <v>10442042.72700596</v>
      </c>
      <c r="AW57" s="204">
        <f t="shared" ca="1" si="26"/>
        <v>10720606.573622657</v>
      </c>
      <c r="AX57" s="204">
        <f t="shared" ca="1" si="26"/>
        <v>10998297.226472531</v>
      </c>
      <c r="AY57" s="204">
        <f t="shared" ca="1" si="26"/>
        <v>11275116.699879693</v>
      </c>
      <c r="AZ57" s="204">
        <f t="shared" ca="1" si="26"/>
        <v>11551067.004056936</v>
      </c>
      <c r="BA57" s="204">
        <f t="shared" ca="1" si="26"/>
        <v>11826150.145113582</v>
      </c>
      <c r="BB57" s="204">
        <f t="shared" ca="1" si="26"/>
        <v>12081064.747863466</v>
      </c>
      <c r="BC57" s="204">
        <f t="shared" ca="1" si="26"/>
        <v>12439360.65642268</v>
      </c>
      <c r="BD57" s="204">
        <f t="shared" ca="1" si="26"/>
        <v>12795305.861374447</v>
      </c>
      <c r="BE57" s="204">
        <f t="shared" ca="1" si="26"/>
        <v>13148911.535012931</v>
      </c>
      <c r="BF57" s="204">
        <f t="shared" ca="1" si="26"/>
        <v>13500188.802825717</v>
      </c>
      <c r="BG57" s="204">
        <f t="shared" ca="1" si="26"/>
        <v>13849148.743677061</v>
      </c>
      <c r="BH57" s="204">
        <f t="shared" ca="1" si="26"/>
        <v>14195802.389990432</v>
      </c>
      <c r="BI57" s="204">
        <f t="shared" ca="1" si="26"/>
        <v>14540160.727930386</v>
      </c>
      <c r="BJ57" s="204">
        <f t="shared" ca="1" si="26"/>
        <v>14882234.697583731</v>
      </c>
      <c r="BK57" s="204">
        <f t="shared" ca="1" si="26"/>
        <v>15222035.193140049</v>
      </c>
      <c r="BL57" s="204">
        <f t="shared" ca="1" si="26"/>
        <v>15536318.588008296</v>
      </c>
      <c r="BM57" s="204">
        <f t="shared" ca="1" si="26"/>
        <v>15946994.494953055</v>
      </c>
      <c r="BN57" s="204">
        <f t="shared" ca="1" si="26"/>
        <v>16353557.145599369</v>
      </c>
      <c r="BO57" s="204">
        <f t="shared" ca="1" si="26"/>
        <v>16756035.720996013</v>
      </c>
      <c r="BP57" s="204">
        <f t="shared" ca="1" si="26"/>
        <v>17154459.220628954</v>
      </c>
      <c r="BQ57" s="204">
        <f t="shared" ca="1" si="27"/>
        <v>17548856.463474896</v>
      </c>
      <c r="BR57" s="204">
        <f t="shared" ca="1" si="27"/>
        <v>17939256.089048926</v>
      </c>
      <c r="BS57" s="204">
        <f t="shared" ca="1" si="27"/>
        <v>18325686.558446385</v>
      </c>
      <c r="BT57" s="204">
        <f t="shared" ca="1" si="27"/>
        <v>18708176.155378908</v>
      </c>
      <c r="BU57" s="204">
        <f t="shared" ca="1" si="27"/>
        <v>19086752.987204731</v>
      </c>
      <c r="BV57" s="204">
        <f t="shared" ca="1" si="27"/>
        <v>19436128.062383316</v>
      </c>
      <c r="BW57" s="204">
        <f t="shared" ca="1" si="27"/>
        <v>19855681.103568468</v>
      </c>
      <c r="BX57" s="204">
        <f t="shared" ca="1" si="27"/>
        <v>20269605.345998313</v>
      </c>
      <c r="BY57" s="204">
        <f t="shared" ca="1" si="27"/>
        <v>20677952.613717344</v>
      </c>
      <c r="BZ57" s="204">
        <f t="shared" ca="1" si="27"/>
        <v>21080774.315132517</v>
      </c>
      <c r="CA57" s="204">
        <f t="shared" ca="1" si="27"/>
        <v>21478121.446114101</v>
      </c>
      <c r="CB57" s="204">
        <f t="shared" ca="1" si="27"/>
        <v>21870044.593074366</v>
      </c>
      <c r="CC57" s="204">
        <f t="shared" ca="1" si="27"/>
        <v>22256593.936024345</v>
      </c>
      <c r="CD57" s="204">
        <f t="shared" ca="1" si="27"/>
        <v>22637819.251608744</v>
      </c>
      <c r="CE57" s="204">
        <f t="shared" ca="1" si="27"/>
        <v>23013769.916119222</v>
      </c>
      <c r="CF57" s="204">
        <f t="shared" ca="1" si="27"/>
        <v>23384494.908486106</v>
      </c>
    </row>
    <row r="58" spans="1:84" s="126" customFormat="1" x14ac:dyDescent="0.2">
      <c r="A58" s="120"/>
      <c r="B58" s="118" t="s">
        <v>172</v>
      </c>
      <c r="D58" s="204">
        <f ca="1">'Frequency &amp; Severity Prediction'!AG7</f>
        <v>1951084.9008106119</v>
      </c>
      <c r="E58" s="204">
        <f ca="1">D58*(E$45/D$45)*(E15/D15)</f>
        <v>2024107.8742079253</v>
      </c>
      <c r="F58" s="204">
        <f t="shared" ref="F58:X58" ca="1" si="29">E58*(F$45/E$45)*(F15/E15)</f>
        <v>2072660.8773561365</v>
      </c>
      <c r="G58" s="204">
        <f t="shared" ca="1" si="29"/>
        <v>2121754.8028197698</v>
      </c>
      <c r="H58" s="204">
        <f t="shared" ca="1" si="29"/>
        <v>2756032.9476460889</v>
      </c>
      <c r="I58" s="204">
        <f t="shared" ca="1" si="29"/>
        <v>2221585.2629568726</v>
      </c>
      <c r="J58" s="204">
        <f t="shared" ca="1" si="29"/>
        <v>2272331.8223504415</v>
      </c>
      <c r="K58" s="204">
        <f t="shared" ca="1" si="29"/>
        <v>2323639.3541552611</v>
      </c>
      <c r="L58" s="204">
        <f t="shared" ca="1" si="29"/>
        <v>2375512.9757992434</v>
      </c>
      <c r="M58" s="204">
        <f t="shared" ca="1" si="29"/>
        <v>2427957.8473363048</v>
      </c>
      <c r="N58" s="204">
        <f t="shared" ca="1" si="29"/>
        <v>2475634.7262937999</v>
      </c>
      <c r="O58" s="204">
        <f t="shared" ca="1" si="29"/>
        <v>2540375.9173368202</v>
      </c>
      <c r="P58" s="204">
        <f t="shared" ca="1" si="29"/>
        <v>2605624.3217360596</v>
      </c>
      <c r="Q58" s="204">
        <f t="shared" ca="1" si="29"/>
        <v>2671383.0883789002</v>
      </c>
      <c r="R58" s="204">
        <f t="shared" ca="1" si="29"/>
        <v>2737655.3837864683</v>
      </c>
      <c r="S58" s="204">
        <f t="shared" ca="1" si="29"/>
        <v>2804444.3922067732</v>
      </c>
      <c r="T58" s="204">
        <f t="shared" ca="1" si="29"/>
        <v>2871753.3157083173</v>
      </c>
      <c r="U58" s="204">
        <f t="shared" ca="1" si="29"/>
        <v>2939585.3742741835</v>
      </c>
      <c r="V58" s="204">
        <f t="shared" ca="1" si="29"/>
        <v>3007943.8058965993</v>
      </c>
      <c r="W58" s="204">
        <f t="shared" ca="1" si="29"/>
        <v>3076831.8666719841</v>
      </c>
      <c r="X58" s="204">
        <f t="shared" ca="1" si="29"/>
        <v>3139540.4212805945</v>
      </c>
      <c r="Y58" s="204">
        <f t="shared" ca="1" si="26"/>
        <v>3226315.3274558964</v>
      </c>
      <c r="Z58" s="204">
        <f t="shared" ca="1" si="26"/>
        <v>3313444.4446556154</v>
      </c>
      <c r="AA58" s="204">
        <f t="shared" ca="1" si="26"/>
        <v>3400928.8855738607</v>
      </c>
      <c r="AB58" s="204">
        <f t="shared" ca="1" si="26"/>
        <v>3488769.7660323852</v>
      </c>
      <c r="AC58" s="204">
        <f t="shared" ca="1" si="26"/>
        <v>3576968.2049888456</v>
      </c>
      <c r="AD58" s="204">
        <f t="shared" ca="1" si="26"/>
        <v>3665525.324545091</v>
      </c>
      <c r="AE58" s="204">
        <f t="shared" ca="1" si="26"/>
        <v>3754442.2499554674</v>
      </c>
      <c r="AF58" s="204">
        <f t="shared" ca="1" si="26"/>
        <v>3843720.1096351454</v>
      </c>
      <c r="AG58" s="204">
        <f t="shared" ca="1" si="26"/>
        <v>3933360.0351684699</v>
      </c>
      <c r="AH58" s="204">
        <f t="shared" ca="1" si="26"/>
        <v>4015309.4650347554</v>
      </c>
      <c r="AI58" s="204">
        <f t="shared" ca="1" si="26"/>
        <v>4132402.5164714679</v>
      </c>
      <c r="AJ58" s="204">
        <f t="shared" ca="1" si="26"/>
        <v>4249522.7935345443</v>
      </c>
      <c r="AK58" s="204">
        <f t="shared" ca="1" si="26"/>
        <v>4366670.3009780403</v>
      </c>
      <c r="AL58" s="204">
        <f t="shared" ca="1" si="26"/>
        <v>4483845.0435567517</v>
      </c>
      <c r="AM58" s="204">
        <f t="shared" ca="1" si="26"/>
        <v>4601047.0260262117</v>
      </c>
      <c r="AN58" s="204">
        <f t="shared" ref="AN58:CF58" ca="1" si="30">AM58*(AN$45/AM$45)*(AN15/AM15)</f>
        <v>4718276.2531426921</v>
      </c>
      <c r="AO58" s="204">
        <f t="shared" ca="1" si="30"/>
        <v>4835532.7296632025</v>
      </c>
      <c r="AP58" s="204">
        <f t="shared" ca="1" si="30"/>
        <v>4952816.4603454908</v>
      </c>
      <c r="AQ58" s="204">
        <f t="shared" ca="1" si="30"/>
        <v>5070127.4499480454</v>
      </c>
      <c r="AR58" s="204">
        <f t="shared" ca="1" si="30"/>
        <v>5178957.7818975905</v>
      </c>
      <c r="AS58" s="204">
        <f t="shared" ca="1" si="30"/>
        <v>5335719.4233862078</v>
      </c>
      <c r="AT58" s="204">
        <f t="shared" ca="1" si="30"/>
        <v>5491991.2946786135</v>
      </c>
      <c r="AU58" s="204">
        <f t="shared" ca="1" si="30"/>
        <v>5647774.5244002193</v>
      </c>
      <c r="AV58" s="204">
        <f t="shared" ca="1" si="30"/>
        <v>5803070.2388740703</v>
      </c>
      <c r="AW58" s="204">
        <f t="shared" ca="1" si="30"/>
        <v>5957879.5621252442</v>
      </c>
      <c r="AX58" s="204">
        <f t="shared" ca="1" si="30"/>
        <v>6112203.6158852363</v>
      </c>
      <c r="AY58" s="204">
        <f t="shared" ca="1" si="30"/>
        <v>6266043.5195963467</v>
      </c>
      <c r="AZ58" s="204">
        <f t="shared" ca="1" si="30"/>
        <v>6419400.3904160419</v>
      </c>
      <c r="BA58" s="204">
        <f t="shared" ca="1" si="30"/>
        <v>6572275.3432213292</v>
      </c>
      <c r="BB58" s="204">
        <f t="shared" ca="1" si="30"/>
        <v>6713941.814365563</v>
      </c>
      <c r="BC58" s="204">
        <f t="shared" ca="1" si="30"/>
        <v>6913061.5056011574</v>
      </c>
      <c r="BD58" s="204">
        <f t="shared" ca="1" si="30"/>
        <v>7110874.8146947306</v>
      </c>
      <c r="BE58" s="204">
        <f t="shared" ca="1" si="30"/>
        <v>7307387.9505471112</v>
      </c>
      <c r="BF58" s="204">
        <f t="shared" ca="1" si="30"/>
        <v>7502607.0960468026</v>
      </c>
      <c r="BG58" s="204">
        <f t="shared" ca="1" si="30"/>
        <v>7696538.408171813</v>
      </c>
      <c r="BH58" s="204">
        <f t="shared" ca="1" si="30"/>
        <v>7889188.0180911068</v>
      </c>
      <c r="BI58" s="204">
        <f t="shared" ca="1" si="30"/>
        <v>8080562.0312656788</v>
      </c>
      <c r="BJ58" s="204">
        <f t="shared" ca="1" si="30"/>
        <v>8270666.527549237</v>
      </c>
      <c r="BK58" s="204">
        <f t="shared" ca="1" si="30"/>
        <v>8459507.5612885151</v>
      </c>
      <c r="BL58" s="204">
        <f t="shared" ca="1" si="30"/>
        <v>8634167.6984870899</v>
      </c>
      <c r="BM58" s="204">
        <f t="shared" ca="1" si="30"/>
        <v>8862397.0972473696</v>
      </c>
      <c r="BN58" s="204">
        <f t="shared" ca="1" si="30"/>
        <v>9088340.5912441481</v>
      </c>
      <c r="BO58" s="204">
        <f t="shared" ca="1" si="30"/>
        <v>9312014.3975797798</v>
      </c>
      <c r="BP58" s="204">
        <f t="shared" ca="1" si="30"/>
        <v>9533434.6324547343</v>
      </c>
      <c r="BQ58" s="204">
        <f t="shared" ca="1" si="30"/>
        <v>9752617.311753111</v>
      </c>
      <c r="BR58" s="204">
        <f t="shared" ca="1" si="30"/>
        <v>9969578.3516248409</v>
      </c>
      <c r="BS58" s="204">
        <f t="shared" ca="1" si="30"/>
        <v>10184333.569064705</v>
      </c>
      <c r="BT58" s="204">
        <f t="shared" ca="1" si="30"/>
        <v>10396898.682488108</v>
      </c>
      <c r="BU58" s="204">
        <f t="shared" ca="1" si="30"/>
        <v>10607289.312303659</v>
      </c>
      <c r="BV58" s="204">
        <f t="shared" ca="1" si="30"/>
        <v>10801451.331553943</v>
      </c>
      <c r="BW58" s="204">
        <f t="shared" ca="1" si="30"/>
        <v>11034614.116899943</v>
      </c>
      <c r="BX58" s="204">
        <f t="shared" ca="1" si="30"/>
        <v>11264648.748551164</v>
      </c>
      <c r="BY58" s="204">
        <f t="shared" ca="1" si="30"/>
        <v>11491584.027248811</v>
      </c>
      <c r="BZ58" s="204">
        <f t="shared" ca="1" si="30"/>
        <v>11715448.522747317</v>
      </c>
      <c r="CA58" s="204">
        <f t="shared" ca="1" si="30"/>
        <v>11936270.57553759</v>
      </c>
      <c r="CB58" s="204">
        <f t="shared" ca="1" si="30"/>
        <v>12154078.298557997</v>
      </c>
      <c r="CC58" s="204">
        <f t="shared" ca="1" si="30"/>
        <v>12368899.578893108</v>
      </c>
      <c r="CD58" s="204">
        <f t="shared" ca="1" si="30"/>
        <v>12580762.079460323</v>
      </c>
      <c r="CE58" s="204">
        <f t="shared" ca="1" si="30"/>
        <v>12789693.240684485</v>
      </c>
      <c r="CF58" s="204">
        <f t="shared" ca="1" si="30"/>
        <v>12995720.282160491</v>
      </c>
    </row>
    <row r="59" spans="1:84" s="126" customFormat="1" x14ac:dyDescent="0.2">
      <c r="A59" s="120"/>
      <c r="B59" s="212" t="s">
        <v>173</v>
      </c>
      <c r="D59" s="204">
        <f ca="1">'Frequency &amp; Severity Prediction'!AH2</f>
        <v>36466192.134238563</v>
      </c>
      <c r="E59" s="204">
        <f t="shared" ref="E59:BP64" ca="1" si="31">D59*(E$46/D$46)*(E10/D10)</f>
        <v>37699493.613456652</v>
      </c>
      <c r="F59" s="204">
        <f t="shared" ca="1" si="31"/>
        <v>38603619.661913738</v>
      </c>
      <c r="G59" s="204">
        <f t="shared" ca="1" si="31"/>
        <v>39517818.134436846</v>
      </c>
      <c r="H59" s="204">
        <f t="shared" ca="1" si="31"/>
        <v>40442181.20742552</v>
      </c>
      <c r="I59" s="204">
        <f t="shared" ca="1" si="31"/>
        <v>41376801.826391883</v>
      </c>
      <c r="J59" s="204">
        <f t="shared" ca="1" si="31"/>
        <v>42321773.712041527</v>
      </c>
      <c r="K59" s="204">
        <f t="shared" ca="1" si="31"/>
        <v>43277191.366400711</v>
      </c>
      <c r="L59" s="204">
        <f t="shared" ca="1" si="31"/>
        <v>44243150.078990422</v>
      </c>
      <c r="M59" s="204">
        <f t="shared" ca="1" si="31"/>
        <v>45219745.933047444</v>
      </c>
      <c r="N59" s="204">
        <f t="shared" ca="1" si="31"/>
        <v>46107538.016110986</v>
      </c>
      <c r="O59" s="204">
        <f t="shared" ca="1" si="31"/>
        <v>47313536.545981243</v>
      </c>
      <c r="P59" s="204">
        <f t="shared" ca="1" si="31"/>
        <v>48528983.599213794</v>
      </c>
      <c r="Q59" s="204">
        <f t="shared" ca="1" si="31"/>
        <v>49753937.834594421</v>
      </c>
      <c r="R59" s="204">
        <f t="shared" ca="1" si="31"/>
        <v>50988458.23939871</v>
      </c>
      <c r="S59" s="204">
        <f t="shared" ca="1" si="31"/>
        <v>52232604.131127097</v>
      </c>
      <c r="T59" s="204">
        <f t="shared" ca="1" si="31"/>
        <v>53486435.15924862</v>
      </c>
      <c r="U59" s="204">
        <f t="shared" ca="1" si="31"/>
        <v>54750011.306953706</v>
      </c>
      <c r="V59" s="204">
        <f t="shared" ca="1" si="31"/>
        <v>56023392.892915696</v>
      </c>
      <c r="W59" s="204">
        <f t="shared" ca="1" si="31"/>
        <v>57306640.573061511</v>
      </c>
      <c r="X59" s="204">
        <f t="shared" ca="1" si="31"/>
        <v>58474794.886229388</v>
      </c>
      <c r="Y59" s="204">
        <f t="shared" ca="1" si="31"/>
        <v>60091118.633866943</v>
      </c>
      <c r="Z59" s="204">
        <f t="shared" ca="1" si="31"/>
        <v>61714040.157031134</v>
      </c>
      <c r="AA59" s="204">
        <f t="shared" ca="1" si="31"/>
        <v>63343580.181540594</v>
      </c>
      <c r="AB59" s="204">
        <f t="shared" ca="1" si="31"/>
        <v>64979759.491471626</v>
      </c>
      <c r="AC59" s="204">
        <f t="shared" ca="1" si="31"/>
        <v>66622598.929312177</v>
      </c>
      <c r="AD59" s="204">
        <f t="shared" ca="1" si="31"/>
        <v>68272119.396116093</v>
      </c>
      <c r="AE59" s="204">
        <f t="shared" ca="1" si="31"/>
        <v>69928341.851657882</v>
      </c>
      <c r="AF59" s="204">
        <f t="shared" ca="1" si="31"/>
        <v>71591287.314587831</v>
      </c>
      <c r="AG59" s="204">
        <f t="shared" ca="1" si="31"/>
        <v>73260976.862587452</v>
      </c>
      <c r="AH59" s="204">
        <f t="shared" ca="1" si="31"/>
        <v>74787426.949784711</v>
      </c>
      <c r="AI59" s="204">
        <f t="shared" ca="1" si="31"/>
        <v>76968247.558577493</v>
      </c>
      <c r="AJ59" s="204">
        <f t="shared" ca="1" si="31"/>
        <v>79149575.235899583</v>
      </c>
      <c r="AK59" s="204">
        <f t="shared" ca="1" si="31"/>
        <v>81331410.070293739</v>
      </c>
      <c r="AL59" s="204">
        <f t="shared" ca="1" si="31"/>
        <v>83513752.150316492</v>
      </c>
      <c r="AM59" s="204">
        <f t="shared" ca="1" si="31"/>
        <v>85696601.564538106</v>
      </c>
      <c r="AN59" s="204">
        <f t="shared" ca="1" si="31"/>
        <v>87879958.401542634</v>
      </c>
      <c r="AO59" s="204">
        <f t="shared" ca="1" si="31"/>
        <v>90063822.749927834</v>
      </c>
      <c r="AP59" s="204">
        <f t="shared" ca="1" si="31"/>
        <v>92248194.698305219</v>
      </c>
      <c r="AQ59" s="204">
        <f t="shared" ca="1" si="31"/>
        <v>94433074.335300118</v>
      </c>
      <c r="AR59" s="204">
        <f t="shared" ca="1" si="31"/>
        <v>96459998.577193499</v>
      </c>
      <c r="AS59" s="204">
        <f t="shared" ca="1" si="31"/>
        <v>99379831.245902911</v>
      </c>
      <c r="AT59" s="204">
        <f t="shared" ca="1" si="31"/>
        <v>102290541.49198526</v>
      </c>
      <c r="AU59" s="204">
        <f t="shared" ca="1" si="31"/>
        <v>105192150.33712696</v>
      </c>
      <c r="AV59" s="204">
        <f t="shared" ca="1" si="31"/>
        <v>108084678.76013078</v>
      </c>
      <c r="AW59" s="204">
        <f t="shared" ca="1" si="31"/>
        <v>110968147.69699775</v>
      </c>
      <c r="AX59" s="204">
        <f t="shared" ca="1" si="31"/>
        <v>113842578.04100884</v>
      </c>
      <c r="AY59" s="204">
        <f t="shared" ca="1" si="31"/>
        <v>116707990.64280657</v>
      </c>
      <c r="AZ59" s="204">
        <f t="shared" ca="1" si="31"/>
        <v>119564406.31047642</v>
      </c>
      <c r="BA59" s="204">
        <f t="shared" ca="1" si="31"/>
        <v>122411845.80962816</v>
      </c>
      <c r="BB59" s="204">
        <f t="shared" ca="1" si="31"/>
        <v>125050521.53229453</v>
      </c>
      <c r="BC59" s="204">
        <f t="shared" ca="1" si="31"/>
        <v>128759132.18724465</v>
      </c>
      <c r="BD59" s="204">
        <f t="shared" ca="1" si="31"/>
        <v>132443411.40228042</v>
      </c>
      <c r="BE59" s="204">
        <f t="shared" ca="1" si="31"/>
        <v>136103474.81856957</v>
      </c>
      <c r="BF59" s="204">
        <f t="shared" ca="1" si="31"/>
        <v>139739437.59279856</v>
      </c>
      <c r="BG59" s="204">
        <f t="shared" ca="1" si="31"/>
        <v>143351414.39906913</v>
      </c>
      <c r="BH59" s="204">
        <f t="shared" ca="1" si="31"/>
        <v>146939519.43078795</v>
      </c>
      <c r="BI59" s="204">
        <f t="shared" ca="1" si="31"/>
        <v>150503866.40254897</v>
      </c>
      <c r="BJ59" s="204">
        <f t="shared" ca="1" si="31"/>
        <v>154044568.55200875</v>
      </c>
      <c r="BK59" s="204">
        <f t="shared" ca="1" si="31"/>
        <v>157561738.64175484</v>
      </c>
      <c r="BL59" s="204">
        <f t="shared" ca="1" si="31"/>
        <v>160814784.35849842</v>
      </c>
      <c r="BM59" s="204">
        <f t="shared" ca="1" si="31"/>
        <v>165065575.86650956</v>
      </c>
      <c r="BN59" s="204">
        <f t="shared" ca="1" si="31"/>
        <v>169273792.15127611</v>
      </c>
      <c r="BO59" s="204">
        <f t="shared" ca="1" si="31"/>
        <v>173439735.25820294</v>
      </c>
      <c r="BP59" s="204">
        <f t="shared" ca="1" si="31"/>
        <v>177563705.35338551</v>
      </c>
      <c r="BQ59" s="204">
        <f t="shared" ref="BQ59:CF63" ca="1" si="32">BP59*(BQ$46/BP$46)*(BQ10/BP10)</f>
        <v>181646000.73451462</v>
      </c>
      <c r="BR59" s="204">
        <f t="shared" ca="1" si="32"/>
        <v>185686917.84172064</v>
      </c>
      <c r="BS59" s="204">
        <f t="shared" ca="1" si="32"/>
        <v>189686751.26835734</v>
      </c>
      <c r="BT59" s="204">
        <f t="shared" ca="1" si="32"/>
        <v>193645793.77172571</v>
      </c>
      <c r="BU59" s="204">
        <f t="shared" ca="1" si="32"/>
        <v>197564336.28373864</v>
      </c>
      <c r="BV59" s="204">
        <f t="shared" ca="1" si="32"/>
        <v>201180616.02192754</v>
      </c>
      <c r="BW59" s="204">
        <f t="shared" ca="1" si="32"/>
        <v>205523419.21384442</v>
      </c>
      <c r="BX59" s="204">
        <f t="shared" ca="1" si="32"/>
        <v>209807958.69141728</v>
      </c>
      <c r="BY59" s="204">
        <f t="shared" ca="1" si="32"/>
        <v>214034770.88521177</v>
      </c>
      <c r="BZ59" s="204">
        <f t="shared" ca="1" si="32"/>
        <v>218204387.92353132</v>
      </c>
      <c r="CA59" s="204">
        <f t="shared" ca="1" si="32"/>
        <v>222317337.66451403</v>
      </c>
      <c r="CB59" s="204">
        <f t="shared" ca="1" si="32"/>
        <v>226374143.72800052</v>
      </c>
      <c r="CC59" s="204">
        <f t="shared" ca="1" si="32"/>
        <v>230375325.52717391</v>
      </c>
      <c r="CD59" s="204">
        <f t="shared" ca="1" si="32"/>
        <v>234321398.29997465</v>
      </c>
      <c r="CE59" s="204">
        <f t="shared" ca="1" si="32"/>
        <v>238212873.14029062</v>
      </c>
      <c r="CF59" s="204">
        <f t="shared" ca="1" si="32"/>
        <v>242050257.02892458</v>
      </c>
    </row>
    <row r="60" spans="1:84" s="126" customFormat="1" x14ac:dyDescent="0.2">
      <c r="A60" s="120"/>
      <c r="B60" s="212" t="s">
        <v>174</v>
      </c>
      <c r="D60" s="204">
        <f ca="1">'Frequency &amp; Severity Prediction'!AH3</f>
        <v>55004295.56823343</v>
      </c>
      <c r="E60" s="204">
        <f ca="1">D60*(E$46/D$46)*(E11/D11)</f>
        <v>58300803.393159248</v>
      </c>
      <c r="F60" s="303">
        <f ca="1">E60*(F$46/E$46)*(F11/E11)*(1-('Case 5 Assumptions'!$C$173*'Case 5 Assumptions'!$C$174^('Program Case 5 - Forecasts'!F7)))</f>
        <v>56749868.667341813</v>
      </c>
      <c r="G60" s="303">
        <f ca="1">F60*(G$46/F$46)*(G11/F11)*(1-('Case 5 Assumptions'!$C$173*'Case 5 Assumptions'!$C$174^('Program Case 5 - Forecasts'!G7)))</f>
        <v>56990018.542895667</v>
      </c>
      <c r="H60" s="303">
        <f ca="1">G60*(H$46/G$46)*(H11/G11)*(1-('Case 5 Assumptions'!$C$173*'Case 5 Assumptions'!$C$174^('Program Case 5 - Forecasts'!H7)))</f>
        <v>57270343.149248838</v>
      </c>
      <c r="I60" s="303">
        <f ca="1">H60*(I$46/H$46)*(I11/H11)*(1-('Case 5 Assumptions'!$C$173*'Case 5 Assumptions'!$C$174^('Program Case 5 - Forecasts'!I7)))</f>
        <v>57589125.072667308</v>
      </c>
      <c r="J60" s="303">
        <f ca="1">I60*(J$46/I$46)*(J11/I11)*(1-('Case 5 Assumptions'!$C$173*'Case 5 Assumptions'!$C$174^('Program Case 5 - Forecasts'!J7)))</f>
        <v>57944797.977621555</v>
      </c>
      <c r="K60" s="303">
        <f ca="1">J60*(K$46/J$46)*(K11/J11)*(1-('Case 5 Assumptions'!$C$173*'Case 5 Assumptions'!$C$174^('Program Case 5 - Forecasts'!K7)))</f>
        <v>58335931.343926564</v>
      </c>
      <c r="L60" s="303">
        <f ca="1">K60*(L$46/K$46)*(L11/K11)*(1-('Case 5 Assumptions'!$C$173*'Case 5 Assumptions'!$C$174^('Program Case 5 - Forecasts'!L7)))</f>
        <v>58761216.958706737</v>
      </c>
      <c r="M60" s="303">
        <f ca="1">L60*(M$46/L$46)*(M11/L11)*(1-('Case 5 Assumptions'!$C$173*'Case 5 Assumptions'!$C$174^('Program Case 5 - Forecasts'!M7)))</f>
        <v>59219456.940530106</v>
      </c>
      <c r="N60" s="303">
        <f ca="1">M60*(N$46/M$46)*(N11/M11)*(1-('Case 5 Assumptions'!$C$173*'Case 5 Assumptions'!$C$174^('Program Case 5 - Forecasts'!N7)))</f>
        <v>59580928.706254125</v>
      </c>
      <c r="O60" s="303">
        <f ca="1">N60*(O$46/N$46)*(O11/N11)*(1-('Case 5 Assumptions'!$C$173*'Case 5 Assumptions'!$C$174^('Program Case 5 - Forecasts'!O7)))</f>
        <v>60368679.436526142</v>
      </c>
      <c r="P60" s="303">
        <f ca="1">O60*(P$46/O$46)*(P11/O11)*(1-('Case 5 Assumptions'!$C$173*'Case 5 Assumptions'!$C$174^('Program Case 5 - Forecasts'!P7)))</f>
        <v>61178032.837335303</v>
      </c>
      <c r="Q60" s="303">
        <f ca="1">P60*(Q$46/P$46)*(Q11/P11)*(1-('Case 5 Assumptions'!$C$173*'Case 5 Assumptions'!$C$174^('Program Case 5 - Forecasts'!Q7)))</f>
        <v>62008741.961985394</v>
      </c>
      <c r="R60" s="303">
        <f ca="1">Q60*(R$46/Q$46)*(R11/Q11)*(1-('Case 5 Assumptions'!$C$173*'Case 5 Assumptions'!$C$174^('Program Case 5 - Forecasts'!R7)))</f>
        <v>62860566.027625196</v>
      </c>
      <c r="S60" s="303">
        <f ca="1">R60*(S$46/R$46)*(S11/R11)*(1-('Case 5 Assumptions'!$C$173*'Case 5 Assumptions'!$C$174^('Program Case 5 - Forecasts'!S7)))</f>
        <v>63733270.669049367</v>
      </c>
      <c r="T60" s="303">
        <f ca="1">S60*(T$46/S$46)*(T11/S11)*(1-('Case 5 Assumptions'!$C$173*'Case 5 Assumptions'!$C$174^('Program Case 5 - Forecasts'!T7)))</f>
        <v>64626628.090731151</v>
      </c>
      <c r="U60" s="303">
        <f ca="1">T60*(U$46/T$46)*(U11/T11)*(1-('Case 5 Assumptions'!$C$173*'Case 5 Assumptions'!$C$174^('Program Case 5 - Forecasts'!U7)))</f>
        <v>65540417.139556482</v>
      </c>
      <c r="V60" s="303">
        <f ca="1">U60*(V$46/U$46)*(V11/U11)*(1-('Case 5 Assumptions'!$C$173*'Case 5 Assumptions'!$C$174^('Program Case 5 - Forecasts'!V7)))</f>
        <v>66474423.316372007</v>
      </c>
      <c r="W60" s="303">
        <f ca="1">V60*(W$46/V$46)*(W11/V11)*(1-('Case 5 Assumptions'!$C$173*'Case 5 Assumptions'!$C$174^('Program Case 5 - Forecasts'!W7)))</f>
        <v>67428438.740915507</v>
      </c>
      <c r="X60" s="303">
        <f ca="1">W60*(X$46/W$46)*(X11/W11)*(1-('Case 5 Assumptions'!$C$173*'Case 5 Assumptions'!$C$174^('Program Case 5 - Forecasts'!X7)))</f>
        <v>68256328.481934056</v>
      </c>
      <c r="Y60" s="204">
        <f t="shared" ca="1" si="31"/>
        <v>70143027.270130768</v>
      </c>
      <c r="Z60" s="204">
        <f t="shared" ca="1" si="31"/>
        <v>72037427.495065674</v>
      </c>
      <c r="AA60" s="204">
        <f t="shared" ca="1" si="31"/>
        <v>73939553.349526256</v>
      </c>
      <c r="AB60" s="204">
        <f t="shared" ca="1" si="31"/>
        <v>75849429.094302893</v>
      </c>
      <c r="AC60" s="204">
        <f t="shared" ca="1" si="31"/>
        <v>77767079.058368489</v>
      </c>
      <c r="AD60" s="204">
        <f t="shared" ca="1" si="31"/>
        <v>79692527.639058694</v>
      </c>
      <c r="AE60" s="204">
        <f t="shared" ca="1" si="31"/>
        <v>81625799.302252486</v>
      </c>
      <c r="AF60" s="204">
        <f t="shared" ca="1" si="31"/>
        <v>83566918.582553148</v>
      </c>
      <c r="AG60" s="204">
        <f t="shared" ca="1" si="31"/>
        <v>85515910.083469957</v>
      </c>
      <c r="AH60" s="204">
        <f t="shared" ca="1" si="31"/>
        <v>87297701.345255956</v>
      </c>
      <c r="AI60" s="204">
        <f t="shared" ca="1" si="31"/>
        <v>89843324.773667276</v>
      </c>
      <c r="AJ60" s="204">
        <f t="shared" ca="1" si="31"/>
        <v>92389540.091903389</v>
      </c>
      <c r="AK60" s="204">
        <f t="shared" ca="1" si="31"/>
        <v>94936347.403318256</v>
      </c>
      <c r="AL60" s="204">
        <f t="shared" ca="1" si="31"/>
        <v>97483746.811281964</v>
      </c>
      <c r="AM60" s="204">
        <f t="shared" ca="1" si="31"/>
        <v>100031738.41918063</v>
      </c>
      <c r="AN60" s="204">
        <f t="shared" ca="1" si="31"/>
        <v>102580322.33041641</v>
      </c>
      <c r="AO60" s="204">
        <f t="shared" ca="1" si="31"/>
        <v>105129498.64840753</v>
      </c>
      <c r="AP60" s="204">
        <f t="shared" ca="1" si="31"/>
        <v>107679267.47658825</v>
      </c>
      <c r="AQ60" s="204">
        <f t="shared" ca="1" si="31"/>
        <v>110229628.91840893</v>
      </c>
      <c r="AR60" s="204">
        <f t="shared" ca="1" si="31"/>
        <v>112595612.53804965</v>
      </c>
      <c r="AS60" s="204">
        <f t="shared" ca="1" si="31"/>
        <v>116003868.31962991</v>
      </c>
      <c r="AT60" s="204">
        <f t="shared" ca="1" si="31"/>
        <v>119401475.70002133</v>
      </c>
      <c r="AU60" s="204">
        <f t="shared" ca="1" si="31"/>
        <v>122788459.21737124</v>
      </c>
      <c r="AV60" s="204">
        <f t="shared" ca="1" si="31"/>
        <v>126164843.35976993</v>
      </c>
      <c r="AW60" s="204">
        <f t="shared" ca="1" si="31"/>
        <v>129530652.56534602</v>
      </c>
      <c r="AX60" s="204">
        <f t="shared" ca="1" si="31"/>
        <v>132885911.2223621</v>
      </c>
      <c r="AY60" s="204">
        <f t="shared" ca="1" si="31"/>
        <v>136230643.66930977</v>
      </c>
      <c r="AZ60" s="204">
        <f t="shared" ca="1" si="31"/>
        <v>139564874.1950047</v>
      </c>
      <c r="BA60" s="204">
        <f t="shared" ca="1" si="31"/>
        <v>142888627.03868172</v>
      </c>
      <c r="BB60" s="204">
        <f t="shared" ca="1" si="31"/>
        <v>145968694.5657939</v>
      </c>
      <c r="BC60" s="204">
        <f t="shared" ca="1" si="31"/>
        <v>150297673.36030504</v>
      </c>
      <c r="BD60" s="204">
        <f t="shared" ca="1" si="31"/>
        <v>154598250.60576478</v>
      </c>
      <c r="BE60" s="204">
        <f t="shared" ca="1" si="31"/>
        <v>158870561.28753808</v>
      </c>
      <c r="BF60" s="204">
        <f t="shared" ca="1" si="31"/>
        <v>163114739.82546577</v>
      </c>
      <c r="BG60" s="204">
        <f t="shared" ca="1" si="31"/>
        <v>167330920.07607815</v>
      </c>
      <c r="BH60" s="204">
        <f t="shared" ca="1" si="31"/>
        <v>171519235.33480099</v>
      </c>
      <c r="BI60" s="204">
        <f t="shared" ca="1" si="31"/>
        <v>175679818.33815241</v>
      </c>
      <c r="BJ60" s="204">
        <f t="shared" ca="1" si="31"/>
        <v>179812801.26593229</v>
      </c>
      <c r="BK60" s="204">
        <f t="shared" ca="1" si="31"/>
        <v>183918315.74340296</v>
      </c>
      <c r="BL60" s="204">
        <f t="shared" ca="1" si="31"/>
        <v>187715523.71037081</v>
      </c>
      <c r="BM60" s="204">
        <f t="shared" ca="1" si="31"/>
        <v>192677378.16481632</v>
      </c>
      <c r="BN60" s="204">
        <f t="shared" ca="1" si="31"/>
        <v>197589535.50739288</v>
      </c>
      <c r="BO60" s="204">
        <f t="shared" ca="1" si="31"/>
        <v>202452348.30898875</v>
      </c>
      <c r="BP60" s="204">
        <f t="shared" ca="1" si="31"/>
        <v>207266166.94681597</v>
      </c>
      <c r="BQ60" s="204">
        <f t="shared" ca="1" si="32"/>
        <v>212031339.61713946</v>
      </c>
      <c r="BR60" s="204">
        <f t="shared" ca="1" si="32"/>
        <v>216748212.34793502</v>
      </c>
      <c r="BS60" s="204">
        <f t="shared" ca="1" si="32"/>
        <v>221417129.01147723</v>
      </c>
      <c r="BT60" s="204">
        <f t="shared" ca="1" si="32"/>
        <v>226038431.33685723</v>
      </c>
      <c r="BU60" s="204">
        <f t="shared" ca="1" si="32"/>
        <v>230612458.92243096</v>
      </c>
      <c r="BV60" s="204">
        <f t="shared" ca="1" si="32"/>
        <v>234833661.88983995</v>
      </c>
      <c r="BW60" s="204">
        <f t="shared" ca="1" si="32"/>
        <v>239902919.53797024</v>
      </c>
      <c r="BX60" s="204">
        <f t="shared" ca="1" si="32"/>
        <v>244904167.24724439</v>
      </c>
      <c r="BY60" s="204">
        <f t="shared" ca="1" si="32"/>
        <v>249838031.1811395</v>
      </c>
      <c r="BZ60" s="204">
        <f t="shared" ca="1" si="32"/>
        <v>254705132.4811978</v>
      </c>
      <c r="CA60" s="204">
        <f t="shared" ca="1" si="32"/>
        <v>259506087.30449232</v>
      </c>
      <c r="CB60" s="204">
        <f t="shared" ca="1" si="32"/>
        <v>264241506.86082566</v>
      </c>
      <c r="CC60" s="204">
        <f t="shared" ca="1" si="32"/>
        <v>268911997.44966274</v>
      </c>
      <c r="CD60" s="204">
        <f t="shared" ca="1" si="32"/>
        <v>273518160.49680042</v>
      </c>
      <c r="CE60" s="204">
        <f t="shared" ca="1" si="32"/>
        <v>278060592.59077501</v>
      </c>
      <c r="CF60" s="204">
        <f t="shared" ca="1" si="32"/>
        <v>282539885.51901001</v>
      </c>
    </row>
    <row r="61" spans="1:84" s="126" customFormat="1" x14ac:dyDescent="0.2">
      <c r="A61" s="120"/>
      <c r="B61" s="212" t="s">
        <v>175</v>
      </c>
      <c r="D61" s="204">
        <f ca="1">'Frequency &amp; Severity Prediction'!AH4</f>
        <v>32018126.482620742</v>
      </c>
      <c r="E61" s="204">
        <f ca="1">D61*(E$46/D$46)*(E12/D12)</f>
        <v>32755480.044530079</v>
      </c>
      <c r="F61" s="204">
        <f t="shared" ref="F61:X62" ca="1" si="33">E61*(F$46/E$46)*(F12/E12)</f>
        <v>33541036.557347663</v>
      </c>
      <c r="G61" s="204">
        <f t="shared" ca="1" si="33"/>
        <v>34335344.569293536</v>
      </c>
      <c r="H61" s="204">
        <f t="shared" ca="1" si="33"/>
        <v>35138484.168504857</v>
      </c>
      <c r="I61" s="204">
        <f t="shared" ca="1" si="33"/>
        <v>35950536.111367866</v>
      </c>
      <c r="J61" s="204">
        <f t="shared" ca="1" si="33"/>
        <v>36771581.827801317</v>
      </c>
      <c r="K61" s="204">
        <f t="shared" ca="1" si="33"/>
        <v>37601703.426580124</v>
      </c>
      <c r="L61" s="204">
        <f t="shared" ca="1" si="33"/>
        <v>38440983.700699732</v>
      </c>
      <c r="M61" s="204">
        <f t="shared" ca="1" si="33"/>
        <v>39289506.132781349</v>
      </c>
      <c r="N61" s="204">
        <f t="shared" ca="1" si="33"/>
        <v>40060870.760610193</v>
      </c>
      <c r="O61" s="204">
        <f t="shared" ca="1" si="33"/>
        <v>41108711.381068744</v>
      </c>
      <c r="P61" s="204">
        <f t="shared" ca="1" si="33"/>
        <v>42164761.419977769</v>
      </c>
      <c r="Q61" s="204">
        <f t="shared" ca="1" si="33"/>
        <v>43229071.843451217</v>
      </c>
      <c r="R61" s="204">
        <f t="shared" ca="1" si="33"/>
        <v>44301693.903013796</v>
      </c>
      <c r="S61" s="204">
        <f t="shared" ca="1" si="33"/>
        <v>45382679.137108475</v>
      </c>
      <c r="T61" s="204">
        <f t="shared" ca="1" si="33"/>
        <v>46472079.372611567</v>
      </c>
      <c r="U61" s="204">
        <f t="shared" ca="1" si="33"/>
        <v>47569946.726355657</v>
      </c>
      <c r="V61" s="204">
        <f t="shared" ca="1" si="33"/>
        <v>48676333.60666012</v>
      </c>
      <c r="W61" s="204">
        <f t="shared" ca="1" si="33"/>
        <v>49791292.714869529</v>
      </c>
      <c r="X61" s="204">
        <f t="shared" ca="1" si="33"/>
        <v>50806252.111571983</v>
      </c>
      <c r="Y61" s="204">
        <f t="shared" ca="1" si="31"/>
        <v>52210606.79081744</v>
      </c>
      <c r="Z61" s="204">
        <f t="shared" ca="1" si="31"/>
        <v>53620693.9954601</v>
      </c>
      <c r="AA61" s="204">
        <f t="shared" ca="1" si="31"/>
        <v>55036531.733278684</v>
      </c>
      <c r="AB61" s="204">
        <f t="shared" ca="1" si="31"/>
        <v>56458138.062669516</v>
      </c>
      <c r="AC61" s="204">
        <f t="shared" ca="1" si="31"/>
        <v>57885531.092780277</v>
      </c>
      <c r="AD61" s="204">
        <f t="shared" ca="1" si="31"/>
        <v>59318728.983644083</v>
      </c>
      <c r="AE61" s="204">
        <f t="shared" ca="1" si="31"/>
        <v>60757749.946313918</v>
      </c>
      <c r="AF61" s="204">
        <f t="shared" ca="1" si="31"/>
        <v>62202612.242997408</v>
      </c>
      <c r="AG61" s="204">
        <f t="shared" ca="1" si="31"/>
        <v>63653334.187191911</v>
      </c>
      <c r="AH61" s="204">
        <f t="shared" ca="1" si="31"/>
        <v>64979601.480933852</v>
      </c>
      <c r="AI61" s="204">
        <f t="shared" ca="1" si="31"/>
        <v>66874423.376008697</v>
      </c>
      <c r="AJ61" s="204">
        <f t="shared" ca="1" si="31"/>
        <v>68769685.841274306</v>
      </c>
      <c r="AK61" s="204">
        <f t="shared" ca="1" si="31"/>
        <v>70665388.953661695</v>
      </c>
      <c r="AL61" s="204">
        <f t="shared" ca="1" si="31"/>
        <v>72561532.790113866</v>
      </c>
      <c r="AM61" s="204">
        <f t="shared" ca="1" si="31"/>
        <v>74458117.427585736</v>
      </c>
      <c r="AN61" s="204">
        <f t="shared" ca="1" si="31"/>
        <v>76355142.943044171</v>
      </c>
      <c r="AO61" s="204">
        <f t="shared" ca="1" si="31"/>
        <v>78252609.413468018</v>
      </c>
      <c r="AP61" s="204">
        <f t="shared" ca="1" si="31"/>
        <v>80150516.915848032</v>
      </c>
      <c r="AQ61" s="204">
        <f t="shared" ca="1" si="31"/>
        <v>82048865.527186975</v>
      </c>
      <c r="AR61" s="204">
        <f t="shared" ca="1" si="31"/>
        <v>83809973.441204533</v>
      </c>
      <c r="AS61" s="204">
        <f t="shared" ca="1" si="31"/>
        <v>86346891.355644092</v>
      </c>
      <c r="AT61" s="204">
        <f t="shared" ca="1" si="31"/>
        <v>88875883.186635911</v>
      </c>
      <c r="AU61" s="204">
        <f t="shared" ca="1" si="31"/>
        <v>91396967.199025542</v>
      </c>
      <c r="AV61" s="204">
        <f t="shared" ca="1" si="31"/>
        <v>93910161.620398849</v>
      </c>
      <c r="AW61" s="204">
        <f t="shared" ca="1" si="31"/>
        <v>96415484.641153052</v>
      </c>
      <c r="AX61" s="204">
        <f t="shared" ca="1" si="31"/>
        <v>98912954.414567724</v>
      </c>
      <c r="AY61" s="204">
        <f t="shared" ca="1" si="31"/>
        <v>101402589.05687572</v>
      </c>
      <c r="AZ61" s="204">
        <f t="shared" ca="1" si="31"/>
        <v>103884406.64733392</v>
      </c>
      <c r="BA61" s="204">
        <f t="shared" ca="1" si="31"/>
        <v>106358425.22829384</v>
      </c>
      <c r="BB61" s="204">
        <f t="shared" ca="1" si="31"/>
        <v>108651057.87911896</v>
      </c>
      <c r="BC61" s="204">
        <f t="shared" ca="1" si="31"/>
        <v>111873311.30105324</v>
      </c>
      <c r="BD61" s="204">
        <f t="shared" ca="1" si="31"/>
        <v>115074424.17391966</v>
      </c>
      <c r="BE61" s="204">
        <f t="shared" ca="1" si="31"/>
        <v>118254496.97339036</v>
      </c>
      <c r="BF61" s="204">
        <f t="shared" ca="1" si="31"/>
        <v>121413629.7541925</v>
      </c>
      <c r="BG61" s="204">
        <f t="shared" ca="1" si="31"/>
        <v>124551922.1517559</v>
      </c>
      <c r="BH61" s="204">
        <f t="shared" ca="1" si="31"/>
        <v>127669473.38385502</v>
      </c>
      <c r="BI61" s="204">
        <f t="shared" ca="1" si="31"/>
        <v>130766382.25224431</v>
      </c>
      <c r="BJ61" s="204">
        <f t="shared" ca="1" si="31"/>
        <v>133842747.14428778</v>
      </c>
      <c r="BK61" s="204">
        <f t="shared" ca="1" si="31"/>
        <v>136898666.0345822</v>
      </c>
      <c r="BL61" s="204">
        <f t="shared" ca="1" si="31"/>
        <v>139725098.53660136</v>
      </c>
      <c r="BM61" s="204">
        <f t="shared" ca="1" si="31"/>
        <v>143418429.74793673</v>
      </c>
      <c r="BN61" s="204">
        <f t="shared" ca="1" si="31"/>
        <v>147074769.16596898</v>
      </c>
      <c r="BO61" s="204">
        <f t="shared" ca="1" si="31"/>
        <v>150694379.22505164</v>
      </c>
      <c r="BP61" s="204">
        <f t="shared" ca="1" si="31"/>
        <v>154277520.72668642</v>
      </c>
      <c r="BQ61" s="204">
        <f t="shared" ca="1" si="32"/>
        <v>157824452.8489981</v>
      </c>
      <c r="BR61" s="204">
        <f t="shared" ca="1" si="32"/>
        <v>161335433.15615642</v>
      </c>
      <c r="BS61" s="204">
        <f t="shared" ca="1" si="32"/>
        <v>164810717.60774586</v>
      </c>
      <c r="BT61" s="204">
        <f t="shared" ca="1" si="32"/>
        <v>168250560.56808314</v>
      </c>
      <c r="BU61" s="204">
        <f t="shared" ca="1" si="32"/>
        <v>171655214.81548303</v>
      </c>
      <c r="BV61" s="204">
        <f t="shared" ca="1" si="32"/>
        <v>174797245.84683365</v>
      </c>
      <c r="BW61" s="204">
        <f t="shared" ca="1" si="32"/>
        <v>178570522.08095735</v>
      </c>
      <c r="BX61" s="204">
        <f t="shared" ca="1" si="32"/>
        <v>182293175.46183845</v>
      </c>
      <c r="BY61" s="204">
        <f t="shared" ca="1" si="32"/>
        <v>185965672.07108712</v>
      </c>
      <c r="BZ61" s="204">
        <f t="shared" ca="1" si="32"/>
        <v>189588474.25226173</v>
      </c>
      <c r="CA61" s="204">
        <f t="shared" ca="1" si="32"/>
        <v>193162040.63875628</v>
      </c>
      <c r="CB61" s="204">
        <f t="shared" ca="1" si="32"/>
        <v>196686826.18148908</v>
      </c>
      <c r="CC61" s="204">
        <f t="shared" ca="1" si="32"/>
        <v>200163282.17639345</v>
      </c>
      <c r="CD61" s="204">
        <f t="shared" ca="1" si="32"/>
        <v>203591856.29171261</v>
      </c>
      <c r="CE61" s="204">
        <f t="shared" ca="1" si="32"/>
        <v>206972992.59509951</v>
      </c>
      <c r="CF61" s="204">
        <f t="shared" ca="1" si="32"/>
        <v>210307131.58052304</v>
      </c>
    </row>
    <row r="62" spans="1:84" s="126" customFormat="1" x14ac:dyDescent="0.2">
      <c r="A62" s="120"/>
      <c r="B62" s="212" t="s">
        <v>176</v>
      </c>
      <c r="D62" s="204">
        <f ca="1">'Frequency &amp; Severity Prediction'!AH5</f>
        <v>12428146.734109946</v>
      </c>
      <c r="E62" s="204">
        <f ca="1">D62*(E$46/D$46)*(E13/D13)</f>
        <v>12459326.512551047</v>
      </c>
      <c r="F62" s="204">
        <f t="shared" ca="1" si="33"/>
        <v>14928024.361240922</v>
      </c>
      <c r="G62" s="204">
        <f t="shared" ca="1" si="33"/>
        <v>15281545.020400748</v>
      </c>
      <c r="H62" s="204">
        <f t="shared" ca="1" si="33"/>
        <v>14430404.862783032</v>
      </c>
      <c r="I62" s="204">
        <f t="shared" ca="1" si="33"/>
        <v>13674642.139387256</v>
      </c>
      <c r="J62" s="204">
        <f t="shared" ca="1" si="33"/>
        <v>13986946.420956898</v>
      </c>
      <c r="K62" s="204">
        <f t="shared" ca="1" si="33"/>
        <v>14302702.930409526</v>
      </c>
      <c r="L62" s="204">
        <f t="shared" ca="1" si="33"/>
        <v>14621943.160031678</v>
      </c>
      <c r="M62" s="204">
        <f t="shared" ca="1" si="33"/>
        <v>14944698.86442546</v>
      </c>
      <c r="N62" s="204">
        <f t="shared" ca="1" si="33"/>
        <v>15238105.761387022</v>
      </c>
      <c r="O62" s="204">
        <f t="shared" ca="1" si="33"/>
        <v>15636676.883094253</v>
      </c>
      <c r="P62" s="204">
        <f t="shared" ca="1" si="33"/>
        <v>16038370.652517639</v>
      </c>
      <c r="Q62" s="204">
        <f t="shared" ca="1" si="33"/>
        <v>16443206.455831764</v>
      </c>
      <c r="R62" s="204">
        <f t="shared" ca="1" si="33"/>
        <v>16851203.787773993</v>
      </c>
      <c r="S62" s="204">
        <f t="shared" ca="1" si="33"/>
        <v>17262382.25221787</v>
      </c>
      <c r="T62" s="204">
        <f t="shared" ca="1" si="33"/>
        <v>17676761.562749445</v>
      </c>
      <c r="U62" s="204">
        <f t="shared" ca="1" si="33"/>
        <v>18094361.543246519</v>
      </c>
      <c r="V62" s="204">
        <f t="shared" ca="1" si="33"/>
        <v>18515202.128460839</v>
      </c>
      <c r="W62" s="204">
        <f t="shared" ca="1" si="33"/>
        <v>18939303.364603262</v>
      </c>
      <c r="X62" s="204">
        <f t="shared" ca="1" si="33"/>
        <v>19325367.330184177</v>
      </c>
      <c r="Y62" s="204">
        <f t="shared" ca="1" si="31"/>
        <v>19859547.06024342</v>
      </c>
      <c r="Z62" s="204">
        <f t="shared" ca="1" si="31"/>
        <v>20395907.292788602</v>
      </c>
      <c r="AA62" s="204">
        <f t="shared" ca="1" si="31"/>
        <v>20934454.877507001</v>
      </c>
      <c r="AB62" s="204">
        <f t="shared" ca="1" si="31"/>
        <v>21475196.683339499</v>
      </c>
      <c r="AC62" s="204">
        <f t="shared" ca="1" si="31"/>
        <v>22018139.59853147</v>
      </c>
      <c r="AD62" s="204">
        <f t="shared" ca="1" si="31"/>
        <v>22563290.530683771</v>
      </c>
      <c r="AE62" s="204">
        <f t="shared" ca="1" si="31"/>
        <v>23110656.40680388</v>
      </c>
      <c r="AF62" s="204">
        <f t="shared" ca="1" si="31"/>
        <v>23660244.173357166</v>
      </c>
      <c r="AG62" s="204">
        <f t="shared" ca="1" si="31"/>
        <v>24212060.796318263</v>
      </c>
      <c r="AH62" s="204">
        <f t="shared" ca="1" si="31"/>
        <v>24716538.130589776</v>
      </c>
      <c r="AI62" s="204">
        <f t="shared" ca="1" si="31"/>
        <v>25437278.740764733</v>
      </c>
      <c r="AJ62" s="204">
        <f t="shared" ca="1" si="31"/>
        <v>26158186.932298623</v>
      </c>
      <c r="AK62" s="204">
        <f t="shared" ca="1" si="31"/>
        <v>26879262.734453995</v>
      </c>
      <c r="AL62" s="204">
        <f t="shared" ca="1" si="31"/>
        <v>27600506.176497944</v>
      </c>
      <c r="AM62" s="204">
        <f t="shared" ca="1" si="31"/>
        <v>28321917.287702102</v>
      </c>
      <c r="AN62" s="204">
        <f t="shared" ca="1" si="31"/>
        <v>29043496.097342663</v>
      </c>
      <c r="AO62" s="204">
        <f t="shared" ca="1" si="31"/>
        <v>29765242.63470035</v>
      </c>
      <c r="AP62" s="204">
        <f t="shared" ca="1" si="31"/>
        <v>30487156.929060441</v>
      </c>
      <c r="AQ62" s="204">
        <f t="shared" ca="1" si="31"/>
        <v>31209239.009712756</v>
      </c>
      <c r="AR62" s="204">
        <f t="shared" ca="1" si="31"/>
        <v>31879118.324403081</v>
      </c>
      <c r="AS62" s="204">
        <f t="shared" ca="1" si="31"/>
        <v>32844095.439333837</v>
      </c>
      <c r="AT62" s="204">
        <f t="shared" ca="1" si="31"/>
        <v>33806057.679760925</v>
      </c>
      <c r="AU62" s="204">
        <f t="shared" ca="1" si="31"/>
        <v>34765011.993153147</v>
      </c>
      <c r="AV62" s="204">
        <f t="shared" ca="1" si="31"/>
        <v>35720965.312806621</v>
      </c>
      <c r="AW62" s="204">
        <f t="shared" ca="1" si="31"/>
        <v>36673924.55787193</v>
      </c>
      <c r="AX62" s="204">
        <f t="shared" ca="1" si="31"/>
        <v>37623896.633381061</v>
      </c>
      <c r="AY62" s="204">
        <f t="shared" ca="1" si="31"/>
        <v>38570888.430274397</v>
      </c>
      <c r="AZ62" s="204">
        <f t="shared" ca="1" si="31"/>
        <v>39514906.825427651</v>
      </c>
      <c r="BA62" s="204">
        <f t="shared" ca="1" si="31"/>
        <v>40455958.68167866</v>
      </c>
      <c r="BB62" s="204">
        <f t="shared" ca="1" si="31"/>
        <v>41328016.081879564</v>
      </c>
      <c r="BC62" s="204">
        <f t="shared" ca="1" si="31"/>
        <v>42553676.870104462</v>
      </c>
      <c r="BD62" s="204">
        <f t="shared" ca="1" si="31"/>
        <v>43771296.347283609</v>
      </c>
      <c r="BE62" s="204">
        <f t="shared" ca="1" si="31"/>
        <v>44980912.731730536</v>
      </c>
      <c r="BF62" s="204">
        <f t="shared" ca="1" si="31"/>
        <v>46182564.081642292</v>
      </c>
      <c r="BG62" s="204">
        <f t="shared" ca="1" si="31"/>
        <v>47376288.295726247</v>
      </c>
      <c r="BH62" s="204">
        <f t="shared" ca="1" si="31"/>
        <v>48562123.113824576</v>
      </c>
      <c r="BI62" s="204">
        <f t="shared" ca="1" si="31"/>
        <v>49740106.117536373</v>
      </c>
      <c r="BJ62" s="204">
        <f t="shared" ca="1" si="31"/>
        <v>50910274.730837435</v>
      </c>
      <c r="BK62" s="204">
        <f t="shared" ca="1" si="31"/>
        <v>52072666.220697746</v>
      </c>
      <c r="BL62" s="204">
        <f t="shared" ca="1" si="31"/>
        <v>53147767.100320615</v>
      </c>
      <c r="BM62" s="204">
        <f t="shared" ca="1" si="31"/>
        <v>54552613.53879334</v>
      </c>
      <c r="BN62" s="204">
        <f t="shared" ca="1" si="31"/>
        <v>55943389.2681688</v>
      </c>
      <c r="BO62" s="204">
        <f t="shared" ca="1" si="31"/>
        <v>57320194.111600056</v>
      </c>
      <c r="BP62" s="204">
        <f t="shared" ca="1" si="31"/>
        <v>58683127.271146141</v>
      </c>
      <c r="BQ62" s="204">
        <f t="shared" ca="1" si="32"/>
        <v>60032287.331376009</v>
      </c>
      <c r="BR62" s="204">
        <f t="shared" ca="1" si="32"/>
        <v>61367772.262952432</v>
      </c>
      <c r="BS62" s="204">
        <f t="shared" ca="1" si="32"/>
        <v>62689679.426195964</v>
      </c>
      <c r="BT62" s="204">
        <f t="shared" ca="1" si="32"/>
        <v>63998105.574629083</v>
      </c>
      <c r="BU62" s="204">
        <f t="shared" ca="1" si="32"/>
        <v>65293146.858500704</v>
      </c>
      <c r="BV62" s="204">
        <f t="shared" ca="1" si="32"/>
        <v>66488293.150936186</v>
      </c>
      <c r="BW62" s="204">
        <f t="shared" ca="1" si="32"/>
        <v>67923548.581755221</v>
      </c>
      <c r="BX62" s="204">
        <f t="shared" ca="1" si="32"/>
        <v>69339548.405369326</v>
      </c>
      <c r="BY62" s="204">
        <f t="shared" ca="1" si="32"/>
        <v>70736469.907013044</v>
      </c>
      <c r="BZ62" s="204">
        <f t="shared" ca="1" si="32"/>
        <v>72114488.950063959</v>
      </c>
      <c r="CA62" s="204">
        <f t="shared" ca="1" si="32"/>
        <v>73473779.986650318</v>
      </c>
      <c r="CB62" s="204">
        <f t="shared" ca="1" si="32"/>
        <v>74814516.068183064</v>
      </c>
      <c r="CC62" s="204">
        <f t="shared" ca="1" si="32"/>
        <v>76136868.855812624</v>
      </c>
      <c r="CD62" s="204">
        <f t="shared" ca="1" si="32"/>
        <v>77441008.630811155</v>
      </c>
      <c r="CE62" s="204">
        <f t="shared" ca="1" si="32"/>
        <v>78727104.304880559</v>
      </c>
      <c r="CF62" s="204">
        <f t="shared" ca="1" si="32"/>
        <v>79995323.430386975</v>
      </c>
    </row>
    <row r="63" spans="1:84" s="126" customFormat="1" x14ac:dyDescent="0.2">
      <c r="A63" s="120"/>
      <c r="B63" s="212" t="s">
        <v>177</v>
      </c>
      <c r="D63" s="204">
        <f ca="1">'Frequency &amp; Severity Prediction'!AH6</f>
        <v>11760821.798307084</v>
      </c>
      <c r="E63" s="204">
        <f ca="1">D63*(E$46/D$46)*(E14/D14)</f>
        <v>11879047.862395762</v>
      </c>
      <c r="F63" s="303">
        <f ca="1">E63*(F$46/E$46)*(F14/E14)*(1-('Case 5 Assumptions'!$C$173*'Case 5 Assumptions'!$C$174^('Program Case 5 - Forecasts'!F7)))</f>
        <v>11563038.017467991</v>
      </c>
      <c r="G63" s="303">
        <f ca="1">F63*(G$46/F$46)*(G14/F14)*(1-('Case 5 Assumptions'!$C$173*'Case 5 Assumptions'!$C$174^('Program Case 5 - Forecasts'!G7)))</f>
        <v>11611969.62217701</v>
      </c>
      <c r="H63" s="303">
        <f ca="1">G63*(H$46/G$46)*(H14/G14)*(1-('Case 5 Assumptions'!$C$173*'Case 5 Assumptions'!$C$174^('Program Case 5 - Forecasts'!H7)))</f>
        <v>11669087.006879592</v>
      </c>
      <c r="I63" s="303">
        <f ca="1">H63*(I$46/H$46)*(I14/H14)*(1-('Case 5 Assumptions'!$C$173*'Case 5 Assumptions'!$C$174^('Program Case 5 - Forecasts'!I7)))</f>
        <v>11734040.240892813</v>
      </c>
      <c r="J63" s="303">
        <f ca="1">I63*(J$46/I$46)*(J14/I14)*(1-('Case 5 Assumptions'!$C$173*'Case 5 Assumptions'!$C$174^('Program Case 5 - Forecasts'!J7)))</f>
        <v>11806510.176389528</v>
      </c>
      <c r="K63" s="303">
        <f ca="1">J63*(K$46/J$46)*(K14/J14)*(1-('Case 5 Assumptions'!$C$173*'Case 5 Assumptions'!$C$174^('Program Case 5 - Forecasts'!K7)))</f>
        <v>11886205.33852279</v>
      </c>
      <c r="L63" s="303">
        <f ca="1">K63*(L$46/K$46)*(L14/K14)*(1-('Case 5 Assumptions'!$C$173*'Case 5 Assumptions'!$C$174^('Program Case 5 - Forecasts'!L7)))</f>
        <v>11972859.173103653</v>
      </c>
      <c r="M63" s="303">
        <f ca="1">L63*(M$46/L$46)*(M14/L14)*(1-('Case 5 Assumptions'!$C$173*'Case 5 Assumptions'!$C$174^('Program Case 5 - Forecasts'!M7)))</f>
        <v>12066227.606465273</v>
      </c>
      <c r="N63" s="303">
        <f ca="1">M63*(N$46/M$46)*(N14/M14)*(1-('Case 5 Assumptions'!$C$173*'Case 5 Assumptions'!$C$174^('Program Case 5 - Forecasts'!N7)))</f>
        <v>12139879.085622147</v>
      </c>
      <c r="O63" s="303">
        <f ca="1">N63*(O$46/N$46)*(O14/N14)*(1-('Case 5 Assumptions'!$C$173*'Case 5 Assumptions'!$C$174^('Program Case 5 - Forecasts'!O7)))</f>
        <v>12300386.798790926</v>
      </c>
      <c r="P63" s="303">
        <f ca="1">O63*(P$46/O$46)*(P14/O14)*(1-('Case 5 Assumptions'!$C$173*'Case 5 Assumptions'!$C$174^('Program Case 5 - Forecasts'!P7)))</f>
        <v>12465296.152114399</v>
      </c>
      <c r="Q63" s="303">
        <f ca="1">P63*(Q$46/P$46)*(Q14/P14)*(1-('Case 5 Assumptions'!$C$173*'Case 5 Assumptions'!$C$174^('Program Case 5 - Forecasts'!Q7)))</f>
        <v>12634556.829105433</v>
      </c>
      <c r="R63" s="303">
        <f ca="1">Q63*(R$46/Q$46)*(R14/Q14)*(1-('Case 5 Assumptions'!$C$173*'Case 5 Assumptions'!$C$174^('Program Case 5 - Forecasts'!R7)))</f>
        <v>12808119.769187715</v>
      </c>
      <c r="S63" s="303">
        <f ca="1">R63*(S$46/R$46)*(S14/R14)*(1-('Case 5 Assumptions'!$C$173*'Case 5 Assumptions'!$C$174^('Program Case 5 - Forecasts'!S7)))</f>
        <v>12985937.21940881</v>
      </c>
      <c r="T63" s="303">
        <f ca="1">S63*(T$46/S$46)*(T14/S14)*(1-('Case 5 Assumptions'!$C$173*'Case 5 Assumptions'!$C$174^('Program Case 5 - Forecasts'!T7)))</f>
        <v>13167962.765417486</v>
      </c>
      <c r="U63" s="303">
        <f ca="1">T63*(U$46/T$46)*(U14/T14)*(1-('Case 5 Assumptions'!$C$173*'Case 5 Assumptions'!$C$174^('Program Case 5 - Forecasts'!U7)))</f>
        <v>13354151.346283644</v>
      </c>
      <c r="V63" s="303">
        <f ca="1">U63*(V$46/U$46)*(V14/U14)*(1-('Case 5 Assumptions'!$C$173*'Case 5 Assumptions'!$C$174^('Program Case 5 - Forecasts'!V7)))</f>
        <v>13544459.256851254</v>
      </c>
      <c r="W63" s="303">
        <f ca="1">V63*(W$46/V$46)*(W14/V14)*(1-('Case 5 Assumptions'!$C$173*'Case 5 Assumptions'!$C$174^('Program Case 5 - Forecasts'!W7)))</f>
        <v>13738844.140592765</v>
      </c>
      <c r="X63" s="303">
        <f ca="1">W63*(X$46/W$46)*(X14/W14)*(1-('Case 5 Assumptions'!$C$173*'Case 5 Assumptions'!$C$174^('Program Case 5 - Forecasts'!X7)))</f>
        <v>13907530.35563555</v>
      </c>
      <c r="Y63" s="204">
        <f t="shared" ca="1" si="31"/>
        <v>14291953.620882398</v>
      </c>
      <c r="Z63" s="204">
        <f t="shared" ca="1" si="31"/>
        <v>14677946.088100707</v>
      </c>
      <c r="AA63" s="204">
        <f t="shared" ca="1" si="31"/>
        <v>15065512.686678471</v>
      </c>
      <c r="AB63" s="204">
        <f t="shared" ca="1" si="31"/>
        <v>15454658.359859576</v>
      </c>
      <c r="AC63" s="204">
        <f t="shared" ca="1" si="31"/>
        <v>15845388.06478041</v>
      </c>
      <c r="AD63" s="204">
        <f t="shared" ca="1" si="31"/>
        <v>16237706.772506567</v>
      </c>
      <c r="AE63" s="204">
        <f t="shared" ca="1" si="31"/>
        <v>16631619.468069645</v>
      </c>
      <c r="AF63" s="204">
        <f t="shared" ca="1" si="31"/>
        <v>17027131.150504142</v>
      </c>
      <c r="AG63" s="204">
        <f t="shared" ca="1" si="31"/>
        <v>17424246.832884427</v>
      </c>
      <c r="AH63" s="204">
        <f t="shared" ca="1" si="31"/>
        <v>17787294.72326801</v>
      </c>
      <c r="AI63" s="204">
        <f t="shared" ca="1" si="31"/>
        <v>18305976.813149501</v>
      </c>
      <c r="AJ63" s="204">
        <f t="shared" ca="1" si="31"/>
        <v>18824779.503213987</v>
      </c>
      <c r="AK63" s="204">
        <f t="shared" ca="1" si="31"/>
        <v>19343702.814520307</v>
      </c>
      <c r="AL63" s="204">
        <f t="shared" ca="1" si="31"/>
        <v>19862746.768130563</v>
      </c>
      <c r="AM63" s="204">
        <f t="shared" ca="1" si="31"/>
        <v>20381911.385110136</v>
      </c>
      <c r="AN63" s="204">
        <f t="shared" ca="1" si="31"/>
        <v>20901196.686527684</v>
      </c>
      <c r="AO63" s="204">
        <f t="shared" ca="1" si="31"/>
        <v>21420602.693455122</v>
      </c>
      <c r="AP63" s="204">
        <f t="shared" ca="1" si="31"/>
        <v>21940129.426967643</v>
      </c>
      <c r="AQ63" s="204">
        <f t="shared" ca="1" si="31"/>
        <v>22459776.908143714</v>
      </c>
      <c r="AR63" s="204">
        <f t="shared" ca="1" si="31"/>
        <v>22941856.588415395</v>
      </c>
      <c r="AS63" s="204">
        <f t="shared" ca="1" si="31"/>
        <v>23636303.855010521</v>
      </c>
      <c r="AT63" s="204">
        <f t="shared" ca="1" si="31"/>
        <v>24328581.462526895</v>
      </c>
      <c r="AU63" s="204">
        <f t="shared" ca="1" si="31"/>
        <v>25018694.410721123</v>
      </c>
      <c r="AV63" s="204">
        <f t="shared" ca="1" si="31"/>
        <v>25706647.689150456</v>
      </c>
      <c r="AW63" s="204">
        <f t="shared" ca="1" si="31"/>
        <v>26392446.27719225</v>
      </c>
      <c r="AX63" s="204">
        <f t="shared" ca="1" si="31"/>
        <v>27076095.144063413</v>
      </c>
      <c r="AY63" s="204">
        <f t="shared" ca="1" si="31"/>
        <v>27757599.248839796</v>
      </c>
      <c r="AZ63" s="204">
        <f t="shared" ca="1" si="31"/>
        <v>28436963.540475592</v>
      </c>
      <c r="BA63" s="204">
        <f t="shared" ca="1" si="31"/>
        <v>29114192.957822628</v>
      </c>
      <c r="BB63" s="204">
        <f t="shared" ca="1" si="31"/>
        <v>29741770.408638168</v>
      </c>
      <c r="BC63" s="204">
        <f t="shared" ca="1" si="31"/>
        <v>30623819.082110275</v>
      </c>
      <c r="BD63" s="204">
        <f t="shared" ca="1" si="31"/>
        <v>31500080.813706588</v>
      </c>
      <c r="BE63" s="204">
        <f t="shared" ca="1" si="31"/>
        <v>32370583.107295301</v>
      </c>
      <c r="BF63" s="204">
        <f t="shared" ca="1" si="31"/>
        <v>33235353.351516519</v>
      </c>
      <c r="BG63" s="204">
        <f t="shared" ca="1" si="31"/>
        <v>34094418.82023336</v>
      </c>
      <c r="BH63" s="204">
        <f t="shared" ca="1" si="31"/>
        <v>34947806.672981352</v>
      </c>
      <c r="BI63" s="204">
        <f t="shared" ca="1" si="31"/>
        <v>35795543.955416143</v>
      </c>
      <c r="BJ63" s="204">
        <f t="shared" ca="1" si="31"/>
        <v>36637657.599759549</v>
      </c>
      <c r="BK63" s="204">
        <f t="shared" ca="1" si="31"/>
        <v>37474174.425243899</v>
      </c>
      <c r="BL63" s="204">
        <f t="shared" ca="1" si="31"/>
        <v>38247872.428664103</v>
      </c>
      <c r="BM63" s="204">
        <f t="shared" ca="1" si="31"/>
        <v>39258872.331240334</v>
      </c>
      <c r="BN63" s="204">
        <f t="shared" ca="1" si="31"/>
        <v>40259746.226349175</v>
      </c>
      <c r="BO63" s="204">
        <f t="shared" ca="1" si="31"/>
        <v>41250565.951876409</v>
      </c>
      <c r="BP63" s="204">
        <f t="shared" ca="1" si="31"/>
        <v>42231402.898736596</v>
      </c>
      <c r="BQ63" s="204">
        <f t="shared" ca="1" si="32"/>
        <v>43202328.013466567</v>
      </c>
      <c r="BR63" s="204">
        <f t="shared" ca="1" si="32"/>
        <v>44163411.800804645</v>
      </c>
      <c r="BS63" s="204">
        <f t="shared" ca="1" si="32"/>
        <v>45114724.326255426</v>
      </c>
      <c r="BT63" s="204">
        <f t="shared" ca="1" si="32"/>
        <v>46056335.218640327</v>
      </c>
      <c r="BU63" s="204">
        <f t="shared" ca="1" si="32"/>
        <v>46988313.67263405</v>
      </c>
      <c r="BV63" s="204">
        <f t="shared" ca="1" si="32"/>
        <v>47848402.54222624</v>
      </c>
      <c r="BW63" s="204">
        <f t="shared" ca="1" si="32"/>
        <v>48881286.322967105</v>
      </c>
      <c r="BX63" s="204">
        <f t="shared" ca="1" si="32"/>
        <v>49900312.776333869</v>
      </c>
      <c r="BY63" s="204">
        <f t="shared" ca="1" si="32"/>
        <v>50905609.485918574</v>
      </c>
      <c r="BZ63" s="204">
        <f t="shared" ca="1" si="32"/>
        <v>51897303.012071669</v>
      </c>
      <c r="CA63" s="204">
        <f t="shared" ca="1" si="32"/>
        <v>52875518.899535894</v>
      </c>
      <c r="CB63" s="204">
        <f t="shared" ca="1" si="32"/>
        <v>53840381.685025558</v>
      </c>
      <c r="CC63" s="204">
        <f t="shared" ca="1" si="32"/>
        <v>54792014.904751904</v>
      </c>
      <c r="CD63" s="204">
        <f t="shared" ca="1" si="32"/>
        <v>55730541.101894617</v>
      </c>
      <c r="CE63" s="204">
        <f t="shared" ca="1" si="32"/>
        <v>56656081.834020071</v>
      </c>
      <c r="CF63" s="204">
        <f t="shared" ca="1" si="32"/>
        <v>57568757.680446535</v>
      </c>
    </row>
    <row r="64" spans="1:84" s="126" customFormat="1" x14ac:dyDescent="0.2">
      <c r="A64" s="120"/>
      <c r="B64" s="212" t="s">
        <v>178</v>
      </c>
      <c r="D64" s="204">
        <f ca="1">'Frequency &amp; Severity Prediction'!AH7</f>
        <v>12753302.63210329</v>
      </c>
      <c r="E64" s="204">
        <f ca="1">D64*(E$46/D$46)*(E15/D15)</f>
        <v>13230552.905379571</v>
      </c>
      <c r="F64" s="204">
        <f t="shared" ref="F64:X64" ca="1" si="34">E64*(F$46/E$46)*(F15/E15)</f>
        <v>13547853.918488495</v>
      </c>
      <c r="G64" s="204">
        <f t="shared" ca="1" si="34"/>
        <v>13868689.826279491</v>
      </c>
      <c r="H64" s="204">
        <f t="shared" ca="1" si="34"/>
        <v>18014520.189404123</v>
      </c>
      <c r="I64" s="204">
        <f t="shared" ca="1" si="34"/>
        <v>14521095.992230479</v>
      </c>
      <c r="J64" s="204">
        <f t="shared" ca="1" si="34"/>
        <v>14852731.760481784</v>
      </c>
      <c r="K64" s="204">
        <f t="shared" ca="1" si="34"/>
        <v>15188033.44788219</v>
      </c>
      <c r="L64" s="204">
        <f t="shared" ca="1" si="34"/>
        <v>15527034.496075811</v>
      </c>
      <c r="M64" s="204">
        <f t="shared" ca="1" si="34"/>
        <v>15869768.625259545</v>
      </c>
      <c r="N64" s="204">
        <f t="shared" ca="1" si="34"/>
        <v>16181337.269771963</v>
      </c>
      <c r="O64" s="204">
        <f t="shared" ca="1" si="34"/>
        <v>16604579.754587807</v>
      </c>
      <c r="P64" s="204">
        <f t="shared" ca="1" si="34"/>
        <v>17031138.177530147</v>
      </c>
      <c r="Q64" s="204">
        <f t="shared" ca="1" si="34"/>
        <v>17461033.124768566</v>
      </c>
      <c r="R64" s="204">
        <f t="shared" ca="1" si="34"/>
        <v>17894285.297755413</v>
      </c>
      <c r="S64" s="204">
        <f t="shared" ca="1" si="34"/>
        <v>18330915.513834689</v>
      </c>
      <c r="T64" s="204">
        <f t="shared" ca="1" si="34"/>
        <v>18770944.70685406</v>
      </c>
      <c r="U64" s="204">
        <f t="shared" ca="1" si="34"/>
        <v>19214393.927779946</v>
      </c>
      <c r="V64" s="204">
        <f t="shared" ca="1" si="34"/>
        <v>19661284.345315758</v>
      </c>
      <c r="W64" s="204">
        <f t="shared" ca="1" si="34"/>
        <v>20111637.246523287</v>
      </c>
      <c r="X64" s="204">
        <f t="shared" ca="1" si="34"/>
        <v>20521598.38818961</v>
      </c>
      <c r="Y64" s="204">
        <f t="shared" ca="1" si="31"/>
        <v>21088843.589799076</v>
      </c>
      <c r="Z64" s="204">
        <f t="shared" ca="1" si="31"/>
        <v>21658404.265962604</v>
      </c>
      <c r="AA64" s="204">
        <f t="shared" ca="1" si="31"/>
        <v>22230287.690359857</v>
      </c>
      <c r="AB64" s="204">
        <f t="shared" ca="1" si="31"/>
        <v>22804501.157115892</v>
      </c>
      <c r="AC64" s="204">
        <f t="shared" ca="1" si="31"/>
        <v>23381051.980855208</v>
      </c>
      <c r="AD64" s="204">
        <f t="shared" ca="1" si="31"/>
        <v>23959947.496755868</v>
      </c>
      <c r="AE64" s="204">
        <f t="shared" ca="1" si="31"/>
        <v>24541195.060603827</v>
      </c>
      <c r="AF64" s="204">
        <f t="shared" ca="1" si="31"/>
        <v>25124802.048847355</v>
      </c>
      <c r="AG64" s="204">
        <f t="shared" ca="1" si="31"/>
        <v>25710775.858651608</v>
      </c>
      <c r="AH64" s="204">
        <f t="shared" ca="1" si="31"/>
        <v>26246480.100283004</v>
      </c>
      <c r="AI64" s="204">
        <f t="shared" ca="1" si="31"/>
        <v>27011834.211869158</v>
      </c>
      <c r="AJ64" s="204">
        <f t="shared" ca="1" si="31"/>
        <v>27777366.278020762</v>
      </c>
      <c r="AK64" s="204">
        <f t="shared" ca="1" si="31"/>
        <v>28543076.329811696</v>
      </c>
      <c r="AL64" s="204">
        <f t="shared" ca="1" si="31"/>
        <v>29308964.398320682</v>
      </c>
      <c r="AM64" s="204">
        <f t="shared" ca="1" si="31"/>
        <v>30075030.514631253</v>
      </c>
      <c r="AN64" s="204">
        <f t="shared" ref="AN64:CF64" ca="1" si="35">AM64*(AN$46/AM$46)*(AN15/AM15)</f>
        <v>30841274.709831778</v>
      </c>
      <c r="AO64" s="204">
        <f t="shared" ca="1" si="35"/>
        <v>31607697.015015453</v>
      </c>
      <c r="AP64" s="204">
        <f t="shared" ca="1" si="35"/>
        <v>32374297.46128029</v>
      </c>
      <c r="AQ64" s="204">
        <f t="shared" ca="1" si="35"/>
        <v>33141076.07972914</v>
      </c>
      <c r="AR64" s="204">
        <f t="shared" ca="1" si="35"/>
        <v>33852420.605799764</v>
      </c>
      <c r="AS64" s="204">
        <f t="shared" ca="1" si="35"/>
        <v>34877129.345771439</v>
      </c>
      <c r="AT64" s="204">
        <f t="shared" ca="1" si="35"/>
        <v>35898636.59193977</v>
      </c>
      <c r="AU64" s="204">
        <f t="shared" ca="1" si="35"/>
        <v>36916949.721818551</v>
      </c>
      <c r="AV64" s="204">
        <f t="shared" ca="1" si="35"/>
        <v>37932076.097871684</v>
      </c>
      <c r="AW64" s="204">
        <f t="shared" ca="1" si="35"/>
        <v>38944023.067541845</v>
      </c>
      <c r="AX64" s="204">
        <f t="shared" ca="1" si="35"/>
        <v>39952797.96327924</v>
      </c>
      <c r="AY64" s="204">
        <f t="shared" ca="1" si="35"/>
        <v>40958408.102570184</v>
      </c>
      <c r="AZ64" s="204">
        <f t="shared" ca="1" si="35"/>
        <v>41960860.787965715</v>
      </c>
      <c r="BA64" s="204">
        <f t="shared" ca="1" si="35"/>
        <v>42960163.307110101</v>
      </c>
      <c r="BB64" s="204">
        <f t="shared" ca="1" si="35"/>
        <v>43886200.646147907</v>
      </c>
      <c r="BC64" s="204">
        <f t="shared" ca="1" si="35"/>
        <v>45187729.25496342</v>
      </c>
      <c r="BD64" s="204">
        <f t="shared" ca="1" si="35"/>
        <v>46480718.799399145</v>
      </c>
      <c r="BE64" s="204">
        <f t="shared" ca="1" si="35"/>
        <v>47765209.863464065</v>
      </c>
      <c r="BF64" s="204">
        <f t="shared" ca="1" si="35"/>
        <v>49041242.861139551</v>
      </c>
      <c r="BG64" s="204">
        <f t="shared" ca="1" si="35"/>
        <v>50308858.037044957</v>
      </c>
      <c r="BH64" s="204">
        <f t="shared" ca="1" si="35"/>
        <v>51568095.467100769</v>
      </c>
      <c r="BI64" s="204">
        <f t="shared" ca="1" si="35"/>
        <v>52818995.059189215</v>
      </c>
      <c r="BJ64" s="204">
        <f t="shared" ca="1" si="35"/>
        <v>54061596.553812414</v>
      </c>
      <c r="BK64" s="204">
        <f t="shared" ca="1" si="35"/>
        <v>55295939.524748072</v>
      </c>
      <c r="BL64" s="204">
        <f t="shared" ca="1" si="35"/>
        <v>56437588.638136469</v>
      </c>
      <c r="BM64" s="204">
        <f t="shared" ca="1" si="35"/>
        <v>57929394.403835267</v>
      </c>
      <c r="BN64" s="204">
        <f t="shared" ca="1" si="35"/>
        <v>59406258.490227401</v>
      </c>
      <c r="BO64" s="204">
        <f t="shared" ca="1" si="35"/>
        <v>60868286.899471685</v>
      </c>
      <c r="BP64" s="204">
        <f t="shared" ca="1" si="35"/>
        <v>62315584.974187478</v>
      </c>
      <c r="BQ64" s="204">
        <f t="shared" ca="1" si="35"/>
        <v>63748257.401281744</v>
      </c>
      <c r="BR64" s="204">
        <f t="shared" ca="1" si="35"/>
        <v>65166408.215754725</v>
      </c>
      <c r="BS64" s="204">
        <f t="shared" ca="1" si="35"/>
        <v>66570140.804484569</v>
      </c>
      <c r="BT64" s="204">
        <f t="shared" ca="1" si="35"/>
        <v>67959557.909990847</v>
      </c>
      <c r="BU64" s="204">
        <f t="shared" ca="1" si="35"/>
        <v>69334761.634177223</v>
      </c>
      <c r="BV64" s="204">
        <f t="shared" ca="1" si="35"/>
        <v>70603886.914408639</v>
      </c>
      <c r="BW64" s="204">
        <f t="shared" ca="1" si="35"/>
        <v>72127983.974635407</v>
      </c>
      <c r="BX64" s="204">
        <f t="shared" ca="1" si="35"/>
        <v>73631633.514717877</v>
      </c>
      <c r="BY64" s="204">
        <f t="shared" ca="1" si="35"/>
        <v>75115023.793762356</v>
      </c>
      <c r="BZ64" s="204">
        <f t="shared" ca="1" si="35"/>
        <v>76578341.561005995</v>
      </c>
      <c r="CA64" s="204">
        <f t="shared" ca="1" si="35"/>
        <v>78021772.067080885</v>
      </c>
      <c r="CB64" s="204">
        <f t="shared" ca="1" si="35"/>
        <v>79445499.075198114</v>
      </c>
      <c r="CC64" s="204">
        <f t="shared" ca="1" si="35"/>
        <v>80849704.872251824</v>
      </c>
      <c r="CD64" s="204">
        <f t="shared" ca="1" si="35"/>
        <v>82234570.279843986</v>
      </c>
      <c r="CE64" s="204">
        <f t="shared" ca="1" si="35"/>
        <v>83600274.665230647</v>
      </c>
      <c r="CF64" s="204">
        <f t="shared" ca="1" si="35"/>
        <v>84946995.952189788</v>
      </c>
    </row>
    <row r="65" spans="1:84" s="126" customFormat="1" x14ac:dyDescent="0.2">
      <c r="A65" s="120"/>
      <c r="B65" s="214" t="s">
        <v>179</v>
      </c>
      <c r="D65" s="204">
        <f>Control!$B$47*Control!$C35</f>
        <v>2017783833.7560976</v>
      </c>
      <c r="E65" s="204">
        <f t="shared" ref="E65:BP70" ca="1" si="36">D65*(E$74/D$74)*(E10/D10)</f>
        <v>2086026105.3306286</v>
      </c>
      <c r="F65" s="204">
        <f t="shared" ca="1" si="36"/>
        <v>2136054112.5746753</v>
      </c>
      <c r="G65" s="204">
        <f t="shared" ca="1" si="36"/>
        <v>2186639457.2663054</v>
      </c>
      <c r="H65" s="204">
        <f t="shared" ca="1" si="36"/>
        <v>2237787239.8022952</v>
      </c>
      <c r="I65" s="204">
        <f t="shared" ca="1" si="36"/>
        <v>2289502603.1367297</v>
      </c>
      <c r="J65" s="204">
        <f t="shared" ca="1" si="36"/>
        <v>2341790733.1174741</v>
      </c>
      <c r="K65" s="204">
        <f t="shared" ca="1" si="36"/>
        <v>2394656858.8252106</v>
      </c>
      <c r="L65" s="204">
        <f t="shared" ca="1" si="36"/>
        <v>2448106252.9150677</v>
      </c>
      <c r="M65" s="204">
        <f t="shared" ca="1" si="36"/>
        <v>2502144231.9608512</v>
      </c>
      <c r="N65" s="204">
        <f t="shared" ca="1" si="36"/>
        <v>2551268431.8868513</v>
      </c>
      <c r="O65" s="204">
        <f t="shared" ca="1" si="36"/>
        <v>2617999949.3468556</v>
      </c>
      <c r="P65" s="204">
        <f t="shared" ca="1" si="36"/>
        <v>2685254281.9563861</v>
      </c>
      <c r="Q65" s="204">
        <f t="shared" ca="1" si="36"/>
        <v>2753034675.4820752</v>
      </c>
      <c r="R65" s="204">
        <f t="shared" ca="1" si="36"/>
        <v>2821344393.8668833</v>
      </c>
      <c r="S65" s="204">
        <f t="shared" ca="1" si="36"/>
        <v>2890186719.3261003</v>
      </c>
      <c r="T65" s="204">
        <f t="shared" ca="1" si="36"/>
        <v>2959564952.4438372</v>
      </c>
      <c r="U65" s="204">
        <f t="shared" ca="1" si="36"/>
        <v>3029482412.27001</v>
      </c>
      <c r="V65" s="204">
        <f t="shared" ca="1" si="36"/>
        <v>3099942436.4178114</v>
      </c>
      <c r="W65" s="204">
        <f t="shared" ca="1" si="36"/>
        <v>3170948381.1616855</v>
      </c>
      <c r="X65" s="204">
        <f t="shared" ca="1" si="36"/>
        <v>3235585864.5535831</v>
      </c>
      <c r="Y65" s="204">
        <f t="shared" ca="1" si="36"/>
        <v>3325021907.5627728</v>
      </c>
      <c r="Z65" s="204">
        <f t="shared" ca="1" si="36"/>
        <v>3414823025.2895908</v>
      </c>
      <c r="AA65" s="204">
        <f t="shared" ca="1" si="36"/>
        <v>3504990364.5557737</v>
      </c>
      <c r="AB65" s="204">
        <f t="shared" ca="1" si="36"/>
        <v>3595525075.4066296</v>
      </c>
      <c r="AC65" s="204">
        <f t="shared" ca="1" si="36"/>
        <v>3686428311.1195579</v>
      </c>
      <c r="AD65" s="204">
        <f t="shared" ca="1" si="36"/>
        <v>3777701228.212585</v>
      </c>
      <c r="AE65" s="204">
        <f t="shared" ca="1" si="36"/>
        <v>3869344986.4529276</v>
      </c>
      <c r="AF65" s="204">
        <f t="shared" ca="1" si="36"/>
        <v>3961360748.8655763</v>
      </c>
      <c r="AG65" s="204">
        <f t="shared" ca="1" si="36"/>
        <v>4053749681.7418966</v>
      </c>
      <c r="AH65" s="204">
        <f t="shared" ca="1" si="36"/>
        <v>4138212745.4378262</v>
      </c>
      <c r="AI65" s="204">
        <f t="shared" ca="1" si="36"/>
        <v>4258884093.6429105</v>
      </c>
      <c r="AJ65" s="204">
        <f t="shared" ca="1" si="36"/>
        <v>4379583499.4712667</v>
      </c>
      <c r="AK65" s="204">
        <f t="shared" ca="1" si="36"/>
        <v>4500310967.8222303</v>
      </c>
      <c r="AL65" s="204">
        <f t="shared" ca="1" si="36"/>
        <v>4621066503.5959005</v>
      </c>
      <c r="AM65" s="204">
        <f t="shared" ca="1" si="36"/>
        <v>4741850111.6931353</v>
      </c>
      <c r="AN65" s="204">
        <f t="shared" ca="1" si="36"/>
        <v>4862661797.0155563</v>
      </c>
      <c r="AO65" s="204">
        <f t="shared" ca="1" si="36"/>
        <v>4983501564.4655437</v>
      </c>
      <c r="AP65" s="204">
        <f t="shared" ca="1" si="36"/>
        <v>5104369418.9462385</v>
      </c>
      <c r="AQ65" s="204">
        <f t="shared" ca="1" si="36"/>
        <v>5225265365.3615456</v>
      </c>
      <c r="AR65" s="204">
        <f t="shared" ca="1" si="36"/>
        <v>5337421165.7940435</v>
      </c>
      <c r="AS65" s="204">
        <f t="shared" ca="1" si="36"/>
        <v>5498984268.804821</v>
      </c>
      <c r="AT65" s="204">
        <f t="shared" ca="1" si="36"/>
        <v>5660042600.7982731</v>
      </c>
      <c r="AU65" s="204">
        <f t="shared" ca="1" si="36"/>
        <v>5820597324.9673882</v>
      </c>
      <c r="AV65" s="204">
        <f t="shared" ca="1" si="36"/>
        <v>5980649602.1322737</v>
      </c>
      <c r="AW65" s="204">
        <f t="shared" ca="1" si="36"/>
        <v>6140200590.7446899</v>
      </c>
      <c r="AX65" s="204">
        <f t="shared" ca="1" si="36"/>
        <v>6299251446.8925657</v>
      </c>
      <c r="AY65" s="204">
        <f t="shared" ca="1" si="36"/>
        <v>6457803324.3045168</v>
      </c>
      <c r="AZ65" s="204">
        <f t="shared" ca="1" si="36"/>
        <v>6615857374.354353</v>
      </c>
      <c r="BA65" s="204">
        <f t="shared" ca="1" si="36"/>
        <v>6773414746.0655708</v>
      </c>
      <c r="BB65" s="204">
        <f t="shared" ca="1" si="36"/>
        <v>6919420591.5928822</v>
      </c>
      <c r="BC65" s="204">
        <f t="shared" ca="1" si="36"/>
        <v>7124629147.4439306</v>
      </c>
      <c r="BD65" s="204">
        <f t="shared" ca="1" si="36"/>
        <v>7328491371.7139235</v>
      </c>
      <c r="BE65" s="204">
        <f t="shared" ca="1" si="36"/>
        <v>7531013663.1756706</v>
      </c>
      <c r="BF65" s="204">
        <f t="shared" ca="1" si="36"/>
        <v>7732202393.7941818</v>
      </c>
      <c r="BG65" s="204">
        <f t="shared" ca="1" si="36"/>
        <v>7932063908.8316069</v>
      </c>
      <c r="BH65" s="204">
        <f t="shared" ca="1" si="36"/>
        <v>8130604526.9517918</v>
      </c>
      <c r="BI65" s="204">
        <f t="shared" ca="1" si="36"/>
        <v>8327830540.32444</v>
      </c>
      <c r="BJ65" s="204">
        <f t="shared" ca="1" si="36"/>
        <v>8523748214.7288771</v>
      </c>
      <c r="BK65" s="204">
        <f t="shared" ca="1" si="36"/>
        <v>8718363789.6574364</v>
      </c>
      <c r="BL65" s="204">
        <f t="shared" ca="1" si="36"/>
        <v>8898364570.4779758</v>
      </c>
      <c r="BM65" s="204">
        <f t="shared" ca="1" si="36"/>
        <v>9133573619.834116</v>
      </c>
      <c r="BN65" s="204">
        <f t="shared" ca="1" si="36"/>
        <v>9366426854.3339825</v>
      </c>
      <c r="BO65" s="204">
        <f t="shared" ca="1" si="36"/>
        <v>9596940987.0561695</v>
      </c>
      <c r="BP65" s="204">
        <f t="shared" ca="1" si="36"/>
        <v>9825132627.0914326</v>
      </c>
      <c r="BQ65" s="204">
        <f t="shared" ref="BQ65:CF69" ca="1" si="37">BP65*(BQ$74/BP$74)*(BQ10/BP10)</f>
        <v>10051018280.146103</v>
      </c>
      <c r="BR65" s="204">
        <f t="shared" ca="1" si="37"/>
        <v>10274614349.142107</v>
      </c>
      <c r="BS65" s="204">
        <f t="shared" ca="1" si="37"/>
        <v>10495937134.813686</v>
      </c>
      <c r="BT65" s="204">
        <f t="shared" ca="1" si="37"/>
        <v>10715002836.300776</v>
      </c>
      <c r="BU65" s="204">
        <f t="shared" ca="1" si="37"/>
        <v>10931827551.739103</v>
      </c>
      <c r="BV65" s="204">
        <f t="shared" ca="1" si="37"/>
        <v>11131927160.911242</v>
      </c>
      <c r="BW65" s="204">
        <f t="shared" ca="1" si="37"/>
        <v>11372227492.834484</v>
      </c>
      <c r="BX65" s="204">
        <f t="shared" ca="1" si="37"/>
        <v>11609303918.612955</v>
      </c>
      <c r="BY65" s="204">
        <f t="shared" ca="1" si="37"/>
        <v>11843186120.559505</v>
      </c>
      <c r="BZ65" s="204">
        <f t="shared" ca="1" si="37"/>
        <v>12073903542.929901</v>
      </c>
      <c r="CA65" s="204">
        <f t="shared" ca="1" si="37"/>
        <v>12301485393.698856</v>
      </c>
      <c r="CB65" s="204">
        <f t="shared" ca="1" si="37"/>
        <v>12525960646.323353</v>
      </c>
      <c r="CC65" s="204">
        <f t="shared" ca="1" si="37"/>
        <v>12747358041.493406</v>
      </c>
      <c r="CD65" s="204">
        <f t="shared" ca="1" si="37"/>
        <v>12965706088.870323</v>
      </c>
      <c r="CE65" s="204">
        <f t="shared" ca="1" si="37"/>
        <v>13181033068.812538</v>
      </c>
      <c r="CF65" s="204">
        <f t="shared" ca="1" si="37"/>
        <v>13393367034.089151</v>
      </c>
    </row>
    <row r="66" spans="1:84" s="126" customFormat="1" x14ac:dyDescent="0.2">
      <c r="A66" s="120"/>
      <c r="B66" s="214" t="s">
        <v>180</v>
      </c>
      <c r="D66" s="204">
        <f>Control!$B$47*Control!$C36</f>
        <v>4792236605.1707315</v>
      </c>
      <c r="E66" s="204">
        <f ca="1">D66*(E$74/D$74)*(E11/D11)</f>
        <v>5079444091.5068502</v>
      </c>
      <c r="F66" s="303">
        <f ca="1">E66*(F$74/E$74)*(F11/E11)*(1-('Case 5 Assumptions'!$C$173*'Case 5 Assumptions'!$C$174^('Program Case 5 - Forecasts'!F7)))</f>
        <v>4944319260.100317</v>
      </c>
      <c r="G66" s="303">
        <f ca="1">F66*(G$74/F$74)*(G11/F11)*(1-('Case 5 Assumptions'!$C$173*'Case 5 Assumptions'!$C$174^('Program Case 5 - Forecasts'!G7)))</f>
        <v>4965242262.7943296</v>
      </c>
      <c r="H66" s="303">
        <f ca="1">G66*(H$74/G$74)*(H11/G11)*(1-('Case 5 Assumptions'!$C$173*'Case 5 Assumptions'!$C$174^('Program Case 5 - Forecasts'!H7)))</f>
        <v>4989665479.6725321</v>
      </c>
      <c r="I66" s="303">
        <f ca="1">H66*(I$74/H$74)*(I11/H11)*(1-('Case 5 Assumptions'!$C$173*'Case 5 Assumptions'!$C$174^('Program Case 5 - Forecasts'!I7)))</f>
        <v>5017439281.4582062</v>
      </c>
      <c r="J66" s="303">
        <f ca="1">I66*(J$74/I$74)*(J11/I11)*(1-('Case 5 Assumptions'!$C$173*'Case 5 Assumptions'!$C$174^('Program Case 5 - Forecasts'!J7)))</f>
        <v>5048427201.5284624</v>
      </c>
      <c r="K66" s="303">
        <f ca="1">J66*(K$74/J$74)*(K11/J11)*(1-('Case 5 Assumptions'!$C$173*'Case 5 Assumptions'!$C$174^('Program Case 5 - Forecasts'!K7)))</f>
        <v>5082504606.1410761</v>
      </c>
      <c r="L66" s="303">
        <f ca="1">K66*(L$74/K$74)*(L11/K11)*(1-('Case 5 Assumptions'!$C$173*'Case 5 Assumptions'!$C$174^('Program Case 5 - Forecasts'!L7)))</f>
        <v>5119557517.5500393</v>
      </c>
      <c r="M66" s="303">
        <f ca="1">L66*(M$74/L$74)*(M11/L11)*(1-('Case 5 Assumptions'!$C$173*'Case 5 Assumptions'!$C$174^('Program Case 5 - Forecasts'!M7)))</f>
        <v>5159481570.6109962</v>
      </c>
      <c r="N66" s="303">
        <f ca="1">M66*(N$74/M$74)*(N11/M11)*(1-('Case 5 Assumptions'!$C$173*'Case 5 Assumptions'!$C$174^('Program Case 5 - Forecasts'!N7)))</f>
        <v>5190974715.0925837</v>
      </c>
      <c r="O66" s="303">
        <f ca="1">N66*(O$74/N$74)*(O11/N11)*(1-('Case 5 Assumptions'!$C$173*'Case 5 Assumptions'!$C$174^('Program Case 5 - Forecasts'!O7)))</f>
        <v>5259607316.3532715</v>
      </c>
      <c r="P66" s="303">
        <f ca="1">O66*(P$74/O$74)*(P11/O11)*(1-('Case 5 Assumptions'!$C$173*'Case 5 Assumptions'!$C$174^('Program Case 5 - Forecasts'!P7)))</f>
        <v>5330122045.3177691</v>
      </c>
      <c r="Q66" s="303">
        <f ca="1">P66*(Q$74/P$74)*(Q11/P11)*(1-('Case 5 Assumptions'!$C$173*'Case 5 Assumptions'!$C$174^('Program Case 5 - Forecasts'!Q7)))</f>
        <v>5402497386.8119459</v>
      </c>
      <c r="R66" s="303">
        <f ca="1">Q66*(R$74/Q$74)*(R11/Q11)*(1-('Case 5 Assumptions'!$C$173*'Case 5 Assumptions'!$C$174^('Program Case 5 - Forecasts'!R7)))</f>
        <v>5476712362.6852484</v>
      </c>
      <c r="S66" s="303">
        <f ca="1">R66*(S$74/R$74)*(S11/R11)*(1-('Case 5 Assumptions'!$C$173*'Case 5 Assumptions'!$C$174^('Program Case 5 - Forecasts'!S7)))</f>
        <v>5552746553.9230442</v>
      </c>
      <c r="T66" s="303">
        <f ca="1">S66*(T$74/S$74)*(T11/S11)*(1-('Case 5 Assumptions'!$C$173*'Case 5 Assumptions'!$C$174^('Program Case 5 - Forecasts'!T7)))</f>
        <v>5630580113.8924389</v>
      </c>
      <c r="U66" s="303">
        <f ca="1">T66*(U$74/T$74)*(U11/T11)*(1-('Case 5 Assumptions'!$C$173*'Case 5 Assumptions'!$C$174^('Program Case 5 - Forecasts'!U7)))</f>
        <v>5710193774.6792154</v>
      </c>
      <c r="V66" s="303">
        <f ca="1">U66*(V$74/U$74)*(V11/U11)*(1-('Case 5 Assumptions'!$C$173*'Case 5 Assumptions'!$C$174^('Program Case 5 - Forecasts'!V7)))</f>
        <v>5791568848.0939531</v>
      </c>
      <c r="W66" s="303">
        <f ca="1">V66*(W$74/V$74)*(W11/V11)*(1-('Case 5 Assumptions'!$C$173*'Case 5 Assumptions'!$C$174^('Program Case 5 - Forecasts'!W7)))</f>
        <v>5874687222.616601</v>
      </c>
      <c r="X66" s="303">
        <f ca="1">W66*(X$74/W$74)*(X11/W11)*(1-('Case 5 Assumptions'!$C$173*'Case 5 Assumptions'!$C$174^('Program Case 5 - Forecasts'!X7)))</f>
        <v>5946816925.9600925</v>
      </c>
      <c r="Y66" s="204">
        <f t="shared" ca="1" si="36"/>
        <v>6111195124.1048441</v>
      </c>
      <c r="Z66" s="204">
        <f t="shared" ca="1" si="36"/>
        <v>6276244308.154748</v>
      </c>
      <c r="AA66" s="204">
        <f t="shared" ca="1" si="36"/>
        <v>6441966585.9008532</v>
      </c>
      <c r="AB66" s="204">
        <f t="shared" ca="1" si="36"/>
        <v>6608364071.0589428</v>
      </c>
      <c r="AC66" s="204">
        <f t="shared" ca="1" si="36"/>
        <v>6775438883.2851877</v>
      </c>
      <c r="AD66" s="204">
        <f t="shared" ca="1" si="36"/>
        <v>6943193148.1918478</v>
      </c>
      <c r="AE66" s="204">
        <f t="shared" ca="1" si="36"/>
        <v>7111628997.3630018</v>
      </c>
      <c r="AF66" s="204">
        <f t="shared" ca="1" si="36"/>
        <v>7280748568.3703232</v>
      </c>
      <c r="AG66" s="204">
        <f t="shared" ca="1" si="36"/>
        <v>7450554004.7888975</v>
      </c>
      <c r="AH66" s="204">
        <f t="shared" ca="1" si="36"/>
        <v>7605792158.8147373</v>
      </c>
      <c r="AI66" s="204">
        <f t="shared" ca="1" si="36"/>
        <v>7827579014.7427378</v>
      </c>
      <c r="AJ66" s="204">
        <f t="shared" ca="1" si="36"/>
        <v>8049417438.9356403</v>
      </c>
      <c r="AK66" s="204">
        <f t="shared" ca="1" si="36"/>
        <v>8271307440.3981352</v>
      </c>
      <c r="AL66" s="204">
        <f t="shared" ca="1" si="36"/>
        <v>8493249028.1363173</v>
      </c>
      <c r="AM66" s="204">
        <f t="shared" ca="1" si="36"/>
        <v>8715242211.1576767</v>
      </c>
      <c r="AN66" s="204">
        <f t="shared" ca="1" si="36"/>
        <v>8937286998.4711056</v>
      </c>
      <c r="AO66" s="204">
        <f t="shared" ca="1" si="36"/>
        <v>9159383399.0868912</v>
      </c>
      <c r="AP66" s="204">
        <f t="shared" ca="1" si="36"/>
        <v>9381531422.0167179</v>
      </c>
      <c r="AQ66" s="204">
        <f t="shared" ca="1" si="36"/>
        <v>9603731076.2736759</v>
      </c>
      <c r="AR66" s="204">
        <f t="shared" ca="1" si="36"/>
        <v>9809866855.1640968</v>
      </c>
      <c r="AS66" s="204">
        <f t="shared" ca="1" si="36"/>
        <v>10106810356.531406</v>
      </c>
      <c r="AT66" s="204">
        <f t="shared" ca="1" si="36"/>
        <v>10402826118.393347</v>
      </c>
      <c r="AU66" s="204">
        <f t="shared" ca="1" si="36"/>
        <v>10697916278.630363</v>
      </c>
      <c r="AV66" s="204">
        <f t="shared" ca="1" si="36"/>
        <v>10992082970.76169</v>
      </c>
      <c r="AW66" s="204">
        <f t="shared" ca="1" si="36"/>
        <v>11285328323.953667</v>
      </c>
      <c r="AX66" s="204">
        <f t="shared" ca="1" si="36"/>
        <v>11577654463.028059</v>
      </c>
      <c r="AY66" s="204">
        <f t="shared" ca="1" si="36"/>
        <v>11869063508.470354</v>
      </c>
      <c r="AZ66" s="204">
        <f t="shared" ca="1" si="36"/>
        <v>12159557576.438036</v>
      </c>
      <c r="BA66" s="204">
        <f t="shared" ca="1" si="36"/>
        <v>12449138778.768866</v>
      </c>
      <c r="BB66" s="204">
        <f t="shared" ca="1" si="36"/>
        <v>12717488953.920444</v>
      </c>
      <c r="BC66" s="204">
        <f t="shared" ca="1" si="36"/>
        <v>13094650236.103016</v>
      </c>
      <c r="BD66" s="204">
        <f t="shared" ca="1" si="36"/>
        <v>13469337039.854374</v>
      </c>
      <c r="BE66" s="204">
        <f t="shared" ca="1" si="36"/>
        <v>13841561125.743408</v>
      </c>
      <c r="BF66" s="204">
        <f t="shared" ca="1" si="36"/>
        <v>14211334205.067842</v>
      </c>
      <c r="BG66" s="204">
        <f t="shared" ca="1" si="36"/>
        <v>14578667940.047108</v>
      </c>
      <c r="BH66" s="204">
        <f t="shared" ca="1" si="36"/>
        <v>14943573944.014523</v>
      </c>
      <c r="BI66" s="204">
        <f t="shared" ca="1" si="36"/>
        <v>15306063781.608715</v>
      </c>
      <c r="BJ66" s="204">
        <f t="shared" ca="1" si="36"/>
        <v>15666148968.964359</v>
      </c>
      <c r="BK66" s="204">
        <f t="shared" ca="1" si="36"/>
        <v>16023840973.902168</v>
      </c>
      <c r="BL66" s="204">
        <f t="shared" ca="1" si="36"/>
        <v>16354671844.996143</v>
      </c>
      <c r="BM66" s="204">
        <f t="shared" ca="1" si="36"/>
        <v>16786972273.544054</v>
      </c>
      <c r="BN66" s="204">
        <f t="shared" ca="1" si="36"/>
        <v>17214942852.646404</v>
      </c>
      <c r="BO66" s="204">
        <f t="shared" ca="1" si="36"/>
        <v>17638614299.96077</v>
      </c>
      <c r="BP66" s="204">
        <f t="shared" ca="1" si="36"/>
        <v>18058017142.021194</v>
      </c>
      <c r="BQ66" s="204">
        <f t="shared" ca="1" si="37"/>
        <v>18473181715.347206</v>
      </c>
      <c r="BR66" s="204">
        <f t="shared" ca="1" si="37"/>
        <v>18884138167.546638</v>
      </c>
      <c r="BS66" s="204">
        <f t="shared" ca="1" si="37"/>
        <v>19290916458.412354</v>
      </c>
      <c r="BT66" s="204">
        <f t="shared" ca="1" si="37"/>
        <v>19693546361.012848</v>
      </c>
      <c r="BU66" s="204">
        <f t="shared" ca="1" si="37"/>
        <v>20092057462.776802</v>
      </c>
      <c r="BV66" s="204">
        <f t="shared" ca="1" si="37"/>
        <v>20459828800.802181</v>
      </c>
      <c r="BW66" s="204">
        <f t="shared" ca="1" si="37"/>
        <v>20901486707.906471</v>
      </c>
      <c r="BX66" s="204">
        <f t="shared" ca="1" si="37"/>
        <v>21337219264.724297</v>
      </c>
      <c r="BY66" s="204">
        <f t="shared" ca="1" si="37"/>
        <v>21767081025.604641</v>
      </c>
      <c r="BZ66" s="204">
        <f t="shared" ca="1" si="37"/>
        <v>22191126107.361561</v>
      </c>
      <c r="CA66" s="204">
        <f t="shared" ca="1" si="37"/>
        <v>22609408192.538387</v>
      </c>
      <c r="CB66" s="204">
        <f t="shared" ca="1" si="37"/>
        <v>23021980532.64864</v>
      </c>
      <c r="CC66" s="204">
        <f t="shared" ca="1" si="37"/>
        <v>23428895951.393806</v>
      </c>
      <c r="CD66" s="204">
        <f t="shared" ca="1" si="37"/>
        <v>23830206847.858158</v>
      </c>
      <c r="CE66" s="204">
        <f t="shared" ca="1" si="37"/>
        <v>24225965199.680763</v>
      </c>
      <c r="CF66" s="204">
        <f t="shared" ca="1" si="37"/>
        <v>24616222566.20483</v>
      </c>
    </row>
    <row r="67" spans="1:84" s="126" customFormat="1" x14ac:dyDescent="0.2">
      <c r="A67" s="120"/>
      <c r="B67" s="214" t="s">
        <v>181</v>
      </c>
      <c r="D67" s="204">
        <f>Control!$B$47*Control!$C37</f>
        <v>1513337875.3170731</v>
      </c>
      <c r="E67" s="204">
        <f ca="1">D67*(E$74/D$74)*(E12/D12)</f>
        <v>1548188917.3773587</v>
      </c>
      <c r="F67" s="204">
        <f t="shared" ref="F67:X68" ca="1" si="38">E67*(F$74/E$74)*(F12/E12)</f>
        <v>1585318273.6091838</v>
      </c>
      <c r="G67" s="204">
        <f t="shared" ca="1" si="38"/>
        <v>1622861269.7553811</v>
      </c>
      <c r="H67" s="204">
        <f t="shared" ca="1" si="38"/>
        <v>1660821691.1845729</v>
      </c>
      <c r="I67" s="204">
        <f t="shared" ca="1" si="38"/>
        <v>1699203354.8501985</v>
      </c>
      <c r="J67" s="204">
        <f t="shared" ca="1" si="38"/>
        <v>1738010109.5402339</v>
      </c>
      <c r="K67" s="204">
        <f t="shared" ca="1" si="38"/>
        <v>1777245836.1288154</v>
      </c>
      <c r="L67" s="204">
        <f t="shared" ca="1" si="38"/>
        <v>1816914447.8297877</v>
      </c>
      <c r="M67" s="204">
        <f t="shared" ca="1" si="38"/>
        <v>1857019890.4521809</v>
      </c>
      <c r="N67" s="204">
        <f t="shared" ca="1" si="38"/>
        <v>1893478466.7404239</v>
      </c>
      <c r="O67" s="204">
        <f t="shared" ca="1" si="38"/>
        <v>1943004690.5529385</v>
      </c>
      <c r="P67" s="204">
        <f t="shared" ca="1" si="38"/>
        <v>1992918932.8175061</v>
      </c>
      <c r="Q67" s="204">
        <f t="shared" ca="1" si="38"/>
        <v>2043223602.4492967</v>
      </c>
      <c r="R67" s="204">
        <f t="shared" ca="1" si="38"/>
        <v>2093921121.85343</v>
      </c>
      <c r="S67" s="204">
        <f t="shared" ca="1" si="38"/>
        <v>2145013926.9962268</v>
      </c>
      <c r="T67" s="204">
        <f t="shared" ca="1" si="38"/>
        <v>2196504467.4768214</v>
      </c>
      <c r="U67" s="204">
        <f t="shared" ca="1" si="38"/>
        <v>2248395206.5991397</v>
      </c>
      <c r="V67" s="204">
        <f t="shared" ca="1" si="38"/>
        <v>2300688621.444242</v>
      </c>
      <c r="W67" s="204">
        <f t="shared" ca="1" si="38"/>
        <v>2353387202.9430346</v>
      </c>
      <c r="X67" s="204">
        <f t="shared" ca="1" si="38"/>
        <v>2401359294.5572181</v>
      </c>
      <c r="Y67" s="204">
        <f t="shared" ca="1" si="36"/>
        <v>2467736167.9084587</v>
      </c>
      <c r="Z67" s="204">
        <f t="shared" ca="1" si="36"/>
        <v>2534383989.2743969</v>
      </c>
      <c r="AA67" s="204">
        <f t="shared" ca="1" si="36"/>
        <v>2601303609.7933278</v>
      </c>
      <c r="AB67" s="204">
        <f t="shared" ca="1" si="36"/>
        <v>2668495882.9959893</v>
      </c>
      <c r="AC67" s="204">
        <f t="shared" ca="1" si="36"/>
        <v>2735961664.8118844</v>
      </c>
      <c r="AD67" s="204">
        <f t="shared" ca="1" si="36"/>
        <v>2803701813.5756173</v>
      </c>
      <c r="AE67" s="204">
        <f t="shared" ca="1" si="36"/>
        <v>2871717190.0332484</v>
      </c>
      <c r="AF67" s="204">
        <f t="shared" ca="1" si="36"/>
        <v>2940008657.3486638</v>
      </c>
      <c r="AG67" s="204">
        <f t="shared" ca="1" si="36"/>
        <v>3008577081.1099615</v>
      </c>
      <c r="AH67" s="204">
        <f t="shared" ca="1" si="36"/>
        <v>3071263151.436512</v>
      </c>
      <c r="AI67" s="204">
        <f t="shared" ca="1" si="36"/>
        <v>3160821975.0095682</v>
      </c>
      <c r="AJ67" s="204">
        <f t="shared" ca="1" si="36"/>
        <v>3250401622.1482</v>
      </c>
      <c r="AK67" s="204">
        <f t="shared" ca="1" si="36"/>
        <v>3340002096.4885554</v>
      </c>
      <c r="AL67" s="204">
        <f t="shared" ca="1" si="36"/>
        <v>3429623401.667347</v>
      </c>
      <c r="AM67" s="204">
        <f t="shared" ca="1" si="36"/>
        <v>3519265541.3218508</v>
      </c>
      <c r="AN67" s="204">
        <f t="shared" ca="1" si="36"/>
        <v>3608928519.0899105</v>
      </c>
      <c r="AO67" s="204">
        <f t="shared" ca="1" si="36"/>
        <v>3698612338.6099334</v>
      </c>
      <c r="AP67" s="204">
        <f t="shared" ca="1" si="36"/>
        <v>3788317003.5208898</v>
      </c>
      <c r="AQ67" s="204">
        <f t="shared" ca="1" si="36"/>
        <v>3878042517.4623175</v>
      </c>
      <c r="AR67" s="204">
        <f t="shared" ca="1" si="36"/>
        <v>3961281345.0136437</v>
      </c>
      <c r="AS67" s="204">
        <f t="shared" ca="1" si="36"/>
        <v>4081188859.5453167</v>
      </c>
      <c r="AT67" s="204">
        <f t="shared" ca="1" si="36"/>
        <v>4200721747.4638143</v>
      </c>
      <c r="AU67" s="204">
        <f t="shared" ca="1" si="36"/>
        <v>4319880872.0577049</v>
      </c>
      <c r="AV67" s="204">
        <f t="shared" ca="1" si="36"/>
        <v>4438667094.854476</v>
      </c>
      <c r="AW67" s="204">
        <f t="shared" ca="1" si="36"/>
        <v>4557081275.6238937</v>
      </c>
      <c r="AX67" s="204">
        <f t="shared" ca="1" si="36"/>
        <v>4675124272.3813543</v>
      </c>
      <c r="AY67" s="204">
        <f t="shared" ca="1" si="36"/>
        <v>4792796941.391243</v>
      </c>
      <c r="AZ67" s="204">
        <f t="shared" ca="1" si="36"/>
        <v>4910100137.1702719</v>
      </c>
      <c r="BA67" s="204">
        <f t="shared" ca="1" si="36"/>
        <v>5027034712.4908199</v>
      </c>
      <c r="BB67" s="204">
        <f t="shared" ca="1" si="36"/>
        <v>5135396075.4383211</v>
      </c>
      <c r="BC67" s="204">
        <f t="shared" ca="1" si="36"/>
        <v>5287695996.8572092</v>
      </c>
      <c r="BD67" s="204">
        <f t="shared" ca="1" si="36"/>
        <v>5438996709.4802074</v>
      </c>
      <c r="BE67" s="204">
        <f t="shared" ca="1" si="36"/>
        <v>5589302962.2934952</v>
      </c>
      <c r="BF67" s="204">
        <f t="shared" ca="1" si="36"/>
        <v>5738619484.3872728</v>
      </c>
      <c r="BG67" s="204">
        <f t="shared" ca="1" si="36"/>
        <v>5886950985.033639</v>
      </c>
      <c r="BH67" s="204">
        <f t="shared" ca="1" si="36"/>
        <v>6034302153.7641973</v>
      </c>
      <c r="BI67" s="204">
        <f t="shared" ca="1" si="36"/>
        <v>6180677660.4473495</v>
      </c>
      <c r="BJ67" s="204">
        <f t="shared" ca="1" si="36"/>
        <v>6326082155.3653173</v>
      </c>
      <c r="BK67" s="204">
        <f t="shared" ca="1" si="36"/>
        <v>6470520269.2908678</v>
      </c>
      <c r="BL67" s="204">
        <f t="shared" ca="1" si="36"/>
        <v>6604111700.99611</v>
      </c>
      <c r="BM67" s="204">
        <f t="shared" ca="1" si="36"/>
        <v>6778677130.7141266</v>
      </c>
      <c r="BN67" s="204">
        <f t="shared" ca="1" si="36"/>
        <v>6951494142.0194712</v>
      </c>
      <c r="BO67" s="204">
        <f t="shared" ca="1" si="36"/>
        <v>7122575138.8810987</v>
      </c>
      <c r="BP67" s="204">
        <f t="shared" ca="1" si="36"/>
        <v>7291932448.0911713</v>
      </c>
      <c r="BQ67" s="204">
        <f t="shared" ca="1" si="37"/>
        <v>7459578319.7128792</v>
      </c>
      <c r="BR67" s="204">
        <f t="shared" ca="1" si="37"/>
        <v>7625524927.5257711</v>
      </c>
      <c r="BS67" s="204">
        <f t="shared" ca="1" si="37"/>
        <v>7789784369.4686193</v>
      </c>
      <c r="BT67" s="204">
        <f t="shared" ca="1" si="37"/>
        <v>7952368668.0798082</v>
      </c>
      <c r="BU67" s="204">
        <f t="shared" ca="1" si="37"/>
        <v>8113289770.9352837</v>
      </c>
      <c r="BV67" s="204">
        <f t="shared" ca="1" si="37"/>
        <v>8261797978.239212</v>
      </c>
      <c r="BW67" s="204">
        <f t="shared" ca="1" si="37"/>
        <v>8440142012.2735786</v>
      </c>
      <c r="BX67" s="204">
        <f t="shared" ca="1" si="37"/>
        <v>8616093355.3673859</v>
      </c>
      <c r="BY67" s="204">
        <f t="shared" ca="1" si="37"/>
        <v>8789674036.884346</v>
      </c>
      <c r="BZ67" s="204">
        <f t="shared" ca="1" si="37"/>
        <v>8960905909.5090199</v>
      </c>
      <c r="CA67" s="204">
        <f t="shared" ca="1" si="37"/>
        <v>9129810650.5649223</v>
      </c>
      <c r="CB67" s="204">
        <f t="shared" ca="1" si="37"/>
        <v>9296409763.3232212</v>
      </c>
      <c r="CC67" s="204">
        <f t="shared" ca="1" si="37"/>
        <v>9460724578.3020897</v>
      </c>
      <c r="CD67" s="204">
        <f t="shared" ca="1" si="37"/>
        <v>9622776254.5568066</v>
      </c>
      <c r="CE67" s="204">
        <f t="shared" ca="1" si="37"/>
        <v>9782585780.9606171</v>
      </c>
      <c r="CF67" s="204">
        <f t="shared" ca="1" si="37"/>
        <v>9940173977.476469</v>
      </c>
    </row>
    <row r="68" spans="1:84" s="126" customFormat="1" x14ac:dyDescent="0.2">
      <c r="A68" s="120"/>
      <c r="B68" s="214" t="s">
        <v>182</v>
      </c>
      <c r="D68" s="204">
        <f>Control!$B$47*Control!$C38</f>
        <v>1008891916.8780488</v>
      </c>
      <c r="E68" s="204">
        <f ca="1">D68*(E$74/D$74)*(E13/D13)</f>
        <v>1011423028.4840084</v>
      </c>
      <c r="F68" s="204">
        <f t="shared" ca="1" si="38"/>
        <v>1211826946.9477065</v>
      </c>
      <c r="G68" s="204">
        <f t="shared" ca="1" si="38"/>
        <v>1240525041.9337318</v>
      </c>
      <c r="H68" s="204">
        <f t="shared" ca="1" si="38"/>
        <v>1171431198.4571309</v>
      </c>
      <c r="I68" s="204">
        <f t="shared" ca="1" si="38"/>
        <v>1110079902.9643726</v>
      </c>
      <c r="J68" s="204">
        <f t="shared" ca="1" si="38"/>
        <v>1135432135.4430296</v>
      </c>
      <c r="K68" s="204">
        <f t="shared" ca="1" si="38"/>
        <v>1161064612.8271325</v>
      </c>
      <c r="L68" s="204">
        <f t="shared" ca="1" si="38"/>
        <v>1186979891.5970645</v>
      </c>
      <c r="M68" s="204">
        <f t="shared" ca="1" si="38"/>
        <v>1213180549.5274594</v>
      </c>
      <c r="N68" s="204">
        <f t="shared" ca="1" si="38"/>
        <v>1236998730.390126</v>
      </c>
      <c r="O68" s="204">
        <f t="shared" ca="1" si="38"/>
        <v>1269353931.177047</v>
      </c>
      <c r="P68" s="204">
        <f t="shared" ca="1" si="38"/>
        <v>1301962622.2153695</v>
      </c>
      <c r="Q68" s="204">
        <f t="shared" ca="1" si="38"/>
        <v>1334826377.2356954</v>
      </c>
      <c r="R68" s="204">
        <f t="shared" ca="1" si="38"/>
        <v>1367946778.781534</v>
      </c>
      <c r="S68" s="204">
        <f t="shared" ca="1" si="38"/>
        <v>1401325418.2558501</v>
      </c>
      <c r="T68" s="204">
        <f t="shared" ca="1" si="38"/>
        <v>1434963895.9678485</v>
      </c>
      <c r="U68" s="204">
        <f t="shared" ca="1" si="38"/>
        <v>1468863821.1799965</v>
      </c>
      <c r="V68" s="204">
        <f t="shared" ca="1" si="38"/>
        <v>1503026812.1552846</v>
      </c>
      <c r="W68" s="204">
        <f t="shared" ca="1" si="38"/>
        <v>1537454496.2047296</v>
      </c>
      <c r="X68" s="204">
        <f t="shared" ca="1" si="38"/>
        <v>1568794391.2514677</v>
      </c>
      <c r="Y68" s="204">
        <f t="shared" ca="1" si="36"/>
        <v>1612158025.6972809</v>
      </c>
      <c r="Z68" s="204">
        <f t="shared" ca="1" si="36"/>
        <v>1655698668.9425445</v>
      </c>
      <c r="AA68" s="204">
        <f t="shared" ca="1" si="36"/>
        <v>1699416877.0310733</v>
      </c>
      <c r="AB68" s="204">
        <f t="shared" ca="1" si="36"/>
        <v>1743313207.5696518</v>
      </c>
      <c r="AC68" s="204">
        <f t="shared" ca="1" si="36"/>
        <v>1787388219.7321641</v>
      </c>
      <c r="AD68" s="204">
        <f t="shared" ca="1" si="36"/>
        <v>1831642474.2637331</v>
      </c>
      <c r="AE68" s="204">
        <f t="shared" ca="1" si="36"/>
        <v>1876076533.4848726</v>
      </c>
      <c r="AF68" s="204">
        <f t="shared" ca="1" si="36"/>
        <v>1920690961.2956479</v>
      </c>
      <c r="AG68" s="204">
        <f t="shared" ca="1" si="36"/>
        <v>1965486323.1798477</v>
      </c>
      <c r="AH68" s="204">
        <f t="shared" ca="1" si="36"/>
        <v>2006438776.9674933</v>
      </c>
      <c r="AI68" s="204">
        <f t="shared" ca="1" si="36"/>
        <v>2064947047.8567927</v>
      </c>
      <c r="AJ68" s="204">
        <f t="shared" ca="1" si="36"/>
        <v>2123468922.663238</v>
      </c>
      <c r="AK68" s="204">
        <f t="shared" ca="1" si="36"/>
        <v>2182004403.7623038</v>
      </c>
      <c r="AL68" s="204">
        <f t="shared" ca="1" si="36"/>
        <v>2240553493.5298343</v>
      </c>
      <c r="AM68" s="204">
        <f t="shared" ca="1" si="36"/>
        <v>2299116194.3420415</v>
      </c>
      <c r="AN68" s="204">
        <f t="shared" ca="1" si="36"/>
        <v>2357692508.5755076</v>
      </c>
      <c r="AO68" s="204">
        <f t="shared" ca="1" si="36"/>
        <v>2416282438.6071825</v>
      </c>
      <c r="AP68" s="204">
        <f t="shared" ca="1" si="36"/>
        <v>2474885986.8143859</v>
      </c>
      <c r="AQ68" s="204">
        <f t="shared" ca="1" si="36"/>
        <v>2533503155.5748072</v>
      </c>
      <c r="AR68" s="204">
        <f t="shared" ca="1" si="36"/>
        <v>2587882608.9505868</v>
      </c>
      <c r="AS68" s="204">
        <f t="shared" ca="1" si="36"/>
        <v>2666217507.3110914</v>
      </c>
      <c r="AT68" s="204">
        <f t="shared" ca="1" si="36"/>
        <v>2744307664.2324886</v>
      </c>
      <c r="AU68" s="204">
        <f t="shared" ca="1" si="36"/>
        <v>2822153643.6962991</v>
      </c>
      <c r="AV68" s="204">
        <f t="shared" ca="1" si="36"/>
        <v>2899756008.5335374</v>
      </c>
      <c r="AW68" s="204">
        <f t="shared" ca="1" si="36"/>
        <v>2977115320.426909</v>
      </c>
      <c r="AX68" s="204">
        <f t="shared" ca="1" si="36"/>
        <v>3054232139.9130011</v>
      </c>
      <c r="AY68" s="204">
        <f t="shared" ca="1" si="36"/>
        <v>3131107026.3844738</v>
      </c>
      <c r="AZ68" s="204">
        <f t="shared" ca="1" si="36"/>
        <v>3207740538.0922441</v>
      </c>
      <c r="BA68" s="204">
        <f t="shared" ca="1" si="36"/>
        <v>3284133232.1476636</v>
      </c>
      <c r="BB68" s="204">
        <f t="shared" ca="1" si="36"/>
        <v>3354925095.2419152</v>
      </c>
      <c r="BC68" s="204">
        <f t="shared" ca="1" si="36"/>
        <v>3454421769.0847383</v>
      </c>
      <c r="BD68" s="204">
        <f t="shared" ca="1" si="36"/>
        <v>3553265665.4951143</v>
      </c>
      <c r="BE68" s="204">
        <f t="shared" ca="1" si="36"/>
        <v>3651459886.9587502</v>
      </c>
      <c r="BF68" s="204">
        <f t="shared" ca="1" si="36"/>
        <v>3749007522.963419</v>
      </c>
      <c r="BG68" s="204">
        <f t="shared" ca="1" si="36"/>
        <v>3845911650.0498419</v>
      </c>
      <c r="BH68" s="204">
        <f t="shared" ca="1" si="36"/>
        <v>3942175331.8623848</v>
      </c>
      <c r="BI68" s="204">
        <f t="shared" ca="1" si="36"/>
        <v>4037801619.1995587</v>
      </c>
      <c r="BJ68" s="204">
        <f t="shared" ca="1" si="36"/>
        <v>4132793550.064332</v>
      </c>
      <c r="BK68" s="204">
        <f t="shared" ca="1" si="36"/>
        <v>4227154149.7142591</v>
      </c>
      <c r="BL68" s="204">
        <f t="shared" ca="1" si="36"/>
        <v>4314428673.4614773</v>
      </c>
      <c r="BM68" s="204">
        <f t="shared" ca="1" si="36"/>
        <v>4428471277.4436197</v>
      </c>
      <c r="BN68" s="204">
        <f t="shared" ca="1" si="36"/>
        <v>4541371649.6049852</v>
      </c>
      <c r="BO68" s="204">
        <f t="shared" ca="1" si="36"/>
        <v>4653137893.3880596</v>
      </c>
      <c r="BP68" s="204">
        <f t="shared" ca="1" si="36"/>
        <v>4763778061.8161631</v>
      </c>
      <c r="BQ68" s="204">
        <f t="shared" ca="1" si="37"/>
        <v>4873300157.7860174</v>
      </c>
      <c r="BR68" s="204">
        <f t="shared" ca="1" si="37"/>
        <v>4981712134.358676</v>
      </c>
      <c r="BS68" s="204">
        <f t="shared" ca="1" si="37"/>
        <v>5089021895.0488405</v>
      </c>
      <c r="BT68" s="204">
        <f t="shared" ca="1" si="37"/>
        <v>5195237294.1125679</v>
      </c>
      <c r="BU68" s="204">
        <f t="shared" ca="1" si="37"/>
        <v>5300366136.8333826</v>
      </c>
      <c r="BV68" s="204">
        <f t="shared" ca="1" si="37"/>
        <v>5397385705.3757782</v>
      </c>
      <c r="BW68" s="204">
        <f t="shared" ca="1" si="37"/>
        <v>5513896850.1013594</v>
      </c>
      <c r="BX68" s="204">
        <f t="shared" ca="1" si="37"/>
        <v>5628844863.4221334</v>
      </c>
      <c r="BY68" s="204">
        <f t="shared" ca="1" si="37"/>
        <v>5742244136.9963226</v>
      </c>
      <c r="BZ68" s="204">
        <f t="shared" ca="1" si="37"/>
        <v>5854108947.0586605</v>
      </c>
      <c r="CA68" s="204">
        <f t="shared" ca="1" si="37"/>
        <v>5964453455.2815094</v>
      </c>
      <c r="CB68" s="204">
        <f t="shared" ca="1" si="37"/>
        <v>6073291709.6298161</v>
      </c>
      <c r="CC68" s="204">
        <f t="shared" ca="1" si="37"/>
        <v>6180637645.2099819</v>
      </c>
      <c r="CD68" s="204">
        <f t="shared" ca="1" si="37"/>
        <v>6286505085.1126709</v>
      </c>
      <c r="CE68" s="204">
        <f t="shared" ca="1" si="37"/>
        <v>6390907741.2495899</v>
      </c>
      <c r="CF68" s="204">
        <f t="shared" ca="1" si="37"/>
        <v>6493859215.1843081</v>
      </c>
    </row>
    <row r="69" spans="1:84" s="126" customFormat="1" x14ac:dyDescent="0.2">
      <c r="A69" s="120"/>
      <c r="B69" s="214" t="s">
        <v>183</v>
      </c>
      <c r="D69" s="204">
        <f>Control!$B$47*Control!$C39</f>
        <v>756668937.65853655</v>
      </c>
      <c r="E69" s="204">
        <f ca="1">D69*(E$74/D$74)*(E14/D14)</f>
        <v>764275378.08010709</v>
      </c>
      <c r="F69" s="303">
        <f ca="1">E69*(F$74/E$74)*(F14/E14)*(1-('Case 5 Assumptions'!$C$173*'Case 5 Assumptions'!$C$174^('Program Case 5 - Forecasts'!F7)))</f>
        <v>743943904.84193981</v>
      </c>
      <c r="G69" s="303">
        <f ca="1">F69*(G$74/F$74)*(G14/F14)*(1-('Case 5 Assumptions'!$C$173*'Case 5 Assumptions'!$C$174^('Program Case 5 - Forecasts'!G7)))</f>
        <v>747092071.35513628</v>
      </c>
      <c r="H69" s="303">
        <f ca="1">G69*(H$74/G$74)*(H14/G14)*(1-('Case 5 Assumptions'!$C$173*'Case 5 Assumptions'!$C$174^('Program Case 5 - Forecasts'!H7)))</f>
        <v>750766895.40620363</v>
      </c>
      <c r="I69" s="303">
        <f ca="1">H69*(I$74/H$74)*(I14/H14)*(1-('Case 5 Assumptions'!$C$173*'Case 5 Assumptions'!$C$174^('Program Case 5 - Forecasts'!I7)))</f>
        <v>754945863.11961162</v>
      </c>
      <c r="J69" s="303">
        <f ca="1">I69*(J$74/I$74)*(J14/I14)*(1-('Case 5 Assumptions'!$C$173*'Case 5 Assumptions'!$C$174^('Program Case 5 - Forecasts'!J7)))</f>
        <v>759608441.13030601</v>
      </c>
      <c r="K69" s="303">
        <f ca="1">J69*(K$74/J$74)*(K14/J14)*(1-('Case 5 Assumptions'!$C$173*'Case 5 Assumptions'!$C$174^('Program Case 5 - Forecasts'!K7)))</f>
        <v>764735876.50022042</v>
      </c>
      <c r="L69" s="303">
        <f ca="1">K69*(L$74/K$74)*(L14/K14)*(1-('Case 5 Assumptions'!$C$173*'Case 5 Assumptions'!$C$174^('Program Case 5 - Forecasts'!L7)))</f>
        <v>770311019.6390934</v>
      </c>
      <c r="M69" s="303">
        <f ca="1">L69*(M$74/L$74)*(M14/L14)*(1-('Case 5 Assumptions'!$C$173*'Case 5 Assumptions'!$C$174^('Program Case 5 - Forecasts'!M7)))</f>
        <v>776318167.31075943</v>
      </c>
      <c r="N69" s="303">
        <f ca="1">M69*(N$74/M$74)*(N14/M14)*(1-('Case 5 Assumptions'!$C$173*'Case 5 Assumptions'!$C$174^('Program Case 5 - Forecasts'!N7)))</f>
        <v>781056763.59649134</v>
      </c>
      <c r="O69" s="303">
        <f ca="1">N69*(O$74/N$74)*(O14/N14)*(1-('Case 5 Assumptions'!$C$173*'Case 5 Assumptions'!$C$174^('Program Case 5 - Forecasts'!O7)))</f>
        <v>791383525.0160805</v>
      </c>
      <c r="P69" s="303">
        <f ca="1">O69*(P$74/O$74)*(P14/O14)*(1-('Case 5 Assumptions'!$C$173*'Case 5 Assumptions'!$C$174^('Program Case 5 - Forecasts'!P7)))</f>
        <v>801993479.60336876</v>
      </c>
      <c r="Q69" s="303">
        <f ca="1">P69*(Q$74/P$74)*(Q14/P14)*(1-('Case 5 Assumptions'!$C$173*'Case 5 Assumptions'!$C$174^('Program Case 5 - Forecasts'!Q7)))</f>
        <v>812883390.09113801</v>
      </c>
      <c r="R69" s="303">
        <f ca="1">Q69*(R$74/Q$74)*(R14/Q14)*(1-('Case 5 Assumptions'!$C$173*'Case 5 Assumptions'!$C$174^('Program Case 5 - Forecasts'!R7)))</f>
        <v>824050100.01508701</v>
      </c>
      <c r="S69" s="303">
        <f ca="1">R69*(S$74/R$74)*(S14/R14)*(1-('Case 5 Assumptions'!$C$173*'Case 5 Assumptions'!$C$174^('Program Case 5 - Forecasts'!S7)))</f>
        <v>835490537.04095125</v>
      </c>
      <c r="T69" s="303">
        <f ca="1">S69*(T$74/S$74)*(T14/S14)*(1-('Case 5 Assumptions'!$C$173*'Case 5 Assumptions'!$C$174^('Program Case 5 - Forecasts'!T7)))</f>
        <v>847201714.95752561</v>
      </c>
      <c r="U69" s="303">
        <f ca="1">T69*(U$74/T$74)*(U14/T14)*(1-('Case 5 Assumptions'!$C$173*'Case 5 Assumptions'!$C$174^('Program Case 5 - Forecasts'!U7)))</f>
        <v>859180734.63014948</v>
      </c>
      <c r="V69" s="303">
        <f ca="1">U69*(V$74/U$74)*(V14/U14)*(1-('Case 5 Assumptions'!$C$173*'Case 5 Assumptions'!$C$174^('Program Case 5 - Forecasts'!V7)))</f>
        <v>871424784.15209162</v>
      </c>
      <c r="W69" s="303">
        <f ca="1">V69*(W$74/V$74)*(W14/V14)*(1-('Case 5 Assumptions'!$C$173*'Case 5 Assumptions'!$C$174^('Program Case 5 - Forecasts'!W7)))</f>
        <v>883931138.38481545</v>
      </c>
      <c r="X69" s="303">
        <f ca="1">W69*(X$74/W$74)*(X14/W14)*(1-('Case 5 Assumptions'!$C$173*'Case 5 Assumptions'!$C$174^('Program Case 5 - Forecasts'!X7)))</f>
        <v>894784089.08188641</v>
      </c>
      <c r="Y69" s="204">
        <f t="shared" ca="1" si="36"/>
        <v>919517151.84859109</v>
      </c>
      <c r="Z69" s="204">
        <f t="shared" ca="1" si="36"/>
        <v>944351174.08981895</v>
      </c>
      <c r="AA69" s="204">
        <f t="shared" ca="1" si="36"/>
        <v>969286472.9530313</v>
      </c>
      <c r="AB69" s="204">
        <f t="shared" ca="1" si="36"/>
        <v>994323366.47715116</v>
      </c>
      <c r="AC69" s="204">
        <f t="shared" ca="1" si="36"/>
        <v>1019462173.5949191</v>
      </c>
      <c r="AD69" s="204">
        <f t="shared" ca="1" si="36"/>
        <v>1044703214.1352537</v>
      </c>
      <c r="AE69" s="204">
        <f t="shared" ca="1" si="36"/>
        <v>1070046808.8256204</v>
      </c>
      <c r="AF69" s="204">
        <f t="shared" ca="1" si="36"/>
        <v>1095493279.2944043</v>
      </c>
      <c r="AG69" s="204">
        <f t="shared" ca="1" si="36"/>
        <v>1121042948.0732892</v>
      </c>
      <c r="AH69" s="204">
        <f t="shared" ca="1" si="36"/>
        <v>1144400759.8186605</v>
      </c>
      <c r="AI69" s="204">
        <f t="shared" ca="1" si="36"/>
        <v>1177771780.3701012</v>
      </c>
      <c r="AJ69" s="204">
        <f t="shared" ca="1" si="36"/>
        <v>1211150560.1082649</v>
      </c>
      <c r="AK69" s="204">
        <f t="shared" ca="1" si="36"/>
        <v>1244537100.3880372</v>
      </c>
      <c r="AL69" s="204">
        <f t="shared" ca="1" si="36"/>
        <v>1277931402.5645139</v>
      </c>
      <c r="AM69" s="204">
        <f t="shared" ca="1" si="36"/>
        <v>1311333467.9930015</v>
      </c>
      <c r="AN69" s="204">
        <f t="shared" ca="1" si="36"/>
        <v>1344743298.0290172</v>
      </c>
      <c r="AO69" s="204">
        <f t="shared" ca="1" si="36"/>
        <v>1378160894.0282884</v>
      </c>
      <c r="AP69" s="204">
        <f t="shared" ca="1" si="36"/>
        <v>1411586257.3467526</v>
      </c>
      <c r="AQ69" s="204">
        <f t="shared" ca="1" si="36"/>
        <v>1445019389.3405585</v>
      </c>
      <c r="AR69" s="204">
        <f t="shared" ca="1" si="36"/>
        <v>1476035480.3751533</v>
      </c>
      <c r="AS69" s="204">
        <f t="shared" ca="1" si="36"/>
        <v>1520714898.572787</v>
      </c>
      <c r="AT69" s="204">
        <f t="shared" ca="1" si="36"/>
        <v>1565254725.0260382</v>
      </c>
      <c r="AU69" s="204">
        <f t="shared" ca="1" si="36"/>
        <v>1609655281.4097507</v>
      </c>
      <c r="AV69" s="204">
        <f t="shared" ca="1" si="36"/>
        <v>1653916888.7425616</v>
      </c>
      <c r="AW69" s="204">
        <f t="shared" ca="1" si="36"/>
        <v>1698039867.3881531</v>
      </c>
      <c r="AX69" s="204">
        <f t="shared" ca="1" si="36"/>
        <v>1742024537.0565028</v>
      </c>
      <c r="AY69" s="204">
        <f t="shared" ca="1" si="36"/>
        <v>1785871216.8051329</v>
      </c>
      <c r="AZ69" s="204">
        <f t="shared" ca="1" si="36"/>
        <v>1829580225.0403564</v>
      </c>
      <c r="BA69" s="204">
        <f t="shared" ca="1" si="36"/>
        <v>1873151879.5185201</v>
      </c>
      <c r="BB69" s="204">
        <f t="shared" ca="1" si="36"/>
        <v>1913529020.7719827</v>
      </c>
      <c r="BC69" s="204">
        <f t="shared" ca="1" si="36"/>
        <v>1970278357.1844542</v>
      </c>
      <c r="BD69" s="204">
        <f t="shared" ca="1" si="36"/>
        <v>2026655372.7475381</v>
      </c>
      <c r="BE69" s="204">
        <f t="shared" ca="1" si="36"/>
        <v>2082661837.0078764</v>
      </c>
      <c r="BF69" s="204">
        <f t="shared" ca="1" si="36"/>
        <v>2138299512.0985553</v>
      </c>
      <c r="BG69" s="204">
        <f t="shared" ca="1" si="36"/>
        <v>2193570152.7681274</v>
      </c>
      <c r="BH69" s="204">
        <f t="shared" ca="1" si="36"/>
        <v>2248475506.4095259</v>
      </c>
      <c r="BI69" s="204">
        <f t="shared" ca="1" si="36"/>
        <v>2303017313.0888691</v>
      </c>
      <c r="BJ69" s="204">
        <f t="shared" ca="1" si="36"/>
        <v>2357197305.5741568</v>
      </c>
      <c r="BK69" s="204">
        <f t="shared" ca="1" si="36"/>
        <v>2411017209.3638601</v>
      </c>
      <c r="BL69" s="204">
        <f t="shared" ca="1" si="36"/>
        <v>2460795469.4511585</v>
      </c>
      <c r="BM69" s="204">
        <f t="shared" ca="1" si="36"/>
        <v>2525841283.0324302</v>
      </c>
      <c r="BN69" s="204">
        <f t="shared" ca="1" si="36"/>
        <v>2590235608.5251589</v>
      </c>
      <c r="BO69" s="204">
        <f t="shared" ca="1" si="36"/>
        <v>2653983067.8424773</v>
      </c>
      <c r="BP69" s="204">
        <f t="shared" ca="1" si="36"/>
        <v>2717088254.1402388</v>
      </c>
      <c r="BQ69" s="204">
        <f t="shared" ca="1" si="37"/>
        <v>2779555731.9838767</v>
      </c>
      <c r="BR69" s="204">
        <f t="shared" ca="1" si="37"/>
        <v>2841390037.5143476</v>
      </c>
      <c r="BS69" s="204">
        <f t="shared" ca="1" si="37"/>
        <v>2902595678.6131454</v>
      </c>
      <c r="BT69" s="204">
        <f t="shared" ca="1" si="37"/>
        <v>2963177135.0663967</v>
      </c>
      <c r="BU69" s="204">
        <f t="shared" ca="1" si="37"/>
        <v>3023138858.7280531</v>
      </c>
      <c r="BV69" s="204">
        <f t="shared" ca="1" si="37"/>
        <v>3078475343.0662417</v>
      </c>
      <c r="BW69" s="204">
        <f t="shared" ca="1" si="37"/>
        <v>3144929123.8054776</v>
      </c>
      <c r="BX69" s="204">
        <f t="shared" ca="1" si="37"/>
        <v>3210491350.420115</v>
      </c>
      <c r="BY69" s="204">
        <f t="shared" ca="1" si="37"/>
        <v>3275170231.3961515</v>
      </c>
      <c r="BZ69" s="204">
        <f t="shared" ca="1" si="37"/>
        <v>3338973909.3861647</v>
      </c>
      <c r="CA69" s="204">
        <f t="shared" ca="1" si="37"/>
        <v>3401910461.70046</v>
      </c>
      <c r="CB69" s="204">
        <f t="shared" ca="1" si="37"/>
        <v>3463987900.7947087</v>
      </c>
      <c r="CC69" s="204">
        <f t="shared" ca="1" si="37"/>
        <v>3525214174.7541151</v>
      </c>
      <c r="CD69" s="204">
        <f t="shared" ca="1" si="37"/>
        <v>3585597167.7741184</v>
      </c>
      <c r="CE69" s="204">
        <f t="shared" ca="1" si="37"/>
        <v>3645144700.637671</v>
      </c>
      <c r="CF69" s="204">
        <f t="shared" ca="1" si="37"/>
        <v>3703864531.1890974</v>
      </c>
    </row>
    <row r="70" spans="1:84" s="126" customFormat="1" x14ac:dyDescent="0.2">
      <c r="A70" s="120"/>
      <c r="B70" s="214" t="s">
        <v>184</v>
      </c>
      <c r="D70" s="204">
        <f>Control!$B$47*Control!$C40</f>
        <v>252222979.21951219</v>
      </c>
      <c r="E70" s="204">
        <f ca="1">D70*(E$74/D$74)*(E15/D15)</f>
        <v>261661592.04252005</v>
      </c>
      <c r="F70" s="204">
        <f t="shared" ref="F70:X70" ca="1" si="39">E70*(F$74/E$74)*(F15/E15)</f>
        <v>267936876.89573488</v>
      </c>
      <c r="G70" s="204">
        <f t="shared" ca="1" si="39"/>
        <v>274282071.61415553</v>
      </c>
      <c r="H70" s="204">
        <f t="shared" ca="1" si="39"/>
        <v>356274455.52369922</v>
      </c>
      <c r="I70" s="204">
        <f t="shared" ca="1" si="39"/>
        <v>287184755.06676322</v>
      </c>
      <c r="J70" s="204">
        <f t="shared" ca="1" si="39"/>
        <v>293743539.39871639</v>
      </c>
      <c r="K70" s="204">
        <f t="shared" ca="1" si="39"/>
        <v>300374824.87614042</v>
      </c>
      <c r="L70" s="204">
        <f t="shared" ca="1" si="39"/>
        <v>307079272.87682521</v>
      </c>
      <c r="M70" s="204">
        <f t="shared" ca="1" si="39"/>
        <v>313857550.28751892</v>
      </c>
      <c r="N70" s="204">
        <f t="shared" ca="1" si="39"/>
        <v>320019465.67659551</v>
      </c>
      <c r="O70" s="204">
        <f t="shared" ca="1" si="39"/>
        <v>328389962.60056883</v>
      </c>
      <c r="P70" s="204">
        <f t="shared" ca="1" si="39"/>
        <v>336826039.07027227</v>
      </c>
      <c r="Q70" s="204">
        <f t="shared" ca="1" si="39"/>
        <v>345328102.21985555</v>
      </c>
      <c r="R70" s="204">
        <f t="shared" ca="1" si="39"/>
        <v>353896561.46342391</v>
      </c>
      <c r="S70" s="204">
        <f t="shared" ca="1" si="39"/>
        <v>362531828.50708008</v>
      </c>
      <c r="T70" s="204">
        <f t="shared" ca="1" si="39"/>
        <v>371234317.36102802</v>
      </c>
      <c r="U70" s="204">
        <f t="shared" ca="1" si="39"/>
        <v>380004444.3517378</v>
      </c>
      <c r="V70" s="204">
        <f t="shared" ca="1" si="39"/>
        <v>388842628.13417226</v>
      </c>
      <c r="W70" s="204">
        <f t="shared" ca="1" si="39"/>
        <v>397749289.70407653</v>
      </c>
      <c r="X70" s="204">
        <f t="shared" ca="1" si="39"/>
        <v>405857120.55371267</v>
      </c>
      <c r="Y70" s="204">
        <f t="shared" ca="1" si="36"/>
        <v>417075569.51749432</v>
      </c>
      <c r="Z70" s="204">
        <f t="shared" ca="1" si="36"/>
        <v>428339811.78730655</v>
      </c>
      <c r="AA70" s="204">
        <f t="shared" ca="1" si="36"/>
        <v>439649991.21523273</v>
      </c>
      <c r="AB70" s="204">
        <f t="shared" ca="1" si="36"/>
        <v>451006252.05770648</v>
      </c>
      <c r="AC70" s="204">
        <f t="shared" ca="1" si="36"/>
        <v>462408738.97658008</v>
      </c>
      <c r="AD70" s="204">
        <f t="shared" ca="1" si="36"/>
        <v>473857597.04019535</v>
      </c>
      <c r="AE70" s="204">
        <f t="shared" ca="1" si="36"/>
        <v>485352971.72445762</v>
      </c>
      <c r="AF70" s="204">
        <f t="shared" ca="1" si="36"/>
        <v>496895008.91391253</v>
      </c>
      <c r="AG70" s="204">
        <f t="shared" ca="1" si="36"/>
        <v>508483854.902825</v>
      </c>
      <c r="AH70" s="204">
        <f t="shared" ca="1" si="36"/>
        <v>519078516.04296583</v>
      </c>
      <c r="AI70" s="204">
        <f t="shared" ca="1" si="36"/>
        <v>534214979.10283494</v>
      </c>
      <c r="AJ70" s="204">
        <f t="shared" ca="1" si="36"/>
        <v>549354961.58288538</v>
      </c>
      <c r="AK70" s="204">
        <f t="shared" ca="1" si="36"/>
        <v>564498464.09766769</v>
      </c>
      <c r="AL70" s="204">
        <f t="shared" ca="1" si="36"/>
        <v>579645487.26182783</v>
      </c>
      <c r="AM70" s="204">
        <f t="shared" ca="1" si="36"/>
        <v>594796031.69010723</v>
      </c>
      <c r="AN70" s="204">
        <f t="shared" ref="AN70:CF70" ca="1" si="40">AM70*(AN$74/AM$74)*(AN15/AM15)</f>
        <v>609950097.99734271</v>
      </c>
      <c r="AO70" s="204">
        <f t="shared" ca="1" si="40"/>
        <v>625107686.79846656</v>
      </c>
      <c r="AP70" s="204">
        <f t="shared" ca="1" si="40"/>
        <v>640268798.70850646</v>
      </c>
      <c r="AQ70" s="204">
        <f t="shared" ca="1" si="40"/>
        <v>655433434.34258568</v>
      </c>
      <c r="AR70" s="204">
        <f t="shared" ca="1" si="40"/>
        <v>669501745.96293306</v>
      </c>
      <c r="AS70" s="204">
        <f t="shared" ca="1" si="40"/>
        <v>689767484.07670856</v>
      </c>
      <c r="AT70" s="204">
        <f t="shared" ca="1" si="40"/>
        <v>709969906.0183264</v>
      </c>
      <c r="AU70" s="204">
        <f t="shared" ca="1" si="40"/>
        <v>730109157.69340527</v>
      </c>
      <c r="AV70" s="204">
        <f t="shared" ca="1" si="40"/>
        <v>750185384.70992053</v>
      </c>
      <c r="AW70" s="204">
        <f t="shared" ca="1" si="40"/>
        <v>770198732.37877226</v>
      </c>
      <c r="AX70" s="204">
        <f t="shared" ca="1" si="40"/>
        <v>790149345.71435297</v>
      </c>
      <c r="AY70" s="204">
        <f t="shared" ca="1" si="40"/>
        <v>810037369.43511367</v>
      </c>
      <c r="AZ70" s="204">
        <f t="shared" ca="1" si="40"/>
        <v>829862947.96412897</v>
      </c>
      <c r="BA70" s="204">
        <f t="shared" ca="1" si="40"/>
        <v>849626225.42966127</v>
      </c>
      <c r="BB70" s="204">
        <f t="shared" ca="1" si="40"/>
        <v>867940532.18285275</v>
      </c>
      <c r="BC70" s="204">
        <f t="shared" ca="1" si="40"/>
        <v>893680956.66149127</v>
      </c>
      <c r="BD70" s="204">
        <f t="shared" ca="1" si="40"/>
        <v>919252503.45254195</v>
      </c>
      <c r="BE70" s="204">
        <f t="shared" ca="1" si="40"/>
        <v>944655975.18885589</v>
      </c>
      <c r="BF70" s="204">
        <f t="shared" ca="1" si="40"/>
        <v>969892171.14063621</v>
      </c>
      <c r="BG70" s="204">
        <f t="shared" ca="1" si="40"/>
        <v>994961887.22860134</v>
      </c>
      <c r="BH70" s="204">
        <f t="shared" ca="1" si="40"/>
        <v>1019865916.0370997</v>
      </c>
      <c r="BI70" s="204">
        <f t="shared" ca="1" si="40"/>
        <v>1044605046.8271753</v>
      </c>
      <c r="BJ70" s="204">
        <f t="shared" ca="1" si="40"/>
        <v>1069180065.5495838</v>
      </c>
      <c r="BK70" s="204">
        <f t="shared" ca="1" si="40"/>
        <v>1093591754.8577602</v>
      </c>
      <c r="BL70" s="204">
        <f t="shared" ca="1" si="40"/>
        <v>1116170231.1088681</v>
      </c>
      <c r="BM70" s="204">
        <f t="shared" ca="1" si="40"/>
        <v>1145673780.5419567</v>
      </c>
      <c r="BN70" s="204">
        <f t="shared" ca="1" si="40"/>
        <v>1174881827.3136575</v>
      </c>
      <c r="BO70" s="204">
        <f t="shared" ca="1" si="40"/>
        <v>1203796467.8362546</v>
      </c>
      <c r="BP70" s="204">
        <f t="shared" ca="1" si="40"/>
        <v>1232419785.4782729</v>
      </c>
      <c r="BQ70" s="204">
        <f t="shared" ca="1" si="40"/>
        <v>1260753850.6401665</v>
      </c>
      <c r="BR70" s="204">
        <f t="shared" ca="1" si="40"/>
        <v>1288800720.8295836</v>
      </c>
      <c r="BS70" s="204">
        <f t="shared" ca="1" si="40"/>
        <v>1316562440.7362154</v>
      </c>
      <c r="BT70" s="204">
        <f t="shared" ca="1" si="40"/>
        <v>1344041042.3062267</v>
      </c>
      <c r="BU70" s="204">
        <f t="shared" ca="1" si="40"/>
        <v>1371238544.8162768</v>
      </c>
      <c r="BV70" s="204">
        <f t="shared" ca="1" si="40"/>
        <v>1396338126.3456123</v>
      </c>
      <c r="BW70" s="204">
        <f t="shared" ca="1" si="40"/>
        <v>1426480303.0224547</v>
      </c>
      <c r="BX70" s="204">
        <f t="shared" ca="1" si="40"/>
        <v>1456218087.6294761</v>
      </c>
      <c r="BY70" s="204">
        <f t="shared" ca="1" si="40"/>
        <v>1485555203.3805008</v>
      </c>
      <c r="BZ70" s="204">
        <f t="shared" ca="1" si="40"/>
        <v>1514495343.6285615</v>
      </c>
      <c r="CA70" s="204">
        <f t="shared" ca="1" si="40"/>
        <v>1543042172.0886726</v>
      </c>
      <c r="CB70" s="204">
        <f t="shared" ca="1" si="40"/>
        <v>1571199323.0590162</v>
      </c>
      <c r="CC70" s="204">
        <f t="shared" ca="1" si="40"/>
        <v>1598970401.6405482</v>
      </c>
      <c r="CD70" s="204">
        <f t="shared" ca="1" si="40"/>
        <v>1626358983.9550364</v>
      </c>
      <c r="CE70" s="204">
        <f t="shared" ca="1" si="40"/>
        <v>1653368617.3615451</v>
      </c>
      <c r="CF70" s="204">
        <f t="shared" ca="1" si="40"/>
        <v>1680002820.6713707</v>
      </c>
    </row>
    <row r="71" spans="1:84" s="126" customFormat="1" x14ac:dyDescent="0.2">
      <c r="A71" s="120"/>
      <c r="B71" s="127" t="s">
        <v>185</v>
      </c>
      <c r="D71" s="119">
        <f t="shared" ref="D71:BO71" ca="1" si="41">SUM(D47:D52)</f>
        <v>10363309.09013431</v>
      </c>
      <c r="E71" s="119">
        <f t="shared" ca="1" si="41"/>
        <v>10666538.457133401</v>
      </c>
      <c r="F71" s="204">
        <f t="shared" ca="1" si="41"/>
        <v>11000002.560673015</v>
      </c>
      <c r="G71" s="204">
        <f t="shared" ca="1" si="41"/>
        <v>11190454.862439366</v>
      </c>
      <c r="H71" s="204">
        <f t="shared" ca="1" si="41"/>
        <v>11462640.850393023</v>
      </c>
      <c r="I71" s="204">
        <f t="shared" ca="1" si="41"/>
        <v>11300856.685113762</v>
      </c>
      <c r="J71" s="204">
        <f t="shared" ca="1" si="41"/>
        <v>11498056.051062368</v>
      </c>
      <c r="K71" s="204">
        <f t="shared" ca="1" si="41"/>
        <v>11699436.994278019</v>
      </c>
      <c r="L71" s="204">
        <f t="shared" ca="1" si="41"/>
        <v>11904934.084025986</v>
      </c>
      <c r="M71" s="204">
        <f t="shared" ca="1" si="41"/>
        <v>12114489.039205022</v>
      </c>
      <c r="N71" s="204">
        <f t="shared" ca="1" si="41"/>
        <v>12301493.365804153</v>
      </c>
      <c r="O71" s="204">
        <f t="shared" ca="1" si="41"/>
        <v>12574266.146615457</v>
      </c>
      <c r="P71" s="204">
        <f t="shared" ca="1" si="41"/>
        <v>12850156.194892649</v>
      </c>
      <c r="Q71" s="204">
        <f t="shared" ca="1" si="41"/>
        <v>13129158.633959655</v>
      </c>
      <c r="R71" s="204">
        <f t="shared" ca="1" si="41"/>
        <v>13411269.0419035</v>
      </c>
      <c r="S71" s="204">
        <f t="shared" ca="1" si="41"/>
        <v>13696483.467739673</v>
      </c>
      <c r="T71" s="204">
        <f t="shared" ca="1" si="41"/>
        <v>13984798.441148018</v>
      </c>
      <c r="U71" s="204">
        <f t="shared" ca="1" si="41"/>
        <v>14276210.977202028</v>
      </c>
      <c r="V71" s="204">
        <f t="shared" ca="1" si="41"/>
        <v>14570718.577238191</v>
      </c>
      <c r="W71" s="204">
        <f t="shared" ca="1" si="41"/>
        <v>14868319.226787584</v>
      </c>
      <c r="X71" s="204">
        <f t="shared" ca="1" si="41"/>
        <v>15136648.887912564</v>
      </c>
      <c r="Y71" s="204">
        <f t="shared" ca="1" si="41"/>
        <v>15555008.524121771</v>
      </c>
      <c r="Z71" s="204">
        <f t="shared" ca="1" si="41"/>
        <v>15975075.883132264</v>
      </c>
      <c r="AA71" s="204">
        <f t="shared" ca="1" si="41"/>
        <v>16396856.329465395</v>
      </c>
      <c r="AB71" s="204">
        <f t="shared" ca="1" si="41"/>
        <v>16820355.242721532</v>
      </c>
      <c r="AC71" s="204">
        <f t="shared" ca="1" si="41"/>
        <v>17245578.017619848</v>
      </c>
      <c r="AD71" s="204">
        <f t="shared" ca="1" si="41"/>
        <v>17672530.064038306</v>
      </c>
      <c r="AE71" s="204">
        <f t="shared" ca="1" si="41"/>
        <v>18101216.807053678</v>
      </c>
      <c r="AF71" s="204">
        <f t="shared" ca="1" si="41"/>
        <v>18531643.686981715</v>
      </c>
      <c r="AG71" s="204">
        <f t="shared" ca="1" si="41"/>
        <v>18963816.159417372</v>
      </c>
      <c r="AH71" s="204">
        <f t="shared" ca="1" si="41"/>
        <v>19358910.611791961</v>
      </c>
      <c r="AI71" s="204">
        <f t="shared" ca="1" si="41"/>
        <v>19923452.650916152</v>
      </c>
      <c r="AJ71" s="204">
        <f t="shared" ca="1" si="41"/>
        <v>20488125.953259356</v>
      </c>
      <c r="AK71" s="204">
        <f t="shared" ca="1" si="41"/>
        <v>21052930.541742358</v>
      </c>
      <c r="AL71" s="204">
        <f t="shared" ca="1" si="41"/>
        <v>21617866.43928951</v>
      </c>
      <c r="AM71" s="204">
        <f t="shared" ca="1" si="41"/>
        <v>22182933.668828707</v>
      </c>
      <c r="AN71" s="204">
        <f t="shared" ca="1" si="41"/>
        <v>22748132.253291421</v>
      </c>
      <c r="AO71" s="204">
        <f t="shared" ca="1" si="41"/>
        <v>23313462.215612683</v>
      </c>
      <c r="AP71" s="204">
        <f t="shared" ca="1" si="41"/>
        <v>23878923.578731071</v>
      </c>
      <c r="AQ71" s="204">
        <f t="shared" ca="1" si="41"/>
        <v>24444516.36558874</v>
      </c>
      <c r="AR71" s="204">
        <f t="shared" ca="1" si="41"/>
        <v>24969221.502004288</v>
      </c>
      <c r="AS71" s="204">
        <f t="shared" ca="1" si="41"/>
        <v>25725036.964312337</v>
      </c>
      <c r="AT71" s="204">
        <f t="shared" ca="1" si="41"/>
        <v>26478491.035117902</v>
      </c>
      <c r="AU71" s="204">
        <f t="shared" ca="1" si="41"/>
        <v>27229589.15600526</v>
      </c>
      <c r="AV71" s="204">
        <f t="shared" ca="1" si="41"/>
        <v>27978336.757458042</v>
      </c>
      <c r="AW71" s="204">
        <f t="shared" ca="1" si="41"/>
        <v>28724739.258880362</v>
      </c>
      <c r="AX71" s="204">
        <f t="shared" ca="1" si="41"/>
        <v>29468802.068618011</v>
      </c>
      <c r="AY71" s="204">
        <f t="shared" ca="1" si="41"/>
        <v>30210530.583979592</v>
      </c>
      <c r="AZ71" s="204">
        <f t="shared" ca="1" si="41"/>
        <v>30949930.191257562</v>
      </c>
      <c r="BA71" s="204">
        <f t="shared" ca="1" si="41"/>
        <v>31687006.265749291</v>
      </c>
      <c r="BB71" s="204">
        <f t="shared" ca="1" si="41"/>
        <v>32370042.642579593</v>
      </c>
      <c r="BC71" s="204">
        <f t="shared" ca="1" si="41"/>
        <v>33330048.10779753</v>
      </c>
      <c r="BD71" s="204">
        <f t="shared" ca="1" si="41"/>
        <v>34283755.175893359</v>
      </c>
      <c r="BE71" s="204">
        <f t="shared" ca="1" si="41"/>
        <v>35231193.781547397</v>
      </c>
      <c r="BF71" s="204">
        <f t="shared" ca="1" si="41"/>
        <v>36172393.734027959</v>
      </c>
      <c r="BG71" s="204">
        <f t="shared" ca="1" si="41"/>
        <v>37107384.717682287</v>
      </c>
      <c r="BH71" s="204">
        <f t="shared" ca="1" si="41"/>
        <v>38036196.292425722</v>
      </c>
      <c r="BI71" s="204">
        <f t="shared" ca="1" si="41"/>
        <v>38958857.894228905</v>
      </c>
      <c r="BJ71" s="204">
        <f t="shared" ca="1" si="41"/>
        <v>39875398.835603312</v>
      </c>
      <c r="BK71" s="204">
        <f t="shared" ca="1" si="41"/>
        <v>40785848.306084856</v>
      </c>
      <c r="BL71" s="204">
        <f t="shared" ca="1" si="41"/>
        <v>41627927.458807997</v>
      </c>
      <c r="BM71" s="204">
        <f t="shared" ca="1" si="41"/>
        <v>42728310.955131657</v>
      </c>
      <c r="BN71" s="204">
        <f t="shared" ca="1" si="41"/>
        <v>43817673.224147297</v>
      </c>
      <c r="BO71" s="204">
        <f t="shared" ca="1" si="41"/>
        <v>44896092.454716325</v>
      </c>
      <c r="BP71" s="204">
        <f t="shared" ref="BP71:CF71" ca="1" si="42">SUM(BP47:BP52)</f>
        <v>45963646.34921369</v>
      </c>
      <c r="BQ71" s="204">
        <f t="shared" ca="1" si="42"/>
        <v>47020412.126350738</v>
      </c>
      <c r="BR71" s="204">
        <f t="shared" ca="1" si="42"/>
        <v>48066466.523982361</v>
      </c>
      <c r="BS71" s="204">
        <f t="shared" ca="1" si="42"/>
        <v>49101885.801898554</v>
      </c>
      <c r="BT71" s="204">
        <f t="shared" ca="1" si="42"/>
        <v>50126745.744600512</v>
      </c>
      <c r="BU71" s="204">
        <f t="shared" ca="1" si="42"/>
        <v>51141121.664061174</v>
      </c>
      <c r="BV71" s="204">
        <f t="shared" ca="1" si="42"/>
        <v>52077254.116856858</v>
      </c>
      <c r="BW71" s="204">
        <f t="shared" ca="1" si="42"/>
        <v>53201373.069532536</v>
      </c>
      <c r="BX71" s="204">
        <f t="shared" ca="1" si="42"/>
        <v>54310410.58698453</v>
      </c>
      <c r="BY71" s="204">
        <f t="shared" ca="1" si="42"/>
        <v>55404505.523308158</v>
      </c>
      <c r="BZ71" s="204">
        <f t="shared" ca="1" si="42"/>
        <v>56483795.618965074</v>
      </c>
      <c r="CA71" s="204">
        <f t="shared" ca="1" si="42"/>
        <v>57548417.509091444</v>
      </c>
      <c r="CB71" s="204">
        <f t="shared" ca="1" si="42"/>
        <v>58598506.73174686</v>
      </c>
      <c r="CC71" s="204">
        <f t="shared" ca="1" si="42"/>
        <v>59634197.736104399</v>
      </c>
      <c r="CD71" s="204">
        <f t="shared" ca="1" si="42"/>
        <v>60655623.890582189</v>
      </c>
      <c r="CE71" s="204">
        <f t="shared" ca="1" si="42"/>
        <v>61662917.490916997</v>
      </c>
      <c r="CF71" s="204">
        <f t="shared" ca="1" si="42"/>
        <v>62656209.768180057</v>
      </c>
    </row>
    <row r="72" spans="1:84" s="126" customFormat="1" x14ac:dyDescent="0.2">
      <c r="A72" s="120"/>
      <c r="B72" s="127" t="s">
        <v>186</v>
      </c>
      <c r="D72" s="119">
        <f t="shared" ref="D72:BO72" ca="1" si="43">SUM(D53:D58)</f>
        <v>40197833.938481428</v>
      </c>
      <c r="E72" s="119">
        <f t="shared" ca="1" si="43"/>
        <v>41486419.438170694</v>
      </c>
      <c r="F72" s="204">
        <f t="shared" ca="1" si="43"/>
        <v>42675358.142490588</v>
      </c>
      <c r="G72" s="204">
        <f t="shared" ca="1" si="43"/>
        <v>43370202.794880718</v>
      </c>
      <c r="H72" s="204">
        <f t="shared" ca="1" si="43"/>
        <v>44089971.235899001</v>
      </c>
      <c r="I72" s="204">
        <f t="shared" ca="1" si="43"/>
        <v>43702219.912232794</v>
      </c>
      <c r="J72" s="204">
        <f t="shared" ca="1" si="43"/>
        <v>44425789.234489419</v>
      </c>
      <c r="K72" s="204">
        <f t="shared" ca="1" si="43"/>
        <v>45166381.002290711</v>
      </c>
      <c r="L72" s="204">
        <f t="shared" ca="1" si="43"/>
        <v>45923683.578164279</v>
      </c>
      <c r="M72" s="204">
        <f t="shared" ca="1" si="43"/>
        <v>46697417.415491559</v>
      </c>
      <c r="N72" s="204">
        <f t="shared" ca="1" si="43"/>
        <v>47385036.33737731</v>
      </c>
      <c r="O72" s="204">
        <f t="shared" ca="1" si="43"/>
        <v>48403595.163475506</v>
      </c>
      <c r="P72" s="204">
        <f t="shared" ca="1" si="43"/>
        <v>49434553.383390561</v>
      </c>
      <c r="Q72" s="204">
        <f t="shared" ca="1" si="43"/>
        <v>50477878.715819657</v>
      </c>
      <c r="R72" s="204">
        <f t="shared" ca="1" si="43"/>
        <v>51533540.874239482</v>
      </c>
      <c r="S72" s="204">
        <f t="shared" ca="1" si="43"/>
        <v>52601511.639272824</v>
      </c>
      <c r="T72" s="204">
        <f t="shared" ca="1" si="43"/>
        <v>53681764.902091593</v>
      </c>
      <c r="U72" s="204">
        <f t="shared" ca="1" si="43"/>
        <v>54774276.685267217</v>
      </c>
      <c r="V72" s="204">
        <f t="shared" ca="1" si="43"/>
        <v>55879025.14623598</v>
      </c>
      <c r="W72" s="204">
        <f t="shared" ca="1" si="43"/>
        <v>56995990.567534208</v>
      </c>
      <c r="X72" s="204">
        <f t="shared" ca="1" si="43"/>
        <v>58001147.549910143</v>
      </c>
      <c r="Y72" s="204">
        <f t="shared" ca="1" si="43"/>
        <v>59604262.484372541</v>
      </c>
      <c r="Z72" s="204">
        <f t="shared" ca="1" si="43"/>
        <v>61213921.257465504</v>
      </c>
      <c r="AA72" s="204">
        <f t="shared" ca="1" si="43"/>
        <v>62830144.425552905</v>
      </c>
      <c r="AB72" s="204">
        <f t="shared" ca="1" si="43"/>
        <v>64452952.602779917</v>
      </c>
      <c r="AC72" s="204">
        <f t="shared" ca="1" si="43"/>
        <v>66082366.461225733</v>
      </c>
      <c r="AD72" s="204">
        <f t="shared" ca="1" si="43"/>
        <v>67718406.731056586</v>
      </c>
      <c r="AE72" s="204">
        <f t="shared" ca="1" si="43"/>
        <v>69361094.200679287</v>
      </c>
      <c r="AF72" s="204">
        <f t="shared" ca="1" si="43"/>
        <v>71010449.716894954</v>
      </c>
      <c r="AG72" s="204">
        <f t="shared" ca="1" si="43"/>
        <v>72666494.185053319</v>
      </c>
      <c r="AH72" s="204">
        <f t="shared" ca="1" si="43"/>
        <v>74180461.306192234</v>
      </c>
      <c r="AI72" s="204">
        <f t="shared" ca="1" si="43"/>
        <v>76343685.995836377</v>
      </c>
      <c r="AJ72" s="204">
        <f t="shared" ca="1" si="43"/>
        <v>78507413.662782937</v>
      </c>
      <c r="AK72" s="204">
        <f t="shared" ca="1" si="43"/>
        <v>80671644.394860238</v>
      </c>
      <c r="AL72" s="204">
        <f t="shared" ca="1" si="43"/>
        <v>82836378.279910341</v>
      </c>
      <c r="AM72" s="204">
        <f t="shared" ca="1" si="43"/>
        <v>85001615.405788898</v>
      </c>
      <c r="AN72" s="204">
        <f t="shared" ca="1" si="43"/>
        <v>87167355.860365182</v>
      </c>
      <c r="AO72" s="204">
        <f t="shared" ca="1" si="43"/>
        <v>89333599.731522173</v>
      </c>
      <c r="AP72" s="204">
        <f t="shared" ca="1" si="43"/>
        <v>91500347.107156381</v>
      </c>
      <c r="AQ72" s="204">
        <f t="shared" ca="1" si="43"/>
        <v>93667598.075178117</v>
      </c>
      <c r="AR72" s="204">
        <f t="shared" ca="1" si="43"/>
        <v>95678173.92205207</v>
      </c>
      <c r="AS72" s="204">
        <f t="shared" ca="1" si="43"/>
        <v>98574252.289610922</v>
      </c>
      <c r="AT72" s="204">
        <f t="shared" ca="1" si="43"/>
        <v>101461282.44322632</v>
      </c>
      <c r="AU72" s="204">
        <f t="shared" ca="1" si="43"/>
        <v>104339285.23358341</v>
      </c>
      <c r="AV72" s="204">
        <f t="shared" ca="1" si="43"/>
        <v>107208281.46883255</v>
      </c>
      <c r="AW72" s="204">
        <f t="shared" ca="1" si="43"/>
        <v>110068291.91467053</v>
      </c>
      <c r="AX72" s="204">
        <f t="shared" ca="1" si="43"/>
        <v>112919337.29442154</v>
      </c>
      <c r="AY72" s="204">
        <f t="shared" ca="1" si="43"/>
        <v>115761438.28911823</v>
      </c>
      <c r="AZ72" s="204">
        <f t="shared" ca="1" si="43"/>
        <v>118594615.53758237</v>
      </c>
      <c r="BA72" s="204">
        <f t="shared" ca="1" si="43"/>
        <v>121418889.63650548</v>
      </c>
      <c r="BB72" s="204">
        <f t="shared" ca="1" si="43"/>
        <v>124036093.68331954</v>
      </c>
      <c r="BC72" s="204">
        <f t="shared" ca="1" si="43"/>
        <v>127714711.90182216</v>
      </c>
      <c r="BD72" s="204">
        <f t="shared" ca="1" si="43"/>
        <v>131369195.4849297</v>
      </c>
      <c r="BE72" s="204">
        <f t="shared" ca="1" si="43"/>
        <v>134999659.138403</v>
      </c>
      <c r="BF72" s="204">
        <f t="shared" ca="1" si="43"/>
        <v>138606217.08744082</v>
      </c>
      <c r="BG72" s="204">
        <f t="shared" ca="1" si="43"/>
        <v>142188983.07856071</v>
      </c>
      <c r="BH72" s="204">
        <f t="shared" ca="1" si="43"/>
        <v>145748070.38147363</v>
      </c>
      <c r="BI72" s="204">
        <f t="shared" ca="1" si="43"/>
        <v>149283591.79095092</v>
      </c>
      <c r="BJ72" s="204">
        <f t="shared" ca="1" si="43"/>
        <v>152795659.62868443</v>
      </c>
      <c r="BK72" s="204">
        <f t="shared" ca="1" si="43"/>
        <v>156284385.74513996</v>
      </c>
      <c r="BL72" s="204">
        <f t="shared" ca="1" si="43"/>
        <v>159511128.20721343</v>
      </c>
      <c r="BM72" s="204">
        <f t="shared" ca="1" si="43"/>
        <v>163727531.01030996</v>
      </c>
      <c r="BN72" s="204">
        <f t="shared" ca="1" si="43"/>
        <v>167901703.07843196</v>
      </c>
      <c r="BO72" s="204">
        <f t="shared" ca="1" si="43"/>
        <v>172033944.01292875</v>
      </c>
      <c r="BP72" s="204">
        <f t="shared" ref="BP72:CF72" ca="1" si="44">SUM(BP53:BP58)</f>
        <v>176124551.55104721</v>
      </c>
      <c r="BQ72" s="204">
        <f t="shared" ca="1" si="44"/>
        <v>180173821.57674873</v>
      </c>
      <c r="BR72" s="204">
        <f t="shared" ca="1" si="44"/>
        <v>184182048.13146499</v>
      </c>
      <c r="BS72" s="204">
        <f t="shared" ca="1" si="44"/>
        <v>188149523.42479533</v>
      </c>
      <c r="BT72" s="204">
        <f t="shared" ca="1" si="44"/>
        <v>192076537.84514335</v>
      </c>
      <c r="BU72" s="204">
        <f t="shared" ca="1" si="44"/>
        <v>195963379.97029513</v>
      </c>
      <c r="BV72" s="204">
        <f t="shared" ca="1" si="44"/>
        <v>199550408.13874623</v>
      </c>
      <c r="BW72" s="204">
        <f t="shared" ca="1" si="44"/>
        <v>203857952.33353803</v>
      </c>
      <c r="BX72" s="204">
        <f t="shared" ca="1" si="44"/>
        <v>208107705.74379972</v>
      </c>
      <c r="BY72" s="204">
        <f t="shared" ca="1" si="44"/>
        <v>212300200.44614646</v>
      </c>
      <c r="BZ72" s="204">
        <f t="shared" ca="1" si="44"/>
        <v>216435964.24984953</v>
      </c>
      <c r="CA72" s="204">
        <f t="shared" ca="1" si="44"/>
        <v>220515520.7286728</v>
      </c>
      <c r="CB72" s="204">
        <f t="shared" ca="1" si="44"/>
        <v>224539389.2524817</v>
      </c>
      <c r="CC72" s="204">
        <f t="shared" ca="1" si="44"/>
        <v>228508085.01862663</v>
      </c>
      <c r="CD72" s="204">
        <f t="shared" ca="1" si="44"/>
        <v>232422119.08310282</v>
      </c>
      <c r="CE72" s="204">
        <f t="shared" ca="1" si="44"/>
        <v>236281998.391487</v>
      </c>
      <c r="CF72" s="204">
        <f t="shared" ca="1" si="44"/>
        <v>240088225.80965385</v>
      </c>
    </row>
    <row r="73" spans="1:84" s="126" customFormat="1" x14ac:dyDescent="0.2">
      <c r="A73" s="120"/>
      <c r="B73" s="127" t="s">
        <v>187</v>
      </c>
      <c r="D73" s="119">
        <f t="shared" ref="D73:BO73" ca="1" si="45">SUM(D59:D64)</f>
        <v>160430885.34961307</v>
      </c>
      <c r="E73" s="119">
        <f t="shared" ca="1" si="45"/>
        <v>166324704.33147237</v>
      </c>
      <c r="F73" s="204">
        <f t="shared" ca="1" si="45"/>
        <v>168933441.18380064</v>
      </c>
      <c r="G73" s="204">
        <f t="shared" ca="1" si="45"/>
        <v>171605385.71548328</v>
      </c>
      <c r="H73" s="204">
        <f t="shared" ca="1" si="45"/>
        <v>176965020.58424598</v>
      </c>
      <c r="I73" s="204">
        <f t="shared" ca="1" si="45"/>
        <v>174846241.38293761</v>
      </c>
      <c r="J73" s="204">
        <f t="shared" ca="1" si="45"/>
        <v>177684341.8752926</v>
      </c>
      <c r="K73" s="204">
        <f t="shared" ca="1" si="45"/>
        <v>180591767.85372192</v>
      </c>
      <c r="L73" s="204">
        <f t="shared" ca="1" si="45"/>
        <v>183567187.56760803</v>
      </c>
      <c r="M73" s="204">
        <f t="shared" ca="1" si="45"/>
        <v>186609404.10250917</v>
      </c>
      <c r="N73" s="204">
        <f t="shared" ca="1" si="45"/>
        <v>189308659.59975645</v>
      </c>
      <c r="O73" s="204">
        <f t="shared" ca="1" si="45"/>
        <v>193332570.8000491</v>
      </c>
      <c r="P73" s="204">
        <f t="shared" ca="1" si="45"/>
        <v>197406582.83868903</v>
      </c>
      <c r="Q73" s="204">
        <f t="shared" ca="1" si="45"/>
        <v>201530548.0497368</v>
      </c>
      <c r="R73" s="204">
        <f t="shared" ca="1" si="45"/>
        <v>205704327.02475482</v>
      </c>
      <c r="S73" s="204">
        <f t="shared" ca="1" si="45"/>
        <v>209927788.9227463</v>
      </c>
      <c r="T73" s="204">
        <f t="shared" ca="1" si="45"/>
        <v>214200811.65761232</v>
      </c>
      <c r="U73" s="204">
        <f t="shared" ca="1" si="45"/>
        <v>218523281.99017596</v>
      </c>
      <c r="V73" s="204">
        <f t="shared" ca="1" si="45"/>
        <v>222895095.54657567</v>
      </c>
      <c r="W73" s="204">
        <f t="shared" ca="1" si="45"/>
        <v>227316156.78056586</v>
      </c>
      <c r="X73" s="204">
        <f t="shared" ca="1" si="45"/>
        <v>231291871.55374476</v>
      </c>
      <c r="Y73" s="204">
        <f t="shared" ca="1" si="45"/>
        <v>237685096.96574005</v>
      </c>
      <c r="Z73" s="204">
        <f t="shared" ca="1" si="45"/>
        <v>244104419.2944088</v>
      </c>
      <c r="AA73" s="204">
        <f t="shared" ca="1" si="45"/>
        <v>250549920.51889086</v>
      </c>
      <c r="AB73" s="204">
        <f t="shared" ca="1" si="45"/>
        <v>257021682.848759</v>
      </c>
      <c r="AC73" s="204">
        <f t="shared" ca="1" si="45"/>
        <v>263519788.72462806</v>
      </c>
      <c r="AD73" s="204">
        <f t="shared" ca="1" si="45"/>
        <v>270044320.81876504</v>
      </c>
      <c r="AE73" s="204">
        <f t="shared" ca="1" si="45"/>
        <v>276595362.03570163</v>
      </c>
      <c r="AF73" s="204">
        <f t="shared" ca="1" si="45"/>
        <v>283172995.51284707</v>
      </c>
      <c r="AG73" s="204">
        <f t="shared" ca="1" si="45"/>
        <v>289777304.62110364</v>
      </c>
      <c r="AH73" s="204">
        <f t="shared" ca="1" si="45"/>
        <v>295815042.73011535</v>
      </c>
      <c r="AI73" s="204">
        <f t="shared" ca="1" si="45"/>
        <v>304441085.47403687</v>
      </c>
      <c r="AJ73" s="204">
        <f t="shared" ca="1" si="45"/>
        <v>313069133.88261062</v>
      </c>
      <c r="AK73" s="204">
        <f t="shared" ca="1" si="45"/>
        <v>321699188.30605966</v>
      </c>
      <c r="AL73" s="204">
        <f t="shared" ca="1" si="45"/>
        <v>330331249.09466147</v>
      </c>
      <c r="AM73" s="204">
        <f t="shared" ca="1" si="45"/>
        <v>338965316.59874797</v>
      </c>
      <c r="AN73" s="204">
        <f t="shared" ca="1" si="45"/>
        <v>347601391.16870534</v>
      </c>
      <c r="AO73" s="204">
        <f t="shared" ca="1" si="45"/>
        <v>356239473.15497434</v>
      </c>
      <c r="AP73" s="204">
        <f t="shared" ca="1" si="45"/>
        <v>364879562.90804988</v>
      </c>
      <c r="AQ73" s="204">
        <f t="shared" ca="1" si="45"/>
        <v>373521660.7784816</v>
      </c>
      <c r="AR73" s="204">
        <f t="shared" ca="1" si="45"/>
        <v>381538980.07506597</v>
      </c>
      <c r="AS73" s="204">
        <f t="shared" ca="1" si="45"/>
        <v>393088119.56129271</v>
      </c>
      <c r="AT73" s="204">
        <f t="shared" ca="1" si="45"/>
        <v>404601176.1128701</v>
      </c>
      <c r="AU73" s="204">
        <f t="shared" ca="1" si="45"/>
        <v>416078232.87921655</v>
      </c>
      <c r="AV73" s="204">
        <f t="shared" ca="1" si="45"/>
        <v>427519372.8401283</v>
      </c>
      <c r="AW73" s="204">
        <f t="shared" ca="1" si="45"/>
        <v>438924678.80610281</v>
      </c>
      <c r="AX73" s="204">
        <f t="shared" ca="1" si="45"/>
        <v>450294233.41866237</v>
      </c>
      <c r="AY73" s="204">
        <f t="shared" ca="1" si="45"/>
        <v>461628119.15067643</v>
      </c>
      <c r="AZ73" s="204">
        <f t="shared" ca="1" si="45"/>
        <v>472926418.30668402</v>
      </c>
      <c r="BA73" s="204">
        <f t="shared" ca="1" si="45"/>
        <v>484189213.02321506</v>
      </c>
      <c r="BB73" s="204">
        <f t="shared" ca="1" si="45"/>
        <v>494626261.11387306</v>
      </c>
      <c r="BC73" s="204">
        <f t="shared" ca="1" si="45"/>
        <v>509295342.05578113</v>
      </c>
      <c r="BD73" s="204">
        <f t="shared" ca="1" si="45"/>
        <v>523868182.14235419</v>
      </c>
      <c r="BE73" s="204">
        <f t="shared" ca="1" si="45"/>
        <v>538345238.78198791</v>
      </c>
      <c r="BF73" s="204">
        <f t="shared" ca="1" si="45"/>
        <v>552726967.46675527</v>
      </c>
      <c r="BG73" s="204">
        <f t="shared" ca="1" si="45"/>
        <v>567013821.7799077</v>
      </c>
      <c r="BH73" s="204">
        <f t="shared" ca="1" si="45"/>
        <v>581206253.40335071</v>
      </c>
      <c r="BI73" s="204">
        <f t="shared" ca="1" si="45"/>
        <v>595304712.12508738</v>
      </c>
      <c r="BJ73" s="204">
        <f t="shared" ca="1" si="45"/>
        <v>609309645.8466382</v>
      </c>
      <c r="BK73" s="204">
        <f t="shared" ca="1" si="45"/>
        <v>623221500.59042978</v>
      </c>
      <c r="BL73" s="204">
        <f t="shared" ca="1" si="45"/>
        <v>636088634.77259183</v>
      </c>
      <c r="BM73" s="204">
        <f t="shared" ca="1" si="45"/>
        <v>652902264.05313158</v>
      </c>
      <c r="BN73" s="204">
        <f t="shared" ca="1" si="45"/>
        <v>669547490.80938339</v>
      </c>
      <c r="BO73" s="204">
        <f t="shared" ca="1" si="45"/>
        <v>686025509.75519145</v>
      </c>
      <c r="BP73" s="204">
        <f t="shared" ref="BP73:CF73" ca="1" si="46">SUM(BP59:BP64)</f>
        <v>702337508.17095816</v>
      </c>
      <c r="BQ73" s="204">
        <f t="shared" ca="1" si="46"/>
        <v>718484665.94677639</v>
      </c>
      <c r="BR73" s="204">
        <f t="shared" ca="1" si="46"/>
        <v>734468155.62532389</v>
      </c>
      <c r="BS73" s="204">
        <f t="shared" ca="1" si="46"/>
        <v>750289142.44451642</v>
      </c>
      <c r="BT73" s="204">
        <f t="shared" ca="1" si="46"/>
        <v>765948784.37992644</v>
      </c>
      <c r="BU73" s="204">
        <f t="shared" ca="1" si="46"/>
        <v>781448232.18696463</v>
      </c>
      <c r="BV73" s="204">
        <f t="shared" ca="1" si="46"/>
        <v>795752106.36617219</v>
      </c>
      <c r="BW73" s="204">
        <f t="shared" ca="1" si="46"/>
        <v>812929679.71212959</v>
      </c>
      <c r="BX73" s="204">
        <f t="shared" ca="1" si="46"/>
        <v>829876796.09692121</v>
      </c>
      <c r="BY73" s="204">
        <f t="shared" ca="1" si="46"/>
        <v>846595577.32413232</v>
      </c>
      <c r="BZ73" s="204">
        <f t="shared" ca="1" si="46"/>
        <v>863088128.18013251</v>
      </c>
      <c r="CA73" s="204">
        <f t="shared" ca="1" si="46"/>
        <v>879356536.56102967</v>
      </c>
      <c r="CB73" s="204">
        <f t="shared" ca="1" si="46"/>
        <v>895402873.59872198</v>
      </c>
      <c r="CC73" s="204">
        <f t="shared" ca="1" si="46"/>
        <v>911229193.78604662</v>
      </c>
      <c r="CD73" s="204">
        <f t="shared" ca="1" si="46"/>
        <v>926837535.1010375</v>
      </c>
      <c r="CE73" s="204">
        <f t="shared" ca="1" si="46"/>
        <v>942229919.13029647</v>
      </c>
      <c r="CF73" s="204">
        <f t="shared" ca="1" si="46"/>
        <v>957408351.19148099</v>
      </c>
    </row>
    <row r="74" spans="1:84" s="126" customFormat="1" x14ac:dyDescent="0.2">
      <c r="A74" s="120"/>
      <c r="B74" s="127" t="s">
        <v>188</v>
      </c>
      <c r="D74" s="203">
        <v>1</v>
      </c>
      <c r="E74" s="203">
        <f t="shared" ref="E74:BP74" si="47">D74*(E46/D46)</f>
        <v>1.0177466666666666</v>
      </c>
      <c r="F74" s="203">
        <f t="shared" si="47"/>
        <v>1.0354933333333332</v>
      </c>
      <c r="G74" s="203">
        <f t="shared" si="47"/>
        <v>1.0532399999999997</v>
      </c>
      <c r="H74" s="203">
        <f t="shared" si="47"/>
        <v>1.0709866666666665</v>
      </c>
      <c r="I74" s="203">
        <f t="shared" si="47"/>
        <v>1.0887333333333333</v>
      </c>
      <c r="J74" s="203">
        <f t="shared" si="47"/>
        <v>1.1064800000000001</v>
      </c>
      <c r="K74" s="203">
        <f t="shared" si="47"/>
        <v>1.1242266666666667</v>
      </c>
      <c r="L74" s="203">
        <f t="shared" si="47"/>
        <v>1.1419733333333335</v>
      </c>
      <c r="M74" s="203">
        <f t="shared" si="47"/>
        <v>1.1597200000000003</v>
      </c>
      <c r="N74" s="203">
        <f t="shared" si="47"/>
        <v>1.1774666666666671</v>
      </c>
      <c r="O74" s="203">
        <f t="shared" si="47"/>
        <v>1.2031333333333338</v>
      </c>
      <c r="P74" s="203">
        <f t="shared" si="47"/>
        <v>1.2288000000000006</v>
      </c>
      <c r="Q74" s="203">
        <f t="shared" si="47"/>
        <v>1.2544666666666673</v>
      </c>
      <c r="R74" s="203">
        <f t="shared" si="47"/>
        <v>1.280133333333334</v>
      </c>
      <c r="S74" s="203">
        <f t="shared" si="47"/>
        <v>1.3058000000000007</v>
      </c>
      <c r="T74" s="203">
        <f t="shared" si="47"/>
        <v>1.3314666666666675</v>
      </c>
      <c r="U74" s="203">
        <f t="shared" si="47"/>
        <v>1.3571333333333344</v>
      </c>
      <c r="V74" s="203">
        <f t="shared" si="47"/>
        <v>1.3828000000000011</v>
      </c>
      <c r="W74" s="203">
        <f t="shared" si="47"/>
        <v>1.4084666666666679</v>
      </c>
      <c r="X74" s="203">
        <f t="shared" si="47"/>
        <v>1.4341333333333346</v>
      </c>
      <c r="Y74" s="203">
        <f t="shared" si="47"/>
        <v>1.4706533333333345</v>
      </c>
      <c r="Z74" s="203">
        <f t="shared" si="47"/>
        <v>1.5071733333333344</v>
      </c>
      <c r="AA74" s="203">
        <f t="shared" si="47"/>
        <v>1.5436933333333342</v>
      </c>
      <c r="AB74" s="203">
        <f t="shared" si="47"/>
        <v>1.5802133333333341</v>
      </c>
      <c r="AC74" s="203">
        <f t="shared" si="47"/>
        <v>1.6167333333333342</v>
      </c>
      <c r="AD74" s="203">
        <f t="shared" si="47"/>
        <v>1.6532533333333341</v>
      </c>
      <c r="AE74" s="203">
        <f t="shared" si="47"/>
        <v>1.6897733333333338</v>
      </c>
      <c r="AF74" s="203">
        <f t="shared" si="47"/>
        <v>1.7262933333333337</v>
      </c>
      <c r="AG74" s="203">
        <f t="shared" si="47"/>
        <v>1.7628133333333336</v>
      </c>
      <c r="AH74" s="203">
        <f t="shared" si="47"/>
        <v>1.7993333333333337</v>
      </c>
      <c r="AI74" s="203">
        <f t="shared" si="47"/>
        <v>1.8515866666666667</v>
      </c>
      <c r="AJ74" s="203">
        <f t="shared" si="47"/>
        <v>1.90384</v>
      </c>
      <c r="AK74" s="203">
        <f t="shared" si="47"/>
        <v>1.9560933333333332</v>
      </c>
      <c r="AL74" s="203">
        <f t="shared" si="47"/>
        <v>2.0083466666666667</v>
      </c>
      <c r="AM74" s="203">
        <f t="shared" si="47"/>
        <v>2.0606</v>
      </c>
      <c r="AN74" s="203">
        <f t="shared" si="47"/>
        <v>2.1128533333333333</v>
      </c>
      <c r="AO74" s="203">
        <f t="shared" si="47"/>
        <v>2.1651066666666665</v>
      </c>
      <c r="AP74" s="203">
        <f t="shared" si="47"/>
        <v>2.2173599999999998</v>
      </c>
      <c r="AQ74" s="203">
        <f t="shared" si="47"/>
        <v>2.269613333333333</v>
      </c>
      <c r="AR74" s="203">
        <f t="shared" si="47"/>
        <v>2.3218666666666663</v>
      </c>
      <c r="AS74" s="203">
        <f t="shared" si="47"/>
        <v>2.3957999999999999</v>
      </c>
      <c r="AT74" s="203">
        <f t="shared" si="47"/>
        <v>2.4697333333333336</v>
      </c>
      <c r="AU74" s="203">
        <f t="shared" si="47"/>
        <v>2.5436666666666667</v>
      </c>
      <c r="AV74" s="203">
        <f t="shared" si="47"/>
        <v>2.6175999999999999</v>
      </c>
      <c r="AW74" s="203">
        <f t="shared" si="47"/>
        <v>2.6915333333333331</v>
      </c>
      <c r="AX74" s="203">
        <f t="shared" si="47"/>
        <v>2.7654666666666667</v>
      </c>
      <c r="AY74" s="203">
        <f t="shared" si="47"/>
        <v>2.8393999999999999</v>
      </c>
      <c r="AZ74" s="203">
        <f t="shared" si="47"/>
        <v>2.9133333333333336</v>
      </c>
      <c r="BA74" s="203">
        <f t="shared" si="47"/>
        <v>2.9872666666666672</v>
      </c>
      <c r="BB74" s="203">
        <f t="shared" si="47"/>
        <v>3.0612000000000008</v>
      </c>
      <c r="BC74" s="203">
        <f t="shared" si="47"/>
        <v>3.1618400000000011</v>
      </c>
      <c r="BD74" s="203">
        <f t="shared" si="47"/>
        <v>3.2624800000000014</v>
      </c>
      <c r="BE74" s="203">
        <f t="shared" si="47"/>
        <v>3.3631200000000012</v>
      </c>
      <c r="BF74" s="203">
        <f t="shared" si="47"/>
        <v>3.4637600000000011</v>
      </c>
      <c r="BG74" s="203">
        <f t="shared" si="47"/>
        <v>3.5644000000000009</v>
      </c>
      <c r="BH74" s="203">
        <f t="shared" si="47"/>
        <v>3.6650400000000007</v>
      </c>
      <c r="BI74" s="203">
        <f t="shared" si="47"/>
        <v>3.7656800000000006</v>
      </c>
      <c r="BJ74" s="203">
        <f t="shared" si="47"/>
        <v>3.8663200000000004</v>
      </c>
      <c r="BK74" s="203">
        <f t="shared" si="47"/>
        <v>3.9669600000000003</v>
      </c>
      <c r="BL74" s="203">
        <f t="shared" si="47"/>
        <v>4.0675999999999997</v>
      </c>
      <c r="BM74" s="203">
        <f t="shared" si="47"/>
        <v>4.1944399999999993</v>
      </c>
      <c r="BN74" s="203">
        <f t="shared" si="47"/>
        <v>4.3212799999999998</v>
      </c>
      <c r="BO74" s="203">
        <f t="shared" si="47"/>
        <v>4.4481200000000003</v>
      </c>
      <c r="BP74" s="203">
        <f t="shared" si="47"/>
        <v>4.5749600000000008</v>
      </c>
      <c r="BQ74" s="203">
        <f t="shared" ref="BQ74:CF74" si="48">BP74*(BQ46/BP46)</f>
        <v>4.7018000000000013</v>
      </c>
      <c r="BR74" s="203">
        <f t="shared" si="48"/>
        <v>4.8286400000000009</v>
      </c>
      <c r="BS74" s="203">
        <f t="shared" si="48"/>
        <v>4.9554800000000014</v>
      </c>
      <c r="BT74" s="203">
        <f t="shared" si="48"/>
        <v>5.0823200000000011</v>
      </c>
      <c r="BU74" s="203">
        <f t="shared" si="48"/>
        <v>5.2091600000000007</v>
      </c>
      <c r="BV74" s="203">
        <f t="shared" si="48"/>
        <v>5.3360000000000012</v>
      </c>
      <c r="BW74" s="203">
        <f t="shared" si="48"/>
        <v>5.4835466666666681</v>
      </c>
      <c r="BX74" s="203">
        <f t="shared" si="48"/>
        <v>5.6310933333333351</v>
      </c>
      <c r="BY74" s="203">
        <f t="shared" si="48"/>
        <v>5.778640000000002</v>
      </c>
      <c r="BZ74" s="203">
        <f t="shared" si="48"/>
        <v>5.9261866666666689</v>
      </c>
      <c r="CA74" s="203">
        <f t="shared" si="48"/>
        <v>6.0737333333333359</v>
      </c>
      <c r="CB74" s="203">
        <f t="shared" si="48"/>
        <v>6.2212800000000028</v>
      </c>
      <c r="CC74" s="203">
        <f t="shared" si="48"/>
        <v>6.3688266666666697</v>
      </c>
      <c r="CD74" s="203">
        <f t="shared" si="48"/>
        <v>6.5163733333333358</v>
      </c>
      <c r="CE74" s="203">
        <f t="shared" si="48"/>
        <v>6.6639200000000027</v>
      </c>
      <c r="CF74" s="203">
        <f t="shared" si="48"/>
        <v>6.8114666666666697</v>
      </c>
    </row>
    <row r="75" spans="1:84" s="126" customFormat="1" x14ac:dyDescent="0.2">
      <c r="A75" s="120"/>
      <c r="B75" s="213" t="s">
        <v>189</v>
      </c>
      <c r="D75" s="204">
        <f t="shared" ref="D75:BO78" ca="1" si="49">SUM(D47,D53,D59, D65)</f>
        <v>2066309064.5043156</v>
      </c>
      <c r="E75" s="204">
        <f t="shared" ca="1" si="49"/>
        <v>2136192538.8424642</v>
      </c>
      <c r="F75" s="204">
        <f t="shared" ca="1" si="49"/>
        <v>2187423718.8613353</v>
      </c>
      <c r="G75" s="204">
        <f t="shared" ca="1" si="49"/>
        <v>2239225640.3863444</v>
      </c>
      <c r="H75" s="204">
        <f t="shared" ca="1" si="49"/>
        <v>2291603526.4800396</v>
      </c>
      <c r="I75" s="204">
        <f t="shared" ca="1" si="49"/>
        <v>2344562643.7857924</v>
      </c>
      <c r="J75" s="204">
        <f t="shared" ca="1" si="49"/>
        <v>2398108302.8723612</v>
      </c>
      <c r="K75" s="204">
        <f t="shared" ca="1" si="49"/>
        <v>2452245858.5810847</v>
      </c>
      <c r="L75" s="204">
        <f t="shared" ca="1" si="49"/>
        <v>2506980710.3757243</v>
      </c>
      <c r="M75" s="204">
        <f t="shared" ca="1" si="49"/>
        <v>2562318302.6949754</v>
      </c>
      <c r="N75" s="204">
        <f t="shared" ca="1" si="49"/>
        <v>2612623944.9896617</v>
      </c>
      <c r="O75" s="204">
        <f t="shared" ca="1" si="49"/>
        <v>2680960218.1629763</v>
      </c>
      <c r="P75" s="204">
        <f t="shared" ca="1" si="49"/>
        <v>2749831879.064486</v>
      </c>
      <c r="Q75" s="204">
        <f t="shared" ca="1" si="49"/>
        <v>2819242251.5144053</v>
      </c>
      <c r="R75" s="204">
        <f t="shared" ca="1" si="49"/>
        <v>2889194677.9463782</v>
      </c>
      <c r="S75" s="204">
        <f t="shared" ca="1" si="49"/>
        <v>2959692519.5057869</v>
      </c>
      <c r="T75" s="204">
        <f t="shared" ca="1" si="49"/>
        <v>3030739156.1485643</v>
      </c>
      <c r="U75" s="204">
        <f t="shared" ca="1" si="49"/>
        <v>3102337986.7405105</v>
      </c>
      <c r="V75" s="204">
        <f t="shared" ca="1" si="49"/>
        <v>3174492429.1571074</v>
      </c>
      <c r="W75" s="204">
        <f t="shared" ca="1" si="49"/>
        <v>3247205920.3838506</v>
      </c>
      <c r="X75" s="204">
        <f t="shared" ca="1" si="49"/>
        <v>3313397795.936255</v>
      </c>
      <c r="Y75" s="204">
        <f t="shared" ca="1" si="49"/>
        <v>3404984627.0107889</v>
      </c>
      <c r="Z75" s="204">
        <f t="shared" ca="1" si="49"/>
        <v>3496945312.236002</v>
      </c>
      <c r="AA75" s="204">
        <f t="shared" ca="1" si="49"/>
        <v>3589281026.0127587</v>
      </c>
      <c r="AB75" s="204">
        <f t="shared" ca="1" si="49"/>
        <v>3681992946.043015</v>
      </c>
      <c r="AC75" s="204">
        <f t="shared" ca="1" si="49"/>
        <v>3775082253.3385453</v>
      </c>
      <c r="AD75" s="204">
        <f t="shared" ca="1" si="49"/>
        <v>3868550132.2296824</v>
      </c>
      <c r="AE75" s="204">
        <f t="shared" ca="1" si="49"/>
        <v>3962397770.3740864</v>
      </c>
      <c r="AF75" s="204">
        <f t="shared" ca="1" si="49"/>
        <v>4056626358.7655358</v>
      </c>
      <c r="AG75" s="204">
        <f t="shared" ca="1" si="49"/>
        <v>4151237091.7427349</v>
      </c>
      <c r="AH75" s="204">
        <f t="shared" ca="1" si="49"/>
        <v>4237731348.6140232</v>
      </c>
      <c r="AI75" s="204">
        <f t="shared" ca="1" si="49"/>
        <v>4361304720.3749857</v>
      </c>
      <c r="AJ75" s="204">
        <f t="shared" ca="1" si="49"/>
        <v>4484906824.5166235</v>
      </c>
      <c r="AK75" s="204">
        <f t="shared" ca="1" si="49"/>
        <v>4608537666.056097</v>
      </c>
      <c r="AL75" s="204">
        <f t="shared" ca="1" si="49"/>
        <v>4732197250.0113478</v>
      </c>
      <c r="AM75" s="204">
        <f t="shared" ca="1" si="49"/>
        <v>4855885581.4010935</v>
      </c>
      <c r="AN75" s="204">
        <f t="shared" ca="1" si="49"/>
        <v>4979602665.2448368</v>
      </c>
      <c r="AO75" s="204">
        <f t="shared" ca="1" si="49"/>
        <v>5103348506.5628529</v>
      </c>
      <c r="AP75" s="204">
        <f t="shared" ca="1" si="49"/>
        <v>5227123110.3761997</v>
      </c>
      <c r="AQ75" s="204">
        <f t="shared" ca="1" si="49"/>
        <v>5350926481.7067156</v>
      </c>
      <c r="AR75" s="204">
        <f t="shared" ca="1" si="49"/>
        <v>5465779517.4025106</v>
      </c>
      <c r="AS75" s="204">
        <f t="shared" ca="1" si="49"/>
        <v>5631227988.5169268</v>
      </c>
      <c r="AT75" s="204">
        <f t="shared" ca="1" si="49"/>
        <v>5796159549.5706959</v>
      </c>
      <c r="AU75" s="204">
        <f t="shared" ca="1" si="49"/>
        <v>5960575391.7299862</v>
      </c>
      <c r="AV75" s="204">
        <f t="shared" ca="1" si="49"/>
        <v>6124476703.7310209</v>
      </c>
      <c r="AW75" s="204">
        <f t="shared" ca="1" si="49"/>
        <v>6287864671.8847208</v>
      </c>
      <c r="AX75" s="204">
        <f t="shared" ca="1" si="49"/>
        <v>6450740480.0813293</v>
      </c>
      <c r="AY75" s="204">
        <f t="shared" ca="1" si="49"/>
        <v>6613105309.7950363</v>
      </c>
      <c r="AZ75" s="204">
        <f t="shared" ca="1" si="49"/>
        <v>6774960340.0885983</v>
      </c>
      <c r="BA75" s="204">
        <f t="shared" ca="1" si="49"/>
        <v>6936306747.6179352</v>
      </c>
      <c r="BB75" s="204">
        <f t="shared" ca="1" si="49"/>
        <v>7085823829.5498886</v>
      </c>
      <c r="BC75" s="204">
        <f t="shared" ca="1" si="49"/>
        <v>7295967416.8517685</v>
      </c>
      <c r="BD75" s="204">
        <f t="shared" ca="1" si="49"/>
        <v>7504732294.8443747</v>
      </c>
      <c r="BE75" s="204">
        <f t="shared" ca="1" si="49"/>
        <v>7712125016.1836405</v>
      </c>
      <c r="BF75" s="204">
        <f t="shared" ca="1" si="49"/>
        <v>7918152106.0730028</v>
      </c>
      <c r="BG75" s="204">
        <f t="shared" ca="1" si="49"/>
        <v>8122820062.3708658</v>
      </c>
      <c r="BH75" s="204">
        <f t="shared" ca="1" si="49"/>
        <v>8326135355.69767</v>
      </c>
      <c r="BI75" s="204">
        <f t="shared" ca="1" si="49"/>
        <v>8528104429.5425606</v>
      </c>
      <c r="BJ75" s="204">
        <f t="shared" ca="1" si="49"/>
        <v>8728733700.3696461</v>
      </c>
      <c r="BK75" s="204">
        <f t="shared" ca="1" si="49"/>
        <v>8928029557.7238731</v>
      </c>
      <c r="BL75" s="204">
        <f t="shared" ca="1" si="49"/>
        <v>9112359153.2520866</v>
      </c>
      <c r="BM75" s="204">
        <f t="shared" ca="1" si="49"/>
        <v>9353224715.788208</v>
      </c>
      <c r="BN75" s="204">
        <f t="shared" ca="1" si="49"/>
        <v>9591677808.7924442</v>
      </c>
      <c r="BO75" s="204">
        <f t="shared" ca="1" si="49"/>
        <v>9827735547.2739277</v>
      </c>
      <c r="BP75" s="204">
        <f t="shared" ref="BP75:CF80" ca="1" si="50">SUM(BP47,BP53,BP59, BP65)</f>
        <v>10061414939.75316</v>
      </c>
      <c r="BQ75" s="204">
        <f t="shared" ca="1" si="50"/>
        <v>10292732888.879944</v>
      </c>
      <c r="BR75" s="204">
        <f t="shared" ca="1" si="50"/>
        <v>10521706192.047831</v>
      </c>
      <c r="BS75" s="204">
        <f t="shared" ca="1" si="50"/>
        <v>10748351542.005186</v>
      </c>
      <c r="BT75" s="204">
        <f t="shared" ca="1" si="50"/>
        <v>10972685527.462841</v>
      </c>
      <c r="BU75" s="204">
        <f t="shared" ca="1" si="50"/>
        <v>11194724633.698389</v>
      </c>
      <c r="BV75" s="204">
        <f t="shared" ca="1" si="50"/>
        <v>11399636415.092175</v>
      </c>
      <c r="BW75" s="204">
        <f t="shared" ca="1" si="50"/>
        <v>11645715645.662556</v>
      </c>
      <c r="BX75" s="204">
        <f t="shared" ca="1" si="50"/>
        <v>11888493439.446888</v>
      </c>
      <c r="BY75" s="204">
        <f t="shared" ca="1" si="50"/>
        <v>12128000192.578175</v>
      </c>
      <c r="BZ75" s="204">
        <f t="shared" ca="1" si="50"/>
        <v>12364266057.407372</v>
      </c>
      <c r="CA75" s="204">
        <f t="shared" ca="1" si="50"/>
        <v>12597320944.322142</v>
      </c>
      <c r="CB75" s="204">
        <f t="shared" ca="1" si="50"/>
        <v>12827194523.552576</v>
      </c>
      <c r="CC75" s="204">
        <f t="shared" ca="1" si="50"/>
        <v>13053916226.964058</v>
      </c>
      <c r="CD75" s="204">
        <f t="shared" ca="1" si="50"/>
        <v>13277515249.837332</v>
      </c>
      <c r="CE75" s="204">
        <f t="shared" ca="1" si="50"/>
        <v>13498020552.635841</v>
      </c>
      <c r="CF75" s="204">
        <f t="shared" ca="1" si="50"/>
        <v>13715460862.760473</v>
      </c>
    </row>
    <row r="76" spans="1:84" s="126" customFormat="1" x14ac:dyDescent="0.2">
      <c r="A76" s="120"/>
      <c r="B76" s="213" t="s">
        <v>190</v>
      </c>
      <c r="D76" s="204">
        <f t="shared" ca="1" si="49"/>
        <v>4860568024.0182848</v>
      </c>
      <c r="E76" s="204">
        <f t="shared" ca="1" si="49"/>
        <v>5151870805.0239925</v>
      </c>
      <c r="F76" s="204">
        <f t="shared" ca="1" si="49"/>
        <v>5014819321.3144646</v>
      </c>
      <c r="G76" s="204">
        <f t="shared" ca="1" si="49"/>
        <v>5036040722.9766388</v>
      </c>
      <c r="H76" s="204">
        <f t="shared" ca="1" si="49"/>
        <v>5060812246.2221785</v>
      </c>
      <c r="I76" s="204">
        <f t="shared" ca="1" si="49"/>
        <v>5088982128.4331045</v>
      </c>
      <c r="J76" s="204">
        <f t="shared" ca="1" si="49"/>
        <v>5120411957.3100634</v>
      </c>
      <c r="K76" s="204">
        <f t="shared" ca="1" si="49"/>
        <v>5154975322.1403713</v>
      </c>
      <c r="L76" s="204">
        <f t="shared" ca="1" si="49"/>
        <v>5192556620.1345053</v>
      </c>
      <c r="M76" s="204">
        <f t="shared" ca="1" si="49"/>
        <v>5233049998.155632</v>
      </c>
      <c r="N76" s="204">
        <f t="shared" ca="1" si="49"/>
        <v>5264992251.4099979</v>
      </c>
      <c r="O76" s="204">
        <f t="shared" ca="1" si="49"/>
        <v>5334603409.6859684</v>
      </c>
      <c r="P76" s="204">
        <f t="shared" ca="1" si="49"/>
        <v>5406123533.7677536</v>
      </c>
      <c r="Q76" s="204">
        <f t="shared" ca="1" si="49"/>
        <v>5479530801.5653543</v>
      </c>
      <c r="R76" s="204">
        <f t="shared" ca="1" si="49"/>
        <v>5554803935.6814222</v>
      </c>
      <c r="S76" s="204">
        <f t="shared" ca="1" si="49"/>
        <v>5631922225.8377132</v>
      </c>
      <c r="T76" s="204">
        <f t="shared" ca="1" si="49"/>
        <v>5710865542.3087282</v>
      </c>
      <c r="U76" s="204">
        <f t="shared" ca="1" si="49"/>
        <v>5791614342.3480816</v>
      </c>
      <c r="V76" s="204">
        <f t="shared" ca="1" si="49"/>
        <v>5874149671.2081394</v>
      </c>
      <c r="W76" s="204">
        <f t="shared" ca="1" si="49"/>
        <v>5958453159.0402899</v>
      </c>
      <c r="X76" s="204">
        <f t="shared" ca="1" si="49"/>
        <v>6031611291.0684538</v>
      </c>
      <c r="Y76" s="204">
        <f t="shared" ca="1" si="49"/>
        <v>6198333287.4917011</v>
      </c>
      <c r="Z76" s="204">
        <f t="shared" ca="1" si="49"/>
        <v>6365735837.1149168</v>
      </c>
      <c r="AA76" s="204">
        <f t="shared" ca="1" si="49"/>
        <v>6533821077.7832136</v>
      </c>
      <c r="AB76" s="204">
        <f t="shared" ca="1" si="49"/>
        <v>6702591153.3509188</v>
      </c>
      <c r="AC76" s="204">
        <f t="shared" ca="1" si="49"/>
        <v>6872048213.6974487</v>
      </c>
      <c r="AD76" s="204">
        <f t="shared" ca="1" si="49"/>
        <v>7042194414.7432318</v>
      </c>
      <c r="AE76" s="204">
        <f t="shared" ca="1" si="49"/>
        <v>7213031918.4656677</v>
      </c>
      <c r="AF76" s="204">
        <f t="shared" ca="1" si="49"/>
        <v>7384562892.9151239</v>
      </c>
      <c r="AG76" s="204">
        <f t="shared" ca="1" si="49"/>
        <v>7556789512.230979</v>
      </c>
      <c r="AH76" s="204">
        <f t="shared" ca="1" si="49"/>
        <v>7714241138.0077219</v>
      </c>
      <c r="AI76" s="204">
        <f t="shared" ca="1" si="49"/>
        <v>7939190424.2811651</v>
      </c>
      <c r="AJ76" s="204">
        <f t="shared" ca="1" si="49"/>
        <v>8164192014.1248035</v>
      </c>
      <c r="AK76" s="204">
        <f t="shared" ca="1" si="49"/>
        <v>8389245916.6717224</v>
      </c>
      <c r="AL76" s="204">
        <f t="shared" ca="1" si="49"/>
        <v>8614352141.0564346</v>
      </c>
      <c r="AM76" s="204">
        <f t="shared" ca="1" si="49"/>
        <v>8839510696.4148655</v>
      </c>
      <c r="AN76" s="204">
        <f t="shared" ca="1" si="49"/>
        <v>9064721591.8843651</v>
      </c>
      <c r="AO76" s="204">
        <f t="shared" ca="1" si="49"/>
        <v>9289984836.6036968</v>
      </c>
      <c r="AP76" s="204">
        <f t="shared" ca="1" si="49"/>
        <v>9515300439.7130432</v>
      </c>
      <c r="AQ76" s="204">
        <f t="shared" ca="1" si="49"/>
        <v>9740668410.3540077</v>
      </c>
      <c r="AR76" s="204">
        <f t="shared" ca="1" si="49"/>
        <v>9949743454.5883484</v>
      </c>
      <c r="AS76" s="204">
        <f t="shared" ca="1" si="49"/>
        <v>10250920982.769663</v>
      </c>
      <c r="AT76" s="204">
        <f t="shared" ca="1" si="49"/>
        <v>10551157543.08935</v>
      </c>
      <c r="AU76" s="204">
        <f t="shared" ca="1" si="49"/>
        <v>10850455303.911242</v>
      </c>
      <c r="AV76" s="204">
        <f t="shared" ca="1" si="49"/>
        <v>11148816429.175781</v>
      </c>
      <c r="AW76" s="204">
        <f t="shared" ca="1" si="49"/>
        <v>11446243078.408445</v>
      </c>
      <c r="AX76" s="204">
        <f t="shared" ca="1" si="49"/>
        <v>11742737406.728191</v>
      </c>
      <c r="AY76" s="204">
        <f t="shared" ca="1" si="49"/>
        <v>12038301564.855864</v>
      </c>
      <c r="AZ76" s="204">
        <f t="shared" ca="1" si="49"/>
        <v>12332937699.122599</v>
      </c>
      <c r="BA76" s="204">
        <f t="shared" ca="1" si="49"/>
        <v>12626647951.47821</v>
      </c>
      <c r="BB76" s="204">
        <f t="shared" ca="1" si="49"/>
        <v>12898824448.795492</v>
      </c>
      <c r="BC76" s="204">
        <f t="shared" ca="1" si="49"/>
        <v>13281363603.321125</v>
      </c>
      <c r="BD76" s="204">
        <f t="shared" ca="1" si="49"/>
        <v>13661392996.297178</v>
      </c>
      <c r="BE76" s="204">
        <f t="shared" ca="1" si="49"/>
        <v>14038924555.984251</v>
      </c>
      <c r="BF76" s="204">
        <f t="shared" ca="1" si="49"/>
        <v>14413970160.669228</v>
      </c>
      <c r="BG76" s="204">
        <f t="shared" ca="1" si="49"/>
        <v>14786541638.860899</v>
      </c>
      <c r="BH76" s="204">
        <f t="shared" ca="1" si="49"/>
        <v>15156650769.48489</v>
      </c>
      <c r="BI76" s="204">
        <f t="shared" ca="1" si="49"/>
        <v>15524309282.077803</v>
      </c>
      <c r="BJ76" s="204">
        <f t="shared" ca="1" si="49"/>
        <v>15889528856.980682</v>
      </c>
      <c r="BK76" s="204">
        <f t="shared" ca="1" si="49"/>
        <v>16252321125.531708</v>
      </c>
      <c r="BL76" s="204">
        <f t="shared" ca="1" si="49"/>
        <v>16587869253.55682</v>
      </c>
      <c r="BM76" s="204">
        <f t="shared" ca="1" si="49"/>
        <v>17026333775.717468</v>
      </c>
      <c r="BN76" s="204">
        <f t="shared" ca="1" si="49"/>
        <v>17460406709.911602</v>
      </c>
      <c r="BO76" s="204">
        <f t="shared" ca="1" si="49"/>
        <v>17890119211.794147</v>
      </c>
      <c r="BP76" s="204">
        <f t="shared" ca="1" si="50"/>
        <v>18315502243.171303</v>
      </c>
      <c r="BQ76" s="204">
        <f t="shared" ca="1" si="50"/>
        <v>18736586573.125362</v>
      </c>
      <c r="BR76" s="204">
        <f t="shared" ca="1" si="50"/>
        <v>19153402779.133274</v>
      </c>
      <c r="BS76" s="204">
        <f t="shared" ca="1" si="50"/>
        <v>19565981248.179001</v>
      </c>
      <c r="BT76" s="204">
        <f t="shared" ca="1" si="50"/>
        <v>19974352177.859665</v>
      </c>
      <c r="BU76" s="204">
        <f t="shared" ca="1" si="50"/>
        <v>20378545577.485573</v>
      </c>
      <c r="BV76" s="204">
        <f t="shared" ca="1" si="50"/>
        <v>20751560901.828197</v>
      </c>
      <c r="BW76" s="204">
        <f t="shared" ca="1" si="50"/>
        <v>21199516284.42997</v>
      </c>
      <c r="BX76" s="204">
        <f t="shared" ca="1" si="50"/>
        <v>21641461828.806297</v>
      </c>
      <c r="BY76" s="204">
        <f t="shared" ca="1" si="50"/>
        <v>22077452867.181721</v>
      </c>
      <c r="BZ76" s="204">
        <f t="shared" ca="1" si="50"/>
        <v>22507544288.007156</v>
      </c>
      <c r="CA76" s="204">
        <f t="shared" ca="1" si="50"/>
        <v>22931790539.270653</v>
      </c>
      <c r="CB76" s="204">
        <f t="shared" ca="1" si="50"/>
        <v>23350245631.784508</v>
      </c>
      <c r="CC76" s="204">
        <f t="shared" ca="1" si="50"/>
        <v>23762963142.448929</v>
      </c>
      <c r="CD76" s="204">
        <f t="shared" ca="1" si="50"/>
        <v>24169996217.492413</v>
      </c>
      <c r="CE76" s="204">
        <f t="shared" ca="1" si="50"/>
        <v>24571397575.688972</v>
      </c>
      <c r="CF76" s="204">
        <f t="shared" ca="1" si="50"/>
        <v>24967219511.552399</v>
      </c>
    </row>
    <row r="77" spans="1:84" s="126" customFormat="1" x14ac:dyDescent="0.2">
      <c r="A77" s="120"/>
      <c r="B77" s="213" t="s">
        <v>191</v>
      </c>
      <c r="D77" s="204">
        <f t="shared" ca="1" si="49"/>
        <v>1554163952.6706841</v>
      </c>
      <c r="E77" s="204">
        <f t="shared" ca="1" si="49"/>
        <v>1589955231.3911657</v>
      </c>
      <c r="F77" s="204">
        <f t="shared" ca="1" si="49"/>
        <v>1628086288.0586164</v>
      </c>
      <c r="G77" s="204">
        <f t="shared" ca="1" si="49"/>
        <v>1666642144.1654384</v>
      </c>
      <c r="H77" s="204">
        <f t="shared" ca="1" si="49"/>
        <v>1705626687.2053778</v>
      </c>
      <c r="I77" s="204">
        <f t="shared" ca="1" si="49"/>
        <v>1745043837.1091225</v>
      </c>
      <c r="J77" s="204">
        <f t="shared" ca="1" si="49"/>
        <v>1784897546.5007596</v>
      </c>
      <c r="K77" s="204">
        <f t="shared" ca="1" si="49"/>
        <v>1825191800.956188</v>
      </c>
      <c r="L77" s="204">
        <f t="shared" ca="1" si="49"/>
        <v>1865930619.263505</v>
      </c>
      <c r="M77" s="204">
        <f t="shared" ca="1" si="49"/>
        <v>1907118053.6853786</v>
      </c>
      <c r="N77" s="204">
        <f t="shared" ca="1" si="49"/>
        <v>1944560238.0447955</v>
      </c>
      <c r="O77" s="204">
        <f t="shared" ca="1" si="49"/>
        <v>1995422515.9067996</v>
      </c>
      <c r="P77" s="204">
        <f t="shared" ca="1" si="49"/>
        <v>2046683279.6421063</v>
      </c>
      <c r="Q77" s="204">
        <f t="shared" ca="1" si="49"/>
        <v>2098345003.1501606</v>
      </c>
      <c r="R77" s="204">
        <f t="shared" ca="1" si="49"/>
        <v>2150410174.1842685</v>
      </c>
      <c r="S77" s="204">
        <f t="shared" ca="1" si="49"/>
        <v>2202881294.4247718</v>
      </c>
      <c r="T77" s="204">
        <f t="shared" ca="1" si="49"/>
        <v>2255760879.5525923</v>
      </c>
      <c r="U77" s="204">
        <f t="shared" ca="1" si="49"/>
        <v>2309051459.3231516</v>
      </c>
      <c r="V77" s="204">
        <f t="shared" ca="1" si="49"/>
        <v>2362755577.6406646</v>
      </c>
      <c r="W77" s="204">
        <f t="shared" ca="1" si="49"/>
        <v>2416875792.6328149</v>
      </c>
      <c r="X77" s="204">
        <f t="shared" ca="1" si="49"/>
        <v>2466142008.401763</v>
      </c>
      <c r="Y77" s="204">
        <f t="shared" ca="1" si="49"/>
        <v>2534309535.142312</v>
      </c>
      <c r="Z77" s="204">
        <f t="shared" ca="1" si="49"/>
        <v>2602755319.2755508</v>
      </c>
      <c r="AA77" s="204">
        <f t="shared" ca="1" si="49"/>
        <v>2671480234.9009686</v>
      </c>
      <c r="AB77" s="204">
        <f t="shared" ca="1" si="49"/>
        <v>2740485158.5750384</v>
      </c>
      <c r="AC77" s="204">
        <f t="shared" ca="1" si="49"/>
        <v>2809770969.3177118</v>
      </c>
      <c r="AD77" s="204">
        <f t="shared" ca="1" si="49"/>
        <v>2879338548.6189213</v>
      </c>
      <c r="AE77" s="204">
        <f t="shared" ca="1" si="49"/>
        <v>2949188780.4451108</v>
      </c>
      <c r="AF77" s="204">
        <f t="shared" ca="1" si="49"/>
        <v>3019322551.2457767</v>
      </c>
      <c r="AG77" s="204">
        <f t="shared" ca="1" si="49"/>
        <v>3089740749.9600239</v>
      </c>
      <c r="AH77" s="204">
        <f t="shared" ca="1" si="49"/>
        <v>3154117904.4233131</v>
      </c>
      <c r="AI77" s="204">
        <f t="shared" ca="1" si="49"/>
        <v>3246092819.8178239</v>
      </c>
      <c r="AJ77" s="204">
        <f t="shared" ca="1" si="49"/>
        <v>3338089120.5500011</v>
      </c>
      <c r="AK77" s="204">
        <f t="shared" ca="1" si="49"/>
        <v>3430106810.3540878</v>
      </c>
      <c r="AL77" s="204">
        <f t="shared" ca="1" si="49"/>
        <v>3522145892.9649062</v>
      </c>
      <c r="AM77" s="204">
        <f t="shared" ca="1" si="49"/>
        <v>3614206372.1178579</v>
      </c>
      <c r="AN77" s="204">
        <f t="shared" ca="1" si="49"/>
        <v>3706288251.5489278</v>
      </c>
      <c r="AO77" s="204">
        <f t="shared" ca="1" si="49"/>
        <v>3798391534.9946785</v>
      </c>
      <c r="AP77" s="204">
        <f t="shared" ca="1" si="49"/>
        <v>3890516226.1922517</v>
      </c>
      <c r="AQ77" s="204">
        <f t="shared" ca="1" si="49"/>
        <v>3982662328.8793712</v>
      </c>
      <c r="AR77" s="204">
        <f t="shared" ca="1" si="49"/>
        <v>4068146750.7001786</v>
      </c>
      <c r="AS77" s="204">
        <f t="shared" ca="1" si="49"/>
        <v>4191289052.4780722</v>
      </c>
      <c r="AT77" s="204">
        <f t="shared" ca="1" si="49"/>
        <v>4314046621.2075014</v>
      </c>
      <c r="AU77" s="204">
        <f t="shared" ca="1" si="49"/>
        <v>4436420343.4662781</v>
      </c>
      <c r="AV77" s="204">
        <f t="shared" ca="1" si="49"/>
        <v>4558411104.0236244</v>
      </c>
      <c r="AW77" s="204">
        <f t="shared" ca="1" si="49"/>
        <v>4680019785.8436213</v>
      </c>
      <c r="AX77" s="204">
        <f t="shared" ca="1" si="49"/>
        <v>4801247270.0886536</v>
      </c>
      <c r="AY77" s="204">
        <f t="shared" ca="1" si="49"/>
        <v>4922094436.1228542</v>
      </c>
      <c r="AZ77" s="204">
        <f t="shared" ca="1" si="49"/>
        <v>5042562161.5155382</v>
      </c>
      <c r="BA77" s="204">
        <f t="shared" ca="1" si="49"/>
        <v>5162651322.0446291</v>
      </c>
      <c r="BB77" s="204">
        <f t="shared" ca="1" si="49"/>
        <v>5273935986.7945776</v>
      </c>
      <c r="BC77" s="204">
        <f t="shared" ca="1" si="49"/>
        <v>5430344591.3499432</v>
      </c>
      <c r="BD77" s="204">
        <f t="shared" ca="1" si="49"/>
        <v>5585727030.8815832</v>
      </c>
      <c r="BE77" s="204">
        <f t="shared" ca="1" si="49"/>
        <v>5740088182.4917879</v>
      </c>
      <c r="BF77" s="204">
        <f t="shared" ca="1" si="49"/>
        <v>5893432902.8501225</v>
      </c>
      <c r="BG77" s="204">
        <f t="shared" ca="1" si="49"/>
        <v>6045766028.273407</v>
      </c>
      <c r="BH77" s="204">
        <f t="shared" ca="1" si="49"/>
        <v>6197092374.8054142</v>
      </c>
      <c r="BI77" s="204">
        <f t="shared" ca="1" si="49"/>
        <v>6347416738.2962513</v>
      </c>
      <c r="BJ77" s="204">
        <f t="shared" ca="1" si="49"/>
        <v>6496743894.4814568</v>
      </c>
      <c r="BK77" s="204">
        <f t="shared" ca="1" si="49"/>
        <v>6645078599.0607986</v>
      </c>
      <c r="BL77" s="204">
        <f t="shared" ca="1" si="49"/>
        <v>6782274005.1588278</v>
      </c>
      <c r="BM77" s="204">
        <f t="shared" ca="1" si="49"/>
        <v>6961548792.5165281</v>
      </c>
      <c r="BN77" s="204">
        <f t="shared" ca="1" si="49"/>
        <v>7139027993.3335276</v>
      </c>
      <c r="BO77" s="204">
        <f t="shared" ca="1" si="49"/>
        <v>7314724346.208024</v>
      </c>
      <c r="BP77" s="204">
        <f t="shared" ca="1" si="50"/>
        <v>7488650510.4793787</v>
      </c>
      <c r="BQ77" s="204">
        <f t="shared" ca="1" si="50"/>
        <v>7660819066.6880188</v>
      </c>
      <c r="BR77" s="204">
        <f t="shared" ca="1" si="50"/>
        <v>7831242517.0327806</v>
      </c>
      <c r="BS77" s="204">
        <f t="shared" ca="1" si="50"/>
        <v>7999933285.8257217</v>
      </c>
      <c r="BT77" s="204">
        <f t="shared" ca="1" si="50"/>
        <v>8166903719.9443903</v>
      </c>
      <c r="BU77" s="204">
        <f t="shared" ca="1" si="50"/>
        <v>8332166089.2815924</v>
      </c>
      <c r="BV77" s="204">
        <f t="shared" ca="1" si="50"/>
        <v>8484680693.937254</v>
      </c>
      <c r="BW77" s="204">
        <f t="shared" ca="1" si="50"/>
        <v>8667835981.0797577</v>
      </c>
      <c r="BX77" s="204">
        <f t="shared" ca="1" si="50"/>
        <v>8848534028.732029</v>
      </c>
      <c r="BY77" s="204">
        <f t="shared" ca="1" si="50"/>
        <v>9026797460.5525551</v>
      </c>
      <c r="BZ77" s="204">
        <f t="shared" ca="1" si="50"/>
        <v>9202648718.7543259</v>
      </c>
      <c r="CA77" s="204">
        <f t="shared" ca="1" si="50"/>
        <v>9376110065.4585037</v>
      </c>
      <c r="CB77" s="204">
        <f t="shared" ca="1" si="50"/>
        <v>9547203584.0384274</v>
      </c>
      <c r="CC77" s="204">
        <f t="shared" ca="1" si="50"/>
        <v>9715951180.45401</v>
      </c>
      <c r="CD77" s="204">
        <f t="shared" ca="1" si="50"/>
        <v>9882374584.5766525</v>
      </c>
      <c r="CE77" s="204">
        <f t="shared" ca="1" si="50"/>
        <v>10046495351.504652</v>
      </c>
      <c r="CF77" s="204">
        <f t="shared" ca="1" si="50"/>
        <v>10208334862.869251</v>
      </c>
    </row>
    <row r="78" spans="1:84" s="126" customFormat="1" x14ac:dyDescent="0.2">
      <c r="A78" s="120"/>
      <c r="B78" s="213" t="s">
        <v>192</v>
      </c>
      <c r="D78" s="204">
        <f t="shared" ca="1" si="49"/>
        <v>1028782491.6018437</v>
      </c>
      <c r="E78" s="204">
        <f t="shared" ca="1" si="49"/>
        <v>1031363540.4666116</v>
      </c>
      <c r="F78" s="204">
        <f t="shared" ca="1" si="49"/>
        <v>1235718524.3316624</v>
      </c>
      <c r="G78" s="204">
        <f t="shared" ca="1" si="49"/>
        <v>1264982452.826592</v>
      </c>
      <c r="H78" s="204">
        <f t="shared" ca="1" si="49"/>
        <v>1194526435.9437828</v>
      </c>
      <c r="I78" s="204">
        <f t="shared" ca="1" si="49"/>
        <v>1131965609.1851609</v>
      </c>
      <c r="J78" s="204">
        <f t="shared" ca="1" si="49"/>
        <v>1157817705.7834713</v>
      </c>
      <c r="K78" s="204">
        <f t="shared" ca="1" si="49"/>
        <v>1183955572.8727622</v>
      </c>
      <c r="L78" s="204">
        <f t="shared" ca="1" si="49"/>
        <v>1210381817.3397403</v>
      </c>
      <c r="M78" s="204">
        <f t="shared" ca="1" si="49"/>
        <v>1237099067.7852249</v>
      </c>
      <c r="N78" s="204">
        <f t="shared" ca="1" si="49"/>
        <v>1261386869.6696184</v>
      </c>
      <c r="O78" s="204">
        <f t="shared" ca="1" si="49"/>
        <v>1294379928.6283092</v>
      </c>
      <c r="P78" s="204">
        <f t="shared" ca="1" si="49"/>
        <v>1327631475.1758657</v>
      </c>
      <c r="Q78" s="204">
        <f t="shared" ca="1" si="49"/>
        <v>1361143114.0675349</v>
      </c>
      <c r="R78" s="204">
        <f t="shared" ca="1" si="49"/>
        <v>1394916459.0452104</v>
      </c>
      <c r="S78" s="204">
        <f t="shared" ca="1" si="49"/>
        <v>1428953132.8848963</v>
      </c>
      <c r="T78" s="204">
        <f t="shared" ca="1" si="49"/>
        <v>1463254767.4444153</v>
      </c>
      <c r="U78" s="204">
        <f t="shared" ca="1" si="49"/>
        <v>1497823003.7113571</v>
      </c>
      <c r="V78" s="204">
        <f t="shared" ca="1" si="49"/>
        <v>1532659491.8512721</v>
      </c>
      <c r="W78" s="204">
        <f t="shared" ca="1" si="49"/>
        <v>1567765891.2561097</v>
      </c>
      <c r="X78" s="204">
        <f t="shared" ca="1" si="49"/>
        <v>1599723624.6969149</v>
      </c>
      <c r="Y78" s="204">
        <f t="shared" ca="1" si="49"/>
        <v>1643942161.1669583</v>
      </c>
      <c r="Z78" s="204">
        <f t="shared" ca="1" si="49"/>
        <v>1688341196.1118352</v>
      </c>
      <c r="AA78" s="204">
        <f t="shared" ca="1" si="49"/>
        <v>1732921296.5375929</v>
      </c>
      <c r="AB78" s="204">
        <f t="shared" ca="1" si="49"/>
        <v>1777683031.0440621</v>
      </c>
      <c r="AC78" s="204">
        <f t="shared" ca="1" si="49"/>
        <v>1822626969.8290675</v>
      </c>
      <c r="AD78" s="204">
        <f t="shared" ca="1" si="49"/>
        <v>1867753684.6926498</v>
      </c>
      <c r="AE78" s="204">
        <f t="shared" ca="1" si="49"/>
        <v>1913063749.0412984</v>
      </c>
      <c r="AF78" s="204">
        <f t="shared" ca="1" si="49"/>
        <v>1958557737.8921945</v>
      </c>
      <c r="AG78" s="204">
        <f t="shared" ca="1" si="49"/>
        <v>2004236227.8774662</v>
      </c>
      <c r="AH78" s="204">
        <f t="shared" ca="1" si="49"/>
        <v>2045996046.1193614</v>
      </c>
      <c r="AI78" s="204">
        <f t="shared" ca="1" si="49"/>
        <v>2105657838.4934821</v>
      </c>
      <c r="AJ78" s="204">
        <f t="shared" ca="1" si="49"/>
        <v>2165333502.993175</v>
      </c>
      <c r="AK78" s="204">
        <f t="shared" ca="1" si="49"/>
        <v>2225023042.0407495</v>
      </c>
      <c r="AL78" s="204">
        <f t="shared" ca="1" si="49"/>
        <v>2284726458.0588899</v>
      </c>
      <c r="AM78" s="204">
        <f t="shared" ca="1" si="49"/>
        <v>2344443753.4706564</v>
      </c>
      <c r="AN78" s="204">
        <f t="shared" ca="1" si="49"/>
        <v>2404174930.6994877</v>
      </c>
      <c r="AO78" s="204">
        <f t="shared" ca="1" si="49"/>
        <v>2463919992.1691957</v>
      </c>
      <c r="AP78" s="204">
        <f t="shared" ca="1" si="49"/>
        <v>2523678940.3039708</v>
      </c>
      <c r="AQ78" s="204">
        <f t="shared" ca="1" si="49"/>
        <v>2583451777.528379</v>
      </c>
      <c r="AR78" s="204">
        <f t="shared" ca="1" si="49"/>
        <v>2638903351.7697911</v>
      </c>
      <c r="AS78" s="204">
        <f t="shared" ca="1" si="49"/>
        <v>2718782627.8387532</v>
      </c>
      <c r="AT78" s="204">
        <f t="shared" ca="1" si="49"/>
        <v>2798412337.3738475</v>
      </c>
      <c r="AU78" s="204">
        <f t="shared" ca="1" si="49"/>
        <v>2877793055.4755311</v>
      </c>
      <c r="AV78" s="204">
        <f t="shared" ca="1" si="49"/>
        <v>2956925356.0710726</v>
      </c>
      <c r="AW78" s="204">
        <f t="shared" ca="1" si="49"/>
        <v>3035809811.9167929</v>
      </c>
      <c r="AX78" s="204">
        <f t="shared" ca="1" si="49"/>
        <v>3114446994.6002979</v>
      </c>
      <c r="AY78" s="204">
        <f t="shared" ca="1" si="49"/>
        <v>3192837474.5427141</v>
      </c>
      <c r="AZ78" s="204">
        <f t="shared" ca="1" si="49"/>
        <v>3270981821.0009165</v>
      </c>
      <c r="BA78" s="204">
        <f t="shared" ca="1" si="49"/>
        <v>3348880602.069746</v>
      </c>
      <c r="BB78" s="204">
        <f t="shared" ca="1" si="49"/>
        <v>3421068130.6800442</v>
      </c>
      <c r="BC78" s="204">
        <f t="shared" ca="1" si="49"/>
        <v>3522526418.1658101</v>
      </c>
      <c r="BD78" s="204">
        <f t="shared" ca="1" si="49"/>
        <v>3623319058.4765</v>
      </c>
      <c r="BE78" s="204">
        <f t="shared" ca="1" si="49"/>
        <v>3723449215.2644372</v>
      </c>
      <c r="BF78" s="204">
        <f t="shared" ca="1" si="49"/>
        <v>3822920038.9277534</v>
      </c>
      <c r="BG78" s="204">
        <f t="shared" ca="1" si="49"/>
        <v>3921734666.6622725</v>
      </c>
      <c r="BH78" s="204">
        <f t="shared" ca="1" si="49"/>
        <v>4019896222.5132065</v>
      </c>
      <c r="BI78" s="204">
        <f t="shared" ca="1" si="49"/>
        <v>4117407817.4266524</v>
      </c>
      <c r="BJ78" s="204">
        <f t="shared" ca="1" si="49"/>
        <v>4214272549.3008957</v>
      </c>
      <c r="BK78" s="204">
        <f t="shared" ca="1" si="49"/>
        <v>4310493503.0375271</v>
      </c>
      <c r="BL78" s="204">
        <f t="shared" ca="1" si="49"/>
        <v>4399488677.0980883</v>
      </c>
      <c r="BM78" s="204">
        <f t="shared" ca="1" si="49"/>
        <v>4515779675.9272127</v>
      </c>
      <c r="BN78" s="204">
        <f t="shared" ca="1" si="49"/>
        <v>4630905923.3993425</v>
      </c>
      <c r="BO78" s="204">
        <f t="shared" ref="BO78" ca="1" si="51">SUM(BO50,BO56,BO62, BO68)</f>
        <v>4744875682.7193947</v>
      </c>
      <c r="BP78" s="204">
        <f t="shared" ca="1" si="50"/>
        <v>4857697165.6790867</v>
      </c>
      <c r="BQ78" s="204">
        <f t="shared" ca="1" si="50"/>
        <v>4969378532.9552765</v>
      </c>
      <c r="BR78" s="204">
        <f t="shared" ca="1" si="50"/>
        <v>5079927894.40662</v>
      </c>
      <c r="BS78" s="204">
        <f t="shared" ca="1" si="50"/>
        <v>5189353309.3685999</v>
      </c>
      <c r="BT78" s="204">
        <f t="shared" ca="1" si="50"/>
        <v>5297662786.9469004</v>
      </c>
      <c r="BU78" s="204">
        <f t="shared" ca="1" si="50"/>
        <v>5404864286.3091602</v>
      </c>
      <c r="BV78" s="204">
        <f t="shared" ca="1" si="50"/>
        <v>5503796634.825551</v>
      </c>
      <c r="BW78" s="204">
        <f t="shared" ca="1" si="50"/>
        <v>5622604809.6137753</v>
      </c>
      <c r="BX78" s="204">
        <f t="shared" ca="1" si="50"/>
        <v>5739819035.658741</v>
      </c>
      <c r="BY78" s="204">
        <f t="shared" ca="1" si="50"/>
        <v>5855453988.3521614</v>
      </c>
      <c r="BZ78" s="204">
        <f t="shared" ca="1" si="50"/>
        <v>5969524225.3866663</v>
      </c>
      <c r="CA78" s="204">
        <f t="shared" ca="1" si="50"/>
        <v>6082044187.6339035</v>
      </c>
      <c r="CB78" s="204">
        <f t="shared" ca="1" si="50"/>
        <v>6193028200.0163488</v>
      </c>
      <c r="CC78" s="204">
        <f t="shared" ca="1" si="50"/>
        <v>6302490472.3729086</v>
      </c>
      <c r="CD78" s="204">
        <f t="shared" ca="1" si="50"/>
        <v>6410445100.3183479</v>
      </c>
      <c r="CE78" s="204">
        <f t="shared" ca="1" si="50"/>
        <v>6516906066.0965652</v>
      </c>
      <c r="CF78" s="204">
        <f t="shared" ca="1" si="50"/>
        <v>6621887239.4277925</v>
      </c>
    </row>
    <row r="79" spans="1:84" s="126" customFormat="1" x14ac:dyDescent="0.2">
      <c r="A79" s="120"/>
      <c r="B79" s="213" t="s">
        <v>193</v>
      </c>
      <c r="D79" s="204">
        <f t="shared" ref="D79:BO80" ca="1" si="52">SUM(D51,D57,D63, D69)</f>
        <v>774633168.40597796</v>
      </c>
      <c r="E79" s="204">
        <f t="shared" ca="1" si="52"/>
        <v>782420224.62499285</v>
      </c>
      <c r="F79" s="204">
        <f t="shared" ca="1" si="52"/>
        <v>761606084.93292058</v>
      </c>
      <c r="G79" s="204">
        <f t="shared" ca="1" si="52"/>
        <v>764829020.08689725</v>
      </c>
      <c r="H79" s="204">
        <f t="shared" ca="1" si="52"/>
        <v>768591115.66561961</v>
      </c>
      <c r="I79" s="204">
        <f t="shared" ca="1" si="52"/>
        <v>772869323.36964393</v>
      </c>
      <c r="J79" s="204">
        <f t="shared" ca="1" si="52"/>
        <v>777642622.42160654</v>
      </c>
      <c r="K79" s="204">
        <f t="shared" ca="1" si="52"/>
        <v>782891814.7334522</v>
      </c>
      <c r="L79" s="204">
        <f t="shared" ca="1" si="52"/>
        <v>788599343.62399423</v>
      </c>
      <c r="M79" s="204">
        <f t="shared" ca="1" si="52"/>
        <v>794749133.09869635</v>
      </c>
      <c r="N79" s="204">
        <f t="shared" ca="1" si="52"/>
        <v>799600253.47876012</v>
      </c>
      <c r="O79" s="204">
        <f t="shared" ca="1" si="52"/>
        <v>810172158.40226281</v>
      </c>
      <c r="P79" s="204">
        <f t="shared" ca="1" si="52"/>
        <v>821033980.39632142</v>
      </c>
      <c r="Q79" s="204">
        <f t="shared" ca="1" si="52"/>
        <v>832182405.27746809</v>
      </c>
      <c r="R79" s="204">
        <f t="shared" ca="1" si="52"/>
        <v>843614201.58867824</v>
      </c>
      <c r="S79" s="204">
        <f t="shared" ca="1" si="52"/>
        <v>855326224.00496125</v>
      </c>
      <c r="T79" s="204">
        <f t="shared" ca="1" si="52"/>
        <v>867315415.37324059</v>
      </c>
      <c r="U79" s="204">
        <f t="shared" ca="1" si="52"/>
        <v>879578807.68806851</v>
      </c>
      <c r="V79" s="204">
        <f t="shared" ca="1" si="52"/>
        <v>892113522.24624193</v>
      </c>
      <c r="W79" s="204">
        <f t="shared" ca="1" si="52"/>
        <v>904916769.17583036</v>
      </c>
      <c r="X79" s="204">
        <f t="shared" ca="1" si="52"/>
        <v>916027358.93855667</v>
      </c>
      <c r="Y79" s="204">
        <f t="shared" ca="1" si="52"/>
        <v>941347599.29575551</v>
      </c>
      <c r="Z79" s="204">
        <f t="shared" ca="1" si="52"/>
        <v>966771195.96278465</v>
      </c>
      <c r="AA79" s="204">
        <f t="shared" ca="1" si="52"/>
        <v>992298473.61636376</v>
      </c>
      <c r="AB79" s="204">
        <f t="shared" ca="1" si="52"/>
        <v>1017929757.8458377</v>
      </c>
      <c r="AC79" s="204">
        <f t="shared" ca="1" si="52"/>
        <v>1043665375.1555887</v>
      </c>
      <c r="AD79" s="204">
        <f t="shared" ca="1" si="52"/>
        <v>1069505652.967453</v>
      </c>
      <c r="AE79" s="204">
        <f t="shared" ca="1" si="52"/>
        <v>1095450919.6231453</v>
      </c>
      <c r="AF79" s="204">
        <f t="shared" ca="1" si="52"/>
        <v>1121501504.3866885</v>
      </c>
      <c r="AG79" s="204">
        <f t="shared" ca="1" si="52"/>
        <v>1147657737.4468493</v>
      </c>
      <c r="AH79" s="204">
        <f t="shared" ca="1" si="52"/>
        <v>1171570076.3542004</v>
      </c>
      <c r="AI79" s="204">
        <f t="shared" ca="1" si="52"/>
        <v>1205733374.7108357</v>
      </c>
      <c r="AJ79" s="204">
        <f t="shared" ca="1" si="52"/>
        <v>1239904616.4688668</v>
      </c>
      <c r="AK79" s="204">
        <f t="shared" ca="1" si="52"/>
        <v>1274083803.0153465</v>
      </c>
      <c r="AL79" s="204">
        <f t="shared" ca="1" si="52"/>
        <v>1308270935.7375429</v>
      </c>
      <c r="AM79" s="204">
        <f t="shared" ca="1" si="52"/>
        <v>1342466016.0229387</v>
      </c>
      <c r="AN79" s="204">
        <f t="shared" ca="1" si="52"/>
        <v>1376669045.259234</v>
      </c>
      <c r="AO79" s="204">
        <f t="shared" ca="1" si="52"/>
        <v>1410880024.8343425</v>
      </c>
      <c r="AP79" s="204">
        <f t="shared" ca="1" si="52"/>
        <v>1445098956.136394</v>
      </c>
      <c r="AQ79" s="204">
        <f t="shared" ca="1" si="52"/>
        <v>1479325840.5537341</v>
      </c>
      <c r="AR79" s="204">
        <f t="shared" ca="1" si="52"/>
        <v>1511078300.616029</v>
      </c>
      <c r="AS79" s="204">
        <f t="shared" ca="1" si="52"/>
        <v>1556818452.1941946</v>
      </c>
      <c r="AT79" s="204">
        <f t="shared" ca="1" si="52"/>
        <v>1602415697.9818594</v>
      </c>
      <c r="AU79" s="204">
        <f t="shared" ca="1" si="52"/>
        <v>1647870367.2907472</v>
      </c>
      <c r="AV79" s="204">
        <f t="shared" ca="1" si="52"/>
        <v>1693182788.7607951</v>
      </c>
      <c r="AW79" s="204">
        <f t="shared" ca="1" si="52"/>
        <v>1738353290.3614368</v>
      </c>
      <c r="AX79" s="204">
        <f t="shared" ca="1" si="52"/>
        <v>1783382199.3928819</v>
      </c>
      <c r="AY79" s="204">
        <f t="shared" ca="1" si="52"/>
        <v>1828269842.4873939</v>
      </c>
      <c r="AZ79" s="204">
        <f t="shared" ca="1" si="52"/>
        <v>1873016545.6105671</v>
      </c>
      <c r="BA79" s="204">
        <f t="shared" ca="1" si="52"/>
        <v>1917622634.0625989</v>
      </c>
      <c r="BB79" s="204">
        <f t="shared" ca="1" si="52"/>
        <v>1958958367.9459722</v>
      </c>
      <c r="BC79" s="204">
        <f t="shared" ca="1" si="52"/>
        <v>2017055008.0596023</v>
      </c>
      <c r="BD79" s="204">
        <f t="shared" ca="1" si="52"/>
        <v>2074770487.9417231</v>
      </c>
      <c r="BE79" s="204">
        <f t="shared" ca="1" si="52"/>
        <v>2132106619.1503148</v>
      </c>
      <c r="BF79" s="204">
        <f t="shared" ca="1" si="52"/>
        <v>2189065205.6537943</v>
      </c>
      <c r="BG79" s="204">
        <f t="shared" ca="1" si="52"/>
        <v>2245648043.8607264</v>
      </c>
      <c r="BH79" s="204">
        <f t="shared" ca="1" si="52"/>
        <v>2301856922.649425</v>
      </c>
      <c r="BI79" s="204">
        <f t="shared" ca="1" si="52"/>
        <v>2357693623.39744</v>
      </c>
      <c r="BJ79" s="204">
        <f t="shared" ca="1" si="52"/>
        <v>2413159920.0109377</v>
      </c>
      <c r="BK79" s="204">
        <f t="shared" ca="1" si="52"/>
        <v>2468257578.9539657</v>
      </c>
      <c r="BL79" s="204">
        <f t="shared" ca="1" si="52"/>
        <v>2519217640.7850337</v>
      </c>
      <c r="BM79" s="204">
        <f t="shared" ca="1" si="52"/>
        <v>2585807729.5294065</v>
      </c>
      <c r="BN79" s="204">
        <f t="shared" ca="1" si="52"/>
        <v>2651730862.9901643</v>
      </c>
      <c r="BO79" s="204">
        <f t="shared" ca="1" si="52"/>
        <v>2716991772.8107958</v>
      </c>
      <c r="BP79" s="204">
        <f t="shared" ca="1" si="50"/>
        <v>2781595161.1947737</v>
      </c>
      <c r="BQ79" s="204">
        <f t="shared" ca="1" si="50"/>
        <v>2845545701.0763764</v>
      </c>
      <c r="BR79" s="204">
        <f t="shared" ca="1" si="50"/>
        <v>2908848036.2905712</v>
      </c>
      <c r="BS79" s="204">
        <f t="shared" ca="1" si="50"/>
        <v>2971506781.7419448</v>
      </c>
      <c r="BT79" s="204">
        <f t="shared" ca="1" si="50"/>
        <v>3033526523.5726957</v>
      </c>
      <c r="BU79" s="204">
        <f t="shared" ca="1" si="50"/>
        <v>3094911819.3297005</v>
      </c>
      <c r="BV79" s="204">
        <f t="shared" ca="1" si="50"/>
        <v>3151562066.9173675</v>
      </c>
      <c r="BW79" s="204">
        <f t="shared" ca="1" si="50"/>
        <v>3219593528.320704</v>
      </c>
      <c r="BX79" s="204">
        <f t="shared" ca="1" si="50"/>
        <v>3286712269.1734753</v>
      </c>
      <c r="BY79" s="204">
        <f t="shared" ca="1" si="50"/>
        <v>3352926692.8397613</v>
      </c>
      <c r="BZ79" s="204">
        <f t="shared" ca="1" si="50"/>
        <v>3418245135.2872658</v>
      </c>
      <c r="CA79" s="204">
        <f t="shared" ca="1" si="50"/>
        <v>3482675865.5901265</v>
      </c>
      <c r="CB79" s="204">
        <f t="shared" ca="1" si="50"/>
        <v>3546227086.4281301</v>
      </c>
      <c r="CC79" s="204">
        <f t="shared" ca="1" si="50"/>
        <v>3608906934.5823727</v>
      </c>
      <c r="CD79" s="204">
        <f t="shared" ca="1" si="50"/>
        <v>3670723481.4273763</v>
      </c>
      <c r="CE79" s="204">
        <f t="shared" ca="1" si="50"/>
        <v>3731684733.4196954</v>
      </c>
      <c r="CF79" s="204">
        <f t="shared" ca="1" si="50"/>
        <v>3791798632.5830278</v>
      </c>
    </row>
    <row r="80" spans="1:84" s="126" customFormat="1" x14ac:dyDescent="0.2">
      <c r="A80" s="120"/>
      <c r="B80" s="213" t="s">
        <v>194</v>
      </c>
      <c r="D80" s="204">
        <f t="shared" ca="1" si="52"/>
        <v>267677475.1771217</v>
      </c>
      <c r="E80" s="204">
        <f t="shared" ca="1" si="52"/>
        <v>277694434.69902241</v>
      </c>
      <c r="F80" s="204">
        <f t="shared" ca="1" si="52"/>
        <v>284354239.35752207</v>
      </c>
      <c r="G80" s="204">
        <f t="shared" ca="1" si="52"/>
        <v>291088237.64993203</v>
      </c>
      <c r="H80" s="204">
        <f t="shared" ca="1" si="52"/>
        <v>378104581.19997358</v>
      </c>
      <c r="I80" s="204">
        <f t="shared" ca="1" si="52"/>
        <v>304781536.69334191</v>
      </c>
      <c r="J80" s="204">
        <f t="shared" ca="1" si="52"/>
        <v>311742212.43080437</v>
      </c>
      <c r="K80" s="204">
        <f t="shared" ca="1" si="52"/>
        <v>318779831.86502725</v>
      </c>
      <c r="L80" s="204">
        <f t="shared" ca="1" si="52"/>
        <v>325895096.9002071</v>
      </c>
      <c r="M80" s="204">
        <f t="shared" ca="1" si="52"/>
        <v>333088715.28706437</v>
      </c>
      <c r="N80" s="204">
        <f t="shared" ca="1" si="52"/>
        <v>339628205.09317625</v>
      </c>
      <c r="O80" s="204">
        <f t="shared" ca="1" si="52"/>
        <v>348511576.37058538</v>
      </c>
      <c r="P80" s="204">
        <f t="shared" ca="1" si="52"/>
        <v>357464545.35111129</v>
      </c>
      <c r="Q80" s="204">
        <f t="shared" ca="1" si="52"/>
        <v>366487544.11459941</v>
      </c>
      <c r="R80" s="204">
        <f t="shared" ca="1" si="52"/>
        <v>375581007.1605469</v>
      </c>
      <c r="S80" s="204">
        <f t="shared" ca="1" si="52"/>
        <v>384745371.42088228</v>
      </c>
      <c r="T80" s="204">
        <f t="shared" ca="1" si="52"/>
        <v>393981076.27281082</v>
      </c>
      <c r="U80" s="204">
        <f t="shared" ca="1" si="52"/>
        <v>403288563.55172479</v>
      </c>
      <c r="V80" s="204">
        <f t="shared" ca="1" si="52"/>
        <v>412668277.56417924</v>
      </c>
      <c r="W80" s="204">
        <f t="shared" ca="1" si="52"/>
        <v>422120665.10093457</v>
      </c>
      <c r="X80" s="204">
        <f t="shared" ca="1" si="52"/>
        <v>430725274.90758449</v>
      </c>
      <c r="Y80" s="204">
        <f t="shared" ca="1" si="52"/>
        <v>442631104.5061602</v>
      </c>
      <c r="Z80" s="204">
        <f t="shared" ca="1" si="52"/>
        <v>454585533.27232295</v>
      </c>
      <c r="AA80" s="204">
        <f t="shared" ca="1" si="52"/>
        <v>466588713.87230372</v>
      </c>
      <c r="AB80" s="204">
        <f t="shared" ca="1" si="52"/>
        <v>478640799.40145898</v>
      </c>
      <c r="AC80" s="204">
        <f t="shared" ca="1" si="52"/>
        <v>490741943.385405</v>
      </c>
      <c r="AD80" s="204">
        <f t="shared" ca="1" si="52"/>
        <v>502892299.78115398</v>
      </c>
      <c r="AE80" s="204">
        <f t="shared" ca="1" si="52"/>
        <v>515092022.97825408</v>
      </c>
      <c r="AF80" s="204">
        <f t="shared" ca="1" si="52"/>
        <v>527341267.79993194</v>
      </c>
      <c r="AG80" s="204">
        <f t="shared" ca="1" si="52"/>
        <v>539640189.50423813</v>
      </c>
      <c r="AH80" s="204">
        <f t="shared" ca="1" si="52"/>
        <v>550884009.64767468</v>
      </c>
      <c r="AI80" s="204">
        <f t="shared" ca="1" si="52"/>
        <v>566947937.16744232</v>
      </c>
      <c r="AJ80" s="204">
        <f t="shared" ca="1" si="52"/>
        <v>583015599.75467849</v>
      </c>
      <c r="AK80" s="204">
        <f t="shared" ca="1" si="52"/>
        <v>599086998.06158924</v>
      </c>
      <c r="AL80" s="204">
        <f t="shared" ca="1" si="52"/>
        <v>615162132.74048209</v>
      </c>
      <c r="AM80" s="204">
        <f t="shared" ca="1" si="52"/>
        <v>631241004.44376576</v>
      </c>
      <c r="AN80" s="204">
        <f t="shared" ca="1" si="52"/>
        <v>647323613.82395041</v>
      </c>
      <c r="AO80" s="204">
        <f t="shared" ca="1" si="52"/>
        <v>663409961.53364742</v>
      </c>
      <c r="AP80" s="204">
        <f t="shared" ca="1" si="52"/>
        <v>679500048.22556937</v>
      </c>
      <c r="AQ80" s="204">
        <f t="shared" ca="1" si="52"/>
        <v>695593874.55253017</v>
      </c>
      <c r="AR80" s="204">
        <f t="shared" ca="1" si="52"/>
        <v>710524201.6827203</v>
      </c>
      <c r="AS80" s="204">
        <f t="shared" ca="1" si="52"/>
        <v>732031679.85973716</v>
      </c>
      <c r="AT80" s="204">
        <f t="shared" ca="1" si="52"/>
        <v>753471962.30024886</v>
      </c>
      <c r="AU80" s="204">
        <f t="shared" ca="1" si="52"/>
        <v>774845203.84993231</v>
      </c>
      <c r="AV80" s="204">
        <f t="shared" ca="1" si="52"/>
        <v>796151559.03858352</v>
      </c>
      <c r="AW80" s="204">
        <f t="shared" ca="1" si="52"/>
        <v>817391182.08072031</v>
      </c>
      <c r="AX80" s="204">
        <f t="shared" ca="1" si="52"/>
        <v>838564226.8761853</v>
      </c>
      <c r="AY80" s="204">
        <f t="shared" ca="1" si="52"/>
        <v>859670847.01074624</v>
      </c>
      <c r="AZ80" s="204">
        <f t="shared" ca="1" si="52"/>
        <v>880711195.75669622</v>
      </c>
      <c r="BA80" s="204">
        <f t="shared" ca="1" si="52"/>
        <v>901685426.07345176</v>
      </c>
      <c r="BB80" s="204">
        <f t="shared" ca="1" si="52"/>
        <v>921121902.82219636</v>
      </c>
      <c r="BC80" s="204">
        <f t="shared" ca="1" si="52"/>
        <v>948439527.65199113</v>
      </c>
      <c r="BD80" s="204">
        <f t="shared" ca="1" si="52"/>
        <v>975577927.10551643</v>
      </c>
      <c r="BE80" s="204">
        <f t="shared" ca="1" si="52"/>
        <v>1002537952.9955623</v>
      </c>
      <c r="BF80" s="204">
        <f t="shared" ca="1" si="52"/>
        <v>1029320453.5662307</v>
      </c>
      <c r="BG80" s="204">
        <f t="shared" ca="1" si="52"/>
        <v>1055926273.5069047</v>
      </c>
      <c r="BH80" s="204">
        <f t="shared" ca="1" si="52"/>
        <v>1082356253.9661674</v>
      </c>
      <c r="BI80" s="204">
        <f t="shared" ca="1" si="52"/>
        <v>1108611232.5656674</v>
      </c>
      <c r="BJ80" s="204">
        <f t="shared" ca="1" si="52"/>
        <v>1134692043.413933</v>
      </c>
      <c r="BK80" s="204">
        <f t="shared" ca="1" si="52"/>
        <v>1160599517.1201344</v>
      </c>
      <c r="BL80" s="204">
        <f t="shared" ca="1" si="52"/>
        <v>1184561451.0794885</v>
      </c>
      <c r="BM80" s="204">
        <f t="shared" ca="1" si="52"/>
        <v>1215872781.6500518</v>
      </c>
      <c r="BN80" s="204">
        <f t="shared" ca="1" si="52"/>
        <v>1246870503.1285396</v>
      </c>
      <c r="BO80" s="204">
        <f t="shared" ca="1" si="52"/>
        <v>1277556840.3813753</v>
      </c>
      <c r="BP80" s="204">
        <f t="shared" ca="1" si="50"/>
        <v>1307934004.4319901</v>
      </c>
      <c r="BQ80" s="204">
        <f t="shared" ca="1" si="50"/>
        <v>1338004192.5411468</v>
      </c>
      <c r="BR80" s="204">
        <f t="shared" ca="1" si="50"/>
        <v>1367769588.2868171</v>
      </c>
      <c r="BS80" s="204">
        <f t="shared" ca="1" si="50"/>
        <v>1397232361.6436176</v>
      </c>
      <c r="BT80" s="204">
        <f t="shared" ca="1" si="50"/>
        <v>1426394669.0618002</v>
      </c>
      <c r="BU80" s="204">
        <f t="shared" ca="1" si="50"/>
        <v>1455258653.5458083</v>
      </c>
      <c r="BV80" s="204">
        <f t="shared" ca="1" si="50"/>
        <v>1481896170.7614985</v>
      </c>
      <c r="BW80" s="204">
        <f t="shared" ca="1" si="50"/>
        <v>1513885245.9522665</v>
      </c>
      <c r="BX80" s="204">
        <f t="shared" ca="1" si="50"/>
        <v>1545445150.7866373</v>
      </c>
      <c r="BY80" s="204">
        <f t="shared" ca="1" si="50"/>
        <v>1576579836.6106844</v>
      </c>
      <c r="BZ80" s="204">
        <f t="shared" ca="1" si="50"/>
        <v>1607293223.0800307</v>
      </c>
      <c r="CA80" s="204">
        <f t="shared" ca="1" si="50"/>
        <v>1637589198.3962724</v>
      </c>
      <c r="CB80" s="204">
        <f t="shared" ca="1" si="50"/>
        <v>1667471619.5417175</v>
      </c>
      <c r="CC80" s="204">
        <f t="shared" ca="1" si="50"/>
        <v>1696944312.5124478</v>
      </c>
      <c r="CD80" s="204">
        <f t="shared" ca="1" si="50"/>
        <v>1726011072.5497169</v>
      </c>
      <c r="CE80" s="204">
        <f t="shared" ca="1" si="50"/>
        <v>1754675664.3696997</v>
      </c>
      <c r="CF80" s="204">
        <f t="shared" ca="1" si="50"/>
        <v>1782941822.3915973</v>
      </c>
    </row>
    <row r="81" spans="1:84" s="126" customFormat="1" x14ac:dyDescent="0.2">
      <c r="A81" s="120"/>
      <c r="B81" s="127" t="s">
        <v>195</v>
      </c>
      <c r="D81" s="205">
        <f t="shared" ref="D81" ca="1" si="53">SUM(D65:D73)</f>
        <v>10552134176.378229</v>
      </c>
      <c r="E81" s="205">
        <f t="shared" ref="E81:BP81" ca="1" si="54">SUM(E65:E73)</f>
        <v>10969496775.048252</v>
      </c>
      <c r="F81" s="205">
        <f t="shared" ca="1" si="54"/>
        <v>11112008176.85652</v>
      </c>
      <c r="G81" s="205">
        <f t="shared" ca="1" si="54"/>
        <v>11262808218.091841</v>
      </c>
      <c r="H81" s="205">
        <f t="shared" ca="1" si="54"/>
        <v>11399264592.71697</v>
      </c>
      <c r="I81" s="205">
        <f t="shared" ca="1" si="54"/>
        <v>11388205078.576168</v>
      </c>
      <c r="J81" s="205">
        <f t="shared" ca="1" si="54"/>
        <v>11550620347.319065</v>
      </c>
      <c r="K81" s="205">
        <f t="shared" ca="1" si="54"/>
        <v>11718040201.148888</v>
      </c>
      <c r="L81" s="205">
        <f t="shared" ca="1" si="54"/>
        <v>11890344207.637678</v>
      </c>
      <c r="M81" s="205">
        <f t="shared" ca="1" si="54"/>
        <v>12067423270.706972</v>
      </c>
      <c r="N81" s="205">
        <f t="shared" ca="1" si="54"/>
        <v>12222791762.686008</v>
      </c>
      <c r="O81" s="205">
        <f t="shared" ca="1" si="54"/>
        <v>12464049807.156902</v>
      </c>
      <c r="P81" s="205">
        <f t="shared" ca="1" si="54"/>
        <v>12708768693.397646</v>
      </c>
      <c r="Q81" s="205">
        <f t="shared" ca="1" si="54"/>
        <v>12956931119.689524</v>
      </c>
      <c r="R81" s="205">
        <f t="shared" ca="1" si="54"/>
        <v>13208520455.606506</v>
      </c>
      <c r="S81" s="205">
        <f t="shared" ca="1" si="54"/>
        <v>13463520768.07901</v>
      </c>
      <c r="T81" s="205">
        <f t="shared" ca="1" si="54"/>
        <v>13721916837.100353</v>
      </c>
      <c r="U81" s="205">
        <f t="shared" ca="1" si="54"/>
        <v>13983694163.362894</v>
      </c>
      <c r="V81" s="205">
        <f t="shared" ca="1" si="54"/>
        <v>14248838969.667606</v>
      </c>
      <c r="W81" s="205">
        <f t="shared" ca="1" si="54"/>
        <v>14517338197.589828</v>
      </c>
      <c r="X81" s="205">
        <f t="shared" ca="1" si="54"/>
        <v>14757627353.949528</v>
      </c>
      <c r="Y81" s="205">
        <f t="shared" ca="1" si="54"/>
        <v>15165548314.613678</v>
      </c>
      <c r="Z81" s="205">
        <f t="shared" ca="1" si="54"/>
        <v>15575134393.973413</v>
      </c>
      <c r="AA81" s="205">
        <f t="shared" ca="1" si="54"/>
        <v>15986390822.7232</v>
      </c>
      <c r="AB81" s="205">
        <f t="shared" ca="1" si="54"/>
        <v>16399322846.260332</v>
      </c>
      <c r="AC81" s="205">
        <f t="shared" ca="1" si="54"/>
        <v>16813935724.723766</v>
      </c>
      <c r="AD81" s="205">
        <f t="shared" ca="1" si="54"/>
        <v>17230234733.033092</v>
      </c>
      <c r="AE81" s="205">
        <f t="shared" ca="1" si="54"/>
        <v>17648225160.927563</v>
      </c>
      <c r="AF81" s="205">
        <f t="shared" ca="1" si="54"/>
        <v>18067912313.005253</v>
      </c>
      <c r="AG81" s="205">
        <f t="shared" ca="1" si="54"/>
        <v>18489301508.762291</v>
      </c>
      <c r="AH81" s="205">
        <f t="shared" ca="1" si="54"/>
        <v>18874540523.16629</v>
      </c>
      <c r="AI81" s="205">
        <f t="shared" ca="1" si="54"/>
        <v>19424927114.845741</v>
      </c>
      <c r="AJ81" s="205">
        <f t="shared" ca="1" si="54"/>
        <v>19975441678.40815</v>
      </c>
      <c r="AK81" s="205">
        <f t="shared" ca="1" si="54"/>
        <v>20526084236.199596</v>
      </c>
      <c r="AL81" s="205">
        <f t="shared" ca="1" si="54"/>
        <v>21076854810.569603</v>
      </c>
      <c r="AM81" s="205">
        <f t="shared" ca="1" si="54"/>
        <v>21627753423.87117</v>
      </c>
      <c r="AN81" s="205">
        <f t="shared" ca="1" si="54"/>
        <v>22178780098.460804</v>
      </c>
      <c r="AO81" s="205">
        <f t="shared" ca="1" si="54"/>
        <v>22729934856.698418</v>
      </c>
      <c r="AP81" s="205">
        <f t="shared" ca="1" si="54"/>
        <v>23281217720.947426</v>
      </c>
      <c r="AQ81" s="205">
        <f t="shared" ca="1" si="54"/>
        <v>23832628713.574734</v>
      </c>
      <c r="AR81" s="205">
        <f t="shared" ca="1" si="54"/>
        <v>24344175576.759579</v>
      </c>
      <c r="AS81" s="205">
        <f t="shared" ca="1" si="54"/>
        <v>25081070783.657356</v>
      </c>
      <c r="AT81" s="205">
        <f t="shared" ca="1" si="54"/>
        <v>25815663711.523502</v>
      </c>
      <c r="AU81" s="205">
        <f t="shared" ca="1" si="54"/>
        <v>26547959665.723717</v>
      </c>
      <c r="AV81" s="205">
        <f t="shared" ca="1" si="54"/>
        <v>27277963940.80088</v>
      </c>
      <c r="AW81" s="205">
        <f t="shared" ca="1" si="54"/>
        <v>28005681820.495739</v>
      </c>
      <c r="AX81" s="205">
        <f t="shared" ca="1" si="54"/>
        <v>28731118577.76754</v>
      </c>
      <c r="AY81" s="205">
        <f t="shared" ca="1" si="54"/>
        <v>29454279474.814613</v>
      </c>
      <c r="AZ81" s="205">
        <f t="shared" ca="1" si="54"/>
        <v>30175169763.094913</v>
      </c>
      <c r="BA81" s="205">
        <f t="shared" ca="1" si="54"/>
        <v>30893794683.346573</v>
      </c>
      <c r="BB81" s="205">
        <f t="shared" ca="1" si="54"/>
        <v>31559732666.588173</v>
      </c>
      <c r="BC81" s="205">
        <f t="shared" ca="1" si="54"/>
        <v>32495696565.400242</v>
      </c>
      <c r="BD81" s="205">
        <f t="shared" ca="1" si="54"/>
        <v>33425519795.546875</v>
      </c>
      <c r="BE81" s="205">
        <f t="shared" ca="1" si="54"/>
        <v>34349231542.069996</v>
      </c>
      <c r="BF81" s="205">
        <f t="shared" ca="1" si="54"/>
        <v>35266860867.740135</v>
      </c>
      <c r="BG81" s="205">
        <f t="shared" ca="1" si="54"/>
        <v>36178436713.535072</v>
      </c>
      <c r="BH81" s="205">
        <f t="shared" ca="1" si="54"/>
        <v>37083987899.116783</v>
      </c>
      <c r="BI81" s="205">
        <f t="shared" ca="1" si="54"/>
        <v>37983543123.306374</v>
      </c>
      <c r="BJ81" s="205">
        <f t="shared" ca="1" si="54"/>
        <v>38877130964.557556</v>
      </c>
      <c r="BK81" s="205">
        <f t="shared" ca="1" si="54"/>
        <v>39764779881.428001</v>
      </c>
      <c r="BL81" s="205">
        <f t="shared" ca="1" si="54"/>
        <v>40585770180.930351</v>
      </c>
      <c r="BM81" s="205">
        <f t="shared" ca="1" si="54"/>
        <v>41658567471.128876</v>
      </c>
      <c r="BN81" s="205">
        <f t="shared" ca="1" si="54"/>
        <v>42720619801.555618</v>
      </c>
      <c r="BO81" s="205">
        <f t="shared" ca="1" si="54"/>
        <v>43772003401.187668</v>
      </c>
      <c r="BP81" s="205">
        <f t="shared" ca="1" si="54"/>
        <v>44812794024.709686</v>
      </c>
      <c r="BQ81" s="205">
        <f t="shared" ref="BQ81:CF81" ca="1" si="55">SUM(BQ65:BQ73)</f>
        <v>45843066955.266136</v>
      </c>
      <c r="BR81" s="205">
        <f t="shared" ca="1" si="55"/>
        <v>46862897007.197884</v>
      </c>
      <c r="BS81" s="205">
        <f t="shared" ca="1" si="55"/>
        <v>47872358528.764069</v>
      </c>
      <c r="BT81" s="205">
        <f t="shared" ca="1" si="55"/>
        <v>48871525404.848297</v>
      </c>
      <c r="BU81" s="205">
        <f t="shared" ca="1" si="55"/>
        <v>49860471059.650223</v>
      </c>
      <c r="BV81" s="205">
        <f t="shared" ca="1" si="55"/>
        <v>50773132883.362045</v>
      </c>
      <c r="BW81" s="205">
        <f t="shared" ca="1" si="55"/>
        <v>51869151495.059021</v>
      </c>
      <c r="BX81" s="205">
        <f t="shared" ca="1" si="55"/>
        <v>52950465752.604065</v>
      </c>
      <c r="BY81" s="205">
        <f t="shared" ca="1" si="55"/>
        <v>54017211038.115051</v>
      </c>
      <c r="BZ81" s="205">
        <f t="shared" ca="1" si="55"/>
        <v>55069521647.922813</v>
      </c>
      <c r="CA81" s="205">
        <f t="shared" ca="1" si="55"/>
        <v>56107530800.671616</v>
      </c>
      <c r="CB81" s="205">
        <f t="shared" ca="1" si="55"/>
        <v>57131370645.361702</v>
      </c>
      <c r="CC81" s="205">
        <f t="shared" ca="1" si="55"/>
        <v>58141172269.334724</v>
      </c>
      <c r="CD81" s="205">
        <f t="shared" ca="1" si="55"/>
        <v>59137065706.201836</v>
      </c>
      <c r="CE81" s="205">
        <f t="shared" ca="1" si="55"/>
        <v>60119179943.715416</v>
      </c>
      <c r="CF81" s="205">
        <f t="shared" ca="1" si="55"/>
        <v>61087642931.584549</v>
      </c>
    </row>
    <row r="82" spans="1:84" s="126" customFormat="1" x14ac:dyDescent="0.2">
      <c r="A82" s="120"/>
      <c r="B82" s="127" t="s">
        <v>196</v>
      </c>
      <c r="D82" s="222">
        <f ca="1">SUMPRODUCT(D75:D80,_xlfn.ANCHORARRAY(Control!$Y$11))</f>
        <v>2974914622.4734788</v>
      </c>
      <c r="E82" s="222">
        <f ca="1">SUMPRODUCT(E75:E80,_xlfn.ANCHORARRAY(Control!$Y$11))</f>
        <v>3085416153.9401336</v>
      </c>
      <c r="F82" s="222">
        <f ca="1">SUMPRODUCT(F75:F80,_xlfn.ANCHORARRAY(Control!$Y$11))</f>
        <v>3143758415.883255</v>
      </c>
      <c r="G82" s="222">
        <f ca="1">SUMPRODUCT(G75:G80,_xlfn.ANCHORARRAY(Control!$Y$11))</f>
        <v>3186838294.1047401</v>
      </c>
      <c r="H82" s="222">
        <f ca="1">SUMPRODUCT(H75:H80,_xlfn.ANCHORARRAY(Control!$Y$11))</f>
        <v>3218933140.6975923</v>
      </c>
      <c r="I82" s="222">
        <f ca="1">SUMPRODUCT(I75:I80,_xlfn.ANCHORARRAY(Control!$Y$11))</f>
        <v>3204529899.7216191</v>
      </c>
      <c r="J82" s="222">
        <f ca="1">SUMPRODUCT(J75:J80,_xlfn.ANCHORARRAY(Control!$Y$11))</f>
        <v>3250444845.9219308</v>
      </c>
      <c r="K82" s="222">
        <f ca="1">SUMPRODUCT(K75:K80,_xlfn.ANCHORARRAY(Control!$Y$11))</f>
        <v>3297763392.2416849</v>
      </c>
      <c r="L82" s="222">
        <f ca="1">SUMPRODUCT(L75:L80,_xlfn.ANCHORARRAY(Control!$Y$11))</f>
        <v>3346451969.8114786</v>
      </c>
      <c r="M82" s="222">
        <f ca="1">SUMPRODUCT(M75:M80,_xlfn.ANCHORARRAY(Control!$Y$11))</f>
        <v>3396480175.4687681</v>
      </c>
      <c r="N82" s="222">
        <f ca="1">SUMPRODUCT(N75:N80,_xlfn.ANCHORARRAY(Control!$Y$11))</f>
        <v>3440393285.8370953</v>
      </c>
      <c r="O82" s="222">
        <f ca="1">SUMPRODUCT(O75:O80,_xlfn.ANCHORARRAY(Control!$Y$11))</f>
        <v>3508478557.7943363</v>
      </c>
      <c r="P82" s="222">
        <f ca="1">SUMPRODUCT(P75:P80,_xlfn.ANCHORARRAY(Control!$Y$11))</f>
        <v>3577535801.9011583</v>
      </c>
      <c r="Q82" s="222">
        <f ca="1">SUMPRODUCT(Q75:Q80,_xlfn.ANCHORARRAY(Control!$Y$11))</f>
        <v>3647560222.5137672</v>
      </c>
      <c r="R82" s="222">
        <f ca="1">SUMPRODUCT(R75:R80,_xlfn.ANCHORARRAY(Control!$Y$11))</f>
        <v>3718547211.6179214</v>
      </c>
      <c r="S82" s="222">
        <f ca="1">SUMPRODUCT(S75:S80,_xlfn.ANCHORARRAY(Control!$Y$11))</f>
        <v>3790492356.1072206</v>
      </c>
      <c r="T82" s="222">
        <f ca="1">SUMPRODUCT(T75:T80,_xlfn.ANCHORARRAY(Control!$Y$11))</f>
        <v>3863391442.1695285</v>
      </c>
      <c r="U82" s="222">
        <f ca="1">SUMPRODUCT(U75:U80,_xlfn.ANCHORARRAY(Control!$Y$11))</f>
        <v>3937240457.4200993</v>
      </c>
      <c r="V82" s="222">
        <f ca="1">SUMPRODUCT(V75:V80,_xlfn.ANCHORARRAY(Control!$Y$11))</f>
        <v>4012035591.2961669</v>
      </c>
      <c r="W82" s="222">
        <f ca="1">SUMPRODUCT(W75:W80,_xlfn.ANCHORARRAY(Control!$Y$11))</f>
        <v>4087773234.1270366</v>
      </c>
      <c r="X82" s="222">
        <f ca="1">SUMPRODUCT(X75:X80,_xlfn.ANCHORARRAY(Control!$Y$11))</f>
        <v>4155565281.0816784</v>
      </c>
      <c r="Y82" s="222">
        <f ca="1">SUMPRODUCT(Y75:Y80,_xlfn.ANCHORARRAY(Control!$Y$11))</f>
        <v>4270430775.0434332</v>
      </c>
      <c r="Z82" s="222">
        <f ca="1">SUMPRODUCT(Z75:Z80,_xlfn.ANCHORARRAY(Control!$Y$11))</f>
        <v>4385765145.8215351</v>
      </c>
      <c r="AA82" s="222">
        <f ca="1">SUMPRODUCT(AA75:AA80,_xlfn.ANCHORARRAY(Control!$Y$11))</f>
        <v>4501569866.3148079</v>
      </c>
      <c r="AB82" s="222">
        <f ca="1">SUMPRODUCT(AB75:AB80,_xlfn.ANCHORARRAY(Control!$Y$11))</f>
        <v>4617846413.5622063</v>
      </c>
      <c r="AC82" s="222">
        <f ca="1">SUMPRODUCT(AC75:AC80,_xlfn.ANCHORARRAY(Control!$Y$11))</f>
        <v>4734596268.7537603</v>
      </c>
      <c r="AD82" s="222">
        <f ca="1">SUMPRODUCT(AD75:AD80,_xlfn.ANCHORARRAY(Control!$Y$11))</f>
        <v>4851820917.24154</v>
      </c>
      <c r="AE82" s="222">
        <f ca="1">SUMPRODUCT(AE75:AE80,_xlfn.ANCHORARRAY(Control!$Y$11))</f>
        <v>4969521848.5506535</v>
      </c>
      <c r="AF82" s="222">
        <f ca="1">SUMPRODUCT(AF75:AF80,_xlfn.ANCHORARRAY(Control!$Y$11))</f>
        <v>5087700556.3902597</v>
      </c>
      <c r="AG82" s="222">
        <f ca="1">SUMPRODUCT(AG75:AG80,_xlfn.ANCHORARRAY(Control!$Y$11))</f>
        <v>5206358538.6646385</v>
      </c>
      <c r="AH82" s="222">
        <f ca="1">SUMPRODUCT(AH75:AH80,_xlfn.ANCHORARRAY(Control!$Y$11))</f>
        <v>5314837077.1491947</v>
      </c>
      <c r="AI82" s="222">
        <f ca="1">SUMPRODUCT(AI75:AI80,_xlfn.ANCHORARRAY(Control!$Y$11))</f>
        <v>5469819132.9631395</v>
      </c>
      <c r="AJ82" s="222">
        <f ca="1">SUMPRODUCT(AJ75:AJ80,_xlfn.ANCHORARRAY(Control!$Y$11))</f>
        <v>5624837224.0762911</v>
      </c>
      <c r="AK82" s="222">
        <f ca="1">SUMPRODUCT(AK75:AK80,_xlfn.ANCHORARRAY(Control!$Y$11))</f>
        <v>5779891356.7810221</v>
      </c>
      <c r="AL82" s="222">
        <f ca="1">SUMPRODUCT(AL75:AL80,_xlfn.ANCHORARRAY(Control!$Y$11))</f>
        <v>5934981537.3706846</v>
      </c>
      <c r="AM82" s="222">
        <f ca="1">SUMPRODUCT(AM75:AM80,_xlfn.ANCHORARRAY(Control!$Y$11))</f>
        <v>6090107772.1396055</v>
      </c>
      <c r="AN82" s="222">
        <f ca="1">SUMPRODUCT(AN75:AN80,_xlfn.ANCHORARRAY(Control!$Y$11))</f>
        <v>6245270067.3830967</v>
      </c>
      <c r="AO82" s="222">
        <f ca="1">SUMPRODUCT(AO75:AO80,_xlfn.ANCHORARRAY(Control!$Y$11))</f>
        <v>6400468429.397439</v>
      </c>
      <c r="AP82" s="222">
        <f ca="1">SUMPRODUCT(AP75:AP80,_xlfn.ANCHORARRAY(Control!$Y$11))</f>
        <v>6555702864.4798946</v>
      </c>
      <c r="AQ82" s="222">
        <f ca="1">SUMPRODUCT(AQ75:AQ80,_xlfn.ANCHORARRAY(Control!$Y$11))</f>
        <v>6710973378.9287004</v>
      </c>
      <c r="AR82" s="222">
        <f ca="1">SUMPRODUCT(AR75:AR80,_xlfn.ANCHORARRAY(Control!$Y$11))</f>
        <v>6855018647.739768</v>
      </c>
      <c r="AS82" s="222">
        <f ca="1">SUMPRODUCT(AS75:AS80,_xlfn.ANCHORARRAY(Control!$Y$11))</f>
        <v>7062519219.967268</v>
      </c>
      <c r="AT82" s="222">
        <f ca="1">SUMPRODUCT(AT75:AT80,_xlfn.ANCHORARRAY(Control!$Y$11))</f>
        <v>7269371498.9068413</v>
      </c>
      <c r="AU82" s="222">
        <f ca="1">SUMPRODUCT(AU75:AU80,_xlfn.ANCHORARRAY(Control!$Y$11))</f>
        <v>7475576978.4838104</v>
      </c>
      <c r="AV82" s="222">
        <f ca="1">SUMPRODUCT(AV75:AV80,_xlfn.ANCHORARRAY(Control!$Y$11))</f>
        <v>7681137149.5759449</v>
      </c>
      <c r="AW82" s="222">
        <f ca="1">SUMPRODUCT(AW75:AW80,_xlfn.ANCHORARRAY(Control!$Y$11))</f>
        <v>7886053500.0192595</v>
      </c>
      <c r="AX82" s="222">
        <f ca="1">SUMPRODUCT(AX75:AX80,_xlfn.ANCHORARRAY(Control!$Y$11))</f>
        <v>8090327514.6138325</v>
      </c>
      <c r="AY82" s="222">
        <f ca="1">SUMPRODUCT(AY75:AY80,_xlfn.ANCHORARRAY(Control!$Y$11))</f>
        <v>8293960675.1296015</v>
      </c>
      <c r="AZ82" s="222">
        <f ca="1">SUMPRODUCT(AZ75:AZ80,_xlfn.ANCHORARRAY(Control!$Y$11))</f>
        <v>8496954460.31215</v>
      </c>
      <c r="BA82" s="222">
        <f ca="1">SUMPRODUCT(BA75:BA80,_xlfn.ANCHORARRAY(Control!$Y$11))</f>
        <v>8699310345.888483</v>
      </c>
      <c r="BB82" s="222">
        <f ca="1">SUMPRODUCT(BB75:BB80,_xlfn.ANCHORARRAY(Control!$Y$11))</f>
        <v>8886830241.8810673</v>
      </c>
      <c r="BC82" s="222">
        <f ca="1">SUMPRODUCT(BC75:BC80,_xlfn.ANCHORARRAY(Control!$Y$11))</f>
        <v>9150386096.5475597</v>
      </c>
      <c r="BD82" s="222">
        <f ca="1">SUMPRODUCT(BD75:BD80,_xlfn.ANCHORARRAY(Control!$Y$11))</f>
        <v>9412212814.8872566</v>
      </c>
      <c r="BE82" s="222">
        <f ca="1">SUMPRODUCT(BE75:BE80,_xlfn.ANCHORARRAY(Control!$Y$11))</f>
        <v>9672318615.0468979</v>
      </c>
      <c r="BF82" s="222">
        <f ca="1">SUMPRODUCT(BF75:BF80,_xlfn.ANCHORARRAY(Control!$Y$11))</f>
        <v>9930711680.7431183</v>
      </c>
      <c r="BG82" s="222">
        <f ca="1">SUMPRODUCT(BG75:BG80,_xlfn.ANCHORARRAY(Control!$Y$11))</f>
        <v>10187400161.397213</v>
      </c>
      <c r="BH82" s="222">
        <f ca="1">SUMPRODUCT(BH75:BH80,_xlfn.ANCHORARRAY(Control!$Y$11))</f>
        <v>10442392172.269445</v>
      </c>
      <c r="BI82" s="222">
        <f ca="1">SUMPRODUCT(BI75:BI80,_xlfn.ANCHORARRAY(Control!$Y$11))</f>
        <v>10695695794.592806</v>
      </c>
      <c r="BJ82" s="222">
        <f ca="1">SUMPRODUCT(BJ75:BJ80,_xlfn.ANCHORARRAY(Control!$Y$11))</f>
        <v>10947319075.706285</v>
      </c>
      <c r="BK82" s="222">
        <f ca="1">SUMPRODUCT(BK75:BK80,_xlfn.ANCHORARRAY(Control!$Y$11))</f>
        <v>11197270029.187656</v>
      </c>
      <c r="BL82" s="222">
        <f ca="1">SUMPRODUCT(BL75:BL80,_xlfn.ANCHORARRAY(Control!$Y$11))</f>
        <v>11428450740.738272</v>
      </c>
      <c r="BM82" s="222">
        <f ca="1">SUMPRODUCT(BM75:BM80,_xlfn.ANCHORARRAY(Control!$Y$11))</f>
        <v>11730537185.905499</v>
      </c>
      <c r="BN82" s="222">
        <f ca="1">SUMPRODUCT(BN75:BN80,_xlfn.ANCHORARRAY(Control!$Y$11))</f>
        <v>12029597983.329702</v>
      </c>
      <c r="BO82" s="222">
        <f ca="1">SUMPRODUCT(BO75:BO80,_xlfn.ANCHORARRAY(Control!$Y$11))</f>
        <v>12325654598.147783</v>
      </c>
      <c r="BP82" s="222">
        <f ca="1">SUMPRODUCT(BP75:BP80,_xlfn.ANCHORARRAY(Control!$Y$11))</f>
        <v>12618728361.941759</v>
      </c>
      <c r="BQ82" s="222">
        <f ca="1">SUMPRODUCT(BQ75:BQ80,_xlfn.ANCHORARRAY(Control!$Y$11))</f>
        <v>12908840473.513756</v>
      </c>
      <c r="BR82" s="222">
        <f ca="1">SUMPRODUCT(BR75:BR80,_xlfn.ANCHORARRAY(Control!$Y$11))</f>
        <v>13196011999.656626</v>
      </c>
      <c r="BS82" s="222">
        <f ca="1">SUMPRODUCT(BS75:BS80,_xlfn.ANCHORARRAY(Control!$Y$11))</f>
        <v>13480263875.920334</v>
      </c>
      <c r="BT82" s="222">
        <f ca="1">SUMPRODUCT(BT75:BT80,_xlfn.ANCHORARRAY(Control!$Y$11))</f>
        <v>13761616907.374073</v>
      </c>
      <c r="BU82" s="222">
        <f ca="1">SUMPRODUCT(BU75:BU80,_xlfn.ANCHORARRAY(Control!$Y$11))</f>
        <v>14040091769.364111</v>
      </c>
      <c r="BV82" s="222">
        <f ca="1">SUMPRODUCT(BV75:BV80,_xlfn.ANCHORARRAY(Control!$Y$11))</f>
        <v>14297086048.303625</v>
      </c>
      <c r="BW82" s="222">
        <f ca="1">SUMPRODUCT(BW75:BW80,_xlfn.ANCHORARRAY(Control!$Y$11))</f>
        <v>14605711327.82925</v>
      </c>
      <c r="BX82" s="222">
        <f ca="1">SUMPRODUCT(BX75:BX80,_xlfn.ANCHORARRAY(Control!$Y$11))</f>
        <v>14910196043.166897</v>
      </c>
      <c r="BY82" s="222">
        <f ca="1">SUMPRODUCT(BY75:BY80,_xlfn.ANCHORARRAY(Control!$Y$11))</f>
        <v>15210578316.245852</v>
      </c>
      <c r="BZ82" s="222">
        <f ca="1">SUMPRODUCT(BZ75:BZ80,_xlfn.ANCHORARRAY(Control!$Y$11))</f>
        <v>15506895963.251198</v>
      </c>
      <c r="CA82" s="222">
        <f ca="1">SUMPRODUCT(CA75:CA80,_xlfn.ANCHORARRAY(Control!$Y$11))</f>
        <v>15799186496.904804</v>
      </c>
      <c r="CB82" s="222">
        <f ca="1">SUMPRODUCT(CB75:CB80,_xlfn.ANCHORARRAY(Control!$Y$11))</f>
        <v>16087487128.730043</v>
      </c>
      <c r="CC82" s="222">
        <f ca="1">SUMPRODUCT(CC75:CC80,_xlfn.ANCHORARRAY(Control!$Y$11))</f>
        <v>16371834771.300331</v>
      </c>
      <c r="CD82" s="222">
        <f ca="1">SUMPRODUCT(CD75:CD80,_xlfn.ANCHORARRAY(Control!$Y$11))</f>
        <v>16652266040.471642</v>
      </c>
      <c r="CE82" s="222">
        <f ca="1">SUMPRODUCT(CE75:CE80,_xlfn.ANCHORARRAY(Control!$Y$11))</f>
        <v>16928817257.599051</v>
      </c>
      <c r="CF82" s="222">
        <f ca="1">SUMPRODUCT(CF75:CF80,_xlfn.ANCHORARRAY(Control!$Y$11))</f>
        <v>17201524451.737465</v>
      </c>
    </row>
    <row r="83" spans="1:84" s="126" customFormat="1" x14ac:dyDescent="0.2">
      <c r="A83" s="120"/>
      <c r="B83" s="127" t="s">
        <v>197</v>
      </c>
      <c r="D83" s="222">
        <f ca="1">D82*0.25</f>
        <v>743728655.6183697</v>
      </c>
      <c r="E83" s="222">
        <f t="shared" ref="E83:BP83" ca="1" si="56">E82*0.25</f>
        <v>771354038.48503339</v>
      </c>
      <c r="F83" s="222">
        <f t="shared" ca="1" si="56"/>
        <v>785939603.97081375</v>
      </c>
      <c r="G83" s="222">
        <f t="shared" ca="1" si="56"/>
        <v>796709573.52618504</v>
      </c>
      <c r="H83" s="222">
        <f t="shared" ca="1" si="56"/>
        <v>804733285.17439806</v>
      </c>
      <c r="I83" s="222">
        <f t="shared" ca="1" si="56"/>
        <v>801132474.93040478</v>
      </c>
      <c r="J83" s="222">
        <f t="shared" ca="1" si="56"/>
        <v>812611211.4804827</v>
      </c>
      <c r="K83" s="222">
        <f t="shared" ca="1" si="56"/>
        <v>824440848.06042123</v>
      </c>
      <c r="L83" s="222">
        <f t="shared" ca="1" si="56"/>
        <v>836612992.45286965</v>
      </c>
      <c r="M83" s="222">
        <f t="shared" ca="1" si="56"/>
        <v>849120043.86719203</v>
      </c>
      <c r="N83" s="222">
        <f t="shared" ca="1" si="56"/>
        <v>860098321.45927382</v>
      </c>
      <c r="O83" s="222">
        <f t="shared" ca="1" si="56"/>
        <v>877119639.44858408</v>
      </c>
      <c r="P83" s="222">
        <f t="shared" ca="1" si="56"/>
        <v>894383950.47528958</v>
      </c>
      <c r="Q83" s="222">
        <f t="shared" ca="1" si="56"/>
        <v>911890055.62844181</v>
      </c>
      <c r="R83" s="222">
        <f t="shared" ca="1" si="56"/>
        <v>929636802.90448034</v>
      </c>
      <c r="S83" s="222">
        <f t="shared" ca="1" si="56"/>
        <v>947623089.02680516</v>
      </c>
      <c r="T83" s="222">
        <f t="shared" ca="1" si="56"/>
        <v>965847860.54238212</v>
      </c>
      <c r="U83" s="222">
        <f t="shared" ca="1" si="56"/>
        <v>984310114.35502481</v>
      </c>
      <c r="V83" s="222">
        <f t="shared" ca="1" si="56"/>
        <v>1003008897.8240417</v>
      </c>
      <c r="W83" s="222">
        <f t="shared" ca="1" si="56"/>
        <v>1021943308.5317591</v>
      </c>
      <c r="X83" s="222">
        <f t="shared" ca="1" si="56"/>
        <v>1038891320.2704196</v>
      </c>
      <c r="Y83" s="222">
        <f t="shared" ca="1" si="56"/>
        <v>1067607693.7608583</v>
      </c>
      <c r="Z83" s="222">
        <f t="shared" ca="1" si="56"/>
        <v>1096441286.4553838</v>
      </c>
      <c r="AA83" s="222">
        <f t="shared" ca="1" si="56"/>
        <v>1125392466.578702</v>
      </c>
      <c r="AB83" s="222">
        <f t="shared" ca="1" si="56"/>
        <v>1154461603.3905516</v>
      </c>
      <c r="AC83" s="222">
        <f t="shared" ca="1" si="56"/>
        <v>1183649067.1884401</v>
      </c>
      <c r="AD83" s="222">
        <f t="shared" ca="1" si="56"/>
        <v>1212955229.310385</v>
      </c>
      <c r="AE83" s="222">
        <f t="shared" ca="1" si="56"/>
        <v>1242380462.1376634</v>
      </c>
      <c r="AF83" s="222">
        <f t="shared" ca="1" si="56"/>
        <v>1271925139.0975649</v>
      </c>
      <c r="AG83" s="222">
        <f t="shared" ca="1" si="56"/>
        <v>1301589634.6661596</v>
      </c>
      <c r="AH83" s="222">
        <f t="shared" ca="1" si="56"/>
        <v>1328709269.2872987</v>
      </c>
      <c r="AI83" s="222">
        <f t="shared" ca="1" si="56"/>
        <v>1367454783.2407849</v>
      </c>
      <c r="AJ83" s="222">
        <f t="shared" ca="1" si="56"/>
        <v>1406209306.0190728</v>
      </c>
      <c r="AK83" s="222">
        <f t="shared" ca="1" si="56"/>
        <v>1444972839.1952555</v>
      </c>
      <c r="AL83" s="222">
        <f t="shared" ca="1" si="56"/>
        <v>1483745384.3426712</v>
      </c>
      <c r="AM83" s="222">
        <f t="shared" ca="1" si="56"/>
        <v>1522526943.0349014</v>
      </c>
      <c r="AN83" s="222">
        <f t="shared" ca="1" si="56"/>
        <v>1561317516.8457742</v>
      </c>
      <c r="AO83" s="222">
        <f t="shared" ca="1" si="56"/>
        <v>1600117107.3493598</v>
      </c>
      <c r="AP83" s="222">
        <f t="shared" ca="1" si="56"/>
        <v>1638925716.1199737</v>
      </c>
      <c r="AQ83" s="222">
        <f t="shared" ca="1" si="56"/>
        <v>1677743344.7321751</v>
      </c>
      <c r="AR83" s="222">
        <f t="shared" ca="1" si="56"/>
        <v>1713754661.934942</v>
      </c>
      <c r="AS83" s="222">
        <f t="shared" ca="1" si="56"/>
        <v>1765629804.991817</v>
      </c>
      <c r="AT83" s="222">
        <f t="shared" ca="1" si="56"/>
        <v>1817342874.7267103</v>
      </c>
      <c r="AU83" s="222">
        <f t="shared" ca="1" si="56"/>
        <v>1868894244.6209526</v>
      </c>
      <c r="AV83" s="222">
        <f t="shared" ca="1" si="56"/>
        <v>1920284287.3939862</v>
      </c>
      <c r="AW83" s="222">
        <f t="shared" ca="1" si="56"/>
        <v>1971513375.0048149</v>
      </c>
      <c r="AX83" s="222">
        <f t="shared" ca="1" si="56"/>
        <v>2022581878.6534581</v>
      </c>
      <c r="AY83" s="222">
        <f t="shared" ca="1" si="56"/>
        <v>2073490168.7824004</v>
      </c>
      <c r="AZ83" s="222">
        <f t="shared" ca="1" si="56"/>
        <v>2124238615.0780375</v>
      </c>
      <c r="BA83" s="222">
        <f t="shared" ca="1" si="56"/>
        <v>2174827586.4721208</v>
      </c>
      <c r="BB83" s="222">
        <f t="shared" ca="1" si="56"/>
        <v>2221707560.4702668</v>
      </c>
      <c r="BC83" s="222">
        <f t="shared" ca="1" si="56"/>
        <v>2287596524.1368899</v>
      </c>
      <c r="BD83" s="222">
        <f t="shared" ca="1" si="56"/>
        <v>2353053203.7218142</v>
      </c>
      <c r="BE83" s="222">
        <f t="shared" ca="1" si="56"/>
        <v>2418079653.7617245</v>
      </c>
      <c r="BF83" s="222">
        <f t="shared" ca="1" si="56"/>
        <v>2482677920.1857796</v>
      </c>
      <c r="BG83" s="222">
        <f t="shared" ca="1" si="56"/>
        <v>2546850040.3493032</v>
      </c>
      <c r="BH83" s="222">
        <f t="shared" ca="1" si="56"/>
        <v>2610598043.0673614</v>
      </c>
      <c r="BI83" s="222">
        <f t="shared" ca="1" si="56"/>
        <v>2673923948.6482015</v>
      </c>
      <c r="BJ83" s="222">
        <f t="shared" ca="1" si="56"/>
        <v>2736829768.9265714</v>
      </c>
      <c r="BK83" s="222">
        <f t="shared" ca="1" si="56"/>
        <v>2799317507.2969141</v>
      </c>
      <c r="BL83" s="222">
        <f t="shared" ca="1" si="56"/>
        <v>2857112685.1845679</v>
      </c>
      <c r="BM83" s="222">
        <f t="shared" ca="1" si="56"/>
        <v>2932634296.4763746</v>
      </c>
      <c r="BN83" s="222">
        <f t="shared" ca="1" si="56"/>
        <v>3007399495.8324256</v>
      </c>
      <c r="BO83" s="222">
        <f t="shared" ca="1" si="56"/>
        <v>3081413649.5369458</v>
      </c>
      <c r="BP83" s="222">
        <f t="shared" ca="1" si="56"/>
        <v>3154682090.4854398</v>
      </c>
      <c r="BQ83" s="222">
        <f t="shared" ref="BQ83:CF83" ca="1" si="57">BQ82*0.25</f>
        <v>3227210118.3784389</v>
      </c>
      <c r="BR83" s="222">
        <f t="shared" ca="1" si="57"/>
        <v>3299002999.9141564</v>
      </c>
      <c r="BS83" s="222">
        <f t="shared" ca="1" si="57"/>
        <v>3370065968.9800835</v>
      </c>
      <c r="BT83" s="222">
        <f t="shared" ca="1" si="57"/>
        <v>3440404226.8435183</v>
      </c>
      <c r="BU83" s="222">
        <f t="shared" ca="1" si="57"/>
        <v>3510022942.3410277</v>
      </c>
      <c r="BV83" s="222">
        <f t="shared" ca="1" si="57"/>
        <v>3574271512.0759063</v>
      </c>
      <c r="BW83" s="222">
        <f t="shared" ca="1" si="57"/>
        <v>3651427831.9573126</v>
      </c>
      <c r="BX83" s="222">
        <f t="shared" ca="1" si="57"/>
        <v>3727549010.7917242</v>
      </c>
      <c r="BY83" s="222">
        <f t="shared" ca="1" si="57"/>
        <v>3802644579.0614629</v>
      </c>
      <c r="BZ83" s="222">
        <f t="shared" ca="1" si="57"/>
        <v>3876723990.8127995</v>
      </c>
      <c r="CA83" s="222">
        <f t="shared" ca="1" si="57"/>
        <v>3949796624.2262011</v>
      </c>
      <c r="CB83" s="222">
        <f t="shared" ca="1" si="57"/>
        <v>4021871782.1825109</v>
      </c>
      <c r="CC83" s="222">
        <f t="shared" ca="1" si="57"/>
        <v>4092958692.8250828</v>
      </c>
      <c r="CD83" s="222">
        <f t="shared" ca="1" si="57"/>
        <v>4163066510.1179104</v>
      </c>
      <c r="CE83" s="222">
        <f t="shared" ca="1" si="57"/>
        <v>4232204314.3997626</v>
      </c>
      <c r="CF83" s="222">
        <f t="shared" ca="1" si="57"/>
        <v>4300381112.9343662</v>
      </c>
    </row>
    <row r="84" spans="1:84" s="126" customFormat="1" x14ac:dyDescent="0.2">
      <c r="A84" s="120"/>
      <c r="B84" s="127" t="s">
        <v>198</v>
      </c>
      <c r="D84" s="222">
        <f ca="1">(D83+D82)*0.575</f>
        <v>2138219884.9028127</v>
      </c>
      <c r="E84" s="222">
        <f t="shared" ref="E84:BP84" ca="1" si="58">(E83+E82)*0.575</f>
        <v>2217642860.6444707</v>
      </c>
      <c r="F84" s="222">
        <f t="shared" ca="1" si="58"/>
        <v>2259576361.4160895</v>
      </c>
      <c r="G84" s="222">
        <f t="shared" ca="1" si="58"/>
        <v>2290540023.8877816</v>
      </c>
      <c r="H84" s="222">
        <f t="shared" ca="1" si="58"/>
        <v>2313608194.8763943</v>
      </c>
      <c r="I84" s="222">
        <f t="shared" ca="1" si="58"/>
        <v>2303255865.4249134</v>
      </c>
      <c r="J84" s="222">
        <f t="shared" ca="1" si="58"/>
        <v>2336257233.0063877</v>
      </c>
      <c r="K84" s="222">
        <f t="shared" ca="1" si="58"/>
        <v>2370267438.1737108</v>
      </c>
      <c r="L84" s="222">
        <f t="shared" ca="1" si="58"/>
        <v>2405262353.302</v>
      </c>
      <c r="M84" s="222">
        <f t="shared" ca="1" si="58"/>
        <v>2441220126.1181769</v>
      </c>
      <c r="N84" s="222">
        <f t="shared" ca="1" si="58"/>
        <v>2472782674.1954122</v>
      </c>
      <c r="O84" s="222">
        <f t="shared" ca="1" si="58"/>
        <v>2521718963.4146786</v>
      </c>
      <c r="P84" s="222">
        <f t="shared" ca="1" si="58"/>
        <v>2571353857.616457</v>
      </c>
      <c r="Q84" s="222">
        <f t="shared" ca="1" si="58"/>
        <v>2621683909.9317698</v>
      </c>
      <c r="R84" s="222">
        <f t="shared" ca="1" si="58"/>
        <v>2672705808.3503809</v>
      </c>
      <c r="S84" s="222">
        <f t="shared" ca="1" si="58"/>
        <v>2724416380.9520645</v>
      </c>
      <c r="T84" s="222">
        <f t="shared" ca="1" si="58"/>
        <v>2776812599.0593481</v>
      </c>
      <c r="U84" s="222">
        <f t="shared" ca="1" si="58"/>
        <v>2829891578.7706957</v>
      </c>
      <c r="V84" s="222">
        <f t="shared" ca="1" si="58"/>
        <v>2883650581.2441196</v>
      </c>
      <c r="W84" s="222">
        <f t="shared" ca="1" si="58"/>
        <v>2938087012.0288072</v>
      </c>
      <c r="X84" s="222">
        <f t="shared" ca="1" si="58"/>
        <v>2986812545.7774563</v>
      </c>
      <c r="Y84" s="222">
        <f t="shared" ca="1" si="58"/>
        <v>3069372119.5624676</v>
      </c>
      <c r="Z84" s="222">
        <f t="shared" ca="1" si="58"/>
        <v>3152268698.5592279</v>
      </c>
      <c r="AA84" s="222">
        <f t="shared" ca="1" si="58"/>
        <v>3235503341.4137678</v>
      </c>
      <c r="AB84" s="222">
        <f t="shared" ca="1" si="58"/>
        <v>3319077109.7478356</v>
      </c>
      <c r="AC84" s="222">
        <f t="shared" ca="1" si="58"/>
        <v>3402991068.1667652</v>
      </c>
      <c r="AD84" s="222">
        <f t="shared" ca="1" si="58"/>
        <v>3487246284.2673564</v>
      </c>
      <c r="AE84" s="222">
        <f t="shared" ca="1" si="58"/>
        <v>3571843828.6457815</v>
      </c>
      <c r="AF84" s="222">
        <f t="shared" ca="1" si="58"/>
        <v>3656784774.905499</v>
      </c>
      <c r="AG84" s="222">
        <f t="shared" ca="1" si="58"/>
        <v>3742070199.6652088</v>
      </c>
      <c r="AH84" s="222">
        <f t="shared" ca="1" si="58"/>
        <v>3820039149.200983</v>
      </c>
      <c r="AI84" s="222">
        <f t="shared" ca="1" si="58"/>
        <v>3931432501.817256</v>
      </c>
      <c r="AJ84" s="222">
        <f t="shared" ca="1" si="58"/>
        <v>4042851754.8048339</v>
      </c>
      <c r="AK84" s="222">
        <f t="shared" ca="1" si="58"/>
        <v>4154296912.6863589</v>
      </c>
      <c r="AL84" s="222">
        <f t="shared" ca="1" si="58"/>
        <v>4265767979.9851794</v>
      </c>
      <c r="AM84" s="222">
        <f t="shared" ca="1" si="58"/>
        <v>4377264961.2253408</v>
      </c>
      <c r="AN84" s="222">
        <f t="shared" ca="1" si="58"/>
        <v>4488787860.9316006</v>
      </c>
      <c r="AO84" s="222">
        <f t="shared" ca="1" si="58"/>
        <v>4600336683.6294088</v>
      </c>
      <c r="AP84" s="222">
        <f t="shared" ca="1" si="58"/>
        <v>4711911433.844924</v>
      </c>
      <c r="AQ84" s="222">
        <f t="shared" ca="1" si="58"/>
        <v>4823512116.1050034</v>
      </c>
      <c r="AR84" s="222">
        <f t="shared" ca="1" si="58"/>
        <v>4927044653.0629578</v>
      </c>
      <c r="AS84" s="222">
        <f t="shared" ca="1" si="58"/>
        <v>5076185689.3514738</v>
      </c>
      <c r="AT84" s="222">
        <f t="shared" ca="1" si="58"/>
        <v>5224860764.8392925</v>
      </c>
      <c r="AU84" s="222">
        <f t="shared" ca="1" si="58"/>
        <v>5373070953.2852383</v>
      </c>
      <c r="AV84" s="222">
        <f t="shared" ca="1" si="58"/>
        <v>5520817326.2577095</v>
      </c>
      <c r="AW84" s="222">
        <f t="shared" ca="1" si="58"/>
        <v>5668100953.1388426</v>
      </c>
      <c r="AX84" s="222">
        <f t="shared" ca="1" si="58"/>
        <v>5814922901.1286917</v>
      </c>
      <c r="AY84" s="222">
        <f t="shared" ca="1" si="58"/>
        <v>5961284235.2494011</v>
      </c>
      <c r="AZ84" s="222">
        <f t="shared" ca="1" si="58"/>
        <v>6107186018.3493576</v>
      </c>
      <c r="BA84" s="222">
        <f t="shared" ca="1" si="58"/>
        <v>6252629311.1073465</v>
      </c>
      <c r="BB84" s="222">
        <f t="shared" ca="1" si="58"/>
        <v>6387409236.3520164</v>
      </c>
      <c r="BC84" s="222">
        <f t="shared" ca="1" si="58"/>
        <v>6576840006.8935585</v>
      </c>
      <c r="BD84" s="222">
        <f t="shared" ca="1" si="58"/>
        <v>6765027960.7002144</v>
      </c>
      <c r="BE84" s="222">
        <f t="shared" ca="1" si="58"/>
        <v>6951979004.5649576</v>
      </c>
      <c r="BF84" s="222">
        <f t="shared" ca="1" si="58"/>
        <v>7137699020.5341158</v>
      </c>
      <c r="BG84" s="222">
        <f t="shared" ca="1" si="58"/>
        <v>7322193866.0042467</v>
      </c>
      <c r="BH84" s="222">
        <f t="shared" ca="1" si="58"/>
        <v>7505469373.8186636</v>
      </c>
      <c r="BI84" s="222">
        <f t="shared" ca="1" si="58"/>
        <v>7687531352.3635788</v>
      </c>
      <c r="BJ84" s="222">
        <f t="shared" ca="1" si="58"/>
        <v>7868385585.6638918</v>
      </c>
      <c r="BK84" s="222">
        <f t="shared" ca="1" si="58"/>
        <v>8048037833.4786272</v>
      </c>
      <c r="BL84" s="222">
        <f t="shared" ca="1" si="58"/>
        <v>8214198969.905632</v>
      </c>
      <c r="BM84" s="222">
        <f t="shared" ca="1" si="58"/>
        <v>8431323602.3695774</v>
      </c>
      <c r="BN84" s="222">
        <f t="shared" ca="1" si="58"/>
        <v>8646273550.5182228</v>
      </c>
      <c r="BO84" s="222">
        <f t="shared" ca="1" si="58"/>
        <v>8859064242.4187183</v>
      </c>
      <c r="BP84" s="222">
        <f t="shared" ca="1" si="58"/>
        <v>9069711010.1456375</v>
      </c>
      <c r="BQ84" s="222">
        <f t="shared" ref="BQ84:CF84" ca="1" si="59">(BQ83+BQ82)*0.575</f>
        <v>9278229090.3380108</v>
      </c>
      <c r="BR84" s="222">
        <f t="shared" ca="1" si="59"/>
        <v>9484633624.7531986</v>
      </c>
      <c r="BS84" s="222">
        <f t="shared" ca="1" si="59"/>
        <v>9688939660.8177395</v>
      </c>
      <c r="BT84" s="222">
        <f t="shared" ca="1" si="59"/>
        <v>9891162152.1751137</v>
      </c>
      <c r="BU84" s="222">
        <f t="shared" ca="1" si="59"/>
        <v>10091315959.230453</v>
      </c>
      <c r="BV84" s="222">
        <f t="shared" ca="1" si="59"/>
        <v>10276030597.218229</v>
      </c>
      <c r="BW84" s="222">
        <f t="shared" ca="1" si="59"/>
        <v>10497855016.877274</v>
      </c>
      <c r="BX84" s="222">
        <f t="shared" ca="1" si="59"/>
        <v>10716703406.026207</v>
      </c>
      <c r="BY84" s="222">
        <f t="shared" ca="1" si="59"/>
        <v>10932603164.801706</v>
      </c>
      <c r="BZ84" s="222">
        <f t="shared" ca="1" si="59"/>
        <v>11145581473.586796</v>
      </c>
      <c r="CA84" s="222">
        <f t="shared" ca="1" si="59"/>
        <v>11355665294.650326</v>
      </c>
      <c r="CB84" s="222">
        <f t="shared" ca="1" si="59"/>
        <v>11562881373.774719</v>
      </c>
      <c r="CC84" s="222">
        <f t="shared" ca="1" si="59"/>
        <v>11767256241.87211</v>
      </c>
      <c r="CD84" s="222">
        <f t="shared" ca="1" si="59"/>
        <v>11968816216.588993</v>
      </c>
      <c r="CE84" s="222">
        <f t="shared" ca="1" si="59"/>
        <v>12167587403.899317</v>
      </c>
      <c r="CF84" s="222">
        <f t="shared" ca="1" si="59"/>
        <v>12363595699.6863</v>
      </c>
    </row>
    <row r="85" spans="1:84" s="126" customFormat="1" x14ac:dyDescent="0.2">
      <c r="A85" s="120"/>
      <c r="B85" s="213" t="s">
        <v>199</v>
      </c>
      <c r="D85" s="223">
        <f ca="1">(D75*Control!$Y11)/Control!$K26</f>
        <v>3305.0543880936225</v>
      </c>
      <c r="E85" s="223">
        <f ca="1">(E75*Control!$Y11)/Control!$K26</f>
        <v>3416.8327698876028</v>
      </c>
      <c r="F85" s="223">
        <f ca="1">(F75*Control!$Y11)/Control!$K26</f>
        <v>3498.7768697501283</v>
      </c>
      <c r="G85" s="223">
        <f ca="1">(G75*Control!$Y11)/Control!$K26</f>
        <v>3581.6338687291191</v>
      </c>
      <c r="H85" s="223">
        <f ca="1">(H75*Control!$Y11)/Control!$K26</f>
        <v>3665.412121095525</v>
      </c>
      <c r="I85" s="223">
        <f ca="1">(I75*Control!$Y11)/Control!$K26</f>
        <v>3750.1200508276784</v>
      </c>
      <c r="J85" s="223">
        <f ca="1">(J75*Control!$Y11)/Control!$K26</f>
        <v>3835.7661521624191</v>
      </c>
      <c r="K85" s="223">
        <f ca="1">(K75*Control!$Y11)/Control!$K26</f>
        <v>3922.3589901504297</v>
      </c>
      <c r="L85" s="223">
        <f ca="1">(L75*Control!$Y11)/Control!$K26</f>
        <v>4009.9072012158076</v>
      </c>
      <c r="M85" s="223">
        <f ca="1">(M75*Control!$Y11)/Control!$K26</f>
        <v>4098.4194937199063</v>
      </c>
      <c r="N85" s="223">
        <f ca="1">(N75*Control!$Y11)/Control!$K26</f>
        <v>4178.8831991103707</v>
      </c>
      <c r="O85" s="223">
        <f ca="1">(O75*Control!$Y11)/Control!$K26</f>
        <v>4288.1868378531099</v>
      </c>
      <c r="P85" s="223">
        <f ca="1">(P75*Control!$Y11)/Control!$K26</f>
        <v>4398.3468274635879</v>
      </c>
      <c r="Q85" s="223">
        <f ca="1">(Q75*Control!$Y11)/Control!$K26</f>
        <v>4509.3684843810397</v>
      </c>
      <c r="R85" s="223">
        <f ca="1">(R75*Control!$Y11)/Control!$K26</f>
        <v>4621.2571548168189</v>
      </c>
      <c r="S85" s="223">
        <f ca="1">(S75*Control!$Y11)/Control!$K26</f>
        <v>4734.0182149116445</v>
      </c>
      <c r="T85" s="223">
        <f ca="1">(T75*Control!$Y11)/Control!$K26</f>
        <v>4847.6570708936433</v>
      </c>
      <c r="U85" s="223">
        <f ca="1">(U75*Control!$Y11)/Control!$K26</f>
        <v>4962.1791592372128</v>
      </c>
      <c r="V85" s="223">
        <f ca="1">(V75*Control!$Y11)/Control!$K26</f>
        <v>5077.5899468226753</v>
      </c>
      <c r="W85" s="223">
        <f ca="1">(W75*Control!$Y11)/Control!$K26</f>
        <v>5193.894931096751</v>
      </c>
      <c r="X85" s="223">
        <f ca="1">(X75*Control!$Y11)/Control!$K26</f>
        <v>5299.7686130684751</v>
      </c>
      <c r="Y85" s="223">
        <f ca="1">(Y75*Control!$Y11)/Control!$K26</f>
        <v>5446.2614408522477</v>
      </c>
      <c r="Z85" s="223">
        <f ca="1">(Z75*Control!$Y11)/Control!$K26</f>
        <v>5593.3522470906637</v>
      </c>
      <c r="AA85" s="223">
        <f ca="1">(AA75*Control!$Y11)/Control!$K26</f>
        <v>5741.0429102339494</v>
      </c>
      <c r="AB85" s="223">
        <f ca="1">(AB75*Control!$Y11)/Control!$K26</f>
        <v>5889.3353140124182</v>
      </c>
      <c r="AC85" s="223">
        <f ca="1">(AC75*Control!$Y11)/Control!$K26</f>
        <v>6038.2313474504235</v>
      </c>
      <c r="AD85" s="223">
        <f ca="1">(AD75*Control!$Y11)/Control!$K26</f>
        <v>6187.7329048803431</v>
      </c>
      <c r="AE85" s="223">
        <f ca="1">(AE75*Control!$Y11)/Control!$K26</f>
        <v>6337.8418859566045</v>
      </c>
      <c r="AF85" s="223">
        <f ca="1">(AF75*Control!$Y11)/Control!$K26</f>
        <v>6488.5601956697437</v>
      </c>
      <c r="AG85" s="223">
        <f ca="1">(AG75*Control!$Y11)/Control!$K26</f>
        <v>6639.8897443604938</v>
      </c>
      <c r="AH85" s="223">
        <f ca="1">(AH75*Control!$Y11)/Control!$K26</f>
        <v>6778.2370168610505</v>
      </c>
      <c r="AI85" s="223">
        <f ca="1">(AI75*Control!$Y11)/Control!$K26</f>
        <v>6975.8922087227138</v>
      </c>
      <c r="AJ85" s="223">
        <f ca="1">(AJ75*Control!$Y11)/Control!$K26</f>
        <v>7173.5933579304792</v>
      </c>
      <c r="AK85" s="223">
        <f ca="1">(AK75*Control!$Y11)/Control!$K26</f>
        <v>7371.3404725092769</v>
      </c>
      <c r="AL85" s="223">
        <f ca="1">(AL75*Control!$Y11)/Control!$K26</f>
        <v>7569.1335604852884</v>
      </c>
      <c r="AM85" s="223">
        <f ca="1">(AM75*Control!$Y11)/Control!$K26</f>
        <v>7766.9726298859368</v>
      </c>
      <c r="AN85" s="223">
        <f ca="1">(AN75*Control!$Y11)/Control!$K26</f>
        <v>7964.8576887398976</v>
      </c>
      <c r="AO85" s="223">
        <f ca="1">(AO75*Control!$Y11)/Control!$K26</f>
        <v>8162.7887450770868</v>
      </c>
      <c r="AP85" s="223">
        <f ca="1">(AP75*Control!$Y11)/Control!$K26</f>
        <v>8360.7658069286663</v>
      </c>
      <c r="AQ85" s="223">
        <f ca="1">(AQ75*Control!$Y11)/Control!$K26</f>
        <v>8558.7888823270514</v>
      </c>
      <c r="AR85" s="223">
        <f ca="1">(AR75*Control!$Y11)/Control!$K26</f>
        <v>8742.4959260278538</v>
      </c>
      <c r="AS85" s="223">
        <f ca="1">(AS75*Control!$Y11)/Control!$K26</f>
        <v>9007.1301982446585</v>
      </c>
      <c r="AT85" s="223">
        <f ca="1">(AT75*Control!$Y11)/Control!$K26</f>
        <v>9270.9376745607224</v>
      </c>
      <c r="AU85" s="223">
        <f ca="1">(AU75*Control!$Y11)/Control!$K26</f>
        <v>9533.9202602423211</v>
      </c>
      <c r="AV85" s="223">
        <f ca="1">(AV75*Control!$Y11)/Control!$K26</f>
        <v>9796.079856669041</v>
      </c>
      <c r="AW85" s="223">
        <f ca="1">(AW75*Control!$Y11)/Control!$K26</f>
        <v>10057.418361341201</v>
      </c>
      <c r="AX85" s="223">
        <f ca="1">(AX75*Control!$Y11)/Control!$K26</f>
        <v>10317.937667887256</v>
      </c>
      <c r="AY85" s="223">
        <f ca="1">(AY75*Control!$Y11)/Control!$K26</f>
        <v>10577.639666071198</v>
      </c>
      <c r="AZ85" s="223">
        <f ca="1">(AZ75*Control!$Y11)/Control!$K26</f>
        <v>10836.526241799929</v>
      </c>
      <c r="BA85" s="223">
        <f ca="1">(BA75*Control!$Y11)/Control!$K26</f>
        <v>11094.599277130634</v>
      </c>
      <c r="BB85" s="223">
        <f ca="1">(BB75*Control!$Y11)/Control!$K26</f>
        <v>11333.751346016661</v>
      </c>
      <c r="BC85" s="223">
        <f ca="1">(BC75*Control!$Y11)/Control!$K26</f>
        <v>11669.875306015078</v>
      </c>
      <c r="BD85" s="223">
        <f ca="1">(BD75*Control!$Y11)/Control!$K26</f>
        <v>12003.794025117639</v>
      </c>
      <c r="BE85" s="223">
        <f ca="1">(BE75*Control!$Y11)/Control!$K26</f>
        <v>12335.517984275437</v>
      </c>
      <c r="BF85" s="223">
        <f ca="1">(BF75*Control!$Y11)/Control!$K26</f>
        <v>12665.057620529387</v>
      </c>
      <c r="BG85" s="223">
        <f ca="1">(BG75*Control!$Y11)/Control!$K26</f>
        <v>12992.423327182121</v>
      </c>
      <c r="BH85" s="223">
        <f ca="1">(BH75*Control!$Y11)/Control!$K26</f>
        <v>13317.625453969238</v>
      </c>
      <c r="BI85" s="223">
        <f ca="1">(BI75*Control!$Y11)/Control!$K26</f>
        <v>13640.674307229914</v>
      </c>
      <c r="BJ85" s="223">
        <f ca="1">(BJ75*Control!$Y11)/Control!$K26</f>
        <v>13961.580150076879</v>
      </c>
      <c r="BK85" s="223">
        <f ca="1">(BK75*Control!$Y11)/Control!$K26</f>
        <v>14280.353202565753</v>
      </c>
      <c r="BL85" s="223">
        <f ca="1">(BL75*Control!$Y11)/Control!$K26</f>
        <v>14575.187769679354</v>
      </c>
      <c r="BM85" s="223">
        <f ca="1">(BM75*Control!$Y11)/Control!$K26</f>
        <v>14960.451425574714</v>
      </c>
      <c r="BN85" s="223">
        <f ca="1">(BN75*Control!$Y11)/Control!$K26</f>
        <v>15341.856344580479</v>
      </c>
      <c r="BO85" s="223">
        <f ca="1">(BO75*Control!$Y11)/Control!$K26</f>
        <v>15719.429902096106</v>
      </c>
      <c r="BP85" s="223">
        <f ca="1">(BP75*Control!$Y11)/Control!$K26</f>
        <v>16093.199303192843</v>
      </c>
      <c r="BQ85" s="223">
        <f ca="1">(BQ75*Control!$Y11)/Control!$K26</f>
        <v>16463.191583602114</v>
      </c>
      <c r="BR85" s="223">
        <f ca="1">(BR75*Control!$Y11)/Control!$K26</f>
        <v>16829.433610698314</v>
      </c>
      <c r="BS85" s="223">
        <f ca="1">(BS75*Control!$Y11)/Control!$K26</f>
        <v>17191.952084476226</v>
      </c>
      <c r="BT85" s="223">
        <f ca="1">(BT75*Control!$Y11)/Control!$K26</f>
        <v>17550.773538522946</v>
      </c>
      <c r="BU85" s="223">
        <f ca="1">(BU75*Control!$Y11)/Control!$K26</f>
        <v>17905.924340984449</v>
      </c>
      <c r="BV85" s="223">
        <f ca="1">(BV75*Control!$Y11)/Control!$K26</f>
        <v>18233.680045056757</v>
      </c>
      <c r="BW85" s="223">
        <f ca="1">(BW75*Control!$Y11)/Control!$K26</f>
        <v>18627.282945410119</v>
      </c>
      <c r="BX85" s="223">
        <f ca="1">(BX75*Control!$Y11)/Control!$K26</f>
        <v>19015.605208745437</v>
      </c>
      <c r="BY85" s="223">
        <f ca="1">(BY75*Control!$Y11)/Control!$K26</f>
        <v>19398.695453575052</v>
      </c>
      <c r="BZ85" s="223">
        <f ca="1">(BZ75*Control!$Y11)/Control!$K26</f>
        <v>19776.601908482753</v>
      </c>
      <c r="CA85" s="223">
        <f ca="1">(CA75*Control!$Y11)/Control!$K26</f>
        <v>20149.372415032849</v>
      </c>
      <c r="CB85" s="223">
        <f ca="1">(CB75*Control!$Y11)/Control!$K26</f>
        <v>20517.05443065842</v>
      </c>
      <c r="CC85" s="223">
        <f ca="1">(CC75*Control!$Y11)/Control!$K26</f>
        <v>20879.695031529001</v>
      </c>
      <c r="CD85" s="223">
        <f ca="1">(CD75*Control!$Y11)/Control!$K26</f>
        <v>21237.340915397803</v>
      </c>
      <c r="CE85" s="223">
        <f ca="1">(CE75*Control!$Y11)/Control!$K26</f>
        <v>21590.038404428542</v>
      </c>
      <c r="CF85" s="223">
        <f ca="1">(CF75*Control!$Y11)/Control!$K26</f>
        <v>21937.833448002166</v>
      </c>
    </row>
    <row r="86" spans="1:84" s="126" customFormat="1" x14ac:dyDescent="0.2">
      <c r="A86" s="120"/>
      <c r="B86" s="213" t="s">
        <v>200</v>
      </c>
      <c r="D86" s="223">
        <f ca="1">(D76*Control!$Y12)/Control!$K27</f>
        <v>8692.2535751908472</v>
      </c>
      <c r="E86" s="223">
        <f ca="1">(E76*Control!$Y12)/Control!$K27</f>
        <v>9213.1963183327498</v>
      </c>
      <c r="F86" s="223">
        <f ca="1">(F76*Control!$Y12)/Control!$K27</f>
        <v>8968.1043366193626</v>
      </c>
      <c r="G86" s="223">
        <f ca="1">(G76*Control!$Y12)/Control!$K27</f>
        <v>9006.0550048451933</v>
      </c>
      <c r="H86" s="223">
        <f ca="1">(H76*Control!$Y12)/Control!$K27</f>
        <v>9050.3544283755236</v>
      </c>
      <c r="I86" s="223">
        <f ca="1">(I76*Control!$Y12)/Control!$K27</f>
        <v>9100.7312070052358</v>
      </c>
      <c r="J86" s="223">
        <f ca="1">(J76*Control!$Y12)/Control!$K27</f>
        <v>9156.9378151780638</v>
      </c>
      <c r="K86" s="223">
        <f ca="1">(K76*Control!$Y12)/Control!$K27</f>
        <v>9218.7481900215589</v>
      </c>
      <c r="L86" s="223">
        <f ca="1">(L76*Control!$Y12)/Control!$K27</f>
        <v>9285.955596694117</v>
      </c>
      <c r="M86" s="223">
        <f ca="1">(M76*Control!$Y12)/Control!$K27</f>
        <v>9358.3707358581833</v>
      </c>
      <c r="N86" s="223">
        <f ca="1">(N76*Control!$Y12)/Control!$K27</f>
        <v>9415.4937230641881</v>
      </c>
      <c r="O86" s="223">
        <f ca="1">(O76*Control!$Y12)/Control!$K27</f>
        <v>9539.9807863883725</v>
      </c>
      <c r="P86" s="223">
        <f ca="1">(P76*Control!$Y12)/Control!$K27</f>
        <v>9667.8816924503881</v>
      </c>
      <c r="Q86" s="223">
        <f ca="1">(Q76*Control!$Y12)/Control!$K27</f>
        <v>9799.1574163587193</v>
      </c>
      <c r="R86" s="223">
        <f ca="1">(R76*Control!$Y12)/Control!$K27</f>
        <v>9933.7699073069052</v>
      </c>
      <c r="S86" s="223">
        <f ca="1">(S76*Control!$Y12)/Control!$K27</f>
        <v>10071.682128679226</v>
      </c>
      <c r="T86" s="223">
        <f ca="1">(T76*Control!$Y12)/Control!$K27</f>
        <v>10212.858082074343</v>
      </c>
      <c r="U86" s="223">
        <f ca="1">(U76*Control!$Y12)/Control!$K27</f>
        <v>10357.262818797723</v>
      </c>
      <c r="V86" s="223">
        <f ca="1">(V76*Control!$Y12)/Control!$K27</f>
        <v>10504.862441685067</v>
      </c>
      <c r="W86" s="223">
        <f ca="1">(W76*Control!$Y12)/Control!$K27</f>
        <v>10655.624099559011</v>
      </c>
      <c r="X86" s="223">
        <f ca="1">(X76*Control!$Y12)/Control!$K27</f>
        <v>10786.454288856594</v>
      </c>
      <c r="Y86" s="223">
        <f ca="1">(Y76*Control!$Y12)/Control!$K27</f>
        <v>11084.60665753281</v>
      </c>
      <c r="Z86" s="223">
        <f ca="1">(Z76*Control!$Y12)/Control!$K27</f>
        <v>11383.976073466938</v>
      </c>
      <c r="AA86" s="223">
        <f ca="1">(AA76*Control!$Y12)/Control!$K27</f>
        <v>11684.566359811282</v>
      </c>
      <c r="AB86" s="223">
        <f ca="1">(AB76*Control!$Y12)/Control!$K27</f>
        <v>11986.381350464542</v>
      </c>
      <c r="AC86" s="223">
        <f ca="1">(AC76*Control!$Y12)/Control!$K27</f>
        <v>12289.424890100212</v>
      </c>
      <c r="AD86" s="223">
        <f ca="1">(AD76*Control!$Y12)/Control!$K27</f>
        <v>12593.700834195053</v>
      </c>
      <c r="AE86" s="223">
        <f ca="1">(AE76*Control!$Y12)/Control!$K27</f>
        <v>12899.213049057624</v>
      </c>
      <c r="AF86" s="223">
        <f ca="1">(AF76*Control!$Y12)/Control!$K27</f>
        <v>13205.965411856907</v>
      </c>
      <c r="AG86" s="223">
        <f ca="1">(AG76*Control!$Y12)/Control!$K27</f>
        <v>13513.961810650984</v>
      </c>
      <c r="AH86" s="223">
        <f ca="1">(AH76*Control!$Y12)/Control!$K27</f>
        <v>13795.535785197701</v>
      </c>
      <c r="AI86" s="223">
        <f ca="1">(AI76*Control!$Y12)/Control!$K27</f>
        <v>14197.817211604008</v>
      </c>
      <c r="AJ86" s="223">
        <f ca="1">(AJ76*Control!$Y12)/Control!$K27</f>
        <v>14600.192173558586</v>
      </c>
      <c r="AK86" s="223">
        <f ca="1">(AK76*Control!$Y12)/Control!$K27</f>
        <v>15002.660687394315</v>
      </c>
      <c r="AL86" s="223">
        <f ca="1">(AL76*Control!$Y12)/Control!$K27</f>
        <v>15405.222769446635</v>
      </c>
      <c r="AM86" s="223">
        <f ca="1">(AM76*Control!$Y12)/Control!$K27</f>
        <v>15807.878436053506</v>
      </c>
      <c r="AN86" s="223">
        <f ca="1">(AN76*Control!$Y12)/Control!$K27</f>
        <v>16210.627703555441</v>
      </c>
      <c r="AO86" s="223">
        <f ca="1">(AO76*Control!$Y12)/Control!$K27</f>
        <v>16613.470588295477</v>
      </c>
      <c r="AP86" s="223">
        <f ca="1">(AP76*Control!$Y12)/Control!$K27</f>
        <v>17016.40710661919</v>
      </c>
      <c r="AQ86" s="223">
        <f ca="1">(AQ76*Control!$Y12)/Control!$K27</f>
        <v>17419.437274874697</v>
      </c>
      <c r="AR86" s="223">
        <f ca="1">(AR76*Control!$Y12)/Control!$K27</f>
        <v>17793.330468375716</v>
      </c>
      <c r="AS86" s="223">
        <f ca="1">(AS76*Control!$Y12)/Control!$K27</f>
        <v>18331.932424600767</v>
      </c>
      <c r="AT86" s="223">
        <f ca="1">(AT76*Control!$Y12)/Control!$K27</f>
        <v>18868.85162868266</v>
      </c>
      <c r="AU86" s="223">
        <f ca="1">(AU76*Control!$Y12)/Control!$K27</f>
        <v>19404.091958350949</v>
      </c>
      <c r="AV86" s="223">
        <f ca="1">(AV76*Control!$Y12)/Control!$K27</f>
        <v>19937.657283424756</v>
      </c>
      <c r="AW86" s="223">
        <f ca="1">(AW76*Control!$Y12)/Control!$K27</f>
        <v>20469.551465827815</v>
      </c>
      <c r="AX86" s="223">
        <f ca="1">(AX76*Control!$Y12)/Control!$K27</f>
        <v>20999.778359603599</v>
      </c>
      <c r="AY86" s="223">
        <f ca="1">(AY76*Control!$Y12)/Control!$K27</f>
        <v>21528.341810930346</v>
      </c>
      <c r="AZ86" s="223">
        <f ca="1">(AZ76*Control!$Y12)/Control!$K27</f>
        <v>22055.245658136089</v>
      </c>
      <c r="BA86" s="223">
        <f ca="1">(BA76*Control!$Y12)/Control!$K27</f>
        <v>22580.493731713643</v>
      </c>
      <c r="BB86" s="223">
        <f ca="1">(BB76*Control!$Y12)/Control!$K27</f>
        <v>23067.232549110795</v>
      </c>
      <c r="BC86" s="223">
        <f ca="1">(BC76*Control!$Y12)/Control!$K27</f>
        <v>23751.335171920506</v>
      </c>
      <c r="BD86" s="223">
        <f ca="1">(BD76*Control!$Y12)/Control!$K27</f>
        <v>24430.949536630666</v>
      </c>
      <c r="BE86" s="223">
        <f ca="1">(BE76*Control!$Y12)/Control!$K27</f>
        <v>25106.096974794567</v>
      </c>
      <c r="BF86" s="223">
        <f ca="1">(BF76*Control!$Y12)/Control!$K27</f>
        <v>25776.798728596488</v>
      </c>
      <c r="BG86" s="223">
        <f ca="1">(BG76*Control!$Y12)/Control!$K27</f>
        <v>26443.075951201514</v>
      </c>
      <c r="BH86" s="223">
        <f ca="1">(BH76*Control!$Y12)/Control!$K27</f>
        <v>27104.949707104137</v>
      </c>
      <c r="BI86" s="223">
        <f ca="1">(BI76*Control!$Y12)/Control!$K27</f>
        <v>27762.440972475441</v>
      </c>
      <c r="BJ86" s="223">
        <f ca="1">(BJ76*Control!$Y12)/Control!$K27</f>
        <v>28415.570635509099</v>
      </c>
      <c r="BK86" s="223">
        <f ca="1">(BK76*Control!$Y12)/Control!$K27</f>
        <v>29064.359496765941</v>
      </c>
      <c r="BL86" s="223">
        <f ca="1">(BL76*Control!$Y12)/Control!$K27</f>
        <v>29664.42710225203</v>
      </c>
      <c r="BM86" s="223">
        <f ca="1">(BM76*Control!$Y12)/Control!$K27</f>
        <v>30448.542208040515</v>
      </c>
      <c r="BN86" s="223">
        <f ca="1">(BN76*Control!$Y12)/Control!$K27</f>
        <v>31224.803746917882</v>
      </c>
      <c r="BO86" s="223">
        <f ca="1">(BO76*Control!$Y12)/Control!$K27</f>
        <v>31993.267435181384</v>
      </c>
      <c r="BP86" s="223">
        <f ca="1">(BP76*Control!$Y12)/Control!$K27</f>
        <v>32753.988642464647</v>
      </c>
      <c r="BQ86" s="223">
        <f ca="1">(BQ76*Control!$Y12)/Control!$K27</f>
        <v>33507.022393749154</v>
      </c>
      <c r="BR86" s="223">
        <f ca="1">(BR76*Control!$Y12)/Control!$K27</f>
        <v>34252.423371364632</v>
      </c>
      <c r="BS86" s="223">
        <f ca="1">(BS76*Control!$Y12)/Control!$K27</f>
        <v>34990.245916978281</v>
      </c>
      <c r="BT86" s="223">
        <f ca="1">(BT76*Control!$Y12)/Control!$K27</f>
        <v>35720.544033572936</v>
      </c>
      <c r="BU86" s="223">
        <f ca="1">(BU76*Control!$Y12)/Control!$K27</f>
        <v>36443.371387414256</v>
      </c>
      <c r="BV86" s="223">
        <f ca="1">(BV76*Control!$Y12)/Control!$K27</f>
        <v>37110.442349202305</v>
      </c>
      <c r="BW86" s="223">
        <f ca="1">(BW76*Control!$Y12)/Control!$K27</f>
        <v>37911.530155546236</v>
      </c>
      <c r="BX86" s="223">
        <f ca="1">(BX76*Control!$Y12)/Control!$K27</f>
        <v>38701.870444821514</v>
      </c>
      <c r="BY86" s="223">
        <f ca="1">(BY76*Control!$Y12)/Control!$K27</f>
        <v>39481.562168781165</v>
      </c>
      <c r="BZ86" s="223">
        <f ca="1">(BZ76*Control!$Y12)/Control!$K27</f>
        <v>40250.703485568694</v>
      </c>
      <c r="CA86" s="223">
        <f ca="1">(CA76*Control!$Y12)/Control!$K27</f>
        <v>41009.391765638858</v>
      </c>
      <c r="CB86" s="223">
        <f ca="1">(CB76*Control!$Y12)/Control!$K27</f>
        <v>41757.723597636003</v>
      </c>
      <c r="CC86" s="223">
        <f ca="1">(CC76*Control!$Y12)/Control!$K27</f>
        <v>42495.79479423062</v>
      </c>
      <c r="CD86" s="223">
        <f ca="1">(CD76*Control!$Y12)/Control!$K27</f>
        <v>43223.700397914094</v>
      </c>
      <c r="CE86" s="223">
        <f ca="1">(CE76*Control!$Y12)/Control!$K27</f>
        <v>43941.534686752217</v>
      </c>
      <c r="CF86" s="223">
        <f ca="1">(CF76*Control!$Y12)/Control!$K27</f>
        <v>44649.391180097511</v>
      </c>
    </row>
    <row r="87" spans="1:84" s="126" customFormat="1" x14ac:dyDescent="0.2">
      <c r="A87" s="120"/>
      <c r="B87" s="213" t="s">
        <v>201</v>
      </c>
      <c r="D87" s="223">
        <f ca="1">(D77*Control!$Y13)/Control!$K28</f>
        <v>2897.4021406408219</v>
      </c>
      <c r="E87" s="223">
        <f ca="1">(E77*Control!$Y13)/Control!$K28</f>
        <v>2964.1272293309789</v>
      </c>
      <c r="F87" s="223">
        <f ca="1">(F77*Control!$Y13)/Control!$K28</f>
        <v>3035.214327332008</v>
      </c>
      <c r="G87" s="223">
        <f ca="1">(G77*Control!$Y13)/Control!$K28</f>
        <v>3107.0933718988181</v>
      </c>
      <c r="H87" s="223">
        <f ca="1">(H77*Control!$Y13)/Control!$K28</f>
        <v>3179.7716104216738</v>
      </c>
      <c r="I87" s="223">
        <f ca="1">(I77*Control!$Y13)/Control!$K28</f>
        <v>3253.2563507624955</v>
      </c>
      <c r="J87" s="223">
        <f ca="1">(J77*Control!$Y13)/Control!$K28</f>
        <v>3327.5549617329648</v>
      </c>
      <c r="K87" s="223">
        <f ca="1">(K77*Control!$Y13)/Control!$K28</f>
        <v>3402.6748735762826</v>
      </c>
      <c r="L87" s="223">
        <f ca="1">(L77*Control!$Y13)/Control!$K28</f>
        <v>3478.6235784526007</v>
      </c>
      <c r="M87" s="223">
        <f ca="1">(M77*Control!$Y13)/Control!$K28</f>
        <v>3555.4086309281593</v>
      </c>
      <c r="N87" s="223">
        <f ca="1">(N77*Control!$Y13)/Control!$K28</f>
        <v>3625.2114756839019</v>
      </c>
      <c r="O87" s="223">
        <f ca="1">(O77*Control!$Y13)/Control!$K28</f>
        <v>3720.0331786979245</v>
      </c>
      <c r="P87" s="223">
        <f ca="1">(P77*Control!$Y13)/Control!$K28</f>
        <v>3815.5977723319088</v>
      </c>
      <c r="Q87" s="223">
        <f ca="1">(Q77*Control!$Y13)/Control!$K28</f>
        <v>3911.9098686356556</v>
      </c>
      <c r="R87" s="223">
        <f ca="1">(R77*Control!$Y13)/Control!$K28</f>
        <v>4008.974105486489</v>
      </c>
      <c r="S87" s="223">
        <f ca="1">(S77*Control!$Y13)/Control!$K28</f>
        <v>4106.7951467256753</v>
      </c>
      <c r="T87" s="223">
        <f ca="1">(T77*Control!$Y13)/Control!$K28</f>
        <v>4205.3776822955315</v>
      </c>
      <c r="U87" s="223">
        <f ca="1">(U77*Control!$Y13)/Control!$K28</f>
        <v>4304.7264283772301</v>
      </c>
      <c r="V87" s="223">
        <f ca="1">(V77*Control!$Y13)/Control!$K28</f>
        <v>4404.8461275293066</v>
      </c>
      <c r="W87" s="223">
        <f ca="1">(W77*Control!$Y13)/Control!$K28</f>
        <v>4505.7415488268716</v>
      </c>
      <c r="X87" s="223">
        <f ca="1">(X77*Control!$Y13)/Control!$K28</f>
        <v>4597.5877396904107</v>
      </c>
      <c r="Y87" s="223">
        <f ca="1">(Y77*Control!$Y13)/Control!$K28</f>
        <v>4724.6713318435141</v>
      </c>
      <c r="Z87" s="223">
        <f ca="1">(Z77*Control!$Y13)/Control!$K28</f>
        <v>4852.2736746495611</v>
      </c>
      <c r="AA87" s="223">
        <f ca="1">(AA77*Control!$Y13)/Control!$K28</f>
        <v>4980.396397677765</v>
      </c>
      <c r="AB87" s="223">
        <f ca="1">(AB77*Control!$Y13)/Control!$K28</f>
        <v>5109.0411350778559</v>
      </c>
      <c r="AC87" s="223">
        <f ca="1">(AC77*Control!$Y13)/Control!$K28</f>
        <v>5238.2095255921822</v>
      </c>
      <c r="AD87" s="223">
        <f ca="1">(AD77*Control!$Y13)/Control!$K28</f>
        <v>5367.9032125678414</v>
      </c>
      <c r="AE87" s="223">
        <f ca="1">(AE77*Control!$Y13)/Control!$K28</f>
        <v>5498.1238439688468</v>
      </c>
      <c r="AF87" s="223">
        <f ca="1">(AF77*Control!$Y13)/Control!$K28</f>
        <v>5628.8730723883273</v>
      </c>
      <c r="AG87" s="223">
        <f ca="1">(AG77*Control!$Y13)/Control!$K28</f>
        <v>5760.1525550607475</v>
      </c>
      <c r="AH87" s="223">
        <f ca="1">(AH77*Control!$Y13)/Control!$K28</f>
        <v>5880.1698188956034</v>
      </c>
      <c r="AI87" s="223">
        <f ca="1">(AI77*Control!$Y13)/Control!$K28</f>
        <v>6051.6371317819803</v>
      </c>
      <c r="AJ87" s="223">
        <f ca="1">(AJ77*Control!$Y13)/Control!$K28</f>
        <v>6223.1443129995132</v>
      </c>
      <c r="AK87" s="223">
        <f ca="1">(AK77*Control!$Y13)/Control!$K28</f>
        <v>6394.6913695098865</v>
      </c>
      <c r="AL87" s="223">
        <f ca="1">(AL77*Control!$Y13)/Control!$K28</f>
        <v>6566.2783082758697</v>
      </c>
      <c r="AM87" s="223">
        <f ca="1">(AM77*Control!$Y13)/Control!$K28</f>
        <v>6737.9051362613091</v>
      </c>
      <c r="AN87" s="223">
        <f ca="1">(AN77*Control!$Y13)/Control!$K28</f>
        <v>6909.5718604311396</v>
      </c>
      <c r="AO87" s="223">
        <f ca="1">(AO77*Control!$Y13)/Control!$K28</f>
        <v>7081.2784877513732</v>
      </c>
      <c r="AP87" s="223">
        <f ca="1">(AP77*Control!$Y13)/Control!$K28</f>
        <v>7253.0250251891011</v>
      </c>
      <c r="AQ87" s="223">
        <f ca="1">(AQ77*Control!$Y13)/Control!$K28</f>
        <v>7424.8114797125008</v>
      </c>
      <c r="AR87" s="223">
        <f ca="1">(AR77*Control!$Y13)/Control!$K28</f>
        <v>7584.1786728258339</v>
      </c>
      <c r="AS87" s="223">
        <f ca="1">(AS77*Control!$Y13)/Control!$K28</f>
        <v>7813.7508284285896</v>
      </c>
      <c r="AT87" s="223">
        <f ca="1">(AT77*Control!$Y13)/Control!$K28</f>
        <v>8042.6057325751644</v>
      </c>
      <c r="AU87" s="223">
        <f ca="1">(AU77*Control!$Y13)/Control!$K28</f>
        <v>8270.7450380979026</v>
      </c>
      <c r="AV87" s="223">
        <f ca="1">(AV77*Control!$Y13)/Control!$K28</f>
        <v>8498.1703944574274</v>
      </c>
      <c r="AW87" s="223">
        <f ca="1">(AW77*Control!$Y13)/Control!$K28</f>
        <v>8724.8834477490636</v>
      </c>
      <c r="AX87" s="223">
        <f ca="1">(AX77*Control!$Y13)/Control!$K28</f>
        <v>8950.885840709263</v>
      </c>
      <c r="AY87" s="223">
        <f ca="1">(AY77*Control!$Y13)/Control!$K28</f>
        <v>9176.1792127220306</v>
      </c>
      <c r="AZ87" s="223">
        <f ca="1">(AZ77*Control!$Y13)/Control!$K28</f>
        <v>9400.7651998253186</v>
      </c>
      <c r="BA87" s="223">
        <f ca="1">(BA77*Control!$Y13)/Control!$K28</f>
        <v>9624.6454347174185</v>
      </c>
      <c r="BB87" s="223">
        <f ca="1">(BB77*Control!$Y13)/Control!$K28</f>
        <v>9832.1115938140301</v>
      </c>
      <c r="BC87" s="223">
        <f ca="1">(BC77*Control!$Y13)/Control!$K28</f>
        <v>10123.701567236472</v>
      </c>
      <c r="BD87" s="223">
        <f ca="1">(BD77*Control!$Y13)/Control!$K28</f>
        <v>10413.378478184852</v>
      </c>
      <c r="BE87" s="223">
        <f ca="1">(BE77*Control!$Y13)/Control!$K28</f>
        <v>10701.151418960269</v>
      </c>
      <c r="BF87" s="223">
        <f ca="1">(BF77*Control!$Y13)/Control!$K28</f>
        <v>10987.029443771433</v>
      </c>
      <c r="BG87" s="223">
        <f ca="1">(BG77*Control!$Y13)/Control!$K28</f>
        <v>11271.021568883765</v>
      </c>
      <c r="BH87" s="223">
        <f ca="1">(BH77*Control!$Y13)/Control!$K28</f>
        <v>11553.136772767984</v>
      </c>
      <c r="BI87" s="223">
        <f ca="1">(BI77*Control!$Y13)/Control!$K28</f>
        <v>11833.383996248087</v>
      </c>
      <c r="BJ87" s="223">
        <f ca="1">(BJ77*Control!$Y13)/Control!$K28</f>
        <v>12111.772142648815</v>
      </c>
      <c r="BK87" s="223">
        <f ca="1">(BK77*Control!$Y13)/Control!$K28</f>
        <v>12388.310077942555</v>
      </c>
      <c r="BL87" s="223">
        <f ca="1">(BL77*Control!$Y13)/Control!$K28</f>
        <v>12644.081203396488</v>
      </c>
      <c r="BM87" s="223">
        <f ca="1">(BM77*Control!$Y13)/Control!$K28</f>
        <v>12978.300223056891</v>
      </c>
      <c r="BN87" s="223">
        <f ca="1">(BN77*Control!$Y13)/Control!$K28</f>
        <v>13309.171760440538</v>
      </c>
      <c r="BO87" s="223">
        <f ca="1">(BO77*Control!$Y13)/Control!$K28</f>
        <v>13636.719563905272</v>
      </c>
      <c r="BP87" s="223">
        <f ca="1">(BP77*Control!$Y13)/Control!$K28</f>
        <v>13960.967234047994</v>
      </c>
      <c r="BQ87" s="223">
        <f ca="1">(BQ77*Control!$Y13)/Control!$K28</f>
        <v>14281.938224562051</v>
      </c>
      <c r="BR87" s="223">
        <f ca="1">(BR77*Control!$Y13)/Control!$K28</f>
        <v>14599.655843089869</v>
      </c>
      <c r="BS87" s="223">
        <f ca="1">(BS77*Control!$Y13)/Control!$K28</f>
        <v>14914.143252070828</v>
      </c>
      <c r="BT87" s="223">
        <f ca="1">(BT77*Control!$Y13)/Control!$K28</f>
        <v>15225.423469584448</v>
      </c>
      <c r="BU87" s="223">
        <f ca="1">(BU77*Control!$Y13)/Control!$K28</f>
        <v>15533.51937018886</v>
      </c>
      <c r="BV87" s="223">
        <f ca="1">(BV77*Control!$Y13)/Control!$K28</f>
        <v>15817.849824031224</v>
      </c>
      <c r="BW87" s="223">
        <f ca="1">(BW77*Control!$Y13)/Control!$K28</f>
        <v>16159.303195230872</v>
      </c>
      <c r="BX87" s="223">
        <f ca="1">(BX77*Control!$Y13)/Control!$K28</f>
        <v>16496.175575508143</v>
      </c>
      <c r="BY87" s="223">
        <f ca="1">(BY77*Control!$Y13)/Control!$K28</f>
        <v>16828.509141775212</v>
      </c>
      <c r="BZ87" s="223">
        <f ca="1">(BZ77*Control!$Y13)/Control!$K28</f>
        <v>17156.345732678412</v>
      </c>
      <c r="CA87" s="223">
        <f ca="1">(CA77*Control!$Y13)/Control!$K28</f>
        <v>17479.72685112185</v>
      </c>
      <c r="CB87" s="223">
        <f ca="1">(CB77*Control!$Y13)/Control!$K28</f>
        <v>17798.693666773044</v>
      </c>
      <c r="CC87" s="223">
        <f ca="1">(CC77*Control!$Y13)/Control!$K28</f>
        <v>18113.287018550585</v>
      </c>
      <c r="CD87" s="223">
        <f ca="1">(CD77*Control!$Y13)/Control!$K28</f>
        <v>18423.547417094171</v>
      </c>
      <c r="CE87" s="223">
        <f ca="1">(CE77*Control!$Y13)/Control!$K28</f>
        <v>18729.515047216886</v>
      </c>
      <c r="CF87" s="223">
        <f ca="1">(CF77*Control!$Y13)/Control!$K28</f>
        <v>19031.229770340058</v>
      </c>
    </row>
    <row r="88" spans="1:84" s="126" customFormat="1" x14ac:dyDescent="0.2">
      <c r="A88" s="120"/>
      <c r="B88" s="213" t="s">
        <v>202</v>
      </c>
      <c r="D88" s="223">
        <f ca="1">(D78*Control!$Y14)/Control!$K29</f>
        <v>3108.2075319029959</v>
      </c>
      <c r="E88" s="223">
        <f ca="1">(E78*Control!$Y14)/Control!$K29</f>
        <v>3116.0055218446696</v>
      </c>
      <c r="F88" s="223">
        <f ca="1">(F78*Control!$Y14)/Control!$K29</f>
        <v>3733.4127048171131</v>
      </c>
      <c r="G88" s="223">
        <f ca="1">(G78*Control!$Y14)/Control!$K29</f>
        <v>3821.8263040992956</v>
      </c>
      <c r="H88" s="223">
        <f ca="1">(H78*Control!$Y14)/Control!$K29</f>
        <v>3608.9611706714754</v>
      </c>
      <c r="I88" s="223">
        <f ca="1">(I78*Control!$Y14)/Control!$K29</f>
        <v>3419.9493683511814</v>
      </c>
      <c r="J88" s="223">
        <f ca="1">(J78*Control!$Y14)/Control!$K29</f>
        <v>3498.0549757252334</v>
      </c>
      <c r="K88" s="223">
        <f ca="1">(K78*Control!$Y14)/Control!$K29</f>
        <v>3577.0239667588162</v>
      </c>
      <c r="L88" s="223">
        <f ca="1">(L78*Control!$Y14)/Control!$K29</f>
        <v>3656.8642175044129</v>
      </c>
      <c r="M88" s="223">
        <f ca="1">(M78*Control!$Y14)/Control!$K29</f>
        <v>3737.5836696182359</v>
      </c>
      <c r="N88" s="223">
        <f ca="1">(N78*Control!$Y14)/Control!$K29</f>
        <v>3810.9631539763886</v>
      </c>
      <c r="O88" s="223">
        <f ca="1">(O78*Control!$Y14)/Control!$K29</f>
        <v>3910.6433829781972</v>
      </c>
      <c r="P88" s="223">
        <f ca="1">(P78*Control!$Y14)/Control!$K29</f>
        <v>4011.1045672131804</v>
      </c>
      <c r="Q88" s="223">
        <f ca="1">(Q78*Control!$Y14)/Control!$K29</f>
        <v>4112.3515550456796</v>
      </c>
      <c r="R88" s="223">
        <f ca="1">(R78*Control!$Y14)/Control!$K29</f>
        <v>4214.3892219909249</v>
      </c>
      <c r="S88" s="223">
        <f ca="1">(S78*Control!$Y14)/Control!$K29</f>
        <v>4317.2224708584426</v>
      </c>
      <c r="T88" s="223">
        <f ca="1">(T78*Control!$Y14)/Control!$K29</f>
        <v>4420.8562318961876</v>
      </c>
      <c r="U88" s="223">
        <f ca="1">(U78*Control!$Y14)/Control!$K29</f>
        <v>4525.295462935409</v>
      </c>
      <c r="V88" s="223">
        <f ca="1">(V78*Control!$Y14)/Control!$K29</f>
        <v>4630.5451495362568</v>
      </c>
      <c r="W88" s="223">
        <f ca="1">(W78*Control!$Y14)/Control!$K29</f>
        <v>4736.6103051341233</v>
      </c>
      <c r="X88" s="223">
        <f ca="1">(X78*Control!$Y14)/Control!$K29</f>
        <v>4833.1625584958592</v>
      </c>
      <c r="Y88" s="223">
        <f ca="1">(Y78*Control!$Y14)/Control!$K29</f>
        <v>4966.7577442886477</v>
      </c>
      <c r="Z88" s="223">
        <f ca="1">(Z78*Control!$Y14)/Control!$K29</f>
        <v>5100.8982608229235</v>
      </c>
      <c r="AA88" s="223">
        <f ca="1">(AA78*Control!$Y14)/Control!$K29</f>
        <v>5235.5858211648419</v>
      </c>
      <c r="AB88" s="223">
        <f ca="1">(AB78*Control!$Y14)/Control!$K29</f>
        <v>5370.8221431957718</v>
      </c>
      <c r="AC88" s="223">
        <f ca="1">(AC78*Control!$Y14)/Control!$K29</f>
        <v>5506.6089496250215</v>
      </c>
      <c r="AD88" s="223">
        <f ca="1">(AD78*Control!$Y14)/Control!$K29</f>
        <v>5642.9479680025916</v>
      </c>
      <c r="AE88" s="223">
        <f ca="1">(AE78*Control!$Y14)/Control!$K29</f>
        <v>5779.8409307319607</v>
      </c>
      <c r="AF88" s="223">
        <f ca="1">(AF78*Control!$Y14)/Control!$K29</f>
        <v>5917.2895750829111</v>
      </c>
      <c r="AG88" s="223">
        <f ca="1">(AG78*Control!$Y14)/Control!$K29</f>
        <v>6055.2956432043784</v>
      </c>
      <c r="AH88" s="223">
        <f ca="1">(AH78*Control!$Y14)/Control!$K29</f>
        <v>6181.4624303045939</v>
      </c>
      <c r="AI88" s="223">
        <f ca="1">(AI78*Control!$Y14)/Control!$K29</f>
        <v>6361.7155294172517</v>
      </c>
      <c r="AJ88" s="223">
        <f ca="1">(AJ78*Control!$Y14)/Control!$K29</f>
        <v>6542.0105396681147</v>
      </c>
      <c r="AK88" s="223">
        <f ca="1">(AK78*Control!$Y14)/Control!$K29</f>
        <v>6722.3474683755776</v>
      </c>
      <c r="AL88" s="223">
        <f ca="1">(AL78*Control!$Y14)/Control!$K29</f>
        <v>6902.7263228591755</v>
      </c>
      <c r="AM88" s="223">
        <f ca="1">(AM78*Control!$Y14)/Control!$K29</f>
        <v>7083.1471104395732</v>
      </c>
      <c r="AN88" s="223">
        <f ca="1">(AN78*Control!$Y14)/Control!$K29</f>
        <v>7263.6098384385823</v>
      </c>
      <c r="AO88" s="223">
        <f ca="1">(AO78*Control!$Y14)/Control!$K29</f>
        <v>7444.1145141791394</v>
      </c>
      <c r="AP88" s="223">
        <f ca="1">(AP78*Control!$Y14)/Control!$K29</f>
        <v>7624.661144985329</v>
      </c>
      <c r="AQ88" s="223">
        <f ca="1">(AQ78*Control!$Y14)/Control!$K29</f>
        <v>7805.2497381823632</v>
      </c>
      <c r="AR88" s="223">
        <f ca="1">(AR78*Control!$Y14)/Control!$K29</f>
        <v>7972.7827221901625</v>
      </c>
      <c r="AS88" s="223">
        <f ca="1">(AS78*Control!$Y14)/Control!$K29</f>
        <v>8214.1178630457634</v>
      </c>
      <c r="AT88" s="223">
        <f ca="1">(AT78*Control!$Y14)/Control!$K29</f>
        <v>8454.6990013919785</v>
      </c>
      <c r="AU88" s="223">
        <f ca="1">(AU78*Control!$Y14)/Control!$K29</f>
        <v>8694.527874750187</v>
      </c>
      <c r="AV88" s="223">
        <f ca="1">(AV78*Control!$Y14)/Control!$K29</f>
        <v>8933.6062170972727</v>
      </c>
      <c r="AW88" s="223">
        <f ca="1">(AW78*Control!$Y14)/Control!$K29</f>
        <v>9171.9357588723979</v>
      </c>
      <c r="AX88" s="223">
        <f ca="1">(AX78*Control!$Y14)/Control!$K29</f>
        <v>9409.5182269837405</v>
      </c>
      <c r="AY88" s="223">
        <f ca="1">(AY78*Control!$Y14)/Control!$K29</f>
        <v>9646.3553448152579</v>
      </c>
      <c r="AZ88" s="223">
        <f ca="1">(AZ78*Control!$Y14)/Control!$K29</f>
        <v>9882.4488322334164</v>
      </c>
      <c r="BA88" s="223">
        <f ca="1">(BA78*Control!$Y14)/Control!$K29</f>
        <v>10117.800405593887</v>
      </c>
      <c r="BB88" s="223">
        <f ca="1">(BB78*Control!$Y14)/Control!$K29</f>
        <v>10335.896866184536</v>
      </c>
      <c r="BC88" s="223">
        <f ca="1">(BC78*Control!$Y14)/Control!$K29</f>
        <v>10642.42756233414</v>
      </c>
      <c r="BD88" s="223">
        <f ca="1">(BD78*Control!$Y14)/Control!$K29</f>
        <v>10946.947172972423</v>
      </c>
      <c r="BE88" s="223">
        <f ca="1">(BE78*Control!$Y14)/Control!$K29</f>
        <v>11249.465256279134</v>
      </c>
      <c r="BF88" s="223">
        <f ca="1">(BF78*Control!$Y14)/Control!$K29</f>
        <v>11549.991330389823</v>
      </c>
      <c r="BG88" s="223">
        <f ca="1">(BG78*Control!$Y14)/Control!$K29</f>
        <v>11848.53487355258</v>
      </c>
      <c r="BH88" s="223">
        <f ca="1">(BH78*Control!$Y14)/Control!$K29</f>
        <v>12145.105324284232</v>
      </c>
      <c r="BI88" s="223">
        <f ca="1">(BI78*Control!$Y14)/Control!$K29</f>
        <v>12439.712081525922</v>
      </c>
      <c r="BJ88" s="223">
        <f ca="1">(BJ78*Control!$Y14)/Control!$K29</f>
        <v>12732.364504798117</v>
      </c>
      <c r="BK88" s="223">
        <f ca="1">(BK78*Control!$Y14)/Control!$K29</f>
        <v>13023.07191435504</v>
      </c>
      <c r="BL88" s="223">
        <f ca="1">(BL78*Control!$Y14)/Control!$K29</f>
        <v>13291.948448098685</v>
      </c>
      <c r="BM88" s="223">
        <f ca="1">(BM78*Control!$Y14)/Control!$K29</f>
        <v>13643.292450746329</v>
      </c>
      <c r="BN88" s="223">
        <f ca="1">(BN78*Control!$Y14)/Control!$K29</f>
        <v>13991.117450135111</v>
      </c>
      <c r="BO88" s="223">
        <f ca="1">(BO78*Control!$Y14)/Control!$K29</f>
        <v>14335.448411460273</v>
      </c>
      <c r="BP88" s="223">
        <f ca="1">(BP78*Control!$Y14)/Control!$K29</f>
        <v>14676.310144585001</v>
      </c>
      <c r="BQ88" s="223">
        <f ca="1">(BQ78*Control!$Y14)/Control!$K29</f>
        <v>15013.727304941791</v>
      </c>
      <c r="BR88" s="223">
        <f ca="1">(BR78*Control!$Y14)/Control!$K29</f>
        <v>15347.724394428726</v>
      </c>
      <c r="BS88" s="223">
        <f ca="1">(BS78*Control!$Y14)/Control!$K29</f>
        <v>15678.325762300825</v>
      </c>
      <c r="BT88" s="223">
        <f ca="1">(BT78*Control!$Y14)/Control!$K29</f>
        <v>16005.55560605641</v>
      </c>
      <c r="BU88" s="223">
        <f ca="1">(BU78*Control!$Y14)/Control!$K29</f>
        <v>16329.437972318554</v>
      </c>
      <c r="BV88" s="223">
        <f ca="1">(BV78*Control!$Y14)/Control!$K29</f>
        <v>16628.337179213791</v>
      </c>
      <c r="BW88" s="223">
        <f ca="1">(BW78*Control!$Y14)/Control!$K29</f>
        <v>16987.286195884386</v>
      </c>
      <c r="BX88" s="223">
        <f ca="1">(BX78*Control!$Y14)/Control!$K29</f>
        <v>17341.419497348215</v>
      </c>
      <c r="BY88" s="223">
        <f ca="1">(BY78*Control!$Y14)/Control!$K29</f>
        <v>17690.781421610078</v>
      </c>
      <c r="BZ88" s="223">
        <f ca="1">(BZ78*Control!$Y14)/Control!$K29</f>
        <v>18035.415951076615</v>
      </c>
      <c r="CA88" s="223">
        <f ca="1">(CA78*Control!$Y14)/Control!$K29</f>
        <v>18375.366715209228</v>
      </c>
      <c r="CB88" s="223">
        <f ca="1">(CB78*Control!$Y14)/Control!$K29</f>
        <v>18710.676993158086</v>
      </c>
      <c r="CC88" s="223">
        <f ca="1">(CC78*Control!$Y14)/Control!$K29</f>
        <v>19041.389716377282</v>
      </c>
      <c r="CD88" s="223">
        <f ca="1">(CD78*Control!$Y14)/Control!$K29</f>
        <v>19367.547471221405</v>
      </c>
      <c r="CE88" s="223">
        <f ca="1">(CE78*Control!$Y14)/Control!$K29</f>
        <v>19689.192501523481</v>
      </c>
      <c r="CF88" s="223">
        <f ca="1">(CF78*Control!$Y14)/Control!$K29</f>
        <v>20006.366711154591</v>
      </c>
    </row>
    <row r="89" spans="1:84" s="126" customFormat="1" x14ac:dyDescent="0.2">
      <c r="A89" s="120"/>
      <c r="B89" s="213" t="s">
        <v>203</v>
      </c>
      <c r="D89" s="223">
        <f ca="1">(D79*Control!$Y15)/Control!$K30</f>
        <v>2106.6253375228225</v>
      </c>
      <c r="E89" s="223">
        <f ca="1">(E79*Control!$Y15)/Control!$K30</f>
        <v>2127.8023418195116</v>
      </c>
      <c r="F89" s="223">
        <f ca="1">(F79*Control!$Y15)/Control!$K30</f>
        <v>2071.198008513868</v>
      </c>
      <c r="G89" s="223">
        <f ca="1">(G79*Control!$Y15)/Control!$K30</f>
        <v>2079.9628240852585</v>
      </c>
      <c r="H89" s="223">
        <f ca="1">(H79*Control!$Y15)/Control!$K30</f>
        <v>2090.1938936954425</v>
      </c>
      <c r="I89" s="223">
        <f ca="1">(I79*Control!$Y15)/Control!$K30</f>
        <v>2101.8285371835714</v>
      </c>
      <c r="J89" s="223">
        <f ca="1">(J79*Control!$Y15)/Control!$K30</f>
        <v>2114.8095882624066</v>
      </c>
      <c r="K89" s="223">
        <f ca="1">(K79*Control!$Y15)/Control!$K30</f>
        <v>2129.0848374728412</v>
      </c>
      <c r="L89" s="223">
        <f ca="1">(L79*Control!$Y15)/Control!$K30</f>
        <v>2144.6065391838606</v>
      </c>
      <c r="M89" s="223">
        <f ca="1">(M79*Control!$Y15)/Control!$K30</f>
        <v>2161.3309745117435</v>
      </c>
      <c r="N89" s="223">
        <f ca="1">(N79*Control!$Y15)/Control!$K30</f>
        <v>2174.5236617407772</v>
      </c>
      <c r="O89" s="223">
        <f ca="1">(O79*Control!$Y15)/Control!$K30</f>
        <v>2203.2740996074667</v>
      </c>
      <c r="P89" s="223">
        <f ca="1">(P79*Control!$Y15)/Control!$K30</f>
        <v>2232.8129708533652</v>
      </c>
      <c r="Q89" s="223">
        <f ca="1">(Q79*Control!$Y15)/Control!$K30</f>
        <v>2263.1312625118821</v>
      </c>
      <c r="R89" s="223">
        <f ca="1">(R79*Control!$Y15)/Control!$K30</f>
        <v>2294.2201865921043</v>
      </c>
      <c r="S89" s="223">
        <f ca="1">(S79*Control!$Y15)/Control!$K30</f>
        <v>2326.0711893403445</v>
      </c>
      <c r="T89" s="223">
        <f ca="1">(T79*Control!$Y15)/Control!$K30</f>
        <v>2358.6759567876252</v>
      </c>
      <c r="U89" s="223">
        <f ca="1">(U79*Control!$Y15)/Control!$K30</f>
        <v>2392.0264174031458</v>
      </c>
      <c r="V89" s="223">
        <f ca="1">(V79*Control!$Y15)/Control!$K30</f>
        <v>2426.1147425147615</v>
      </c>
      <c r="W89" s="223">
        <f ca="1">(W79*Control!$Y15)/Control!$K30</f>
        <v>2460.9333450281733</v>
      </c>
      <c r="X89" s="223">
        <f ca="1">(X79*Control!$Y15)/Control!$K30</f>
        <v>2491.1487435724225</v>
      </c>
      <c r="Y89" s="223">
        <f ca="1">(Y79*Control!$Y15)/Control!$K30</f>
        <v>2560.0074783441405</v>
      </c>
      <c r="Z89" s="223">
        <f ca="1">(Z79*Control!$Y15)/Control!$K30</f>
        <v>2629.1472919928829</v>
      </c>
      <c r="AA89" s="223">
        <f ca="1">(AA79*Control!$Y15)/Control!$K30</f>
        <v>2698.5690674813636</v>
      </c>
      <c r="AB89" s="223">
        <f ca="1">(AB79*Control!$Y15)/Control!$K30</f>
        <v>2768.273690254191</v>
      </c>
      <c r="AC89" s="223">
        <f ca="1">(AC79*Control!$Y15)/Control!$K30</f>
        <v>2838.2620482444322</v>
      </c>
      <c r="AD89" s="223">
        <f ca="1">(AD79*Control!$Y15)/Control!$K30</f>
        <v>2908.5350318801816</v>
      </c>
      <c r="AE89" s="223">
        <f ca="1">(AE79*Control!$Y15)/Control!$K30</f>
        <v>2979.0935340911565</v>
      </c>
      <c r="AF89" s="223">
        <f ca="1">(AF79*Control!$Y15)/Control!$K30</f>
        <v>3049.9384503153019</v>
      </c>
      <c r="AG89" s="223">
        <f ca="1">(AG79*Control!$Y15)/Control!$K30</f>
        <v>3121.0706785054185</v>
      </c>
      <c r="AH89" s="223">
        <f ca="1">(AH79*Control!$Y15)/Control!$K30</f>
        <v>3186.1006063166915</v>
      </c>
      <c r="AI89" s="223">
        <f ca="1">(AI79*Control!$Y15)/Control!$K30</f>
        <v>3279.0081564536636</v>
      </c>
      <c r="AJ89" s="223">
        <f ca="1">(AJ79*Control!$Y15)/Control!$K30</f>
        <v>3371.9373087777467</v>
      </c>
      <c r="AK89" s="223">
        <f ca="1">(AK79*Control!$Y15)/Control!$K30</f>
        <v>3464.8880670610497</v>
      </c>
      <c r="AL89" s="223">
        <f ca="1">(AL79*Control!$Y15)/Control!$K30</f>
        <v>3557.8604350762671</v>
      </c>
      <c r="AM89" s="223">
        <f ca="1">(AM79*Control!$Y15)/Control!$K30</f>
        <v>3650.8544165966769</v>
      </c>
      <c r="AN89" s="223">
        <f ca="1">(AN79*Control!$Y15)/Control!$K30</f>
        <v>3743.8700153961477</v>
      </c>
      <c r="AO89" s="223">
        <f ca="1">(AO79*Control!$Y15)/Control!$K30</f>
        <v>3836.9072352491303</v>
      </c>
      <c r="AP89" s="223">
        <f ca="1">(AP79*Control!$Y15)/Control!$K30</f>
        <v>3929.9660799306616</v>
      </c>
      <c r="AQ89" s="223">
        <f ca="1">(AQ79*Control!$Y15)/Control!$K30</f>
        <v>4023.0465532163671</v>
      </c>
      <c r="AR89" s="223">
        <f ca="1">(AR79*Control!$Y15)/Control!$K30</f>
        <v>4109.3977961324917</v>
      </c>
      <c r="AS89" s="223">
        <f ca="1">(AS79*Control!$Y15)/Control!$K30</f>
        <v>4233.7887545715421</v>
      </c>
      <c r="AT89" s="223">
        <f ca="1">(AT79*Control!$Y15)/Control!$K30</f>
        <v>4357.7910787880655</v>
      </c>
      <c r="AU89" s="223">
        <f ca="1">(AU79*Control!$Y15)/Control!$K30</f>
        <v>4481.4056643497297</v>
      </c>
      <c r="AV89" s="223">
        <f ca="1">(AV79*Control!$Y15)/Control!$K30</f>
        <v>4604.6334049972729</v>
      </c>
      <c r="AW89" s="223">
        <f ca="1">(AW79*Control!$Y15)/Control!$K30</f>
        <v>4727.4751926479867</v>
      </c>
      <c r="AX89" s="223">
        <f ca="1">(AX79*Control!$Y15)/Control!$K30</f>
        <v>4849.9319173992017</v>
      </c>
      <c r="AY89" s="223">
        <f ca="1">(AY79*Control!$Y15)/Control!$K30</f>
        <v>4972.0044675317586</v>
      </c>
      <c r="AZ89" s="223">
        <f ca="1">(AZ79*Control!$Y15)/Control!$K30</f>
        <v>5093.693729513483</v>
      </c>
      <c r="BA89" s="223">
        <f ca="1">(BA79*Control!$Y15)/Control!$K30</f>
        <v>5215.0005880026438</v>
      </c>
      <c r="BB89" s="223">
        <f ca="1">(BB79*Control!$Y15)/Control!$K30</f>
        <v>5327.4136731833414</v>
      </c>
      <c r="BC89" s="223">
        <f ca="1">(BC79*Control!$Y15)/Control!$K30</f>
        <v>5485.4082686641477</v>
      </c>
      <c r="BD89" s="223">
        <f ca="1">(BD79*Control!$Y15)/Control!$K30</f>
        <v>5642.366293760284</v>
      </c>
      <c r="BE89" s="223">
        <f ca="1">(BE79*Control!$Y15)/Control!$K30</f>
        <v>5798.2926750280812</v>
      </c>
      <c r="BF89" s="223">
        <f ca="1">(BF79*Control!$Y15)/Control!$K30</f>
        <v>5953.1923183839535</v>
      </c>
      <c r="BG89" s="223">
        <f ca="1">(BG79*Control!$Y15)/Control!$K30</f>
        <v>6107.0701091851943</v>
      </c>
      <c r="BH89" s="223">
        <f ca="1">(BH79*Control!$Y15)/Control!$K30</f>
        <v>6259.9309123104786</v>
      </c>
      <c r="BI89" s="223">
        <f ca="1">(BI79*Control!$Y15)/Control!$K30</f>
        <v>6411.7795722400524</v>
      </c>
      <c r="BJ89" s="223">
        <f ca="1">(BJ79*Control!$Y15)/Control!$K30</f>
        <v>6562.6209131356336</v>
      </c>
      <c r="BK89" s="223">
        <f ca="1">(BK79*Control!$Y15)/Control!$K30</f>
        <v>6712.4597389199989</v>
      </c>
      <c r="BL89" s="223">
        <f ca="1">(BL79*Control!$Y15)/Control!$K30</f>
        <v>6851.0463136156932</v>
      </c>
      <c r="BM89" s="223">
        <f ca="1">(BM79*Control!$Y15)/Control!$K30</f>
        <v>7032.1389570735701</v>
      </c>
      <c r="BN89" s="223">
        <f ca="1">(BN79*Control!$Y15)/Control!$K30</f>
        <v>7211.4178066522745</v>
      </c>
      <c r="BO89" s="223">
        <f ca="1">(BO79*Control!$Y15)/Control!$K30</f>
        <v>7388.8957301200217</v>
      </c>
      <c r="BP89" s="223">
        <f ca="1">(BP79*Control!$Y15)/Control!$K30</f>
        <v>7564.5855151825035</v>
      </c>
      <c r="BQ89" s="223">
        <f ca="1">(BQ79*Control!$Y15)/Control!$K30</f>
        <v>7738.4998699474445</v>
      </c>
      <c r="BR89" s="223">
        <f ca="1">(BR79*Control!$Y15)/Control!$K30</f>
        <v>7910.6514233866028</v>
      </c>
      <c r="BS89" s="223">
        <f ca="1">(BS79*Control!$Y15)/Control!$K30</f>
        <v>8081.0527257951735</v>
      </c>
      <c r="BT89" s="223">
        <f ca="1">(BT79*Control!$Y15)/Control!$K30</f>
        <v>8249.7162492486532</v>
      </c>
      <c r="BU89" s="223">
        <f ca="1">(BU79*Control!$Y15)/Control!$K30</f>
        <v>8416.654388057168</v>
      </c>
      <c r="BV89" s="223">
        <f ca="1">(BV79*Control!$Y15)/Control!$K30</f>
        <v>8570.7154995774727</v>
      </c>
      <c r="BW89" s="223">
        <f ca="1">(BW79*Control!$Y15)/Control!$K30</f>
        <v>8755.7279753999173</v>
      </c>
      <c r="BX89" s="223">
        <f ca="1">(BX79*Control!$Y15)/Control!$K30</f>
        <v>8938.2582953887122</v>
      </c>
      <c r="BY89" s="223">
        <f ca="1">(BY79*Control!$Y15)/Control!$K30</f>
        <v>9118.3293126056815</v>
      </c>
      <c r="BZ89" s="223">
        <f ca="1">(BZ79*Control!$Y15)/Control!$K30</f>
        <v>9295.9636968273026</v>
      </c>
      <c r="CA89" s="223">
        <f ca="1">(CA79*Control!$Y15)/Control!$K30</f>
        <v>9471.1839359120968</v>
      </c>
      <c r="CB89" s="223">
        <f ca="1">(CB79*Control!$Y15)/Control!$K30</f>
        <v>9644.0123371582486</v>
      </c>
      <c r="CC89" s="223">
        <f ca="1">(CC79*Control!$Y15)/Control!$K30</f>
        <v>9814.471028651571</v>
      </c>
      <c r="CD89" s="223">
        <f ca="1">(CD79*Control!$Y15)/Control!$K30</f>
        <v>9982.5819606038203</v>
      </c>
      <c r="CE89" s="223">
        <f ca="1">(CE79*Control!$Y15)/Control!$K30</f>
        <v>10148.366906681455</v>
      </c>
      <c r="CF89" s="223">
        <f ca="1">(CF79*Control!$Y15)/Control!$K30</f>
        <v>10311.847465324921</v>
      </c>
    </row>
    <row r="90" spans="1:84" s="126" customFormat="1" x14ac:dyDescent="0.2">
      <c r="A90" s="120"/>
      <c r="B90" s="213" t="s">
        <v>204</v>
      </c>
      <c r="D90" s="223">
        <f ca="1">(D80*Control!$Y16)/Control!$K31</f>
        <v>606.0529353669325</v>
      </c>
      <c r="E90" s="223">
        <f ca="1">(E80*Control!$Y16)/Control!$K31</f>
        <v>628.73249672218901</v>
      </c>
      <c r="F90" s="223">
        <f ca="1">(F80*Control!$Y16)/Control!$K31</f>
        <v>643.81106902112197</v>
      </c>
      <c r="G90" s="223">
        <f ca="1">(G80*Control!$Y16)/Control!$K31</f>
        <v>659.05762433613495</v>
      </c>
      <c r="H90" s="223">
        <f ca="1">(H80*Control!$Y16)/Control!$K31</f>
        <v>856.07274635379611</v>
      </c>
      <c r="I90" s="223">
        <f ca="1">(I80*Control!$Y16)/Control!$K31</f>
        <v>690.06084593565288</v>
      </c>
      <c r="J90" s="223">
        <f ca="1">(J80*Control!$Y16)/Control!$K31</f>
        <v>705.82062534942349</v>
      </c>
      <c r="K90" s="223">
        <f ca="1">(K80*Control!$Y16)/Control!$K31</f>
        <v>721.75461424140599</v>
      </c>
      <c r="L90" s="223">
        <f ca="1">(L80*Control!$Y16)/Control!$K31</f>
        <v>737.86440180433419</v>
      </c>
      <c r="M90" s="223">
        <f ca="1">(M80*Control!$Y16)/Control!$K31</f>
        <v>754.15159046815279</v>
      </c>
      <c r="N90" s="223">
        <f ca="1">(N80*Control!$Y16)/Control!$K31</f>
        <v>768.95775594835891</v>
      </c>
      <c r="O90" s="223">
        <f ca="1">(O80*Control!$Y16)/Control!$K31</f>
        <v>789.07074167891255</v>
      </c>
      <c r="P90" s="223">
        <f ca="1">(P80*Control!$Y16)/Control!$K31</f>
        <v>809.34130470371122</v>
      </c>
      <c r="Q90" s="223">
        <f ca="1">(Q80*Control!$Y16)/Control!$K31</f>
        <v>829.77042330177687</v>
      </c>
      <c r="R90" s="223">
        <f ca="1">(R80*Control!$Y16)/Control!$K31</f>
        <v>850.35908123050433</v>
      </c>
      <c r="S90" s="223">
        <f ca="1">(S80*Control!$Y16)/Control!$K31</f>
        <v>871.10826775459623</v>
      </c>
      <c r="T90" s="223">
        <f ca="1">(T80*Control!$Y16)/Control!$K31</f>
        <v>892.01897767514583</v>
      </c>
      <c r="U90" s="223">
        <f ca="1">(U80*Control!$Y16)/Control!$K31</f>
        <v>913.09221135886787</v>
      </c>
      <c r="V90" s="223">
        <f ca="1">(V80*Control!$Y16)/Control!$K31</f>
        <v>934.32897476747701</v>
      </c>
      <c r="W90" s="223">
        <f ca="1">(W80*Control!$Y16)/Control!$K31</f>
        <v>955.73027948721756</v>
      </c>
      <c r="X90" s="223">
        <f ca="1">(X80*Control!$Y16)/Control!$K31</f>
        <v>975.21211682730984</v>
      </c>
      <c r="Y90" s="223">
        <f ca="1">(Y80*Control!$Y16)/Control!$K31</f>
        <v>1002.1682997165155</v>
      </c>
      <c r="Z90" s="223">
        <f ca="1">(Z80*Control!$Y16)/Control!$K31</f>
        <v>1029.2345167733442</v>
      </c>
      <c r="AA90" s="223">
        <f ca="1">(AA80*Control!$Y16)/Control!$K31</f>
        <v>1056.4111136518982</v>
      </c>
      <c r="AB90" s="223">
        <f ca="1">(AB80*Control!$Y16)/Control!$K31</f>
        <v>1083.6984369778697</v>
      </c>
      <c r="AC90" s="223">
        <f ca="1">(AC80*Control!$Y16)/Control!$K31</f>
        <v>1111.0968343511099</v>
      </c>
      <c r="AD90" s="223">
        <f ca="1">(AD80*Control!$Y16)/Control!$K31</f>
        <v>1138.6066543481995</v>
      </c>
      <c r="AE90" s="223">
        <f ca="1">(AE80*Control!$Y16)/Control!$K31</f>
        <v>1166.2282465250316</v>
      </c>
      <c r="AF90" s="223">
        <f ca="1">(AF80*Control!$Y16)/Control!$K31</f>
        <v>1193.9619614193978</v>
      </c>
      <c r="AG90" s="223">
        <f ca="1">(AG80*Control!$Y16)/Control!$K31</f>
        <v>1221.8081505535813</v>
      </c>
      <c r="AH90" s="223">
        <f ca="1">(AH80*Control!$Y16)/Control!$K31</f>
        <v>1247.2654670429815</v>
      </c>
      <c r="AI90" s="223">
        <f ca="1">(AI80*Control!$Y16)/Control!$K31</f>
        <v>1283.6360672230485</v>
      </c>
      <c r="AJ90" s="223">
        <f ca="1">(AJ80*Control!$Y16)/Control!$K31</f>
        <v>1320.0151240302616</v>
      </c>
      <c r="AK90" s="223">
        <f ca="1">(AK80*Control!$Y16)/Control!$K31</f>
        <v>1356.4026389412916</v>
      </c>
      <c r="AL90" s="223">
        <f ca="1">(AL80*Control!$Y16)/Control!$K31</f>
        <v>1392.7986134330388</v>
      </c>
      <c r="AM90" s="223">
        <f ca="1">(AM80*Control!$Y16)/Control!$K31</f>
        <v>1429.203048982632</v>
      </c>
      <c r="AN90" s="223">
        <f ca="1">(AN80*Control!$Y16)/Control!$K31</f>
        <v>1465.6159470674304</v>
      </c>
      <c r="AO90" s="223">
        <f ca="1">(AO80*Control!$Y16)/Control!$K31</f>
        <v>1502.037309165022</v>
      </c>
      <c r="AP90" s="223">
        <f ca="1">(AP80*Control!$Y16)/Control!$K31</f>
        <v>1538.4671367532237</v>
      </c>
      <c r="AQ90" s="223">
        <f ca="1">(AQ80*Control!$Y16)/Control!$K31</f>
        <v>1574.9054313100823</v>
      </c>
      <c r="AR90" s="223">
        <f ca="1">(AR80*Control!$Y16)/Control!$K31</f>
        <v>1608.7094283675592</v>
      </c>
      <c r="AS90" s="223">
        <f ca="1">(AS80*Control!$Y16)/Control!$K31</f>
        <v>1657.4048603343181</v>
      </c>
      <c r="AT90" s="223">
        <f ca="1">(AT80*Control!$Y16)/Control!$K31</f>
        <v>1705.9481533385956</v>
      </c>
      <c r="AU90" s="223">
        <f ca="1">(AU80*Control!$Y16)/Control!$K31</f>
        <v>1754.3396579690132</v>
      </c>
      <c r="AV90" s="223">
        <f ca="1">(AV80*Control!$Y16)/Control!$K31</f>
        <v>1802.5797240990009</v>
      </c>
      <c r="AW90" s="223">
        <f ca="1">(AW80*Control!$Y16)/Control!$K31</f>
        <v>1850.6687008881631</v>
      </c>
      <c r="AX90" s="223">
        <f ca="1">(AX80*Control!$Y16)/Control!$K31</f>
        <v>1898.6069367836421</v>
      </c>
      <c r="AY90" s="223">
        <f ca="1">(AY80*Control!$Y16)/Control!$K31</f>
        <v>1946.3947795214788</v>
      </c>
      <c r="AZ90" s="223">
        <f ca="1">(AZ80*Control!$Y16)/Control!$K31</f>
        <v>1994.0325761279703</v>
      </c>
      <c r="BA90" s="223">
        <f ca="1">(BA80*Control!$Y16)/Control!$K31</f>
        <v>2041.5206729210256</v>
      </c>
      <c r="BB90" s="223">
        <f ca="1">(BB80*Control!$Y16)/Control!$K31</f>
        <v>2085.5271167914834</v>
      </c>
      <c r="BC90" s="223">
        <f ca="1">(BC80*Control!$Y16)/Control!$K31</f>
        <v>2147.3773965148507</v>
      </c>
      <c r="BD90" s="223">
        <f ca="1">(BD80*Control!$Y16)/Control!$K31</f>
        <v>2208.8218891419806</v>
      </c>
      <c r="BE90" s="223">
        <f ca="1">(BE80*Control!$Y16)/Control!$K31</f>
        <v>2269.8625232760974</v>
      </c>
      <c r="BF90" s="223">
        <f ca="1">(BF80*Control!$Y16)/Control!$K31</f>
        <v>2330.5012194405008</v>
      </c>
      <c r="BG90" s="223">
        <f ca="1">(BG80*Control!$Y16)/Control!$K31</f>
        <v>2390.7398901101938</v>
      </c>
      <c r="BH90" s="223">
        <f ca="1">(BH80*Control!$Y16)/Control!$K31</f>
        <v>2450.5804397433958</v>
      </c>
      <c r="BI90" s="223">
        <f ca="1">(BI80*Control!$Y16)/Control!$K31</f>
        <v>2510.0247648129375</v>
      </c>
      <c r="BJ90" s="223">
        <f ca="1">(BJ80*Control!$Y16)/Control!$K31</f>
        <v>2569.0747538375354</v>
      </c>
      <c r="BK90" s="223">
        <f ca="1">(BK80*Control!$Y16)/Control!$K31</f>
        <v>2627.7322874129527</v>
      </c>
      <c r="BL90" s="223">
        <f ca="1">(BL80*Control!$Y16)/Control!$K31</f>
        <v>2681.9848927303251</v>
      </c>
      <c r="BM90" s="223">
        <f ca="1">(BM80*Control!$Y16)/Control!$K31</f>
        <v>2752.8773867288496</v>
      </c>
      <c r="BN90" s="223">
        <f ca="1">(BN80*Control!$Y16)/Control!$K31</f>
        <v>2823.0598332693862</v>
      </c>
      <c r="BO90" s="223">
        <f ca="1">(BO80*Control!$Y16)/Control!$K31</f>
        <v>2892.5372697082753</v>
      </c>
      <c r="BP90" s="223">
        <f ca="1">(BP80*Control!$Y16)/Control!$K31</f>
        <v>2961.3147020597125</v>
      </c>
      <c r="BQ90" s="223">
        <f ca="1">(BQ80*Control!$Y16)/Control!$K31</f>
        <v>3029.3971051776111</v>
      </c>
      <c r="BR90" s="223">
        <f ca="1">(BR80*Control!$Y16)/Control!$K31</f>
        <v>3096.789422936456</v>
      </c>
      <c r="BS90" s="223">
        <f ca="1">(BS80*Control!$Y16)/Control!$K31</f>
        <v>3163.4965684111521</v>
      </c>
      <c r="BT90" s="223">
        <f ca="1">(BT80*Control!$Y16)/Control!$K31</f>
        <v>3229.5234240558702</v>
      </c>
      <c r="BU90" s="223">
        <f ca="1">(BU80*Control!$Y16)/Control!$K31</f>
        <v>3294.8748418819073</v>
      </c>
      <c r="BV90" s="223">
        <f ca="1">(BV80*Control!$Y16)/Control!$K31</f>
        <v>3355.1852788687097</v>
      </c>
      <c r="BW90" s="223">
        <f ca="1">(BW80*Control!$Y16)/Control!$K31</f>
        <v>3427.6122655107874</v>
      </c>
      <c r="BX90" s="223">
        <f ca="1">(BX80*Control!$Y16)/Control!$K31</f>
        <v>3499.0675605523861</v>
      </c>
      <c r="BY90" s="223">
        <f ca="1">(BY80*Control!$Y16)/Control!$K31</f>
        <v>3569.5601103005679</v>
      </c>
      <c r="BZ90" s="223">
        <f ca="1">(BZ80*Control!$Y16)/Control!$K31</f>
        <v>3639.0987893115289</v>
      </c>
      <c r="CA90" s="223">
        <f ca="1">(CA80*Control!$Y16)/Control!$K31</f>
        <v>3707.692400925891</v>
      </c>
      <c r="CB90" s="223">
        <f ca="1">(CB80*Control!$Y16)/Control!$K31</f>
        <v>3775.349677800175</v>
      </c>
      <c r="CC90" s="223">
        <f ca="1">(CC80*Control!$Y16)/Control!$K31</f>
        <v>3842.0792824344849</v>
      </c>
      <c r="CD90" s="223">
        <f ca="1">(CD80*Control!$Y16)/Control!$K31</f>
        <v>3907.8898076964124</v>
      </c>
      <c r="CE90" s="223">
        <f ca="1">(CE80*Control!$Y16)/Control!$K31</f>
        <v>3972.789777341226</v>
      </c>
      <c r="CF90" s="223">
        <f ca="1">(CF80*Control!$Y16)/Control!$K31</f>
        <v>4036.7876465283184</v>
      </c>
    </row>
    <row r="91" spans="1:84" s="126" customFormat="1" x14ac:dyDescent="0.2">
      <c r="A91" s="120"/>
      <c r="B91" s="218" t="s">
        <v>233</v>
      </c>
      <c r="D91" s="224">
        <f ca="1">D85*Control!$K34*Control!$L42*Control!$B$43</f>
        <v>388357110.81855303</v>
      </c>
      <c r="E91" s="224">
        <f ca="1">E85*Control!$K34*Control!$L42*Control!$B$43</f>
        <v>401491517.79287285</v>
      </c>
      <c r="F91" s="224">
        <f ca="1">F85*Control!$K34*Control!$L42*Control!$B$43</f>
        <v>411120277.30311906</v>
      </c>
      <c r="G91" s="224">
        <f ca="1">G85*Control!$K34*Control!$L42*Control!$B$43</f>
        <v>420856306.11114639</v>
      </c>
      <c r="H91" s="224">
        <f ca="1">H85*Control!$K34*Control!$L42*Control!$B$43</f>
        <v>430700585.87720859</v>
      </c>
      <c r="I91" s="224">
        <f ca="1">I85*Control!$K34*Control!$L42*Control!$B$43</f>
        <v>440654106.45245552</v>
      </c>
      <c r="J91" s="224">
        <f ca="1">J85*Control!$K34*Control!$L42*Control!$B$43</f>
        <v>450717865.9436928</v>
      </c>
      <c r="K91" s="224">
        <f ca="1">K85*Control!$K34*Control!$L42*Control!$B$43</f>
        <v>460892870.77863604</v>
      </c>
      <c r="L91" s="224">
        <f ca="1">L85*Control!$K34*Control!$L42*Control!$B$43</f>
        <v>471180135.77166224</v>
      </c>
      <c r="M91" s="224">
        <f ca="1">M85*Control!$K34*Control!$L42*Control!$B$43</f>
        <v>481580684.19006383</v>
      </c>
      <c r="N91" s="224">
        <f ca="1">N85*Control!$K34*Control!$L42*Control!$B$43</f>
        <v>491035491.42826498</v>
      </c>
      <c r="O91" s="224">
        <f ca="1">O85*Control!$K34*Control!$L42*Control!$B$43</f>
        <v>503879106.19509184</v>
      </c>
      <c r="P91" s="224">
        <f ca="1">P85*Control!$K34*Control!$L42*Control!$B$43</f>
        <v>516823345.61428142</v>
      </c>
      <c r="Q91" s="224">
        <f ca="1">Q85*Control!$K34*Control!$L42*Control!$B$43</f>
        <v>529868834.38870966</v>
      </c>
      <c r="R91" s="224">
        <f ca="1">R85*Control!$K34*Control!$L42*Control!$B$43</f>
        <v>543016200.71959543</v>
      </c>
      <c r="S91" s="224">
        <f ca="1">S85*Control!$K34*Control!$L42*Control!$B$43</f>
        <v>556266076.32497787</v>
      </c>
      <c r="T91" s="224">
        <f ca="1">T85*Control!$K34*Control!$L42*Control!$B$43</f>
        <v>569619096.45828664</v>
      </c>
      <c r="U91" s="224">
        <f ca="1">U85*Control!$K34*Control!$L42*Control!$B$43</f>
        <v>583075899.92700946</v>
      </c>
      <c r="V91" s="224">
        <f ca="1">V85*Control!$K34*Control!$L42*Control!$B$43</f>
        <v>596637129.11145163</v>
      </c>
      <c r="W91" s="224">
        <f ca="1">W85*Control!$K34*Control!$L42*Control!$B$43</f>
        <v>610303429.98359251</v>
      </c>
      <c r="X91" s="224">
        <f ca="1">X85*Control!$K34*Control!$L42*Control!$B$43</f>
        <v>622744011.10999811</v>
      </c>
      <c r="Y91" s="224">
        <f ca="1">Y85*Control!$K34*Control!$L42*Control!$B$43</f>
        <v>639957504.34590244</v>
      </c>
      <c r="Z91" s="224">
        <f ca="1">Z85*Control!$K34*Control!$L42*Control!$B$43</f>
        <v>657241262.44214129</v>
      </c>
      <c r="AA91" s="224">
        <f ca="1">AA85*Control!$K34*Control!$L42*Control!$B$43</f>
        <v>674595506.12413001</v>
      </c>
      <c r="AB91" s="224">
        <f ca="1">AB85*Control!$K34*Control!$L42*Control!$B$43</f>
        <v>692020456.73771513</v>
      </c>
      <c r="AC91" s="224">
        <f ca="1">AC85*Control!$K34*Control!$L42*Control!$B$43</f>
        <v>709516336.25081456</v>
      </c>
      <c r="AD91" s="224">
        <f ca="1">AD85*Control!$K34*Control!$L42*Control!$B$43</f>
        <v>727083367.25505972</v>
      </c>
      <c r="AE91" s="224">
        <f ca="1">AE85*Control!$K34*Control!$L42*Control!$B$43</f>
        <v>744721772.96744478</v>
      </c>
      <c r="AF91" s="224">
        <f ca="1">AF85*Control!$K34*Control!$L42*Control!$B$43</f>
        <v>762431777.23197746</v>
      </c>
      <c r="AG91" s="224">
        <f ca="1">AG85*Control!$K34*Control!$L42*Control!$B$43</f>
        <v>780213604.52133536</v>
      </c>
      <c r="AH91" s="224">
        <f ca="1">AH85*Control!$K34*Control!$L42*Control!$B$43</f>
        <v>796469962.42924082</v>
      </c>
      <c r="AI91" s="224">
        <f ca="1">AI85*Control!$K34*Control!$L42*Control!$B$43</f>
        <v>819695238.09375358</v>
      </c>
      <c r="AJ91" s="224">
        <f ca="1">AJ85*Control!$K34*Control!$L42*Control!$B$43</f>
        <v>842925913.93026304</v>
      </c>
      <c r="AK91" s="224">
        <f ca="1">AK85*Control!$K34*Control!$L42*Control!$B$43</f>
        <v>866161990.88173008</v>
      </c>
      <c r="AL91" s="224">
        <f ca="1">AL85*Control!$K34*Control!$L42*Control!$B$43</f>
        <v>889403469.89126325</v>
      </c>
      <c r="AM91" s="224">
        <f ca="1">AM85*Control!$K34*Control!$L42*Control!$B$43</f>
        <v>912650351.90211689</v>
      </c>
      <c r="AN91" s="224">
        <f ca="1">AN85*Control!$K34*Control!$L42*Control!$B$43</f>
        <v>935902637.85769296</v>
      </c>
      <c r="AO91" s="224">
        <f ca="1">AO85*Control!$K34*Control!$L42*Control!$B$43</f>
        <v>959160328.70153797</v>
      </c>
      <c r="AP91" s="224">
        <f ca="1">AP85*Control!$K34*Control!$L42*Control!$B$43</f>
        <v>982423425.37734604</v>
      </c>
      <c r="AQ91" s="224">
        <f ca="1">AQ85*Control!$K34*Control!$L42*Control!$B$43</f>
        <v>1005691928.8289578</v>
      </c>
      <c r="AR91" s="224">
        <f ca="1">AR85*Control!$K34*Control!$L42*Control!$B$43</f>
        <v>1027278241.2919768</v>
      </c>
      <c r="AS91" s="224">
        <f ca="1">AS85*Control!$K34*Control!$L42*Control!$B$43</f>
        <v>1058373826.8145404</v>
      </c>
      <c r="AT91" s="224">
        <f ca="1">AT85*Control!$K34*Control!$L42*Control!$B$43</f>
        <v>1089372260.5115831</v>
      </c>
      <c r="AU91" s="224">
        <f ca="1">AU85*Control!$K34*Control!$L42*Control!$B$43</f>
        <v>1120273766.2595136</v>
      </c>
      <c r="AV91" s="224">
        <f ca="1">AV85*Control!$K34*Control!$L42*Control!$B$43</f>
        <v>1151078567.4780388</v>
      </c>
      <c r="AW91" s="224">
        <f ca="1">AW85*Control!$K34*Control!$L42*Control!$B$43</f>
        <v>1181786887.1310363</v>
      </c>
      <c r="AX91" s="224">
        <f ca="1">AX85*Control!$K34*Control!$L42*Control!$B$43</f>
        <v>1212398947.7274241</v>
      </c>
      <c r="AY91" s="224">
        <f ca="1">AY85*Control!$K34*Control!$L42*Control!$B$43</f>
        <v>1242914971.3220301</v>
      </c>
      <c r="AZ91" s="224">
        <f ca="1">AZ85*Control!$K34*Control!$L42*Control!$B$43</f>
        <v>1273335179.516459</v>
      </c>
      <c r="BA91" s="224">
        <f ca="1">BA85*Control!$K34*Control!$L42*Control!$B$43</f>
        <v>1303659793.4599581</v>
      </c>
      <c r="BB91" s="224">
        <f ca="1">BB85*Control!$K34*Control!$L42*Control!$B$43</f>
        <v>1331761118.1623416</v>
      </c>
      <c r="BC91" s="224">
        <f ca="1">BC85*Control!$K34*Control!$L42*Control!$B$43</f>
        <v>1371257027.9579954</v>
      </c>
      <c r="BD91" s="224">
        <f ca="1">BD85*Control!$K34*Control!$L42*Control!$B$43</f>
        <v>1410493813.1274228</v>
      </c>
      <c r="BE91" s="224">
        <f ca="1">BE85*Control!$K34*Control!$L42*Control!$B$43</f>
        <v>1449472705.2243009</v>
      </c>
      <c r="BF91" s="224">
        <f ca="1">BF85*Control!$K34*Control!$L42*Control!$B$43</f>
        <v>1488194930.6426849</v>
      </c>
      <c r="BG91" s="224">
        <f ca="1">BG85*Control!$K34*Control!$L42*Control!$B$43</f>
        <v>1526661710.637208</v>
      </c>
      <c r="BH91" s="224">
        <f ca="1">BH85*Control!$K34*Control!$L42*Control!$B$43</f>
        <v>1564874261.3432012</v>
      </c>
      <c r="BI91" s="224">
        <f ca="1">BI85*Control!$K34*Control!$L42*Control!$B$43</f>
        <v>1602833793.7967439</v>
      </c>
      <c r="BJ91" s="224">
        <f ca="1">BJ85*Control!$K34*Control!$L42*Control!$B$43</f>
        <v>1640541513.9546337</v>
      </c>
      <c r="BK91" s="224">
        <f ca="1">BK85*Control!$K34*Control!$L42*Control!$B$43</f>
        <v>1677998622.7142863</v>
      </c>
      <c r="BL91" s="224">
        <f ca="1">BL85*Control!$K34*Control!$L42*Control!$B$43</f>
        <v>1712642863.6884027</v>
      </c>
      <c r="BM91" s="224">
        <f ca="1">BM85*Control!$K34*Control!$L42*Control!$B$43</f>
        <v>1757912884.3107312</v>
      </c>
      <c r="BN91" s="224">
        <f ca="1">BN85*Control!$K34*Control!$L42*Control!$B$43</f>
        <v>1802729487.9135842</v>
      </c>
      <c r="BO91" s="224">
        <f ca="1">BO85*Control!$K34*Control!$L42*Control!$B$43</f>
        <v>1847095891.2159009</v>
      </c>
      <c r="BP91" s="224">
        <f ca="1">BP85*Control!$K34*Control!$L42*Control!$B$43</f>
        <v>1891015290.9223716</v>
      </c>
      <c r="BQ91" s="224">
        <f ca="1">BQ85*Control!$K34*Control!$L42*Control!$B$43</f>
        <v>1934490863.8395829</v>
      </c>
      <c r="BR91" s="224">
        <f ca="1">BR85*Control!$K34*Control!$L42*Control!$B$43</f>
        <v>1977525766.9914944</v>
      </c>
      <c r="BS91" s="224">
        <f ca="1">BS85*Control!$K34*Control!$L42*Control!$B$43</f>
        <v>2020123137.7342944</v>
      </c>
      <c r="BT91" s="224">
        <f ca="1">BT85*Control!$K34*Control!$L42*Control!$B$43</f>
        <v>2062286093.8706002</v>
      </c>
      <c r="BU91" s="224">
        <f ca="1">BU85*Control!$K34*Control!$L42*Control!$B$43</f>
        <v>2104017733.7630363</v>
      </c>
      <c r="BV91" s="224">
        <f ca="1">BV85*Control!$K34*Control!$L42*Control!$B$43</f>
        <v>2142530340.0143487</v>
      </c>
      <c r="BW91" s="224">
        <f ca="1">BW85*Control!$K34*Control!$L42*Control!$B$43</f>
        <v>2188780255.2174702</v>
      </c>
      <c r="BX91" s="224">
        <f ca="1">BX85*Control!$K34*Control!$L42*Control!$B$43</f>
        <v>2234409674.4484239</v>
      </c>
      <c r="BY91" s="224">
        <f ca="1">BY85*Control!$K34*Control!$L42*Control!$B$43</f>
        <v>2279424310.5768828</v>
      </c>
      <c r="BZ91" s="224">
        <f ca="1">BZ85*Control!$K34*Control!$L42*Control!$B$43</f>
        <v>2323829830.654357</v>
      </c>
      <c r="CA91" s="224">
        <f ca="1">CA85*Control!$K34*Control!$L42*Control!$B$43</f>
        <v>2367631856.2560201</v>
      </c>
      <c r="CB91" s="224">
        <f ca="1">CB85*Control!$K34*Control!$L42*Control!$B$43</f>
        <v>2410835963.8200865</v>
      </c>
      <c r="CC91" s="224">
        <f ca="1">CC85*Control!$K34*Control!$L42*Control!$B$43</f>
        <v>2453447684.9847836</v>
      </c>
      <c r="CD91" s="224">
        <f ca="1">CD85*Control!$K34*Control!$L42*Control!$B$43</f>
        <v>2495472506.9229031</v>
      </c>
      <c r="CE91" s="224">
        <f ca="1">CE85*Control!$K34*Control!$L42*Control!$B$43</f>
        <v>2536915872.6739712</v>
      </c>
      <c r="CF91" s="224">
        <f ca="1">CF85*Control!$K34*Control!$L42*Control!$B$43</f>
        <v>2577783181.4740462</v>
      </c>
    </row>
    <row r="92" spans="1:84" s="126" customFormat="1" x14ac:dyDescent="0.2">
      <c r="A92" s="120"/>
      <c r="B92" s="218" t="s">
        <v>234</v>
      </c>
      <c r="D92" s="224">
        <f ca="1">D86*Control!$K35*Control!$L43*Control!$B$43</f>
        <v>950072355.71207786</v>
      </c>
      <c r="E92" s="224">
        <f ca="1">E86*Control!$K35*Control!$L43*Control!$B$43</f>
        <v>1007011939.3179406</v>
      </c>
      <c r="F92" s="224">
        <f ca="1">F86*Control!$K35*Control!$L43*Control!$B$43</f>
        <v>980223130.82100642</v>
      </c>
      <c r="G92" s="224">
        <f ca="1">G86*Control!$K35*Control!$L43*Control!$B$43</f>
        <v>984371178.32678485</v>
      </c>
      <c r="H92" s="224">
        <f ca="1">H86*Control!$K35*Control!$L43*Control!$B$43</f>
        <v>989213151.39005041</v>
      </c>
      <c r="I92" s="224">
        <f ca="1">I86*Control!$K35*Control!$L43*Control!$B$43</f>
        <v>994719385.68612766</v>
      </c>
      <c r="J92" s="224">
        <f ca="1">J86*Control!$K35*Control!$L43*Control!$B$43</f>
        <v>1000862826.4142902</v>
      </c>
      <c r="K92" s="224">
        <f ca="1">K86*Control!$K35*Control!$L43*Control!$B$43</f>
        <v>1007618764.667474</v>
      </c>
      <c r="L92" s="224">
        <f ca="1">L86*Control!$K35*Control!$L43*Control!$B$43</f>
        <v>1014964604.1124876</v>
      </c>
      <c r="M92" s="224">
        <f ca="1">M86*Control!$K35*Control!$L43*Control!$B$43</f>
        <v>1022879654.1348648</v>
      </c>
      <c r="N92" s="224">
        <f ca="1">N86*Control!$K35*Control!$L43*Control!$B$43</f>
        <v>1029123256.0443878</v>
      </c>
      <c r="O92" s="224">
        <f ca="1">O86*Control!$K35*Control!$L43*Control!$B$43</f>
        <v>1042729821.5322671</v>
      </c>
      <c r="P92" s="224">
        <f ca="1">P86*Control!$K35*Control!$L43*Control!$B$43</f>
        <v>1056709523.5817876</v>
      </c>
      <c r="Q92" s="224">
        <f ca="1">Q86*Control!$K35*Control!$L43*Control!$B$43</f>
        <v>1071058096.7317212</v>
      </c>
      <c r="R92" s="224">
        <f ca="1">R86*Control!$K35*Control!$L43*Control!$B$43</f>
        <v>1085771381.9893484</v>
      </c>
      <c r="S92" s="224">
        <f ca="1">S86*Control!$K35*Control!$L43*Control!$B$43</f>
        <v>1100845331.2140532</v>
      </c>
      <c r="T92" s="224">
        <f ca="1">T86*Control!$K35*Control!$L43*Control!$B$43</f>
        <v>1116276009.7431312</v>
      </c>
      <c r="U92" s="224">
        <f ca="1">U86*Control!$K35*Control!$L43*Control!$B$43</f>
        <v>1132059597.6479225</v>
      </c>
      <c r="V92" s="224">
        <f ca="1">V86*Control!$K35*Control!$L43*Control!$B$43</f>
        <v>1148192389.9331174</v>
      </c>
      <c r="W92" s="224">
        <f ca="1">W86*Control!$K35*Control!$L43*Control!$B$43</f>
        <v>1164670795.9308634</v>
      </c>
      <c r="X92" s="224">
        <f ca="1">X86*Control!$K35*Control!$L43*Control!$B$43</f>
        <v>1178970671.6844862</v>
      </c>
      <c r="Y92" s="224">
        <f ca="1">Y86*Control!$K35*Control!$L43*Control!$B$43</f>
        <v>1211559035.65926</v>
      </c>
      <c r="Z92" s="224">
        <f ca="1">Z86*Control!$K35*Control!$L43*Control!$B$43</f>
        <v>1244280424.1650529</v>
      </c>
      <c r="AA92" s="224">
        <f ca="1">AA86*Control!$K35*Control!$L43*Control!$B$43</f>
        <v>1277135255.0763874</v>
      </c>
      <c r="AB92" s="224">
        <f ca="1">AB86*Control!$K35*Control!$L43*Control!$B$43</f>
        <v>1310123947.4423792</v>
      </c>
      <c r="AC92" s="224">
        <f ca="1">AC86*Control!$K35*Control!$L43*Control!$B$43</f>
        <v>1343246921.4898391</v>
      </c>
      <c r="AD92" s="224">
        <f ca="1">AD86*Control!$K35*Control!$L43*Control!$B$43</f>
        <v>1376504598.6263871</v>
      </c>
      <c r="AE92" s="224">
        <f ca="1">AE86*Control!$K35*Control!$L43*Control!$B$43</f>
        <v>1409897401.4435694</v>
      </c>
      <c r="AF92" s="224">
        <f ca="1">AF86*Control!$K35*Control!$L43*Control!$B$43</f>
        <v>1443425753.7199883</v>
      </c>
      <c r="AG92" s="224">
        <f ca="1">AG86*Control!$K35*Control!$L43*Control!$B$43</f>
        <v>1477090080.4244359</v>
      </c>
      <c r="AH92" s="224">
        <f ca="1">AH86*Control!$K35*Control!$L43*Control!$B$43</f>
        <v>1507866408.6793253</v>
      </c>
      <c r="AI92" s="224">
        <f ca="1">AI86*Control!$K35*Control!$L43*Control!$B$43</f>
        <v>1551836186.9582181</v>
      </c>
      <c r="AJ92" s="224">
        <f ca="1">AJ86*Control!$K35*Control!$L43*Control!$B$43</f>
        <v>1595816188.769814</v>
      </c>
      <c r="AK92" s="224">
        <f ca="1">AK86*Control!$K35*Control!$L43*Control!$B$43</f>
        <v>1639806415.8993134</v>
      </c>
      <c r="AL92" s="224">
        <f ca="1">AL86*Control!$K35*Control!$L43*Control!$B$43</f>
        <v>1683806870.1321974</v>
      </c>
      <c r="AM92" s="224">
        <f ca="1">AM86*Control!$K35*Control!$L43*Control!$B$43</f>
        <v>1727817553.2542219</v>
      </c>
      <c r="AN92" s="224">
        <f ca="1">AN86*Control!$K35*Control!$L43*Control!$B$43</f>
        <v>1771838467.0514216</v>
      </c>
      <c r="AO92" s="224">
        <f ca="1">AO86*Control!$K35*Control!$L43*Control!$B$43</f>
        <v>1815869613.3101077</v>
      </c>
      <c r="AP92" s="224">
        <f ca="1">AP86*Control!$K35*Control!$L43*Control!$B$43</f>
        <v>1859910993.8168685</v>
      </c>
      <c r="AQ92" s="224">
        <f ca="1">AQ86*Control!$K35*Control!$L43*Control!$B$43</f>
        <v>1903962610.3585703</v>
      </c>
      <c r="AR92" s="224">
        <f ca="1">AR86*Control!$K35*Control!$L43*Control!$B$43</f>
        <v>1944829525.2571528</v>
      </c>
      <c r="AS92" s="224">
        <f ca="1">AS86*Control!$K35*Control!$L43*Control!$B$43</f>
        <v>2003699279.2185855</v>
      </c>
      <c r="AT92" s="224">
        <f ca="1">AT86*Control!$K35*Control!$L43*Control!$B$43</f>
        <v>2062385106.6207085</v>
      </c>
      <c r="AU92" s="224">
        <f ca="1">AU86*Control!$K35*Control!$L43*Control!$B$43</f>
        <v>2120887431.3033953</v>
      </c>
      <c r="AV92" s="224">
        <f ca="1">AV86*Control!$K35*Control!$L43*Control!$B$43</f>
        <v>2179206676.2419004</v>
      </c>
      <c r="AW92" s="224">
        <f ca="1">AW86*Control!$K35*Control!$L43*Control!$B$43</f>
        <v>2237343263.5485048</v>
      </c>
      <c r="AX92" s="224">
        <f ca="1">AX86*Control!$K35*Control!$L43*Control!$B$43</f>
        <v>2295297614.4741678</v>
      </c>
      <c r="AY92" s="224">
        <f ca="1">AY86*Control!$K35*Control!$L43*Control!$B$43</f>
        <v>2353070149.4101706</v>
      </c>
      <c r="AZ92" s="224">
        <f ca="1">AZ86*Control!$K35*Control!$L43*Control!$B$43</f>
        <v>2410661287.8897591</v>
      </c>
      <c r="BA92" s="224">
        <f ca="1">BA86*Control!$K35*Control!$L43*Control!$B$43</f>
        <v>2468071448.5897822</v>
      </c>
      <c r="BB92" s="224">
        <f ca="1">BB86*Control!$K35*Control!$L43*Control!$B$43</f>
        <v>2521272507.5396614</v>
      </c>
      <c r="BC92" s="224">
        <f ca="1">BC86*Control!$K35*Control!$L43*Control!$B$43</f>
        <v>2596045635.6794906</v>
      </c>
      <c r="BD92" s="224">
        <f ca="1">BD86*Control!$K35*Control!$L43*Control!$B$43</f>
        <v>2670328192.5412498</v>
      </c>
      <c r="BE92" s="224">
        <f ca="1">BE86*Control!$K35*Control!$L43*Control!$B$43</f>
        <v>2744122509.6859002</v>
      </c>
      <c r="BF92" s="224">
        <f ca="1">BF86*Control!$K35*Control!$L43*Control!$B$43</f>
        <v>2817430908.9062738</v>
      </c>
      <c r="BG92" s="224">
        <f ca="1">BG86*Control!$K35*Control!$L43*Control!$B$43</f>
        <v>2890255702.2653146</v>
      </c>
      <c r="BH92" s="224">
        <f ca="1">BH86*Control!$K35*Control!$L43*Control!$B$43</f>
        <v>2962599192.1341777</v>
      </c>
      <c r="BI92" s="224">
        <f ca="1">BI86*Control!$K35*Control!$L43*Control!$B$43</f>
        <v>3034463671.2301779</v>
      </c>
      <c r="BJ92" s="224">
        <f ca="1">BJ86*Control!$K35*Control!$L43*Control!$B$43</f>
        <v>3105851422.6546059</v>
      </c>
      <c r="BK92" s="224">
        <f ca="1">BK86*Control!$K35*Control!$L43*Control!$B$43</f>
        <v>3176764719.9303942</v>
      </c>
      <c r="BL92" s="224">
        <f ca="1">BL86*Control!$K35*Control!$L43*Control!$B$43</f>
        <v>3242352733.2803335</v>
      </c>
      <c r="BM92" s="224">
        <f ca="1">BM86*Control!$K35*Control!$L43*Control!$B$43</f>
        <v>3328057329.8227253</v>
      </c>
      <c r="BN92" s="224">
        <f ca="1">BN86*Control!$K35*Control!$L43*Control!$B$43</f>
        <v>3412903523.3340216</v>
      </c>
      <c r="BO92" s="224">
        <f ca="1">BO86*Control!$K35*Control!$L43*Control!$B$43</f>
        <v>3496897403.6634579</v>
      </c>
      <c r="BP92" s="224">
        <f ca="1">BP86*Control!$K35*Control!$L43*Control!$B$43</f>
        <v>3580045022.7695746</v>
      </c>
      <c r="BQ92" s="224">
        <f ca="1">BQ86*Control!$K35*Control!$L43*Control!$B$43</f>
        <v>3662352394.9400725</v>
      </c>
      <c r="BR92" s="224">
        <f ca="1">BR86*Control!$K35*Control!$L43*Control!$B$43</f>
        <v>3743825497.0104609</v>
      </c>
      <c r="BS92" s="224">
        <f ca="1">BS86*Control!$K35*Control!$L43*Control!$B$43</f>
        <v>3824470268.5814795</v>
      </c>
      <c r="BT92" s="224">
        <f ca="1">BT86*Control!$K35*Control!$L43*Control!$B$43</f>
        <v>3904292612.2353172</v>
      </c>
      <c r="BU92" s="224">
        <f ca="1">BU86*Control!$K35*Control!$L43*Control!$B$43</f>
        <v>3983298393.7506218</v>
      </c>
      <c r="BV92" s="224">
        <f ca="1">BV86*Control!$K35*Control!$L43*Control!$B$43</f>
        <v>4056209943.6278553</v>
      </c>
      <c r="BW92" s="224">
        <f ca="1">BW86*Control!$K35*Control!$L43*Control!$B$43</f>
        <v>4143769673.9925656</v>
      </c>
      <c r="BX92" s="224">
        <f ca="1">BX86*Control!$K35*Control!$L43*Control!$B$43</f>
        <v>4230154689.5642548</v>
      </c>
      <c r="BY92" s="224">
        <f ca="1">BY86*Control!$K35*Control!$L43*Control!$B$43</f>
        <v>4315375805.8724365</v>
      </c>
      <c r="BZ92" s="224">
        <f ca="1">BZ86*Control!$K35*Control!$L43*Control!$B$43</f>
        <v>4399443751.7042837</v>
      </c>
      <c r="CA92" s="224">
        <f ca="1">CA86*Control!$K35*Control!$L43*Control!$B$43</f>
        <v>4482369169.7517633</v>
      </c>
      <c r="CB92" s="224">
        <f ca="1">CB86*Control!$K35*Control!$L43*Control!$B$43</f>
        <v>4564162617.254158</v>
      </c>
      <c r="CC92" s="224">
        <f ca="1">CC86*Control!$K35*Control!$L43*Control!$B$43</f>
        <v>4644834566.635994</v>
      </c>
      <c r="CD92" s="224">
        <f ca="1">CD86*Control!$K35*Control!$L43*Control!$B$43</f>
        <v>4724395406.1404247</v>
      </c>
      <c r="CE92" s="224">
        <f ca="1">CE86*Control!$K35*Control!$L43*Control!$B$43</f>
        <v>4802855440.4580927</v>
      </c>
      <c r="CF92" s="224">
        <f ca="1">CF86*Control!$K35*Control!$L43*Control!$B$43</f>
        <v>4880224891.3514862</v>
      </c>
    </row>
    <row r="93" spans="1:84" s="126" customFormat="1" x14ac:dyDescent="0.2">
      <c r="A93" s="120"/>
      <c r="B93" s="218" t="s">
        <v>235</v>
      </c>
      <c r="D93" s="224">
        <f ca="1">D87*Control!$K36*Control!$L44*Control!$B$43</f>
        <v>330634147.87708676</v>
      </c>
      <c r="E93" s="224">
        <f ca="1">E87*Control!$K36*Control!$L44*Control!$B$43</f>
        <v>338248414.64787531</v>
      </c>
      <c r="F93" s="224">
        <f ca="1">F87*Control!$K36*Control!$L44*Control!$B$43</f>
        <v>346360447.74916482</v>
      </c>
      <c r="G93" s="224">
        <f ca="1">G87*Control!$K36*Control!$L44*Control!$B$43</f>
        <v>354562853.04086179</v>
      </c>
      <c r="H93" s="224">
        <f ca="1">H87*Control!$K36*Control!$L44*Control!$B$43</f>
        <v>362856457.55165887</v>
      </c>
      <c r="I93" s="224">
        <f ca="1">I87*Control!$K36*Control!$L44*Control!$B$43</f>
        <v>371242095.21091145</v>
      </c>
      <c r="J93" s="224">
        <f ca="1">J87*Control!$K36*Control!$L44*Control!$B$43</f>
        <v>379720606.9031955</v>
      </c>
      <c r="K93" s="224">
        <f ca="1">K87*Control!$K36*Control!$L44*Control!$B$43</f>
        <v>388292840.52328396</v>
      </c>
      <c r="L93" s="224">
        <f ca="1">L87*Control!$K36*Control!$L44*Control!$B$43</f>
        <v>396959651.0315401</v>
      </c>
      <c r="M93" s="224">
        <f ca="1">M87*Control!$K36*Control!$L44*Control!$B$43</f>
        <v>405721900.50973594</v>
      </c>
      <c r="N93" s="224">
        <f ca="1">N87*Control!$K36*Control!$L44*Control!$B$43</f>
        <v>413687382.33619285</v>
      </c>
      <c r="O93" s="224">
        <f ca="1">O87*Control!$K36*Control!$L44*Control!$B$43</f>
        <v>424507866.15393502</v>
      </c>
      <c r="P93" s="224">
        <f ca="1">P87*Control!$K36*Control!$L44*Control!$B$43</f>
        <v>435413124.19188344</v>
      </c>
      <c r="Q93" s="224">
        <f ca="1">Q87*Control!$K36*Control!$L44*Control!$B$43</f>
        <v>446403682.74948925</v>
      </c>
      <c r="R93" s="224">
        <f ca="1">R87*Control!$K36*Control!$L44*Control!$B$43</f>
        <v>457480071.07348526</v>
      </c>
      <c r="S93" s="224">
        <f ca="1">S87*Control!$K36*Control!$L44*Control!$B$43</f>
        <v>468642821.37345374</v>
      </c>
      <c r="T93" s="224">
        <f ca="1">T87*Control!$K36*Control!$L44*Control!$B$43</f>
        <v>479892468.83747238</v>
      </c>
      <c r="U93" s="224">
        <f ca="1">U87*Control!$K36*Control!$L44*Control!$B$43</f>
        <v>491229551.64783931</v>
      </c>
      <c r="V93" s="224">
        <f ca="1">V87*Control!$K36*Control!$L44*Control!$B$43</f>
        <v>502654610.99687934</v>
      </c>
      <c r="W93" s="224">
        <f ca="1">W87*Control!$K36*Control!$L44*Control!$B$43</f>
        <v>514168191.10282964</v>
      </c>
      <c r="X93" s="224">
        <f ca="1">X87*Control!$K36*Control!$L44*Control!$B$43</f>
        <v>524649127.32703161</v>
      </c>
      <c r="Y93" s="224">
        <f ca="1">Y87*Control!$K36*Control!$L44*Control!$B$43</f>
        <v>539151144.36199081</v>
      </c>
      <c r="Z93" s="224">
        <f ca="1">Z87*Control!$K36*Control!$L44*Control!$B$43</f>
        <v>553712358.10896015</v>
      </c>
      <c r="AA93" s="224">
        <f ca="1">AA87*Control!$K36*Control!$L44*Control!$B$43</f>
        <v>568332954.52460051</v>
      </c>
      <c r="AB93" s="224">
        <f ca="1">AB87*Control!$K36*Control!$L44*Control!$B$43</f>
        <v>583013120.08827448</v>
      </c>
      <c r="AC93" s="224">
        <f ca="1">AC87*Control!$K36*Control!$L44*Control!$B$43</f>
        <v>597753041.80342638</v>
      </c>
      <c r="AD93" s="224">
        <f ca="1">AD87*Control!$K36*Control!$L44*Control!$B$43</f>
        <v>612552907.19896662</v>
      </c>
      <c r="AE93" s="224">
        <f ca="1">AE87*Control!$K36*Control!$L44*Control!$B$43</f>
        <v>627412904.33066106</v>
      </c>
      <c r="AF93" s="224">
        <f ca="1">AF87*Control!$K36*Control!$L44*Control!$B$43</f>
        <v>642333221.78252172</v>
      </c>
      <c r="AG93" s="224">
        <f ca="1">AG87*Control!$K36*Control!$L44*Control!$B$43</f>
        <v>657314048.66820228</v>
      </c>
      <c r="AH93" s="224">
        <f ca="1">AH87*Control!$K36*Control!$L44*Control!$B$43</f>
        <v>671009698.71345282</v>
      </c>
      <c r="AI93" s="224">
        <f ca="1">AI87*Control!$K36*Control!$L44*Control!$B$43</f>
        <v>690576519.65616894</v>
      </c>
      <c r="AJ93" s="224">
        <f ca="1">AJ87*Control!$K36*Control!$L44*Control!$B$43</f>
        <v>710147890.13362646</v>
      </c>
      <c r="AK93" s="224">
        <f ca="1">AK87*Control!$K36*Control!$L44*Control!$B$43</f>
        <v>729723810.94025123</v>
      </c>
      <c r="AL93" s="224">
        <f ca="1">AL87*Control!$K36*Control!$L44*Control!$B$43</f>
        <v>749304282.87059259</v>
      </c>
      <c r="AM93" s="224">
        <f ca="1">AM87*Control!$K36*Control!$L44*Control!$B$43</f>
        <v>768889306.71932316</v>
      </c>
      <c r="AN93" s="224">
        <f ca="1">AN87*Control!$K36*Control!$L44*Control!$B$43</f>
        <v>788478883.28123927</v>
      </c>
      <c r="AO93" s="224">
        <f ca="1">AO87*Control!$K36*Control!$L44*Control!$B$43</f>
        <v>808073013.3512603</v>
      </c>
      <c r="AP93" s="224">
        <f ca="1">AP87*Control!$K36*Control!$L44*Control!$B$43</f>
        <v>827671697.72442913</v>
      </c>
      <c r="AQ93" s="224">
        <f ca="1">AQ87*Control!$K36*Control!$L44*Control!$B$43</f>
        <v>847274937.19591236</v>
      </c>
      <c r="AR93" s="224">
        <f ca="1">AR87*Control!$K36*Control!$L44*Control!$B$43</f>
        <v>865460965.07084727</v>
      </c>
      <c r="AS93" s="224">
        <f ca="1">AS87*Control!$K36*Control!$L44*Control!$B$43</f>
        <v>891658362.03530002</v>
      </c>
      <c r="AT93" s="224">
        <f ca="1">AT87*Control!$K36*Control!$L44*Control!$B$43</f>
        <v>917773910.56708252</v>
      </c>
      <c r="AU93" s="224">
        <f ca="1">AU87*Control!$K36*Control!$L44*Control!$B$43</f>
        <v>943807799.27750409</v>
      </c>
      <c r="AV93" s="224">
        <f ca="1">AV87*Control!$K36*Control!$L44*Control!$B$43</f>
        <v>969760216.39311481</v>
      </c>
      <c r="AW93" s="224">
        <f ca="1">AW87*Control!$K36*Control!$L44*Control!$B$43</f>
        <v>995631349.75643682</v>
      </c>
      <c r="AX93" s="224">
        <f ca="1">AX87*Control!$K36*Control!$L44*Control!$B$43</f>
        <v>1021421386.826697</v>
      </c>
      <c r="AY93" s="224">
        <f ca="1">AY87*Control!$K36*Control!$L44*Control!$B$43</f>
        <v>1047130514.680562</v>
      </c>
      <c r="AZ93" s="224">
        <f ca="1">AZ87*Control!$K36*Control!$L44*Control!$B$43</f>
        <v>1072758920.0128665</v>
      </c>
      <c r="BA93" s="224">
        <f ca="1">BA87*Control!$K36*Control!$L44*Control!$B$43</f>
        <v>1098306789.1373436</v>
      </c>
      <c r="BB93" s="224">
        <f ca="1">BB87*Control!$K36*Control!$L44*Control!$B$43</f>
        <v>1121981582.4164944</v>
      </c>
      <c r="BC93" s="224">
        <f ca="1">BC87*Control!$K36*Control!$L44*Control!$B$43</f>
        <v>1155256080.6436229</v>
      </c>
      <c r="BD93" s="224">
        <f ca="1">BD87*Control!$K36*Control!$L44*Control!$B$43</f>
        <v>1188312271.6595862</v>
      </c>
      <c r="BE93" s="224">
        <f ca="1">BE87*Control!$K36*Control!$L44*Control!$B$43</f>
        <v>1221151193.0232322</v>
      </c>
      <c r="BF93" s="224">
        <f ca="1">BF87*Control!$K36*Control!$L44*Control!$B$43</f>
        <v>1253773877.9465334</v>
      </c>
      <c r="BG93" s="224">
        <f ca="1">BG87*Control!$K36*Control!$L44*Control!$B$43</f>
        <v>1286181355.3116021</v>
      </c>
      <c r="BH93" s="224">
        <f ca="1">BH87*Control!$K36*Control!$L44*Control!$B$43</f>
        <v>1318374649.6876459</v>
      </c>
      <c r="BI93" s="224">
        <f ca="1">BI87*Control!$K36*Control!$L44*Control!$B$43</f>
        <v>1350354781.3478544</v>
      </c>
      <c r="BJ93" s="224">
        <f ca="1">BJ87*Control!$K36*Control!$L44*Control!$B$43</f>
        <v>1382122766.286227</v>
      </c>
      <c r="BK93" s="224">
        <f ca="1">BK87*Control!$K36*Control!$L44*Control!$B$43</f>
        <v>1413679616.2343369</v>
      </c>
      <c r="BL93" s="224">
        <f ca="1">BL87*Control!$K36*Control!$L44*Control!$B$43</f>
        <v>1442866682.444387</v>
      </c>
      <c r="BM93" s="224">
        <f ca="1">BM87*Control!$K36*Control!$L44*Control!$B$43</f>
        <v>1481005751.6539142</v>
      </c>
      <c r="BN93" s="224">
        <f ca="1">BN87*Control!$K36*Control!$L44*Control!$B$43</f>
        <v>1518762826.2709117</v>
      </c>
      <c r="BO93" s="224">
        <f ca="1">BO87*Control!$K36*Control!$L44*Control!$B$43</f>
        <v>1556140616.3154864</v>
      </c>
      <c r="BP93" s="224">
        <f ca="1">BP87*Control!$K36*Control!$L44*Control!$B$43</f>
        <v>1593141814.9461529</v>
      </c>
      <c r="BQ93" s="224">
        <f ca="1">BQ87*Control!$K36*Control!$L44*Control!$B$43</f>
        <v>1629769098.5576742</v>
      </c>
      <c r="BR93" s="224">
        <f ca="1">BR87*Control!$K36*Control!$L44*Control!$B$43</f>
        <v>1666025126.8783574</v>
      </c>
      <c r="BS93" s="224">
        <f ca="1">BS87*Control!$K36*Control!$L44*Control!$B$43</f>
        <v>1701912543.0668106</v>
      </c>
      <c r="BT93" s="224">
        <f ca="1">BT87*Control!$K36*Control!$L44*Control!$B$43</f>
        <v>1737433973.8081598</v>
      </c>
      <c r="BU93" s="224">
        <f ca="1">BU87*Control!$K36*Control!$L44*Control!$B$43</f>
        <v>1772592029.4097316</v>
      </c>
      <c r="BV93" s="224">
        <f ca="1">BV87*Control!$K36*Control!$L44*Control!$B$43</f>
        <v>1805038114.8194995</v>
      </c>
      <c r="BW93" s="224">
        <f ca="1">BW87*Control!$K36*Control!$L44*Control!$B$43</f>
        <v>1844002724.820576</v>
      </c>
      <c r="BX93" s="224">
        <f ca="1">BX87*Control!$K36*Control!$L44*Control!$B$43</f>
        <v>1882444579.6235361</v>
      </c>
      <c r="BY93" s="224">
        <f ca="1">BY87*Control!$K36*Control!$L44*Control!$B$43</f>
        <v>1920368492.2045364</v>
      </c>
      <c r="BZ93" s="224">
        <f ca="1">BZ87*Control!$K36*Control!$L44*Control!$B$43</f>
        <v>1957779236.9388642</v>
      </c>
      <c r="CA93" s="224">
        <f ca="1">CA87*Control!$K36*Control!$L44*Control!$B$43</f>
        <v>1994681549.8889189</v>
      </c>
      <c r="CB93" s="224">
        <f ca="1">CB87*Control!$K36*Control!$L44*Control!$B$43</f>
        <v>2031080129.0901394</v>
      </c>
      <c r="CC93" s="224">
        <f ca="1">CC87*Control!$K36*Control!$L44*Control!$B$43</f>
        <v>2066979634.8348818</v>
      </c>
      <c r="CD93" s="224">
        <f ca="1">CD87*Control!$K36*Control!$L44*Control!$B$43</f>
        <v>2102384689.9542842</v>
      </c>
      <c r="CE93" s="224">
        <f ca="1">CE87*Control!$K36*Control!$L44*Control!$B$43</f>
        <v>2137299880.0981078</v>
      </c>
      <c r="CF93" s="224">
        <f ca="1">CF87*Control!$K36*Control!$L44*Control!$B$43</f>
        <v>2171729754.0125856</v>
      </c>
    </row>
    <row r="94" spans="1:84" s="126" customFormat="1" x14ac:dyDescent="0.2">
      <c r="A94" s="120"/>
      <c r="B94" s="218" t="s">
        <v>236</v>
      </c>
      <c r="D94" s="224">
        <f ca="1">D88*Control!$K37*Control!$L45*Control!$B$43</f>
        <v>305661128.68734062</v>
      </c>
      <c r="E94" s="224">
        <f ca="1">E88*Control!$K37*Control!$L45*Control!$B$43</f>
        <v>306427983.01820481</v>
      </c>
      <c r="F94" s="224">
        <f ca="1">F88*Control!$K37*Control!$L45*Control!$B$43</f>
        <v>367143805.39171493</v>
      </c>
      <c r="G94" s="224">
        <f ca="1">G88*Control!$K37*Control!$L45*Control!$B$43</f>
        <v>375838398.7451247</v>
      </c>
      <c r="H94" s="224">
        <f ca="1">H88*Control!$K37*Control!$L45*Control!$B$43</f>
        <v>354905241.52383292</v>
      </c>
      <c r="I94" s="224">
        <f ca="1">I88*Control!$K37*Control!$L45*Control!$B$43</f>
        <v>336317820.88365519</v>
      </c>
      <c r="J94" s="224">
        <f ca="1">J88*Control!$K37*Control!$L45*Control!$B$43</f>
        <v>343998726.31281942</v>
      </c>
      <c r="K94" s="224">
        <f ca="1">K88*Control!$K37*Control!$L45*Control!$B$43</f>
        <v>351764536.89106196</v>
      </c>
      <c r="L94" s="224">
        <f ca="1">L88*Control!$K37*Control!$L45*Control!$B$43</f>
        <v>359616027.14938396</v>
      </c>
      <c r="M94" s="224">
        <f ca="1">M88*Control!$K37*Control!$L45*Control!$B$43</f>
        <v>367553978.07025737</v>
      </c>
      <c r="N94" s="224">
        <f ca="1">N88*Control!$K37*Control!$L45*Control!$B$43</f>
        <v>374770116.56203806</v>
      </c>
      <c r="O94" s="224">
        <f ca="1">O88*Control!$K37*Control!$L45*Control!$B$43</f>
        <v>384572670.28207588</v>
      </c>
      <c r="P94" s="224">
        <f ca="1">P88*Control!$K37*Control!$L45*Control!$B$43</f>
        <v>394452023.13974416</v>
      </c>
      <c r="Q94" s="224">
        <f ca="1">Q88*Control!$K37*Control!$L45*Control!$B$43</f>
        <v>404408651.92319208</v>
      </c>
      <c r="R94" s="224">
        <f ca="1">R88*Control!$K37*Control!$L45*Control!$B$43</f>
        <v>414443036.09058756</v>
      </c>
      <c r="S94" s="224">
        <f ca="1">S88*Control!$K37*Control!$L45*Control!$B$43</f>
        <v>424555657.78421926</v>
      </c>
      <c r="T94" s="224">
        <f ca="1">T88*Control!$K37*Control!$L45*Control!$B$43</f>
        <v>434747001.84467107</v>
      </c>
      <c r="U94" s="224">
        <f ca="1">U88*Control!$K37*Control!$L45*Control!$B$43</f>
        <v>445017555.82506812</v>
      </c>
      <c r="V94" s="224">
        <f ca="1">V88*Control!$K37*Control!$L45*Control!$B$43</f>
        <v>455367810.00539553</v>
      </c>
      <c r="W94" s="224">
        <f ca="1">W88*Control!$K37*Control!$L45*Control!$B$43</f>
        <v>465798257.40688968</v>
      </c>
      <c r="X94" s="224">
        <f ca="1">X88*Control!$K37*Control!$L45*Control!$B$43</f>
        <v>475293206.00248277</v>
      </c>
      <c r="Y94" s="224">
        <f ca="1">Y88*Control!$K37*Control!$L45*Control!$B$43</f>
        <v>488430956.57334554</v>
      </c>
      <c r="Z94" s="224">
        <f ca="1">Z88*Control!$K37*Control!$L45*Control!$B$43</f>
        <v>501622334.96932626</v>
      </c>
      <c r="AA94" s="224">
        <f ca="1">AA88*Control!$K37*Control!$L45*Control!$B$43</f>
        <v>514867509.65335053</v>
      </c>
      <c r="AB94" s="224">
        <f ca="1">AB88*Control!$K37*Control!$L45*Control!$B$43</f>
        <v>528166649.56187212</v>
      </c>
      <c r="AC94" s="224">
        <f ca="1">AC88*Control!$K37*Control!$L45*Control!$B$43</f>
        <v>541519924.10612464</v>
      </c>
      <c r="AD94" s="224">
        <f ca="1">AD88*Control!$K37*Control!$L45*Control!$B$43</f>
        <v>554927503.17337477</v>
      </c>
      <c r="AE94" s="224">
        <f ca="1">AE88*Control!$K37*Control!$L45*Control!$B$43</f>
        <v>568389557.12818098</v>
      </c>
      <c r="AF94" s="224">
        <f ca="1">AF88*Control!$K37*Control!$L45*Control!$B$43</f>
        <v>581906256.81365347</v>
      </c>
      <c r="AG94" s="224">
        <f ca="1">AG88*Control!$K37*Control!$L45*Control!$B$43</f>
        <v>595477773.55271864</v>
      </c>
      <c r="AH94" s="224">
        <f ca="1">AH88*Control!$K37*Control!$L45*Control!$B$43</f>
        <v>607885015.39615369</v>
      </c>
      <c r="AI94" s="224">
        <f ca="1">AI88*Control!$K37*Control!$L45*Control!$B$43</f>
        <v>625611105.16289258</v>
      </c>
      <c r="AJ94" s="224">
        <f ca="1">AJ88*Control!$K37*Control!$L45*Control!$B$43</f>
        <v>643341316.47096241</v>
      </c>
      <c r="AK94" s="224">
        <f ca="1">AK88*Control!$K37*Control!$L45*Control!$B$43</f>
        <v>661075650.04005432</v>
      </c>
      <c r="AL94" s="224">
        <f ca="1">AL88*Control!$K37*Control!$L45*Control!$B$43</f>
        <v>678814106.5899713</v>
      </c>
      <c r="AM94" s="224">
        <f ca="1">AM88*Control!$K37*Control!$L45*Control!$B$43</f>
        <v>696556686.84062767</v>
      </c>
      <c r="AN94" s="224">
        <f ca="1">AN88*Control!$K37*Control!$L45*Control!$B$43</f>
        <v>714303391.51205015</v>
      </c>
      <c r="AO94" s="224">
        <f ca="1">AO88*Control!$K37*Control!$L45*Control!$B$43</f>
        <v>732054221.32437658</v>
      </c>
      <c r="AP94" s="224">
        <f ca="1">AP88*Control!$K37*Control!$L45*Control!$B$43</f>
        <v>749809176.99785721</v>
      </c>
      <c r="AQ94" s="224">
        <f ca="1">AQ88*Control!$K37*Control!$L45*Control!$B$43</f>
        <v>767568259.25285363</v>
      </c>
      <c r="AR94" s="224">
        <f ca="1">AR88*Control!$K37*Control!$L45*Control!$B$43</f>
        <v>784043452.90018058</v>
      </c>
      <c r="AS94" s="224">
        <f ca="1">AS88*Control!$K37*Control!$L45*Control!$B$43</f>
        <v>807776350.65192056</v>
      </c>
      <c r="AT94" s="224">
        <f ca="1">AT88*Control!$K37*Control!$L45*Control!$B$43</f>
        <v>831435099.79688716</v>
      </c>
      <c r="AU94" s="224">
        <f ca="1">AU88*Control!$K37*Control!$L45*Control!$B$43</f>
        <v>855019871.20293331</v>
      </c>
      <c r="AV94" s="224">
        <f ca="1">AV88*Control!$K37*Control!$L45*Control!$B$43</f>
        <v>878530835.38934577</v>
      </c>
      <c r="AW94" s="224">
        <f ca="1">AW88*Control!$K37*Control!$L45*Control!$B$43</f>
        <v>901968162.52751148</v>
      </c>
      <c r="AX94" s="224">
        <f ca="1">AX88*Control!$K37*Control!$L45*Control!$B$43</f>
        <v>925332022.44158101</v>
      </c>
      <c r="AY94" s="224">
        <f ca="1">AY88*Control!$K37*Control!$L45*Control!$B$43</f>
        <v>948622584.60913253</v>
      </c>
      <c r="AZ94" s="224">
        <f ca="1">AZ88*Control!$K37*Control!$L45*Control!$B$43</f>
        <v>971840018.16183424</v>
      </c>
      <c r="BA94" s="224">
        <f ca="1">BA88*Control!$K37*Control!$L45*Control!$B$43</f>
        <v>994984491.8861028</v>
      </c>
      <c r="BB94" s="224">
        <f ca="1">BB88*Control!$K37*Control!$L45*Control!$B$43</f>
        <v>1016432097.8205872</v>
      </c>
      <c r="BC94" s="224">
        <f ca="1">BC88*Control!$K37*Control!$L45*Control!$B$43</f>
        <v>1046576326.4799392</v>
      </c>
      <c r="BD94" s="224">
        <f ca="1">BD88*Control!$K37*Control!$L45*Control!$B$43</f>
        <v>1076522784.990108</v>
      </c>
      <c r="BE94" s="224">
        <f ca="1">BE88*Control!$K37*Control!$L45*Control!$B$43</f>
        <v>1106272413.30249</v>
      </c>
      <c r="BF94" s="224">
        <f ca="1">BF88*Control!$K37*Control!$L45*Control!$B$43</f>
        <v>1135826147.4305353</v>
      </c>
      <c r="BG94" s="224">
        <f ca="1">BG88*Control!$K37*Control!$L45*Control!$B$43</f>
        <v>1165184919.4651606</v>
      </c>
      <c r="BH94" s="224">
        <f ca="1">BH88*Control!$K37*Control!$L45*Control!$B$43</f>
        <v>1194349657.5901113</v>
      </c>
      <c r="BI94" s="224">
        <f ca="1">BI88*Control!$K37*Control!$L45*Control!$B$43</f>
        <v>1223321286.0972593</v>
      </c>
      <c r="BJ94" s="224">
        <f ca="1">BJ88*Control!$K37*Control!$L45*Control!$B$43</f>
        <v>1252100725.4018469</v>
      </c>
      <c r="BK94" s="224">
        <f ca="1">BK88*Control!$K37*Control!$L45*Control!$B$43</f>
        <v>1280688892.0576746</v>
      </c>
      <c r="BL94" s="224">
        <f ca="1">BL88*Control!$K37*Control!$L45*Control!$B$43</f>
        <v>1307130210.3860245</v>
      </c>
      <c r="BM94" s="224">
        <f ca="1">BM88*Control!$K37*Control!$L45*Control!$B$43</f>
        <v>1341681379.6063938</v>
      </c>
      <c r="BN94" s="224">
        <f ca="1">BN88*Control!$K37*Control!$L45*Control!$B$43</f>
        <v>1375886490.0462868</v>
      </c>
      <c r="BO94" s="224">
        <f ca="1">BO88*Control!$K37*Control!$L45*Control!$B$43</f>
        <v>1409747996.7830033</v>
      </c>
      <c r="BP94" s="224">
        <f ca="1">BP88*Control!$K37*Control!$L45*Control!$B$43</f>
        <v>1443268339.618489</v>
      </c>
      <c r="BQ94" s="224">
        <f ca="1">BQ88*Control!$K37*Control!$L45*Control!$B$43</f>
        <v>1476449943.1679757</v>
      </c>
      <c r="BR94" s="224">
        <f ca="1">BR88*Control!$K37*Control!$L45*Control!$B$43</f>
        <v>1509295216.9481208</v>
      </c>
      <c r="BS94" s="224">
        <f ca="1">BS88*Control!$K37*Control!$L45*Control!$B$43</f>
        <v>1541806555.464663</v>
      </c>
      <c r="BT94" s="224">
        <f ca="1">BT88*Control!$K37*Control!$L45*Control!$B$43</f>
        <v>1573986338.2995872</v>
      </c>
      <c r="BU94" s="224">
        <f ca="1">BU88*Control!$K37*Control!$L45*Control!$B$43</f>
        <v>1605836930.1978066</v>
      </c>
      <c r="BV94" s="224">
        <f ca="1">BV88*Control!$K37*Control!$L45*Control!$B$43</f>
        <v>1635230678.2038841</v>
      </c>
      <c r="BW94" s="224">
        <f ca="1">BW88*Control!$K37*Control!$L45*Control!$B$43</f>
        <v>1670529724.5032706</v>
      </c>
      <c r="BX94" s="224">
        <f ca="1">BX88*Control!$K37*Control!$L45*Control!$B$43</f>
        <v>1705355193.3692236</v>
      </c>
      <c r="BY94" s="224">
        <f ca="1">BY88*Control!$K37*Control!$L45*Control!$B$43</f>
        <v>1739711445.0011351</v>
      </c>
      <c r="BZ94" s="224">
        <f ca="1">BZ88*Control!$K37*Control!$L45*Control!$B$43</f>
        <v>1773602804.6288745</v>
      </c>
      <c r="CA94" s="224">
        <f ca="1">CA88*Control!$K37*Control!$L45*Control!$B$43</f>
        <v>1807033562.7736752</v>
      </c>
      <c r="CB94" s="224">
        <f ca="1">CB88*Control!$K37*Control!$L45*Control!$B$43</f>
        <v>1840007975.5071664</v>
      </c>
      <c r="CC94" s="224">
        <f ca="1">CC88*Control!$K37*Control!$L45*Control!$B$43</f>
        <v>1872530264.7085419</v>
      </c>
      <c r="CD94" s="224">
        <f ca="1">CD88*Control!$K37*Control!$L45*Control!$B$43</f>
        <v>1904604618.3199131</v>
      </c>
      <c r="CE94" s="224">
        <f ca="1">CE88*Control!$K37*Control!$L45*Control!$B$43</f>
        <v>1936235190.5998187</v>
      </c>
      <c r="CF94" s="224">
        <f ca="1">CF88*Control!$K37*Control!$L45*Control!$B$43</f>
        <v>1967426102.3749428</v>
      </c>
    </row>
    <row r="95" spans="1:84" s="126" customFormat="1" x14ac:dyDescent="0.2">
      <c r="A95" s="120"/>
      <c r="B95" s="218" t="s">
        <v>237</v>
      </c>
      <c r="D95" s="224">
        <f ca="1">D89*Control!$K38*Control!$L46*Control!$B$43</f>
        <v>202109634.88193959</v>
      </c>
      <c r="E95" s="224">
        <f ca="1">E89*Control!$K38*Control!$L46*Control!$B$43</f>
        <v>204141356.67416394</v>
      </c>
      <c r="F95" s="224">
        <f ca="1">F89*Control!$K38*Control!$L46*Control!$B$43</f>
        <v>198710736.93682048</v>
      </c>
      <c r="G95" s="224">
        <f ca="1">G89*Control!$K38*Control!$L46*Control!$B$43</f>
        <v>199551633.3427397</v>
      </c>
      <c r="H95" s="224">
        <f ca="1">H89*Control!$K38*Control!$L46*Control!$B$43</f>
        <v>200533202.16114077</v>
      </c>
      <c r="I95" s="224">
        <f ca="1">I89*Control!$K38*Control!$L46*Control!$B$43</f>
        <v>201649429.85739183</v>
      </c>
      <c r="J95" s="224">
        <f ca="1">J89*Control!$K38*Control!$L46*Control!$B$43</f>
        <v>202894831.89789528</v>
      </c>
      <c r="K95" s="224">
        <f ca="1">K89*Control!$K38*Control!$L46*Control!$B$43</f>
        <v>204264399.3071444</v>
      </c>
      <c r="L95" s="224">
        <f ca="1">L89*Control!$K38*Control!$L46*Control!$B$43</f>
        <v>205753551.36929959</v>
      </c>
      <c r="M95" s="224">
        <f ca="1">M89*Control!$K38*Control!$L46*Control!$B$43</f>
        <v>207358093.69465667</v>
      </c>
      <c r="N95" s="224">
        <f ca="1">N89*Control!$K38*Control!$L46*Control!$B$43</f>
        <v>208623800.10741013</v>
      </c>
      <c r="O95" s="224">
        <f ca="1">O89*Control!$K38*Control!$L46*Control!$B$43</f>
        <v>211382117.11634034</v>
      </c>
      <c r="P95" s="224">
        <f ca="1">P89*Control!$K38*Control!$L46*Control!$B$43</f>
        <v>214216076.42367187</v>
      </c>
      <c r="Q95" s="224">
        <f ca="1">Q89*Control!$K38*Control!$L46*Control!$B$43</f>
        <v>217124813.32538998</v>
      </c>
      <c r="R95" s="224">
        <f ca="1">R89*Control!$K38*Control!$L46*Control!$B$43</f>
        <v>220107484.70164651</v>
      </c>
      <c r="S95" s="224">
        <f ca="1">S89*Control!$K38*Control!$L46*Control!$B$43</f>
        <v>223163269.90531263</v>
      </c>
      <c r="T95" s="224">
        <f ca="1">T89*Control!$K38*Control!$L46*Control!$B$43</f>
        <v>226291371.29420477</v>
      </c>
      <c r="U95" s="224">
        <f ca="1">U89*Control!$K38*Control!$L46*Control!$B$43</f>
        <v>229491014.48565781</v>
      </c>
      <c r="V95" s="224">
        <f ca="1">V89*Control!$K38*Control!$L46*Control!$B$43</f>
        <v>232761448.3968662</v>
      </c>
      <c r="W95" s="224">
        <f ca="1">W89*Control!$K38*Control!$L46*Control!$B$43</f>
        <v>236101945.12200296</v>
      </c>
      <c r="X95" s="224">
        <f ca="1">X89*Control!$K38*Control!$L46*Control!$B$43</f>
        <v>239000810.4583382</v>
      </c>
      <c r="Y95" s="224">
        <f ca="1">Y89*Control!$K38*Control!$L46*Control!$B$43</f>
        <v>245607117.47233689</v>
      </c>
      <c r="Z95" s="224">
        <f ca="1">Z89*Control!$K38*Control!$L46*Control!$B$43</f>
        <v>252240391.19379717</v>
      </c>
      <c r="AA95" s="224">
        <f ca="1">AA89*Control!$K38*Control!$L46*Control!$B$43</f>
        <v>258900716.334162</v>
      </c>
      <c r="AB95" s="224">
        <f ca="1">AB89*Control!$K38*Control!$L46*Control!$B$43</f>
        <v>265588177.84298706</v>
      </c>
      <c r="AC95" s="224">
        <f ca="1">AC89*Control!$K38*Control!$L46*Control!$B$43</f>
        <v>272302860.90857089</v>
      </c>
      <c r="AD95" s="224">
        <f ca="1">AD89*Control!$K38*Control!$L46*Control!$B$43</f>
        <v>279044850.95858461</v>
      </c>
      <c r="AE95" s="224">
        <f ca="1">AE89*Control!$K38*Control!$L46*Control!$B$43</f>
        <v>285814233.66070557</v>
      </c>
      <c r="AF95" s="224">
        <f ca="1">AF89*Control!$K38*Control!$L46*Control!$B$43</f>
        <v>292611094.92325002</v>
      </c>
      <c r="AG95" s="224">
        <f ca="1">AG89*Control!$K38*Control!$L46*Control!$B$43</f>
        <v>299435520.89580983</v>
      </c>
      <c r="AH95" s="224">
        <f ca="1">AH89*Control!$K38*Control!$L46*Control!$B$43</f>
        <v>305674492.17002338</v>
      </c>
      <c r="AI95" s="224">
        <f ca="1">AI89*Control!$K38*Control!$L46*Control!$B$43</f>
        <v>314588042.53016448</v>
      </c>
      <c r="AJ95" s="224">
        <f ca="1">AJ89*Control!$K38*Control!$L46*Control!$B$43</f>
        <v>323503665.40413702</v>
      </c>
      <c r="AK95" s="224">
        <f ca="1">AK89*Control!$K38*Control!$L46*Control!$B$43</f>
        <v>332421361.15383708</v>
      </c>
      <c r="AL95" s="224">
        <f ca="1">AL89*Control!$K38*Control!$L46*Control!$B$43</f>
        <v>341341130.14121711</v>
      </c>
      <c r="AM95" s="224">
        <f ca="1">AM89*Control!$K38*Control!$L46*Control!$B$43</f>
        <v>350262972.72828519</v>
      </c>
      <c r="AN95" s="224">
        <f ca="1">AN89*Control!$K38*Control!$L46*Control!$B$43</f>
        <v>359186889.2771064</v>
      </c>
      <c r="AO95" s="224">
        <f ca="1">AO89*Control!$K38*Control!$L46*Control!$B$43</f>
        <v>368112880.14980161</v>
      </c>
      <c r="AP95" s="224">
        <f ca="1">AP89*Control!$K38*Control!$L46*Control!$B$43</f>
        <v>377040945.70854765</v>
      </c>
      <c r="AQ95" s="224">
        <f ca="1">AQ89*Control!$K38*Control!$L46*Control!$B$43</f>
        <v>385971086.31557822</v>
      </c>
      <c r="AR95" s="224">
        <f ca="1">AR89*Control!$K38*Control!$L46*Control!$B$43</f>
        <v>394255624.56095129</v>
      </c>
      <c r="AS95" s="224">
        <f ca="1">AS89*Control!$K38*Control!$L46*Control!$B$43</f>
        <v>406189693.1135937</v>
      </c>
      <c r="AT95" s="224">
        <f ca="1">AT89*Control!$K38*Control!$L46*Control!$B$43</f>
        <v>418086476.09892702</v>
      </c>
      <c r="AU95" s="224">
        <f ca="1">AU89*Control!$K38*Control!$L46*Control!$B$43</f>
        <v>429946059.43771309</v>
      </c>
      <c r="AV95" s="224">
        <f ca="1">AV89*Control!$K38*Control!$L46*Control!$B$43</f>
        <v>441768528.87543833</v>
      </c>
      <c r="AW95" s="224">
        <f ca="1">AW89*Control!$K38*Control!$L46*Control!$B$43</f>
        <v>453553969.9826479</v>
      </c>
      <c r="AX95" s="224">
        <f ca="1">AX89*Control!$K38*Control!$L46*Control!$B$43</f>
        <v>465302468.1552794</v>
      </c>
      <c r="AY95" s="224">
        <f ca="1">AY89*Control!$K38*Control!$L46*Control!$B$43</f>
        <v>477014108.61499691</v>
      </c>
      <c r="AZ95" s="224">
        <f ca="1">AZ89*Control!$K38*Control!$L46*Control!$B$43</f>
        <v>488688976.40952361</v>
      </c>
      <c r="BA95" s="224">
        <f ca="1">BA89*Control!$K38*Control!$L46*Control!$B$43</f>
        <v>500327156.41297364</v>
      </c>
      <c r="BB95" s="224">
        <f ca="1">BB89*Control!$K38*Control!$L46*Control!$B$43</f>
        <v>511112067.80520976</v>
      </c>
      <c r="BC95" s="224">
        <f ca="1">BC89*Control!$K38*Control!$L46*Control!$B$43</f>
        <v>526270069.29563838</v>
      </c>
      <c r="BD95" s="224">
        <f ca="1">BD89*Control!$K38*Control!$L46*Control!$B$43</f>
        <v>541328622.22336173</v>
      </c>
      <c r="BE95" s="224">
        <f ca="1">BE89*Control!$K38*Control!$L46*Control!$B$43</f>
        <v>556288199.24219418</v>
      </c>
      <c r="BF95" s="224">
        <f ca="1">BF89*Control!$K38*Control!$L46*Control!$B$43</f>
        <v>571149271.02575648</v>
      </c>
      <c r="BG95" s="224">
        <f ca="1">BG89*Control!$K38*Control!$L46*Control!$B$43</f>
        <v>585912306.27522755</v>
      </c>
      <c r="BH95" s="224">
        <f ca="1">BH89*Control!$K38*Control!$L46*Control!$B$43</f>
        <v>600577771.72706735</v>
      </c>
      <c r="BI95" s="224">
        <f ca="1">BI89*Control!$K38*Control!$L46*Control!$B$43</f>
        <v>615146132.16071057</v>
      </c>
      <c r="BJ95" s="224">
        <f ca="1">BJ89*Control!$K38*Control!$L46*Control!$B$43</f>
        <v>629617850.4062326</v>
      </c>
      <c r="BK95" s="224">
        <f ca="1">BK89*Control!$K38*Control!$L46*Control!$B$43</f>
        <v>643993387.35198474</v>
      </c>
      <c r="BL95" s="224">
        <f ca="1">BL89*Control!$K38*Control!$L46*Control!$B$43</f>
        <v>657289383.32828963</v>
      </c>
      <c r="BM95" s="224">
        <f ca="1">BM89*Control!$K38*Control!$L46*Control!$B$43</f>
        <v>674663411.54163826</v>
      </c>
      <c r="BN95" s="224">
        <f ca="1">BN89*Control!$K38*Control!$L46*Control!$B$43</f>
        <v>691863424.37021923</v>
      </c>
      <c r="BO95" s="224">
        <f ca="1">BO89*Control!$K38*Control!$L46*Control!$B$43</f>
        <v>708890656.3477149</v>
      </c>
      <c r="BP95" s="224">
        <f ca="1">BP89*Control!$K38*Control!$L46*Control!$B$43</f>
        <v>725746334.32660937</v>
      </c>
      <c r="BQ95" s="224">
        <f ca="1">BQ89*Control!$K38*Control!$L46*Control!$B$43</f>
        <v>742431677.52275777</v>
      </c>
      <c r="BR95" s="224">
        <f ca="1">BR89*Control!$K38*Control!$L46*Control!$B$43</f>
        <v>758947897.55971062</v>
      </c>
      <c r="BS95" s="224">
        <f ca="1">BS89*Control!$K38*Control!$L46*Control!$B$43</f>
        <v>775296198.51278889</v>
      </c>
      <c r="BT95" s="224">
        <f ca="1">BT89*Control!$K38*Control!$L46*Control!$B$43</f>
        <v>791477776.95291579</v>
      </c>
      <c r="BU95" s="224">
        <f ca="1">BU89*Control!$K38*Control!$L46*Control!$B$43</f>
        <v>807493821.99020469</v>
      </c>
      <c r="BV95" s="224">
        <f ca="1">BV89*Control!$K38*Control!$L46*Control!$B$43</f>
        <v>822274445.02946281</v>
      </c>
      <c r="BW95" s="224">
        <f ca="1">BW89*Control!$K38*Control!$L46*Control!$B$43</f>
        <v>840024541.95986819</v>
      </c>
      <c r="BX95" s="224">
        <f ca="1">BX89*Control!$K38*Control!$L46*Control!$B$43</f>
        <v>857536500.85959315</v>
      </c>
      <c r="BY95" s="224">
        <f ca="1">BY89*Control!$K38*Control!$L46*Control!$B$43</f>
        <v>874812514.25138903</v>
      </c>
      <c r="BZ95" s="224">
        <f ca="1">BZ89*Control!$K38*Control!$L46*Control!$B$43</f>
        <v>891854757.0736115</v>
      </c>
      <c r="CA95" s="224">
        <f ca="1">CA89*Control!$K38*Control!$L46*Control!$B$43</f>
        <v>908665386.81140649</v>
      </c>
      <c r="CB95" s="224">
        <f ca="1">CB89*Control!$K38*Control!$L46*Control!$B$43</f>
        <v>925246543.62696242</v>
      </c>
      <c r="CC95" s="224">
        <f ca="1">CC89*Control!$K38*Control!$L46*Control!$B$43</f>
        <v>941600350.48883164</v>
      </c>
      <c r="CD95" s="224">
        <f ca="1">CD89*Control!$K38*Control!$L46*Control!$B$43</f>
        <v>957728913.30033052</v>
      </c>
      <c r="CE95" s="224">
        <f ca="1">CE89*Control!$K38*Control!$L46*Control!$B$43</f>
        <v>973634321.02701867</v>
      </c>
      <c r="CF95" s="224">
        <f ca="1">CF89*Control!$K38*Control!$L46*Control!$B$43</f>
        <v>989318645.82327294</v>
      </c>
    </row>
    <row r="96" spans="1:84" s="126" customFormat="1" x14ac:dyDescent="0.2">
      <c r="A96" s="120"/>
      <c r="B96" s="218" t="s">
        <v>238</v>
      </c>
      <c r="D96" s="224">
        <f ca="1">D90*Control!$K39*Control!$L47*Control!$B$43</f>
        <v>63714829.937473908</v>
      </c>
      <c r="E96" s="224">
        <f ca="1">E90*Control!$K39*Control!$L47*Control!$B$43</f>
        <v>66099150.366401106</v>
      </c>
      <c r="F96" s="224">
        <f ca="1">F90*Control!$K39*Control!$L47*Control!$B$43</f>
        <v>67684372.735045761</v>
      </c>
      <c r="G96" s="224">
        <f ca="1">G90*Control!$K39*Control!$L47*Control!$B$43</f>
        <v>69287255.292557329</v>
      </c>
      <c r="H96" s="224">
        <f ca="1">H90*Control!$K39*Control!$L47*Control!$B$43</f>
        <v>89999612.682371661</v>
      </c>
      <c r="I96" s="224">
        <f ca="1">I90*Control!$K39*Control!$L47*Control!$B$43</f>
        <v>72546648.781891942</v>
      </c>
      <c r="J96" s="224">
        <f ca="1">J90*Control!$K39*Control!$L47*Control!$B$43</f>
        <v>74203486.99948518</v>
      </c>
      <c r="K96" s="224">
        <f ca="1">K90*Control!$K39*Control!$L47*Control!$B$43</f>
        <v>75878639.9988904</v>
      </c>
      <c r="L96" s="224">
        <f ca="1">L90*Control!$K39*Control!$L47*Control!$B$43</f>
        <v>77572274.85321109</v>
      </c>
      <c r="M96" s="224">
        <f ca="1">M90*Control!$K39*Control!$L47*Control!$B$43</f>
        <v>79284560.027189285</v>
      </c>
      <c r="N96" s="224">
        <f ca="1">N90*Control!$K39*Control!$L47*Control!$B$43</f>
        <v>80841144.049055725</v>
      </c>
      <c r="O96" s="224">
        <f ca="1">O90*Control!$K39*Control!$L47*Control!$B$43</f>
        <v>82955638.329297423</v>
      </c>
      <c r="P96" s="224">
        <f ca="1">P90*Control!$K39*Control!$L47*Control!$B$43</f>
        <v>85086698.836544916</v>
      </c>
      <c r="Q96" s="224">
        <f ca="1">Q90*Control!$K39*Control!$L47*Control!$B$43</f>
        <v>87234428.418054432</v>
      </c>
      <c r="R96" s="224">
        <f ca="1">R90*Control!$K39*Control!$L47*Control!$B$43</f>
        <v>89398930.497027904</v>
      </c>
      <c r="S96" s="224">
        <f ca="1">S90*Control!$K39*Control!$L47*Control!$B$43</f>
        <v>91580309.075654909</v>
      </c>
      <c r="T96" s="224">
        <f ca="1">T90*Control!$K39*Control!$L47*Control!$B$43</f>
        <v>93778668.738170236</v>
      </c>
      <c r="U96" s="224">
        <f ca="1">U90*Control!$K39*Control!$L47*Control!$B$43</f>
        <v>95994114.653926864</v>
      </c>
      <c r="V96" s="224">
        <f ca="1">V90*Control!$K39*Control!$L47*Control!$B$43</f>
        <v>98226752.580484658</v>
      </c>
      <c r="W96" s="224">
        <f ca="1">W90*Control!$K39*Control!$L47*Control!$B$43</f>
        <v>100476688.86671476</v>
      </c>
      <c r="X96" s="224">
        <f ca="1">X90*Control!$K39*Control!$L47*Control!$B$43</f>
        <v>102524830.01174855</v>
      </c>
      <c r="Y96" s="224">
        <f ca="1">Y90*Control!$K39*Control!$L47*Control!$B$43</f>
        <v>105358755.08383705</v>
      </c>
      <c r="Z96" s="224">
        <f ca="1">Z90*Control!$K39*Control!$L47*Control!$B$43</f>
        <v>108204248.13599509</v>
      </c>
      <c r="AA96" s="224">
        <f ca="1">AA90*Control!$K39*Control!$L47*Control!$B$43</f>
        <v>111061345.50711498</v>
      </c>
      <c r="AB96" s="224">
        <f ca="1">AB90*Control!$K39*Control!$L47*Control!$B$43</f>
        <v>113930083.63823304</v>
      </c>
      <c r="AC96" s="224">
        <f ca="1">AC90*Control!$K39*Control!$L47*Control!$B$43</f>
        <v>116810499.07279967</v>
      </c>
      <c r="AD96" s="224">
        <f ca="1">AD90*Control!$K39*Control!$L47*Control!$B$43</f>
        <v>119702628.45694968</v>
      </c>
      <c r="AE96" s="224">
        <f ca="1">AE90*Control!$K39*Control!$L47*Control!$B$43</f>
        <v>122606508.53977379</v>
      </c>
      <c r="AF96" s="224">
        <f ca="1">AF90*Control!$K39*Control!$L47*Control!$B$43</f>
        <v>125522176.17359042</v>
      </c>
      <c r="AG96" s="224">
        <f ca="1">AG90*Control!$K39*Control!$L47*Control!$B$43</f>
        <v>128449668.31421843</v>
      </c>
      <c r="AH96" s="224">
        <f ca="1">AH90*Control!$K39*Control!$L47*Control!$B$43</f>
        <v>131126016.36260229</v>
      </c>
      <c r="AI96" s="224">
        <f ca="1">AI90*Control!$K39*Control!$L47*Control!$B$43</f>
        <v>134949686.65601286</v>
      </c>
      <c r="AJ96" s="224">
        <f ca="1">AJ90*Control!$K39*Control!$L47*Control!$B$43</f>
        <v>138774246.00140062</v>
      </c>
      <c r="AK96" s="224">
        <f ca="1">AK90*Control!$K39*Control!$L47*Control!$B$43</f>
        <v>142599694.55400914</v>
      </c>
      <c r="AL96" s="224">
        <f ca="1">AL90*Control!$K39*Control!$L47*Control!$B$43</f>
        <v>146426032.46910611</v>
      </c>
      <c r="AM96" s="224">
        <f ca="1">AM90*Control!$K39*Control!$L47*Control!$B$43</f>
        <v>150253259.90198329</v>
      </c>
      <c r="AN96" s="224">
        <f ca="1">AN90*Control!$K39*Control!$L47*Control!$B$43</f>
        <v>154081377.00795659</v>
      </c>
      <c r="AO96" s="224">
        <f ca="1">AO90*Control!$K39*Control!$L47*Control!$B$43</f>
        <v>157910383.94236609</v>
      </c>
      <c r="AP96" s="224">
        <f ca="1">AP90*Control!$K39*Control!$L47*Control!$B$43</f>
        <v>161740280.8605758</v>
      </c>
      <c r="AQ96" s="224">
        <f ca="1">AQ90*Control!$K39*Control!$L47*Control!$B$43</f>
        <v>165571067.917974</v>
      </c>
      <c r="AR96" s="224">
        <f ca="1">AR90*Control!$K39*Control!$L47*Control!$B$43</f>
        <v>169124909.17182422</v>
      </c>
      <c r="AS96" s="224">
        <f ca="1">AS90*Control!$K39*Control!$L47*Control!$B$43</f>
        <v>174244298.89083511</v>
      </c>
      <c r="AT96" s="224">
        <f ca="1">AT90*Control!$K39*Control!$L47*Control!$B$43</f>
        <v>179347694.1190092</v>
      </c>
      <c r="AU96" s="224">
        <f ca="1">AU90*Control!$K39*Control!$L47*Control!$B$43</f>
        <v>184435131.71400875</v>
      </c>
      <c r="AV96" s="224">
        <f ca="1">AV90*Control!$K39*Control!$L47*Control!$B$43</f>
        <v>189506648.45830724</v>
      </c>
      <c r="AW96" s="224">
        <f ca="1">AW90*Control!$K39*Control!$L47*Control!$B$43</f>
        <v>194562281.05933326</v>
      </c>
      <c r="AX96" s="224">
        <f ca="1">AX90*Control!$K39*Control!$L47*Control!$B$43</f>
        <v>199602066.14961374</v>
      </c>
      <c r="AY96" s="224">
        <f ca="1">AY90*Control!$K39*Control!$L47*Control!$B$43</f>
        <v>204626040.2869167</v>
      </c>
      <c r="AZ96" s="224">
        <f ca="1">AZ90*Control!$K39*Control!$L47*Control!$B$43</f>
        <v>209634239.9543944</v>
      </c>
      <c r="BA96" s="224">
        <f ca="1">BA90*Control!$K39*Control!$L47*Control!$B$43</f>
        <v>214626701.56072575</v>
      </c>
      <c r="BB96" s="224">
        <f ca="1">BB90*Control!$K39*Control!$L47*Control!$B$43</f>
        <v>219253134.2099821</v>
      </c>
      <c r="BC96" s="224">
        <f ca="1">BC90*Control!$K39*Control!$L47*Control!$B$43</f>
        <v>225755503.59752345</v>
      </c>
      <c r="BD96" s="224">
        <f ca="1">BD90*Control!$K39*Control!$L47*Control!$B$43</f>
        <v>232215212.26300773</v>
      </c>
      <c r="BE96" s="224">
        <f ca="1">BE90*Control!$K39*Control!$L47*Control!$B$43</f>
        <v>238632462.96203476</v>
      </c>
      <c r="BF96" s="224">
        <f ca="1">BF90*Control!$K39*Control!$L47*Control!$B$43</f>
        <v>245007457.60075539</v>
      </c>
      <c r="BG96" s="224">
        <f ca="1">BG90*Control!$K39*Control!$L47*Control!$B$43</f>
        <v>251340397.23919675</v>
      </c>
      <c r="BH96" s="224">
        <f ca="1">BH90*Control!$K39*Control!$L47*Control!$B$43</f>
        <v>257631482.09457499</v>
      </c>
      <c r="BI96" s="224">
        <f ca="1">BI90*Control!$K39*Control!$L47*Control!$B$43</f>
        <v>263880911.54459596</v>
      </c>
      <c r="BJ96" s="224">
        <f ca="1">BJ90*Control!$K39*Control!$L47*Control!$B$43</f>
        <v>270088884.13074315</v>
      </c>
      <c r="BK96" s="224">
        <f ca="1">BK90*Control!$K39*Control!$L47*Control!$B$43</f>
        <v>276255597.56155366</v>
      </c>
      <c r="BL96" s="224">
        <f ca="1">BL90*Control!$K39*Control!$L47*Control!$B$43</f>
        <v>281959217.36065322</v>
      </c>
      <c r="BM96" s="224">
        <f ca="1">BM90*Control!$K39*Control!$L47*Control!$B$43</f>
        <v>289412201.96871334</v>
      </c>
      <c r="BN96" s="224">
        <f ca="1">BN90*Control!$K39*Control!$L47*Control!$B$43</f>
        <v>296790538.71947718</v>
      </c>
      <c r="BO96" s="224">
        <f ca="1">BO90*Control!$K39*Control!$L47*Control!$B$43</f>
        <v>304094757.19424677</v>
      </c>
      <c r="BP96" s="224">
        <f ca="1">BP90*Control!$K39*Control!$L47*Control!$B$43</f>
        <v>311325383.67929924</v>
      </c>
      <c r="BQ96" s="224">
        <f ca="1">BQ90*Control!$K39*Control!$L47*Control!$B$43</f>
        <v>318482941.18500638</v>
      </c>
      <c r="BR96" s="224">
        <f ca="1">BR90*Control!$K39*Control!$L47*Control!$B$43</f>
        <v>325567949.46484792</v>
      </c>
      <c r="BS96" s="224">
        <f ca="1">BS90*Control!$K39*Control!$L47*Control!$B$43</f>
        <v>332580925.0343191</v>
      </c>
      <c r="BT96" s="224">
        <f ca="1">BT90*Control!$K39*Control!$L47*Control!$B$43</f>
        <v>339522381.18973291</v>
      </c>
      <c r="BU96" s="224">
        <f ca="1">BU90*Control!$K39*Control!$L47*Control!$B$43</f>
        <v>346392828.02691841</v>
      </c>
      <c r="BV96" s="224">
        <f ca="1">BV90*Control!$K39*Control!$L47*Control!$B$43</f>
        <v>352733312.51569057</v>
      </c>
      <c r="BW96" s="224">
        <f ca="1">BW90*Control!$K39*Control!$L47*Control!$B$43</f>
        <v>360347619.56296146</v>
      </c>
      <c r="BX96" s="224">
        <f ca="1">BX90*Control!$K39*Control!$L47*Control!$B$43</f>
        <v>367859771.89492083</v>
      </c>
      <c r="BY96" s="224">
        <f ca="1">BY90*Control!$K39*Control!$L47*Control!$B$43</f>
        <v>375270710.04398692</v>
      </c>
      <c r="BZ96" s="224">
        <f ca="1">BZ90*Control!$K39*Control!$L47*Control!$B$43</f>
        <v>382581366.99935251</v>
      </c>
      <c r="CA96" s="224">
        <f ca="1">CA90*Control!$K39*Control!$L47*Control!$B$43</f>
        <v>389792668.26325965</v>
      </c>
      <c r="CB96" s="224">
        <f ca="1">CB90*Control!$K39*Control!$L47*Control!$B$43</f>
        <v>396905531.9068746</v>
      </c>
      <c r="CC96" s="224">
        <f ca="1">CC90*Control!$K39*Control!$L47*Control!$B$43</f>
        <v>403920868.6257633</v>
      </c>
      <c r="CD96" s="224">
        <f ca="1">CD90*Control!$K39*Control!$L47*Control!$B$43</f>
        <v>410839581.79496992</v>
      </c>
      <c r="CE96" s="224">
        <f ca="1">CE90*Control!$K39*Control!$L47*Control!$B$43</f>
        <v>417662567.52370495</v>
      </c>
      <c r="CF96" s="224">
        <f ca="1">CF90*Control!$K39*Control!$L47*Control!$B$43</f>
        <v>424390714.70963931</v>
      </c>
    </row>
    <row r="97" spans="2:84" x14ac:dyDescent="0.2">
      <c r="B97" s="126" t="s">
        <v>121</v>
      </c>
      <c r="C97" s="126"/>
      <c r="D97" s="126"/>
      <c r="E97" s="126"/>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row>
    <row r="98" spans="2:84" x14ac:dyDescent="0.2">
      <c r="B98" s="132" t="s">
        <v>107</v>
      </c>
      <c r="C98" s="132"/>
      <c r="D98" s="132"/>
      <c r="E98" s="132"/>
      <c r="G98" s="3"/>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row>
    <row r="99" spans="2:84" ht="16" x14ac:dyDescent="0.2">
      <c r="B99" s="130" t="s">
        <v>239</v>
      </c>
      <c r="C99" s="167"/>
      <c r="D99" s="168"/>
      <c r="E99" s="168"/>
      <c r="F99" s="166"/>
      <c r="G99" s="167"/>
      <c r="H99" s="166"/>
      <c r="I99" s="166"/>
      <c r="J99" s="166"/>
      <c r="K99" s="166"/>
      <c r="L99" s="166"/>
      <c r="M99" s="166"/>
      <c r="N99" s="166"/>
      <c r="O99" s="166"/>
      <c r="P99" s="166"/>
      <c r="Q99" s="166"/>
      <c r="R99" s="166"/>
      <c r="S99" s="166"/>
      <c r="T99" s="166"/>
      <c r="U99" s="166"/>
      <c r="V99" s="166"/>
      <c r="W99" s="166"/>
      <c r="X99" s="166"/>
      <c r="Y99" s="166"/>
      <c r="Z99" s="166"/>
      <c r="AA99" s="166"/>
      <c r="AB99" s="166"/>
      <c r="AC99" s="166"/>
      <c r="AD99" s="166"/>
      <c r="AE99" s="166"/>
      <c r="AF99" s="166"/>
      <c r="AG99" s="166"/>
      <c r="AH99" s="166"/>
      <c r="AI99" s="166"/>
      <c r="AJ99" s="166"/>
      <c r="AK99" s="166"/>
      <c r="AL99" s="166"/>
      <c r="AM99" s="166"/>
      <c r="AN99" s="166"/>
      <c r="AO99" s="166"/>
      <c r="AP99" s="166"/>
      <c r="AQ99" s="166"/>
      <c r="AR99" s="166"/>
      <c r="AS99" s="166"/>
      <c r="AT99" s="166"/>
      <c r="AU99" s="166"/>
      <c r="AV99" s="166"/>
      <c r="AW99" s="166"/>
      <c r="AX99" s="166"/>
      <c r="AY99" s="166"/>
      <c r="AZ99" s="166"/>
      <c r="BA99" s="166"/>
      <c r="BB99" s="166"/>
      <c r="BC99" s="166"/>
      <c r="BD99" s="166"/>
      <c r="BE99" s="166"/>
      <c r="BF99" s="166"/>
      <c r="BG99" s="166"/>
      <c r="BH99" s="166"/>
      <c r="BI99" s="166"/>
      <c r="BJ99" s="166"/>
      <c r="BK99" s="166"/>
      <c r="BL99" s="166"/>
      <c r="BM99" s="166"/>
      <c r="BN99" s="166"/>
      <c r="BO99" s="166"/>
      <c r="BP99" s="166"/>
      <c r="BQ99" s="166"/>
      <c r="BR99" s="166"/>
      <c r="BS99" s="166"/>
      <c r="BT99" s="166"/>
      <c r="BU99" s="166"/>
      <c r="BV99" s="166"/>
      <c r="BW99" s="166"/>
      <c r="BX99" s="166"/>
      <c r="BY99" s="166"/>
      <c r="BZ99" s="166"/>
      <c r="CA99" s="166"/>
      <c r="CB99" s="166"/>
      <c r="CC99" s="166"/>
      <c r="CD99" s="166"/>
      <c r="CE99" s="166"/>
      <c r="CF99" s="166"/>
    </row>
    <row r="100" spans="2:84" x14ac:dyDescent="0.2">
      <c r="B100" s="180">
        <v>25000</v>
      </c>
      <c r="C100" s="79"/>
      <c r="D100" s="152"/>
      <c r="E100" s="152"/>
      <c r="F100" s="153"/>
      <c r="G100" s="79"/>
      <c r="H100" s="166">
        <f ca="1">-'Case 5 Assumptions'!$C73*'Case 5 Assumptions'!$C$65*'Program Case 5 - Forecasts'!H$21*$B100*'Demographic-Economic'!$E39*'Case 5 Assumptions'!$C$45</f>
        <v>80339.870206462365</v>
      </c>
      <c r="I100" s="166">
        <f ca="1">-'Case 5 Assumptions'!$C73*'Case 5 Assumptions'!$C$65*'Program Case 5 - Forecasts'!I$21*$B100*'Demographic-Economic'!$E39*'Case 5 Assumptions'!$C$45</f>
        <v>80856.701139481331</v>
      </c>
      <c r="J100" s="166">
        <f ca="1">-'Case 5 Assumptions'!$C73*'Case 5 Assumptions'!$C$65*'Program Case 5 - Forecasts'!J$21*$B100*'Demographic-Economic'!$E39*'Case 5 Assumptions'!$C$45</f>
        <v>81376.856875148704</v>
      </c>
      <c r="K100" s="166">
        <f ca="1">-'Case 5 Assumptions'!$C73*'Case 5 Assumptions'!$C$65*'Program Case 5 - Forecasts'!K$21*$B100*'Demographic-Economic'!$E39*'Case 5 Assumptions'!$C$45</f>
        <v>81900.358802109171</v>
      </c>
      <c r="L100" s="166">
        <f ca="1">-'Case 5 Assumptions'!$C73*'Case 5 Assumptions'!$C$65*'Program Case 5 - Forecasts'!L$21*$B100*'Demographic-Economic'!$E39*'Case 5 Assumptions'!$C$45</f>
        <v>82427.228446603011</v>
      </c>
      <c r="M100" s="166">
        <f ca="1">-'Case 5 Assumptions'!$C73*'Case 5 Assumptions'!$C$65*'Program Case 5 - Forecasts'!M$21*$B100*'Demographic-Economic'!$E39*'Case 5 Assumptions'!$C$45</f>
        <v>82957.487473345216</v>
      </c>
      <c r="N100" s="166">
        <f ca="1">-'Case 5 Assumptions'!$C73*'Case 5 Assumptions'!$C$65*'Program Case 5 - Forecasts'!N$21*$B100*'Demographic-Economic'!$E39*'Case 5 Assumptions'!$C$45</f>
        <v>83311.303721438861</v>
      </c>
      <c r="O100" s="166">
        <f ca="1">-'Case 5 Assumptions'!$C73*'Case 5 Assumptions'!$C$65*'Program Case 5 - Forecasts'!O$21*$B100*'Demographic-Economic'!$E39*'Case 5 Assumptions'!$C$45</f>
        <v>83666.629006767966</v>
      </c>
      <c r="P100" s="166">
        <f ca="1">-'Case 5 Assumptions'!$C73*'Case 5 Assumptions'!$C$65*'Program Case 5 - Forecasts'!P$21*$B100*'Demographic-Economic'!$E39*'Case 5 Assumptions'!$C$45</f>
        <v>84023.469765419373</v>
      </c>
      <c r="Q100" s="166">
        <f ca="1">-'Case 5 Assumptions'!$C73*'Case 5 Assumptions'!$C$65*'Program Case 5 - Forecasts'!Q$21*$B100*'Demographic-Economic'!$E39*'Case 5 Assumptions'!$C$45</f>
        <v>84381.832460936217</v>
      </c>
      <c r="R100" s="166">
        <f ca="1">-'Case 5 Assumptions'!$C73*'Case 5 Assumptions'!$C$65*'Program Case 5 - Forecasts'!R$21*$B100*'Demographic-Economic'!$E39*'Case 5 Assumptions'!$C$45</f>
        <v>84741.723584422056</v>
      </c>
      <c r="S100" s="166">
        <f ca="1">-'Case 5 Assumptions'!$C73*'Case 5 Assumptions'!$C$65*'Program Case 5 - Forecasts'!S$21*$B100*'Demographic-Economic'!$E39*'Case 5 Assumptions'!$C$45</f>
        <v>85103.149654683017</v>
      </c>
      <c r="T100" s="166">
        <f ca="1">-'Case 5 Assumptions'!$C73*'Case 5 Assumptions'!$C$65*'Program Case 5 - Forecasts'!T$21*$B100*'Demographic-Economic'!$E39*'Case 5 Assumptions'!$C$45</f>
        <v>85466.117218295461</v>
      </c>
      <c r="U100" s="166">
        <f ca="1">-'Case 5 Assumptions'!$C73*'Case 5 Assumptions'!$C$65*'Program Case 5 - Forecasts'!U$21*$B100*'Demographic-Economic'!$E39*'Case 5 Assumptions'!$C$45</f>
        <v>85830.632849787973</v>
      </c>
      <c r="V100" s="166">
        <f ca="1">-'Case 5 Assumptions'!$C73*'Case 5 Assumptions'!$C$65*'Program Case 5 - Forecasts'!V$21*$B100*'Demographic-Economic'!$E39*'Case 5 Assumptions'!$C$45</f>
        <v>86196.703151714231</v>
      </c>
      <c r="W100" s="166">
        <f ca="1">-'Case 5 Assumptions'!$C73*'Case 5 Assumptions'!$C$65*'Program Case 5 - Forecasts'!W$21*$B100*'Demographic-Economic'!$E39*'Case 5 Assumptions'!$C$45</f>
        <v>86564.334754793439</v>
      </c>
      <c r="X100" s="166">
        <f ca="1">-'Case 5 Assumptions'!$C73*'Case 5 Assumptions'!$C$65*'Program Case 5 - Forecasts'!X$21*$B100*'Demographic-Economic'!$E39*'Case 5 Assumptions'!$C$45</f>
        <v>86748.064960325442</v>
      </c>
      <c r="Y100" s="166"/>
      <c r="Z100" s="166"/>
      <c r="AA100" s="166"/>
      <c r="AB100" s="166"/>
      <c r="AC100" s="166"/>
      <c r="AD100" s="166"/>
      <c r="AE100" s="166"/>
      <c r="AF100" s="166"/>
      <c r="AG100" s="166"/>
      <c r="AH100" s="166"/>
      <c r="AI100" s="166"/>
      <c r="AJ100" s="166"/>
      <c r="AK100" s="166"/>
      <c r="AL100" s="166"/>
      <c r="AM100" s="166"/>
      <c r="AN100" s="166"/>
      <c r="AO100" s="166"/>
      <c r="AP100" s="166"/>
      <c r="AQ100" s="166"/>
      <c r="AR100" s="166"/>
      <c r="AS100" s="166"/>
      <c r="AT100" s="166"/>
      <c r="AU100" s="166"/>
      <c r="AV100" s="166"/>
      <c r="AW100" s="166"/>
      <c r="AX100" s="166"/>
      <c r="AY100" s="166"/>
      <c r="AZ100" s="166"/>
      <c r="BA100" s="166"/>
      <c r="BB100" s="166"/>
      <c r="BC100" s="166"/>
      <c r="BD100" s="166"/>
      <c r="BE100" s="166"/>
      <c r="BF100" s="166"/>
      <c r="BG100" s="166"/>
      <c r="BH100" s="166"/>
      <c r="BI100" s="166"/>
      <c r="BJ100" s="166"/>
      <c r="BK100" s="166"/>
      <c r="BL100" s="166"/>
      <c r="BM100" s="166"/>
      <c r="BN100" s="166"/>
      <c r="BO100" s="166"/>
      <c r="BP100" s="166"/>
      <c r="BQ100" s="166"/>
      <c r="BR100" s="166"/>
      <c r="BS100" s="166"/>
      <c r="BT100" s="166"/>
      <c r="BU100" s="166"/>
      <c r="BV100" s="166"/>
      <c r="BW100" s="166"/>
      <c r="BX100" s="166"/>
      <c r="BY100" s="166"/>
      <c r="BZ100" s="166"/>
      <c r="CA100" s="166"/>
      <c r="CB100" s="166"/>
      <c r="CC100" s="166"/>
      <c r="CD100" s="166"/>
      <c r="CE100" s="166"/>
      <c r="CF100" s="166"/>
    </row>
    <row r="101" spans="2:84" x14ac:dyDescent="0.2">
      <c r="B101" s="180">
        <f>B100+50000</f>
        <v>75000</v>
      </c>
      <c r="C101" s="79"/>
      <c r="D101" s="152"/>
      <c r="E101" s="152"/>
      <c r="F101" s="153"/>
      <c r="G101" s="79"/>
      <c r="H101" s="166">
        <f ca="1">-'Case 5 Assumptions'!$C74*'Case 5 Assumptions'!$C$65*'Program Case 5 - Forecasts'!H$21*$B101*'Demographic-Economic'!$E40*'Case 5 Assumptions'!$C$45</f>
        <v>163573.49877107222</v>
      </c>
      <c r="I101" s="166">
        <f ca="1">-'Case 5 Assumptions'!$C74*'Case 5 Assumptions'!$C$65*'Program Case 5 - Forecasts'!I$21*$B101*'Demographic-Economic'!$E40*'Case 5 Assumptions'!$C$45</f>
        <v>164625.77634844161</v>
      </c>
      <c r="J101" s="166">
        <f ca="1">-'Case 5 Assumptions'!$C74*'Case 5 Assumptions'!$C$65*'Program Case 5 - Forecasts'!J$21*$B101*'Demographic-Economic'!$E40*'Case 5 Assumptions'!$C$45</f>
        <v>165684.82328703266</v>
      </c>
      <c r="K101" s="166">
        <f ca="1">-'Case 5 Assumptions'!$C74*'Case 5 Assumptions'!$C$65*'Program Case 5 - Forecasts'!K$21*$B101*'Demographic-Economic'!$E40*'Case 5 Assumptions'!$C$45</f>
        <v>166750.68313453125</v>
      </c>
      <c r="L101" s="166">
        <f ca="1">-'Case 5 Assumptions'!$C74*'Case 5 Assumptions'!$C$65*'Program Case 5 - Forecasts'!L$21*$B101*'Demographic-Economic'!$E40*'Case 5 Assumptions'!$C$45</f>
        <v>167823.39971877087</v>
      </c>
      <c r="M101" s="166">
        <f ca="1">-'Case 5 Assumptions'!$C74*'Case 5 Assumptions'!$C$65*'Program Case 5 - Forecasts'!M$21*$B101*'Demographic-Economic'!$E40*'Case 5 Assumptions'!$C$45</f>
        <v>168903.01714952185</v>
      </c>
      <c r="N101" s="166">
        <f ca="1">-'Case 5 Assumptions'!$C74*'Case 5 Assumptions'!$C$65*'Program Case 5 - Forecasts'!N$21*$B101*'Demographic-Economic'!$E40*'Case 5 Assumptions'!$C$45</f>
        <v>169623.39373805749</v>
      </c>
      <c r="O101" s="166">
        <f ca="1">-'Case 5 Assumptions'!$C74*'Case 5 Assumptions'!$C$65*'Program Case 5 - Forecasts'!O$21*$B101*'Demographic-Economic'!$E40*'Case 5 Assumptions'!$C$45</f>
        <v>170346.84275501198</v>
      </c>
      <c r="P101" s="166">
        <f ca="1">-'Case 5 Assumptions'!$C74*'Case 5 Assumptions'!$C$65*'Program Case 5 - Forecasts'!P$21*$B101*'Demographic-Economic'!$E40*'Case 5 Assumptions'!$C$45</f>
        <v>171073.37730437992</v>
      </c>
      <c r="Q101" s="166">
        <f ca="1">-'Case 5 Assumptions'!$C74*'Case 5 Assumptions'!$C$65*'Program Case 5 - Forecasts'!Q$21*$B101*'Demographic-Economic'!$E40*'Case 5 Assumptions'!$C$45</f>
        <v>171803.01054605783</v>
      </c>
      <c r="R101" s="166">
        <f ca="1">-'Case 5 Assumptions'!$C74*'Case 5 Assumptions'!$C$65*'Program Case 5 - Forecasts'!R$21*$B101*'Demographic-Economic'!$E40*'Case 5 Assumptions'!$C$45</f>
        <v>172535.75569605548</v>
      </c>
      <c r="S101" s="166">
        <f ca="1">-'Case 5 Assumptions'!$C74*'Case 5 Assumptions'!$C$65*'Program Case 5 - Forecasts'!S$21*$B101*'Demographic-Economic'!$E40*'Case 5 Assumptions'!$C$45</f>
        <v>173271.6260267859</v>
      </c>
      <c r="T101" s="166">
        <f ca="1">-'Case 5 Assumptions'!$C74*'Case 5 Assumptions'!$C$65*'Program Case 5 - Forecasts'!T$21*$B101*'Demographic-Economic'!$E40*'Case 5 Assumptions'!$C$45</f>
        <v>174010.63486720252</v>
      </c>
      <c r="U101" s="166">
        <f ca="1">-'Case 5 Assumptions'!$C74*'Case 5 Assumptions'!$C$65*'Program Case 5 - Forecasts'!U$21*$B101*'Demographic-Economic'!$E40*'Case 5 Assumptions'!$C$45</f>
        <v>174752.79560317021</v>
      </c>
      <c r="V101" s="166">
        <f ca="1">-'Case 5 Assumptions'!$C74*'Case 5 Assumptions'!$C$65*'Program Case 5 - Forecasts'!V$21*$B101*'Demographic-Economic'!$E40*'Case 5 Assumptions'!$C$45</f>
        <v>175498.12167761347</v>
      </c>
      <c r="W101" s="166">
        <f ca="1">-'Case 5 Assumptions'!$C74*'Case 5 Assumptions'!$C$65*'Program Case 5 - Forecasts'!W$21*$B101*'Demographic-Economic'!$E40*'Case 5 Assumptions'!$C$45</f>
        <v>176246.62659080222</v>
      </c>
      <c r="X101" s="166">
        <f ca="1">-'Case 5 Assumptions'!$C74*'Case 5 Assumptions'!$C$65*'Program Case 5 - Forecasts'!X$21*$B101*'Demographic-Economic'!$E40*'Case 5 Assumptions'!$C$45</f>
        <v>176620.70477230244</v>
      </c>
      <c r="Y101" s="166"/>
      <c r="Z101" s="166"/>
      <c r="AA101" s="166"/>
      <c r="AB101" s="166"/>
      <c r="AC101" s="166"/>
      <c r="AD101" s="166"/>
      <c r="AE101" s="166"/>
      <c r="AF101" s="166"/>
      <c r="AG101" s="166"/>
      <c r="AH101" s="166"/>
      <c r="AI101" s="166"/>
      <c r="AJ101" s="166"/>
      <c r="AK101" s="166"/>
      <c r="AL101" s="166"/>
      <c r="AM101" s="166"/>
      <c r="AN101" s="166"/>
      <c r="AO101" s="166"/>
      <c r="AP101" s="166"/>
      <c r="AQ101" s="166"/>
      <c r="AR101" s="166"/>
      <c r="AS101" s="166"/>
      <c r="AT101" s="166"/>
      <c r="AU101" s="166"/>
      <c r="AV101" s="166"/>
      <c r="AW101" s="166"/>
      <c r="AX101" s="166"/>
      <c r="AY101" s="166"/>
      <c r="AZ101" s="166"/>
      <c r="BA101" s="166"/>
      <c r="BB101" s="166"/>
      <c r="BC101" s="166"/>
      <c r="BD101" s="166"/>
      <c r="BE101" s="166"/>
      <c r="BF101" s="166"/>
      <c r="BG101" s="166"/>
      <c r="BH101" s="166"/>
      <c r="BI101" s="166"/>
      <c r="BJ101" s="166"/>
      <c r="BK101" s="166"/>
      <c r="BL101" s="166"/>
      <c r="BM101" s="166"/>
      <c r="BN101" s="166"/>
      <c r="BO101" s="166"/>
      <c r="BP101" s="166"/>
      <c r="BQ101" s="166"/>
      <c r="BR101" s="166"/>
      <c r="BS101" s="166"/>
      <c r="BT101" s="166"/>
      <c r="BU101" s="166"/>
      <c r="BV101" s="166"/>
      <c r="BW101" s="166"/>
      <c r="BX101" s="166"/>
      <c r="BY101" s="166"/>
      <c r="BZ101" s="166"/>
      <c r="CA101" s="166"/>
      <c r="CB101" s="166"/>
      <c r="CC101" s="166"/>
      <c r="CD101" s="166"/>
      <c r="CE101" s="166"/>
      <c r="CF101" s="166"/>
    </row>
    <row r="102" spans="2:84" x14ac:dyDescent="0.2">
      <c r="B102" s="180">
        <f>B101+50000</f>
        <v>125000</v>
      </c>
      <c r="C102" s="79"/>
      <c r="D102" s="152"/>
      <c r="E102" s="152"/>
      <c r="F102" s="153"/>
      <c r="G102" s="79"/>
      <c r="H102" s="166">
        <f ca="1">-'Case 5 Assumptions'!$C75*'Case 5 Assumptions'!$C$65*'Program Case 5 - Forecasts'!H$21*$B102*'Demographic-Economic'!$E41*'Case 5 Assumptions'!$C$45</f>
        <v>263865.07134160394</v>
      </c>
      <c r="I102" s="166">
        <f ca="1">-'Case 5 Assumptions'!$C75*'Case 5 Assumptions'!$C$65*'Program Case 5 - Forecasts'!I$21*$B102*'Demographic-Economic'!$E41*'Case 5 Assumptions'!$C$45</f>
        <v>265562.53028275148</v>
      </c>
      <c r="J102" s="166">
        <f ca="1">-'Case 5 Assumptions'!$C75*'Case 5 Assumptions'!$C$65*'Program Case 5 - Forecasts'!J$21*$B102*'Demographic-Economic'!$E41*'Case 5 Assumptions'!$C$45</f>
        <v>267270.90907335572</v>
      </c>
      <c r="K102" s="166">
        <f ca="1">-'Case 5 Assumptions'!$C75*'Case 5 Assumptions'!$C$65*'Program Case 5 - Forecasts'!K$21*$B102*'Demographic-Economic'!$E41*'Case 5 Assumptions'!$C$45</f>
        <v>268990.27796142962</v>
      </c>
      <c r="L102" s="166">
        <f ca="1">-'Case 5 Assumptions'!$C75*'Case 5 Assumptions'!$C$65*'Program Case 5 - Forecasts'!L$21*$B102*'Demographic-Economic'!$E41*'Case 5 Assumptions'!$C$45</f>
        <v>270720.70764689991</v>
      </c>
      <c r="M102" s="166">
        <f ca="1">-'Case 5 Assumptions'!$C75*'Case 5 Assumptions'!$C$65*'Program Case 5 - Forecasts'!M$21*$B102*'Demographic-Economic'!$E41*'Case 5 Assumptions'!$C$45</f>
        <v>272462.26928449399</v>
      </c>
      <c r="N102" s="166">
        <f ca="1">-'Case 5 Assumptions'!$C75*'Case 5 Assumptions'!$C$65*'Program Case 5 - Forecasts'!N$21*$B102*'Demographic-Economic'!$E41*'Case 5 Assumptions'!$C$45</f>
        <v>273624.32928415696</v>
      </c>
      <c r="O102" s="166">
        <f ca="1">-'Case 5 Assumptions'!$C75*'Case 5 Assumptions'!$C$65*'Program Case 5 - Forecasts'!O$21*$B102*'Demographic-Economic'!$E41*'Case 5 Assumptions'!$C$45</f>
        <v>274791.34550564078</v>
      </c>
      <c r="P102" s="166">
        <f ca="1">-'Case 5 Assumptions'!$C75*'Case 5 Assumptions'!$C$65*'Program Case 5 - Forecasts'!P$21*$B102*'Demographic-Economic'!$E41*'Case 5 Assumptions'!$C$45</f>
        <v>275963.33908737259</v>
      </c>
      <c r="Q102" s="166">
        <f ca="1">-'Case 5 Assumptions'!$C75*'Case 5 Assumptions'!$C$65*'Program Case 5 - Forecasts'!Q$21*$B102*'Demographic-Economic'!$E41*'Case 5 Assumptions'!$C$45</f>
        <v>277140.33125795634</v>
      </c>
      <c r="R102" s="166">
        <f ca="1">-'Case 5 Assumptions'!$C75*'Case 5 Assumptions'!$C$65*'Program Case 5 - Forecasts'!R$21*$B102*'Demographic-Economic'!$E41*'Case 5 Assumptions'!$C$45</f>
        <v>278322.34333651414</v>
      </c>
      <c r="S102" s="166">
        <f ca="1">-'Case 5 Assumptions'!$C75*'Case 5 Assumptions'!$C$65*'Program Case 5 - Forecasts'!S$21*$B102*'Demographic-Economic'!$E41*'Case 5 Assumptions'!$C$45</f>
        <v>279509.3967331532</v>
      </c>
      <c r="T102" s="166">
        <f ca="1">-'Case 5 Assumptions'!$C75*'Case 5 Assumptions'!$C$65*'Program Case 5 - Forecasts'!T$21*$B102*'Demographic-Economic'!$E41*'Case 5 Assumptions'!$C$45</f>
        <v>280701.51294918841</v>
      </c>
      <c r="U102" s="166">
        <f ca="1">-'Case 5 Assumptions'!$C75*'Case 5 Assumptions'!$C$65*'Program Case 5 - Forecasts'!U$21*$B102*'Demographic-Economic'!$E41*'Case 5 Assumptions'!$C$45</f>
        <v>281898.71357773966</v>
      </c>
      <c r="V102" s="166">
        <f ca="1">-'Case 5 Assumptions'!$C75*'Case 5 Assumptions'!$C$65*'Program Case 5 - Forecasts'!V$21*$B102*'Demographic-Economic'!$E41*'Case 5 Assumptions'!$C$45</f>
        <v>283101.02030397137</v>
      </c>
      <c r="W102" s="166">
        <f ca="1">-'Case 5 Assumptions'!$C75*'Case 5 Assumptions'!$C$65*'Program Case 5 - Forecasts'!W$21*$B102*'Demographic-Economic'!$E41*'Case 5 Assumptions'!$C$45</f>
        <v>284308.45490555384</v>
      </c>
      <c r="X102" s="166">
        <f ca="1">-'Case 5 Assumptions'!$C75*'Case 5 Assumptions'!$C$65*'Program Case 5 - Forecasts'!X$21*$B102*'Demographic-Economic'!$E41*'Case 5 Assumptions'!$C$45</f>
        <v>284911.89107822528</v>
      </c>
      <c r="Y102" s="166"/>
      <c r="Z102" s="166"/>
      <c r="AA102" s="166"/>
      <c r="AB102" s="166"/>
      <c r="AC102" s="166"/>
      <c r="AD102" s="166"/>
      <c r="AE102" s="166"/>
      <c r="AF102" s="166"/>
      <c r="AG102" s="166"/>
      <c r="AH102" s="166"/>
      <c r="AI102" s="166"/>
      <c r="AJ102" s="166"/>
      <c r="AK102" s="166"/>
      <c r="AL102" s="166"/>
      <c r="AM102" s="166"/>
      <c r="AN102" s="166"/>
      <c r="AO102" s="166"/>
      <c r="AP102" s="166"/>
      <c r="AQ102" s="166"/>
      <c r="AR102" s="166"/>
      <c r="AS102" s="166"/>
      <c r="AT102" s="166"/>
      <c r="AU102" s="166"/>
      <c r="AV102" s="166"/>
      <c r="AW102" s="166"/>
      <c r="AX102" s="166"/>
      <c r="AY102" s="166"/>
      <c r="AZ102" s="166"/>
      <c r="BA102" s="166"/>
      <c r="BB102" s="166"/>
      <c r="BC102" s="166"/>
      <c r="BD102" s="166"/>
      <c r="BE102" s="166"/>
      <c r="BF102" s="166"/>
      <c r="BG102" s="166"/>
      <c r="BH102" s="166"/>
      <c r="BI102" s="166"/>
      <c r="BJ102" s="166"/>
      <c r="BK102" s="166"/>
      <c r="BL102" s="166"/>
      <c r="BM102" s="166"/>
      <c r="BN102" s="166"/>
      <c r="BO102" s="166"/>
      <c r="BP102" s="166"/>
      <c r="BQ102" s="166"/>
      <c r="BR102" s="166"/>
      <c r="BS102" s="166"/>
      <c r="BT102" s="166"/>
      <c r="BU102" s="166"/>
      <c r="BV102" s="166"/>
      <c r="BW102" s="166"/>
      <c r="BX102" s="166"/>
      <c r="BY102" s="166"/>
      <c r="BZ102" s="166"/>
      <c r="CA102" s="166"/>
      <c r="CB102" s="166"/>
      <c r="CC102" s="166"/>
      <c r="CD102" s="166"/>
      <c r="CE102" s="166"/>
      <c r="CF102" s="166"/>
    </row>
    <row r="103" spans="2:84" x14ac:dyDescent="0.2">
      <c r="B103" s="180">
        <f>B102+50000</f>
        <v>175000</v>
      </c>
      <c r="C103" s="79"/>
      <c r="D103" s="152"/>
      <c r="E103" s="152"/>
      <c r="F103" s="153"/>
      <c r="G103" s="79"/>
      <c r="H103" s="166">
        <f ca="1">-'Case 5 Assumptions'!$C76*'Case 5 Assumptions'!$C$65*'Program Case 5 - Forecasts'!H$21*$B103*'Demographic-Economic'!$E42*'Case 5 Assumptions'!$C$45</f>
        <v>544077.33902221627</v>
      </c>
      <c r="I103" s="166">
        <f ca="1">-'Case 5 Assumptions'!$C76*'Case 5 Assumptions'!$C$65*'Program Case 5 - Forecasts'!I$21*$B103*'Demographic-Economic'!$E42*'Case 5 Assumptions'!$C$45</f>
        <v>547577.41934396315</v>
      </c>
      <c r="J103" s="166">
        <f ca="1">-'Case 5 Assumptions'!$C76*'Case 5 Assumptions'!$C$65*'Program Case 5 - Forecasts'!J$21*$B103*'Demographic-Economic'!$E42*'Case 5 Assumptions'!$C$45</f>
        <v>551100.01588054909</v>
      </c>
      <c r="K103" s="166">
        <f ca="1">-'Case 5 Assumptions'!$C76*'Case 5 Assumptions'!$C$65*'Program Case 5 - Forecasts'!K$21*$B103*'Demographic-Economic'!$E42*'Case 5 Assumptions'!$C$45</f>
        <v>554645.27348006575</v>
      </c>
      <c r="L103" s="166">
        <f ca="1">-'Case 5 Assumptions'!$C76*'Case 5 Assumptions'!$C$65*'Program Case 5 - Forecasts'!L$21*$B103*'Demographic-Economic'!$E42*'Case 5 Assumptions'!$C$45</f>
        <v>558213.33792242943</v>
      </c>
      <c r="M103" s="166">
        <f ca="1">-'Case 5 Assumptions'!$C76*'Case 5 Assumptions'!$C$65*'Program Case 5 - Forecasts'!M$21*$B103*'Demographic-Economic'!$E42*'Case 5 Assumptions'!$C$45</f>
        <v>561804.35592533392</v>
      </c>
      <c r="N103" s="166">
        <f ca="1">-'Case 5 Assumptions'!$C76*'Case 5 Assumptions'!$C$65*'Program Case 5 - Forecasts'!N$21*$B103*'Demographic-Economic'!$E42*'Case 5 Assumptions'!$C$45</f>
        <v>564200.46886739996</v>
      </c>
      <c r="O103" s="166">
        <f ca="1">-'Case 5 Assumptions'!$C76*'Case 5 Assumptions'!$C$65*'Program Case 5 - Forecasts'!O$21*$B103*'Demographic-Economic'!$E42*'Case 5 Assumptions'!$C$45</f>
        <v>566606.80130523385</v>
      </c>
      <c r="P103" s="166">
        <f ca="1">-'Case 5 Assumptions'!$C76*'Case 5 Assumptions'!$C$65*'Program Case 5 - Forecasts'!P$21*$B103*'Demographic-Economic'!$E42*'Case 5 Assumptions'!$C$45</f>
        <v>569023.3968252762</v>
      </c>
      <c r="Q103" s="166">
        <f ca="1">-'Case 5 Assumptions'!$C76*'Case 5 Assumptions'!$C$65*'Program Case 5 - Forecasts'!Q$21*$B103*'Demographic-Economic'!$E42*'Case 5 Assumptions'!$C$45</f>
        <v>571450.29919990746</v>
      </c>
      <c r="R103" s="166">
        <f ca="1">-'Case 5 Assumptions'!$C76*'Case 5 Assumptions'!$C$65*'Program Case 5 - Forecasts'!R$21*$B103*'Demographic-Economic'!$E42*'Case 5 Assumptions'!$C$45</f>
        <v>573887.55238815234</v>
      </c>
      <c r="S103" s="166">
        <f ca="1">-'Case 5 Assumptions'!$C76*'Case 5 Assumptions'!$C$65*'Program Case 5 - Forecasts'!S$21*$B103*'Demographic-Economic'!$E42*'Case 5 Assumptions'!$C$45</f>
        <v>576335.20053664327</v>
      </c>
      <c r="T103" s="166">
        <f ca="1">-'Case 5 Assumptions'!$C76*'Case 5 Assumptions'!$C$65*'Program Case 5 - Forecasts'!T$21*$B103*'Demographic-Economic'!$E42*'Case 5 Assumptions'!$C$45</f>
        <v>578793.28798007744</v>
      </c>
      <c r="U103" s="166">
        <f ca="1">-'Case 5 Assumptions'!$C76*'Case 5 Assumptions'!$C$65*'Program Case 5 - Forecasts'!U$21*$B103*'Demographic-Economic'!$E42*'Case 5 Assumptions'!$C$45</f>
        <v>581261.85924245045</v>
      </c>
      <c r="V103" s="166">
        <f ca="1">-'Case 5 Assumptions'!$C76*'Case 5 Assumptions'!$C$65*'Program Case 5 - Forecasts'!V$21*$B103*'Demographic-Economic'!$E42*'Case 5 Assumptions'!$C$45</f>
        <v>583740.95903754921</v>
      </c>
      <c r="W103" s="166">
        <f ca="1">-'Case 5 Assumptions'!$C76*'Case 5 Assumptions'!$C$65*'Program Case 5 - Forecasts'!W$21*$B103*'Demographic-Economic'!$E42*'Case 5 Assumptions'!$C$45</f>
        <v>586230.63226990285</v>
      </c>
      <c r="X103" s="166">
        <f ca="1">-'Case 5 Assumptions'!$C76*'Case 5 Assumptions'!$C$65*'Program Case 5 - Forecasts'!X$21*$B103*'Demographic-Economic'!$E42*'Case 5 Assumptions'!$C$45</f>
        <v>587474.88921314885</v>
      </c>
      <c r="Y103" s="166"/>
      <c r="Z103" s="166"/>
      <c r="AA103" s="166"/>
      <c r="AB103" s="166"/>
      <c r="AC103" s="166"/>
      <c r="AD103" s="166"/>
      <c r="AE103" s="166"/>
      <c r="AF103" s="166"/>
      <c r="AG103" s="166"/>
      <c r="AH103" s="166"/>
      <c r="AI103" s="166"/>
      <c r="AJ103" s="166"/>
      <c r="AK103" s="166"/>
      <c r="AL103" s="166"/>
      <c r="AM103" s="166"/>
      <c r="AN103" s="166"/>
      <c r="AO103" s="166"/>
      <c r="AP103" s="166"/>
      <c r="AQ103" s="166"/>
      <c r="AR103" s="166"/>
      <c r="AS103" s="166"/>
      <c r="AT103" s="166"/>
      <c r="AU103" s="166"/>
      <c r="AV103" s="166"/>
      <c r="AW103" s="166"/>
      <c r="AX103" s="166"/>
      <c r="AY103" s="166"/>
      <c r="AZ103" s="166"/>
      <c r="BA103" s="166"/>
      <c r="BB103" s="166"/>
      <c r="BC103" s="166"/>
      <c r="BD103" s="166"/>
      <c r="BE103" s="166"/>
      <c r="BF103" s="166"/>
      <c r="BG103" s="166"/>
      <c r="BH103" s="166"/>
      <c r="BI103" s="166"/>
      <c r="BJ103" s="166"/>
      <c r="BK103" s="166"/>
      <c r="BL103" s="166"/>
      <c r="BM103" s="166"/>
      <c r="BN103" s="166"/>
      <c r="BO103" s="166"/>
      <c r="BP103" s="166"/>
      <c r="BQ103" s="166"/>
      <c r="BR103" s="166"/>
      <c r="BS103" s="166"/>
      <c r="BT103" s="166"/>
      <c r="BU103" s="166"/>
      <c r="BV103" s="166"/>
      <c r="BW103" s="166"/>
      <c r="BX103" s="166"/>
      <c r="BY103" s="166"/>
      <c r="BZ103" s="166"/>
      <c r="CA103" s="166"/>
      <c r="CB103" s="166"/>
      <c r="CC103" s="166"/>
      <c r="CD103" s="166"/>
      <c r="CE103" s="166"/>
      <c r="CF103" s="166"/>
    </row>
    <row r="104" spans="2:84" x14ac:dyDescent="0.2">
      <c r="B104" s="180">
        <f>B103+50000</f>
        <v>225000</v>
      </c>
      <c r="C104" s="79"/>
      <c r="D104" s="152"/>
      <c r="E104" s="152"/>
      <c r="F104" s="153"/>
      <c r="G104" s="79"/>
      <c r="H104" s="166">
        <f ca="1">-'Case 5 Assumptions'!$C77*'Case 5 Assumptions'!$C$65*'Program Case 5 - Forecasts'!H$21*$B104*'Demographic-Economic'!$E43*'Case 5 Assumptions'!$C$45</f>
        <v>255869.16008882804</v>
      </c>
      <c r="I104" s="166">
        <f ca="1">-'Case 5 Assumptions'!$C77*'Case 5 Assumptions'!$C$65*'Program Case 5 - Forecasts'!I$21*$B104*'Demographic-Economic'!$E43*'Case 5 Assumptions'!$C$45</f>
        <v>257515.18088024389</v>
      </c>
      <c r="J104" s="166">
        <f ca="1">-'Case 5 Assumptions'!$C77*'Case 5 Assumptions'!$C$65*'Program Case 5 - Forecasts'!J$21*$B104*'Demographic-Economic'!$E43*'Case 5 Assumptions'!$C$45</f>
        <v>259171.79061658739</v>
      </c>
      <c r="K104" s="166">
        <f ca="1">-'Case 5 Assumptions'!$C77*'Case 5 Assumptions'!$C$65*'Program Case 5 - Forecasts'!K$21*$B104*'Demographic-Economic'!$E43*'Case 5 Assumptions'!$C$45</f>
        <v>260839.05741714389</v>
      </c>
      <c r="L104" s="166">
        <f ca="1">-'Case 5 Assumptions'!$C77*'Case 5 Assumptions'!$C$65*'Program Case 5 - Forecasts'!L$21*$B104*'Demographic-Economic'!$E43*'Case 5 Assumptions'!$C$45</f>
        <v>262517.04983941815</v>
      </c>
      <c r="M104" s="166">
        <f ca="1">-'Case 5 Assumptions'!$C77*'Case 5 Assumptions'!$C$65*'Program Case 5 - Forecasts'!M$21*$B104*'Demographic-Economic'!$E43*'Case 5 Assumptions'!$C$45</f>
        <v>264205.83688193368</v>
      </c>
      <c r="N104" s="166">
        <f ca="1">-'Case 5 Assumptions'!$C77*'Case 5 Assumptions'!$C$65*'Program Case 5 - Forecasts'!N$21*$B104*'Demographic-Economic'!$E43*'Case 5 Assumptions'!$C$45</f>
        <v>265332.68294221291</v>
      </c>
      <c r="O104" s="166">
        <f ca="1">-'Case 5 Assumptions'!$C77*'Case 5 Assumptions'!$C$65*'Program Case 5 - Forecasts'!O$21*$B104*'Demographic-Economic'!$E43*'Case 5 Assumptions'!$C$45</f>
        <v>266464.33503577294</v>
      </c>
      <c r="P104" s="166">
        <f ca="1">-'Case 5 Assumptions'!$C77*'Case 5 Assumptions'!$C$65*'Program Case 5 - Forecasts'!P$21*$B104*'Demographic-Economic'!$E43*'Case 5 Assumptions'!$C$45</f>
        <v>267600.81366048258</v>
      </c>
      <c r="Q104" s="166">
        <f ca="1">-'Case 5 Assumptions'!$C77*'Case 5 Assumptions'!$C$65*'Program Case 5 - Forecasts'!Q$21*$B104*'Demographic-Economic'!$E43*'Case 5 Assumptions'!$C$45</f>
        <v>268742.13940165465</v>
      </c>
      <c r="R104" s="166">
        <f ca="1">-'Case 5 Assumptions'!$C77*'Case 5 Assumptions'!$C$65*'Program Case 5 - Forecasts'!R$21*$B104*'Demographic-Economic'!$E43*'Case 5 Assumptions'!$C$45</f>
        <v>269888.33293237735</v>
      </c>
      <c r="S104" s="166">
        <f ca="1">-'Case 5 Assumptions'!$C77*'Case 5 Assumptions'!$C$65*'Program Case 5 - Forecasts'!S$21*$B104*'Demographic-Economic'!$E43*'Case 5 Assumptions'!$C$45</f>
        <v>271039.41501396679</v>
      </c>
      <c r="T104" s="166">
        <f ca="1">-'Case 5 Assumptions'!$C77*'Case 5 Assumptions'!$C$65*'Program Case 5 - Forecasts'!T$21*$B104*'Demographic-Economic'!$E43*'Case 5 Assumptions'!$C$45</f>
        <v>272195.40649618272</v>
      </c>
      <c r="U104" s="166">
        <f ca="1">-'Case 5 Assumptions'!$C77*'Case 5 Assumptions'!$C$65*'Program Case 5 - Forecasts'!U$21*$B104*'Demographic-Economic'!$E43*'Case 5 Assumptions'!$C$45</f>
        <v>273356.32831780816</v>
      </c>
      <c r="V104" s="166">
        <f ca="1">-'Case 5 Assumptions'!$C77*'Case 5 Assumptions'!$C$65*'Program Case 5 - Forecasts'!V$21*$B104*'Demographic-Economic'!$E43*'Case 5 Assumptions'!$C$45</f>
        <v>274522.20150688145</v>
      </c>
      <c r="W104" s="166">
        <f ca="1">-'Case 5 Assumptions'!$C77*'Case 5 Assumptions'!$C$65*'Program Case 5 - Forecasts'!W$21*$B104*'Demographic-Economic'!$E43*'Case 5 Assumptions'!$C$45</f>
        <v>275693.04718114313</v>
      </c>
      <c r="X104" s="166">
        <f ca="1">-'Case 5 Assumptions'!$C77*'Case 5 Assumptions'!$C$65*'Program Case 5 - Forecasts'!X$21*$B104*'Demographic-Economic'!$E43*'Case 5 Assumptions'!$C$45</f>
        <v>276278.1974091882</v>
      </c>
      <c r="Y104" s="166"/>
      <c r="Z104" s="166"/>
      <c r="AA104" s="166"/>
      <c r="AB104" s="166"/>
      <c r="AC104" s="166"/>
      <c r="AD104" s="166"/>
      <c r="AE104" s="166"/>
      <c r="AF104" s="166"/>
      <c r="AG104" s="166"/>
      <c r="AH104" s="166"/>
      <c r="AI104" s="166"/>
      <c r="AJ104" s="166"/>
      <c r="AK104" s="166"/>
      <c r="AL104" s="166"/>
      <c r="AM104" s="166"/>
      <c r="AN104" s="166"/>
      <c r="AO104" s="166"/>
      <c r="AP104" s="166"/>
      <c r="AQ104" s="166"/>
      <c r="AR104" s="166"/>
      <c r="AS104" s="166"/>
      <c r="AT104" s="166"/>
      <c r="AU104" s="166"/>
      <c r="AV104" s="166"/>
      <c r="AW104" s="166"/>
      <c r="AX104" s="166"/>
      <c r="AY104" s="166"/>
      <c r="AZ104" s="166"/>
      <c r="BA104" s="166"/>
      <c r="BB104" s="166"/>
      <c r="BC104" s="166"/>
      <c r="BD104" s="166"/>
      <c r="BE104" s="166"/>
      <c r="BF104" s="166"/>
      <c r="BG104" s="166"/>
      <c r="BH104" s="166"/>
      <c r="BI104" s="166"/>
      <c r="BJ104" s="166"/>
      <c r="BK104" s="166"/>
      <c r="BL104" s="166"/>
      <c r="BM104" s="166"/>
      <c r="BN104" s="166"/>
      <c r="BO104" s="166"/>
      <c r="BP104" s="166"/>
      <c r="BQ104" s="166"/>
      <c r="BR104" s="166"/>
      <c r="BS104" s="166"/>
      <c r="BT104" s="166"/>
      <c r="BU104" s="166"/>
      <c r="BV104" s="166"/>
      <c r="BW104" s="166"/>
      <c r="BX104" s="166"/>
      <c r="BY104" s="166"/>
      <c r="BZ104" s="166"/>
      <c r="CA104" s="166"/>
      <c r="CB104" s="166"/>
      <c r="CC104" s="166"/>
      <c r="CD104" s="166"/>
      <c r="CE104" s="166"/>
      <c r="CF104" s="166"/>
    </row>
    <row r="105" spans="2:84" x14ac:dyDescent="0.2">
      <c r="B105" s="180">
        <f t="shared" ref="B105:B112" si="60">B104+50000</f>
        <v>275000</v>
      </c>
      <c r="C105" s="79"/>
      <c r="D105" s="152"/>
      <c r="E105" s="152"/>
      <c r="F105" s="153"/>
      <c r="G105" s="79"/>
      <c r="H105" s="166">
        <f ca="1">-'Case 5 Assumptions'!$C78*'Case 5 Assumptions'!$C$65*'Program Case 5 - Forecasts'!H$21*$B105*'Demographic-Economic'!$E44*'Case 5 Assumptions'!$C$45</f>
        <v>0</v>
      </c>
      <c r="I105" s="166">
        <f ca="1">-'Case 5 Assumptions'!$C78*'Case 5 Assumptions'!$C$65*'Program Case 5 - Forecasts'!I$21*$B105*'Demographic-Economic'!$E44*'Case 5 Assumptions'!$C$45</f>
        <v>0</v>
      </c>
      <c r="J105" s="166">
        <f ca="1">-'Case 5 Assumptions'!$C78*'Case 5 Assumptions'!$C$65*'Program Case 5 - Forecasts'!J$21*$B105*'Demographic-Economic'!$E44*'Case 5 Assumptions'!$C$45</f>
        <v>0</v>
      </c>
      <c r="K105" s="166">
        <f ca="1">-'Case 5 Assumptions'!$C78*'Case 5 Assumptions'!$C$65*'Program Case 5 - Forecasts'!K$21*$B105*'Demographic-Economic'!$E44*'Case 5 Assumptions'!$C$45</f>
        <v>0</v>
      </c>
      <c r="L105" s="166">
        <f ca="1">-'Case 5 Assumptions'!$C78*'Case 5 Assumptions'!$C$65*'Program Case 5 - Forecasts'!L$21*$B105*'Demographic-Economic'!$E44*'Case 5 Assumptions'!$C$45</f>
        <v>0</v>
      </c>
      <c r="M105" s="166">
        <f ca="1">-'Case 5 Assumptions'!$C78*'Case 5 Assumptions'!$C$65*'Program Case 5 - Forecasts'!M$21*$B105*'Demographic-Economic'!$E44*'Case 5 Assumptions'!$C$45</f>
        <v>0</v>
      </c>
      <c r="N105" s="166">
        <f ca="1">-'Case 5 Assumptions'!$C78*'Case 5 Assumptions'!$C$65*'Program Case 5 - Forecasts'!N$21*$B105*'Demographic-Economic'!$E44*'Case 5 Assumptions'!$C$45</f>
        <v>0</v>
      </c>
      <c r="O105" s="166">
        <f ca="1">-'Case 5 Assumptions'!$C78*'Case 5 Assumptions'!$C$65*'Program Case 5 - Forecasts'!O$21*$B105*'Demographic-Economic'!$E44*'Case 5 Assumptions'!$C$45</f>
        <v>0</v>
      </c>
      <c r="P105" s="166">
        <f ca="1">-'Case 5 Assumptions'!$C78*'Case 5 Assumptions'!$C$65*'Program Case 5 - Forecasts'!P$21*$B105*'Demographic-Economic'!$E44*'Case 5 Assumptions'!$C$45</f>
        <v>0</v>
      </c>
      <c r="Q105" s="166">
        <f ca="1">-'Case 5 Assumptions'!$C78*'Case 5 Assumptions'!$C$65*'Program Case 5 - Forecasts'!Q$21*$B105*'Demographic-Economic'!$E44*'Case 5 Assumptions'!$C$45</f>
        <v>0</v>
      </c>
      <c r="R105" s="166">
        <f ca="1">-'Case 5 Assumptions'!$C78*'Case 5 Assumptions'!$C$65*'Program Case 5 - Forecasts'!R$21*$B105*'Demographic-Economic'!$E44*'Case 5 Assumptions'!$C$45</f>
        <v>0</v>
      </c>
      <c r="S105" s="166">
        <f ca="1">-'Case 5 Assumptions'!$C78*'Case 5 Assumptions'!$C$65*'Program Case 5 - Forecasts'!S$21*$B105*'Demographic-Economic'!$E44*'Case 5 Assumptions'!$C$45</f>
        <v>0</v>
      </c>
      <c r="T105" s="166">
        <f ca="1">-'Case 5 Assumptions'!$C78*'Case 5 Assumptions'!$C$65*'Program Case 5 - Forecasts'!T$21*$B105*'Demographic-Economic'!$E44*'Case 5 Assumptions'!$C$45</f>
        <v>0</v>
      </c>
      <c r="U105" s="166">
        <f ca="1">-'Case 5 Assumptions'!$C78*'Case 5 Assumptions'!$C$65*'Program Case 5 - Forecasts'!U$21*$B105*'Demographic-Economic'!$E44*'Case 5 Assumptions'!$C$45</f>
        <v>0</v>
      </c>
      <c r="V105" s="166">
        <f ca="1">-'Case 5 Assumptions'!$C78*'Case 5 Assumptions'!$C$65*'Program Case 5 - Forecasts'!V$21*$B105*'Demographic-Economic'!$E44*'Case 5 Assumptions'!$C$45</f>
        <v>0</v>
      </c>
      <c r="W105" s="166">
        <f ca="1">-'Case 5 Assumptions'!$C78*'Case 5 Assumptions'!$C$65*'Program Case 5 - Forecasts'!W$21*$B105*'Demographic-Economic'!$E44*'Case 5 Assumptions'!$C$45</f>
        <v>0</v>
      </c>
      <c r="X105" s="166">
        <f ca="1">-'Case 5 Assumptions'!$C78*'Case 5 Assumptions'!$C$65*'Program Case 5 - Forecasts'!X$21*$B105*'Demographic-Economic'!$E44*'Case 5 Assumptions'!$C$45</f>
        <v>0</v>
      </c>
      <c r="Y105" s="166"/>
      <c r="Z105" s="166"/>
      <c r="AA105" s="166"/>
      <c r="AB105" s="166"/>
      <c r="AC105" s="166"/>
      <c r="AD105" s="166"/>
      <c r="AE105" s="166"/>
      <c r="AF105" s="166"/>
      <c r="AG105" s="166"/>
      <c r="AH105" s="166"/>
      <c r="AI105" s="166"/>
      <c r="AJ105" s="166"/>
      <c r="AK105" s="166"/>
      <c r="AL105" s="166"/>
      <c r="AM105" s="166"/>
      <c r="AN105" s="166"/>
      <c r="AO105" s="166"/>
      <c r="AP105" s="166"/>
      <c r="AQ105" s="166"/>
      <c r="AR105" s="166"/>
      <c r="AS105" s="166"/>
      <c r="AT105" s="166"/>
      <c r="AU105" s="166"/>
      <c r="AV105" s="166"/>
      <c r="AW105" s="166"/>
      <c r="AX105" s="166"/>
      <c r="AY105" s="166"/>
      <c r="AZ105" s="166"/>
      <c r="BA105" s="166"/>
      <c r="BB105" s="166"/>
      <c r="BC105" s="166"/>
      <c r="BD105" s="166"/>
      <c r="BE105" s="166"/>
      <c r="BF105" s="166"/>
      <c r="BG105" s="166"/>
      <c r="BH105" s="166"/>
      <c r="BI105" s="166"/>
      <c r="BJ105" s="166"/>
      <c r="BK105" s="166"/>
      <c r="BL105" s="166"/>
      <c r="BM105" s="166"/>
      <c r="BN105" s="166"/>
      <c r="BO105" s="166"/>
      <c r="BP105" s="166"/>
      <c r="BQ105" s="166"/>
      <c r="BR105" s="166"/>
      <c r="BS105" s="166"/>
      <c r="BT105" s="166"/>
      <c r="BU105" s="166"/>
      <c r="BV105" s="166"/>
      <c r="BW105" s="166"/>
      <c r="BX105" s="166"/>
      <c r="BY105" s="166"/>
      <c r="BZ105" s="166"/>
      <c r="CA105" s="166"/>
      <c r="CB105" s="166"/>
      <c r="CC105" s="166"/>
      <c r="CD105" s="166"/>
      <c r="CE105" s="166"/>
      <c r="CF105" s="166"/>
    </row>
    <row r="106" spans="2:84" x14ac:dyDescent="0.2">
      <c r="B106" s="180">
        <f t="shared" si="60"/>
        <v>325000</v>
      </c>
      <c r="C106" s="79"/>
      <c r="D106" s="152"/>
      <c r="E106" s="152"/>
      <c r="F106" s="153"/>
      <c r="G106" s="79"/>
      <c r="H106" s="166">
        <f ca="1">-'Case 5 Assumptions'!$C79*'Case 5 Assumptions'!$C$65*'Program Case 5 - Forecasts'!H$21*$B106*'Demographic-Economic'!$E45*'Case 5 Assumptions'!$C$45</f>
        <v>0</v>
      </c>
      <c r="I106" s="166">
        <f ca="1">-'Case 5 Assumptions'!$C79*'Case 5 Assumptions'!$C$65*'Program Case 5 - Forecasts'!I$21*$B106*'Demographic-Economic'!$E45*'Case 5 Assumptions'!$C$45</f>
        <v>0</v>
      </c>
      <c r="J106" s="166">
        <f ca="1">-'Case 5 Assumptions'!$C79*'Case 5 Assumptions'!$C$65*'Program Case 5 - Forecasts'!J$21*$B106*'Demographic-Economic'!$E45*'Case 5 Assumptions'!$C$45</f>
        <v>0</v>
      </c>
      <c r="K106" s="166">
        <f ca="1">-'Case 5 Assumptions'!$C79*'Case 5 Assumptions'!$C$65*'Program Case 5 - Forecasts'!K$21*$B106*'Demographic-Economic'!$E45*'Case 5 Assumptions'!$C$45</f>
        <v>0</v>
      </c>
      <c r="L106" s="166">
        <f ca="1">-'Case 5 Assumptions'!$C79*'Case 5 Assumptions'!$C$65*'Program Case 5 - Forecasts'!L$21*$B106*'Demographic-Economic'!$E45*'Case 5 Assumptions'!$C$45</f>
        <v>0</v>
      </c>
      <c r="M106" s="166">
        <f ca="1">-'Case 5 Assumptions'!$C79*'Case 5 Assumptions'!$C$65*'Program Case 5 - Forecasts'!M$21*$B106*'Demographic-Economic'!$E45*'Case 5 Assumptions'!$C$45</f>
        <v>0</v>
      </c>
      <c r="N106" s="166">
        <f ca="1">-'Case 5 Assumptions'!$C79*'Case 5 Assumptions'!$C$65*'Program Case 5 - Forecasts'!N$21*$B106*'Demographic-Economic'!$E45*'Case 5 Assumptions'!$C$45</f>
        <v>0</v>
      </c>
      <c r="O106" s="166">
        <f ca="1">-'Case 5 Assumptions'!$C79*'Case 5 Assumptions'!$C$65*'Program Case 5 - Forecasts'!O$21*$B106*'Demographic-Economic'!$E45*'Case 5 Assumptions'!$C$45</f>
        <v>0</v>
      </c>
      <c r="P106" s="166">
        <f ca="1">-'Case 5 Assumptions'!$C79*'Case 5 Assumptions'!$C$65*'Program Case 5 - Forecasts'!P$21*$B106*'Demographic-Economic'!$E45*'Case 5 Assumptions'!$C$45</f>
        <v>0</v>
      </c>
      <c r="Q106" s="166">
        <f ca="1">-'Case 5 Assumptions'!$C79*'Case 5 Assumptions'!$C$65*'Program Case 5 - Forecasts'!Q$21*$B106*'Demographic-Economic'!$E45*'Case 5 Assumptions'!$C$45</f>
        <v>0</v>
      </c>
      <c r="R106" s="166">
        <f ca="1">-'Case 5 Assumptions'!$C79*'Case 5 Assumptions'!$C$65*'Program Case 5 - Forecasts'!R$21*$B106*'Demographic-Economic'!$E45*'Case 5 Assumptions'!$C$45</f>
        <v>0</v>
      </c>
      <c r="S106" s="166">
        <f ca="1">-'Case 5 Assumptions'!$C79*'Case 5 Assumptions'!$C$65*'Program Case 5 - Forecasts'!S$21*$B106*'Demographic-Economic'!$E45*'Case 5 Assumptions'!$C$45</f>
        <v>0</v>
      </c>
      <c r="T106" s="166">
        <f ca="1">-'Case 5 Assumptions'!$C79*'Case 5 Assumptions'!$C$65*'Program Case 5 - Forecasts'!T$21*$B106*'Demographic-Economic'!$E45*'Case 5 Assumptions'!$C$45</f>
        <v>0</v>
      </c>
      <c r="U106" s="166">
        <f ca="1">-'Case 5 Assumptions'!$C79*'Case 5 Assumptions'!$C$65*'Program Case 5 - Forecasts'!U$21*$B106*'Demographic-Economic'!$E45*'Case 5 Assumptions'!$C$45</f>
        <v>0</v>
      </c>
      <c r="V106" s="166">
        <f ca="1">-'Case 5 Assumptions'!$C79*'Case 5 Assumptions'!$C$65*'Program Case 5 - Forecasts'!V$21*$B106*'Demographic-Economic'!$E45*'Case 5 Assumptions'!$C$45</f>
        <v>0</v>
      </c>
      <c r="W106" s="166">
        <f ca="1">-'Case 5 Assumptions'!$C79*'Case 5 Assumptions'!$C$65*'Program Case 5 - Forecasts'!W$21*$B106*'Demographic-Economic'!$E45*'Case 5 Assumptions'!$C$45</f>
        <v>0</v>
      </c>
      <c r="X106" s="166">
        <f ca="1">-'Case 5 Assumptions'!$C79*'Case 5 Assumptions'!$C$65*'Program Case 5 - Forecasts'!X$21*$B106*'Demographic-Economic'!$E45*'Case 5 Assumptions'!$C$45</f>
        <v>0</v>
      </c>
      <c r="Y106" s="166"/>
      <c r="Z106" s="166"/>
      <c r="AA106" s="166"/>
      <c r="AB106" s="166"/>
      <c r="AC106" s="166"/>
      <c r="AD106" s="166"/>
      <c r="AE106" s="166"/>
      <c r="AF106" s="166"/>
      <c r="AG106" s="166"/>
      <c r="AH106" s="166"/>
      <c r="AI106" s="166"/>
      <c r="AJ106" s="166"/>
      <c r="AK106" s="166"/>
      <c r="AL106" s="166"/>
      <c r="AM106" s="166"/>
      <c r="AN106" s="166"/>
      <c r="AO106" s="166"/>
      <c r="AP106" s="166"/>
      <c r="AQ106" s="166"/>
      <c r="AR106" s="166"/>
      <c r="AS106" s="166"/>
      <c r="AT106" s="166"/>
      <c r="AU106" s="166"/>
      <c r="AV106" s="166"/>
      <c r="AW106" s="166"/>
      <c r="AX106" s="166"/>
      <c r="AY106" s="166"/>
      <c r="AZ106" s="166"/>
      <c r="BA106" s="166"/>
      <c r="BB106" s="166"/>
      <c r="BC106" s="166"/>
      <c r="BD106" s="166"/>
      <c r="BE106" s="166"/>
      <c r="BF106" s="166"/>
      <c r="BG106" s="166"/>
      <c r="BH106" s="166"/>
      <c r="BI106" s="166"/>
      <c r="BJ106" s="166"/>
      <c r="BK106" s="166"/>
      <c r="BL106" s="166"/>
      <c r="BM106" s="166"/>
      <c r="BN106" s="166"/>
      <c r="BO106" s="166"/>
      <c r="BP106" s="166"/>
      <c r="BQ106" s="166"/>
      <c r="BR106" s="166"/>
      <c r="BS106" s="166"/>
      <c r="BT106" s="166"/>
      <c r="BU106" s="166"/>
      <c r="BV106" s="166"/>
      <c r="BW106" s="166"/>
      <c r="BX106" s="166"/>
      <c r="BY106" s="166"/>
      <c r="BZ106" s="166"/>
      <c r="CA106" s="166"/>
      <c r="CB106" s="166"/>
      <c r="CC106" s="166"/>
      <c r="CD106" s="166"/>
      <c r="CE106" s="166"/>
      <c r="CF106" s="166"/>
    </row>
    <row r="107" spans="2:84" x14ac:dyDescent="0.2">
      <c r="B107" s="180">
        <f t="shared" si="60"/>
        <v>375000</v>
      </c>
      <c r="C107" s="79"/>
      <c r="D107" s="152"/>
      <c r="E107" s="152"/>
      <c r="F107" s="153"/>
      <c r="G107" s="79"/>
      <c r="H107" s="166">
        <f ca="1">-'Case 5 Assumptions'!$C80*'Case 5 Assumptions'!$C$65*'Program Case 5 - Forecasts'!H$21*$B107*'Demographic-Economic'!$E46*'Case 5 Assumptions'!$C$45</f>
        <v>0</v>
      </c>
      <c r="I107" s="166">
        <f ca="1">-'Case 5 Assumptions'!$C80*'Case 5 Assumptions'!$C$65*'Program Case 5 - Forecasts'!I$21*$B107*'Demographic-Economic'!$E46*'Case 5 Assumptions'!$C$45</f>
        <v>0</v>
      </c>
      <c r="J107" s="166">
        <f ca="1">-'Case 5 Assumptions'!$C80*'Case 5 Assumptions'!$C$65*'Program Case 5 - Forecasts'!J$21*$B107*'Demographic-Economic'!$E46*'Case 5 Assumptions'!$C$45</f>
        <v>0</v>
      </c>
      <c r="K107" s="166">
        <f ca="1">-'Case 5 Assumptions'!$C80*'Case 5 Assumptions'!$C$65*'Program Case 5 - Forecasts'!K$21*$B107*'Demographic-Economic'!$E46*'Case 5 Assumptions'!$C$45</f>
        <v>0</v>
      </c>
      <c r="L107" s="166">
        <f ca="1">-'Case 5 Assumptions'!$C80*'Case 5 Assumptions'!$C$65*'Program Case 5 - Forecasts'!L$21*$B107*'Demographic-Economic'!$E46*'Case 5 Assumptions'!$C$45</f>
        <v>0</v>
      </c>
      <c r="M107" s="166">
        <f ca="1">-'Case 5 Assumptions'!$C80*'Case 5 Assumptions'!$C$65*'Program Case 5 - Forecasts'!M$21*$B107*'Demographic-Economic'!$E46*'Case 5 Assumptions'!$C$45</f>
        <v>0</v>
      </c>
      <c r="N107" s="166">
        <f ca="1">-'Case 5 Assumptions'!$C80*'Case 5 Assumptions'!$C$65*'Program Case 5 - Forecasts'!N$21*$B107*'Demographic-Economic'!$E46*'Case 5 Assumptions'!$C$45</f>
        <v>0</v>
      </c>
      <c r="O107" s="166">
        <f ca="1">-'Case 5 Assumptions'!$C80*'Case 5 Assumptions'!$C$65*'Program Case 5 - Forecasts'!O$21*$B107*'Demographic-Economic'!$E46*'Case 5 Assumptions'!$C$45</f>
        <v>0</v>
      </c>
      <c r="P107" s="166">
        <f ca="1">-'Case 5 Assumptions'!$C80*'Case 5 Assumptions'!$C$65*'Program Case 5 - Forecasts'!P$21*$B107*'Demographic-Economic'!$E46*'Case 5 Assumptions'!$C$45</f>
        <v>0</v>
      </c>
      <c r="Q107" s="166">
        <f ca="1">-'Case 5 Assumptions'!$C80*'Case 5 Assumptions'!$C$65*'Program Case 5 - Forecasts'!Q$21*$B107*'Demographic-Economic'!$E46*'Case 5 Assumptions'!$C$45</f>
        <v>0</v>
      </c>
      <c r="R107" s="166">
        <f ca="1">-'Case 5 Assumptions'!$C80*'Case 5 Assumptions'!$C$65*'Program Case 5 - Forecasts'!R$21*$B107*'Demographic-Economic'!$E46*'Case 5 Assumptions'!$C$45</f>
        <v>0</v>
      </c>
      <c r="S107" s="166">
        <f ca="1">-'Case 5 Assumptions'!$C80*'Case 5 Assumptions'!$C$65*'Program Case 5 - Forecasts'!S$21*$B107*'Demographic-Economic'!$E46*'Case 5 Assumptions'!$C$45</f>
        <v>0</v>
      </c>
      <c r="T107" s="166">
        <f ca="1">-'Case 5 Assumptions'!$C80*'Case 5 Assumptions'!$C$65*'Program Case 5 - Forecasts'!T$21*$B107*'Demographic-Economic'!$E46*'Case 5 Assumptions'!$C$45</f>
        <v>0</v>
      </c>
      <c r="U107" s="166">
        <f ca="1">-'Case 5 Assumptions'!$C80*'Case 5 Assumptions'!$C$65*'Program Case 5 - Forecasts'!U$21*$B107*'Demographic-Economic'!$E46*'Case 5 Assumptions'!$C$45</f>
        <v>0</v>
      </c>
      <c r="V107" s="166">
        <f ca="1">-'Case 5 Assumptions'!$C80*'Case 5 Assumptions'!$C$65*'Program Case 5 - Forecasts'!V$21*$B107*'Demographic-Economic'!$E46*'Case 5 Assumptions'!$C$45</f>
        <v>0</v>
      </c>
      <c r="W107" s="166">
        <f ca="1">-'Case 5 Assumptions'!$C80*'Case 5 Assumptions'!$C$65*'Program Case 5 - Forecasts'!W$21*$B107*'Demographic-Economic'!$E46*'Case 5 Assumptions'!$C$45</f>
        <v>0</v>
      </c>
      <c r="X107" s="166">
        <f ca="1">-'Case 5 Assumptions'!$C80*'Case 5 Assumptions'!$C$65*'Program Case 5 - Forecasts'!X$21*$B107*'Demographic-Economic'!$E46*'Case 5 Assumptions'!$C$45</f>
        <v>0</v>
      </c>
      <c r="Y107" s="166"/>
      <c r="Z107" s="166"/>
      <c r="AA107" s="166"/>
      <c r="AB107" s="166"/>
      <c r="AC107" s="166"/>
      <c r="AD107" s="166"/>
      <c r="AE107" s="166"/>
      <c r="AF107" s="166"/>
      <c r="AG107" s="166"/>
      <c r="AH107" s="166"/>
      <c r="AI107" s="166"/>
      <c r="AJ107" s="166"/>
      <c r="AK107" s="166"/>
      <c r="AL107" s="166"/>
      <c r="AM107" s="166"/>
      <c r="AN107" s="166"/>
      <c r="AO107" s="166"/>
      <c r="AP107" s="166"/>
      <c r="AQ107" s="166"/>
      <c r="AR107" s="166"/>
      <c r="AS107" s="166"/>
      <c r="AT107" s="166"/>
      <c r="AU107" s="166"/>
      <c r="AV107" s="166"/>
      <c r="AW107" s="166"/>
      <c r="AX107" s="166"/>
      <c r="AY107" s="166"/>
      <c r="AZ107" s="166"/>
      <c r="BA107" s="166"/>
      <c r="BB107" s="166"/>
      <c r="BC107" s="166"/>
      <c r="BD107" s="166"/>
      <c r="BE107" s="166"/>
      <c r="BF107" s="166"/>
      <c r="BG107" s="166"/>
      <c r="BH107" s="166"/>
      <c r="BI107" s="166"/>
      <c r="BJ107" s="166"/>
      <c r="BK107" s="166"/>
      <c r="BL107" s="166"/>
      <c r="BM107" s="166"/>
      <c r="BN107" s="166"/>
      <c r="BO107" s="166"/>
      <c r="BP107" s="166"/>
      <c r="BQ107" s="166"/>
      <c r="BR107" s="166"/>
      <c r="BS107" s="166"/>
      <c r="BT107" s="166"/>
      <c r="BU107" s="166"/>
      <c r="BV107" s="166"/>
      <c r="BW107" s="166"/>
      <c r="BX107" s="166"/>
      <c r="BY107" s="166"/>
      <c r="BZ107" s="166"/>
      <c r="CA107" s="166"/>
      <c r="CB107" s="166"/>
      <c r="CC107" s="166"/>
      <c r="CD107" s="166"/>
      <c r="CE107" s="166"/>
      <c r="CF107" s="166"/>
    </row>
    <row r="108" spans="2:84" x14ac:dyDescent="0.2">
      <c r="B108" s="180">
        <f t="shared" si="60"/>
        <v>425000</v>
      </c>
      <c r="C108" s="79"/>
      <c r="D108" s="152"/>
      <c r="E108" s="152"/>
      <c r="F108" s="153"/>
      <c r="G108" s="79"/>
      <c r="H108" s="166">
        <f ca="1">-'Case 5 Assumptions'!$C81*'Case 5 Assumptions'!$C$65*'Program Case 5 - Forecasts'!H$21*$B108*'Demographic-Economic'!$E47*'Case 5 Assumptions'!$C$45</f>
        <v>0</v>
      </c>
      <c r="I108" s="166">
        <f ca="1">-'Case 5 Assumptions'!$C81*'Case 5 Assumptions'!$C$65*'Program Case 5 - Forecasts'!I$21*$B108*'Demographic-Economic'!$E47*'Case 5 Assumptions'!$C$45</f>
        <v>0</v>
      </c>
      <c r="J108" s="166">
        <f ca="1">-'Case 5 Assumptions'!$C81*'Case 5 Assumptions'!$C$65*'Program Case 5 - Forecasts'!J$21*$B108*'Demographic-Economic'!$E47*'Case 5 Assumptions'!$C$45</f>
        <v>0</v>
      </c>
      <c r="K108" s="166">
        <f ca="1">-'Case 5 Assumptions'!$C81*'Case 5 Assumptions'!$C$65*'Program Case 5 - Forecasts'!K$21*$B108*'Demographic-Economic'!$E47*'Case 5 Assumptions'!$C$45</f>
        <v>0</v>
      </c>
      <c r="L108" s="166">
        <f ca="1">-'Case 5 Assumptions'!$C81*'Case 5 Assumptions'!$C$65*'Program Case 5 - Forecasts'!L$21*$B108*'Demographic-Economic'!$E47*'Case 5 Assumptions'!$C$45</f>
        <v>0</v>
      </c>
      <c r="M108" s="166">
        <f ca="1">-'Case 5 Assumptions'!$C81*'Case 5 Assumptions'!$C$65*'Program Case 5 - Forecasts'!M$21*$B108*'Demographic-Economic'!$E47*'Case 5 Assumptions'!$C$45</f>
        <v>0</v>
      </c>
      <c r="N108" s="166">
        <f ca="1">-'Case 5 Assumptions'!$C81*'Case 5 Assumptions'!$C$65*'Program Case 5 - Forecasts'!N$21*$B108*'Demographic-Economic'!$E47*'Case 5 Assumptions'!$C$45</f>
        <v>0</v>
      </c>
      <c r="O108" s="166">
        <f ca="1">-'Case 5 Assumptions'!$C81*'Case 5 Assumptions'!$C$65*'Program Case 5 - Forecasts'!O$21*$B108*'Demographic-Economic'!$E47*'Case 5 Assumptions'!$C$45</f>
        <v>0</v>
      </c>
      <c r="P108" s="166">
        <f ca="1">-'Case 5 Assumptions'!$C81*'Case 5 Assumptions'!$C$65*'Program Case 5 - Forecasts'!P$21*$B108*'Demographic-Economic'!$E47*'Case 5 Assumptions'!$C$45</f>
        <v>0</v>
      </c>
      <c r="Q108" s="166">
        <f ca="1">-'Case 5 Assumptions'!$C81*'Case 5 Assumptions'!$C$65*'Program Case 5 - Forecasts'!Q$21*$B108*'Demographic-Economic'!$E47*'Case 5 Assumptions'!$C$45</f>
        <v>0</v>
      </c>
      <c r="R108" s="166">
        <f ca="1">-'Case 5 Assumptions'!$C81*'Case 5 Assumptions'!$C$65*'Program Case 5 - Forecasts'!R$21*$B108*'Demographic-Economic'!$E47*'Case 5 Assumptions'!$C$45</f>
        <v>0</v>
      </c>
      <c r="S108" s="166">
        <f ca="1">-'Case 5 Assumptions'!$C81*'Case 5 Assumptions'!$C$65*'Program Case 5 - Forecasts'!S$21*$B108*'Demographic-Economic'!$E47*'Case 5 Assumptions'!$C$45</f>
        <v>0</v>
      </c>
      <c r="T108" s="166">
        <f ca="1">-'Case 5 Assumptions'!$C81*'Case 5 Assumptions'!$C$65*'Program Case 5 - Forecasts'!T$21*$B108*'Demographic-Economic'!$E47*'Case 5 Assumptions'!$C$45</f>
        <v>0</v>
      </c>
      <c r="U108" s="166">
        <f ca="1">-'Case 5 Assumptions'!$C81*'Case 5 Assumptions'!$C$65*'Program Case 5 - Forecasts'!U$21*$B108*'Demographic-Economic'!$E47*'Case 5 Assumptions'!$C$45</f>
        <v>0</v>
      </c>
      <c r="V108" s="166">
        <f ca="1">-'Case 5 Assumptions'!$C81*'Case 5 Assumptions'!$C$65*'Program Case 5 - Forecasts'!V$21*$B108*'Demographic-Economic'!$E47*'Case 5 Assumptions'!$C$45</f>
        <v>0</v>
      </c>
      <c r="W108" s="166">
        <f ca="1">-'Case 5 Assumptions'!$C81*'Case 5 Assumptions'!$C$65*'Program Case 5 - Forecasts'!W$21*$B108*'Demographic-Economic'!$E47*'Case 5 Assumptions'!$C$45</f>
        <v>0</v>
      </c>
      <c r="X108" s="166">
        <f ca="1">-'Case 5 Assumptions'!$C81*'Case 5 Assumptions'!$C$65*'Program Case 5 - Forecasts'!X$21*$B108*'Demographic-Economic'!$E47*'Case 5 Assumptions'!$C$45</f>
        <v>0</v>
      </c>
      <c r="Y108" s="166"/>
      <c r="Z108" s="166"/>
      <c r="AA108" s="166"/>
      <c r="AB108" s="166"/>
      <c r="AC108" s="166"/>
      <c r="AD108" s="166"/>
      <c r="AE108" s="166"/>
      <c r="AF108" s="166"/>
      <c r="AG108" s="166"/>
      <c r="AH108" s="166"/>
      <c r="AI108" s="166"/>
      <c r="AJ108" s="166"/>
      <c r="AK108" s="166"/>
      <c r="AL108" s="166"/>
      <c r="AM108" s="166"/>
      <c r="AN108" s="166"/>
      <c r="AO108" s="166"/>
      <c r="AP108" s="166"/>
      <c r="AQ108" s="166"/>
      <c r="AR108" s="166"/>
      <c r="AS108" s="166"/>
      <c r="AT108" s="166"/>
      <c r="AU108" s="166"/>
      <c r="AV108" s="166"/>
      <c r="AW108" s="166"/>
      <c r="AX108" s="166"/>
      <c r="AY108" s="166"/>
      <c r="AZ108" s="166"/>
      <c r="BA108" s="166"/>
      <c r="BB108" s="166"/>
      <c r="BC108" s="166"/>
      <c r="BD108" s="166"/>
      <c r="BE108" s="166"/>
      <c r="BF108" s="166"/>
      <c r="BG108" s="166"/>
      <c r="BH108" s="166"/>
      <c r="BI108" s="166"/>
      <c r="BJ108" s="166"/>
      <c r="BK108" s="166"/>
      <c r="BL108" s="166"/>
      <c r="BM108" s="166"/>
      <c r="BN108" s="166"/>
      <c r="BO108" s="166"/>
      <c r="BP108" s="166"/>
      <c r="BQ108" s="166"/>
      <c r="BR108" s="166"/>
      <c r="BS108" s="166"/>
      <c r="BT108" s="166"/>
      <c r="BU108" s="166"/>
      <c r="BV108" s="166"/>
      <c r="BW108" s="166"/>
      <c r="BX108" s="166"/>
      <c r="BY108" s="166"/>
      <c r="BZ108" s="166"/>
      <c r="CA108" s="166"/>
      <c r="CB108" s="166"/>
      <c r="CC108" s="166"/>
      <c r="CD108" s="166"/>
      <c r="CE108" s="166"/>
      <c r="CF108" s="166"/>
    </row>
    <row r="109" spans="2:84" x14ac:dyDescent="0.2">
      <c r="B109" s="180">
        <f t="shared" si="60"/>
        <v>475000</v>
      </c>
      <c r="C109" s="79"/>
      <c r="D109" s="152"/>
      <c r="E109" s="152"/>
      <c r="F109" s="153"/>
      <c r="G109" s="79"/>
      <c r="H109" s="166">
        <f ca="1">-'Case 5 Assumptions'!$C82*'Case 5 Assumptions'!$C$65*'Program Case 5 - Forecasts'!H$21*$B109*'Demographic-Economic'!$E48*'Case 5 Assumptions'!$C$45</f>
        <v>0</v>
      </c>
      <c r="I109" s="166">
        <f ca="1">-'Case 5 Assumptions'!$C82*'Case 5 Assumptions'!$C$65*'Program Case 5 - Forecasts'!I$21*$B109*'Demographic-Economic'!$E48*'Case 5 Assumptions'!$C$45</f>
        <v>0</v>
      </c>
      <c r="J109" s="166">
        <f ca="1">-'Case 5 Assumptions'!$C82*'Case 5 Assumptions'!$C$65*'Program Case 5 - Forecasts'!J$21*$B109*'Demographic-Economic'!$E48*'Case 5 Assumptions'!$C$45</f>
        <v>0</v>
      </c>
      <c r="K109" s="166">
        <f ca="1">-'Case 5 Assumptions'!$C82*'Case 5 Assumptions'!$C$65*'Program Case 5 - Forecasts'!K$21*$B109*'Demographic-Economic'!$E48*'Case 5 Assumptions'!$C$45</f>
        <v>0</v>
      </c>
      <c r="L109" s="166">
        <f ca="1">-'Case 5 Assumptions'!$C82*'Case 5 Assumptions'!$C$65*'Program Case 5 - Forecasts'!L$21*$B109*'Demographic-Economic'!$E48*'Case 5 Assumptions'!$C$45</f>
        <v>0</v>
      </c>
      <c r="M109" s="166">
        <f ca="1">-'Case 5 Assumptions'!$C82*'Case 5 Assumptions'!$C$65*'Program Case 5 - Forecasts'!M$21*$B109*'Demographic-Economic'!$E48*'Case 5 Assumptions'!$C$45</f>
        <v>0</v>
      </c>
      <c r="N109" s="166">
        <f ca="1">-'Case 5 Assumptions'!$C82*'Case 5 Assumptions'!$C$65*'Program Case 5 - Forecasts'!N$21*$B109*'Demographic-Economic'!$E48*'Case 5 Assumptions'!$C$45</f>
        <v>0</v>
      </c>
      <c r="O109" s="166">
        <f ca="1">-'Case 5 Assumptions'!$C82*'Case 5 Assumptions'!$C$65*'Program Case 5 - Forecasts'!O$21*$B109*'Demographic-Economic'!$E48*'Case 5 Assumptions'!$C$45</f>
        <v>0</v>
      </c>
      <c r="P109" s="166">
        <f ca="1">-'Case 5 Assumptions'!$C82*'Case 5 Assumptions'!$C$65*'Program Case 5 - Forecasts'!P$21*$B109*'Demographic-Economic'!$E48*'Case 5 Assumptions'!$C$45</f>
        <v>0</v>
      </c>
      <c r="Q109" s="166">
        <f ca="1">-'Case 5 Assumptions'!$C82*'Case 5 Assumptions'!$C$65*'Program Case 5 - Forecasts'!Q$21*$B109*'Demographic-Economic'!$E48*'Case 5 Assumptions'!$C$45</f>
        <v>0</v>
      </c>
      <c r="R109" s="166">
        <f ca="1">-'Case 5 Assumptions'!$C82*'Case 5 Assumptions'!$C$65*'Program Case 5 - Forecasts'!R$21*$B109*'Demographic-Economic'!$E48*'Case 5 Assumptions'!$C$45</f>
        <v>0</v>
      </c>
      <c r="S109" s="166">
        <f ca="1">-'Case 5 Assumptions'!$C82*'Case 5 Assumptions'!$C$65*'Program Case 5 - Forecasts'!S$21*$B109*'Demographic-Economic'!$E48*'Case 5 Assumptions'!$C$45</f>
        <v>0</v>
      </c>
      <c r="T109" s="166">
        <f ca="1">-'Case 5 Assumptions'!$C82*'Case 5 Assumptions'!$C$65*'Program Case 5 - Forecasts'!T$21*$B109*'Demographic-Economic'!$E48*'Case 5 Assumptions'!$C$45</f>
        <v>0</v>
      </c>
      <c r="U109" s="166">
        <f ca="1">-'Case 5 Assumptions'!$C82*'Case 5 Assumptions'!$C$65*'Program Case 5 - Forecasts'!U$21*$B109*'Demographic-Economic'!$E48*'Case 5 Assumptions'!$C$45</f>
        <v>0</v>
      </c>
      <c r="V109" s="166">
        <f ca="1">-'Case 5 Assumptions'!$C82*'Case 5 Assumptions'!$C$65*'Program Case 5 - Forecasts'!V$21*$B109*'Demographic-Economic'!$E48*'Case 5 Assumptions'!$C$45</f>
        <v>0</v>
      </c>
      <c r="W109" s="166">
        <f ca="1">-'Case 5 Assumptions'!$C82*'Case 5 Assumptions'!$C$65*'Program Case 5 - Forecasts'!W$21*$B109*'Demographic-Economic'!$E48*'Case 5 Assumptions'!$C$45</f>
        <v>0</v>
      </c>
      <c r="X109" s="166">
        <f ca="1">-'Case 5 Assumptions'!$C82*'Case 5 Assumptions'!$C$65*'Program Case 5 - Forecasts'!X$21*$B109*'Demographic-Economic'!$E48*'Case 5 Assumptions'!$C$45</f>
        <v>0</v>
      </c>
      <c r="Y109" s="166"/>
      <c r="Z109" s="166"/>
      <c r="AA109" s="166"/>
      <c r="AB109" s="166"/>
      <c r="AC109" s="166"/>
      <c r="AD109" s="166"/>
      <c r="AE109" s="166"/>
      <c r="AF109" s="166"/>
      <c r="AG109" s="166"/>
      <c r="AH109" s="166"/>
      <c r="AI109" s="166"/>
      <c r="AJ109" s="166"/>
      <c r="AK109" s="166"/>
      <c r="AL109" s="166"/>
      <c r="AM109" s="166"/>
      <c r="AN109" s="166"/>
      <c r="AO109" s="166"/>
      <c r="AP109" s="166"/>
      <c r="AQ109" s="166"/>
      <c r="AR109" s="166"/>
      <c r="AS109" s="166"/>
      <c r="AT109" s="166"/>
      <c r="AU109" s="166"/>
      <c r="AV109" s="166"/>
      <c r="AW109" s="166"/>
      <c r="AX109" s="166"/>
      <c r="AY109" s="166"/>
      <c r="AZ109" s="166"/>
      <c r="BA109" s="166"/>
      <c r="BB109" s="166"/>
      <c r="BC109" s="166"/>
      <c r="BD109" s="166"/>
      <c r="BE109" s="166"/>
      <c r="BF109" s="166"/>
      <c r="BG109" s="166"/>
      <c r="BH109" s="166"/>
      <c r="BI109" s="166"/>
      <c r="BJ109" s="166"/>
      <c r="BK109" s="166"/>
      <c r="BL109" s="166"/>
      <c r="BM109" s="166"/>
      <c r="BN109" s="166"/>
      <c r="BO109" s="166"/>
      <c r="BP109" s="166"/>
      <c r="BQ109" s="166"/>
      <c r="BR109" s="166"/>
      <c r="BS109" s="166"/>
      <c r="BT109" s="166"/>
      <c r="BU109" s="166"/>
      <c r="BV109" s="166"/>
      <c r="BW109" s="166"/>
      <c r="BX109" s="166"/>
      <c r="BY109" s="166"/>
      <c r="BZ109" s="166"/>
      <c r="CA109" s="166"/>
      <c r="CB109" s="166"/>
      <c r="CC109" s="166"/>
      <c r="CD109" s="166"/>
      <c r="CE109" s="166"/>
      <c r="CF109" s="166"/>
    </row>
    <row r="110" spans="2:84" x14ac:dyDescent="0.2">
      <c r="B110" s="180">
        <f t="shared" si="60"/>
        <v>525000</v>
      </c>
      <c r="C110" s="79"/>
      <c r="D110" s="152"/>
      <c r="E110" s="152"/>
      <c r="F110" s="153"/>
      <c r="G110" s="79"/>
      <c r="H110" s="166">
        <f ca="1">-'Case 5 Assumptions'!$C83*'Case 5 Assumptions'!$C$65*'Program Case 5 - Forecasts'!H$21*$B110*'Demographic-Economic'!$E49*'Case 5 Assumptions'!$C$45</f>
        <v>0</v>
      </c>
      <c r="I110" s="166">
        <f ca="1">-'Case 5 Assumptions'!$C83*'Case 5 Assumptions'!$C$65*'Program Case 5 - Forecasts'!I$21*$B110*'Demographic-Economic'!$E49*'Case 5 Assumptions'!$C$45</f>
        <v>0</v>
      </c>
      <c r="J110" s="166">
        <f ca="1">-'Case 5 Assumptions'!$C83*'Case 5 Assumptions'!$C$65*'Program Case 5 - Forecasts'!J$21*$B110*'Demographic-Economic'!$E49*'Case 5 Assumptions'!$C$45</f>
        <v>0</v>
      </c>
      <c r="K110" s="166">
        <f ca="1">-'Case 5 Assumptions'!$C83*'Case 5 Assumptions'!$C$65*'Program Case 5 - Forecasts'!K$21*$B110*'Demographic-Economic'!$E49*'Case 5 Assumptions'!$C$45</f>
        <v>0</v>
      </c>
      <c r="L110" s="166">
        <f ca="1">-'Case 5 Assumptions'!$C83*'Case 5 Assumptions'!$C$65*'Program Case 5 - Forecasts'!L$21*$B110*'Demographic-Economic'!$E49*'Case 5 Assumptions'!$C$45</f>
        <v>0</v>
      </c>
      <c r="M110" s="166">
        <f ca="1">-'Case 5 Assumptions'!$C83*'Case 5 Assumptions'!$C$65*'Program Case 5 - Forecasts'!M$21*$B110*'Demographic-Economic'!$E49*'Case 5 Assumptions'!$C$45</f>
        <v>0</v>
      </c>
      <c r="N110" s="166">
        <f ca="1">-'Case 5 Assumptions'!$C83*'Case 5 Assumptions'!$C$65*'Program Case 5 - Forecasts'!N$21*$B110*'Demographic-Economic'!$E49*'Case 5 Assumptions'!$C$45</f>
        <v>0</v>
      </c>
      <c r="O110" s="166">
        <f ca="1">-'Case 5 Assumptions'!$C83*'Case 5 Assumptions'!$C$65*'Program Case 5 - Forecasts'!O$21*$B110*'Demographic-Economic'!$E49*'Case 5 Assumptions'!$C$45</f>
        <v>0</v>
      </c>
      <c r="P110" s="166">
        <f ca="1">-'Case 5 Assumptions'!$C83*'Case 5 Assumptions'!$C$65*'Program Case 5 - Forecasts'!P$21*$B110*'Demographic-Economic'!$E49*'Case 5 Assumptions'!$C$45</f>
        <v>0</v>
      </c>
      <c r="Q110" s="166">
        <f ca="1">-'Case 5 Assumptions'!$C83*'Case 5 Assumptions'!$C$65*'Program Case 5 - Forecasts'!Q$21*$B110*'Demographic-Economic'!$E49*'Case 5 Assumptions'!$C$45</f>
        <v>0</v>
      </c>
      <c r="R110" s="166">
        <f ca="1">-'Case 5 Assumptions'!$C83*'Case 5 Assumptions'!$C$65*'Program Case 5 - Forecasts'!R$21*$B110*'Demographic-Economic'!$E49*'Case 5 Assumptions'!$C$45</f>
        <v>0</v>
      </c>
      <c r="S110" s="166">
        <f ca="1">-'Case 5 Assumptions'!$C83*'Case 5 Assumptions'!$C$65*'Program Case 5 - Forecasts'!S$21*$B110*'Demographic-Economic'!$E49*'Case 5 Assumptions'!$C$45</f>
        <v>0</v>
      </c>
      <c r="T110" s="166">
        <f ca="1">-'Case 5 Assumptions'!$C83*'Case 5 Assumptions'!$C$65*'Program Case 5 - Forecasts'!T$21*$B110*'Demographic-Economic'!$E49*'Case 5 Assumptions'!$C$45</f>
        <v>0</v>
      </c>
      <c r="U110" s="166">
        <f ca="1">-'Case 5 Assumptions'!$C83*'Case 5 Assumptions'!$C$65*'Program Case 5 - Forecasts'!U$21*$B110*'Demographic-Economic'!$E49*'Case 5 Assumptions'!$C$45</f>
        <v>0</v>
      </c>
      <c r="V110" s="166">
        <f ca="1">-'Case 5 Assumptions'!$C83*'Case 5 Assumptions'!$C$65*'Program Case 5 - Forecasts'!V$21*$B110*'Demographic-Economic'!$E49*'Case 5 Assumptions'!$C$45</f>
        <v>0</v>
      </c>
      <c r="W110" s="166">
        <f ca="1">-'Case 5 Assumptions'!$C83*'Case 5 Assumptions'!$C$65*'Program Case 5 - Forecasts'!W$21*$B110*'Demographic-Economic'!$E49*'Case 5 Assumptions'!$C$45</f>
        <v>0</v>
      </c>
      <c r="X110" s="166">
        <f ca="1">-'Case 5 Assumptions'!$C83*'Case 5 Assumptions'!$C$65*'Program Case 5 - Forecasts'!X$21*$B110*'Demographic-Economic'!$E49*'Case 5 Assumptions'!$C$45</f>
        <v>0</v>
      </c>
      <c r="Y110" s="166"/>
      <c r="Z110" s="166"/>
      <c r="AA110" s="166"/>
      <c r="AB110" s="166"/>
      <c r="AC110" s="166"/>
      <c r="AD110" s="166"/>
      <c r="AE110" s="166"/>
      <c r="AF110" s="166"/>
      <c r="AG110" s="166"/>
      <c r="AH110" s="166"/>
      <c r="AI110" s="166"/>
      <c r="AJ110" s="166"/>
      <c r="AK110" s="166"/>
      <c r="AL110" s="166"/>
      <c r="AM110" s="166"/>
      <c r="AN110" s="166"/>
      <c r="AO110" s="166"/>
      <c r="AP110" s="166"/>
      <c r="AQ110" s="166"/>
      <c r="AR110" s="166"/>
      <c r="AS110" s="166"/>
      <c r="AT110" s="166"/>
      <c r="AU110" s="166"/>
      <c r="AV110" s="166"/>
      <c r="AW110" s="166"/>
      <c r="AX110" s="166"/>
      <c r="AY110" s="166"/>
      <c r="AZ110" s="166"/>
      <c r="BA110" s="166"/>
      <c r="BB110" s="166"/>
      <c r="BC110" s="166"/>
      <c r="BD110" s="166"/>
      <c r="BE110" s="166"/>
      <c r="BF110" s="166"/>
      <c r="BG110" s="166"/>
      <c r="BH110" s="166"/>
      <c r="BI110" s="166"/>
      <c r="BJ110" s="166"/>
      <c r="BK110" s="166"/>
      <c r="BL110" s="166"/>
      <c r="BM110" s="166"/>
      <c r="BN110" s="166"/>
      <c r="BO110" s="166"/>
      <c r="BP110" s="166"/>
      <c r="BQ110" s="166"/>
      <c r="BR110" s="166"/>
      <c r="BS110" s="166"/>
      <c r="BT110" s="166"/>
      <c r="BU110" s="166"/>
      <c r="BV110" s="166"/>
      <c r="BW110" s="166"/>
      <c r="BX110" s="166"/>
      <c r="BY110" s="166"/>
      <c r="BZ110" s="166"/>
      <c r="CA110" s="166"/>
      <c r="CB110" s="166"/>
      <c r="CC110" s="166"/>
      <c r="CD110" s="166"/>
      <c r="CE110" s="166"/>
      <c r="CF110" s="166"/>
    </row>
    <row r="111" spans="2:84" x14ac:dyDescent="0.2">
      <c r="B111" s="180">
        <f t="shared" si="60"/>
        <v>575000</v>
      </c>
      <c r="C111" s="79"/>
      <c r="D111" s="152"/>
      <c r="E111" s="152"/>
      <c r="F111" s="153"/>
      <c r="G111" s="79"/>
      <c r="H111" s="166">
        <f ca="1">-'Case 5 Assumptions'!$C84*'Case 5 Assumptions'!$C$65*'Program Case 5 - Forecasts'!H$21*$B111*'Demographic-Economic'!$E50*'Case 5 Assumptions'!$C$45</f>
        <v>0</v>
      </c>
      <c r="I111" s="166">
        <f ca="1">-'Case 5 Assumptions'!$C84*'Case 5 Assumptions'!$C$65*'Program Case 5 - Forecasts'!I$21*$B111*'Demographic-Economic'!$E50*'Case 5 Assumptions'!$C$45</f>
        <v>0</v>
      </c>
      <c r="J111" s="166">
        <f ca="1">-'Case 5 Assumptions'!$C84*'Case 5 Assumptions'!$C$65*'Program Case 5 - Forecasts'!J$21*$B111*'Demographic-Economic'!$E50*'Case 5 Assumptions'!$C$45</f>
        <v>0</v>
      </c>
      <c r="K111" s="166">
        <f ca="1">-'Case 5 Assumptions'!$C84*'Case 5 Assumptions'!$C$65*'Program Case 5 - Forecasts'!K$21*$B111*'Demographic-Economic'!$E50*'Case 5 Assumptions'!$C$45</f>
        <v>0</v>
      </c>
      <c r="L111" s="166">
        <f ca="1">-'Case 5 Assumptions'!$C84*'Case 5 Assumptions'!$C$65*'Program Case 5 - Forecasts'!L$21*$B111*'Demographic-Economic'!$E50*'Case 5 Assumptions'!$C$45</f>
        <v>0</v>
      </c>
      <c r="M111" s="166">
        <f ca="1">-'Case 5 Assumptions'!$C84*'Case 5 Assumptions'!$C$65*'Program Case 5 - Forecasts'!M$21*$B111*'Demographic-Economic'!$E50*'Case 5 Assumptions'!$C$45</f>
        <v>0</v>
      </c>
      <c r="N111" s="166">
        <f ca="1">-'Case 5 Assumptions'!$C84*'Case 5 Assumptions'!$C$65*'Program Case 5 - Forecasts'!N$21*$B111*'Demographic-Economic'!$E50*'Case 5 Assumptions'!$C$45</f>
        <v>0</v>
      </c>
      <c r="O111" s="166">
        <f ca="1">-'Case 5 Assumptions'!$C84*'Case 5 Assumptions'!$C$65*'Program Case 5 - Forecasts'!O$21*$B111*'Demographic-Economic'!$E50*'Case 5 Assumptions'!$C$45</f>
        <v>0</v>
      </c>
      <c r="P111" s="166">
        <f ca="1">-'Case 5 Assumptions'!$C84*'Case 5 Assumptions'!$C$65*'Program Case 5 - Forecasts'!P$21*$B111*'Demographic-Economic'!$E50*'Case 5 Assumptions'!$C$45</f>
        <v>0</v>
      </c>
      <c r="Q111" s="166">
        <f ca="1">-'Case 5 Assumptions'!$C84*'Case 5 Assumptions'!$C$65*'Program Case 5 - Forecasts'!Q$21*$B111*'Demographic-Economic'!$E50*'Case 5 Assumptions'!$C$45</f>
        <v>0</v>
      </c>
      <c r="R111" s="166">
        <f ca="1">-'Case 5 Assumptions'!$C84*'Case 5 Assumptions'!$C$65*'Program Case 5 - Forecasts'!R$21*$B111*'Demographic-Economic'!$E50*'Case 5 Assumptions'!$C$45</f>
        <v>0</v>
      </c>
      <c r="S111" s="166">
        <f ca="1">-'Case 5 Assumptions'!$C84*'Case 5 Assumptions'!$C$65*'Program Case 5 - Forecasts'!S$21*$B111*'Demographic-Economic'!$E50*'Case 5 Assumptions'!$C$45</f>
        <v>0</v>
      </c>
      <c r="T111" s="166">
        <f ca="1">-'Case 5 Assumptions'!$C84*'Case 5 Assumptions'!$C$65*'Program Case 5 - Forecasts'!T$21*$B111*'Demographic-Economic'!$E50*'Case 5 Assumptions'!$C$45</f>
        <v>0</v>
      </c>
      <c r="U111" s="166">
        <f ca="1">-'Case 5 Assumptions'!$C84*'Case 5 Assumptions'!$C$65*'Program Case 5 - Forecasts'!U$21*$B111*'Demographic-Economic'!$E50*'Case 5 Assumptions'!$C$45</f>
        <v>0</v>
      </c>
      <c r="V111" s="166">
        <f ca="1">-'Case 5 Assumptions'!$C84*'Case 5 Assumptions'!$C$65*'Program Case 5 - Forecasts'!V$21*$B111*'Demographic-Economic'!$E50*'Case 5 Assumptions'!$C$45</f>
        <v>0</v>
      </c>
      <c r="W111" s="166">
        <f ca="1">-'Case 5 Assumptions'!$C84*'Case 5 Assumptions'!$C$65*'Program Case 5 - Forecasts'!W$21*$B111*'Demographic-Economic'!$E50*'Case 5 Assumptions'!$C$45</f>
        <v>0</v>
      </c>
      <c r="X111" s="166">
        <f ca="1">-'Case 5 Assumptions'!$C84*'Case 5 Assumptions'!$C$65*'Program Case 5 - Forecasts'!X$21*$B111*'Demographic-Economic'!$E50*'Case 5 Assumptions'!$C$45</f>
        <v>0</v>
      </c>
      <c r="Y111" s="166"/>
      <c r="Z111" s="166"/>
      <c r="AA111" s="166"/>
      <c r="AB111" s="166"/>
      <c r="AC111" s="166"/>
      <c r="AD111" s="166"/>
      <c r="AE111" s="166"/>
      <c r="AF111" s="166"/>
      <c r="AG111" s="166"/>
      <c r="AH111" s="166"/>
      <c r="AI111" s="166"/>
      <c r="AJ111" s="166"/>
      <c r="AK111" s="166"/>
      <c r="AL111" s="166"/>
      <c r="AM111" s="166"/>
      <c r="AN111" s="166"/>
      <c r="AO111" s="166"/>
      <c r="AP111" s="166"/>
      <c r="AQ111" s="166"/>
      <c r="AR111" s="166"/>
      <c r="AS111" s="166"/>
      <c r="AT111" s="166"/>
      <c r="AU111" s="166"/>
      <c r="AV111" s="166"/>
      <c r="AW111" s="166"/>
      <c r="AX111" s="166"/>
      <c r="AY111" s="166"/>
      <c r="AZ111" s="166"/>
      <c r="BA111" s="166"/>
      <c r="BB111" s="166"/>
      <c r="BC111" s="166"/>
      <c r="BD111" s="166"/>
      <c r="BE111" s="166"/>
      <c r="BF111" s="166"/>
      <c r="BG111" s="166"/>
      <c r="BH111" s="166"/>
      <c r="BI111" s="166"/>
      <c r="BJ111" s="166"/>
      <c r="BK111" s="166"/>
      <c r="BL111" s="166"/>
      <c r="BM111" s="166"/>
      <c r="BN111" s="166"/>
      <c r="BO111" s="166"/>
      <c r="BP111" s="166"/>
      <c r="BQ111" s="166"/>
      <c r="BR111" s="166"/>
      <c r="BS111" s="166"/>
      <c r="BT111" s="166"/>
      <c r="BU111" s="166"/>
      <c r="BV111" s="166"/>
      <c r="BW111" s="166"/>
      <c r="BX111" s="166"/>
      <c r="BY111" s="166"/>
      <c r="BZ111" s="166"/>
      <c r="CA111" s="166"/>
      <c r="CB111" s="166"/>
      <c r="CC111" s="166"/>
      <c r="CD111" s="166"/>
      <c r="CE111" s="166"/>
      <c r="CF111" s="166"/>
    </row>
    <row r="112" spans="2:84" x14ac:dyDescent="0.2">
      <c r="B112" s="180">
        <f t="shared" si="60"/>
        <v>625000</v>
      </c>
      <c r="C112" s="79"/>
      <c r="D112" s="152"/>
      <c r="E112" s="152"/>
      <c r="F112" s="153"/>
      <c r="G112" s="79"/>
      <c r="H112" s="166">
        <f ca="1">-'Case 5 Assumptions'!$C85*'Case 5 Assumptions'!$C$65*'Program Case 5 - Forecasts'!H$21*$B112*'Demographic-Economic'!$E51*'Case 5 Assumptions'!$C$45</f>
        <v>0</v>
      </c>
      <c r="I112" s="166">
        <f ca="1">-'Case 5 Assumptions'!$C85*'Case 5 Assumptions'!$C$65*'Program Case 5 - Forecasts'!I$21*$B112*'Demographic-Economic'!$E51*'Case 5 Assumptions'!$C$45</f>
        <v>0</v>
      </c>
      <c r="J112" s="166">
        <f ca="1">-'Case 5 Assumptions'!$C85*'Case 5 Assumptions'!$C$65*'Program Case 5 - Forecasts'!J$21*$B112*'Demographic-Economic'!$E51*'Case 5 Assumptions'!$C$45</f>
        <v>0</v>
      </c>
      <c r="K112" s="166">
        <f ca="1">-'Case 5 Assumptions'!$C85*'Case 5 Assumptions'!$C$65*'Program Case 5 - Forecasts'!K$21*$B112*'Demographic-Economic'!$E51*'Case 5 Assumptions'!$C$45</f>
        <v>0</v>
      </c>
      <c r="L112" s="166">
        <f ca="1">-'Case 5 Assumptions'!$C85*'Case 5 Assumptions'!$C$65*'Program Case 5 - Forecasts'!L$21*$B112*'Demographic-Economic'!$E51*'Case 5 Assumptions'!$C$45</f>
        <v>0</v>
      </c>
      <c r="M112" s="166">
        <f ca="1">-'Case 5 Assumptions'!$C85*'Case 5 Assumptions'!$C$65*'Program Case 5 - Forecasts'!M$21*$B112*'Demographic-Economic'!$E51*'Case 5 Assumptions'!$C$45</f>
        <v>0</v>
      </c>
      <c r="N112" s="166">
        <f ca="1">-'Case 5 Assumptions'!$C85*'Case 5 Assumptions'!$C$65*'Program Case 5 - Forecasts'!N$21*$B112*'Demographic-Economic'!$E51*'Case 5 Assumptions'!$C$45</f>
        <v>0</v>
      </c>
      <c r="O112" s="166">
        <f ca="1">-'Case 5 Assumptions'!$C85*'Case 5 Assumptions'!$C$65*'Program Case 5 - Forecasts'!O$21*$B112*'Demographic-Economic'!$E51*'Case 5 Assumptions'!$C$45</f>
        <v>0</v>
      </c>
      <c r="P112" s="166">
        <f ca="1">-'Case 5 Assumptions'!$C85*'Case 5 Assumptions'!$C$65*'Program Case 5 - Forecasts'!P$21*$B112*'Demographic-Economic'!$E51*'Case 5 Assumptions'!$C$45</f>
        <v>0</v>
      </c>
      <c r="Q112" s="166">
        <f ca="1">-'Case 5 Assumptions'!$C85*'Case 5 Assumptions'!$C$65*'Program Case 5 - Forecasts'!Q$21*$B112*'Demographic-Economic'!$E51*'Case 5 Assumptions'!$C$45</f>
        <v>0</v>
      </c>
      <c r="R112" s="166">
        <f ca="1">-'Case 5 Assumptions'!$C85*'Case 5 Assumptions'!$C$65*'Program Case 5 - Forecasts'!R$21*$B112*'Demographic-Economic'!$E51*'Case 5 Assumptions'!$C$45</f>
        <v>0</v>
      </c>
      <c r="S112" s="166">
        <f ca="1">-'Case 5 Assumptions'!$C85*'Case 5 Assumptions'!$C$65*'Program Case 5 - Forecasts'!S$21*$B112*'Demographic-Economic'!$E51*'Case 5 Assumptions'!$C$45</f>
        <v>0</v>
      </c>
      <c r="T112" s="166">
        <f ca="1">-'Case 5 Assumptions'!$C85*'Case 5 Assumptions'!$C$65*'Program Case 5 - Forecasts'!T$21*$B112*'Demographic-Economic'!$E51*'Case 5 Assumptions'!$C$45</f>
        <v>0</v>
      </c>
      <c r="U112" s="166">
        <f ca="1">-'Case 5 Assumptions'!$C85*'Case 5 Assumptions'!$C$65*'Program Case 5 - Forecasts'!U$21*$B112*'Demographic-Economic'!$E51*'Case 5 Assumptions'!$C$45</f>
        <v>0</v>
      </c>
      <c r="V112" s="166">
        <f ca="1">-'Case 5 Assumptions'!$C85*'Case 5 Assumptions'!$C$65*'Program Case 5 - Forecasts'!V$21*$B112*'Demographic-Economic'!$E51*'Case 5 Assumptions'!$C$45</f>
        <v>0</v>
      </c>
      <c r="W112" s="166">
        <f ca="1">-'Case 5 Assumptions'!$C85*'Case 5 Assumptions'!$C$65*'Program Case 5 - Forecasts'!W$21*$B112*'Demographic-Economic'!$E51*'Case 5 Assumptions'!$C$45</f>
        <v>0</v>
      </c>
      <c r="X112" s="166">
        <f ca="1">-'Case 5 Assumptions'!$C85*'Case 5 Assumptions'!$C$65*'Program Case 5 - Forecasts'!X$21*$B112*'Demographic-Economic'!$E51*'Case 5 Assumptions'!$C$45</f>
        <v>0</v>
      </c>
      <c r="Y112" s="166"/>
      <c r="Z112" s="166"/>
      <c r="AA112" s="166"/>
      <c r="AB112" s="166"/>
      <c r="AC112" s="166"/>
      <c r="AD112" s="166"/>
      <c r="AE112" s="166"/>
      <c r="AF112" s="166"/>
      <c r="AG112" s="166"/>
      <c r="AH112" s="166"/>
      <c r="AI112" s="166"/>
      <c r="AJ112" s="166"/>
      <c r="AK112" s="166"/>
      <c r="AL112" s="166"/>
      <c r="AM112" s="166"/>
      <c r="AN112" s="166"/>
      <c r="AO112" s="166"/>
      <c r="AP112" s="166"/>
      <c r="AQ112" s="166"/>
      <c r="AR112" s="166"/>
      <c r="AS112" s="166"/>
      <c r="AT112" s="166"/>
      <c r="AU112" s="166"/>
      <c r="AV112" s="166"/>
      <c r="AW112" s="166"/>
      <c r="AX112" s="166"/>
      <c r="AY112" s="166"/>
      <c r="AZ112" s="166"/>
      <c r="BA112" s="166"/>
      <c r="BB112" s="166"/>
      <c r="BC112" s="166"/>
      <c r="BD112" s="166"/>
      <c r="BE112" s="166"/>
      <c r="BF112" s="166"/>
      <c r="BG112" s="166"/>
      <c r="BH112" s="166"/>
      <c r="BI112" s="166"/>
      <c r="BJ112" s="166"/>
      <c r="BK112" s="166"/>
      <c r="BL112" s="166"/>
      <c r="BM112" s="166"/>
      <c r="BN112" s="166"/>
      <c r="BO112" s="166"/>
      <c r="BP112" s="166"/>
      <c r="BQ112" s="166"/>
      <c r="BR112" s="166"/>
      <c r="BS112" s="166"/>
      <c r="BT112" s="166"/>
      <c r="BU112" s="166"/>
      <c r="BV112" s="166"/>
      <c r="BW112" s="166"/>
      <c r="BX112" s="166"/>
      <c r="BY112" s="166"/>
      <c r="BZ112" s="166"/>
      <c r="CA112" s="166"/>
      <c r="CB112" s="166"/>
      <c r="CC112" s="166"/>
      <c r="CD112" s="166"/>
      <c r="CE112" s="166"/>
      <c r="CF112" s="166"/>
    </row>
    <row r="113" spans="2:84" ht="16" x14ac:dyDescent="0.2">
      <c r="B113" s="130" t="s">
        <v>240</v>
      </c>
      <c r="C113" s="167"/>
      <c r="D113" s="168"/>
      <c r="E113" s="168"/>
      <c r="F113" s="166"/>
      <c r="G113" s="167"/>
      <c r="H113" s="166"/>
      <c r="I113" s="166"/>
      <c r="J113" s="166"/>
      <c r="K113" s="166"/>
      <c r="L113" s="166"/>
      <c r="M113" s="166"/>
      <c r="N113" s="166"/>
      <c r="O113" s="166"/>
      <c r="P113" s="166"/>
      <c r="Q113" s="166"/>
      <c r="R113" s="166"/>
      <c r="S113" s="166"/>
      <c r="T113" s="166"/>
      <c r="U113" s="166"/>
      <c r="V113" s="166"/>
      <c r="W113" s="166"/>
      <c r="X113" s="166"/>
      <c r="Y113" s="166"/>
      <c r="Z113" s="166"/>
      <c r="AA113" s="166"/>
      <c r="AB113" s="166"/>
      <c r="AC113" s="166"/>
      <c r="AD113" s="166"/>
      <c r="AE113" s="166"/>
      <c r="AF113" s="166"/>
      <c r="AG113" s="166"/>
      <c r="AH113" s="166"/>
      <c r="AI113" s="166"/>
      <c r="AJ113" s="166"/>
      <c r="AK113" s="166"/>
      <c r="AL113" s="166"/>
      <c r="AM113" s="166"/>
      <c r="AN113" s="166"/>
      <c r="AO113" s="166"/>
      <c r="AP113" s="166"/>
      <c r="AQ113" s="166"/>
      <c r="AR113" s="166"/>
      <c r="AS113" s="166"/>
      <c r="AT113" s="166"/>
      <c r="AU113" s="166"/>
      <c r="AV113" s="166"/>
      <c r="AW113" s="166"/>
      <c r="AX113" s="166"/>
      <c r="AY113" s="166"/>
      <c r="AZ113" s="166"/>
      <c r="BA113" s="166"/>
      <c r="BB113" s="166"/>
      <c r="BC113" s="166"/>
      <c r="BD113" s="166"/>
      <c r="BE113" s="166"/>
      <c r="BF113" s="166"/>
      <c r="BG113" s="166"/>
      <c r="BH113" s="166"/>
      <c r="BI113" s="166"/>
      <c r="BJ113" s="166"/>
      <c r="BK113" s="166"/>
      <c r="BL113" s="166"/>
      <c r="BM113" s="166"/>
      <c r="BN113" s="166"/>
      <c r="BO113" s="166"/>
      <c r="BP113" s="166"/>
      <c r="BQ113" s="166"/>
      <c r="BR113" s="166"/>
      <c r="BS113" s="166"/>
      <c r="BT113" s="166"/>
      <c r="BU113" s="166"/>
      <c r="BV113" s="166"/>
      <c r="BW113" s="166"/>
      <c r="BX113" s="166"/>
      <c r="BY113" s="166"/>
      <c r="BZ113" s="166"/>
      <c r="CA113" s="166"/>
      <c r="CB113" s="166"/>
      <c r="CC113" s="166"/>
      <c r="CD113" s="166"/>
      <c r="CE113" s="166"/>
      <c r="CF113" s="166"/>
    </row>
    <row r="114" spans="2:84" x14ac:dyDescent="0.2">
      <c r="B114" s="180">
        <v>25000</v>
      </c>
      <c r="C114" s="79"/>
      <c r="D114" s="152"/>
      <c r="E114" s="152"/>
      <c r="F114" s="153"/>
      <c r="G114" s="79"/>
      <c r="H114" s="166">
        <f ca="1">-'Case 5 Assumptions'!$C73*'Case 5 Assumptions'!$C$65*'Program Case 5 - Forecasts'!H$24*$B114*'Demographic-Economic'!$H39*'Case 5 Assumptions'!$C$45</f>
        <v>126411.54932959954</v>
      </c>
      <c r="I114" s="166">
        <f ca="1">-'Case 5 Assumptions'!$C73*'Case 5 Assumptions'!$C$65*'Program Case 5 - Forecasts'!I$24*$B114*'Demographic-Economic'!$H39*'Case 5 Assumptions'!$C$45</f>
        <v>127224.76198250143</v>
      </c>
      <c r="J114" s="166">
        <f ca="1">-'Case 5 Assumptions'!$C73*'Case 5 Assumptions'!$C$65*'Program Case 5 - Forecasts'!J$24*$B114*'Demographic-Economic'!$H39*'Case 5 Assumptions'!$C$45</f>
        <v>128043.20607843304</v>
      </c>
      <c r="K114" s="166">
        <f ca="1">-'Case 5 Assumptions'!$C73*'Case 5 Assumptions'!$C$65*'Program Case 5 - Forecasts'!K$24*$B114*'Demographic-Economic'!$H39*'Case 5 Assumptions'!$C$45</f>
        <v>128866.91527156514</v>
      </c>
      <c r="L114" s="166">
        <f ca="1">-'Case 5 Assumptions'!$C73*'Case 5 Assumptions'!$C$65*'Program Case 5 - Forecasts'!L$24*$B114*'Demographic-Economic'!$H39*'Case 5 Assumptions'!$C$45</f>
        <v>129695.92343256966</v>
      </c>
      <c r="M114" s="166">
        <f ca="1">-'Case 5 Assumptions'!$C73*'Case 5 Assumptions'!$C$65*'Program Case 5 - Forecasts'!M$24*$B114*'Demographic-Economic'!$H39*'Case 5 Assumptions'!$C$45</f>
        <v>130530.26465000289</v>
      </c>
      <c r="N114" s="166">
        <f ca="1">-'Case 5 Assumptions'!$C73*'Case 5 Assumptions'!$C$65*'Program Case 5 - Forecasts'!N$24*$B114*'Demographic-Economic'!$H39*'Case 5 Assumptions'!$C$45</f>
        <v>131086.98026311706</v>
      </c>
      <c r="O114" s="166">
        <f ca="1">-'Case 5 Assumptions'!$C73*'Case 5 Assumptions'!$C$65*'Program Case 5 - Forecasts'!O$24*$B114*'Demographic-Economic'!$H39*'Case 5 Assumptions'!$C$45</f>
        <v>131646.07028553062</v>
      </c>
      <c r="P114" s="166">
        <f ca="1">-'Case 5 Assumptions'!$C73*'Case 5 Assumptions'!$C$65*'Program Case 5 - Forecasts'!P$24*$B114*'Demographic-Economic'!$H39*'Case 5 Assumptions'!$C$45</f>
        <v>132207.54484416696</v>
      </c>
      <c r="Q114" s="166">
        <f ca="1">-'Case 5 Assumptions'!$C73*'Case 5 Assumptions'!$C$65*'Program Case 5 - Forecasts'!Q$24*$B114*'Demographic-Economic'!$H39*'Case 5 Assumptions'!$C$45</f>
        <v>132771.41410915085</v>
      </c>
      <c r="R114" s="166">
        <f ca="1">-'Case 5 Assumptions'!$C73*'Case 5 Assumptions'!$C$65*'Program Case 5 - Forecasts'!R$24*$B114*'Demographic-Economic'!$H39*'Case 5 Assumptions'!$C$45</f>
        <v>133337.68829397214</v>
      </c>
      <c r="S114" s="166">
        <f ca="1">-'Case 5 Assumptions'!$C73*'Case 5 Assumptions'!$C$65*'Program Case 5 - Forecasts'!S$24*$B114*'Demographic-Economic'!$H39*'Case 5 Assumptions'!$C$45</f>
        <v>133906.37765570974</v>
      </c>
      <c r="T114" s="166">
        <f ca="1">-'Case 5 Assumptions'!$C73*'Case 5 Assumptions'!$C$65*'Program Case 5 - Forecasts'!T$24*$B114*'Demographic-Economic'!$H39*'Case 5 Assumptions'!$C$45</f>
        <v>134477.49249513788</v>
      </c>
      <c r="U114" s="166">
        <f ca="1">-'Case 5 Assumptions'!$C73*'Case 5 Assumptions'!$C$65*'Program Case 5 - Forecasts'!U$24*$B114*'Demographic-Economic'!$H39*'Case 5 Assumptions'!$C$45</f>
        <v>135051.04315701238</v>
      </c>
      <c r="V114" s="166">
        <f ca="1">-'Case 5 Assumptions'!$C73*'Case 5 Assumptions'!$C$65*'Program Case 5 - Forecasts'!V$24*$B114*'Demographic-Economic'!$H39*'Case 5 Assumptions'!$C$45</f>
        <v>135627.04003018542</v>
      </c>
      <c r="W114" s="166">
        <f ca="1">-'Case 5 Assumptions'!$C73*'Case 5 Assumptions'!$C$65*'Program Case 5 - Forecasts'!W$24*$B114*'Demographic-Economic'!$H39*'Case 5 Assumptions'!$C$45</f>
        <v>136205.49354782663</v>
      </c>
      <c r="X114" s="166">
        <f ca="1">-'Case 5 Assumptions'!$C73*'Case 5 Assumptions'!$C$65*'Program Case 5 - Forecasts'!X$24*$B114*'Demographic-Economic'!$H39*'Case 5 Assumptions'!$C$45</f>
        <v>136494.58562477745</v>
      </c>
      <c r="Y114" s="166"/>
      <c r="Z114" s="166"/>
      <c r="AA114" s="166"/>
      <c r="AB114" s="166"/>
      <c r="AC114" s="166"/>
      <c r="AD114" s="166"/>
      <c r="AE114" s="166"/>
      <c r="AF114" s="166"/>
      <c r="AG114" s="166"/>
      <c r="AH114" s="166"/>
      <c r="AI114" s="166"/>
      <c r="AJ114" s="166"/>
      <c r="AK114" s="166"/>
      <c r="AL114" s="166"/>
      <c r="AM114" s="166"/>
      <c r="AN114" s="166"/>
      <c r="AO114" s="166"/>
      <c r="AP114" s="166"/>
      <c r="AQ114" s="166"/>
      <c r="AR114" s="166"/>
      <c r="AS114" s="166"/>
      <c r="AT114" s="166"/>
      <c r="AU114" s="166"/>
      <c r="AV114" s="166"/>
      <c r="AW114" s="166"/>
      <c r="AX114" s="166"/>
      <c r="AY114" s="166"/>
      <c r="AZ114" s="166"/>
      <c r="BA114" s="166"/>
      <c r="BB114" s="166"/>
      <c r="BC114" s="166"/>
      <c r="BD114" s="166"/>
      <c r="BE114" s="166"/>
      <c r="BF114" s="166"/>
      <c r="BG114" s="166"/>
      <c r="BH114" s="166"/>
      <c r="BI114" s="166"/>
      <c r="BJ114" s="166"/>
      <c r="BK114" s="166"/>
      <c r="BL114" s="166"/>
      <c r="BM114" s="166"/>
      <c r="BN114" s="166"/>
      <c r="BO114" s="166"/>
      <c r="BP114" s="166"/>
      <c r="BQ114" s="166"/>
      <c r="BR114" s="166"/>
      <c r="BS114" s="166"/>
      <c r="BT114" s="166"/>
      <c r="BU114" s="166"/>
      <c r="BV114" s="166"/>
      <c r="BW114" s="166"/>
      <c r="BX114" s="166"/>
      <c r="BY114" s="166"/>
      <c r="BZ114" s="166"/>
      <c r="CA114" s="166"/>
      <c r="CB114" s="166"/>
      <c r="CC114" s="166"/>
      <c r="CD114" s="166"/>
      <c r="CE114" s="166"/>
      <c r="CF114" s="166"/>
    </row>
    <row r="115" spans="2:84" x14ac:dyDescent="0.2">
      <c r="B115" s="180">
        <f>B114+50000</f>
        <v>75000</v>
      </c>
      <c r="C115" s="79"/>
      <c r="D115" s="152"/>
      <c r="E115" s="152"/>
      <c r="F115" s="153"/>
      <c r="G115" s="79"/>
      <c r="H115" s="166">
        <f ca="1">-'Case 5 Assumptions'!$C74*'Case 5 Assumptions'!$C$65*'Program Case 5 - Forecasts'!H$24*$B115*'Demographic-Economic'!$H40*'Case 5 Assumptions'!$C$45</f>
        <v>425534.78171915805</v>
      </c>
      <c r="I115" s="166">
        <f ca="1">-'Case 5 Assumptions'!$C74*'Case 5 Assumptions'!$C$65*'Program Case 5 - Forecasts'!I$24*$B115*'Demographic-Economic'!$H40*'Case 5 Assumptions'!$C$45</f>
        <v>428272.27105916751</v>
      </c>
      <c r="J115" s="166">
        <f ca="1">-'Case 5 Assumptions'!$C74*'Case 5 Assumptions'!$C$65*'Program Case 5 - Forecasts'!J$24*$B115*'Demographic-Economic'!$H40*'Case 5 Assumptions'!$C$45</f>
        <v>431027.37082306261</v>
      </c>
      <c r="K115" s="166">
        <f ca="1">-'Case 5 Assumptions'!$C74*'Case 5 Assumptions'!$C$65*'Program Case 5 - Forecasts'!K$24*$B115*'Demographic-Economic'!$H40*'Case 5 Assumptions'!$C$45</f>
        <v>433800.19429970236</v>
      </c>
      <c r="L115" s="166">
        <f ca="1">-'Case 5 Assumptions'!$C74*'Case 5 Assumptions'!$C$65*'Program Case 5 - Forecasts'!L$24*$B115*'Demographic-Economic'!$H40*'Case 5 Assumptions'!$C$45</f>
        <v>436590.85550674656</v>
      </c>
      <c r="M115" s="166">
        <f ca="1">-'Case 5 Assumptions'!$C74*'Case 5 Assumptions'!$C$65*'Program Case 5 - Forecasts'!M$24*$B115*'Demographic-Economic'!$H40*'Case 5 Assumptions'!$C$45</f>
        <v>439399.46919531096</v>
      </c>
      <c r="N115" s="166">
        <f ca="1">-'Case 5 Assumptions'!$C74*'Case 5 Assumptions'!$C$65*'Program Case 5 - Forecasts'!N$24*$B115*'Demographic-Economic'!$H40*'Case 5 Assumptions'!$C$45</f>
        <v>441273.52151222783</v>
      </c>
      <c r="O115" s="166">
        <f ca="1">-'Case 5 Assumptions'!$C74*'Case 5 Assumptions'!$C$65*'Program Case 5 - Forecasts'!O$24*$B115*'Demographic-Economic'!$H40*'Case 5 Assumptions'!$C$45</f>
        <v>443155.56672020809</v>
      </c>
      <c r="P115" s="166">
        <f ca="1">-'Case 5 Assumptions'!$C74*'Case 5 Assumptions'!$C$65*'Program Case 5 - Forecasts'!P$24*$B115*'Demographic-Economic'!$H40*'Case 5 Assumptions'!$C$45</f>
        <v>445045.63890915964</v>
      </c>
      <c r="Q115" s="166">
        <f ca="1">-'Case 5 Assumptions'!$C74*'Case 5 Assumptions'!$C$65*'Program Case 5 - Forecasts'!Q$24*$B115*'Demographic-Economic'!$H40*'Case 5 Assumptions'!$C$45</f>
        <v>446943.77231441851</v>
      </c>
      <c r="R115" s="166">
        <f ca="1">-'Case 5 Assumptions'!$C74*'Case 5 Assumptions'!$C$65*'Program Case 5 - Forecasts'!R$24*$B115*'Demographic-Economic'!$H40*'Case 5 Assumptions'!$C$45</f>
        <v>448850.00131729891</v>
      </c>
      <c r="S115" s="166">
        <f ca="1">-'Case 5 Assumptions'!$C74*'Case 5 Assumptions'!$C$65*'Program Case 5 - Forecasts'!S$24*$B115*'Demographic-Economic'!$H40*'Case 5 Assumptions'!$C$45</f>
        <v>450764.36044584709</v>
      </c>
      <c r="T115" s="166">
        <f ca="1">-'Case 5 Assumptions'!$C74*'Case 5 Assumptions'!$C$65*'Program Case 5 - Forecasts'!T$24*$B115*'Demographic-Economic'!$H40*'Case 5 Assumptions'!$C$45</f>
        <v>452686.88437519904</v>
      </c>
      <c r="U115" s="166">
        <f ca="1">-'Case 5 Assumptions'!$C74*'Case 5 Assumptions'!$C$65*'Program Case 5 - Forecasts'!U$24*$B115*'Demographic-Economic'!$H40*'Case 5 Assumptions'!$C$45</f>
        <v>454617.60792854516</v>
      </c>
      <c r="V115" s="166">
        <f ca="1">-'Case 5 Assumptions'!$C74*'Case 5 Assumptions'!$C$65*'Program Case 5 - Forecasts'!V$24*$B115*'Demographic-Economic'!$H40*'Case 5 Assumptions'!$C$45</f>
        <v>456556.56607751577</v>
      </c>
      <c r="W115" s="166">
        <f ca="1">-'Case 5 Assumptions'!$C74*'Case 5 Assumptions'!$C$65*'Program Case 5 - Forecasts'!W$24*$B115*'Demographic-Economic'!$H40*'Case 5 Assumptions'!$C$45</f>
        <v>458503.79394292488</v>
      </c>
      <c r="X115" s="166">
        <f ca="1">-'Case 5 Assumptions'!$C74*'Case 5 Assumptions'!$C$65*'Program Case 5 - Forecasts'!X$24*$B115*'Demographic-Economic'!$H40*'Case 5 Assumptions'!$C$45</f>
        <v>459476.95450075698</v>
      </c>
      <c r="Y115" s="166"/>
      <c r="Z115" s="166"/>
      <c r="AA115" s="166"/>
      <c r="AB115" s="166"/>
      <c r="AC115" s="166"/>
      <c r="AD115" s="166"/>
      <c r="AE115" s="166"/>
      <c r="AF115" s="166"/>
      <c r="AG115" s="166"/>
      <c r="AH115" s="166"/>
      <c r="AI115" s="166"/>
      <c r="AJ115" s="166"/>
      <c r="AK115" s="166"/>
      <c r="AL115" s="166"/>
      <c r="AM115" s="166"/>
      <c r="AN115" s="166"/>
      <c r="AO115" s="166"/>
      <c r="AP115" s="166"/>
      <c r="AQ115" s="166"/>
      <c r="AR115" s="166"/>
      <c r="AS115" s="166"/>
      <c r="AT115" s="166"/>
      <c r="AU115" s="166"/>
      <c r="AV115" s="166"/>
      <c r="AW115" s="166"/>
      <c r="AX115" s="166"/>
      <c r="AY115" s="166"/>
      <c r="AZ115" s="166"/>
      <c r="BA115" s="166"/>
      <c r="BB115" s="166"/>
      <c r="BC115" s="166"/>
      <c r="BD115" s="166"/>
      <c r="BE115" s="166"/>
      <c r="BF115" s="166"/>
      <c r="BG115" s="166"/>
      <c r="BH115" s="166"/>
      <c r="BI115" s="166"/>
      <c r="BJ115" s="166"/>
      <c r="BK115" s="166"/>
      <c r="BL115" s="166"/>
      <c r="BM115" s="166"/>
      <c r="BN115" s="166"/>
      <c r="BO115" s="166"/>
      <c r="BP115" s="166"/>
      <c r="BQ115" s="166"/>
      <c r="BR115" s="166"/>
      <c r="BS115" s="166"/>
      <c r="BT115" s="166"/>
      <c r="BU115" s="166"/>
      <c r="BV115" s="166"/>
      <c r="BW115" s="166"/>
      <c r="BX115" s="166"/>
      <c r="BY115" s="166"/>
      <c r="BZ115" s="166"/>
      <c r="CA115" s="166"/>
      <c r="CB115" s="166"/>
      <c r="CC115" s="166"/>
      <c r="CD115" s="166"/>
      <c r="CE115" s="166"/>
      <c r="CF115" s="166"/>
    </row>
    <row r="116" spans="2:84" x14ac:dyDescent="0.2">
      <c r="B116" s="180">
        <f>B115+50000</f>
        <v>125000</v>
      </c>
      <c r="C116" s="79"/>
      <c r="D116" s="152"/>
      <c r="E116" s="152"/>
      <c r="F116" s="153"/>
      <c r="G116" s="79"/>
      <c r="H116" s="166">
        <f ca="1">-'Case 5 Assumptions'!$C75*'Case 5 Assumptions'!$C$65*'Program Case 5 - Forecasts'!H$24*$B116*'Demographic-Economic'!$H41*'Case 5 Assumptions'!$C$45</f>
        <v>720012.77042853239</v>
      </c>
      <c r="I116" s="166">
        <f ca="1">-'Case 5 Assumptions'!$C75*'Case 5 Assumptions'!$C$65*'Program Case 5 - Forecasts'!I$24*$B116*'Demographic-Economic'!$H41*'Case 5 Assumptions'!$C$45</f>
        <v>724644.653340091</v>
      </c>
      <c r="J116" s="166">
        <f ca="1">-'Case 5 Assumptions'!$C75*'Case 5 Assumptions'!$C$65*'Program Case 5 - Forecasts'!J$24*$B116*'Demographic-Economic'!$H41*'Case 5 Assumptions'!$C$45</f>
        <v>729306.33341661701</v>
      </c>
      <c r="K116" s="166">
        <f ca="1">-'Case 5 Assumptions'!$C75*'Case 5 Assumptions'!$C$65*'Program Case 5 - Forecasts'!K$24*$B116*'Demographic-Economic'!$H41*'Case 5 Assumptions'!$C$45</f>
        <v>733998.00234496885</v>
      </c>
      <c r="L116" s="166">
        <f ca="1">-'Case 5 Assumptions'!$C75*'Case 5 Assumptions'!$C$65*'Program Case 5 - Forecasts'!L$24*$B116*'Demographic-Economic'!$H41*'Case 5 Assumptions'!$C$45</f>
        <v>738719.85304514831</v>
      </c>
      <c r="M116" s="166">
        <f ca="1">-'Case 5 Assumptions'!$C75*'Case 5 Assumptions'!$C$65*'Program Case 5 - Forecasts'!M$24*$B116*'Demographic-Economic'!$H41*'Case 5 Assumptions'!$C$45</f>
        <v>743472.07967817911</v>
      </c>
      <c r="N116" s="166">
        <f ca="1">-'Case 5 Assumptions'!$C75*'Case 5 Assumptions'!$C$65*'Program Case 5 - Forecasts'!N$24*$B116*'Demographic-Economic'!$H41*'Case 5 Assumptions'!$C$45</f>
        <v>746643.01107697084</v>
      </c>
      <c r="O116" s="166">
        <f ca="1">-'Case 5 Assumptions'!$C75*'Case 5 Assumptions'!$C$65*'Program Case 5 - Forecasts'!O$24*$B116*'Demographic-Economic'!$H41*'Case 5 Assumptions'!$C$45</f>
        <v>749827.46659620013</v>
      </c>
      <c r="P116" s="166">
        <f ca="1">-'Case 5 Assumptions'!$C75*'Case 5 Assumptions'!$C$65*'Program Case 5 - Forecasts'!P$24*$B116*'Demographic-Economic'!$H41*'Case 5 Assumptions'!$C$45</f>
        <v>753025.50391662563</v>
      </c>
      <c r="Q116" s="166">
        <f ca="1">-'Case 5 Assumptions'!$C75*'Case 5 Assumptions'!$C$65*'Program Case 5 - Forecasts'!Q$24*$B116*'Demographic-Economic'!$H41*'Case 5 Assumptions'!$C$45</f>
        <v>756237.18096507282</v>
      </c>
      <c r="R116" s="166">
        <f ca="1">-'Case 5 Assumptions'!$C75*'Case 5 Assumptions'!$C$65*'Program Case 5 - Forecasts'!R$24*$B116*'Demographic-Economic'!$H41*'Case 5 Assumptions'!$C$45</f>
        <v>759462.55591536534</v>
      </c>
      <c r="S116" s="166">
        <f ca="1">-'Case 5 Assumptions'!$C75*'Case 5 Assumptions'!$C$65*'Program Case 5 - Forecasts'!S$24*$B116*'Demographic-Economic'!$H41*'Case 5 Assumptions'!$C$45</f>
        <v>762701.68718959985</v>
      </c>
      <c r="T116" s="166">
        <f ca="1">-'Case 5 Assumptions'!$C75*'Case 5 Assumptions'!$C$65*'Program Case 5 - Forecasts'!T$24*$B116*'Demographic-Economic'!$H41*'Case 5 Assumptions'!$C$45</f>
        <v>765954.63345875219</v>
      </c>
      <c r="U116" s="166">
        <f ca="1">-'Case 5 Assumptions'!$C75*'Case 5 Assumptions'!$C$65*'Program Case 5 - Forecasts'!U$24*$B116*'Demographic-Economic'!$H41*'Case 5 Assumptions'!$C$45</f>
        <v>769221.45364430838</v>
      </c>
      <c r="V116" s="166">
        <f ca="1">-'Case 5 Assumptions'!$C75*'Case 5 Assumptions'!$C$65*'Program Case 5 - Forecasts'!V$24*$B116*'Demographic-Economic'!$H41*'Case 5 Assumptions'!$C$45</f>
        <v>772502.2069189176</v>
      </c>
      <c r="W116" s="166">
        <f ca="1">-'Case 5 Assumptions'!$C75*'Case 5 Assumptions'!$C$65*'Program Case 5 - Forecasts'!W$24*$B116*'Demographic-Economic'!$H41*'Case 5 Assumptions'!$C$45</f>
        <v>775796.95270765119</v>
      </c>
      <c r="X116" s="166">
        <f ca="1">-'Case 5 Assumptions'!$C75*'Case 5 Assumptions'!$C$65*'Program Case 5 - Forecasts'!X$24*$B116*'Demographic-Economic'!$H41*'Case 5 Assumptions'!$C$45</f>
        <v>777443.55848329572</v>
      </c>
      <c r="Y116" s="166"/>
      <c r="Z116" s="166"/>
      <c r="AA116" s="166"/>
      <c r="AB116" s="166"/>
      <c r="AC116" s="166"/>
      <c r="AD116" s="166"/>
      <c r="AE116" s="166"/>
      <c r="AF116" s="166"/>
      <c r="AG116" s="166"/>
      <c r="AH116" s="166"/>
      <c r="AI116" s="166"/>
      <c r="AJ116" s="166"/>
      <c r="AK116" s="166"/>
      <c r="AL116" s="166"/>
      <c r="AM116" s="166"/>
      <c r="AN116" s="166"/>
      <c r="AO116" s="166"/>
      <c r="AP116" s="166"/>
      <c r="AQ116" s="166"/>
      <c r="AR116" s="166"/>
      <c r="AS116" s="166"/>
      <c r="AT116" s="166"/>
      <c r="AU116" s="166"/>
      <c r="AV116" s="166"/>
      <c r="AW116" s="166"/>
      <c r="AX116" s="166"/>
      <c r="AY116" s="166"/>
      <c r="AZ116" s="166"/>
      <c r="BA116" s="166"/>
      <c r="BB116" s="166"/>
      <c r="BC116" s="166"/>
      <c r="BD116" s="166"/>
      <c r="BE116" s="166"/>
      <c r="BF116" s="166"/>
      <c r="BG116" s="166"/>
      <c r="BH116" s="166"/>
      <c r="BI116" s="166"/>
      <c r="BJ116" s="166"/>
      <c r="BK116" s="166"/>
      <c r="BL116" s="166"/>
      <c r="BM116" s="166"/>
      <c r="BN116" s="166"/>
      <c r="BO116" s="166"/>
      <c r="BP116" s="166"/>
      <c r="BQ116" s="166"/>
      <c r="BR116" s="166"/>
      <c r="BS116" s="166"/>
      <c r="BT116" s="166"/>
      <c r="BU116" s="166"/>
      <c r="BV116" s="166"/>
      <c r="BW116" s="166"/>
      <c r="BX116" s="166"/>
      <c r="BY116" s="166"/>
      <c r="BZ116" s="166"/>
      <c r="CA116" s="166"/>
      <c r="CB116" s="166"/>
      <c r="CC116" s="166"/>
      <c r="CD116" s="166"/>
      <c r="CE116" s="166"/>
      <c r="CF116" s="166"/>
    </row>
    <row r="117" spans="2:84" x14ac:dyDescent="0.2">
      <c r="B117" s="180">
        <f>B116+50000</f>
        <v>175000</v>
      </c>
      <c r="C117" s="79"/>
      <c r="D117" s="152"/>
      <c r="E117" s="152"/>
      <c r="F117" s="153"/>
      <c r="G117" s="79"/>
      <c r="H117" s="166">
        <f ca="1">-'Case 5 Assumptions'!$C76*'Case 5 Assumptions'!$C$65*'Program Case 5 - Forecasts'!H$24*$B117*'Demographic-Economic'!$H42*'Case 5 Assumptions'!$C$45</f>
        <v>663482.94706366945</v>
      </c>
      <c r="I117" s="166">
        <f ca="1">-'Case 5 Assumptions'!$C76*'Case 5 Assumptions'!$C$65*'Program Case 5 - Forecasts'!I$24*$B117*'Demographic-Economic'!$H42*'Case 5 Assumptions'!$C$45</f>
        <v>667751.17042141024</v>
      </c>
      <c r="J117" s="166">
        <f ca="1">-'Case 5 Assumptions'!$C76*'Case 5 Assumptions'!$C$65*'Program Case 5 - Forecasts'!J$24*$B117*'Demographic-Economic'!$H42*'Case 5 Assumptions'!$C$45</f>
        <v>672046.85150162317</v>
      </c>
      <c r="K117" s="166">
        <f ca="1">-'Case 5 Assumptions'!$C76*'Case 5 Assumptions'!$C$65*'Program Case 5 - Forecasts'!K$24*$B117*'Demographic-Economic'!$H42*'Case 5 Assumptions'!$C$45</f>
        <v>676370.16694139957</v>
      </c>
      <c r="L117" s="166">
        <f ca="1">-'Case 5 Assumptions'!$C76*'Case 5 Assumptions'!$C$65*'Program Case 5 - Forecasts'!L$24*$B117*'Demographic-Economic'!$H42*'Case 5 Assumptions'!$C$45</f>
        <v>680721.29451415781</v>
      </c>
      <c r="M117" s="166">
        <f ca="1">-'Case 5 Assumptions'!$C76*'Case 5 Assumptions'!$C$65*'Program Case 5 - Forecasts'!M$24*$B117*'Demographic-Economic'!$H42*'Case 5 Assumptions'!$C$45</f>
        <v>685100.41313690285</v>
      </c>
      <c r="N117" s="166">
        <f ca="1">-'Case 5 Assumptions'!$C76*'Case 5 Assumptions'!$C$65*'Program Case 5 - Forecasts'!N$24*$B117*'Demographic-Economic'!$H42*'Case 5 Assumptions'!$C$45</f>
        <v>688022.38757376594</v>
      </c>
      <c r="O117" s="166">
        <f ca="1">-'Case 5 Assumptions'!$C76*'Case 5 Assumptions'!$C$65*'Program Case 5 - Forecasts'!O$24*$B117*'Demographic-Economic'!$H42*'Case 5 Assumptions'!$C$45</f>
        <v>690956.82432192797</v>
      </c>
      <c r="P117" s="166">
        <f ca="1">-'Case 5 Assumptions'!$C76*'Case 5 Assumptions'!$C$65*'Program Case 5 - Forecasts'!P$24*$B117*'Demographic-Economic'!$H42*'Case 5 Assumptions'!$C$45</f>
        <v>693903.77653350134</v>
      </c>
      <c r="Q117" s="166">
        <f ca="1">-'Case 5 Assumptions'!$C76*'Case 5 Assumptions'!$C$65*'Program Case 5 - Forecasts'!Q$24*$B117*'Demographic-Economic'!$H42*'Case 5 Assumptions'!$C$45</f>
        <v>696863.29758734629</v>
      </c>
      <c r="R117" s="166">
        <f ca="1">-'Case 5 Assumptions'!$C76*'Case 5 Assumptions'!$C$65*'Program Case 5 - Forecasts'!R$24*$B117*'Demographic-Economic'!$H42*'Case 5 Assumptions'!$C$45</f>
        <v>699835.44108992838</v>
      </c>
      <c r="S117" s="166">
        <f ca="1">-'Case 5 Assumptions'!$C76*'Case 5 Assumptions'!$C$65*'Program Case 5 - Forecasts'!S$24*$B117*'Demographic-Economic'!$H42*'Case 5 Assumptions'!$C$45</f>
        <v>702820.26087649446</v>
      </c>
      <c r="T117" s="166">
        <f ca="1">-'Case 5 Assumptions'!$C76*'Case 5 Assumptions'!$C$65*'Program Case 5 - Forecasts'!T$24*$B117*'Demographic-Economic'!$H42*'Case 5 Assumptions'!$C$45</f>
        <v>705817.81101162941</v>
      </c>
      <c r="U117" s="166">
        <f ca="1">-'Case 5 Assumptions'!$C76*'Case 5 Assumptions'!$C$65*'Program Case 5 - Forecasts'!U$24*$B117*'Demographic-Economic'!$H42*'Case 5 Assumptions'!$C$45</f>
        <v>708828.14579076099</v>
      </c>
      <c r="V117" s="166">
        <f ca="1">-'Case 5 Assumptions'!$C76*'Case 5 Assumptions'!$C$65*'Program Case 5 - Forecasts'!V$24*$B117*'Demographic-Economic'!$H42*'Case 5 Assumptions'!$C$45</f>
        <v>711851.31974076061</v>
      </c>
      <c r="W117" s="166">
        <f ca="1">-'Case 5 Assumptions'!$C76*'Case 5 Assumptions'!$C$65*'Program Case 5 - Forecasts'!W$24*$B117*'Demographic-Economic'!$H42*'Case 5 Assumptions'!$C$45</f>
        <v>714887.38762110297</v>
      </c>
      <c r="X117" s="166">
        <f ca="1">-'Case 5 Assumptions'!$C76*'Case 5 Assumptions'!$C$65*'Program Case 5 - Forecasts'!X$24*$B117*'Demographic-Economic'!$H42*'Case 5 Assumptions'!$C$45</f>
        <v>716404.71467076999</v>
      </c>
      <c r="Y117" s="166"/>
      <c r="Z117" s="166"/>
      <c r="AA117" s="166"/>
      <c r="AB117" s="166"/>
      <c r="AC117" s="166"/>
      <c r="AD117" s="166"/>
      <c r="AE117" s="166"/>
      <c r="AF117" s="166"/>
      <c r="AG117" s="166"/>
      <c r="AH117" s="166"/>
      <c r="AI117" s="166"/>
      <c r="AJ117" s="166"/>
      <c r="AK117" s="166"/>
      <c r="AL117" s="166"/>
      <c r="AM117" s="166"/>
      <c r="AN117" s="166"/>
      <c r="AO117" s="166"/>
      <c r="AP117" s="166"/>
      <c r="AQ117" s="166"/>
      <c r="AR117" s="166"/>
      <c r="AS117" s="166"/>
      <c r="AT117" s="166"/>
      <c r="AU117" s="166"/>
      <c r="AV117" s="166"/>
      <c r="AW117" s="166"/>
      <c r="AX117" s="166"/>
      <c r="AY117" s="166"/>
      <c r="AZ117" s="166"/>
      <c r="BA117" s="166"/>
      <c r="BB117" s="166"/>
      <c r="BC117" s="166"/>
      <c r="BD117" s="166"/>
      <c r="BE117" s="166"/>
      <c r="BF117" s="166"/>
      <c r="BG117" s="166"/>
      <c r="BH117" s="166"/>
      <c r="BI117" s="166"/>
      <c r="BJ117" s="166"/>
      <c r="BK117" s="166"/>
      <c r="BL117" s="166"/>
      <c r="BM117" s="166"/>
      <c r="BN117" s="166"/>
      <c r="BO117" s="166"/>
      <c r="BP117" s="166"/>
      <c r="BQ117" s="166"/>
      <c r="BR117" s="166"/>
      <c r="BS117" s="166"/>
      <c r="BT117" s="166"/>
      <c r="BU117" s="166"/>
      <c r="BV117" s="166"/>
      <c r="BW117" s="166"/>
      <c r="BX117" s="166"/>
      <c r="BY117" s="166"/>
      <c r="BZ117" s="166"/>
      <c r="CA117" s="166"/>
      <c r="CB117" s="166"/>
      <c r="CC117" s="166"/>
      <c r="CD117" s="166"/>
      <c r="CE117" s="166"/>
      <c r="CF117" s="166"/>
    </row>
    <row r="118" spans="2:84" x14ac:dyDescent="0.2">
      <c r="B118" s="180">
        <f>B117+50000</f>
        <v>225000</v>
      </c>
      <c r="C118" s="79"/>
      <c r="D118" s="152"/>
      <c r="E118" s="152"/>
      <c r="F118" s="153"/>
      <c r="G118" s="79"/>
      <c r="H118" s="166">
        <f ca="1">-'Case 5 Assumptions'!$C77*'Case 5 Assumptions'!$C$65*'Program Case 5 - Forecasts'!H$24*$B118*'Demographic-Economic'!$H43*'Case 5 Assumptions'!$C$45</f>
        <v>272317.89180882409</v>
      </c>
      <c r="I118" s="166">
        <f ca="1">-'Case 5 Assumptions'!$C77*'Case 5 Assumptions'!$C$65*'Program Case 5 - Forecasts'!I$24*$B118*'Demographic-Economic'!$H43*'Case 5 Assumptions'!$C$45</f>
        <v>274069.72822254529</v>
      </c>
      <c r="J118" s="166">
        <f ca="1">-'Case 5 Assumptions'!$C77*'Case 5 Assumptions'!$C$65*'Program Case 5 - Forecasts'!J$24*$B118*'Demographic-Economic'!$H43*'Case 5 Assumptions'!$C$45</f>
        <v>275832.83429908229</v>
      </c>
      <c r="K118" s="166">
        <f ca="1">-'Case 5 Assumptions'!$C77*'Case 5 Assumptions'!$C$65*'Program Case 5 - Forecasts'!K$24*$B118*'Demographic-Economic'!$H43*'Case 5 Assumptions'!$C$45</f>
        <v>277607.28253681742</v>
      </c>
      <c r="L118" s="166">
        <f ca="1">-'Case 5 Assumptions'!$C77*'Case 5 Assumptions'!$C$65*'Program Case 5 - Forecasts'!L$24*$B118*'Demographic-Economic'!$H43*'Case 5 Assumptions'!$C$45</f>
        <v>279393.14590052358</v>
      </c>
      <c r="M118" s="166">
        <f ca="1">-'Case 5 Assumptions'!$C77*'Case 5 Assumptions'!$C$65*'Program Case 5 - Forecasts'!M$24*$B118*'Demographic-Economic'!$H43*'Case 5 Assumptions'!$C$45</f>
        <v>281190.49782434368</v>
      </c>
      <c r="N118" s="166">
        <f ca="1">-'Case 5 Assumptions'!$C77*'Case 5 Assumptions'!$C$65*'Program Case 5 - Forecasts'!N$24*$B118*'Demographic-Economic'!$H43*'Case 5 Assumptions'!$C$45</f>
        <v>282389.78398849803</v>
      </c>
      <c r="O118" s="166">
        <f ca="1">-'Case 5 Assumptions'!$C77*'Case 5 Assumptions'!$C$65*'Program Case 5 - Forecasts'!O$24*$B118*'Demographic-Economic'!$H43*'Case 5 Assumptions'!$C$45</f>
        <v>283594.18514521548</v>
      </c>
      <c r="P118" s="166">
        <f ca="1">-'Case 5 Assumptions'!$C77*'Case 5 Assumptions'!$C$65*'Program Case 5 - Forecasts'!P$24*$B118*'Demographic-Economic'!$H43*'Case 5 Assumptions'!$C$45</f>
        <v>284803.723110085</v>
      </c>
      <c r="Q118" s="166">
        <f ca="1">-'Case 5 Assumptions'!$C77*'Case 5 Assumptions'!$C$65*'Program Case 5 - Forecasts'!Q$24*$B118*'Demographic-Economic'!$H43*'Case 5 Assumptions'!$C$45</f>
        <v>286018.41979176103</v>
      </c>
      <c r="R118" s="166">
        <f ca="1">-'Case 5 Assumptions'!$C77*'Case 5 Assumptions'!$C$65*'Program Case 5 - Forecasts'!R$24*$B118*'Demographic-Economic'!$H43*'Case 5 Assumptions'!$C$45</f>
        <v>287238.29719231586</v>
      </c>
      <c r="S118" s="166">
        <f ca="1">-'Case 5 Assumptions'!$C77*'Case 5 Assumptions'!$C$65*'Program Case 5 - Forecasts'!S$24*$B118*'Demographic-Economic'!$H43*'Case 5 Assumptions'!$C$45</f>
        <v>288463.37740772177</v>
      </c>
      <c r="T118" s="166">
        <f ca="1">-'Case 5 Assumptions'!$C77*'Case 5 Assumptions'!$C$65*'Program Case 5 - Forecasts'!T$24*$B118*'Demographic-Economic'!$H43*'Case 5 Assumptions'!$C$45</f>
        <v>289693.68262808019</v>
      </c>
      <c r="U118" s="166">
        <f ca="1">-'Case 5 Assumptions'!$C77*'Case 5 Assumptions'!$C$65*'Program Case 5 - Forecasts'!U$24*$B118*'Demographic-Economic'!$H43*'Case 5 Assumptions'!$C$45</f>
        <v>290929.23513823864</v>
      </c>
      <c r="V118" s="166">
        <f ca="1">-'Case 5 Assumptions'!$C77*'Case 5 Assumptions'!$C$65*'Program Case 5 - Forecasts'!V$24*$B118*'Demographic-Economic'!$H43*'Case 5 Assumptions'!$C$45</f>
        <v>292170.05731803807</v>
      </c>
      <c r="W118" s="166">
        <f ca="1">-'Case 5 Assumptions'!$C77*'Case 5 Assumptions'!$C$65*'Program Case 5 - Forecasts'!W$24*$B118*'Demographic-Economic'!$H43*'Case 5 Assumptions'!$C$45</f>
        <v>293416.17164278799</v>
      </c>
      <c r="X118" s="166">
        <f ca="1">-'Case 5 Assumptions'!$C77*'Case 5 Assumptions'!$C$65*'Program Case 5 - Forecasts'!X$24*$B118*'Demographic-Economic'!$H43*'Case 5 Assumptions'!$C$45</f>
        <v>294038.9386712074</v>
      </c>
      <c r="Y118" s="166"/>
      <c r="Z118" s="166"/>
      <c r="AA118" s="166"/>
      <c r="AB118" s="166"/>
      <c r="AC118" s="166"/>
      <c r="AD118" s="166"/>
      <c r="AE118" s="166"/>
      <c r="AF118" s="166"/>
      <c r="AG118" s="166"/>
      <c r="AH118" s="166"/>
      <c r="AI118" s="166"/>
      <c r="AJ118" s="166"/>
      <c r="AK118" s="166"/>
      <c r="AL118" s="166"/>
      <c r="AM118" s="166"/>
      <c r="AN118" s="166"/>
      <c r="AO118" s="166"/>
      <c r="AP118" s="166"/>
      <c r="AQ118" s="166"/>
      <c r="AR118" s="166"/>
      <c r="AS118" s="166"/>
      <c r="AT118" s="166"/>
      <c r="AU118" s="166"/>
      <c r="AV118" s="166"/>
      <c r="AW118" s="166"/>
      <c r="AX118" s="166"/>
      <c r="AY118" s="166"/>
      <c r="AZ118" s="166"/>
      <c r="BA118" s="166"/>
      <c r="BB118" s="166"/>
      <c r="BC118" s="166"/>
      <c r="BD118" s="166"/>
      <c r="BE118" s="166"/>
      <c r="BF118" s="166"/>
      <c r="BG118" s="166"/>
      <c r="BH118" s="166"/>
      <c r="BI118" s="166"/>
      <c r="BJ118" s="166"/>
      <c r="BK118" s="166"/>
      <c r="BL118" s="166"/>
      <c r="BM118" s="166"/>
      <c r="BN118" s="166"/>
      <c r="BO118" s="166"/>
      <c r="BP118" s="166"/>
      <c r="BQ118" s="166"/>
      <c r="BR118" s="166"/>
      <c r="BS118" s="166"/>
      <c r="BT118" s="166"/>
      <c r="BU118" s="166"/>
      <c r="BV118" s="166"/>
      <c r="BW118" s="166"/>
      <c r="BX118" s="166"/>
      <c r="BY118" s="166"/>
      <c r="BZ118" s="166"/>
      <c r="CA118" s="166"/>
      <c r="CB118" s="166"/>
      <c r="CC118" s="166"/>
      <c r="CD118" s="166"/>
      <c r="CE118" s="166"/>
      <c r="CF118" s="166"/>
    </row>
    <row r="119" spans="2:84" x14ac:dyDescent="0.2">
      <c r="B119" s="180">
        <f t="shared" ref="B119:B126" si="61">B118+50000</f>
        <v>275000</v>
      </c>
      <c r="C119" s="79"/>
      <c r="D119" s="152"/>
      <c r="E119" s="152"/>
      <c r="F119" s="153"/>
      <c r="G119" s="79"/>
      <c r="H119" s="166">
        <f ca="1">-'Case 5 Assumptions'!$C78*'Case 5 Assumptions'!$C$65*'Program Case 5 - Forecasts'!H$24*$B119*'Demographic-Economic'!$H44*'Case 5 Assumptions'!$C$45</f>
        <v>0</v>
      </c>
      <c r="I119" s="166">
        <f ca="1">-'Case 5 Assumptions'!$C78*'Case 5 Assumptions'!$C$65*'Program Case 5 - Forecasts'!I$24*$B119*'Demographic-Economic'!$H44*'Case 5 Assumptions'!$C$45</f>
        <v>0</v>
      </c>
      <c r="J119" s="166">
        <f ca="1">-'Case 5 Assumptions'!$C78*'Case 5 Assumptions'!$C$65*'Program Case 5 - Forecasts'!J$24*$B119*'Demographic-Economic'!$H44*'Case 5 Assumptions'!$C$45</f>
        <v>0</v>
      </c>
      <c r="K119" s="166">
        <f ca="1">-'Case 5 Assumptions'!$C78*'Case 5 Assumptions'!$C$65*'Program Case 5 - Forecasts'!K$24*$B119*'Demographic-Economic'!$H44*'Case 5 Assumptions'!$C$45</f>
        <v>0</v>
      </c>
      <c r="L119" s="166">
        <f ca="1">-'Case 5 Assumptions'!$C78*'Case 5 Assumptions'!$C$65*'Program Case 5 - Forecasts'!L$24*$B119*'Demographic-Economic'!$H44*'Case 5 Assumptions'!$C$45</f>
        <v>0</v>
      </c>
      <c r="M119" s="166">
        <f ca="1">-'Case 5 Assumptions'!$C78*'Case 5 Assumptions'!$C$65*'Program Case 5 - Forecasts'!M$24*$B119*'Demographic-Economic'!$H44*'Case 5 Assumptions'!$C$45</f>
        <v>0</v>
      </c>
      <c r="N119" s="166">
        <f ca="1">-'Case 5 Assumptions'!$C78*'Case 5 Assumptions'!$C$65*'Program Case 5 - Forecasts'!N$24*$B119*'Demographic-Economic'!$H44*'Case 5 Assumptions'!$C$45</f>
        <v>0</v>
      </c>
      <c r="O119" s="166">
        <f ca="1">-'Case 5 Assumptions'!$C78*'Case 5 Assumptions'!$C$65*'Program Case 5 - Forecasts'!O$24*$B119*'Demographic-Economic'!$H44*'Case 5 Assumptions'!$C$45</f>
        <v>0</v>
      </c>
      <c r="P119" s="166">
        <f ca="1">-'Case 5 Assumptions'!$C78*'Case 5 Assumptions'!$C$65*'Program Case 5 - Forecasts'!P$24*$B119*'Demographic-Economic'!$H44*'Case 5 Assumptions'!$C$45</f>
        <v>0</v>
      </c>
      <c r="Q119" s="166">
        <f ca="1">-'Case 5 Assumptions'!$C78*'Case 5 Assumptions'!$C$65*'Program Case 5 - Forecasts'!Q$24*$B119*'Demographic-Economic'!$H44*'Case 5 Assumptions'!$C$45</f>
        <v>0</v>
      </c>
      <c r="R119" s="166">
        <f ca="1">-'Case 5 Assumptions'!$C78*'Case 5 Assumptions'!$C$65*'Program Case 5 - Forecasts'!R$24*$B119*'Demographic-Economic'!$H44*'Case 5 Assumptions'!$C$45</f>
        <v>0</v>
      </c>
      <c r="S119" s="166">
        <f ca="1">-'Case 5 Assumptions'!$C78*'Case 5 Assumptions'!$C$65*'Program Case 5 - Forecasts'!S$24*$B119*'Demographic-Economic'!$H44*'Case 5 Assumptions'!$C$45</f>
        <v>0</v>
      </c>
      <c r="T119" s="166">
        <f ca="1">-'Case 5 Assumptions'!$C78*'Case 5 Assumptions'!$C$65*'Program Case 5 - Forecasts'!T$24*$B119*'Demographic-Economic'!$H44*'Case 5 Assumptions'!$C$45</f>
        <v>0</v>
      </c>
      <c r="U119" s="166">
        <f ca="1">-'Case 5 Assumptions'!$C78*'Case 5 Assumptions'!$C$65*'Program Case 5 - Forecasts'!U$24*$B119*'Demographic-Economic'!$H44*'Case 5 Assumptions'!$C$45</f>
        <v>0</v>
      </c>
      <c r="V119" s="166">
        <f ca="1">-'Case 5 Assumptions'!$C78*'Case 5 Assumptions'!$C$65*'Program Case 5 - Forecasts'!V$24*$B119*'Demographic-Economic'!$H44*'Case 5 Assumptions'!$C$45</f>
        <v>0</v>
      </c>
      <c r="W119" s="166">
        <f ca="1">-'Case 5 Assumptions'!$C78*'Case 5 Assumptions'!$C$65*'Program Case 5 - Forecasts'!W$24*$B119*'Demographic-Economic'!$H44*'Case 5 Assumptions'!$C$45</f>
        <v>0</v>
      </c>
      <c r="X119" s="166">
        <f ca="1">-'Case 5 Assumptions'!$C78*'Case 5 Assumptions'!$C$65*'Program Case 5 - Forecasts'!X$24*$B119*'Demographic-Economic'!$H44*'Case 5 Assumptions'!$C$45</f>
        <v>0</v>
      </c>
      <c r="Y119" s="166"/>
      <c r="Z119" s="166"/>
      <c r="AA119" s="166"/>
      <c r="AB119" s="166"/>
      <c r="AC119" s="166"/>
      <c r="AD119" s="166"/>
      <c r="AE119" s="166"/>
      <c r="AF119" s="166"/>
      <c r="AG119" s="166"/>
      <c r="AH119" s="166"/>
      <c r="AI119" s="166"/>
      <c r="AJ119" s="166"/>
      <c r="AK119" s="166"/>
      <c r="AL119" s="166"/>
      <c r="AM119" s="166"/>
      <c r="AN119" s="166"/>
      <c r="AO119" s="166"/>
      <c r="AP119" s="166"/>
      <c r="AQ119" s="166"/>
      <c r="AR119" s="166"/>
      <c r="AS119" s="166"/>
      <c r="AT119" s="166"/>
      <c r="AU119" s="166"/>
      <c r="AV119" s="166"/>
      <c r="AW119" s="166"/>
      <c r="AX119" s="166"/>
      <c r="AY119" s="166"/>
      <c r="AZ119" s="166"/>
      <c r="BA119" s="166"/>
      <c r="BB119" s="166"/>
      <c r="BC119" s="166"/>
      <c r="BD119" s="166"/>
      <c r="BE119" s="166"/>
      <c r="BF119" s="166"/>
      <c r="BG119" s="166"/>
      <c r="BH119" s="166"/>
      <c r="BI119" s="166"/>
      <c r="BJ119" s="166"/>
      <c r="BK119" s="166"/>
      <c r="BL119" s="166"/>
      <c r="BM119" s="166"/>
      <c r="BN119" s="166"/>
      <c r="BO119" s="166"/>
      <c r="BP119" s="166"/>
      <c r="BQ119" s="166"/>
      <c r="BR119" s="166"/>
      <c r="BS119" s="166"/>
      <c r="BT119" s="166"/>
      <c r="BU119" s="166"/>
      <c r="BV119" s="166"/>
      <c r="BW119" s="166"/>
      <c r="BX119" s="166"/>
      <c r="BY119" s="166"/>
      <c r="BZ119" s="166"/>
      <c r="CA119" s="166"/>
      <c r="CB119" s="166"/>
      <c r="CC119" s="166"/>
      <c r="CD119" s="166"/>
      <c r="CE119" s="166"/>
      <c r="CF119" s="166"/>
    </row>
    <row r="120" spans="2:84" x14ac:dyDescent="0.2">
      <c r="B120" s="180">
        <f t="shared" si="61"/>
        <v>325000</v>
      </c>
      <c r="C120" s="79"/>
      <c r="D120" s="152"/>
      <c r="E120" s="152"/>
      <c r="F120" s="153"/>
      <c r="G120" s="79"/>
      <c r="H120" s="166">
        <f ca="1">-'Case 5 Assumptions'!$C79*'Case 5 Assumptions'!$C$65*'Program Case 5 - Forecasts'!H$24*$B120*'Demographic-Economic'!$H45*'Case 5 Assumptions'!$C$45</f>
        <v>0</v>
      </c>
      <c r="I120" s="166">
        <f ca="1">-'Case 5 Assumptions'!$C79*'Case 5 Assumptions'!$C$65*'Program Case 5 - Forecasts'!I$24*$B120*'Demographic-Economic'!$H45*'Case 5 Assumptions'!$C$45</f>
        <v>0</v>
      </c>
      <c r="J120" s="166">
        <f ca="1">-'Case 5 Assumptions'!$C79*'Case 5 Assumptions'!$C$65*'Program Case 5 - Forecasts'!J$24*$B120*'Demographic-Economic'!$H45*'Case 5 Assumptions'!$C$45</f>
        <v>0</v>
      </c>
      <c r="K120" s="166">
        <f ca="1">-'Case 5 Assumptions'!$C79*'Case 5 Assumptions'!$C$65*'Program Case 5 - Forecasts'!K$24*$B120*'Demographic-Economic'!$H45*'Case 5 Assumptions'!$C$45</f>
        <v>0</v>
      </c>
      <c r="L120" s="166">
        <f ca="1">-'Case 5 Assumptions'!$C79*'Case 5 Assumptions'!$C$65*'Program Case 5 - Forecasts'!L$24*$B120*'Demographic-Economic'!$H45*'Case 5 Assumptions'!$C$45</f>
        <v>0</v>
      </c>
      <c r="M120" s="166">
        <f ca="1">-'Case 5 Assumptions'!$C79*'Case 5 Assumptions'!$C$65*'Program Case 5 - Forecasts'!M$24*$B120*'Demographic-Economic'!$H45*'Case 5 Assumptions'!$C$45</f>
        <v>0</v>
      </c>
      <c r="N120" s="166">
        <f ca="1">-'Case 5 Assumptions'!$C79*'Case 5 Assumptions'!$C$65*'Program Case 5 - Forecasts'!N$24*$B120*'Demographic-Economic'!$H45*'Case 5 Assumptions'!$C$45</f>
        <v>0</v>
      </c>
      <c r="O120" s="166">
        <f ca="1">-'Case 5 Assumptions'!$C79*'Case 5 Assumptions'!$C$65*'Program Case 5 - Forecasts'!O$24*$B120*'Demographic-Economic'!$H45*'Case 5 Assumptions'!$C$45</f>
        <v>0</v>
      </c>
      <c r="P120" s="166">
        <f ca="1">-'Case 5 Assumptions'!$C79*'Case 5 Assumptions'!$C$65*'Program Case 5 - Forecasts'!P$24*$B120*'Demographic-Economic'!$H45*'Case 5 Assumptions'!$C$45</f>
        <v>0</v>
      </c>
      <c r="Q120" s="166">
        <f ca="1">-'Case 5 Assumptions'!$C79*'Case 5 Assumptions'!$C$65*'Program Case 5 - Forecasts'!Q$24*$B120*'Demographic-Economic'!$H45*'Case 5 Assumptions'!$C$45</f>
        <v>0</v>
      </c>
      <c r="R120" s="166">
        <f ca="1">-'Case 5 Assumptions'!$C79*'Case 5 Assumptions'!$C$65*'Program Case 5 - Forecasts'!R$24*$B120*'Demographic-Economic'!$H45*'Case 5 Assumptions'!$C$45</f>
        <v>0</v>
      </c>
      <c r="S120" s="166">
        <f ca="1">-'Case 5 Assumptions'!$C79*'Case 5 Assumptions'!$C$65*'Program Case 5 - Forecasts'!S$24*$B120*'Demographic-Economic'!$H45*'Case 5 Assumptions'!$C$45</f>
        <v>0</v>
      </c>
      <c r="T120" s="166">
        <f ca="1">-'Case 5 Assumptions'!$C79*'Case 5 Assumptions'!$C$65*'Program Case 5 - Forecasts'!T$24*$B120*'Demographic-Economic'!$H45*'Case 5 Assumptions'!$C$45</f>
        <v>0</v>
      </c>
      <c r="U120" s="166">
        <f ca="1">-'Case 5 Assumptions'!$C79*'Case 5 Assumptions'!$C$65*'Program Case 5 - Forecasts'!U$24*$B120*'Demographic-Economic'!$H45*'Case 5 Assumptions'!$C$45</f>
        <v>0</v>
      </c>
      <c r="V120" s="166">
        <f ca="1">-'Case 5 Assumptions'!$C79*'Case 5 Assumptions'!$C$65*'Program Case 5 - Forecasts'!V$24*$B120*'Demographic-Economic'!$H45*'Case 5 Assumptions'!$C$45</f>
        <v>0</v>
      </c>
      <c r="W120" s="166">
        <f ca="1">-'Case 5 Assumptions'!$C79*'Case 5 Assumptions'!$C$65*'Program Case 5 - Forecasts'!W$24*$B120*'Demographic-Economic'!$H45*'Case 5 Assumptions'!$C$45</f>
        <v>0</v>
      </c>
      <c r="X120" s="166">
        <f ca="1">-'Case 5 Assumptions'!$C79*'Case 5 Assumptions'!$C$65*'Program Case 5 - Forecasts'!X$24*$B120*'Demographic-Economic'!$H45*'Case 5 Assumptions'!$C$45</f>
        <v>0</v>
      </c>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row>
    <row r="121" spans="2:84" x14ac:dyDescent="0.2">
      <c r="B121" s="180">
        <f t="shared" si="61"/>
        <v>375000</v>
      </c>
      <c r="C121" s="79"/>
      <c r="D121" s="152"/>
      <c r="E121" s="152"/>
      <c r="F121" s="153"/>
      <c r="G121" s="79"/>
      <c r="H121" s="166">
        <f ca="1">-'Case 5 Assumptions'!$C80*'Case 5 Assumptions'!$C$65*'Program Case 5 - Forecasts'!H$24*$B121*'Demographic-Economic'!$H46*'Case 5 Assumptions'!$C$45</f>
        <v>0</v>
      </c>
      <c r="I121" s="166">
        <f ca="1">-'Case 5 Assumptions'!$C80*'Case 5 Assumptions'!$C$65*'Program Case 5 - Forecasts'!I$24*$B121*'Demographic-Economic'!$H46*'Case 5 Assumptions'!$C$45</f>
        <v>0</v>
      </c>
      <c r="J121" s="166">
        <f ca="1">-'Case 5 Assumptions'!$C80*'Case 5 Assumptions'!$C$65*'Program Case 5 - Forecasts'!J$24*$B121*'Demographic-Economic'!$H46*'Case 5 Assumptions'!$C$45</f>
        <v>0</v>
      </c>
      <c r="K121" s="166">
        <f ca="1">-'Case 5 Assumptions'!$C80*'Case 5 Assumptions'!$C$65*'Program Case 5 - Forecasts'!K$24*$B121*'Demographic-Economic'!$H46*'Case 5 Assumptions'!$C$45</f>
        <v>0</v>
      </c>
      <c r="L121" s="166">
        <f ca="1">-'Case 5 Assumptions'!$C80*'Case 5 Assumptions'!$C$65*'Program Case 5 - Forecasts'!L$24*$B121*'Demographic-Economic'!$H46*'Case 5 Assumptions'!$C$45</f>
        <v>0</v>
      </c>
      <c r="M121" s="166">
        <f ca="1">-'Case 5 Assumptions'!$C80*'Case 5 Assumptions'!$C$65*'Program Case 5 - Forecasts'!M$24*$B121*'Demographic-Economic'!$H46*'Case 5 Assumptions'!$C$45</f>
        <v>0</v>
      </c>
      <c r="N121" s="166">
        <f ca="1">-'Case 5 Assumptions'!$C80*'Case 5 Assumptions'!$C$65*'Program Case 5 - Forecasts'!N$24*$B121*'Demographic-Economic'!$H46*'Case 5 Assumptions'!$C$45</f>
        <v>0</v>
      </c>
      <c r="O121" s="166">
        <f ca="1">-'Case 5 Assumptions'!$C80*'Case 5 Assumptions'!$C$65*'Program Case 5 - Forecasts'!O$24*$B121*'Demographic-Economic'!$H46*'Case 5 Assumptions'!$C$45</f>
        <v>0</v>
      </c>
      <c r="P121" s="166">
        <f ca="1">-'Case 5 Assumptions'!$C80*'Case 5 Assumptions'!$C$65*'Program Case 5 - Forecasts'!P$24*$B121*'Demographic-Economic'!$H46*'Case 5 Assumptions'!$C$45</f>
        <v>0</v>
      </c>
      <c r="Q121" s="166">
        <f ca="1">-'Case 5 Assumptions'!$C80*'Case 5 Assumptions'!$C$65*'Program Case 5 - Forecasts'!Q$24*$B121*'Demographic-Economic'!$H46*'Case 5 Assumptions'!$C$45</f>
        <v>0</v>
      </c>
      <c r="R121" s="166">
        <f ca="1">-'Case 5 Assumptions'!$C80*'Case 5 Assumptions'!$C$65*'Program Case 5 - Forecasts'!R$24*$B121*'Demographic-Economic'!$H46*'Case 5 Assumptions'!$C$45</f>
        <v>0</v>
      </c>
      <c r="S121" s="166">
        <f ca="1">-'Case 5 Assumptions'!$C80*'Case 5 Assumptions'!$C$65*'Program Case 5 - Forecasts'!S$24*$B121*'Demographic-Economic'!$H46*'Case 5 Assumptions'!$C$45</f>
        <v>0</v>
      </c>
      <c r="T121" s="166">
        <f ca="1">-'Case 5 Assumptions'!$C80*'Case 5 Assumptions'!$C$65*'Program Case 5 - Forecasts'!T$24*$B121*'Demographic-Economic'!$H46*'Case 5 Assumptions'!$C$45</f>
        <v>0</v>
      </c>
      <c r="U121" s="166">
        <f ca="1">-'Case 5 Assumptions'!$C80*'Case 5 Assumptions'!$C$65*'Program Case 5 - Forecasts'!U$24*$B121*'Demographic-Economic'!$H46*'Case 5 Assumptions'!$C$45</f>
        <v>0</v>
      </c>
      <c r="V121" s="166">
        <f ca="1">-'Case 5 Assumptions'!$C80*'Case 5 Assumptions'!$C$65*'Program Case 5 - Forecasts'!V$24*$B121*'Demographic-Economic'!$H46*'Case 5 Assumptions'!$C$45</f>
        <v>0</v>
      </c>
      <c r="W121" s="166">
        <f ca="1">-'Case 5 Assumptions'!$C80*'Case 5 Assumptions'!$C$65*'Program Case 5 - Forecasts'!W$24*$B121*'Demographic-Economic'!$H46*'Case 5 Assumptions'!$C$45</f>
        <v>0</v>
      </c>
      <c r="X121" s="166">
        <f ca="1">-'Case 5 Assumptions'!$C80*'Case 5 Assumptions'!$C$65*'Program Case 5 - Forecasts'!X$24*$B121*'Demographic-Economic'!$H46*'Case 5 Assumptions'!$C$45</f>
        <v>0</v>
      </c>
      <c r="Y121" s="166"/>
      <c r="Z121" s="166"/>
      <c r="AA121" s="166"/>
      <c r="AB121" s="166"/>
      <c r="AC121" s="166"/>
      <c r="AD121" s="166"/>
      <c r="AE121" s="166"/>
      <c r="AF121" s="166"/>
      <c r="AG121" s="166"/>
      <c r="AH121" s="166"/>
      <c r="AI121" s="166"/>
      <c r="AJ121" s="166"/>
      <c r="AK121" s="166"/>
      <c r="AL121" s="166"/>
      <c r="AM121" s="166"/>
      <c r="AN121" s="166"/>
      <c r="AO121" s="166"/>
      <c r="AP121" s="166"/>
      <c r="AQ121" s="166"/>
      <c r="AR121" s="166"/>
      <c r="AS121" s="166"/>
      <c r="AT121" s="166"/>
      <c r="AU121" s="166"/>
      <c r="AV121" s="166"/>
      <c r="AW121" s="166"/>
      <c r="AX121" s="166"/>
      <c r="AY121" s="166"/>
      <c r="AZ121" s="166"/>
      <c r="BA121" s="166"/>
      <c r="BB121" s="166"/>
      <c r="BC121" s="166"/>
      <c r="BD121" s="166"/>
      <c r="BE121" s="166"/>
      <c r="BF121" s="166"/>
      <c r="BG121" s="166"/>
      <c r="BH121" s="166"/>
      <c r="BI121" s="166"/>
      <c r="BJ121" s="166"/>
      <c r="BK121" s="166"/>
      <c r="BL121" s="166"/>
      <c r="BM121" s="166"/>
      <c r="BN121" s="166"/>
      <c r="BO121" s="166"/>
      <c r="BP121" s="166"/>
      <c r="BQ121" s="166"/>
      <c r="BR121" s="166"/>
      <c r="BS121" s="166"/>
      <c r="BT121" s="166"/>
      <c r="BU121" s="166"/>
      <c r="BV121" s="166"/>
      <c r="BW121" s="166"/>
      <c r="BX121" s="166"/>
      <c r="BY121" s="166"/>
      <c r="BZ121" s="166"/>
      <c r="CA121" s="166"/>
      <c r="CB121" s="166"/>
      <c r="CC121" s="166"/>
      <c r="CD121" s="166"/>
      <c r="CE121" s="166"/>
      <c r="CF121" s="166"/>
    </row>
    <row r="122" spans="2:84" x14ac:dyDescent="0.2">
      <c r="B122" s="180">
        <f t="shared" si="61"/>
        <v>425000</v>
      </c>
      <c r="C122" s="79"/>
      <c r="D122" s="152"/>
      <c r="E122" s="152"/>
      <c r="F122" s="153"/>
      <c r="G122" s="79"/>
      <c r="H122" s="166">
        <f ca="1">-'Case 5 Assumptions'!$C81*'Case 5 Assumptions'!$C$65*'Program Case 5 - Forecasts'!H$24*$B122*'Demographic-Economic'!$H47*'Case 5 Assumptions'!$C$45</f>
        <v>0</v>
      </c>
      <c r="I122" s="166">
        <f ca="1">-'Case 5 Assumptions'!$C81*'Case 5 Assumptions'!$C$65*'Program Case 5 - Forecasts'!I$24*$B122*'Demographic-Economic'!$H47*'Case 5 Assumptions'!$C$45</f>
        <v>0</v>
      </c>
      <c r="J122" s="166">
        <f ca="1">-'Case 5 Assumptions'!$C81*'Case 5 Assumptions'!$C$65*'Program Case 5 - Forecasts'!J$24*$B122*'Demographic-Economic'!$H47*'Case 5 Assumptions'!$C$45</f>
        <v>0</v>
      </c>
      <c r="K122" s="166">
        <f ca="1">-'Case 5 Assumptions'!$C81*'Case 5 Assumptions'!$C$65*'Program Case 5 - Forecasts'!K$24*$B122*'Demographic-Economic'!$H47*'Case 5 Assumptions'!$C$45</f>
        <v>0</v>
      </c>
      <c r="L122" s="166">
        <f ca="1">-'Case 5 Assumptions'!$C81*'Case 5 Assumptions'!$C$65*'Program Case 5 - Forecasts'!L$24*$B122*'Demographic-Economic'!$H47*'Case 5 Assumptions'!$C$45</f>
        <v>0</v>
      </c>
      <c r="M122" s="166">
        <f ca="1">-'Case 5 Assumptions'!$C81*'Case 5 Assumptions'!$C$65*'Program Case 5 - Forecasts'!M$24*$B122*'Demographic-Economic'!$H47*'Case 5 Assumptions'!$C$45</f>
        <v>0</v>
      </c>
      <c r="N122" s="166">
        <f ca="1">-'Case 5 Assumptions'!$C81*'Case 5 Assumptions'!$C$65*'Program Case 5 - Forecasts'!N$24*$B122*'Demographic-Economic'!$H47*'Case 5 Assumptions'!$C$45</f>
        <v>0</v>
      </c>
      <c r="O122" s="166">
        <f ca="1">-'Case 5 Assumptions'!$C81*'Case 5 Assumptions'!$C$65*'Program Case 5 - Forecasts'!O$24*$B122*'Demographic-Economic'!$H47*'Case 5 Assumptions'!$C$45</f>
        <v>0</v>
      </c>
      <c r="P122" s="166">
        <f ca="1">-'Case 5 Assumptions'!$C81*'Case 5 Assumptions'!$C$65*'Program Case 5 - Forecasts'!P$24*$B122*'Demographic-Economic'!$H47*'Case 5 Assumptions'!$C$45</f>
        <v>0</v>
      </c>
      <c r="Q122" s="166">
        <f ca="1">-'Case 5 Assumptions'!$C81*'Case 5 Assumptions'!$C$65*'Program Case 5 - Forecasts'!Q$24*$B122*'Demographic-Economic'!$H47*'Case 5 Assumptions'!$C$45</f>
        <v>0</v>
      </c>
      <c r="R122" s="166">
        <f ca="1">-'Case 5 Assumptions'!$C81*'Case 5 Assumptions'!$C$65*'Program Case 5 - Forecasts'!R$24*$B122*'Demographic-Economic'!$H47*'Case 5 Assumptions'!$C$45</f>
        <v>0</v>
      </c>
      <c r="S122" s="166">
        <f ca="1">-'Case 5 Assumptions'!$C81*'Case 5 Assumptions'!$C$65*'Program Case 5 - Forecasts'!S$24*$B122*'Demographic-Economic'!$H47*'Case 5 Assumptions'!$C$45</f>
        <v>0</v>
      </c>
      <c r="T122" s="166">
        <f ca="1">-'Case 5 Assumptions'!$C81*'Case 5 Assumptions'!$C$65*'Program Case 5 - Forecasts'!T$24*$B122*'Demographic-Economic'!$H47*'Case 5 Assumptions'!$C$45</f>
        <v>0</v>
      </c>
      <c r="U122" s="166">
        <f ca="1">-'Case 5 Assumptions'!$C81*'Case 5 Assumptions'!$C$65*'Program Case 5 - Forecasts'!U$24*$B122*'Demographic-Economic'!$H47*'Case 5 Assumptions'!$C$45</f>
        <v>0</v>
      </c>
      <c r="V122" s="166">
        <f ca="1">-'Case 5 Assumptions'!$C81*'Case 5 Assumptions'!$C$65*'Program Case 5 - Forecasts'!V$24*$B122*'Demographic-Economic'!$H47*'Case 5 Assumptions'!$C$45</f>
        <v>0</v>
      </c>
      <c r="W122" s="166">
        <f ca="1">-'Case 5 Assumptions'!$C81*'Case 5 Assumptions'!$C$65*'Program Case 5 - Forecasts'!W$24*$B122*'Demographic-Economic'!$H47*'Case 5 Assumptions'!$C$45</f>
        <v>0</v>
      </c>
      <c r="X122" s="166">
        <f ca="1">-'Case 5 Assumptions'!$C81*'Case 5 Assumptions'!$C$65*'Program Case 5 - Forecasts'!X$24*$B122*'Demographic-Economic'!$H47*'Case 5 Assumptions'!$C$45</f>
        <v>0</v>
      </c>
      <c r="Y122" s="166"/>
      <c r="Z122" s="166"/>
      <c r="AA122" s="166"/>
      <c r="AB122" s="166"/>
      <c r="AC122" s="166"/>
      <c r="AD122" s="166"/>
      <c r="AE122" s="166"/>
      <c r="AF122" s="166"/>
      <c r="AG122" s="166"/>
      <c r="AH122" s="166"/>
      <c r="AI122" s="166"/>
      <c r="AJ122" s="166"/>
      <c r="AK122" s="166"/>
      <c r="AL122" s="166"/>
      <c r="AM122" s="166"/>
      <c r="AN122" s="166"/>
      <c r="AO122" s="166"/>
      <c r="AP122" s="166"/>
      <c r="AQ122" s="166"/>
      <c r="AR122" s="166"/>
      <c r="AS122" s="166"/>
      <c r="AT122" s="166"/>
      <c r="AU122" s="166"/>
      <c r="AV122" s="166"/>
      <c r="AW122" s="166"/>
      <c r="AX122" s="166"/>
      <c r="AY122" s="166"/>
      <c r="AZ122" s="166"/>
      <c r="BA122" s="166"/>
      <c r="BB122" s="166"/>
      <c r="BC122" s="166"/>
      <c r="BD122" s="166"/>
      <c r="BE122" s="166"/>
      <c r="BF122" s="166"/>
      <c r="BG122" s="166"/>
      <c r="BH122" s="166"/>
      <c r="BI122" s="166"/>
      <c r="BJ122" s="166"/>
      <c r="BK122" s="166"/>
      <c r="BL122" s="166"/>
      <c r="BM122" s="166"/>
      <c r="BN122" s="166"/>
      <c r="BO122" s="166"/>
      <c r="BP122" s="166"/>
      <c r="BQ122" s="166"/>
      <c r="BR122" s="166"/>
      <c r="BS122" s="166"/>
      <c r="BT122" s="166"/>
      <c r="BU122" s="166"/>
      <c r="BV122" s="166"/>
      <c r="BW122" s="166"/>
      <c r="BX122" s="166"/>
      <c r="BY122" s="166"/>
      <c r="BZ122" s="166"/>
      <c r="CA122" s="166"/>
      <c r="CB122" s="166"/>
      <c r="CC122" s="166"/>
      <c r="CD122" s="166"/>
      <c r="CE122" s="166"/>
      <c r="CF122" s="166"/>
    </row>
    <row r="123" spans="2:84" x14ac:dyDescent="0.2">
      <c r="B123" s="180">
        <f t="shared" si="61"/>
        <v>475000</v>
      </c>
      <c r="C123" s="79"/>
      <c r="D123" s="152"/>
      <c r="E123" s="152"/>
      <c r="F123" s="153"/>
      <c r="G123" s="79"/>
      <c r="H123" s="166">
        <f ca="1">-'Case 5 Assumptions'!$C82*'Case 5 Assumptions'!$C$65*'Program Case 5 - Forecasts'!H$24*$B123*'Demographic-Economic'!$H48*'Case 5 Assumptions'!$C$45</f>
        <v>0</v>
      </c>
      <c r="I123" s="166">
        <f ca="1">-'Case 5 Assumptions'!$C82*'Case 5 Assumptions'!$C$65*'Program Case 5 - Forecasts'!I$24*$B123*'Demographic-Economic'!$H48*'Case 5 Assumptions'!$C$45</f>
        <v>0</v>
      </c>
      <c r="J123" s="166">
        <f ca="1">-'Case 5 Assumptions'!$C82*'Case 5 Assumptions'!$C$65*'Program Case 5 - Forecasts'!J$24*$B123*'Demographic-Economic'!$H48*'Case 5 Assumptions'!$C$45</f>
        <v>0</v>
      </c>
      <c r="K123" s="166">
        <f ca="1">-'Case 5 Assumptions'!$C82*'Case 5 Assumptions'!$C$65*'Program Case 5 - Forecasts'!K$24*$B123*'Demographic-Economic'!$H48*'Case 5 Assumptions'!$C$45</f>
        <v>0</v>
      </c>
      <c r="L123" s="166">
        <f ca="1">-'Case 5 Assumptions'!$C82*'Case 5 Assumptions'!$C$65*'Program Case 5 - Forecasts'!L$24*$B123*'Demographic-Economic'!$H48*'Case 5 Assumptions'!$C$45</f>
        <v>0</v>
      </c>
      <c r="M123" s="166">
        <f ca="1">-'Case 5 Assumptions'!$C82*'Case 5 Assumptions'!$C$65*'Program Case 5 - Forecasts'!M$24*$B123*'Demographic-Economic'!$H48*'Case 5 Assumptions'!$C$45</f>
        <v>0</v>
      </c>
      <c r="N123" s="166">
        <f ca="1">-'Case 5 Assumptions'!$C82*'Case 5 Assumptions'!$C$65*'Program Case 5 - Forecasts'!N$24*$B123*'Demographic-Economic'!$H48*'Case 5 Assumptions'!$C$45</f>
        <v>0</v>
      </c>
      <c r="O123" s="166">
        <f ca="1">-'Case 5 Assumptions'!$C82*'Case 5 Assumptions'!$C$65*'Program Case 5 - Forecasts'!O$24*$B123*'Demographic-Economic'!$H48*'Case 5 Assumptions'!$C$45</f>
        <v>0</v>
      </c>
      <c r="P123" s="166">
        <f ca="1">-'Case 5 Assumptions'!$C82*'Case 5 Assumptions'!$C$65*'Program Case 5 - Forecasts'!P$24*$B123*'Demographic-Economic'!$H48*'Case 5 Assumptions'!$C$45</f>
        <v>0</v>
      </c>
      <c r="Q123" s="166">
        <f ca="1">-'Case 5 Assumptions'!$C82*'Case 5 Assumptions'!$C$65*'Program Case 5 - Forecasts'!Q$24*$B123*'Demographic-Economic'!$H48*'Case 5 Assumptions'!$C$45</f>
        <v>0</v>
      </c>
      <c r="R123" s="166">
        <f ca="1">-'Case 5 Assumptions'!$C82*'Case 5 Assumptions'!$C$65*'Program Case 5 - Forecasts'!R$24*$B123*'Demographic-Economic'!$H48*'Case 5 Assumptions'!$C$45</f>
        <v>0</v>
      </c>
      <c r="S123" s="166">
        <f ca="1">-'Case 5 Assumptions'!$C82*'Case 5 Assumptions'!$C$65*'Program Case 5 - Forecasts'!S$24*$B123*'Demographic-Economic'!$H48*'Case 5 Assumptions'!$C$45</f>
        <v>0</v>
      </c>
      <c r="T123" s="166">
        <f ca="1">-'Case 5 Assumptions'!$C82*'Case 5 Assumptions'!$C$65*'Program Case 5 - Forecasts'!T$24*$B123*'Demographic-Economic'!$H48*'Case 5 Assumptions'!$C$45</f>
        <v>0</v>
      </c>
      <c r="U123" s="166">
        <f ca="1">-'Case 5 Assumptions'!$C82*'Case 5 Assumptions'!$C$65*'Program Case 5 - Forecasts'!U$24*$B123*'Demographic-Economic'!$H48*'Case 5 Assumptions'!$C$45</f>
        <v>0</v>
      </c>
      <c r="V123" s="166">
        <f ca="1">-'Case 5 Assumptions'!$C82*'Case 5 Assumptions'!$C$65*'Program Case 5 - Forecasts'!V$24*$B123*'Demographic-Economic'!$H48*'Case 5 Assumptions'!$C$45</f>
        <v>0</v>
      </c>
      <c r="W123" s="166">
        <f ca="1">-'Case 5 Assumptions'!$C82*'Case 5 Assumptions'!$C$65*'Program Case 5 - Forecasts'!W$24*$B123*'Demographic-Economic'!$H48*'Case 5 Assumptions'!$C$45</f>
        <v>0</v>
      </c>
      <c r="X123" s="166">
        <f ca="1">-'Case 5 Assumptions'!$C82*'Case 5 Assumptions'!$C$65*'Program Case 5 - Forecasts'!X$24*$B123*'Demographic-Economic'!$H48*'Case 5 Assumptions'!$C$45</f>
        <v>0</v>
      </c>
      <c r="Y123" s="166"/>
      <c r="Z123" s="166"/>
      <c r="AA123" s="166"/>
      <c r="AB123" s="166"/>
      <c r="AC123" s="166"/>
      <c r="AD123" s="166"/>
      <c r="AE123" s="166"/>
      <c r="AF123" s="166"/>
      <c r="AG123" s="166"/>
      <c r="AH123" s="166"/>
      <c r="AI123" s="166"/>
      <c r="AJ123" s="166"/>
      <c r="AK123" s="166"/>
      <c r="AL123" s="166"/>
      <c r="AM123" s="166"/>
      <c r="AN123" s="166"/>
      <c r="AO123" s="166"/>
      <c r="AP123" s="166"/>
      <c r="AQ123" s="166"/>
      <c r="AR123" s="166"/>
      <c r="AS123" s="166"/>
      <c r="AT123" s="166"/>
      <c r="AU123" s="166"/>
      <c r="AV123" s="166"/>
      <c r="AW123" s="166"/>
      <c r="AX123" s="166"/>
      <c r="AY123" s="166"/>
      <c r="AZ123" s="166"/>
      <c r="BA123" s="166"/>
      <c r="BB123" s="166"/>
      <c r="BC123" s="166"/>
      <c r="BD123" s="166"/>
      <c r="BE123" s="166"/>
      <c r="BF123" s="166"/>
      <c r="BG123" s="166"/>
      <c r="BH123" s="166"/>
      <c r="BI123" s="166"/>
      <c r="BJ123" s="166"/>
      <c r="BK123" s="166"/>
      <c r="BL123" s="166"/>
      <c r="BM123" s="166"/>
      <c r="BN123" s="166"/>
      <c r="BO123" s="166"/>
      <c r="BP123" s="166"/>
      <c r="BQ123" s="166"/>
      <c r="BR123" s="166"/>
      <c r="BS123" s="166"/>
      <c r="BT123" s="166"/>
      <c r="BU123" s="166"/>
      <c r="BV123" s="166"/>
      <c r="BW123" s="166"/>
      <c r="BX123" s="166"/>
      <c r="BY123" s="166"/>
      <c r="BZ123" s="166"/>
      <c r="CA123" s="166"/>
      <c r="CB123" s="166"/>
      <c r="CC123" s="166"/>
      <c r="CD123" s="166"/>
      <c r="CE123" s="166"/>
      <c r="CF123" s="166"/>
    </row>
    <row r="124" spans="2:84" x14ac:dyDescent="0.2">
      <c r="B124" s="180">
        <f t="shared" si="61"/>
        <v>525000</v>
      </c>
      <c r="C124" s="79"/>
      <c r="D124" s="152"/>
      <c r="E124" s="152"/>
      <c r="F124" s="153"/>
      <c r="G124" s="79"/>
      <c r="H124" s="166">
        <f ca="1">-'Case 5 Assumptions'!$C83*'Case 5 Assumptions'!$C$65*'Program Case 5 - Forecasts'!H$24*$B124*'Demographic-Economic'!$H49*'Case 5 Assumptions'!$C$45</f>
        <v>0</v>
      </c>
      <c r="I124" s="166">
        <f ca="1">-'Case 5 Assumptions'!$C83*'Case 5 Assumptions'!$C$65*'Program Case 5 - Forecasts'!I$24*$B124*'Demographic-Economic'!$H49*'Case 5 Assumptions'!$C$45</f>
        <v>0</v>
      </c>
      <c r="J124" s="166">
        <f ca="1">-'Case 5 Assumptions'!$C83*'Case 5 Assumptions'!$C$65*'Program Case 5 - Forecasts'!J$24*$B124*'Demographic-Economic'!$H49*'Case 5 Assumptions'!$C$45</f>
        <v>0</v>
      </c>
      <c r="K124" s="166">
        <f ca="1">-'Case 5 Assumptions'!$C83*'Case 5 Assumptions'!$C$65*'Program Case 5 - Forecasts'!K$24*$B124*'Demographic-Economic'!$H49*'Case 5 Assumptions'!$C$45</f>
        <v>0</v>
      </c>
      <c r="L124" s="166">
        <f ca="1">-'Case 5 Assumptions'!$C83*'Case 5 Assumptions'!$C$65*'Program Case 5 - Forecasts'!L$24*$B124*'Demographic-Economic'!$H49*'Case 5 Assumptions'!$C$45</f>
        <v>0</v>
      </c>
      <c r="M124" s="166">
        <f ca="1">-'Case 5 Assumptions'!$C83*'Case 5 Assumptions'!$C$65*'Program Case 5 - Forecasts'!M$24*$B124*'Demographic-Economic'!$H49*'Case 5 Assumptions'!$C$45</f>
        <v>0</v>
      </c>
      <c r="N124" s="166">
        <f ca="1">-'Case 5 Assumptions'!$C83*'Case 5 Assumptions'!$C$65*'Program Case 5 - Forecasts'!N$24*$B124*'Demographic-Economic'!$H49*'Case 5 Assumptions'!$C$45</f>
        <v>0</v>
      </c>
      <c r="O124" s="166">
        <f ca="1">-'Case 5 Assumptions'!$C83*'Case 5 Assumptions'!$C$65*'Program Case 5 - Forecasts'!O$24*$B124*'Demographic-Economic'!$H49*'Case 5 Assumptions'!$C$45</f>
        <v>0</v>
      </c>
      <c r="P124" s="166">
        <f ca="1">-'Case 5 Assumptions'!$C83*'Case 5 Assumptions'!$C$65*'Program Case 5 - Forecasts'!P$24*$B124*'Demographic-Economic'!$H49*'Case 5 Assumptions'!$C$45</f>
        <v>0</v>
      </c>
      <c r="Q124" s="166">
        <f ca="1">-'Case 5 Assumptions'!$C83*'Case 5 Assumptions'!$C$65*'Program Case 5 - Forecasts'!Q$24*$B124*'Demographic-Economic'!$H49*'Case 5 Assumptions'!$C$45</f>
        <v>0</v>
      </c>
      <c r="R124" s="166">
        <f ca="1">-'Case 5 Assumptions'!$C83*'Case 5 Assumptions'!$C$65*'Program Case 5 - Forecasts'!R$24*$B124*'Demographic-Economic'!$H49*'Case 5 Assumptions'!$C$45</f>
        <v>0</v>
      </c>
      <c r="S124" s="166">
        <f ca="1">-'Case 5 Assumptions'!$C83*'Case 5 Assumptions'!$C$65*'Program Case 5 - Forecasts'!S$24*$B124*'Demographic-Economic'!$H49*'Case 5 Assumptions'!$C$45</f>
        <v>0</v>
      </c>
      <c r="T124" s="166">
        <f ca="1">-'Case 5 Assumptions'!$C83*'Case 5 Assumptions'!$C$65*'Program Case 5 - Forecasts'!T$24*$B124*'Demographic-Economic'!$H49*'Case 5 Assumptions'!$C$45</f>
        <v>0</v>
      </c>
      <c r="U124" s="166">
        <f ca="1">-'Case 5 Assumptions'!$C83*'Case 5 Assumptions'!$C$65*'Program Case 5 - Forecasts'!U$24*$B124*'Demographic-Economic'!$H49*'Case 5 Assumptions'!$C$45</f>
        <v>0</v>
      </c>
      <c r="V124" s="166">
        <f ca="1">-'Case 5 Assumptions'!$C83*'Case 5 Assumptions'!$C$65*'Program Case 5 - Forecasts'!V$24*$B124*'Demographic-Economic'!$H49*'Case 5 Assumptions'!$C$45</f>
        <v>0</v>
      </c>
      <c r="W124" s="166">
        <f ca="1">-'Case 5 Assumptions'!$C83*'Case 5 Assumptions'!$C$65*'Program Case 5 - Forecasts'!W$24*$B124*'Demographic-Economic'!$H49*'Case 5 Assumptions'!$C$45</f>
        <v>0</v>
      </c>
      <c r="X124" s="166">
        <f ca="1">-'Case 5 Assumptions'!$C83*'Case 5 Assumptions'!$C$65*'Program Case 5 - Forecasts'!X$24*$B124*'Demographic-Economic'!$H49*'Case 5 Assumptions'!$C$45</f>
        <v>0</v>
      </c>
      <c r="Y124" s="166"/>
      <c r="Z124" s="166"/>
      <c r="AA124" s="166"/>
      <c r="AB124" s="166"/>
      <c r="AC124" s="166"/>
      <c r="AD124" s="166"/>
      <c r="AE124" s="166"/>
      <c r="AF124" s="166"/>
      <c r="AG124" s="166"/>
      <c r="AH124" s="166"/>
      <c r="AI124" s="166"/>
      <c r="AJ124" s="166"/>
      <c r="AK124" s="166"/>
      <c r="AL124" s="166"/>
      <c r="AM124" s="166"/>
      <c r="AN124" s="166"/>
      <c r="AO124" s="166"/>
      <c r="AP124" s="166"/>
      <c r="AQ124" s="166"/>
      <c r="AR124" s="166"/>
      <c r="AS124" s="166"/>
      <c r="AT124" s="166"/>
      <c r="AU124" s="166"/>
      <c r="AV124" s="166"/>
      <c r="AW124" s="166"/>
      <c r="AX124" s="166"/>
      <c r="AY124" s="166"/>
      <c r="AZ124" s="166"/>
      <c r="BA124" s="166"/>
      <c r="BB124" s="166"/>
      <c r="BC124" s="166"/>
      <c r="BD124" s="166"/>
      <c r="BE124" s="166"/>
      <c r="BF124" s="166"/>
      <c r="BG124" s="166"/>
      <c r="BH124" s="166"/>
      <c r="BI124" s="166"/>
      <c r="BJ124" s="166"/>
      <c r="BK124" s="166"/>
      <c r="BL124" s="166"/>
      <c r="BM124" s="166"/>
      <c r="BN124" s="166"/>
      <c r="BO124" s="166"/>
      <c r="BP124" s="166"/>
      <c r="BQ124" s="166"/>
      <c r="BR124" s="166"/>
      <c r="BS124" s="166"/>
      <c r="BT124" s="166"/>
      <c r="BU124" s="166"/>
      <c r="BV124" s="166"/>
      <c r="BW124" s="166"/>
      <c r="BX124" s="166"/>
      <c r="BY124" s="166"/>
      <c r="BZ124" s="166"/>
      <c r="CA124" s="166"/>
      <c r="CB124" s="166"/>
      <c r="CC124" s="166"/>
      <c r="CD124" s="166"/>
      <c r="CE124" s="166"/>
      <c r="CF124" s="166"/>
    </row>
    <row r="125" spans="2:84" x14ac:dyDescent="0.2">
      <c r="B125" s="180">
        <f t="shared" si="61"/>
        <v>575000</v>
      </c>
      <c r="C125" s="79"/>
      <c r="D125" s="152"/>
      <c r="E125" s="152"/>
      <c r="F125" s="153"/>
      <c r="G125" s="79"/>
      <c r="H125" s="166">
        <f ca="1">-'Case 5 Assumptions'!$C84*'Case 5 Assumptions'!$C$65*'Program Case 5 - Forecasts'!H$24*$B125*'Demographic-Economic'!$H50*'Case 5 Assumptions'!$C$45</f>
        <v>0</v>
      </c>
      <c r="I125" s="166">
        <f ca="1">-'Case 5 Assumptions'!$C84*'Case 5 Assumptions'!$C$65*'Program Case 5 - Forecasts'!I$24*$B125*'Demographic-Economic'!$H50*'Case 5 Assumptions'!$C$45</f>
        <v>0</v>
      </c>
      <c r="J125" s="166">
        <f ca="1">-'Case 5 Assumptions'!$C84*'Case 5 Assumptions'!$C$65*'Program Case 5 - Forecasts'!J$24*$B125*'Demographic-Economic'!$H50*'Case 5 Assumptions'!$C$45</f>
        <v>0</v>
      </c>
      <c r="K125" s="166">
        <f ca="1">-'Case 5 Assumptions'!$C84*'Case 5 Assumptions'!$C$65*'Program Case 5 - Forecasts'!K$24*$B125*'Demographic-Economic'!$H50*'Case 5 Assumptions'!$C$45</f>
        <v>0</v>
      </c>
      <c r="L125" s="166">
        <f ca="1">-'Case 5 Assumptions'!$C84*'Case 5 Assumptions'!$C$65*'Program Case 5 - Forecasts'!L$24*$B125*'Demographic-Economic'!$H50*'Case 5 Assumptions'!$C$45</f>
        <v>0</v>
      </c>
      <c r="M125" s="166">
        <f ca="1">-'Case 5 Assumptions'!$C84*'Case 5 Assumptions'!$C$65*'Program Case 5 - Forecasts'!M$24*$B125*'Demographic-Economic'!$H50*'Case 5 Assumptions'!$C$45</f>
        <v>0</v>
      </c>
      <c r="N125" s="166">
        <f ca="1">-'Case 5 Assumptions'!$C84*'Case 5 Assumptions'!$C$65*'Program Case 5 - Forecasts'!N$24*$B125*'Demographic-Economic'!$H50*'Case 5 Assumptions'!$C$45</f>
        <v>0</v>
      </c>
      <c r="O125" s="166">
        <f ca="1">-'Case 5 Assumptions'!$C84*'Case 5 Assumptions'!$C$65*'Program Case 5 - Forecasts'!O$24*$B125*'Demographic-Economic'!$H50*'Case 5 Assumptions'!$C$45</f>
        <v>0</v>
      </c>
      <c r="P125" s="166">
        <f ca="1">-'Case 5 Assumptions'!$C84*'Case 5 Assumptions'!$C$65*'Program Case 5 - Forecasts'!P$24*$B125*'Demographic-Economic'!$H50*'Case 5 Assumptions'!$C$45</f>
        <v>0</v>
      </c>
      <c r="Q125" s="166">
        <f ca="1">-'Case 5 Assumptions'!$C84*'Case 5 Assumptions'!$C$65*'Program Case 5 - Forecasts'!Q$24*$B125*'Demographic-Economic'!$H50*'Case 5 Assumptions'!$C$45</f>
        <v>0</v>
      </c>
      <c r="R125" s="166">
        <f ca="1">-'Case 5 Assumptions'!$C84*'Case 5 Assumptions'!$C$65*'Program Case 5 - Forecasts'!R$24*$B125*'Demographic-Economic'!$H50*'Case 5 Assumptions'!$C$45</f>
        <v>0</v>
      </c>
      <c r="S125" s="166">
        <f ca="1">-'Case 5 Assumptions'!$C84*'Case 5 Assumptions'!$C$65*'Program Case 5 - Forecasts'!S$24*$B125*'Demographic-Economic'!$H50*'Case 5 Assumptions'!$C$45</f>
        <v>0</v>
      </c>
      <c r="T125" s="166">
        <f ca="1">-'Case 5 Assumptions'!$C84*'Case 5 Assumptions'!$C$65*'Program Case 5 - Forecasts'!T$24*$B125*'Demographic-Economic'!$H50*'Case 5 Assumptions'!$C$45</f>
        <v>0</v>
      </c>
      <c r="U125" s="166">
        <f ca="1">-'Case 5 Assumptions'!$C84*'Case 5 Assumptions'!$C$65*'Program Case 5 - Forecasts'!U$24*$B125*'Demographic-Economic'!$H50*'Case 5 Assumptions'!$C$45</f>
        <v>0</v>
      </c>
      <c r="V125" s="166">
        <f ca="1">-'Case 5 Assumptions'!$C84*'Case 5 Assumptions'!$C$65*'Program Case 5 - Forecasts'!V$24*$B125*'Demographic-Economic'!$H50*'Case 5 Assumptions'!$C$45</f>
        <v>0</v>
      </c>
      <c r="W125" s="166">
        <f ca="1">-'Case 5 Assumptions'!$C84*'Case 5 Assumptions'!$C$65*'Program Case 5 - Forecasts'!W$24*$B125*'Demographic-Economic'!$H50*'Case 5 Assumptions'!$C$45</f>
        <v>0</v>
      </c>
      <c r="X125" s="166">
        <f ca="1">-'Case 5 Assumptions'!$C84*'Case 5 Assumptions'!$C$65*'Program Case 5 - Forecasts'!X$24*$B125*'Demographic-Economic'!$H50*'Case 5 Assumptions'!$C$45</f>
        <v>0</v>
      </c>
      <c r="Y125" s="166"/>
      <c r="Z125" s="166"/>
      <c r="AA125" s="166"/>
      <c r="AB125" s="166"/>
      <c r="AC125" s="166"/>
      <c r="AD125" s="166"/>
      <c r="AE125" s="166"/>
      <c r="AF125" s="166"/>
      <c r="AG125" s="166"/>
      <c r="AH125" s="166"/>
      <c r="AI125" s="166"/>
      <c r="AJ125" s="166"/>
      <c r="AK125" s="166"/>
      <c r="AL125" s="166"/>
      <c r="AM125" s="166"/>
      <c r="AN125" s="166"/>
      <c r="AO125" s="166"/>
      <c r="AP125" s="166"/>
      <c r="AQ125" s="166"/>
      <c r="AR125" s="166"/>
      <c r="AS125" s="166"/>
      <c r="AT125" s="166"/>
      <c r="AU125" s="166"/>
      <c r="AV125" s="166"/>
      <c r="AW125" s="166"/>
      <c r="AX125" s="166"/>
      <c r="AY125" s="166"/>
      <c r="AZ125" s="166"/>
      <c r="BA125" s="166"/>
      <c r="BB125" s="166"/>
      <c r="BC125" s="166"/>
      <c r="BD125" s="166"/>
      <c r="BE125" s="166"/>
      <c r="BF125" s="166"/>
      <c r="BG125" s="166"/>
      <c r="BH125" s="166"/>
      <c r="BI125" s="166"/>
      <c r="BJ125" s="166"/>
      <c r="BK125" s="166"/>
      <c r="BL125" s="166"/>
      <c r="BM125" s="166"/>
      <c r="BN125" s="166"/>
      <c r="BO125" s="166"/>
      <c r="BP125" s="166"/>
      <c r="BQ125" s="166"/>
      <c r="BR125" s="166"/>
      <c r="BS125" s="166"/>
      <c r="BT125" s="166"/>
      <c r="BU125" s="166"/>
      <c r="BV125" s="166"/>
      <c r="BW125" s="166"/>
      <c r="BX125" s="166"/>
      <c r="BY125" s="166"/>
      <c r="BZ125" s="166"/>
      <c r="CA125" s="166"/>
      <c r="CB125" s="166"/>
      <c r="CC125" s="166"/>
      <c r="CD125" s="166"/>
      <c r="CE125" s="166"/>
      <c r="CF125" s="166"/>
    </row>
    <row r="126" spans="2:84" x14ac:dyDescent="0.2">
      <c r="B126" s="180">
        <f t="shared" si="61"/>
        <v>625000</v>
      </c>
      <c r="C126" s="79"/>
      <c r="D126" s="152"/>
      <c r="E126" s="152"/>
      <c r="F126" s="153"/>
      <c r="G126" s="79"/>
      <c r="H126" s="166">
        <f ca="1">-'Case 5 Assumptions'!$C85*'Case 5 Assumptions'!$C$65*'Program Case 5 - Forecasts'!H$24*$B126*'Demographic-Economic'!$H51*'Case 5 Assumptions'!$C$45</f>
        <v>0</v>
      </c>
      <c r="I126" s="166">
        <f ca="1">-'Case 5 Assumptions'!$C85*'Case 5 Assumptions'!$C$65*'Program Case 5 - Forecasts'!I$24*$B126*'Demographic-Economic'!$H51*'Case 5 Assumptions'!$C$45</f>
        <v>0</v>
      </c>
      <c r="J126" s="166">
        <f ca="1">-'Case 5 Assumptions'!$C85*'Case 5 Assumptions'!$C$65*'Program Case 5 - Forecasts'!J$24*$B126*'Demographic-Economic'!$H51*'Case 5 Assumptions'!$C$45</f>
        <v>0</v>
      </c>
      <c r="K126" s="166">
        <f ca="1">-'Case 5 Assumptions'!$C85*'Case 5 Assumptions'!$C$65*'Program Case 5 - Forecasts'!K$24*$B126*'Demographic-Economic'!$H51*'Case 5 Assumptions'!$C$45</f>
        <v>0</v>
      </c>
      <c r="L126" s="166">
        <f ca="1">-'Case 5 Assumptions'!$C85*'Case 5 Assumptions'!$C$65*'Program Case 5 - Forecasts'!L$24*$B126*'Demographic-Economic'!$H51*'Case 5 Assumptions'!$C$45</f>
        <v>0</v>
      </c>
      <c r="M126" s="166">
        <f ca="1">-'Case 5 Assumptions'!$C85*'Case 5 Assumptions'!$C$65*'Program Case 5 - Forecasts'!M$24*$B126*'Demographic-Economic'!$H51*'Case 5 Assumptions'!$C$45</f>
        <v>0</v>
      </c>
      <c r="N126" s="166">
        <f ca="1">-'Case 5 Assumptions'!$C85*'Case 5 Assumptions'!$C$65*'Program Case 5 - Forecasts'!N$24*$B126*'Demographic-Economic'!$H51*'Case 5 Assumptions'!$C$45</f>
        <v>0</v>
      </c>
      <c r="O126" s="166">
        <f ca="1">-'Case 5 Assumptions'!$C85*'Case 5 Assumptions'!$C$65*'Program Case 5 - Forecasts'!O$24*$B126*'Demographic-Economic'!$H51*'Case 5 Assumptions'!$C$45</f>
        <v>0</v>
      </c>
      <c r="P126" s="166">
        <f ca="1">-'Case 5 Assumptions'!$C85*'Case 5 Assumptions'!$C$65*'Program Case 5 - Forecasts'!P$24*$B126*'Demographic-Economic'!$H51*'Case 5 Assumptions'!$C$45</f>
        <v>0</v>
      </c>
      <c r="Q126" s="166">
        <f ca="1">-'Case 5 Assumptions'!$C85*'Case 5 Assumptions'!$C$65*'Program Case 5 - Forecasts'!Q$24*$B126*'Demographic-Economic'!$H51*'Case 5 Assumptions'!$C$45</f>
        <v>0</v>
      </c>
      <c r="R126" s="166">
        <f ca="1">-'Case 5 Assumptions'!$C85*'Case 5 Assumptions'!$C$65*'Program Case 5 - Forecasts'!R$24*$B126*'Demographic-Economic'!$H51*'Case 5 Assumptions'!$C$45</f>
        <v>0</v>
      </c>
      <c r="S126" s="166">
        <f ca="1">-'Case 5 Assumptions'!$C85*'Case 5 Assumptions'!$C$65*'Program Case 5 - Forecasts'!S$24*$B126*'Demographic-Economic'!$H51*'Case 5 Assumptions'!$C$45</f>
        <v>0</v>
      </c>
      <c r="T126" s="166">
        <f ca="1">-'Case 5 Assumptions'!$C85*'Case 5 Assumptions'!$C$65*'Program Case 5 - Forecasts'!T$24*$B126*'Demographic-Economic'!$H51*'Case 5 Assumptions'!$C$45</f>
        <v>0</v>
      </c>
      <c r="U126" s="166">
        <f ca="1">-'Case 5 Assumptions'!$C85*'Case 5 Assumptions'!$C$65*'Program Case 5 - Forecasts'!U$24*$B126*'Demographic-Economic'!$H51*'Case 5 Assumptions'!$C$45</f>
        <v>0</v>
      </c>
      <c r="V126" s="166">
        <f ca="1">-'Case 5 Assumptions'!$C85*'Case 5 Assumptions'!$C$65*'Program Case 5 - Forecasts'!V$24*$B126*'Demographic-Economic'!$H51*'Case 5 Assumptions'!$C$45</f>
        <v>0</v>
      </c>
      <c r="W126" s="166">
        <f ca="1">-'Case 5 Assumptions'!$C85*'Case 5 Assumptions'!$C$65*'Program Case 5 - Forecasts'!W$24*$B126*'Demographic-Economic'!$H51*'Case 5 Assumptions'!$C$45</f>
        <v>0</v>
      </c>
      <c r="X126" s="166">
        <f ca="1">-'Case 5 Assumptions'!$C85*'Case 5 Assumptions'!$C$65*'Program Case 5 - Forecasts'!X$24*$B126*'Demographic-Economic'!$H51*'Case 5 Assumptions'!$C$45</f>
        <v>0</v>
      </c>
      <c r="Y126" s="166"/>
      <c r="Z126" s="166"/>
      <c r="AA126" s="166"/>
      <c r="AB126" s="166"/>
      <c r="AC126" s="166"/>
      <c r="AD126" s="166"/>
      <c r="AE126" s="166"/>
      <c r="AF126" s="166"/>
      <c r="AG126" s="166"/>
      <c r="AH126" s="166"/>
      <c r="AI126" s="166"/>
      <c r="AJ126" s="166"/>
      <c r="AK126" s="166"/>
      <c r="AL126" s="166"/>
      <c r="AM126" s="166"/>
      <c r="AN126" s="166"/>
      <c r="AO126" s="166"/>
      <c r="AP126" s="166"/>
      <c r="AQ126" s="166"/>
      <c r="AR126" s="166"/>
      <c r="AS126" s="166"/>
      <c r="AT126" s="166"/>
      <c r="AU126" s="166"/>
      <c r="AV126" s="166"/>
      <c r="AW126" s="166"/>
      <c r="AX126" s="166"/>
      <c r="AY126" s="166"/>
      <c r="AZ126" s="166"/>
      <c r="BA126" s="166"/>
      <c r="BB126" s="166"/>
      <c r="BC126" s="166"/>
      <c r="BD126" s="166"/>
      <c r="BE126" s="166"/>
      <c r="BF126" s="166"/>
      <c r="BG126" s="166"/>
      <c r="BH126" s="166"/>
      <c r="BI126" s="166"/>
      <c r="BJ126" s="166"/>
      <c r="BK126" s="166"/>
      <c r="BL126" s="166"/>
      <c r="BM126" s="166"/>
      <c r="BN126" s="166"/>
      <c r="BO126" s="166"/>
      <c r="BP126" s="166"/>
      <c r="BQ126" s="166"/>
      <c r="BR126" s="166"/>
      <c r="BS126" s="166"/>
      <c r="BT126" s="166"/>
      <c r="BU126" s="166"/>
      <c r="BV126" s="166"/>
      <c r="BW126" s="166"/>
      <c r="BX126" s="166"/>
      <c r="BY126" s="166"/>
      <c r="BZ126" s="166"/>
      <c r="CA126" s="166"/>
      <c r="CB126" s="166"/>
      <c r="CC126" s="166"/>
      <c r="CD126" s="166"/>
      <c r="CE126" s="166"/>
      <c r="CF126" s="166"/>
    </row>
    <row r="127" spans="2:84" ht="16" x14ac:dyDescent="0.2">
      <c r="B127" s="130" t="s">
        <v>109</v>
      </c>
      <c r="C127" s="169"/>
      <c r="D127" s="169"/>
      <c r="E127" s="169"/>
      <c r="F127" s="170"/>
      <c r="G127" s="171"/>
      <c r="H127" s="166">
        <f ca="1">'Case 5 Assumptions'!$C$45*'Case 5 Assumptions'!$C$60*H26</f>
        <v>94766355.588454828</v>
      </c>
      <c r="I127" s="166">
        <f ca="1">'Case 5 Assumptions'!$C$45*'Case 5 Assumptions'!$C$60*I26</f>
        <v>95375992.918608829</v>
      </c>
      <c r="J127" s="166">
        <f ca="1">'Case 5 Assumptions'!$C$45*'Case 5 Assumptions'!$C$60*J26</f>
        <v>95989552.08021754</v>
      </c>
      <c r="K127" s="166">
        <f ca="1">'Case 5 Assumptions'!$C$45*'Case 5 Assumptions'!$C$60*K26</f>
        <v>96607058.302645892</v>
      </c>
      <c r="L127" s="166">
        <f ca="1">'Case 5 Assumptions'!$C$45*'Case 5 Assumptions'!$C$60*L26</f>
        <v>97228536.977562264</v>
      </c>
      <c r="M127" s="166">
        <f ca="1">'Case 5 Assumptions'!$C$45*'Case 5 Assumptions'!$C$60*M26</f>
        <v>97854013.65997541</v>
      </c>
      <c r="N127" s="166">
        <f ca="1">'Case 5 Assumptions'!$C$45*'Case 5 Assumptions'!$C$60*N26</f>
        <v>98271364.052671432</v>
      </c>
      <c r="O127" s="166">
        <f ca="1">'Case 5 Assumptions'!$C$45*'Case 5 Assumptions'!$C$60*O26</f>
        <v>98690494.457693666</v>
      </c>
      <c r="P127" s="166">
        <f ca="1">'Case 5 Assumptions'!$C$45*'Case 5 Assumptions'!$C$60*P26</f>
        <v>99111412.466845393</v>
      </c>
      <c r="Q127" s="166">
        <f ca="1">'Case 5 Assumptions'!$C$45*'Case 5 Assumptions'!$C$60*Q26</f>
        <v>99534125.704316542</v>
      </c>
      <c r="R127" s="166">
        <f ca="1">'Case 5 Assumptions'!$C$45*'Case 5 Assumptions'!$C$60*R26</f>
        <v>99958641.826806411</v>
      </c>
      <c r="S127" s="166">
        <f ca="1">'Case 5 Assumptions'!$C$45*'Case 5 Assumptions'!$C$60*S26</f>
        <v>100384968.52369139</v>
      </c>
      <c r="T127" s="166">
        <f ca="1">'Case 5 Assumptions'!$C$45*'Case 5 Assumptions'!$C$60*T26</f>
        <v>100813113.5171047</v>
      </c>
      <c r="U127" s="166">
        <f ca="1">'Case 5 Assumptions'!$C$45*'Case 5 Assumptions'!$C$60*U26</f>
        <v>101243084.56215116</v>
      </c>
      <c r="V127" s="166">
        <f ca="1">'Case 5 Assumptions'!$C$45*'Case 5 Assumptions'!$C$60*V26</f>
        <v>101674889.4469931</v>
      </c>
      <c r="W127" s="166">
        <f ca="1">'Case 5 Assumptions'!$C$45*'Case 5 Assumptions'!$C$60*W26</f>
        <v>102108535.99301596</v>
      </c>
      <c r="X127" s="166">
        <f ca="1">'Case 5 Assumptions'!$C$45*'Case 5 Assumptions'!$C$60*X26</f>
        <v>102325258.29969932</v>
      </c>
      <c r="Y127" s="166"/>
      <c r="Z127" s="166"/>
      <c r="AA127" s="166"/>
      <c r="AB127" s="166"/>
      <c r="AC127" s="166"/>
      <c r="AD127" s="166"/>
      <c r="AE127" s="166"/>
      <c r="AF127" s="166"/>
      <c r="AG127" s="166"/>
      <c r="AH127" s="166"/>
      <c r="AI127" s="166"/>
      <c r="AJ127" s="166"/>
      <c r="AK127" s="166"/>
      <c r="AL127" s="166"/>
      <c r="AM127" s="166"/>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c r="BK127" s="166"/>
      <c r="BL127" s="166"/>
      <c r="BM127" s="166"/>
      <c r="BN127" s="166"/>
      <c r="BO127" s="166"/>
      <c r="BP127" s="166"/>
      <c r="BQ127" s="166"/>
      <c r="BR127" s="166"/>
      <c r="BS127" s="166"/>
      <c r="BT127" s="166"/>
      <c r="BU127" s="166"/>
      <c r="BV127" s="166"/>
      <c r="BW127" s="166"/>
      <c r="BX127" s="166"/>
      <c r="BY127" s="166"/>
      <c r="BZ127" s="166"/>
      <c r="CA127" s="166"/>
      <c r="CB127" s="166"/>
      <c r="CC127" s="166"/>
      <c r="CD127" s="166"/>
      <c r="CE127" s="166"/>
      <c r="CF127" s="166"/>
    </row>
    <row r="128" spans="2:84" ht="16" x14ac:dyDescent="0.2">
      <c r="B128" s="130" t="s">
        <v>110</v>
      </c>
      <c r="C128" s="169"/>
      <c r="D128" s="169"/>
      <c r="E128" s="169"/>
      <c r="F128" s="170"/>
      <c r="G128" s="171"/>
      <c r="H128" s="166">
        <f ca="1">'Case 5 Assumptions'!$C$47*'Case 5 Assumptions'!$C$61*'Program Case 5 - Forecasts'!H17</f>
        <v>690440590.71588516</v>
      </c>
      <c r="I128" s="166">
        <f ca="1">'Case 5 Assumptions'!$C$47*'Case 5 Assumptions'!$C$61*'Program Case 5 - Forecasts'!I17</f>
        <v>694882234.12129283</v>
      </c>
      <c r="J128" s="166">
        <f ca="1">'Case 5 Assumptions'!$C$47*'Case 5 Assumptions'!$C$61*'Program Case 5 - Forecasts'!J17</f>
        <v>699352450.87015629</v>
      </c>
      <c r="K128" s="166">
        <f ca="1">'Case 5 Assumptions'!$C$47*'Case 5 Assumptions'!$C$61*'Program Case 5 - Forecasts'!K17</f>
        <v>703851424.77642</v>
      </c>
      <c r="L128" s="166">
        <f ca="1">'Case 5 Assumptions'!$C$47*'Case 5 Assumptions'!$C$61*'Program Case 5 - Forecasts'!L17</f>
        <v>708379340.83652496</v>
      </c>
      <c r="M128" s="166">
        <f ca="1">'Case 5 Assumptions'!$C$47*'Case 5 Assumptions'!$C$61*'Program Case 5 - Forecasts'!M17</f>
        <v>712936385.23696363</v>
      </c>
      <c r="N128" s="166">
        <f ca="1">'Case 5 Assumptions'!$C$47*'Case 5 Assumptions'!$C$61*'Program Case 5 - Forecasts'!N17</f>
        <v>715977080.95517755</v>
      </c>
      <c r="O128" s="166">
        <f ca="1">'Case 5 Assumptions'!$C$47*'Case 5 Assumptions'!$C$61*'Program Case 5 - Forecasts'!O17</f>
        <v>719030745.33462524</v>
      </c>
      <c r="P128" s="166">
        <f ca="1">'Case 5 Assumptions'!$C$47*'Case 5 Assumptions'!$C$61*'Program Case 5 - Forecasts'!P17</f>
        <v>722097433.68701637</v>
      </c>
      <c r="Q128" s="166">
        <f ca="1">'Case 5 Assumptions'!$C$47*'Case 5 Assumptions'!$C$61*'Program Case 5 - Forecasts'!Q17</f>
        <v>725177201.56002045</v>
      </c>
      <c r="R128" s="166">
        <f ca="1">'Case 5 Assumptions'!$C$47*'Case 5 Assumptions'!$C$61*'Program Case 5 - Forecasts'!R17</f>
        <v>728270104.73816097</v>
      </c>
      <c r="S128" s="166">
        <f ca="1">'Case 5 Assumptions'!$C$47*'Case 5 Assumptions'!$C$61*'Program Case 5 - Forecasts'!S17</f>
        <v>731376199.24403727</v>
      </c>
      <c r="T128" s="166">
        <f ca="1">'Case 5 Assumptions'!$C$47*'Case 5 Assumptions'!$C$61*'Program Case 5 - Forecasts'!T17</f>
        <v>734495541.33890569</v>
      </c>
      <c r="U128" s="166">
        <f ca="1">'Case 5 Assumptions'!$C$47*'Case 5 Assumptions'!$C$61*'Program Case 5 - Forecasts'!U17</f>
        <v>737628187.52424419</v>
      </c>
      <c r="V128" s="166">
        <f ca="1">'Case 5 Assumptions'!$C$47*'Case 5 Assumptions'!$C$61*'Program Case 5 - Forecasts'!V17</f>
        <v>740774194.54237819</v>
      </c>
      <c r="W128" s="166">
        <f ca="1">'Case 5 Assumptions'!$C$47*'Case 5 Assumptions'!$C$61*'Program Case 5 - Forecasts'!W17</f>
        <v>743933619.37768757</v>
      </c>
      <c r="X128" s="166">
        <f ca="1">'Case 5 Assumptions'!$C$47*'Case 5 Assumptions'!$C$61*'Program Case 5 - Forecasts'!X17</f>
        <v>745512596.18352354</v>
      </c>
      <c r="Y128" s="166"/>
      <c r="Z128" s="166"/>
      <c r="AA128" s="166"/>
      <c r="AB128" s="166"/>
      <c r="AC128" s="166"/>
      <c r="AD128" s="166"/>
      <c r="AE128" s="166"/>
      <c r="AF128" s="166"/>
      <c r="AG128" s="166"/>
      <c r="AH128" s="166"/>
      <c r="AI128" s="166"/>
      <c r="AJ128" s="166"/>
      <c r="AK128" s="166"/>
      <c r="AL128" s="166"/>
      <c r="AM128" s="166"/>
      <c r="AN128" s="166"/>
      <c r="AO128" s="166"/>
      <c r="AP128" s="166"/>
      <c r="AQ128" s="166"/>
      <c r="AR128" s="166"/>
      <c r="AS128" s="166"/>
      <c r="AT128" s="166"/>
      <c r="AU128" s="166"/>
      <c r="AV128" s="166"/>
      <c r="AW128" s="166"/>
      <c r="AX128" s="166"/>
      <c r="AY128" s="166"/>
      <c r="AZ128" s="166"/>
      <c r="BA128" s="166"/>
      <c r="BB128" s="166"/>
      <c r="BC128" s="166"/>
      <c r="BD128" s="166"/>
      <c r="BE128" s="166"/>
      <c r="BF128" s="166"/>
      <c r="BG128" s="166"/>
      <c r="BH128" s="166"/>
      <c r="BI128" s="166"/>
      <c r="BJ128" s="166"/>
      <c r="BK128" s="166"/>
      <c r="BL128" s="166"/>
      <c r="BM128" s="166"/>
      <c r="BN128" s="166"/>
      <c r="BO128" s="166"/>
      <c r="BP128" s="166"/>
      <c r="BQ128" s="166"/>
      <c r="BR128" s="166"/>
      <c r="BS128" s="166"/>
      <c r="BT128" s="166"/>
      <c r="BU128" s="166"/>
      <c r="BV128" s="166"/>
      <c r="BW128" s="166"/>
      <c r="BX128" s="166"/>
      <c r="BY128" s="166"/>
      <c r="BZ128" s="166"/>
      <c r="CA128" s="166"/>
      <c r="CB128" s="166"/>
      <c r="CC128" s="166"/>
      <c r="CD128" s="166"/>
      <c r="CE128" s="166"/>
      <c r="CF128" s="166"/>
    </row>
    <row r="129" spans="1:85" s="122" customFormat="1" ht="16" x14ac:dyDescent="0.2">
      <c r="A129" s="120"/>
      <c r="B129" s="130" t="s">
        <v>111</v>
      </c>
      <c r="C129" s="169"/>
      <c r="D129" s="169"/>
      <c r="E129" s="169"/>
      <c r="F129" s="170"/>
      <c r="G129" s="171"/>
      <c r="H129" s="166">
        <f ca="1">'Case 5 Assumptions'!$C$48*'Case 5 Assumptions'!$C$62*'Program Case 5 - Forecasts'!H17</f>
        <v>345220295.35794258</v>
      </c>
      <c r="I129" s="166">
        <f ca="1">'Case 5 Assumptions'!$C$48*'Case 5 Assumptions'!$C$62*'Program Case 5 - Forecasts'!I17</f>
        <v>347441117.06064641</v>
      </c>
      <c r="J129" s="166">
        <f ca="1">'Case 5 Assumptions'!$C$48*'Case 5 Assumptions'!$C$62*'Program Case 5 - Forecasts'!J17</f>
        <v>349676225.43507814</v>
      </c>
      <c r="K129" s="166">
        <f ca="1">'Case 5 Assumptions'!$C$48*'Case 5 Assumptions'!$C$62*'Program Case 5 - Forecasts'!K17</f>
        <v>351925712.38821</v>
      </c>
      <c r="L129" s="166">
        <f ca="1">'Case 5 Assumptions'!$C$48*'Case 5 Assumptions'!$C$62*'Program Case 5 - Forecasts'!L17</f>
        <v>354189670.41826248</v>
      </c>
      <c r="M129" s="166">
        <f ca="1">'Case 5 Assumptions'!$C$48*'Case 5 Assumptions'!$C$62*'Program Case 5 - Forecasts'!M17</f>
        <v>356468192.61848181</v>
      </c>
      <c r="N129" s="166">
        <f ca="1">'Case 5 Assumptions'!$C$48*'Case 5 Assumptions'!$C$62*'Program Case 5 - Forecasts'!N17</f>
        <v>357988540.47758877</v>
      </c>
      <c r="O129" s="166">
        <f ca="1">'Case 5 Assumptions'!$C$48*'Case 5 Assumptions'!$C$62*'Program Case 5 - Forecasts'!O17</f>
        <v>359515372.66731262</v>
      </c>
      <c r="P129" s="166">
        <f ca="1">'Case 5 Assumptions'!$C$48*'Case 5 Assumptions'!$C$62*'Program Case 5 - Forecasts'!P17</f>
        <v>361048716.84350818</v>
      </c>
      <c r="Q129" s="166">
        <f ca="1">'Case 5 Assumptions'!$C$48*'Case 5 Assumptions'!$C$62*'Program Case 5 - Forecasts'!Q17</f>
        <v>362588600.78001022</v>
      </c>
      <c r="R129" s="166">
        <f ca="1">'Case 5 Assumptions'!$C$48*'Case 5 Assumptions'!$C$62*'Program Case 5 - Forecasts'!R17</f>
        <v>364135052.36908048</v>
      </c>
      <c r="S129" s="166">
        <f ca="1">'Case 5 Assumptions'!$C$48*'Case 5 Assumptions'!$C$62*'Program Case 5 - Forecasts'!S17</f>
        <v>365688099.62201864</v>
      </c>
      <c r="T129" s="166">
        <f ca="1">'Case 5 Assumptions'!$C$48*'Case 5 Assumptions'!$C$62*'Program Case 5 - Forecasts'!T17</f>
        <v>367247770.66945285</v>
      </c>
      <c r="U129" s="166">
        <f ca="1">'Case 5 Assumptions'!$C$48*'Case 5 Assumptions'!$C$62*'Program Case 5 - Forecasts'!U17</f>
        <v>368814093.76212209</v>
      </c>
      <c r="V129" s="166">
        <f ca="1">'Case 5 Assumptions'!$C$48*'Case 5 Assumptions'!$C$62*'Program Case 5 - Forecasts'!V17</f>
        <v>370387097.27118909</v>
      </c>
      <c r="W129" s="166">
        <f ca="1">'Case 5 Assumptions'!$C$48*'Case 5 Assumptions'!$C$62*'Program Case 5 - Forecasts'!W17</f>
        <v>371966809.68884379</v>
      </c>
      <c r="X129" s="166">
        <f ca="1">'Case 5 Assumptions'!$C$48*'Case 5 Assumptions'!$C$62*'Program Case 5 - Forecasts'!X17</f>
        <v>372756298.09176177</v>
      </c>
      <c r="Y129" s="166"/>
      <c r="Z129" s="166"/>
      <c r="AA129" s="166"/>
      <c r="AB129" s="166"/>
      <c r="AC129" s="166"/>
      <c r="AD129" s="166"/>
      <c r="AE129" s="166"/>
      <c r="AF129" s="166"/>
      <c r="AG129" s="166"/>
      <c r="AH129" s="166"/>
      <c r="AI129" s="166"/>
      <c r="AJ129" s="166"/>
      <c r="AK129" s="166"/>
      <c r="AL129" s="166"/>
      <c r="AM129" s="166"/>
      <c r="AN129" s="166"/>
      <c r="AO129" s="166"/>
      <c r="AP129" s="166"/>
      <c r="AQ129" s="166"/>
      <c r="AR129" s="166"/>
      <c r="AS129" s="166"/>
      <c r="AT129" s="166"/>
      <c r="AU129" s="166"/>
      <c r="AV129" s="166"/>
      <c r="AW129" s="166"/>
      <c r="AX129" s="166"/>
      <c r="AY129" s="166"/>
      <c r="AZ129" s="166"/>
      <c r="BA129" s="166"/>
      <c r="BB129" s="166"/>
      <c r="BC129" s="166"/>
      <c r="BD129" s="166"/>
      <c r="BE129" s="166"/>
      <c r="BF129" s="166"/>
      <c r="BG129" s="166"/>
      <c r="BH129" s="166"/>
      <c r="BI129" s="166"/>
      <c r="BJ129" s="166"/>
      <c r="BK129" s="166"/>
      <c r="BL129" s="166"/>
      <c r="BM129" s="166"/>
      <c r="BN129" s="166"/>
      <c r="BO129" s="166"/>
      <c r="BP129" s="166"/>
      <c r="BQ129" s="166"/>
      <c r="BR129" s="166"/>
      <c r="BS129" s="166"/>
      <c r="BT129" s="166"/>
      <c r="BU129" s="166"/>
      <c r="BV129" s="166"/>
      <c r="BW129" s="166"/>
      <c r="BX129" s="166"/>
      <c r="BY129" s="166"/>
      <c r="BZ129" s="166"/>
      <c r="CA129" s="166"/>
      <c r="CB129" s="166"/>
      <c r="CC129" s="166"/>
      <c r="CD129" s="166"/>
      <c r="CE129" s="166"/>
      <c r="CF129" s="166"/>
    </row>
    <row r="130" spans="1:85" s="122" customFormat="1" ht="16" x14ac:dyDescent="0.2">
      <c r="A130" s="120"/>
      <c r="B130" s="130" t="s">
        <v>112</v>
      </c>
      <c r="C130" s="169"/>
      <c r="D130" s="169"/>
      <c r="E130" s="169"/>
      <c r="F130" s="170"/>
      <c r="G130" s="171"/>
      <c r="H130" s="166">
        <f ca="1">'Case 5 Assumptions'!$C$49*'Case 5 Assumptions'!$C$63*'Program Case 5 - Forecasts'!H17</f>
        <v>86305073.839485645</v>
      </c>
      <c r="I130" s="166">
        <f ca="1">'Case 5 Assumptions'!$C$49*'Case 5 Assumptions'!$C$63*'Program Case 5 - Forecasts'!I17</f>
        <v>86860279.265161604</v>
      </c>
      <c r="J130" s="166">
        <f ca="1">'Case 5 Assumptions'!$C$49*'Case 5 Assumptions'!$C$63*'Program Case 5 - Forecasts'!J17</f>
        <v>87419056.358769536</v>
      </c>
      <c r="K130" s="166">
        <f ca="1">'Case 5 Assumptions'!$C$49*'Case 5 Assumptions'!$C$63*'Program Case 5 - Forecasts'!K17</f>
        <v>87981428.0970525</v>
      </c>
      <c r="L130" s="166">
        <f ca="1">'Case 5 Assumptions'!$C$49*'Case 5 Assumptions'!$C$63*'Program Case 5 - Forecasts'!L17</f>
        <v>88547417.60456562</v>
      </c>
      <c r="M130" s="166">
        <f ca="1">'Case 5 Assumptions'!$C$49*'Case 5 Assumptions'!$C$63*'Program Case 5 - Forecasts'!M17</f>
        <v>89117048.154620454</v>
      </c>
      <c r="N130" s="166">
        <f ca="1">'Case 5 Assumptions'!$C$49*'Case 5 Assumptions'!$C$63*'Program Case 5 - Forecasts'!N17</f>
        <v>89497135.119397193</v>
      </c>
      <c r="O130" s="166">
        <f ca="1">'Case 5 Assumptions'!$C$49*'Case 5 Assumptions'!$C$63*'Program Case 5 - Forecasts'!O17</f>
        <v>89878843.166828156</v>
      </c>
      <c r="P130" s="166">
        <f ca="1">'Case 5 Assumptions'!$C$49*'Case 5 Assumptions'!$C$63*'Program Case 5 - Forecasts'!P17</f>
        <v>90262179.210877046</v>
      </c>
      <c r="Q130" s="166">
        <f ca="1">'Case 5 Assumptions'!$C$49*'Case 5 Assumptions'!$C$63*'Program Case 5 - Forecasts'!Q17</f>
        <v>90647150.195002556</v>
      </c>
      <c r="R130" s="166">
        <f ca="1">'Case 5 Assumptions'!$C$49*'Case 5 Assumptions'!$C$63*'Program Case 5 - Forecasts'!R17</f>
        <v>91033763.092270121</v>
      </c>
      <c r="S130" s="166">
        <f ca="1">'Case 5 Assumptions'!$C$49*'Case 5 Assumptions'!$C$63*'Program Case 5 - Forecasts'!S17</f>
        <v>91422024.905504659</v>
      </c>
      <c r="T130" s="166">
        <f ca="1">'Case 5 Assumptions'!$C$49*'Case 5 Assumptions'!$C$63*'Program Case 5 - Forecasts'!T17</f>
        <v>91811942.667363212</v>
      </c>
      <c r="U130" s="166">
        <f ca="1">'Case 5 Assumptions'!$C$49*'Case 5 Assumptions'!$C$63*'Program Case 5 - Forecasts'!U17</f>
        <v>92203523.440530524</v>
      </c>
      <c r="V130" s="166">
        <f ca="1">'Case 5 Assumptions'!$C$49*'Case 5 Assumptions'!$C$63*'Program Case 5 - Forecasts'!V17</f>
        <v>92596774.317797273</v>
      </c>
      <c r="W130" s="166">
        <f ca="1">'Case 5 Assumptions'!$C$49*'Case 5 Assumptions'!$C$63*'Program Case 5 - Forecasts'!W17</f>
        <v>92991702.422210947</v>
      </c>
      <c r="X130" s="166">
        <f ca="1">'Case 5 Assumptions'!$C$49*'Case 5 Assumptions'!$C$63*'Program Case 5 - Forecasts'!X17</f>
        <v>93189074.522940442</v>
      </c>
      <c r="Y130" s="166"/>
      <c r="Z130" s="166"/>
      <c r="AA130" s="166"/>
      <c r="AB130" s="166"/>
      <c r="AC130" s="166"/>
      <c r="AD130" s="166"/>
      <c r="AE130" s="166"/>
      <c r="AF130" s="166"/>
      <c r="AG130" s="166"/>
      <c r="AH130" s="166"/>
      <c r="AI130" s="166"/>
      <c r="AJ130" s="166"/>
      <c r="AK130" s="166"/>
      <c r="AL130" s="166"/>
      <c r="AM130" s="166"/>
      <c r="AN130" s="166"/>
      <c r="AO130" s="166"/>
      <c r="AP130" s="166"/>
      <c r="AQ130" s="166"/>
      <c r="AR130" s="166"/>
      <c r="AS130" s="166"/>
      <c r="AT130" s="166"/>
      <c r="AU130" s="166"/>
      <c r="AV130" s="166"/>
      <c r="AW130" s="166"/>
      <c r="AX130" s="166"/>
      <c r="AY130" s="166"/>
      <c r="AZ130" s="166"/>
      <c r="BA130" s="166"/>
      <c r="BB130" s="166"/>
      <c r="BC130" s="166"/>
      <c r="BD130" s="166"/>
      <c r="BE130" s="166"/>
      <c r="BF130" s="166"/>
      <c r="BG130" s="166"/>
      <c r="BH130" s="166"/>
      <c r="BI130" s="166"/>
      <c r="BJ130" s="166"/>
      <c r="BK130" s="166"/>
      <c r="BL130" s="166"/>
      <c r="BM130" s="166"/>
      <c r="BN130" s="166"/>
      <c r="BO130" s="166"/>
      <c r="BP130" s="166"/>
      <c r="BQ130" s="166"/>
      <c r="BR130" s="166"/>
      <c r="BS130" s="166"/>
      <c r="BT130" s="166"/>
      <c r="BU130" s="166"/>
      <c r="BV130" s="166"/>
      <c r="BW130" s="166"/>
      <c r="BX130" s="166"/>
      <c r="BY130" s="166"/>
      <c r="BZ130" s="166"/>
      <c r="CA130" s="166"/>
      <c r="CB130" s="166"/>
      <c r="CC130" s="166"/>
      <c r="CD130" s="166"/>
      <c r="CE130" s="166"/>
      <c r="CF130" s="166"/>
    </row>
    <row r="131" spans="1:85" s="122" customFormat="1" ht="16" x14ac:dyDescent="0.2">
      <c r="A131" s="120"/>
      <c r="B131" s="131" t="s">
        <v>113</v>
      </c>
      <c r="C131" s="168"/>
      <c r="D131" s="168"/>
      <c r="E131" s="168"/>
      <c r="F131" s="166"/>
      <c r="G131" s="167"/>
      <c r="H131" s="166"/>
      <c r="I131" s="166"/>
      <c r="J131" s="166"/>
      <c r="K131" s="166"/>
      <c r="L131" s="166"/>
      <c r="M131" s="166"/>
      <c r="N131" s="166"/>
      <c r="O131" s="166"/>
      <c r="P131" s="166"/>
      <c r="Q131" s="166"/>
      <c r="R131" s="166"/>
      <c r="S131" s="166"/>
      <c r="T131" s="166"/>
      <c r="U131" s="166"/>
      <c r="V131" s="166"/>
      <c r="W131" s="166"/>
      <c r="X131" s="166"/>
      <c r="Y131" s="166"/>
      <c r="Z131" s="166"/>
      <c r="AA131" s="166"/>
      <c r="AB131" s="166"/>
      <c r="AC131" s="166"/>
      <c r="AD131" s="166"/>
      <c r="AE131" s="166"/>
      <c r="AF131" s="166"/>
      <c r="AG131" s="166"/>
      <c r="AH131" s="166"/>
      <c r="AI131" s="166"/>
      <c r="AJ131" s="166"/>
      <c r="AK131" s="166"/>
      <c r="AL131" s="166"/>
      <c r="AM131" s="166"/>
      <c r="AN131" s="166"/>
      <c r="AO131" s="166"/>
      <c r="AP131" s="166"/>
      <c r="AQ131" s="166"/>
      <c r="AR131" s="166"/>
      <c r="AS131" s="166"/>
      <c r="AT131" s="166"/>
      <c r="AU131" s="166"/>
      <c r="AV131" s="166"/>
      <c r="AW131" s="166"/>
      <c r="AX131" s="166"/>
      <c r="AY131" s="166"/>
      <c r="AZ131" s="166"/>
      <c r="BA131" s="166"/>
      <c r="BB131" s="166"/>
      <c r="BC131" s="166"/>
      <c r="BD131" s="166"/>
      <c r="BE131" s="166"/>
      <c r="BF131" s="166"/>
      <c r="BG131" s="166"/>
      <c r="BH131" s="166"/>
      <c r="BI131" s="166"/>
      <c r="BJ131" s="166"/>
      <c r="BK131" s="166"/>
      <c r="BL131" s="166"/>
      <c r="BM131" s="166"/>
      <c r="BN131" s="166"/>
      <c r="BO131" s="166"/>
      <c r="BP131" s="166"/>
      <c r="BQ131" s="166"/>
      <c r="BR131" s="166"/>
      <c r="BS131" s="166"/>
      <c r="BT131" s="166"/>
      <c r="BU131" s="166"/>
      <c r="BV131" s="166"/>
      <c r="BW131" s="166"/>
      <c r="BX131" s="166"/>
      <c r="BY131" s="166"/>
      <c r="BZ131" s="166"/>
      <c r="CA131" s="166"/>
      <c r="CB131" s="166"/>
      <c r="CC131" s="166"/>
      <c r="CD131" s="166"/>
      <c r="CE131" s="166"/>
      <c r="CF131" s="166"/>
    </row>
    <row r="132" spans="1:85" s="122" customFormat="1" ht="16" x14ac:dyDescent="0.2">
      <c r="A132" s="120"/>
      <c r="B132" s="130" t="s">
        <v>241</v>
      </c>
      <c r="C132" s="169"/>
      <c r="D132" s="169"/>
      <c r="E132" s="169"/>
      <c r="F132" s="170"/>
      <c r="G132" s="171"/>
      <c r="H132" s="228"/>
      <c r="I132" s="228"/>
      <c r="J132" s="228"/>
      <c r="K132" s="228"/>
      <c r="L132" s="228"/>
      <c r="M132" s="228"/>
      <c r="N132" s="228"/>
      <c r="O132" s="228"/>
      <c r="P132" s="228"/>
      <c r="Q132" s="228"/>
      <c r="R132" s="228"/>
      <c r="S132" s="228"/>
      <c r="T132" s="228"/>
      <c r="U132" s="228"/>
      <c r="V132" s="228"/>
      <c r="W132" s="228"/>
      <c r="X132" s="228"/>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row>
    <row r="133" spans="1:85" s="122" customFormat="1" ht="16" x14ac:dyDescent="0.2">
      <c r="A133" s="120"/>
      <c r="B133" s="131" t="s">
        <v>131</v>
      </c>
      <c r="C133" s="168"/>
      <c r="D133" s="168"/>
      <c r="E133" s="168"/>
      <c r="F133" s="166"/>
      <c r="G133" s="167"/>
      <c r="H133" s="166"/>
      <c r="I133" s="166"/>
      <c r="J133" s="166"/>
      <c r="K133" s="166"/>
      <c r="L133" s="166"/>
      <c r="M133" s="166"/>
      <c r="N133" s="166"/>
      <c r="O133" s="166"/>
      <c r="P133" s="166"/>
      <c r="Q133" s="166"/>
      <c r="R133" s="166"/>
      <c r="S133" s="166"/>
      <c r="T133" s="166"/>
      <c r="U133" s="166"/>
      <c r="V133" s="166"/>
      <c r="W133" s="166"/>
      <c r="X133" s="166"/>
      <c r="Y133" s="166"/>
      <c r="Z133" s="166"/>
      <c r="AA133" s="166"/>
      <c r="AB133" s="166"/>
      <c r="AC133" s="166"/>
      <c r="AD133" s="166"/>
      <c r="AE133" s="166"/>
      <c r="AF133" s="166"/>
      <c r="AG133" s="166"/>
      <c r="AH133" s="166"/>
      <c r="AI133" s="166"/>
      <c r="AJ133" s="166"/>
      <c r="AK133" s="166"/>
      <c r="AL133" s="166"/>
      <c r="AM133" s="166"/>
      <c r="AN133" s="166"/>
      <c r="AO133" s="166"/>
      <c r="AP133" s="166"/>
      <c r="AQ133" s="166"/>
      <c r="AR133" s="166"/>
      <c r="AS133" s="166"/>
      <c r="AT133" s="166"/>
      <c r="AU133" s="166"/>
      <c r="AV133" s="166"/>
      <c r="AW133" s="166"/>
      <c r="AX133" s="166"/>
      <c r="AY133" s="166"/>
      <c r="AZ133" s="166"/>
      <c r="BA133" s="166"/>
      <c r="BB133" s="166"/>
      <c r="BC133" s="166"/>
      <c r="BD133" s="166"/>
      <c r="BE133" s="166"/>
      <c r="BF133" s="166"/>
      <c r="BG133" s="166"/>
      <c r="BH133" s="166"/>
      <c r="BI133" s="166"/>
      <c r="BJ133" s="166"/>
      <c r="BK133" s="166"/>
      <c r="BL133" s="166"/>
      <c r="BM133" s="166"/>
      <c r="BN133" s="166"/>
      <c r="BO133" s="166"/>
      <c r="BP133" s="166"/>
      <c r="BQ133" s="166"/>
      <c r="BR133" s="166"/>
      <c r="BS133" s="166"/>
      <c r="BT133" s="166"/>
      <c r="BU133" s="166"/>
      <c r="BV133" s="166"/>
      <c r="BW133" s="166"/>
      <c r="BX133" s="166"/>
      <c r="BY133" s="166"/>
      <c r="BZ133" s="166"/>
      <c r="CA133" s="166"/>
      <c r="CB133" s="166"/>
      <c r="CC133" s="166"/>
      <c r="CD133" s="166"/>
      <c r="CE133" s="166"/>
      <c r="CF133" s="166"/>
    </row>
    <row r="134" spans="1:85" s="122" customFormat="1" ht="16" x14ac:dyDescent="0.2">
      <c r="A134" s="120"/>
      <c r="B134" s="130" t="s">
        <v>132</v>
      </c>
      <c r="C134" s="168"/>
      <c r="D134" s="168"/>
      <c r="E134" s="168"/>
      <c r="F134" s="166"/>
      <c r="G134" s="166"/>
      <c r="H134" s="166"/>
      <c r="I134" s="166"/>
      <c r="J134" s="166"/>
      <c r="K134" s="166"/>
      <c r="L134" s="166"/>
      <c r="M134" s="166"/>
      <c r="N134" s="166"/>
      <c r="O134" s="166"/>
      <c r="P134" s="166"/>
      <c r="Q134" s="166"/>
      <c r="R134" s="166"/>
      <c r="S134" s="166"/>
      <c r="T134" s="166"/>
      <c r="U134" s="166"/>
      <c r="V134" s="166"/>
      <c r="W134" s="166"/>
      <c r="X134" s="166"/>
      <c r="Y134" s="166"/>
      <c r="Z134" s="166"/>
      <c r="AA134" s="166"/>
      <c r="AB134" s="166"/>
      <c r="AC134" s="166"/>
      <c r="AD134" s="166"/>
      <c r="AE134" s="166"/>
      <c r="AF134" s="166"/>
      <c r="AG134" s="166"/>
      <c r="AH134" s="166"/>
      <c r="AI134" s="166"/>
      <c r="AJ134" s="166"/>
      <c r="AK134" s="166"/>
      <c r="AL134" s="166"/>
      <c r="AM134" s="166"/>
      <c r="AN134" s="166"/>
      <c r="AO134" s="166"/>
      <c r="AP134" s="166"/>
      <c r="AQ134" s="166"/>
      <c r="AR134" s="166"/>
      <c r="AS134" s="166"/>
      <c r="AT134" s="166"/>
      <c r="AU134" s="166"/>
      <c r="AV134" s="166"/>
      <c r="AW134" s="166"/>
      <c r="AX134" s="166"/>
      <c r="AY134" s="166"/>
      <c r="AZ134" s="166"/>
      <c r="BA134" s="166"/>
      <c r="BB134" s="166"/>
      <c r="BC134" s="166"/>
      <c r="BD134" s="166"/>
      <c r="BE134" s="166"/>
      <c r="BF134" s="166"/>
      <c r="BG134" s="166"/>
      <c r="BH134" s="166"/>
      <c r="BI134" s="166"/>
      <c r="BJ134" s="166"/>
      <c r="BK134" s="166"/>
      <c r="BL134" s="166"/>
      <c r="BM134" s="166"/>
      <c r="BN134" s="166"/>
      <c r="BO134" s="166"/>
      <c r="BP134" s="166"/>
      <c r="BQ134" s="166"/>
      <c r="BR134" s="166"/>
      <c r="BS134" s="166"/>
      <c r="BT134" s="166"/>
      <c r="BU134" s="166"/>
      <c r="BV134" s="166"/>
      <c r="BW134" s="166"/>
      <c r="BX134" s="166"/>
      <c r="BY134" s="166"/>
      <c r="BZ134" s="166"/>
      <c r="CA134" s="166"/>
      <c r="CB134" s="166"/>
      <c r="CC134" s="166"/>
      <c r="CD134" s="166"/>
      <c r="CE134" s="166"/>
      <c r="CF134" s="166"/>
    </row>
    <row r="135" spans="1:85" s="122" customFormat="1" ht="16" x14ac:dyDescent="0.2">
      <c r="A135" s="120"/>
      <c r="B135" s="130" t="s">
        <v>212</v>
      </c>
      <c r="C135" s="168"/>
      <c r="D135" s="168"/>
      <c r="E135" s="168"/>
      <c r="F135" s="166"/>
      <c r="G135" s="166"/>
      <c r="H135" s="166"/>
      <c r="I135" s="166"/>
      <c r="J135" s="166"/>
      <c r="K135" s="166"/>
      <c r="L135" s="166"/>
      <c r="M135" s="166"/>
      <c r="N135" s="166"/>
      <c r="O135" s="166"/>
      <c r="P135" s="166"/>
      <c r="Q135" s="166"/>
      <c r="R135" s="166"/>
      <c r="S135" s="166"/>
      <c r="T135" s="166"/>
      <c r="U135" s="166"/>
      <c r="V135" s="166"/>
      <c r="W135" s="166"/>
      <c r="X135" s="166"/>
      <c r="Y135" s="166"/>
      <c r="Z135" s="166"/>
      <c r="AA135" s="166"/>
      <c r="AB135" s="166"/>
      <c r="AC135" s="166"/>
      <c r="AD135" s="166"/>
      <c r="AE135" s="166"/>
      <c r="AF135" s="166"/>
      <c r="AG135" s="166"/>
      <c r="AH135" s="166"/>
      <c r="AI135" s="166"/>
      <c r="AJ135" s="166"/>
      <c r="AK135" s="166"/>
      <c r="AL135" s="166"/>
      <c r="AM135" s="166"/>
      <c r="AN135" s="166"/>
      <c r="AO135" s="166"/>
      <c r="AP135" s="166"/>
      <c r="AQ135" s="166"/>
      <c r="AR135" s="166"/>
      <c r="AS135" s="166"/>
      <c r="AT135" s="166"/>
      <c r="AU135" s="166"/>
      <c r="AV135" s="166"/>
      <c r="AW135" s="166"/>
      <c r="AX135" s="166"/>
      <c r="AY135" s="166"/>
      <c r="AZ135" s="166"/>
      <c r="BA135" s="166"/>
      <c r="BB135" s="166"/>
      <c r="BC135" s="166"/>
      <c r="BD135" s="166"/>
      <c r="BE135" s="166"/>
      <c r="BF135" s="166"/>
      <c r="BG135" s="166"/>
      <c r="BH135" s="166"/>
      <c r="BI135" s="166"/>
      <c r="BJ135" s="166"/>
      <c r="BK135" s="166"/>
      <c r="BL135" s="166"/>
      <c r="BM135" s="166"/>
      <c r="BN135" s="166"/>
      <c r="BO135" s="166"/>
      <c r="BP135" s="166"/>
      <c r="BQ135" s="166"/>
      <c r="BR135" s="166"/>
      <c r="BS135" s="166"/>
      <c r="BT135" s="166"/>
      <c r="BU135" s="166"/>
      <c r="BV135" s="166"/>
      <c r="BW135" s="166"/>
      <c r="BX135" s="166"/>
      <c r="BY135" s="166"/>
      <c r="BZ135" s="166"/>
      <c r="CA135" s="166"/>
      <c r="CB135" s="166"/>
      <c r="CC135" s="166"/>
      <c r="CD135" s="166"/>
      <c r="CE135" s="166"/>
      <c r="CF135" s="166"/>
    </row>
    <row r="136" spans="1:85" s="122" customFormat="1" ht="16" x14ac:dyDescent="0.2">
      <c r="A136" s="120"/>
      <c r="B136" s="177" t="s">
        <v>213</v>
      </c>
      <c r="C136" s="178">
        <f>SUM(C44:C132)</f>
        <v>0</v>
      </c>
      <c r="D136" s="178">
        <f t="shared" ref="D136:BO136" ca="1" si="62">SUM(D82:D84,D91:D96,D100:D130)</f>
        <v>8097412370.9091339</v>
      </c>
      <c r="E136" s="178">
        <f t="shared" ca="1" si="62"/>
        <v>8397833414.8870945</v>
      </c>
      <c r="F136" s="178">
        <f t="shared" ca="1" si="62"/>
        <v>8560517152.2070293</v>
      </c>
      <c r="G136" s="178">
        <f t="shared" ca="1" si="62"/>
        <v>8678555516.3779221</v>
      </c>
      <c r="H136" s="178">
        <f t="shared" ca="1" si="62"/>
        <v>9985730672.3161983</v>
      </c>
      <c r="I136" s="178">
        <f t="shared" ca="1" si="62"/>
        <v>9954145450.5080986</v>
      </c>
      <c r="J136" s="178">
        <f t="shared" ca="1" si="62"/>
        <v>10087709780.616251</v>
      </c>
      <c r="K136" s="178">
        <f t="shared" ca="1" si="62"/>
        <v>10225133122.418825</v>
      </c>
      <c r="L136" s="178">
        <f t="shared" ca="1" si="62"/>
        <v>10366325348.48682</v>
      </c>
      <c r="M136" s="178">
        <f t="shared" ca="1" si="62"/>
        <v>10511204881.442142</v>
      </c>
      <c r="N136" s="178">
        <f t="shared" ca="1" si="62"/>
        <v>10636735100.486937</v>
      </c>
      <c r="O136" s="178">
        <f t="shared" ca="1" si="62"/>
        <v>10828120891.959743</v>
      </c>
      <c r="P136" s="178">
        <f t="shared" ca="1" si="62"/>
        <v>11022170814.573013</v>
      </c>
      <c r="Q136" s="178">
        <f t="shared" ca="1" si="62"/>
        <v>11218872125.54752</v>
      </c>
      <c r="R136" s="178">
        <f t="shared" ca="1" si="62"/>
        <v>11418212589.662535</v>
      </c>
      <c r="S136" s="178">
        <f t="shared" ca="1" si="62"/>
        <v>11620180498.910551</v>
      </c>
      <c r="T136" s="178">
        <f t="shared" ca="1" si="62"/>
        <v>11824764684.3435</v>
      </c>
      <c r="U136" s="178">
        <f t="shared" ca="1" si="62"/>
        <v>12031954521.83754</v>
      </c>
      <c r="V136" s="178">
        <f t="shared" ca="1" si="62"/>
        <v>12241739933.162642</v>
      </c>
      <c r="W136" s="178">
        <f t="shared" ca="1" si="62"/>
        <v>12454111383.477419</v>
      </c>
      <c r="X136" s="178">
        <f t="shared" ca="1" si="62"/>
        <v>12642030923.320951</v>
      </c>
      <c r="Y136" s="178">
        <f t="shared" ca="1" si="62"/>
        <v>11637475101.863432</v>
      </c>
      <c r="Z136" s="178">
        <f t="shared" ca="1" si="62"/>
        <v>11951776149.851419</v>
      </c>
      <c r="AA136" s="178">
        <f t="shared" ca="1" si="62"/>
        <v>12267358961.527023</v>
      </c>
      <c r="AB136" s="178">
        <f t="shared" ca="1" si="62"/>
        <v>12584227562.012054</v>
      </c>
      <c r="AC136" s="178">
        <f t="shared" ca="1" si="62"/>
        <v>12902385987.740543</v>
      </c>
      <c r="AD136" s="178">
        <f t="shared" ca="1" si="62"/>
        <v>13221838286.488602</v>
      </c>
      <c r="AE136" s="178">
        <f t="shared" ca="1" si="62"/>
        <v>13542588517.404436</v>
      </c>
      <c r="AF136" s="178">
        <f t="shared" ca="1" si="62"/>
        <v>13864640751.038305</v>
      </c>
      <c r="AG136" s="178">
        <f t="shared" ca="1" si="62"/>
        <v>14187999069.372726</v>
      </c>
      <c r="AH136" s="178">
        <f t="shared" ca="1" si="62"/>
        <v>14483617089.388275</v>
      </c>
      <c r="AI136" s="178">
        <f t="shared" ca="1" si="62"/>
        <v>14905963197.078392</v>
      </c>
      <c r="AJ136" s="178">
        <f t="shared" ca="1" si="62"/>
        <v>15328407505.610401</v>
      </c>
      <c r="AK136" s="178">
        <f t="shared" ca="1" si="62"/>
        <v>15750950032.131828</v>
      </c>
      <c r="AL136" s="178">
        <f t="shared" ca="1" si="62"/>
        <v>16173590793.792883</v>
      </c>
      <c r="AM136" s="178">
        <f t="shared" ca="1" si="62"/>
        <v>16596329807.746405</v>
      </c>
      <c r="AN136" s="178">
        <f t="shared" ca="1" si="62"/>
        <v>17019167091.14794</v>
      </c>
      <c r="AO136" s="178">
        <f t="shared" ca="1" si="62"/>
        <v>17442102661.155663</v>
      </c>
      <c r="AP136" s="178">
        <f t="shared" ca="1" si="62"/>
        <v>17865136534.93042</v>
      </c>
      <c r="AQ136" s="178">
        <f t="shared" ca="1" si="62"/>
        <v>18288268729.635723</v>
      </c>
      <c r="AR136" s="178">
        <f t="shared" ca="1" si="62"/>
        <v>18680810680.990601</v>
      </c>
      <c r="AS136" s="178">
        <f t="shared" ca="1" si="62"/>
        <v>19246276525.035336</v>
      </c>
      <c r="AT136" s="178">
        <f t="shared" ca="1" si="62"/>
        <v>19809975686.187042</v>
      </c>
      <c r="AU136" s="178">
        <f t="shared" ca="1" si="62"/>
        <v>20371912235.585072</v>
      </c>
      <c r="AV136" s="178">
        <f t="shared" ca="1" si="62"/>
        <v>20932090236.063786</v>
      </c>
      <c r="AW136" s="178">
        <f t="shared" ca="1" si="62"/>
        <v>21490513742.168388</v>
      </c>
      <c r="AX136" s="178">
        <f t="shared" ca="1" si="62"/>
        <v>22047186800.170746</v>
      </c>
      <c r="AY136" s="178">
        <f t="shared" ca="1" si="62"/>
        <v>22602113448.085209</v>
      </c>
      <c r="AZ136" s="178">
        <f t="shared" ca="1" si="62"/>
        <v>23155297715.684383</v>
      </c>
      <c r="BA136" s="178">
        <f t="shared" ca="1" si="62"/>
        <v>23706743624.514839</v>
      </c>
      <c r="BB136" s="178">
        <f t="shared" ca="1" si="62"/>
        <v>24217759546.657627</v>
      </c>
      <c r="BC136" s="178">
        <f t="shared" ca="1" si="62"/>
        <v>24935983271.23222</v>
      </c>
      <c r="BD136" s="178">
        <f t="shared" ca="1" si="62"/>
        <v>25649494876.114021</v>
      </c>
      <c r="BE136" s="178">
        <f t="shared" ca="1" si="62"/>
        <v>26358316756.813736</v>
      </c>
      <c r="BF136" s="178">
        <f t="shared" ca="1" si="62"/>
        <v>27062471215.015549</v>
      </c>
      <c r="BG136" s="178">
        <f t="shared" ca="1" si="62"/>
        <v>27761980458.944473</v>
      </c>
      <c r="BH136" s="178">
        <f t="shared" ca="1" si="62"/>
        <v>28456866603.732246</v>
      </c>
      <c r="BI136" s="178">
        <f t="shared" ca="1" si="62"/>
        <v>29147151671.781929</v>
      </c>
      <c r="BJ136" s="178">
        <f t="shared" ca="1" si="62"/>
        <v>29832857593.131039</v>
      </c>
      <c r="BK136" s="178">
        <f t="shared" ca="1" si="62"/>
        <v>30514006205.813427</v>
      </c>
      <c r="BL136" s="178">
        <f t="shared" ca="1" si="62"/>
        <v>31144003486.316563</v>
      </c>
      <c r="BM136" s="178">
        <f t="shared" ca="1" si="62"/>
        <v>31967228043.65556</v>
      </c>
      <c r="BN136" s="178">
        <f t="shared" ca="1" si="62"/>
        <v>32782207320.334858</v>
      </c>
      <c r="BO136" s="178">
        <f t="shared" ca="1" si="62"/>
        <v>33588999811.623257</v>
      </c>
      <c r="BP136" s="178">
        <f t="shared" ref="BP136:CF136" ca="1" si="63">SUM(BP82:BP84,BP91:BP96,BP100:BP130)</f>
        <v>34387663648.835335</v>
      </c>
      <c r="BQ136" s="178">
        <f t="shared" ca="1" si="63"/>
        <v>35178256601.443275</v>
      </c>
      <c r="BR136" s="178">
        <f t="shared" ca="1" si="63"/>
        <v>35960836079.176971</v>
      </c>
      <c r="BS136" s="178">
        <f t="shared" ca="1" si="63"/>
        <v>36735459134.112503</v>
      </c>
      <c r="BT136" s="178">
        <f t="shared" ca="1" si="63"/>
        <v>37502182462.749023</v>
      </c>
      <c r="BU136" s="178">
        <f t="shared" ca="1" si="63"/>
        <v>38261062408.073906</v>
      </c>
      <c r="BV136" s="178">
        <f t="shared" ca="1" si="63"/>
        <v>38961404991.80851</v>
      </c>
      <c r="BW136" s="178">
        <f t="shared" ca="1" si="63"/>
        <v>39802448716.720558</v>
      </c>
      <c r="BX136" s="178">
        <f t="shared" ca="1" si="63"/>
        <v>40632208869.744789</v>
      </c>
      <c r="BY136" s="178">
        <f t="shared" ca="1" si="63"/>
        <v>41450789338.059387</v>
      </c>
      <c r="BZ136" s="178">
        <f t="shared" ca="1" si="63"/>
        <v>42258293175.650131</v>
      </c>
      <c r="CA136" s="178">
        <f t="shared" ca="1" si="63"/>
        <v>43054822609.526375</v>
      </c>
      <c r="CB136" s="178">
        <f t="shared" ca="1" si="63"/>
        <v>43840479045.892662</v>
      </c>
      <c r="CC136" s="178">
        <f t="shared" ca="1" si="63"/>
        <v>44615363076.276321</v>
      </c>
      <c r="CD136" s="178">
        <f t="shared" ca="1" si="63"/>
        <v>45379574483.611374</v>
      </c>
      <c r="CE136" s="178">
        <f t="shared" ca="1" si="63"/>
        <v>46133212248.278839</v>
      </c>
      <c r="CF136" s="178">
        <f t="shared" ca="1" si="63"/>
        <v>46876374554.104111</v>
      </c>
      <c r="CG136" s="230">
        <f ca="1">CF136*(1+'Case 5 Assumptions'!$C$240)</f>
        <v>47696711108.800934</v>
      </c>
    </row>
    <row r="137" spans="1:85" x14ac:dyDescent="0.2">
      <c r="C137" s="122"/>
      <c r="D137" s="122"/>
      <c r="E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2"/>
      <c r="CE137" s="122"/>
      <c r="CF137" s="122">
        <f ca="1">CG136/('Inflation-Interest'!$I$13-'Case 5 Assumptions'!$C$240)</f>
        <v>10191604937777.984</v>
      </c>
    </row>
    <row r="138" spans="1:85" x14ac:dyDescent="0.2">
      <c r="B138" s="128" t="s">
        <v>214</v>
      </c>
      <c r="C138" s="313">
        <f t="shared" ref="C138:BN138" si="64">C136/C40</f>
        <v>0</v>
      </c>
      <c r="D138" s="313">
        <f t="shared" ca="1" si="64"/>
        <v>6.2434801157961808E-3</v>
      </c>
      <c r="E138" s="313">
        <f t="shared" ca="1" si="64"/>
        <v>3.8789583641583602E-3</v>
      </c>
      <c r="F138" s="313">
        <f t="shared" ca="1" si="64"/>
        <v>3.7662299280579715E-3</v>
      </c>
      <c r="G138" s="313">
        <f t="shared" ca="1" si="64"/>
        <v>3.6367482633048948E-3</v>
      </c>
      <c r="H138" s="313">
        <f t="shared" ca="1" si="64"/>
        <v>3.9857000154452423E-3</v>
      </c>
      <c r="I138" s="313">
        <f t="shared" ca="1" si="64"/>
        <v>3.784318737411369E-3</v>
      </c>
      <c r="J138" s="313">
        <f t="shared" ca="1" si="64"/>
        <v>3.6528788663064645E-3</v>
      </c>
      <c r="K138" s="313">
        <f t="shared" ca="1" si="64"/>
        <v>3.5267171367014669E-3</v>
      </c>
      <c r="L138" s="313">
        <f t="shared" ca="1" si="64"/>
        <v>3.4055358632618048E-3</v>
      </c>
      <c r="M138" s="313">
        <f t="shared" ca="1" si="64"/>
        <v>3.289062226922314E-3</v>
      </c>
      <c r="N138" s="313">
        <f t="shared" ca="1" si="64"/>
        <v>3.1816738302199821E-3</v>
      </c>
      <c r="O138" s="313">
        <f t="shared" ca="1" si="64"/>
        <v>3.0961937631197307E-3</v>
      </c>
      <c r="P138" s="313">
        <f t="shared" ca="1" si="64"/>
        <v>3.0127971800111676E-3</v>
      </c>
      <c r="Q138" s="313">
        <f t="shared" ca="1" si="64"/>
        <v>2.9314310275602982E-3</v>
      </c>
      <c r="R138" s="313">
        <f t="shared" ca="1" si="64"/>
        <v>2.8520447166688217E-3</v>
      </c>
      <c r="S138" s="313">
        <f t="shared" ca="1" si="64"/>
        <v>2.7745899145384593E-3</v>
      </c>
      <c r="T138" s="313">
        <f t="shared" ca="1" si="64"/>
        <v>2.6990203530292316E-3</v>
      </c>
      <c r="U138" s="313">
        <f t="shared" ca="1" si="64"/>
        <v>2.6252916528478557E-3</v>
      </c>
      <c r="V138" s="313">
        <f t="shared" ca="1" si="64"/>
        <v>2.5533611628967786E-3</v>
      </c>
      <c r="W138" s="313">
        <f t="shared" ca="1" si="64"/>
        <v>2.4831878139851761E-3</v>
      </c>
      <c r="X138" s="313">
        <f t="shared" ca="1" si="64"/>
        <v>2.4369735974875085E-3</v>
      </c>
      <c r="Y138" s="313">
        <f t="shared" ca="1" si="64"/>
        <v>2.1688518808907916E-3</v>
      </c>
      <c r="Z138" s="313">
        <f t="shared" ca="1" si="64"/>
        <v>2.1534794507486275E-3</v>
      </c>
      <c r="AA138" s="313">
        <f t="shared" ca="1" si="64"/>
        <v>2.1369605653926396E-3</v>
      </c>
      <c r="AB138" s="313">
        <f t="shared" ca="1" si="64"/>
        <v>2.1193815549766246E-3</v>
      </c>
      <c r="AC138" s="313">
        <f t="shared" ca="1" si="64"/>
        <v>2.1008244840354205E-3</v>
      </c>
      <c r="AD138" s="313">
        <f t="shared" ca="1" si="64"/>
        <v>2.0813673334549583E-3</v>
      </c>
      <c r="AE138" s="313">
        <f t="shared" ca="1" si="64"/>
        <v>2.0610841752449248E-3</v>
      </c>
      <c r="AF138" s="313">
        <f t="shared" ca="1" si="64"/>
        <v>2.0400453403858296E-3</v>
      </c>
      <c r="AG138" s="313">
        <f t="shared" ca="1" si="64"/>
        <v>2.0183175800123779E-3</v>
      </c>
      <c r="AH138" s="313">
        <f t="shared" ca="1" si="64"/>
        <v>2.0052518449830744E-3</v>
      </c>
      <c r="AI138" s="313">
        <f t="shared" ca="1" si="64"/>
        <v>2.0085168191258827E-3</v>
      </c>
      <c r="AJ138" s="313">
        <f t="shared" ca="1" si="64"/>
        <v>2.0101848893416784E-3</v>
      </c>
      <c r="AK138" s="313">
        <f t="shared" ca="1" si="64"/>
        <v>2.010338817284108E-3</v>
      </c>
      <c r="AL138" s="313">
        <f t="shared" ca="1" si="64"/>
        <v>2.0090580884857528E-3</v>
      </c>
      <c r="AM138" s="313">
        <f t="shared" ca="1" si="64"/>
        <v>2.006419028171739E-3</v>
      </c>
      <c r="AN138" s="313">
        <f t="shared" ca="1" si="64"/>
        <v>2.0024949132279161E-3</v>
      </c>
      <c r="AO138" s="313">
        <f t="shared" ca="1" si="64"/>
        <v>1.9973560804462851E-3</v>
      </c>
      <c r="AP138" s="313">
        <f t="shared" ca="1" si="64"/>
        <v>1.9910700311665582E-3</v>
      </c>
      <c r="AQ138" s="313">
        <f t="shared" ca="1" si="64"/>
        <v>1.9837015324290514E-3</v>
      </c>
      <c r="AR138" s="313">
        <f t="shared" ca="1" si="64"/>
        <v>1.9789579423239575E-3</v>
      </c>
      <c r="AS138" s="313">
        <f t="shared" ca="1" si="64"/>
        <v>1.9912449062543889E-3</v>
      </c>
      <c r="AT138" s="313">
        <f t="shared" ca="1" si="64"/>
        <v>2.0017000970326002E-3</v>
      </c>
      <c r="AU138" s="313">
        <f t="shared" ca="1" si="64"/>
        <v>2.0104069429590799E-3</v>
      </c>
      <c r="AV138" s="313">
        <f t="shared" ca="1" si="64"/>
        <v>2.0174458576888636E-3</v>
      </c>
      <c r="AW138" s="313">
        <f t="shared" ca="1" si="64"/>
        <v>2.0228943385261515E-3</v>
      </c>
      <c r="AX138" s="313">
        <f t="shared" ca="1" si="64"/>
        <v>2.0268270616956557E-3</v>
      </c>
      <c r="AY138" s="313">
        <f t="shared" ca="1" si="64"/>
        <v>2.029315974680227E-3</v>
      </c>
      <c r="AZ138" s="313">
        <f t="shared" ca="1" si="64"/>
        <v>2.0304303857117179E-3</v>
      </c>
      <c r="BA138" s="313">
        <f t="shared" ca="1" si="64"/>
        <v>2.0302370504995389E-3</v>
      </c>
      <c r="BB138" s="313">
        <f t="shared" ca="1" si="64"/>
        <v>2.0327471695611599E-3</v>
      </c>
      <c r="BC138" s="313">
        <f t="shared" ca="1" si="64"/>
        <v>2.0514004960773989E-3</v>
      </c>
      <c r="BD138" s="313">
        <f t="shared" ca="1" si="64"/>
        <v>2.0681276036050734E-3</v>
      </c>
      <c r="BE138" s="313">
        <f t="shared" ca="1" si="64"/>
        <v>2.083007066578138E-3</v>
      </c>
      <c r="BF138" s="313">
        <f t="shared" ca="1" si="64"/>
        <v>2.0961148677356412E-3</v>
      </c>
      <c r="BG138" s="313">
        <f t="shared" ca="1" si="64"/>
        <v>2.1075244756876624E-3</v>
      </c>
      <c r="BH138" s="313">
        <f t="shared" ca="1" si="64"/>
        <v>2.117306920286193E-3</v>
      </c>
      <c r="BI138" s="313">
        <f t="shared" ca="1" si="64"/>
        <v>2.1255308658608735E-3</v>
      </c>
      <c r="BJ138" s="313">
        <f t="shared" ca="1" si="64"/>
        <v>2.1322626823778563E-3</v>
      </c>
      <c r="BK138" s="313">
        <f t="shared" ca="1" si="64"/>
        <v>2.1375665145785777E-3</v>
      </c>
      <c r="BL138" s="313">
        <f t="shared" ca="1" si="64"/>
        <v>2.1438361482222232E-3</v>
      </c>
      <c r="BM138" s="313">
        <f t="shared" ca="1" si="64"/>
        <v>2.1623145576317067E-3</v>
      </c>
      <c r="BN138" s="313">
        <f t="shared" ca="1" si="64"/>
        <v>2.1789578454341897E-3</v>
      </c>
      <c r="BO138" s="313">
        <f t="shared" ref="BO138:CF138" ca="1" si="65">BO136/BO40</f>
        <v>2.193837474202502E-3</v>
      </c>
      <c r="BP138" s="313">
        <f t="shared" ca="1" si="65"/>
        <v>2.207022657757754E-3</v>
      </c>
      <c r="BQ138" s="313">
        <f t="shared" ca="1" si="65"/>
        <v>2.2185804253649888E-3</v>
      </c>
      <c r="BR138" s="313">
        <f t="shared" ca="1" si="65"/>
        <v>2.2285756841961446E-3</v>
      </c>
      <c r="BS138" s="313">
        <f t="shared" ca="1" si="65"/>
        <v>2.2370712801054217E-3</v>
      </c>
      <c r="BT138" s="313">
        <f t="shared" ca="1" si="65"/>
        <v>2.2441280567610006E-3</v>
      </c>
      <c r="BU138" s="313">
        <f t="shared" ca="1" si="65"/>
        <v>2.2498049131759361E-3</v>
      </c>
      <c r="BV138" s="313">
        <f t="shared" ca="1" si="65"/>
        <v>2.255579853235551E-3</v>
      </c>
      <c r="BW138" s="313">
        <f t="shared" ca="1" si="65"/>
        <v>2.2686586220701014E-3</v>
      </c>
      <c r="BX138" s="313">
        <f t="shared" ca="1" si="65"/>
        <v>2.2801612052707658E-3</v>
      </c>
      <c r="BY138" s="313">
        <f t="shared" ca="1" si="65"/>
        <v>2.2901487231923438E-3</v>
      </c>
      <c r="BZ138" s="313">
        <f t="shared" ca="1" si="65"/>
        <v>2.2986804095051607E-3</v>
      </c>
      <c r="CA138" s="313">
        <f t="shared" ca="1" si="65"/>
        <v>2.3058136637968472E-3</v>
      </c>
      <c r="CB138" s="313">
        <f t="shared" ca="1" si="65"/>
        <v>2.311604102790135E-3</v>
      </c>
      <c r="CC138" s="313">
        <f t="shared" ca="1" si="65"/>
        <v>2.3161056102117342E-3</v>
      </c>
      <c r="CD138" s="313">
        <f t="shared" ca="1" si="65"/>
        <v>2.3193703853465076E-3</v>
      </c>
      <c r="CE138" s="313">
        <f t="shared" ca="1" si="65"/>
        <v>2.3214489903103002E-3</v>
      </c>
      <c r="CF138" s="313">
        <f t="shared" ca="1" si="65"/>
        <v>2.3223903960739646E-3</v>
      </c>
    </row>
    <row r="140" spans="1:85" x14ac:dyDescent="0.2">
      <c r="B140" s="128" t="s">
        <v>215</v>
      </c>
      <c r="C140" s="229">
        <f ca="1">NPV('Inflation-Interest'!$I$13,'Program Case 5 - Forecasts'!F136:CF136)+C141</f>
        <v>1793165975925.3501</v>
      </c>
    </row>
    <row r="141" spans="1:85" x14ac:dyDescent="0.2">
      <c r="B141" s="120" t="s">
        <v>216</v>
      </c>
      <c r="C141" s="239">
        <f ca="1">CF137/((1+'Inflation-Interest'!$I$13)^100)</f>
        <v>1136330469559.6895</v>
      </c>
    </row>
    <row r="142" spans="1:85" x14ac:dyDescent="0.2">
      <c r="B142" s="120" t="s">
        <v>217</v>
      </c>
      <c r="C142" s="233">
        <f ca="1">C140-C141</f>
        <v>656835506365.66064</v>
      </c>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c r="AB142" s="233"/>
      <c r="AC142" s="233"/>
      <c r="AD142" s="233"/>
      <c r="AE142" s="233"/>
      <c r="AF142" s="233"/>
      <c r="AG142" s="233"/>
      <c r="AH142" s="233"/>
      <c r="AI142" s="233"/>
      <c r="AJ142" s="233"/>
      <c r="AK142" s="233"/>
      <c r="AL142" s="233"/>
      <c r="AM142" s="233"/>
      <c r="AN142" s="233"/>
      <c r="AO142" s="233"/>
      <c r="AP142" s="233"/>
      <c r="AQ142" s="233"/>
      <c r="AR142" s="233"/>
      <c r="AS142" s="233"/>
      <c r="AT142" s="233"/>
      <c r="AU142" s="233"/>
      <c r="AV142" s="233"/>
      <c r="AW142" s="233"/>
      <c r="AX142" s="233"/>
      <c r="AY142" s="233"/>
      <c r="AZ142" s="233"/>
      <c r="BA142" s="233"/>
      <c r="BB142" s="233"/>
      <c r="BC142" s="233"/>
      <c r="BD142" s="233"/>
      <c r="BE142" s="233"/>
      <c r="BF142" s="233"/>
      <c r="BG142" s="233"/>
      <c r="BH142" s="233"/>
      <c r="BI142" s="233"/>
      <c r="BJ142" s="233"/>
      <c r="BK142" s="233"/>
      <c r="BL142" s="233"/>
      <c r="BM142" s="233"/>
      <c r="BN142" s="233"/>
      <c r="BO142" s="233"/>
      <c r="BP142" s="233"/>
      <c r="BQ142" s="233"/>
      <c r="BR142" s="233"/>
      <c r="BS142" s="233"/>
      <c r="BT142" s="233"/>
      <c r="BU142" s="233"/>
      <c r="BV142" s="233"/>
      <c r="BW142" s="233"/>
      <c r="BX142" s="233"/>
      <c r="BY142" s="233"/>
      <c r="BZ142" s="233"/>
      <c r="CA142" s="233"/>
      <c r="CB142" s="233"/>
      <c r="CC142" s="233"/>
      <c r="CD142" s="233"/>
      <c r="CE142" s="233"/>
      <c r="CF142" s="233"/>
    </row>
    <row r="143" spans="1:85" x14ac:dyDescent="0.2">
      <c r="C143" s="189"/>
    </row>
    <row r="144" spans="1:85" x14ac:dyDescent="0.2">
      <c r="C144" s="189"/>
    </row>
    <row r="145" spans="3:3" x14ac:dyDescent="0.2">
      <c r="C145" s="189"/>
    </row>
  </sheetData>
  <conditionalFormatting sqref="B43:B45">
    <cfRule type="expression" dxfId="3" priority="1">
      <formula>MOD(ROW(),3)=2</formula>
    </cfRule>
  </conditionalFormatting>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68EF6-0C12-2E44-9424-311B0A7980F9}">
  <dimension ref="A1:ED43"/>
  <sheetViews>
    <sheetView showGridLines="0" tabSelected="1" zoomScale="75" workbookViewId="0">
      <pane xSplit="2" ySplit="8" topLeftCell="Q27" activePane="bottomRight" state="frozen"/>
      <selection pane="topRight" activeCell="C1" sqref="C1"/>
      <selection pane="bottomLeft" activeCell="A9" sqref="A9"/>
      <selection pane="bottomRight" activeCell="Z75" sqref="Z75"/>
    </sheetView>
  </sheetViews>
  <sheetFormatPr baseColWidth="10" defaultColWidth="11.3984375" defaultRowHeight="14" x14ac:dyDescent="0.2"/>
  <cols>
    <col min="1" max="1" width="5.19921875" customWidth="1"/>
    <col min="2" max="2" width="74.19921875" customWidth="1"/>
    <col min="3" max="3" width="16.19921875" customWidth="1"/>
    <col min="4" max="4" width="17.59765625" customWidth="1"/>
    <col min="5" max="5" width="18.3984375" bestFit="1" customWidth="1"/>
    <col min="6" max="7" width="15" bestFit="1" customWidth="1"/>
    <col min="8" max="24" width="16.19921875" bestFit="1" customWidth="1"/>
    <col min="25" max="38" width="15" bestFit="1" customWidth="1"/>
    <col min="39" max="47" width="16.19921875" bestFit="1" customWidth="1"/>
    <col min="48" max="84" width="16.3984375" bestFit="1" customWidth="1"/>
    <col min="85" max="85" width="17.3984375" customWidth="1"/>
    <col min="86" max="134" width="18.3984375" customWidth="1"/>
  </cols>
  <sheetData>
    <row r="1" spans="1:134" s="120" customFormat="1" ht="15" x14ac:dyDescent="0.2">
      <c r="A1" s="118"/>
      <c r="B1" s="121"/>
      <c r="C1" s="121"/>
      <c r="D1" s="121"/>
      <c r="E1" s="121"/>
      <c r="F1" s="118"/>
      <c r="G1" s="118"/>
      <c r="H1" s="118"/>
      <c r="I1" s="118"/>
      <c r="J1" s="118"/>
      <c r="K1" s="118"/>
      <c r="L1" s="118"/>
      <c r="M1" s="118"/>
      <c r="N1" s="122"/>
      <c r="O1" s="122"/>
      <c r="P1" s="122"/>
      <c r="Q1" s="122"/>
      <c r="R1" s="122"/>
      <c r="S1" s="122"/>
      <c r="T1" s="122"/>
      <c r="U1" s="122"/>
      <c r="V1" s="122"/>
      <c r="W1" s="122"/>
      <c r="X1" s="122"/>
      <c r="Y1" s="122"/>
      <c r="Z1" s="122"/>
      <c r="AA1" s="122"/>
      <c r="AB1" s="122"/>
      <c r="AC1" s="122"/>
      <c r="AD1" s="122"/>
      <c r="AE1" s="122"/>
      <c r="AF1" s="122"/>
      <c r="AG1" s="122"/>
      <c r="AH1" s="122"/>
    </row>
    <row r="2" spans="1:134" s="120" customFormat="1" ht="15" x14ac:dyDescent="0.2">
      <c r="A2" s="118"/>
      <c r="B2" s="123"/>
      <c r="C2" s="123"/>
      <c r="D2" s="123"/>
      <c r="E2" s="123"/>
      <c r="F2" s="123"/>
      <c r="G2" s="118"/>
      <c r="H2" s="118"/>
      <c r="I2" s="118"/>
      <c r="J2" s="118"/>
      <c r="K2" s="123" t="s">
        <v>26</v>
      </c>
      <c r="L2" s="118"/>
      <c r="M2" s="118"/>
      <c r="N2" s="122"/>
      <c r="O2" s="122"/>
      <c r="P2" s="122"/>
      <c r="Q2" s="122"/>
      <c r="R2" s="122"/>
      <c r="S2" s="122"/>
      <c r="T2" s="122"/>
      <c r="U2" s="122"/>
      <c r="V2" s="122"/>
      <c r="W2" s="122"/>
      <c r="X2" s="122"/>
      <c r="Y2" s="122"/>
      <c r="Z2" s="122"/>
      <c r="AA2" s="122"/>
      <c r="AB2" s="122"/>
      <c r="AC2" s="122"/>
      <c r="AD2" s="122"/>
      <c r="AE2" s="122"/>
      <c r="AF2" s="122"/>
      <c r="AG2" s="122"/>
      <c r="AH2" s="122"/>
    </row>
    <row r="3" spans="1:134" s="120" customFormat="1" ht="15" x14ac:dyDescent="0.2">
      <c r="A3" s="118"/>
      <c r="B3" s="118"/>
      <c r="C3" s="118"/>
      <c r="D3" s="118"/>
      <c r="E3" s="118"/>
      <c r="F3" s="227"/>
      <c r="G3" s="118"/>
      <c r="H3" s="118"/>
      <c r="I3" s="118"/>
      <c r="J3" s="118"/>
      <c r="K3" s="118"/>
      <c r="L3" s="118"/>
      <c r="M3" s="118"/>
      <c r="N3" s="122"/>
      <c r="O3" s="122"/>
      <c r="P3" s="122"/>
      <c r="Q3" s="122"/>
      <c r="R3" s="122"/>
      <c r="S3" s="122"/>
      <c r="T3" s="122"/>
      <c r="U3" s="122"/>
      <c r="V3" s="122"/>
      <c r="W3" s="122"/>
      <c r="X3" s="122"/>
      <c r="Y3" s="122"/>
      <c r="Z3" s="122"/>
      <c r="AA3" s="122"/>
      <c r="AB3" s="122"/>
      <c r="AC3" s="122"/>
      <c r="AD3" s="122"/>
      <c r="AE3" s="122"/>
      <c r="AF3" s="122"/>
      <c r="AG3" s="122"/>
      <c r="AH3" s="122"/>
    </row>
    <row r="4" spans="1:134" s="120" customFormat="1" ht="15" x14ac:dyDescent="0.2">
      <c r="A4" s="118"/>
      <c r="B4" s="118"/>
      <c r="C4" s="118"/>
      <c r="D4" s="118"/>
      <c r="E4" s="118"/>
      <c r="F4" s="227"/>
      <c r="G4" s="118"/>
      <c r="H4" s="118"/>
      <c r="I4" s="118"/>
      <c r="J4" s="118"/>
      <c r="K4" s="118"/>
      <c r="L4" s="118"/>
      <c r="M4" s="118"/>
      <c r="N4" s="122"/>
      <c r="O4" s="122"/>
      <c r="P4" s="122"/>
      <c r="Q4" s="122"/>
      <c r="R4" s="122"/>
      <c r="S4" s="122"/>
      <c r="T4" s="122"/>
      <c r="U4" s="122"/>
      <c r="V4" s="122"/>
      <c r="W4" s="122"/>
      <c r="X4" s="122"/>
      <c r="Y4" s="122"/>
      <c r="Z4" s="122"/>
      <c r="AA4" s="122"/>
      <c r="AB4" s="122"/>
      <c r="AC4" s="122"/>
      <c r="AD4" s="122"/>
      <c r="AE4" s="122"/>
      <c r="AF4" s="122"/>
      <c r="AG4" s="122"/>
      <c r="AH4" s="122"/>
    </row>
    <row r="5" spans="1:134" s="120" customFormat="1" ht="15" x14ac:dyDescent="0.2">
      <c r="A5" s="118"/>
      <c r="B5" s="118"/>
      <c r="C5" s="118"/>
      <c r="D5" s="118"/>
      <c r="E5" s="118"/>
      <c r="F5" s="4"/>
      <c r="G5" s="118"/>
      <c r="H5" s="118"/>
      <c r="I5" s="118"/>
      <c r="J5" s="118"/>
      <c r="K5" s="118"/>
      <c r="L5" s="118"/>
      <c r="M5" s="118"/>
      <c r="N5" s="122"/>
      <c r="O5" s="122"/>
      <c r="P5" s="122"/>
      <c r="Q5" s="122"/>
      <c r="R5" s="122"/>
      <c r="S5" s="122"/>
      <c r="T5" s="122"/>
      <c r="U5" s="122"/>
      <c r="V5" s="122"/>
      <c r="W5" s="122"/>
      <c r="X5" s="122"/>
      <c r="Y5" s="122"/>
      <c r="Z5" s="122"/>
      <c r="AA5" s="122"/>
      <c r="AB5" s="122"/>
      <c r="AC5" s="122"/>
      <c r="AD5" s="122"/>
      <c r="AE5" s="122"/>
      <c r="AF5" s="122"/>
      <c r="AG5" s="122"/>
      <c r="AH5" s="122"/>
    </row>
    <row r="6" spans="1:134" s="120" customFormat="1" ht="19" x14ac:dyDescent="0.2">
      <c r="A6" s="118"/>
      <c r="B6" s="124" t="s">
        <v>152</v>
      </c>
      <c r="C6" s="124"/>
      <c r="D6" s="124"/>
      <c r="E6" s="305"/>
      <c r="F6" s="124"/>
      <c r="G6" s="124"/>
      <c r="H6" s="124"/>
      <c r="I6" s="124"/>
      <c r="J6" s="124"/>
      <c r="K6" s="124"/>
      <c r="L6" s="125"/>
      <c r="M6" s="118"/>
      <c r="N6" s="122"/>
      <c r="O6" s="122"/>
      <c r="P6" s="122"/>
      <c r="Q6" s="122"/>
      <c r="R6" s="122"/>
      <c r="S6" s="122"/>
      <c r="T6" s="122"/>
      <c r="U6" s="122"/>
      <c r="V6" s="122"/>
      <c r="W6" s="122"/>
      <c r="X6" s="122"/>
      <c r="Y6" s="122"/>
      <c r="Z6" s="122"/>
      <c r="AA6" s="122"/>
      <c r="AB6" s="122"/>
      <c r="AC6" s="122"/>
      <c r="AD6" s="122"/>
      <c r="AE6" s="122"/>
      <c r="AF6" s="122"/>
      <c r="AG6" s="122"/>
      <c r="AH6" s="122"/>
      <c r="CG6" s="120">
        <f ca="1">CG10/CF10</f>
        <v>1.02</v>
      </c>
    </row>
    <row r="7" spans="1:134" s="120" customFormat="1" ht="15" x14ac:dyDescent="0.2">
      <c r="A7" s="118"/>
      <c r="B7" s="126"/>
      <c r="C7" s="126"/>
      <c r="D7" s="126"/>
      <c r="E7" s="126"/>
      <c r="F7" s="118">
        <v>0</v>
      </c>
      <c r="G7" s="118">
        <v>1</v>
      </c>
      <c r="H7" s="118">
        <v>2</v>
      </c>
      <c r="I7" s="118">
        <v>3</v>
      </c>
      <c r="J7" s="118">
        <v>4</v>
      </c>
      <c r="K7" s="118">
        <v>5</v>
      </c>
      <c r="L7" s="118">
        <v>6</v>
      </c>
      <c r="M7" s="118">
        <v>7</v>
      </c>
      <c r="N7" s="118">
        <v>8</v>
      </c>
      <c r="O7" s="118">
        <v>9</v>
      </c>
      <c r="P7" s="118">
        <v>10</v>
      </c>
      <c r="Q7" s="118">
        <v>11</v>
      </c>
      <c r="R7" s="118">
        <v>12</v>
      </c>
      <c r="S7" s="118">
        <v>13</v>
      </c>
      <c r="T7" s="118">
        <v>14</v>
      </c>
      <c r="U7" s="118">
        <v>15</v>
      </c>
      <c r="V7" s="118">
        <v>16</v>
      </c>
      <c r="W7" s="118">
        <v>17</v>
      </c>
      <c r="X7" s="118">
        <v>18</v>
      </c>
      <c r="Y7" s="122"/>
      <c r="Z7" s="122"/>
      <c r="AA7" s="122"/>
      <c r="AB7" s="122"/>
      <c r="AC7" s="122"/>
      <c r="AD7" s="122"/>
      <c r="AE7" s="122"/>
      <c r="AF7" s="122"/>
      <c r="AG7" s="122"/>
      <c r="AH7" s="122"/>
    </row>
    <row r="8" spans="1:134" s="120" customFormat="1" ht="15" x14ac:dyDescent="0.2">
      <c r="A8" s="118"/>
      <c r="B8" s="10"/>
      <c r="C8" s="10">
        <v>2019</v>
      </c>
      <c r="D8" s="10">
        <f t="shared" ref="D8:F8" si="0">C8+1</f>
        <v>2020</v>
      </c>
      <c r="E8" s="10">
        <f t="shared" si="0"/>
        <v>2021</v>
      </c>
      <c r="F8" s="10">
        <f t="shared" si="0"/>
        <v>2022</v>
      </c>
      <c r="G8" s="10">
        <f>F8+1</f>
        <v>2023</v>
      </c>
      <c r="H8" s="10">
        <f t="shared" ref="H8:BS8" si="1">G8+1</f>
        <v>2024</v>
      </c>
      <c r="I8" s="10">
        <f t="shared" si="1"/>
        <v>2025</v>
      </c>
      <c r="J8" s="10">
        <f t="shared" si="1"/>
        <v>2026</v>
      </c>
      <c r="K8" s="10">
        <f t="shared" si="1"/>
        <v>2027</v>
      </c>
      <c r="L8" s="10">
        <f t="shared" si="1"/>
        <v>2028</v>
      </c>
      <c r="M8" s="10">
        <f t="shared" si="1"/>
        <v>2029</v>
      </c>
      <c r="N8" s="10">
        <f t="shared" si="1"/>
        <v>2030</v>
      </c>
      <c r="O8" s="10">
        <f t="shared" si="1"/>
        <v>2031</v>
      </c>
      <c r="P8" s="10">
        <f t="shared" si="1"/>
        <v>2032</v>
      </c>
      <c r="Q8" s="10">
        <f t="shared" si="1"/>
        <v>2033</v>
      </c>
      <c r="R8" s="10">
        <f t="shared" si="1"/>
        <v>2034</v>
      </c>
      <c r="S8" s="10">
        <f t="shared" si="1"/>
        <v>2035</v>
      </c>
      <c r="T8" s="10">
        <f t="shared" si="1"/>
        <v>2036</v>
      </c>
      <c r="U8" s="10">
        <f t="shared" si="1"/>
        <v>2037</v>
      </c>
      <c r="V8" s="10">
        <f t="shared" si="1"/>
        <v>2038</v>
      </c>
      <c r="W8" s="10">
        <f t="shared" si="1"/>
        <v>2039</v>
      </c>
      <c r="X8" s="10">
        <f t="shared" si="1"/>
        <v>2040</v>
      </c>
      <c r="Y8" s="10">
        <f t="shared" si="1"/>
        <v>2041</v>
      </c>
      <c r="Z8" s="10">
        <f t="shared" si="1"/>
        <v>2042</v>
      </c>
      <c r="AA8" s="10">
        <f t="shared" si="1"/>
        <v>2043</v>
      </c>
      <c r="AB8" s="10">
        <f t="shared" si="1"/>
        <v>2044</v>
      </c>
      <c r="AC8" s="10">
        <f t="shared" si="1"/>
        <v>2045</v>
      </c>
      <c r="AD8" s="10">
        <f t="shared" si="1"/>
        <v>2046</v>
      </c>
      <c r="AE8" s="10">
        <f t="shared" si="1"/>
        <v>2047</v>
      </c>
      <c r="AF8" s="10">
        <f t="shared" si="1"/>
        <v>2048</v>
      </c>
      <c r="AG8" s="10">
        <f t="shared" si="1"/>
        <v>2049</v>
      </c>
      <c r="AH8" s="10">
        <f t="shared" si="1"/>
        <v>2050</v>
      </c>
      <c r="AI8" s="10">
        <f t="shared" si="1"/>
        <v>2051</v>
      </c>
      <c r="AJ8" s="10">
        <f t="shared" si="1"/>
        <v>2052</v>
      </c>
      <c r="AK8" s="10">
        <f t="shared" si="1"/>
        <v>2053</v>
      </c>
      <c r="AL8" s="10">
        <f t="shared" si="1"/>
        <v>2054</v>
      </c>
      <c r="AM8" s="10">
        <f t="shared" si="1"/>
        <v>2055</v>
      </c>
      <c r="AN8" s="10">
        <f t="shared" si="1"/>
        <v>2056</v>
      </c>
      <c r="AO8" s="10">
        <f t="shared" si="1"/>
        <v>2057</v>
      </c>
      <c r="AP8" s="10">
        <f t="shared" si="1"/>
        <v>2058</v>
      </c>
      <c r="AQ8" s="10">
        <f t="shared" si="1"/>
        <v>2059</v>
      </c>
      <c r="AR8" s="10">
        <f t="shared" si="1"/>
        <v>2060</v>
      </c>
      <c r="AS8" s="10">
        <f t="shared" si="1"/>
        <v>2061</v>
      </c>
      <c r="AT8" s="10">
        <f t="shared" si="1"/>
        <v>2062</v>
      </c>
      <c r="AU8" s="10">
        <f t="shared" si="1"/>
        <v>2063</v>
      </c>
      <c r="AV8" s="10">
        <f t="shared" si="1"/>
        <v>2064</v>
      </c>
      <c r="AW8" s="10">
        <f t="shared" si="1"/>
        <v>2065</v>
      </c>
      <c r="AX8" s="10">
        <f t="shared" si="1"/>
        <v>2066</v>
      </c>
      <c r="AY8" s="10">
        <f t="shared" si="1"/>
        <v>2067</v>
      </c>
      <c r="AZ8" s="10">
        <f t="shared" si="1"/>
        <v>2068</v>
      </c>
      <c r="BA8" s="10">
        <f t="shared" si="1"/>
        <v>2069</v>
      </c>
      <c r="BB8" s="10">
        <f t="shared" si="1"/>
        <v>2070</v>
      </c>
      <c r="BC8" s="10">
        <f t="shared" si="1"/>
        <v>2071</v>
      </c>
      <c r="BD8" s="10">
        <f t="shared" si="1"/>
        <v>2072</v>
      </c>
      <c r="BE8" s="10">
        <f t="shared" si="1"/>
        <v>2073</v>
      </c>
      <c r="BF8" s="10">
        <f t="shared" si="1"/>
        <v>2074</v>
      </c>
      <c r="BG8" s="10">
        <f t="shared" si="1"/>
        <v>2075</v>
      </c>
      <c r="BH8" s="10">
        <f t="shared" si="1"/>
        <v>2076</v>
      </c>
      <c r="BI8" s="10">
        <f t="shared" si="1"/>
        <v>2077</v>
      </c>
      <c r="BJ8" s="10">
        <f t="shared" si="1"/>
        <v>2078</v>
      </c>
      <c r="BK8" s="10">
        <f t="shared" si="1"/>
        <v>2079</v>
      </c>
      <c r="BL8" s="10">
        <f t="shared" si="1"/>
        <v>2080</v>
      </c>
      <c r="BM8" s="10">
        <f t="shared" si="1"/>
        <v>2081</v>
      </c>
      <c r="BN8" s="10">
        <f t="shared" si="1"/>
        <v>2082</v>
      </c>
      <c r="BO8" s="10">
        <f t="shared" si="1"/>
        <v>2083</v>
      </c>
      <c r="BP8" s="10">
        <f t="shared" si="1"/>
        <v>2084</v>
      </c>
      <c r="BQ8" s="10">
        <f t="shared" si="1"/>
        <v>2085</v>
      </c>
      <c r="BR8" s="10">
        <f t="shared" si="1"/>
        <v>2086</v>
      </c>
      <c r="BS8" s="10">
        <f t="shared" si="1"/>
        <v>2087</v>
      </c>
      <c r="BT8" s="10">
        <f t="shared" ref="BT8:CF8" si="2">BS8+1</f>
        <v>2088</v>
      </c>
      <c r="BU8" s="10">
        <f t="shared" si="2"/>
        <v>2089</v>
      </c>
      <c r="BV8" s="10">
        <f t="shared" si="2"/>
        <v>2090</v>
      </c>
      <c r="BW8" s="10">
        <f t="shared" si="2"/>
        <v>2091</v>
      </c>
      <c r="BX8" s="10">
        <f t="shared" si="2"/>
        <v>2092</v>
      </c>
      <c r="BY8" s="10">
        <f t="shared" si="2"/>
        <v>2093</v>
      </c>
      <c r="BZ8" s="10">
        <f t="shared" si="2"/>
        <v>2094</v>
      </c>
      <c r="CA8" s="10">
        <f t="shared" si="2"/>
        <v>2095</v>
      </c>
      <c r="CB8" s="10">
        <f t="shared" si="2"/>
        <v>2096</v>
      </c>
      <c r="CC8" s="10">
        <f t="shared" si="2"/>
        <v>2097</v>
      </c>
      <c r="CD8" s="10">
        <f t="shared" si="2"/>
        <v>2098</v>
      </c>
      <c r="CE8" s="10">
        <f t="shared" si="2"/>
        <v>2099</v>
      </c>
      <c r="CF8" s="10">
        <f t="shared" si="2"/>
        <v>2100</v>
      </c>
      <c r="CG8" s="10">
        <f t="shared" ref="CG8" si="3">CF8+1</f>
        <v>2101</v>
      </c>
      <c r="CH8" s="10">
        <f t="shared" ref="CH8" si="4">CG8+1</f>
        <v>2102</v>
      </c>
      <c r="CI8" s="10">
        <f t="shared" ref="CI8" si="5">CH8+1</f>
        <v>2103</v>
      </c>
      <c r="CJ8" s="10">
        <f t="shared" ref="CJ8" si="6">CI8+1</f>
        <v>2104</v>
      </c>
      <c r="CK8" s="10">
        <f t="shared" ref="CK8" si="7">CJ8+1</f>
        <v>2105</v>
      </c>
      <c r="CL8" s="10">
        <f t="shared" ref="CL8" si="8">CK8+1</f>
        <v>2106</v>
      </c>
      <c r="CM8" s="10">
        <f t="shared" ref="CM8" si="9">CL8+1</f>
        <v>2107</v>
      </c>
      <c r="CN8" s="10">
        <f t="shared" ref="CN8" si="10">CM8+1</f>
        <v>2108</v>
      </c>
      <c r="CO8" s="10">
        <f t="shared" ref="CO8" si="11">CN8+1</f>
        <v>2109</v>
      </c>
      <c r="CP8" s="10">
        <f t="shared" ref="CP8" si="12">CO8+1</f>
        <v>2110</v>
      </c>
      <c r="CQ8" s="10">
        <f t="shared" ref="CQ8" si="13">CP8+1</f>
        <v>2111</v>
      </c>
      <c r="CR8" s="10">
        <f t="shared" ref="CR8" si="14">CQ8+1</f>
        <v>2112</v>
      </c>
      <c r="CS8" s="10">
        <f t="shared" ref="CS8" si="15">CR8+1</f>
        <v>2113</v>
      </c>
      <c r="CT8" s="10">
        <f t="shared" ref="CT8" si="16">CS8+1</f>
        <v>2114</v>
      </c>
      <c r="CU8" s="10">
        <f t="shared" ref="CU8" si="17">CT8+1</f>
        <v>2115</v>
      </c>
      <c r="CV8" s="10">
        <f t="shared" ref="CV8" si="18">CU8+1</f>
        <v>2116</v>
      </c>
      <c r="CW8" s="10">
        <f t="shared" ref="CW8" si="19">CV8+1</f>
        <v>2117</v>
      </c>
      <c r="CX8" s="10">
        <f t="shared" ref="CX8" si="20">CW8+1</f>
        <v>2118</v>
      </c>
      <c r="CY8" s="10">
        <f t="shared" ref="CY8" si="21">CX8+1</f>
        <v>2119</v>
      </c>
      <c r="CZ8" s="10">
        <f t="shared" ref="CZ8" si="22">CY8+1</f>
        <v>2120</v>
      </c>
      <c r="DA8" s="10">
        <f t="shared" ref="DA8" si="23">CZ8+1</f>
        <v>2121</v>
      </c>
      <c r="DB8" s="10">
        <f t="shared" ref="DB8" si="24">DA8+1</f>
        <v>2122</v>
      </c>
      <c r="DC8" s="10">
        <f t="shared" ref="DC8" si="25">DB8+1</f>
        <v>2123</v>
      </c>
      <c r="DD8" s="10">
        <f t="shared" ref="DD8" si="26">DC8+1</f>
        <v>2124</v>
      </c>
      <c r="DE8" s="10">
        <f t="shared" ref="DE8" si="27">DD8+1</f>
        <v>2125</v>
      </c>
      <c r="DF8" s="10">
        <f t="shared" ref="DF8" si="28">DE8+1</f>
        <v>2126</v>
      </c>
      <c r="DG8" s="10">
        <f t="shared" ref="DG8" si="29">DF8+1</f>
        <v>2127</v>
      </c>
      <c r="DH8" s="10">
        <f t="shared" ref="DH8" si="30">DG8+1</f>
        <v>2128</v>
      </c>
      <c r="DI8" s="10">
        <f t="shared" ref="DI8" si="31">DH8+1</f>
        <v>2129</v>
      </c>
      <c r="DJ8" s="10">
        <f t="shared" ref="DJ8" si="32">DI8+1</f>
        <v>2130</v>
      </c>
      <c r="DK8" s="10">
        <f t="shared" ref="DK8" si="33">DJ8+1</f>
        <v>2131</v>
      </c>
      <c r="DL8" s="10">
        <f t="shared" ref="DL8" si="34">DK8+1</f>
        <v>2132</v>
      </c>
      <c r="DM8" s="10">
        <f t="shared" ref="DM8" si="35">DL8+1</f>
        <v>2133</v>
      </c>
      <c r="DN8" s="10">
        <f t="shared" ref="DN8" si="36">DM8+1</f>
        <v>2134</v>
      </c>
      <c r="DO8" s="10">
        <f t="shared" ref="DO8" si="37">DN8+1</f>
        <v>2135</v>
      </c>
      <c r="DP8" s="10">
        <f t="shared" ref="DP8" si="38">DO8+1</f>
        <v>2136</v>
      </c>
      <c r="DQ8" s="10">
        <f t="shared" ref="DQ8" si="39">DP8+1</f>
        <v>2137</v>
      </c>
      <c r="DR8" s="10">
        <f t="shared" ref="DR8" si="40">DQ8+1</f>
        <v>2138</v>
      </c>
      <c r="DS8" s="10">
        <f t="shared" ref="DS8" si="41">DR8+1</f>
        <v>2139</v>
      </c>
      <c r="DT8" s="10">
        <f t="shared" ref="DT8" si="42">DS8+1</f>
        <v>2140</v>
      </c>
      <c r="DU8" s="10">
        <f t="shared" ref="DU8" si="43">DT8+1</f>
        <v>2141</v>
      </c>
      <c r="DV8" s="10">
        <f t="shared" ref="DV8" si="44">DU8+1</f>
        <v>2142</v>
      </c>
      <c r="DW8" s="10">
        <f t="shared" ref="DW8" si="45">DV8+1</f>
        <v>2143</v>
      </c>
      <c r="DX8" s="10">
        <f t="shared" ref="DX8" si="46">DW8+1</f>
        <v>2144</v>
      </c>
      <c r="DY8" s="10">
        <f t="shared" ref="DY8" si="47">DX8+1</f>
        <v>2145</v>
      </c>
      <c r="DZ8" s="10">
        <f t="shared" ref="DZ8" si="48">DY8+1</f>
        <v>2146</v>
      </c>
      <c r="EA8" s="10">
        <f t="shared" ref="EA8" si="49">DZ8+1</f>
        <v>2147</v>
      </c>
      <c r="EB8" s="10">
        <f t="shared" ref="EB8" si="50">EA8+1</f>
        <v>2148</v>
      </c>
      <c r="EC8" s="10">
        <f t="shared" ref="EC8" si="51">EB8+1</f>
        <v>2149</v>
      </c>
      <c r="ED8" s="10">
        <f t="shared" ref="ED8" si="52">EC8+1</f>
        <v>2150</v>
      </c>
    </row>
    <row r="9" spans="1:134" x14ac:dyDescent="0.2">
      <c r="B9" s="221" t="s">
        <v>251</v>
      </c>
    </row>
    <row r="10" spans="1:134" x14ac:dyDescent="0.2">
      <c r="B10" s="221" t="s">
        <v>252</v>
      </c>
      <c r="C10" s="242">
        <f>'Base Case 1 - Forecasts'!C117/1000000</f>
        <v>0</v>
      </c>
      <c r="D10" s="242">
        <f ca="1">'Base Case 1 - Forecasts'!D117/1000000</f>
        <v>8097.4123709091327</v>
      </c>
      <c r="E10" s="242">
        <f ca="1">'Base Case 1 - Forecasts'!E117/1000000</f>
        <v>8341.2834809344895</v>
      </c>
      <c r="F10" s="242">
        <f ca="1">'Base Case 1 - Forecasts'!F117/1000000</f>
        <v>8485.4067473355954</v>
      </c>
      <c r="G10" s="242">
        <f ca="1">'Base Case 1 - Forecasts'!G117/1000000</f>
        <v>8631.0391225111853</v>
      </c>
      <c r="H10" s="242">
        <f ca="1">'Base Case 1 - Forecasts'!H117/1000000</f>
        <v>8778.1940583970336</v>
      </c>
      <c r="I10" s="242">
        <f ca="1">'Base Case 1 - Forecasts'!I117/1000000</f>
        <v>8926.8851175497548</v>
      </c>
      <c r="J10" s="242">
        <f ca="1">'Base Case 1 - Forecasts'!J117/1000000</f>
        <v>9077.1259740133682</v>
      </c>
      <c r="K10" s="242">
        <f ca="1">'Base Case 1 - Forecasts'!K117/1000000</f>
        <v>9228.9304141924349</v>
      </c>
      <c r="L10" s="242">
        <f ca="1">'Base Case 1 - Forecasts'!L117/1000000</f>
        <v>9382.3123377318043</v>
      </c>
      <c r="M10" s="242">
        <f ca="1">'Base Case 1 - Forecasts'!M117/1000000</f>
        <v>9537.2857584030517</v>
      </c>
      <c r="N10" s="242">
        <f ca="1">'Base Case 1 - Forecasts'!N117/1000000</f>
        <v>9672.9825934017299</v>
      </c>
      <c r="O10" s="242">
        <f ca="1">'Base Case 1 - Forecasts'!O117/1000000</f>
        <v>9785.6027769400862</v>
      </c>
      <c r="P10" s="242">
        <f ca="1">'Base Case 1 - Forecasts'!P117/1000000</f>
        <v>9899.007661325666</v>
      </c>
      <c r="Q10" s="242">
        <f ca="1">'Base Case 1 - Forecasts'!Q117/1000000</f>
        <v>10013.20189148903</v>
      </c>
      <c r="R10" s="242">
        <f ca="1">'Base Case 1 - Forecasts'!R117/1000000</f>
        <v>10128.190137708192</v>
      </c>
      <c r="S10" s="242">
        <f ca="1">'Base Case 1 - Forecasts'!S117/1000000</f>
        <v>10243.977095740354</v>
      </c>
      <c r="T10" s="242">
        <f ca="1">'Base Case 1 - Forecasts'!T117/1000000</f>
        <v>10360.567486954254</v>
      </c>
      <c r="U10" s="242">
        <f ca="1">'Base Case 1 - Forecasts'!U117/1000000</f>
        <v>10477.966058463257</v>
      </c>
      <c r="V10" s="242">
        <f ca="1">'Base Case 1 - Forecasts'!V117/1000000</f>
        <v>10596.177583259045</v>
      </c>
      <c r="W10" s="242">
        <f ca="1">'Base Case 1 - Forecasts'!W117/1000000</f>
        <v>10715.206860346039</v>
      </c>
      <c r="X10" s="242">
        <f ca="1">'Base Case 1 - Forecasts'!X117/1000000</f>
        <v>10811.942533114994</v>
      </c>
      <c r="Y10" s="242">
        <f ca="1">'Base Case 1 - Forecasts'!Y117/1000000</f>
        <v>10875.424718955373</v>
      </c>
      <c r="Z10" s="242">
        <f ca="1">'Base Case 1 - Forecasts'!Z117/1000000</f>
        <v>10939.12767637574</v>
      </c>
      <c r="AA10" s="242">
        <f ca="1">'Base Case 1 - Forecasts'!AA117/1000000</f>
        <v>11003.052056558647</v>
      </c>
      <c r="AB10" s="242">
        <f ca="1">'Base Case 1 - Forecasts'!AB117/1000000</f>
        <v>11067.198512456333</v>
      </c>
      <c r="AC10" s="242">
        <f ca="1">'Base Case 1 - Forecasts'!AC117/1000000</f>
        <v>11131.567698795296</v>
      </c>
      <c r="AD10" s="242">
        <f ca="1">'Base Case 1 - Forecasts'!AD117/1000000</f>
        <v>11196.160272080884</v>
      </c>
      <c r="AE10" s="242">
        <f ca="1">'Base Case 1 - Forecasts'!AE117/1000000</f>
        <v>11260.976890601894</v>
      </c>
      <c r="AF10" s="242">
        <f ca="1">'Base Case 1 - Forecasts'!AF117/1000000</f>
        <v>11326.018214435193</v>
      </c>
      <c r="AG10" s="242">
        <f ca="1">'Base Case 1 - Forecasts'!AG117/1000000</f>
        <v>11391.28490545034</v>
      </c>
      <c r="AH10" s="242">
        <f ca="1">'Base Case 1 - Forecasts'!AH117/1000000</f>
        <v>11433.84422466379</v>
      </c>
      <c r="AI10" s="242">
        <f ca="1">'Base Case 1 - Forecasts'!AI117/1000000</f>
        <v>11446.287477781712</v>
      </c>
      <c r="AJ10" s="242">
        <f ca="1">'Base Case 1 - Forecasts'!AJ117/1000000</f>
        <v>11458.733474750921</v>
      </c>
      <c r="AK10" s="242">
        <f ca="1">'Base Case 1 - Forecasts'!AK117/1000000</f>
        <v>11471.182216041831</v>
      </c>
      <c r="AL10" s="242">
        <f ca="1">'Base Case 1 - Forecasts'!AL117/1000000</f>
        <v>11483.633702124911</v>
      </c>
      <c r="AM10" s="242">
        <f ca="1">'Base Case 1 - Forecasts'!AM117/1000000</f>
        <v>11496.087933470719</v>
      </c>
      <c r="AN10" s="242">
        <f ca="1">'Base Case 1 - Forecasts'!AN117/1000000</f>
        <v>11508.544910549877</v>
      </c>
      <c r="AO10" s="242">
        <f ca="1">'Base Case 1 - Forecasts'!AO117/1000000</f>
        <v>11521.004633833079</v>
      </c>
      <c r="AP10" s="242">
        <f ca="1">'Base Case 1 - Forecasts'!AP117/1000000</f>
        <v>11533.467103791096</v>
      </c>
      <c r="AQ10" s="242">
        <f ca="1">'Base Case 1 - Forecasts'!AQ117/1000000</f>
        <v>11545.932320894764</v>
      </c>
      <c r="AR10" s="242">
        <f ca="1">'Base Case 1 - Forecasts'!AR117/1000000</f>
        <v>11539.443445033223</v>
      </c>
      <c r="AS10" s="242">
        <f ca="1">'Base Case 1 - Forecasts'!AS117/1000000</f>
        <v>11510.52544370312</v>
      </c>
      <c r="AT10" s="242">
        <f ca="1">'Base Case 1 - Forecasts'!AT117/1000000</f>
        <v>11481.66877853933</v>
      </c>
      <c r="AU10" s="242">
        <f ca="1">'Base Case 1 - Forecasts'!AU117/1000000</f>
        <v>11452.873329760574</v>
      </c>
      <c r="AV10" s="242">
        <f ca="1">'Base Case 1 - Forecasts'!AV117/1000000</f>
        <v>11424.138977808216</v>
      </c>
      <c r="AW10" s="242">
        <f ca="1">'Base Case 1 - Forecasts'!AW117/1000000</f>
        <v>11395.465603345832</v>
      </c>
      <c r="AX10" s="242">
        <f ca="1">'Base Case 1 - Forecasts'!AX117/1000000</f>
        <v>11366.853087258834</v>
      </c>
      <c r="AY10" s="242">
        <f ca="1">'Base Case 1 - Forecasts'!AY117/1000000</f>
        <v>11338.301310654047</v>
      </c>
      <c r="AZ10" s="242">
        <f ca="1">'Base Case 1 - Forecasts'!AZ117/1000000</f>
        <v>11309.810154859335</v>
      </c>
      <c r="BA10" s="242">
        <f ca="1">'Base Case 1 - Forecasts'!BA117/1000000</f>
        <v>11281.379501423182</v>
      </c>
      <c r="BB10" s="242">
        <f ca="1">'Base Case 1 - Forecasts'!BB117/1000000</f>
        <v>11235.057622742112</v>
      </c>
      <c r="BC10" s="242">
        <f ca="1">'Base Case 1 - Forecasts'!BC117/1000000</f>
        <v>11167.385025618369</v>
      </c>
      <c r="BD10" s="242">
        <f ca="1">'Base Case 1 - Forecasts'!BD117/1000000</f>
        <v>11100.025119308577</v>
      </c>
      <c r="BE10" s="242">
        <f ca="1">'Base Case 1 - Forecasts'!BE117/1000000</f>
        <v>11032.976612058383</v>
      </c>
      <c r="BF10" s="242">
        <f ca="1">'Base Case 1 - Forecasts'!BF117/1000000</f>
        <v>10966.238217127977</v>
      </c>
      <c r="BG10" s="242">
        <f ca="1">'Base Case 1 - Forecasts'!BG117/1000000</f>
        <v>10899.80865277341</v>
      </c>
      <c r="BH10" s="242">
        <f ca="1">'Base Case 1 - Forecasts'!BH117/1000000</f>
        <v>10833.68664222794</v>
      </c>
      <c r="BI10" s="242">
        <f ca="1">'Base Case 1 - Forecasts'!BI117/1000000</f>
        <v>10767.87091368345</v>
      </c>
      <c r="BJ10" s="242">
        <f ca="1">'Base Case 1 - Forecasts'!BJ117/1000000</f>
        <v>10702.36020027196</v>
      </c>
      <c r="BK10" s="242">
        <f ca="1">'Base Case 1 - Forecasts'!BK117/1000000</f>
        <v>10637.153240047164</v>
      </c>
      <c r="BL10" s="242">
        <f ca="1">'Base Case 1 - Forecasts'!BL117/1000000</f>
        <v>10556.448079216489</v>
      </c>
      <c r="BM10" s="242">
        <f ca="1">'Base Case 1 - Forecasts'!BM117/1000000</f>
        <v>10458.495017839003</v>
      </c>
      <c r="BN10" s="242">
        <f ca="1">'Base Case 1 - Forecasts'!BN117/1000000</f>
        <v>10361.22039399461</v>
      </c>
      <c r="BO10" s="242">
        <f ca="1">'Base Case 1 - Forecasts'!BO117/1000000</f>
        <v>10264.62003577697</v>
      </c>
      <c r="BP10" s="242">
        <f ca="1">'Base Case 1 - Forecasts'!BP117/1000000</f>
        <v>10168.689795319209</v>
      </c>
      <c r="BQ10" s="242">
        <f ca="1">'Base Case 1 - Forecasts'!BQ117/1000000</f>
        <v>10073.425548661009</v>
      </c>
      <c r="BR10" s="242">
        <f ca="1">'Base Case 1 - Forecasts'!BR117/1000000</f>
        <v>9978.8231956163181</v>
      </c>
      <c r="BS10" s="242">
        <f ca="1">'Base Case 1 - Forecasts'!BS117/1000000</f>
        <v>9884.8786596418868</v>
      </c>
      <c r="BT10" s="242">
        <f ca="1">'Base Case 1 - Forecasts'!BT117/1000000</f>
        <v>9791.5878877064097</v>
      </c>
      <c r="BU10" s="242">
        <f ca="1">'Base Case 1 - Forecasts'!BU117/1000000</f>
        <v>9698.946850160437</v>
      </c>
      <c r="BV10" s="242">
        <f ca="1">'Base Case 1 - Forecasts'!BV117/1000000</f>
        <v>9594.4540894634556</v>
      </c>
      <c r="BW10" s="242">
        <f ca="1">'Base Case 1 - Forecasts'!BW117/1000000</f>
        <v>9491.4132284251209</v>
      </c>
      <c r="BX10" s="242">
        <f ca="1">'Base Case 1 - Forecasts'!BX117/1000000</f>
        <v>9389.2543970628722</v>
      </c>
      <c r="BY10" s="242">
        <f ca="1">'Base Case 1 - Forecasts'!BY117/1000000</f>
        <v>9287.9707735088941</v>
      </c>
      <c r="BZ10" s="242">
        <f ca="1">'Base Case 1 - Forecasts'!BZ117/1000000</f>
        <v>9187.5555856945102</v>
      </c>
      <c r="CA10" s="242">
        <f ca="1">'Base Case 1 - Forecasts'!CA117/1000000</f>
        <v>9088.0021109999834</v>
      </c>
      <c r="CB10" s="242">
        <f ca="1">'Base Case 1 - Forecasts'!CB117/1000000</f>
        <v>8989.3036759067381</v>
      </c>
      <c r="CC10" s="242">
        <f ca="1">'Base Case 1 - Forecasts'!CC117/1000000</f>
        <v>8891.4536556519506</v>
      </c>
      <c r="CD10" s="242">
        <f ca="1">'Base Case 1 - Forecasts'!CD117/1000000</f>
        <v>8794.445473885502</v>
      </c>
      <c r="CE10" s="242">
        <f ca="1">'Base Case 1 - Forecasts'!CE117/1000000</f>
        <v>8698.272602329298</v>
      </c>
      <c r="CF10" s="242">
        <f ca="1">'Base Case 1 - Forecasts'!CF117/1000000</f>
        <v>8602.9285604389152</v>
      </c>
      <c r="CG10" s="242">
        <f ca="1">'Base Case 1 - Forecasts'!CG117/1000000</f>
        <v>8774.9871316476929</v>
      </c>
      <c r="CH10" s="216">
        <f ca="1">CG10*$CG$6</f>
        <v>8950.4868742806466</v>
      </c>
      <c r="CI10" s="216">
        <f t="shared" ref="CI10:ED10" ca="1" si="53">CH10*$CG$6</f>
        <v>9129.4966117662589</v>
      </c>
      <c r="CJ10" s="216">
        <f t="shared" ca="1" si="53"/>
        <v>9312.0865440015841</v>
      </c>
      <c r="CK10" s="216">
        <f t="shared" ca="1" si="53"/>
        <v>9498.3282748816164</v>
      </c>
      <c r="CL10" s="216">
        <f t="shared" ca="1" si="53"/>
        <v>9688.2948403792489</v>
      </c>
      <c r="CM10" s="216">
        <f t="shared" ca="1" si="53"/>
        <v>9882.0607371868336</v>
      </c>
      <c r="CN10" s="216">
        <f t="shared" ca="1" si="53"/>
        <v>10079.70195193057</v>
      </c>
      <c r="CO10" s="216">
        <f t="shared" ca="1" si="53"/>
        <v>10281.295990969182</v>
      </c>
      <c r="CP10" s="216">
        <f t="shared" ca="1" si="53"/>
        <v>10486.921910788566</v>
      </c>
      <c r="CQ10" s="216">
        <f t="shared" ca="1" si="53"/>
        <v>10696.660349004336</v>
      </c>
      <c r="CR10" s="216">
        <f t="shared" ca="1" si="53"/>
        <v>10910.593555984424</v>
      </c>
      <c r="CS10" s="216">
        <f t="shared" ca="1" si="53"/>
        <v>11128.805427104113</v>
      </c>
      <c r="CT10" s="216">
        <f t="shared" ca="1" si="53"/>
        <v>11351.381535646195</v>
      </c>
      <c r="CU10" s="216">
        <f t="shared" ca="1" si="53"/>
        <v>11578.409166359119</v>
      </c>
      <c r="CV10" s="216">
        <f t="shared" ca="1" si="53"/>
        <v>11809.977349686302</v>
      </c>
      <c r="CW10" s="216">
        <f t="shared" ca="1" si="53"/>
        <v>12046.176896680028</v>
      </c>
      <c r="CX10" s="216">
        <f t="shared" ca="1" si="53"/>
        <v>12287.100434613629</v>
      </c>
      <c r="CY10" s="216">
        <f t="shared" ca="1" si="53"/>
        <v>12532.842443305901</v>
      </c>
      <c r="CZ10" s="216">
        <f t="shared" ca="1" si="53"/>
        <v>12783.499292172019</v>
      </c>
      <c r="DA10" s="216">
        <f t="shared" ca="1" si="53"/>
        <v>13039.169278015459</v>
      </c>
      <c r="DB10" s="216">
        <f t="shared" ca="1" si="53"/>
        <v>13299.952663575768</v>
      </c>
      <c r="DC10" s="216">
        <f t="shared" ca="1" si="53"/>
        <v>13565.951716847285</v>
      </c>
      <c r="DD10" s="216">
        <f t="shared" ca="1" si="53"/>
        <v>13837.270751184231</v>
      </c>
      <c r="DE10" s="216">
        <f t="shared" ca="1" si="53"/>
        <v>14114.016166207915</v>
      </c>
      <c r="DF10" s="216">
        <f t="shared" ca="1" si="53"/>
        <v>14396.296489532075</v>
      </c>
      <c r="DG10" s="216">
        <f t="shared" ca="1" si="53"/>
        <v>14684.222419322716</v>
      </c>
      <c r="DH10" s="216">
        <f t="shared" ca="1" si="53"/>
        <v>14977.906867709171</v>
      </c>
      <c r="DI10" s="216">
        <f t="shared" ca="1" si="53"/>
        <v>15277.465005063355</v>
      </c>
      <c r="DJ10" s="216">
        <f t="shared" ca="1" si="53"/>
        <v>15583.014305164623</v>
      </c>
      <c r="DK10" s="216">
        <f t="shared" ca="1" si="53"/>
        <v>15894.674591267916</v>
      </c>
      <c r="DL10" s="216">
        <f t="shared" ca="1" si="53"/>
        <v>16212.568083093274</v>
      </c>
      <c r="DM10" s="216">
        <f t="shared" ca="1" si="53"/>
        <v>16536.81944475514</v>
      </c>
      <c r="DN10" s="216">
        <f t="shared" ca="1" si="53"/>
        <v>16867.555833650244</v>
      </c>
      <c r="DO10" s="216">
        <f t="shared" ca="1" si="53"/>
        <v>17204.906950323249</v>
      </c>
      <c r="DP10" s="216">
        <f t="shared" ca="1" si="53"/>
        <v>17549.005089329716</v>
      </c>
      <c r="DQ10" s="216">
        <f t="shared" ca="1" si="53"/>
        <v>17899.98519111631</v>
      </c>
      <c r="DR10" s="216">
        <f t="shared" ca="1" si="53"/>
        <v>18257.984894938636</v>
      </c>
      <c r="DS10" s="216">
        <f t="shared" ca="1" si="53"/>
        <v>18623.144592837409</v>
      </c>
      <c r="DT10" s="216">
        <f t="shared" ca="1" si="53"/>
        <v>18995.607484694156</v>
      </c>
      <c r="DU10" s="216">
        <f t="shared" ca="1" si="53"/>
        <v>19375.519634388038</v>
      </c>
      <c r="DV10" s="216">
        <f t="shared" ca="1" si="53"/>
        <v>19763.030027075798</v>
      </c>
      <c r="DW10" s="216">
        <f t="shared" ca="1" si="53"/>
        <v>20158.290627617313</v>
      </c>
      <c r="DX10" s="216">
        <f t="shared" ca="1" si="53"/>
        <v>20561.456440169659</v>
      </c>
      <c r="DY10" s="216">
        <f t="shared" ca="1" si="53"/>
        <v>20972.685568973051</v>
      </c>
      <c r="DZ10" s="216">
        <f t="shared" ca="1" si="53"/>
        <v>21392.139280352512</v>
      </c>
      <c r="EA10" s="216">
        <f t="shared" ca="1" si="53"/>
        <v>21819.982065959564</v>
      </c>
      <c r="EB10" s="216">
        <f t="shared" ca="1" si="53"/>
        <v>22256.381707278757</v>
      </c>
      <c r="EC10" s="216">
        <f t="shared" ca="1" si="53"/>
        <v>22701.509341424331</v>
      </c>
      <c r="ED10" s="216">
        <f t="shared" ca="1" si="53"/>
        <v>23155.539528252819</v>
      </c>
    </row>
    <row r="11" spans="1:134" x14ac:dyDescent="0.2">
      <c r="B11" s="221" t="s">
        <v>253</v>
      </c>
      <c r="C11" s="242">
        <f>'Base Case 2 - Forecasts'!C117/1000000</f>
        <v>0</v>
      </c>
      <c r="D11" s="242">
        <f ca="1">'Base Case 2 - Forecasts'!D117/1000000</f>
        <v>8097.4123709091327</v>
      </c>
      <c r="E11" s="242">
        <f ca="1">'Base Case 2 - Forecasts'!E117/1000000</f>
        <v>8353.2756016673811</v>
      </c>
      <c r="F11" s="242">
        <f ca="1">'Base Case 2 - Forecasts'!F117/1000000</f>
        <v>8524.737205765703</v>
      </c>
      <c r="G11" s="242">
        <f ca="1">'Base Case 2 - Forecasts'!G117/1000000</f>
        <v>8698.4552396968847</v>
      </c>
      <c r="H11" s="242">
        <f ca="1">'Base Case 2 - Forecasts'!H117/1000000</f>
        <v>8874.4552304031677</v>
      </c>
      <c r="I11" s="242">
        <f ca="1">'Base Case 2 - Forecasts'!I117/1000000</f>
        <v>9052.7629721632456</v>
      </c>
      <c r="J11" s="242">
        <f ca="1">'Base Case 2 - Forecasts'!J117/1000000</f>
        <v>9233.4045292635983</v>
      </c>
      <c r="K11" s="242">
        <f ca="1">'Base Case 2 - Forecasts'!K117/1000000</f>
        <v>9416.4062386956612</v>
      </c>
      <c r="L11" s="242">
        <f ca="1">'Base Case 2 - Forecasts'!L117/1000000</f>
        <v>9601.794712879142</v>
      </c>
      <c r="M11" s="242">
        <f ca="1">'Base Case 2 - Forecasts'!M117/1000000</f>
        <v>9789.5968424116381</v>
      </c>
      <c r="N11" s="242">
        <f ca="1">'Base Case 2 - Forecasts'!N117/1000000</f>
        <v>9960.1278596172306</v>
      </c>
      <c r="O11" s="242">
        <f ca="1">'Base Case 2 - Forecasts'!O117/1000000</f>
        <v>10133.713848484649</v>
      </c>
      <c r="P11" s="242">
        <f ca="1">'Base Case 2 - Forecasts'!P117/1000000</f>
        <v>10309.078008311924</v>
      </c>
      <c r="Q11" s="242">
        <f ca="1">'Base Case 2 - Forecasts'!Q117/1000000</f>
        <v>10486.235769413372</v>
      </c>
      <c r="R11" s="242">
        <f ca="1">'Base Case 2 - Forecasts'!R117/1000000</f>
        <v>10665.202685421962</v>
      </c>
      <c r="S11" s="242">
        <f ca="1">'Base Case 2 - Forecasts'!S117/1000000</f>
        <v>10845.994434227439</v>
      </c>
      <c r="T11" s="242">
        <f ca="1">'Base Case 2 - Forecasts'!T117/1000000</f>
        <v>11028.626818921324</v>
      </c>
      <c r="U11" s="242">
        <f ca="1">'Base Case 2 - Forecasts'!U117/1000000</f>
        <v>11213.115768748885</v>
      </c>
      <c r="V11" s="242">
        <f ca="1">'Base Case 2 - Forecasts'!V117/1000000</f>
        <v>11399.477340068135</v>
      </c>
      <c r="W11" s="242">
        <f ca="1">'Base Case 2 - Forecasts'!W117/1000000</f>
        <v>11587.727717315833</v>
      </c>
      <c r="X11" s="242">
        <f ca="1">'Base Case 2 - Forecasts'!X117/1000000</f>
        <v>11754.506675511495</v>
      </c>
      <c r="Y11" s="242">
        <f ca="1">'Base Case 2 - Forecasts'!Y117/1000000</f>
        <v>11909.506571844779</v>
      </c>
      <c r="Z11" s="242">
        <f ca="1">'Base Case 2 - Forecasts'!Z117/1000000</f>
        <v>12065.609807338802</v>
      </c>
      <c r="AA11" s="242">
        <f ca="1">'Base Case 2 - Forecasts'!AA117/1000000</f>
        <v>12222.82295287731</v>
      </c>
      <c r="AB11" s="242">
        <f ca="1">'Base Case 2 - Forecasts'!AB117/1000000</f>
        <v>12381.152615234387</v>
      </c>
      <c r="AC11" s="242">
        <f ca="1">'Base Case 2 - Forecasts'!AC117/1000000</f>
        <v>12540.605437260703</v>
      </c>
      <c r="AD11" s="242">
        <f ca="1">'Base Case 2 - Forecasts'!AD117/1000000</f>
        <v>12701.188098070701</v>
      </c>
      <c r="AE11" s="242">
        <f ca="1">'Base Case 2 - Forecasts'!AE117/1000000</f>
        <v>12862.90731323068</v>
      </c>
      <c r="AF11" s="242">
        <f ca="1">'Base Case 2 - Forecasts'!AF117/1000000</f>
        <v>13025.769834947878</v>
      </c>
      <c r="AG11" s="242">
        <f ca="1">'Base Case 2 - Forecasts'!AG117/1000000</f>
        <v>13189.782452260464</v>
      </c>
      <c r="AH11" s="242">
        <f ca="1">'Base Case 2 - Forecasts'!AH117/1000000</f>
        <v>13328.695160394091</v>
      </c>
      <c r="AI11" s="242">
        <f ca="1">'Base Case 2 - Forecasts'!AI117/1000000</f>
        <v>13438.824061169102</v>
      </c>
      <c r="AJ11" s="242">
        <f ca="1">'Base Case 2 - Forecasts'!AJ117/1000000</f>
        <v>13549.383756479103</v>
      </c>
      <c r="AK11" s="242">
        <f ca="1">'Base Case 2 - Forecasts'!AK117/1000000</f>
        <v>13660.375633494526</v>
      </c>
      <c r="AL11" s="242">
        <f ca="1">'Base Case 2 - Forecasts'!AL117/1000000</f>
        <v>13771.801083461098</v>
      </c>
      <c r="AM11" s="242">
        <f ca="1">'Base Case 2 - Forecasts'!AM117/1000000</f>
        <v>13883.661501711198</v>
      </c>
      <c r="AN11" s="242">
        <f ca="1">'Base Case 2 - Forecasts'!AN117/1000000</f>
        <v>13995.958287675236</v>
      </c>
      <c r="AO11" s="242">
        <f ca="1">'Base Case 2 - Forecasts'!AO117/1000000</f>
        <v>14108.69284489305</v>
      </c>
      <c r="AP11" s="242">
        <f ca="1">'Base Case 2 - Forecasts'!AP117/1000000</f>
        <v>14221.866581025366</v>
      </c>
      <c r="AQ11" s="242">
        <f ca="1">'Base Case 2 - Forecasts'!AQ117/1000000</f>
        <v>14335.480907865238</v>
      </c>
      <c r="AR11" s="242">
        <f ca="1">'Base Case 2 - Forecasts'!AR117/1000000</f>
        <v>14429.105811708043</v>
      </c>
      <c r="AS11" s="242">
        <f ca="1">'Base Case 2 - Forecasts'!AS117/1000000</f>
        <v>14481.053077149267</v>
      </c>
      <c r="AT11" s="242">
        <f ca="1">'Base Case 2 - Forecasts'!AT117/1000000</f>
        <v>14533.078197968654</v>
      </c>
      <c r="AU11" s="242">
        <f ca="1">'Base Case 2 - Forecasts'!AU117/1000000</f>
        <v>14585.181268963024</v>
      </c>
      <c r="AV11" s="242">
        <f ca="1">'Base Case 2 - Forecasts'!AV117/1000000</f>
        <v>14637.362385034061</v>
      </c>
      <c r="AW11" s="242">
        <f ca="1">'Base Case 2 - Forecasts'!AW117/1000000</f>
        <v>14689.621641188438</v>
      </c>
      <c r="AX11" s="242">
        <f ca="1">'Base Case 2 - Forecasts'!AX117/1000000</f>
        <v>14741.959132537955</v>
      </c>
      <c r="AY11" s="242">
        <f ca="1">'Base Case 2 - Forecasts'!AY117/1000000</f>
        <v>14794.374954299601</v>
      </c>
      <c r="AZ11" s="242">
        <f ca="1">'Base Case 2 - Forecasts'!AZ117/1000000</f>
        <v>14846.869201795696</v>
      </c>
      <c r="BA11" s="242">
        <f ca="1">'Base Case 2 - Forecasts'!BA117/1000000</f>
        <v>14899.441970453989</v>
      </c>
      <c r="BB11" s="242">
        <f ca="1">'Base Case 2 - Forecasts'!BB117/1000000</f>
        <v>14931.485569067854</v>
      </c>
      <c r="BC11" s="242">
        <f ca="1">'Base Case 2 - Forecasts'!BC117/1000000</f>
        <v>14926.531451246048</v>
      </c>
      <c r="BD11" s="242">
        <f ca="1">'Base Case 2 - Forecasts'!BD117/1000000</f>
        <v>14921.578391702971</v>
      </c>
      <c r="BE11" s="242">
        <f ca="1">'Base Case 2 - Forecasts'!BE117/1000000</f>
        <v>14916.626390707852</v>
      </c>
      <c r="BF11" s="242">
        <f ca="1">'Base Case 2 - Forecasts'!BF117/1000000</f>
        <v>14911.675448529317</v>
      </c>
      <c r="BG11" s="242">
        <f ca="1">'Base Case 2 - Forecasts'!BG117/1000000</f>
        <v>14906.725565435429</v>
      </c>
      <c r="BH11" s="242">
        <f ca="1">'Base Case 2 - Forecasts'!BH117/1000000</f>
        <v>14901.776741693653</v>
      </c>
      <c r="BI11" s="242">
        <f ca="1">'Base Case 2 - Forecasts'!BI117/1000000</f>
        <v>14896.828977570884</v>
      </c>
      <c r="BJ11" s="242">
        <f ca="1">'Base Case 2 - Forecasts'!BJ117/1000000</f>
        <v>14891.882273333433</v>
      </c>
      <c r="BK11" s="242">
        <f ca="1">'Base Case 2 - Forecasts'!BK117/1000000</f>
        <v>14886.936629247029</v>
      </c>
      <c r="BL11" s="242">
        <f ca="1">'Base Case 2 - Forecasts'!BL117/1000000</f>
        <v>14864.367370428165</v>
      </c>
      <c r="BM11" s="242">
        <f ca="1">'Base Case 2 - Forecasts'!BM117/1000000</f>
        <v>14815.024576697086</v>
      </c>
      <c r="BN11" s="242">
        <f ca="1">'Base Case 2 - Forecasts'!BN117/1000000</f>
        <v>14765.807236308226</v>
      </c>
      <c r="BO11" s="242">
        <f ca="1">'Base Case 2 - Forecasts'!BO117/1000000</f>
        <v>14716.715064209886</v>
      </c>
      <c r="BP11" s="242">
        <f ca="1">'Base Case 2 - Forecasts'!BP117/1000000</f>
        <v>14667.747775958898</v>
      </c>
      <c r="BQ11" s="242">
        <f ca="1">'Base Case 2 - Forecasts'!BQ117/1000000</f>
        <v>14618.905087719379</v>
      </c>
      <c r="BR11" s="242">
        <f ca="1">'Base Case 2 - Forecasts'!BR117/1000000</f>
        <v>14570.186716261482</v>
      </c>
      <c r="BS11" s="242">
        <f ca="1">'Base Case 2 - Forecasts'!BS117/1000000</f>
        <v>14521.592378960129</v>
      </c>
      <c r="BT11" s="242">
        <f ca="1">'Base Case 2 - Forecasts'!BT117/1000000</f>
        <v>14473.1217937938</v>
      </c>
      <c r="BU11" s="242">
        <f ca="1">'Base Case 2 - Forecasts'!BU117/1000000</f>
        <v>14424.774679343291</v>
      </c>
      <c r="BV11" s="242">
        <f ca="1">'Base Case 2 - Forecasts'!BV117/1000000</f>
        <v>14366.603062919388</v>
      </c>
      <c r="BW11" s="242">
        <f ca="1">'Base Case 2 - Forecasts'!BW117/1000000</f>
        <v>14294.749692271256</v>
      </c>
      <c r="BX11" s="242">
        <f ca="1">'Base Case 2 - Forecasts'!BX117/1000000</f>
        <v>14223.158781615672</v>
      </c>
      <c r="BY11" s="242">
        <f ca="1">'Base Case 2 - Forecasts'!BY117/1000000</f>
        <v>14151.829484261014</v>
      </c>
      <c r="BZ11" s="242">
        <f ca="1">'Base Case 2 - Forecasts'!BZ117/1000000</f>
        <v>14080.760956069827</v>
      </c>
      <c r="CA11" s="242">
        <f ca="1">'Base Case 2 - Forecasts'!CA117/1000000</f>
        <v>14009.952355451465</v>
      </c>
      <c r="CB11" s="242">
        <f ca="1">'Base Case 2 - Forecasts'!CB117/1000000</f>
        <v>13939.402843354703</v>
      </c>
      <c r="CC11" s="242">
        <f ca="1">'Base Case 2 - Forecasts'!CC117/1000000</f>
        <v>13869.111583260372</v>
      </c>
      <c r="CD11" s="242">
        <f ca="1">'Base Case 2 - Forecasts'!CD117/1000000</f>
        <v>13799.077741174073</v>
      </c>
      <c r="CE11" s="242">
        <f ca="1">'Base Case 2 - Forecasts'!CE117/1000000</f>
        <v>13729.300485618856</v>
      </c>
      <c r="CF11" s="242">
        <f ca="1">'Base Case 2 - Forecasts'!CF117/1000000</f>
        <v>13659.778987627917</v>
      </c>
      <c r="CG11" s="242">
        <f ca="1">'Base Case 2 - Forecasts'!CG117/1000000</f>
        <v>13932.974567380474</v>
      </c>
      <c r="CH11" s="216">
        <f t="shared" ref="CH11:ED11" ca="1" si="54">CG11*$CG$6</f>
        <v>14211.634058728083</v>
      </c>
      <c r="CI11" s="216">
        <f t="shared" ca="1" si="54"/>
        <v>14495.866739902645</v>
      </c>
      <c r="CJ11" s="216">
        <f t="shared" ca="1" si="54"/>
        <v>14785.784074700699</v>
      </c>
      <c r="CK11" s="216">
        <f t="shared" ca="1" si="54"/>
        <v>15081.499756194713</v>
      </c>
      <c r="CL11" s="216">
        <f t="shared" ca="1" si="54"/>
        <v>15383.129751318607</v>
      </c>
      <c r="CM11" s="216">
        <f t="shared" ca="1" si="54"/>
        <v>15690.792346344981</v>
      </c>
      <c r="CN11" s="216">
        <f t="shared" ca="1" si="54"/>
        <v>16004.608193271881</v>
      </c>
      <c r="CO11" s="216">
        <f t="shared" ca="1" si="54"/>
        <v>16324.700357137319</v>
      </c>
      <c r="CP11" s="216">
        <f t="shared" ca="1" si="54"/>
        <v>16651.194364280065</v>
      </c>
      <c r="CQ11" s="216">
        <f t="shared" ca="1" si="54"/>
        <v>16984.218251565668</v>
      </c>
      <c r="CR11" s="216">
        <f t="shared" ca="1" si="54"/>
        <v>17323.902616596981</v>
      </c>
      <c r="CS11" s="216">
        <f t="shared" ca="1" si="54"/>
        <v>17670.380668928919</v>
      </c>
      <c r="CT11" s="216">
        <f t="shared" ca="1" si="54"/>
        <v>18023.788282307498</v>
      </c>
      <c r="CU11" s="216">
        <f t="shared" ca="1" si="54"/>
        <v>18384.264047953649</v>
      </c>
      <c r="CV11" s="216">
        <f t="shared" ca="1" si="54"/>
        <v>18751.949328912724</v>
      </c>
      <c r="CW11" s="216">
        <f t="shared" ca="1" si="54"/>
        <v>19126.98831549098</v>
      </c>
      <c r="CX11" s="216">
        <f t="shared" ca="1" si="54"/>
        <v>19509.5280818008</v>
      </c>
      <c r="CY11" s="216">
        <f t="shared" ca="1" si="54"/>
        <v>19899.718643436816</v>
      </c>
      <c r="CZ11" s="216">
        <f t="shared" ca="1" si="54"/>
        <v>20297.713016305552</v>
      </c>
      <c r="DA11" s="216">
        <f t="shared" ca="1" si="54"/>
        <v>20703.667276631662</v>
      </c>
      <c r="DB11" s="216">
        <f t="shared" ca="1" si="54"/>
        <v>21117.740622164296</v>
      </c>
      <c r="DC11" s="216">
        <f t="shared" ca="1" si="54"/>
        <v>21540.095434607581</v>
      </c>
      <c r="DD11" s="216">
        <f t="shared" ca="1" si="54"/>
        <v>21970.897343299734</v>
      </c>
      <c r="DE11" s="216">
        <f t="shared" ca="1" si="54"/>
        <v>22410.31529016573</v>
      </c>
      <c r="DF11" s="216">
        <f t="shared" ca="1" si="54"/>
        <v>22858.521595969047</v>
      </c>
      <c r="DG11" s="216">
        <f t="shared" ca="1" si="54"/>
        <v>23315.692027888428</v>
      </c>
      <c r="DH11" s="216">
        <f t="shared" ca="1" si="54"/>
        <v>23782.005868446198</v>
      </c>
      <c r="DI11" s="216">
        <f t="shared" ca="1" si="54"/>
        <v>24257.645985815121</v>
      </c>
      <c r="DJ11" s="216">
        <f t="shared" ca="1" si="54"/>
        <v>24742.798905531425</v>
      </c>
      <c r="DK11" s="216">
        <f t="shared" ca="1" si="54"/>
        <v>25237.654883642055</v>
      </c>
      <c r="DL11" s="216">
        <f t="shared" ca="1" si="54"/>
        <v>25742.407981314896</v>
      </c>
      <c r="DM11" s="216">
        <f t="shared" ca="1" si="54"/>
        <v>26257.256140941194</v>
      </c>
      <c r="DN11" s="216">
        <f t="shared" ca="1" si="54"/>
        <v>26782.401263760017</v>
      </c>
      <c r="DO11" s="216">
        <f t="shared" ca="1" si="54"/>
        <v>27318.049289035218</v>
      </c>
      <c r="DP11" s="216">
        <f t="shared" ca="1" si="54"/>
        <v>27864.410274815924</v>
      </c>
      <c r="DQ11" s="216">
        <f t="shared" ca="1" si="54"/>
        <v>28421.698480312243</v>
      </c>
      <c r="DR11" s="216">
        <f t="shared" ca="1" si="54"/>
        <v>28990.132449918488</v>
      </c>
      <c r="DS11" s="216">
        <f t="shared" ca="1" si="54"/>
        <v>29569.93509891686</v>
      </c>
      <c r="DT11" s="216">
        <f t="shared" ca="1" si="54"/>
        <v>30161.333800895198</v>
      </c>
      <c r="DU11" s="216">
        <f t="shared" ca="1" si="54"/>
        <v>30764.560476913102</v>
      </c>
      <c r="DV11" s="216">
        <f t="shared" ca="1" si="54"/>
        <v>31379.851686451366</v>
      </c>
      <c r="DW11" s="216">
        <f t="shared" ca="1" si="54"/>
        <v>32007.448720180393</v>
      </c>
      <c r="DX11" s="216">
        <f t="shared" ca="1" si="54"/>
        <v>32647.597694584001</v>
      </c>
      <c r="DY11" s="216">
        <f t="shared" ca="1" si="54"/>
        <v>33300.54964847568</v>
      </c>
      <c r="DZ11" s="216">
        <f t="shared" ca="1" si="54"/>
        <v>33966.560641445198</v>
      </c>
      <c r="EA11" s="216">
        <f t="shared" ca="1" si="54"/>
        <v>34645.891854274101</v>
      </c>
      <c r="EB11" s="216">
        <f t="shared" ca="1" si="54"/>
        <v>35338.809691359587</v>
      </c>
      <c r="EC11" s="216">
        <f t="shared" ca="1" si="54"/>
        <v>36045.585885186782</v>
      </c>
      <c r="ED11" s="216">
        <f t="shared" ca="1" si="54"/>
        <v>36766.497602890515</v>
      </c>
    </row>
    <row r="12" spans="1:134" x14ac:dyDescent="0.2">
      <c r="B12" s="221" t="s">
        <v>254</v>
      </c>
      <c r="C12" s="242">
        <f>'Base Case 3 - Forecasts'!C117/1000000</f>
        <v>0</v>
      </c>
      <c r="D12" s="242">
        <f ca="1">'Base Case 3 - Forecasts'!D117/1000000</f>
        <v>8097.4123709091327</v>
      </c>
      <c r="E12" s="242">
        <f ca="1">'Base Case 3 - Forecasts'!E117/1000000</f>
        <v>8380.6701497318936</v>
      </c>
      <c r="F12" s="242">
        <f ca="1">'Base Case 3 - Forecasts'!F117/1000000</f>
        <v>8595.4868162881576</v>
      </c>
      <c r="G12" s="242">
        <f ca="1">'Base Case 3 - Forecasts'!G117/1000000</f>
        <v>8813.7754429838333</v>
      </c>
      <c r="H12" s="242">
        <f ca="1">'Base Case 3 - Forecasts'!H117/1000000</f>
        <v>9035.5841253679919</v>
      </c>
      <c r="I12" s="242">
        <f ca="1">'Base Case 3 - Forecasts'!I117/1000000</f>
        <v>9260.9615750956327</v>
      </c>
      <c r="J12" s="242">
        <f ca="1">'Base Case 3 - Forecasts'!J117/1000000</f>
        <v>9489.9571274542432</v>
      </c>
      <c r="K12" s="242">
        <f ca="1">'Base Case 3 - Forecasts'!K117/1000000</f>
        <v>9722.6207489794724</v>
      </c>
      <c r="L12" s="242">
        <f ca="1">'Base Case 3 - Forecasts'!L117/1000000</f>
        <v>9959.0030451608418</v>
      </c>
      <c r="M12" s="242">
        <f ca="1">'Base Case 3 - Forecasts'!M117/1000000</f>
        <v>10199.155268238623</v>
      </c>
      <c r="N12" s="242">
        <f ca="1">'Base Case 3 - Forecasts'!N117/1000000</f>
        <v>10426.892964791845</v>
      </c>
      <c r="O12" s="242">
        <f ca="1">'Base Case 3 - Forecasts'!O117/1000000</f>
        <v>10671.094154734463</v>
      </c>
      <c r="P12" s="242">
        <f ca="1">'Base Case 3 - Forecasts'!P117/1000000</f>
        <v>10918.687811816548</v>
      </c>
      <c r="Q12" s="242">
        <f ca="1">'Base Case 3 - Forecasts'!Q117/1000000</f>
        <v>11169.713916909539</v>
      </c>
      <c r="R12" s="242">
        <f ca="1">'Base Case 3 - Forecasts'!R117/1000000</f>
        <v>11424.212885051193</v>
      </c>
      <c r="S12" s="242">
        <f ca="1">'Base Case 3 - Forecasts'!S117/1000000</f>
        <v>11682.22556993438</v>
      </c>
      <c r="T12" s="242">
        <f ca="1">'Base Case 3 - Forecasts'!T117/1000000</f>
        <v>11943.793268440775</v>
      </c>
      <c r="U12" s="242">
        <f ca="1">'Base Case 3 - Forecasts'!U117/1000000</f>
        <v>12208.957725219932</v>
      </c>
      <c r="V12" s="242">
        <f ca="1">'Base Case 3 - Forecasts'!V117/1000000</f>
        <v>12477.76113731415</v>
      </c>
      <c r="W12" s="242">
        <f ca="1">'Base Case 3 - Forecasts'!W117/1000000</f>
        <v>12750.246158829523</v>
      </c>
      <c r="X12" s="242">
        <f ca="1">'Base Case 3 - Forecasts'!X117/1000000</f>
        <v>13011.368181942958</v>
      </c>
      <c r="Y12" s="242">
        <f ca="1">'Base Case 3 - Forecasts'!Y117/1000000</f>
        <v>13279.969757517032</v>
      </c>
      <c r="Z12" s="242">
        <f ca="1">'Base Case 3 - Forecasts'!Z117/1000000</f>
        <v>13551.804371060645</v>
      </c>
      <c r="AA12" s="242">
        <f ca="1">'Base Case 3 - Forecasts'!AA117/1000000</f>
        <v>13826.904946515699</v>
      </c>
      <c r="AB12" s="242">
        <f ca="1">'Base Case 3 - Forecasts'!AB117/1000000</f>
        <v>14105.30471648397</v>
      </c>
      <c r="AC12" s="242">
        <f ca="1">'Base Case 3 - Forecasts'!AC117/1000000</f>
        <v>14387.037224980902</v>
      </c>
      <c r="AD12" s="242">
        <f ca="1">'Base Case 3 - Forecasts'!AD117/1000000</f>
        <v>14672.136330213199</v>
      </c>
      <c r="AE12" s="242">
        <f ca="1">'Base Case 3 - Forecasts'!AE117/1000000</f>
        <v>14960.636207380405</v>
      </c>
      <c r="AF12" s="242">
        <f ca="1">'Base Case 3 - Forecasts'!AF117/1000000</f>
        <v>15252.571351500565</v>
      </c>
      <c r="AG12" s="242">
        <f ca="1">'Base Case 3 - Forecasts'!AG117/1000000</f>
        <v>15547.976580260414</v>
      </c>
      <c r="AH12" s="242">
        <f ca="1">'Base Case 3 - Forecasts'!AH117/1000000</f>
        <v>15825.618486008678</v>
      </c>
      <c r="AI12" s="242">
        <f ca="1">'Base Case 3 - Forecasts'!AI117/1000000</f>
        <v>16122.111736274517</v>
      </c>
      <c r="AJ12" s="242">
        <f ca="1">'Base Case 3 - Forecasts'!AJ117/1000000</f>
        <v>16421.577833344767</v>
      </c>
      <c r="AK12" s="242">
        <f ca="1">'Base Case 3 - Forecasts'!AK117/1000000</f>
        <v>16724.041686400433</v>
      </c>
      <c r="AL12" s="242">
        <f ca="1">'Base Case 3 - Forecasts'!AL117/1000000</f>
        <v>17029.528395968067</v>
      </c>
      <c r="AM12" s="242">
        <f ca="1">'Base Case 3 - Forecasts'!AM117/1000000</f>
        <v>17338.063255315967</v>
      </c>
      <c r="AN12" s="242">
        <f ca="1">'Base Case 3 - Forecasts'!AN117/1000000</f>
        <v>17649.671751860245</v>
      </c>
      <c r="AO12" s="242">
        <f ca="1">'Base Case 3 - Forecasts'!AO117/1000000</f>
        <v>17964.379568580738</v>
      </c>
      <c r="AP12" s="242">
        <f ca="1">'Base Case 3 - Forecasts'!AP117/1000000</f>
        <v>18282.212585446974</v>
      </c>
      <c r="AQ12" s="242">
        <f ca="1">'Base Case 3 - Forecasts'!AQ117/1000000</f>
        <v>18603.196880854171</v>
      </c>
      <c r="AR12" s="242">
        <f ca="1">'Base Case 3 - Forecasts'!AR117/1000000</f>
        <v>18910.866490829696</v>
      </c>
      <c r="AS12" s="242">
        <f ca="1">'Base Case 3 - Forecasts'!AS117/1000000</f>
        <v>19227.015241377929</v>
      </c>
      <c r="AT12" s="242">
        <f ca="1">'Base Case 3 - Forecasts'!AT117/1000000</f>
        <v>19545.890434037025</v>
      </c>
      <c r="AU12" s="242">
        <f ca="1">'Base Case 3 - Forecasts'!AU117/1000000</f>
        <v>19867.511622969556</v>
      </c>
      <c r="AV12" s="242">
        <f ca="1">'Base Case 3 - Forecasts'!AV117/1000000</f>
        <v>20191.898490710642</v>
      </c>
      <c r="AW12" s="242">
        <f ca="1">'Base Case 3 - Forecasts'!AW117/1000000</f>
        <v>20519.070848967938</v>
      </c>
      <c r="AX12" s="242">
        <f ca="1">'Base Case 3 - Forecasts'!AX117/1000000</f>
        <v>20849.048639426415</v>
      </c>
      <c r="AY12" s="242">
        <f ca="1">'Base Case 3 - Forecasts'!AY117/1000000</f>
        <v>21181.851934557933</v>
      </c>
      <c r="AZ12" s="242">
        <f ca="1">'Base Case 3 - Forecasts'!AZ117/1000000</f>
        <v>21517.500938435773</v>
      </c>
      <c r="BA12" s="242">
        <f ca="1">'Base Case 3 - Forecasts'!BA117/1000000</f>
        <v>21856.015987554041</v>
      </c>
      <c r="BB12" s="242">
        <f ca="1">'Base Case 3 - Forecasts'!BB117/1000000</f>
        <v>22184.36307015119</v>
      </c>
      <c r="BC12" s="242">
        <f ca="1">'Base Case 3 - Forecasts'!BC117/1000000</f>
        <v>22494.320508116973</v>
      </c>
      <c r="BD12" s="242">
        <f ca="1">'Base Case 3 - Forecasts'!BD117/1000000</f>
        <v>22806.615949114366</v>
      </c>
      <c r="BE12" s="242">
        <f ca="1">'Base Case 3 - Forecasts'!BE117/1000000</f>
        <v>23121.264147840247</v>
      </c>
      <c r="BF12" s="242">
        <f ca="1">'Base Case 3 - Forecasts'!BF117/1000000</f>
        <v>23438.279944391183</v>
      </c>
      <c r="BG12" s="242">
        <f ca="1">'Base Case 3 - Forecasts'!BG117/1000000</f>
        <v>23757.678264733018</v>
      </c>
      <c r="BH12" s="242">
        <f ca="1">'Base Case 3 - Forecasts'!BH117/1000000</f>
        <v>24079.474121172996</v>
      </c>
      <c r="BI12" s="242">
        <f ca="1">'Base Case 3 - Forecasts'!BI117/1000000</f>
        <v>24403.682612834313</v>
      </c>
      <c r="BJ12" s="242">
        <f ca="1">'Base Case 3 - Forecasts'!BJ117/1000000</f>
        <v>24730.318926133295</v>
      </c>
      <c r="BK12" s="242">
        <f ca="1">'Base Case 3 - Forecasts'!BK117/1000000</f>
        <v>25059.398335259044</v>
      </c>
      <c r="BL12" s="242">
        <f ca="1">'Base Case 3 - Forecasts'!BL117/1000000</f>
        <v>25383.957393417797</v>
      </c>
      <c r="BM12" s="242">
        <f ca="1">'Base Case 3 - Forecasts'!BM117/1000000</f>
        <v>25691.919264648623</v>
      </c>
      <c r="BN12" s="242">
        <f ca="1">'Base Case 3 - Forecasts'!BN117/1000000</f>
        <v>26002.027582381404</v>
      </c>
      <c r="BO12" s="242">
        <f ca="1">'Base Case 3 - Forecasts'!BO117/1000000</f>
        <v>26314.294975347308</v>
      </c>
      <c r="BP12" s="242">
        <f ca="1">'Base Case 3 - Forecasts'!BP117/1000000</f>
        <v>26628.734140626671</v>
      </c>
      <c r="BQ12" s="242">
        <f ca="1">'Base Case 3 - Forecasts'!BQ117/1000000</f>
        <v>26945.357844000937</v>
      </c>
      <c r="BR12" s="242">
        <f ca="1">'Base Case 3 - Forecasts'!BR117/1000000</f>
        <v>27264.17892030636</v>
      </c>
      <c r="BS12" s="242">
        <f ca="1">'Base Case 3 - Forecasts'!BS117/1000000</f>
        <v>27585.210273789369</v>
      </c>
      <c r="BT12" s="242">
        <f ca="1">'Base Case 3 - Forecasts'!BT117/1000000</f>
        <v>27908.464878463819</v>
      </c>
      <c r="BU12" s="242">
        <f ca="1">'Base Case 3 - Forecasts'!BU117/1000000</f>
        <v>28233.955778469946</v>
      </c>
      <c r="BV12" s="242">
        <f ca="1">'Base Case 3 - Forecasts'!BV117/1000000</f>
        <v>28554.577623685218</v>
      </c>
      <c r="BW12" s="242">
        <f ca="1">'Base Case 3 - Forecasts'!BW117/1000000</f>
        <v>28873.190319781035</v>
      </c>
      <c r="BX12" s="242">
        <f ca="1">'Base Case 3 - Forecasts'!BX117/1000000</f>
        <v>29193.881919362077</v>
      </c>
      <c r="BY12" s="242">
        <f ca="1">'Base Case 3 - Forecasts'!BY117/1000000</f>
        <v>29516.663903984878</v>
      </c>
      <c r="BZ12" s="242">
        <f ca="1">'Base Case 3 - Forecasts'!BZ117/1000000</f>
        <v>29841.547813590987</v>
      </c>
      <c r="CA12" s="242">
        <f ca="1">'Base Case 3 - Forecasts'!CA117/1000000</f>
        <v>30168.545246789523</v>
      </c>
      <c r="CB12" s="242">
        <f ca="1">'Base Case 3 - Forecasts'!CB117/1000000</f>
        <v>30497.667861141141</v>
      </c>
      <c r="CC12" s="242">
        <f ca="1">'Base Case 3 - Forecasts'!CC117/1000000</f>
        <v>30828.927373443101</v>
      </c>
      <c r="CD12" s="242">
        <f ca="1">'Base Case 3 - Forecasts'!CD117/1000000</f>
        <v>31162.335560015978</v>
      </c>
      <c r="CE12" s="242">
        <f ca="1">'Base Case 3 - Forecasts'!CE117/1000000</f>
        <v>31497.904256991431</v>
      </c>
      <c r="CF12" s="242">
        <f ca="1">'Base Case 3 - Forecasts'!CF117/1000000</f>
        <v>31835.645360601568</v>
      </c>
      <c r="CG12" s="242">
        <f ca="1">'Base Case 3 - Forecasts'!CG117/1000000</f>
        <v>32472.358267813597</v>
      </c>
      <c r="CH12" s="216">
        <f t="shared" ref="CH12:ED12" ca="1" si="55">CG12*$CG$6</f>
        <v>33121.805433169873</v>
      </c>
      <c r="CI12" s="216">
        <f t="shared" ca="1" si="55"/>
        <v>33784.241541833275</v>
      </c>
      <c r="CJ12" s="216">
        <f t="shared" ca="1" si="55"/>
        <v>34459.926372669943</v>
      </c>
      <c r="CK12" s="216">
        <f t="shared" ca="1" si="55"/>
        <v>35149.124900123345</v>
      </c>
      <c r="CL12" s="216">
        <f t="shared" ca="1" si="55"/>
        <v>35852.107398125809</v>
      </c>
      <c r="CM12" s="216">
        <f t="shared" ca="1" si="55"/>
        <v>36569.149546088323</v>
      </c>
      <c r="CN12" s="216">
        <f t="shared" ca="1" si="55"/>
        <v>37300.532537010091</v>
      </c>
      <c r="CO12" s="216">
        <f t="shared" ca="1" si="55"/>
        <v>38046.543187750292</v>
      </c>
      <c r="CP12" s="216">
        <f t="shared" ca="1" si="55"/>
        <v>38807.474051505298</v>
      </c>
      <c r="CQ12" s="216">
        <f t="shared" ca="1" si="55"/>
        <v>39583.623532535406</v>
      </c>
      <c r="CR12" s="216">
        <f t="shared" ca="1" si="55"/>
        <v>40375.296003186115</v>
      </c>
      <c r="CS12" s="216">
        <f t="shared" ca="1" si="55"/>
        <v>41182.801923249841</v>
      </c>
      <c r="CT12" s="216">
        <f t="shared" ca="1" si="55"/>
        <v>42006.457961714841</v>
      </c>
      <c r="CU12" s="216">
        <f t="shared" ca="1" si="55"/>
        <v>42846.587120949138</v>
      </c>
      <c r="CV12" s="216">
        <f t="shared" ca="1" si="55"/>
        <v>43703.518863368125</v>
      </c>
      <c r="CW12" s="216">
        <f t="shared" ca="1" si="55"/>
        <v>44577.589240635491</v>
      </c>
      <c r="CX12" s="216">
        <f t="shared" ca="1" si="55"/>
        <v>45469.141025448203</v>
      </c>
      <c r="CY12" s="216">
        <f t="shared" ca="1" si="55"/>
        <v>46378.52384595717</v>
      </c>
      <c r="CZ12" s="216">
        <f t="shared" ca="1" si="55"/>
        <v>47306.094322876314</v>
      </c>
      <c r="DA12" s="216">
        <f t="shared" ca="1" si="55"/>
        <v>48252.216209333841</v>
      </c>
      <c r="DB12" s="216">
        <f t="shared" ca="1" si="55"/>
        <v>49217.260533520515</v>
      </c>
      <c r="DC12" s="216">
        <f t="shared" ca="1" si="55"/>
        <v>50201.605744190929</v>
      </c>
      <c r="DD12" s="216">
        <f t="shared" ca="1" si="55"/>
        <v>51205.637859074748</v>
      </c>
      <c r="DE12" s="216">
        <f t="shared" ca="1" si="55"/>
        <v>52229.750616256242</v>
      </c>
      <c r="DF12" s="216">
        <f t="shared" ca="1" si="55"/>
        <v>53274.345628581366</v>
      </c>
      <c r="DG12" s="216">
        <f t="shared" ca="1" si="55"/>
        <v>54339.832541152995</v>
      </c>
      <c r="DH12" s="216">
        <f t="shared" ca="1" si="55"/>
        <v>55426.629191976055</v>
      </c>
      <c r="DI12" s="216">
        <f t="shared" ca="1" si="55"/>
        <v>56535.161775815577</v>
      </c>
      <c r="DJ12" s="216">
        <f t="shared" ca="1" si="55"/>
        <v>57665.865011331887</v>
      </c>
      <c r="DK12" s="216">
        <f t="shared" ca="1" si="55"/>
        <v>58819.182311558528</v>
      </c>
      <c r="DL12" s="216">
        <f t="shared" ca="1" si="55"/>
        <v>59995.565957789702</v>
      </c>
      <c r="DM12" s="216">
        <f t="shared" ca="1" si="55"/>
        <v>61195.477276945494</v>
      </c>
      <c r="DN12" s="216">
        <f t="shared" ca="1" si="55"/>
        <v>62419.386822484405</v>
      </c>
      <c r="DO12" s="216">
        <f t="shared" ca="1" si="55"/>
        <v>63667.774558934092</v>
      </c>
      <c r="DP12" s="216">
        <f t="shared" ca="1" si="55"/>
        <v>64941.130050112777</v>
      </c>
      <c r="DQ12" s="216">
        <f t="shared" ca="1" si="55"/>
        <v>66239.952651115032</v>
      </c>
      <c r="DR12" s="216">
        <f t="shared" ca="1" si="55"/>
        <v>67564.751704137336</v>
      </c>
      <c r="DS12" s="216">
        <f t="shared" ca="1" si="55"/>
        <v>68916.046738220088</v>
      </c>
      <c r="DT12" s="216">
        <f t="shared" ca="1" si="55"/>
        <v>70294.367672984488</v>
      </c>
      <c r="DU12" s="216">
        <f t="shared" ca="1" si="55"/>
        <v>71700.255026444182</v>
      </c>
      <c r="DV12" s="216">
        <f t="shared" ca="1" si="55"/>
        <v>73134.260126973066</v>
      </c>
      <c r="DW12" s="216">
        <f t="shared" ca="1" si="55"/>
        <v>74596.945329512528</v>
      </c>
      <c r="DX12" s="216">
        <f t="shared" ca="1" si="55"/>
        <v>76088.884236102778</v>
      </c>
      <c r="DY12" s="216">
        <f t="shared" ca="1" si="55"/>
        <v>77610.66192082483</v>
      </c>
      <c r="DZ12" s="216">
        <f t="shared" ca="1" si="55"/>
        <v>79162.875159241332</v>
      </c>
      <c r="EA12" s="216">
        <f t="shared" ca="1" si="55"/>
        <v>80746.132662426156</v>
      </c>
      <c r="EB12" s="216">
        <f t="shared" ca="1" si="55"/>
        <v>82361.055315674676</v>
      </c>
      <c r="EC12" s="216">
        <f t="shared" ca="1" si="55"/>
        <v>84008.276421988165</v>
      </c>
      <c r="ED12" s="216">
        <f t="shared" ca="1" si="55"/>
        <v>85688.441950427936</v>
      </c>
    </row>
    <row r="13" spans="1:134" x14ac:dyDescent="0.2">
      <c r="B13" s="221" t="s">
        <v>255</v>
      </c>
      <c r="C13" s="242">
        <f>'Base Case 5 - Forecasts'!C117/1000000</f>
        <v>0</v>
      </c>
      <c r="D13" s="242">
        <f ca="1">'Base Case 5 - Forecasts'!D117/1000000</f>
        <v>8097.4123709091327</v>
      </c>
      <c r="E13" s="242">
        <f ca="1">'Base Case 5 - Forecasts'!E117/1000000</f>
        <v>8397.8334148870963</v>
      </c>
      <c r="F13" s="242">
        <f ca="1">'Base Case 5 - Forecasts'!F117/1000000</f>
        <v>8599.2341930935381</v>
      </c>
      <c r="G13" s="242">
        <f ca="1">'Base Case 5 - Forecasts'!G117/1000000</f>
        <v>8802.8786787514746</v>
      </c>
      <c r="H13" s="242">
        <f ca="1">'Base Case 5 - Forecasts'!H117/1000000</f>
        <v>9008.7874048414233</v>
      </c>
      <c r="I13" s="242">
        <f ca="1">'Base Case 5 - Forecasts'!I117/1000000</f>
        <v>9216.9810756694842</v>
      </c>
      <c r="J13" s="242">
        <f ca="1">'Base Case 5 - Forecasts'!J117/1000000</f>
        <v>9427.4805682218903</v>
      </c>
      <c r="K13" s="242">
        <f ca="1">'Base Case 5 - Forecasts'!K117/1000000</f>
        <v>9640.3069335298733</v>
      </c>
      <c r="L13" s="242">
        <f ca="1">'Base Case 5 - Forecasts'!L117/1000000</f>
        <v>9855.4813980450126</v>
      </c>
      <c r="M13" s="242">
        <f ca="1">'Base Case 5 - Forecasts'!M117/1000000</f>
        <v>10073.025365024998</v>
      </c>
      <c r="N13" s="242">
        <f ca="1">'Base Case 5 - Forecasts'!N117/1000000</f>
        <v>10270.787651849107</v>
      </c>
      <c r="O13" s="242">
        <f ca="1">'Base Case 5 - Forecasts'!O117/1000000</f>
        <v>10539.432308715408</v>
      </c>
      <c r="P13" s="242">
        <f ca="1">'Base Case 5 - Forecasts'!P117/1000000</f>
        <v>10810.181690464991</v>
      </c>
      <c r="Q13" s="242">
        <f ca="1">'Base Case 5 - Forecasts'!Q117/1000000</f>
        <v>11083.048863753631</v>
      </c>
      <c r="R13" s="242">
        <f ca="1">'Base Case 5 - Forecasts'!R117/1000000</f>
        <v>11358.046968410516</v>
      </c>
      <c r="S13" s="242">
        <f ca="1">'Base Case 5 - Forecasts'!S117/1000000</f>
        <v>11635.189217824725</v>
      </c>
      <c r="T13" s="242">
        <f ca="1">'Base Case 5 - Forecasts'!T117/1000000</f>
        <v>11914.488899333677</v>
      </c>
      <c r="U13" s="242">
        <f ca="1">'Base Case 5 - Forecasts'!U117/1000000</f>
        <v>12195.959374613563</v>
      </c>
      <c r="V13" s="242">
        <f ca="1">'Base Case 5 - Forecasts'!V117/1000000</f>
        <v>12479.614080071757</v>
      </c>
      <c r="W13" s="242">
        <f ca="1">'Base Case 5 - Forecasts'!W117/1000000</f>
        <v>12765.466527241208</v>
      </c>
      <c r="X13" s="242">
        <f ca="1">'Base Case 5 - Forecasts'!X117/1000000</f>
        <v>13025.681097458932</v>
      </c>
      <c r="Y13" s="242">
        <f ca="1">'Base Case 5 - Forecasts'!Y117/1000000</f>
        <v>13385.728699729227</v>
      </c>
      <c r="Z13" s="242">
        <f ca="1">'Base Case 5 - Forecasts'!Z117/1000000</f>
        <v>13747.246003367294</v>
      </c>
      <c r="AA13" s="242">
        <f ca="1">'Base Case 5 - Forecasts'!AA117/1000000</f>
        <v>14110.237625196442</v>
      </c>
      <c r="AB13" s="242">
        <f ca="1">'Base Case 5 - Forecasts'!AB117/1000000</f>
        <v>14474.708195017289</v>
      </c>
      <c r="AC13" s="242">
        <f ca="1">'Base Case 5 - Forecasts'!AC117/1000000</f>
        <v>14840.66235564206</v>
      </c>
      <c r="AD13" s="242">
        <f ca="1">'Base Case 5 - Forecasts'!AD117/1000000</f>
        <v>15208.10476292895</v>
      </c>
      <c r="AE13" s="242">
        <f ca="1">'Base Case 5 - Forecasts'!AE117/1000000</f>
        <v>15577.040085816601</v>
      </c>
      <c r="AF13" s="242">
        <f ca="1">'Base Case 5 - Forecasts'!AF117/1000000</f>
        <v>15947.473006358647</v>
      </c>
      <c r="AG13" s="242">
        <f ca="1">'Base Case 5 - Forecasts'!AG117/1000000</f>
        <v>16319.408219758361</v>
      </c>
      <c r="AH13" s="242">
        <f ca="1">'Base Case 5 - Forecasts'!AH117/1000000</f>
        <v>16659.435815315133</v>
      </c>
      <c r="AI13" s="242">
        <f ca="1">'Base Case 5 - Forecasts'!AI117/1000000</f>
        <v>17145.229368238764</v>
      </c>
      <c r="AJ13" s="242">
        <f ca="1">'Base Case 5 - Forecasts'!AJ117/1000000</f>
        <v>17631.135874342293</v>
      </c>
      <c r="AK13" s="242">
        <f ca="1">'Base Case 5 - Forecasts'!AK117/1000000</f>
        <v>18117.155353349266</v>
      </c>
      <c r="AL13" s="242">
        <f ca="1">'Base Case 5 - Forecasts'!AL117/1000000</f>
        <v>18603.287824986273</v>
      </c>
      <c r="AM13" s="242">
        <f ca="1">'Base Case 5 - Forecasts'!AM117/1000000</f>
        <v>19089.533308982995</v>
      </c>
      <c r="AN13" s="242">
        <f ca="1">'Base Case 5 - Forecasts'!AN117/1000000</f>
        <v>19575.891825072165</v>
      </c>
      <c r="AO13" s="242">
        <f ca="1">'Base Case 5 - Forecasts'!AO117/1000000</f>
        <v>20062.363392989573</v>
      </c>
      <c r="AP13" s="242">
        <f ca="1">'Base Case 5 - Forecasts'!AP117/1000000</f>
        <v>20548.948032474087</v>
      </c>
      <c r="AQ13" s="242">
        <f ca="1">'Base Case 5 - Forecasts'!AQ117/1000000</f>
        <v>21035.645763267614</v>
      </c>
      <c r="AR13" s="242">
        <f ca="1">'Base Case 5 - Forecasts'!AR117/1000000</f>
        <v>21487.157794837822</v>
      </c>
      <c r="AS13" s="242">
        <f ca="1">'Base Case 5 - Forecasts'!AS117/1000000</f>
        <v>22137.571424040441</v>
      </c>
      <c r="AT13" s="242">
        <f ca="1">'Base Case 5 - Forecasts'!AT117/1000000</f>
        <v>22785.952968292062</v>
      </c>
      <c r="AU13" s="242">
        <f ca="1">'Base Case 5 - Forecasts'!AU117/1000000</f>
        <v>23432.30711032384</v>
      </c>
      <c r="AV13" s="242">
        <f ca="1">'Base Case 5 - Forecasts'!AV117/1000000</f>
        <v>24076.638523314312</v>
      </c>
      <c r="AW13" s="242">
        <f ca="1">'Base Case 5 - Forecasts'!AW117/1000000</f>
        <v>24718.951870907586</v>
      </c>
      <c r="AX13" s="242">
        <f ca="1">'Base Case 5 - Forecasts'!AX117/1000000</f>
        <v>25359.251807231587</v>
      </c>
      <c r="AY13" s="242">
        <f ca="1">'Base Case 5 - Forecasts'!AY117/1000000</f>
        <v>25997.542976916207</v>
      </c>
      <c r="AZ13" s="242">
        <f ca="1">'Base Case 5 - Forecasts'!AZ117/1000000</f>
        <v>26633.830015111489</v>
      </c>
      <c r="BA13" s="242">
        <f ca="1">'Base Case 5 - Forecasts'!BA117/1000000</f>
        <v>27268.11754750567</v>
      </c>
      <c r="BB13" s="242">
        <f ca="1">'Base Case 5 - Forecasts'!BB117/1000000</f>
        <v>27855.901450082762</v>
      </c>
      <c r="BC13" s="242">
        <f ca="1">'Base Case 5 - Forecasts'!BC117/1000000</f>
        <v>28682.021189591051</v>
      </c>
      <c r="BD13" s="242">
        <f ca="1">'Base Case 5 - Forecasts'!BD117/1000000</f>
        <v>29502.720925609137</v>
      </c>
      <c r="BE13" s="242">
        <f ca="1">'Base Case 5 - Forecasts'!BE117/1000000</f>
        <v>30318.026418040005</v>
      </c>
      <c r="BF13" s="242">
        <f ca="1">'Base Case 5 - Forecasts'!BF117/1000000</f>
        <v>31127.963318864939</v>
      </c>
      <c r="BG13" s="242">
        <f ca="1">'Base Case 5 - Forecasts'!BG117/1000000</f>
        <v>31932.557172566012</v>
      </c>
      <c r="BH13" s="242">
        <f ca="1">'Base Case 5 - Forecasts'!BH117/1000000</f>
        <v>32731.833416547037</v>
      </c>
      <c r="BI13" s="242">
        <f ca="1">'Base Case 5 - Forecasts'!BI117/1000000</f>
        <v>33525.817381552748</v>
      </c>
      <c r="BJ13" s="242">
        <f ca="1">'Base Case 5 - Forecasts'!BJ117/1000000</f>
        <v>34314.534292086755</v>
      </c>
      <c r="BK13" s="242">
        <f ca="1">'Base Case 5 - Forecasts'!BK117/1000000</f>
        <v>35098.009266827554</v>
      </c>
      <c r="BL13" s="242">
        <f ca="1">'Base Case 5 - Forecasts'!BL117/1000000</f>
        <v>35822.648639382169</v>
      </c>
      <c r="BM13" s="242">
        <f ca="1">'Base Case 5 - Forecasts'!BM117/1000000</f>
        <v>36769.543085937345</v>
      </c>
      <c r="BN13" s="242">
        <f ca="1">'Base Case 5 - Forecasts'!BN117/1000000</f>
        <v>37706.953594726081</v>
      </c>
      <c r="BO13" s="242">
        <f ca="1">'Base Case 5 - Forecasts'!BO117/1000000</f>
        <v>38634.947448538645</v>
      </c>
      <c r="BP13" s="242">
        <f ca="1">'Base Case 5 - Forecasts'!BP117/1000000</f>
        <v>39553.591511535538</v>
      </c>
      <c r="BQ13" s="242">
        <f ca="1">'Base Case 5 - Forecasts'!BQ117/1000000</f>
        <v>40462.952231676747</v>
      </c>
      <c r="BR13" s="242">
        <f ca="1">'Base Case 5 - Forecasts'!BR117/1000000</f>
        <v>41363.095643137211</v>
      </c>
      <c r="BS13" s="242">
        <f ca="1">'Base Case 5 - Forecasts'!BS117/1000000</f>
        <v>42254.087368709079</v>
      </c>
      <c r="BT13" s="242">
        <f ca="1">'Base Case 5 - Forecasts'!BT117/1000000</f>
        <v>43135.992622190599</v>
      </c>
      <c r="BU13" s="242">
        <f ca="1">'Base Case 5 - Forecasts'!BU117/1000000</f>
        <v>44008.876210761584</v>
      </c>
      <c r="BV13" s="242">
        <f ca="1">'Base Case 5 - Forecasts'!BV117/1000000</f>
        <v>44814.428592706689</v>
      </c>
      <c r="BW13" s="242">
        <f ca="1">'Base Case 5 - Forecasts'!BW117/1000000</f>
        <v>45781.819120198466</v>
      </c>
      <c r="BX13" s="242">
        <f ca="1">'Base Case 5 - Forecasts'!BX117/1000000</f>
        <v>46736.230987685813</v>
      </c>
      <c r="BY13" s="242">
        <f ca="1">'Base Case 5 - Forecasts'!BY117/1000000</f>
        <v>47677.783688922806</v>
      </c>
      <c r="BZ13" s="242">
        <f ca="1">'Base Case 5 - Forecasts'!BZ117/1000000</f>
        <v>48606.595759303767</v>
      </c>
      <c r="CA13" s="242">
        <f ca="1">'Base Case 5 - Forecasts'!CA117/1000000</f>
        <v>49522.784783013056</v>
      </c>
      <c r="CB13" s="242">
        <f ca="1">'Base Case 5 - Forecasts'!CB117/1000000</f>
        <v>50426.467400123925</v>
      </c>
      <c r="CC13" s="242">
        <f ca="1">'Base Case 5 - Forecasts'!CC117/1000000</f>
        <v>51317.759313646486</v>
      </c>
      <c r="CD13" s="242">
        <f ca="1">'Base Case 5 - Forecasts'!CD117/1000000</f>
        <v>52196.775296525637</v>
      </c>
      <c r="CE13" s="242">
        <f ca="1">'Base Case 5 - Forecasts'!CE117/1000000</f>
        <v>53063.629198588802</v>
      </c>
      <c r="CF13" s="242">
        <f ca="1">'Base Case 5 - Forecasts'!CF117/1000000</f>
        <v>53918.433953444262</v>
      </c>
      <c r="CG13" s="242">
        <f ca="1">'Base Case 5 - Forecasts'!CG117/1000000</f>
        <v>54996.802632513143</v>
      </c>
      <c r="CH13" s="216">
        <f t="shared" ref="CH13:ED13" ca="1" si="56">CG13*$CG$6</f>
        <v>56096.738685163407</v>
      </c>
      <c r="CI13" s="216">
        <f t="shared" ca="1" si="56"/>
        <v>57218.673458866673</v>
      </c>
      <c r="CJ13" s="216">
        <f t="shared" ca="1" si="56"/>
        <v>58363.046928044008</v>
      </c>
      <c r="CK13" s="216">
        <f t="shared" ca="1" si="56"/>
        <v>59530.30786660489</v>
      </c>
      <c r="CL13" s="216">
        <f t="shared" ca="1" si="56"/>
        <v>60720.914023936988</v>
      </c>
      <c r="CM13" s="216">
        <f t="shared" ca="1" si="56"/>
        <v>61935.33230441573</v>
      </c>
      <c r="CN13" s="216">
        <f t="shared" ca="1" si="56"/>
        <v>63174.038950504044</v>
      </c>
      <c r="CO13" s="216">
        <f t="shared" ca="1" si="56"/>
        <v>64437.519729514126</v>
      </c>
      <c r="CP13" s="216">
        <f t="shared" ca="1" si="56"/>
        <v>65726.270124104412</v>
      </c>
      <c r="CQ13" s="216">
        <f t="shared" ca="1" si="56"/>
        <v>67040.795526586502</v>
      </c>
      <c r="CR13" s="216">
        <f t="shared" ca="1" si="56"/>
        <v>68381.611437118234</v>
      </c>
      <c r="CS13" s="216">
        <f t="shared" ca="1" si="56"/>
        <v>69749.243665860602</v>
      </c>
      <c r="CT13" s="216">
        <f t="shared" ca="1" si="56"/>
        <v>71144.228539177813</v>
      </c>
      <c r="CU13" s="216">
        <f t="shared" ca="1" si="56"/>
        <v>72567.11310996137</v>
      </c>
      <c r="CV13" s="216">
        <f t="shared" ca="1" si="56"/>
        <v>74018.455372160606</v>
      </c>
      <c r="CW13" s="216">
        <f t="shared" ca="1" si="56"/>
        <v>75498.82447960382</v>
      </c>
      <c r="CX13" s="216">
        <f t="shared" ca="1" si="56"/>
        <v>77008.800969195901</v>
      </c>
      <c r="CY13" s="216">
        <f t="shared" ca="1" si="56"/>
        <v>78548.976988579816</v>
      </c>
      <c r="CZ13" s="216">
        <f t="shared" ca="1" si="56"/>
        <v>80119.956528351409</v>
      </c>
      <c r="DA13" s="216">
        <f t="shared" ca="1" si="56"/>
        <v>81722.355658918445</v>
      </c>
      <c r="DB13" s="216">
        <f t="shared" ca="1" si="56"/>
        <v>83356.802772096809</v>
      </c>
      <c r="DC13" s="216">
        <f t="shared" ca="1" si="56"/>
        <v>85023.938827538746</v>
      </c>
      <c r="DD13" s="216">
        <f t="shared" ca="1" si="56"/>
        <v>86724.417604089525</v>
      </c>
      <c r="DE13" s="216">
        <f t="shared" ca="1" si="56"/>
        <v>88458.905956171322</v>
      </c>
      <c r="DF13" s="216">
        <f t="shared" ca="1" si="56"/>
        <v>90228.084075294755</v>
      </c>
      <c r="DG13" s="216">
        <f t="shared" ca="1" si="56"/>
        <v>92032.645756800659</v>
      </c>
      <c r="DH13" s="216">
        <f t="shared" ca="1" si="56"/>
        <v>93873.298671936675</v>
      </c>
      <c r="DI13" s="216">
        <f t="shared" ca="1" si="56"/>
        <v>95750.764645375413</v>
      </c>
      <c r="DJ13" s="216">
        <f t="shared" ca="1" si="56"/>
        <v>97665.779938282925</v>
      </c>
      <c r="DK13" s="216">
        <f t="shared" ca="1" si="56"/>
        <v>99619.09553704859</v>
      </c>
      <c r="DL13" s="216">
        <f t="shared" ca="1" si="56"/>
        <v>101611.47744778957</v>
      </c>
      <c r="DM13" s="216">
        <f t="shared" ca="1" si="56"/>
        <v>103643.70699674536</v>
      </c>
      <c r="DN13" s="216">
        <f t="shared" ca="1" si="56"/>
        <v>105716.58113668027</v>
      </c>
      <c r="DO13" s="216">
        <f t="shared" ca="1" si="56"/>
        <v>107830.91275941387</v>
      </c>
      <c r="DP13" s="216">
        <f t="shared" ca="1" si="56"/>
        <v>109987.53101460215</v>
      </c>
      <c r="DQ13" s="216">
        <f t="shared" ca="1" si="56"/>
        <v>112187.2816348942</v>
      </c>
      <c r="DR13" s="216">
        <f t="shared" ca="1" si="56"/>
        <v>114431.02726759209</v>
      </c>
      <c r="DS13" s="216">
        <f t="shared" ca="1" si="56"/>
        <v>116719.64781294393</v>
      </c>
      <c r="DT13" s="216">
        <f t="shared" ca="1" si="56"/>
        <v>119054.04076920281</v>
      </c>
      <c r="DU13" s="216">
        <f t="shared" ca="1" si="56"/>
        <v>121435.12158458687</v>
      </c>
      <c r="DV13" s="216">
        <f t="shared" ca="1" si="56"/>
        <v>123863.82401627861</v>
      </c>
      <c r="DW13" s="216">
        <f t="shared" ca="1" si="56"/>
        <v>126341.10049660418</v>
      </c>
      <c r="DX13" s="216">
        <f t="shared" ca="1" si="56"/>
        <v>128867.92250653627</v>
      </c>
      <c r="DY13" s="216">
        <f t="shared" ca="1" si="56"/>
        <v>131445.280956667</v>
      </c>
      <c r="DZ13" s="216">
        <f t="shared" ca="1" si="56"/>
        <v>134074.18657580036</v>
      </c>
      <c r="EA13" s="216">
        <f t="shared" ca="1" si="56"/>
        <v>136755.67030731635</v>
      </c>
      <c r="EB13" s="216">
        <f t="shared" ca="1" si="56"/>
        <v>139490.78371346268</v>
      </c>
      <c r="EC13" s="216">
        <f t="shared" ca="1" si="56"/>
        <v>142280.59938773193</v>
      </c>
      <c r="ED13" s="216">
        <f t="shared" ca="1" si="56"/>
        <v>145126.21137548657</v>
      </c>
    </row>
    <row r="14" spans="1:134" x14ac:dyDescent="0.2">
      <c r="B14" s="221"/>
    </row>
    <row r="15" spans="1:134" x14ac:dyDescent="0.2">
      <c r="B15" s="221" t="s">
        <v>256</v>
      </c>
    </row>
    <row r="16" spans="1:134" x14ac:dyDescent="0.2">
      <c r="B16" s="221" t="s">
        <v>252</v>
      </c>
      <c r="C16" s="241">
        <f>'Base Case 1 - Forecasts'!C119</f>
        <v>0</v>
      </c>
      <c r="D16" s="241">
        <f ca="1">'Base Case 1 - Forecasts'!D119</f>
        <v>6.24348011579618E-3</v>
      </c>
      <c r="E16" s="241">
        <f ca="1">'Base Case 1 - Forecasts'!E119</f>
        <v>6.1259341335620386E-3</v>
      </c>
      <c r="F16" s="241">
        <f ca="1">'Base Case 1 - Forecasts'!F119</f>
        <v>5.9356881065661879E-3</v>
      </c>
      <c r="G16" s="241">
        <f ca="1">'Base Case 1 - Forecasts'!G119</f>
        <v>5.7506966431461548E-3</v>
      </c>
      <c r="H16" s="241">
        <f ca="1">'Base Case 1 - Forecasts'!H119</f>
        <v>5.5708506650942232E-3</v>
      </c>
      <c r="I16" s="241">
        <f ca="1">'Base Case 1 - Forecasts'!I119</f>
        <v>5.3960411228460578E-3</v>
      </c>
      <c r="J16" s="241">
        <f ca="1">'Base Case 1 - Forecasts'!J119</f>
        <v>5.2261591799372962E-3</v>
      </c>
      <c r="K16" s="241">
        <f ca="1">'Base Case 1 - Forecasts'!K119</f>
        <v>5.061096382143292E-3</v>
      </c>
      <c r="L16" s="241">
        <f ca="1">'Base Case 1 - Forecasts'!L119</f>
        <v>4.9007448122539319E-3</v>
      </c>
      <c r="M16" s="241">
        <f ca="1">'Base Case 1 - Forecasts'!M119</f>
        <v>4.7449972313827636E-3</v>
      </c>
      <c r="N16" s="241">
        <f ca="1">'Base Case 1 - Forecasts'!N119</f>
        <v>4.6004392251128273E-3</v>
      </c>
      <c r="O16" s="241">
        <f ca="1">'Base Case 1 - Forecasts'!O119</f>
        <v>4.448915914209017E-3</v>
      </c>
      <c r="P16" s="241">
        <f ca="1">'Base Case 1 - Forecasts'!P119</f>
        <v>4.3021544588881097E-3</v>
      </c>
      <c r="Q16" s="241">
        <f ca="1">'Base Case 1 - Forecasts'!Q119</f>
        <v>4.1600163202731933E-3</v>
      </c>
      <c r="R16" s="241">
        <f ca="1">'Base Case 1 - Forecasts'!R119</f>
        <v>4.0223664247372405E-3</v>
      </c>
      <c r="S16" s="241">
        <f ca="1">'Base Case 1 - Forecasts'!S119</f>
        <v>3.8890731083009947E-3</v>
      </c>
      <c r="T16" s="241">
        <f ca="1">'Base Case 1 - Forecasts'!T119</f>
        <v>3.7600080599363901E-3</v>
      </c>
      <c r="U16" s="241">
        <f ca="1">'Base Case 1 - Forecasts'!U119</f>
        <v>3.6350462639519743E-3</v>
      </c>
      <c r="V16" s="241">
        <f ca="1">'Base Case 1 - Forecasts'!V119</f>
        <v>3.5140659416243963E-3</v>
      </c>
      <c r="W16" s="241">
        <f ca="1">'Base Case 1 - Forecasts'!W119</f>
        <v>3.3969484922284241E-3</v>
      </c>
      <c r="X16" s="241">
        <f ca="1">'Base Case 1 - Forecasts'!X119</f>
        <v>3.3138228152384715E-3</v>
      </c>
      <c r="Y16" s="241">
        <f ca="1">'Base Case 1 - Forecasts'!Y119</f>
        <v>3.2226187853842286E-3</v>
      </c>
      <c r="Z16" s="241">
        <f ca="1">'Base Case 1 - Forecasts'!Z119</f>
        <v>3.1338813653181167E-3</v>
      </c>
      <c r="AA16" s="241">
        <f ca="1">'Base Case 1 - Forecasts'!AA119</f>
        <v>3.0475453802190429E-3</v>
      </c>
      <c r="AB16" s="241">
        <f ca="1">'Base Case 1 - Forecasts'!AB119</f>
        <v>2.963547322323594E-3</v>
      </c>
      <c r="AC16" s="241">
        <f ca="1">'Base Case 1 - Forecasts'!AC119</f>
        <v>2.881825310306656E-3</v>
      </c>
      <c r="AD16" s="241">
        <f ca="1">'Base Case 1 - Forecasts'!AD119</f>
        <v>2.8023190495751059E-3</v>
      </c>
      <c r="AE16" s="241">
        <f ca="1">'Base Case 1 - Forecasts'!AE119</f>
        <v>2.7249697934571115E-3</v>
      </c>
      <c r="AF16" s="241">
        <f ca="1">'Base Case 1 - Forecasts'!AF119</f>
        <v>2.6497203052697556E-3</v>
      </c>
      <c r="AG16" s="241">
        <f ca="1">'Base Case 1 - Forecasts'!AG119</f>
        <v>2.5765148212479353E-3</v>
      </c>
      <c r="AH16" s="241">
        <f ca="1">'Base Case 1 - Forecasts'!AH119</f>
        <v>2.5169566768226781E-3</v>
      </c>
      <c r="AI16" s="241">
        <f ca="1">'Base Case 1 - Forecasts'!AI119</f>
        <v>2.4522890372491377E-3</v>
      </c>
      <c r="AJ16" s="241">
        <f ca="1">'Base Case 1 - Forecasts'!AJ119</f>
        <v>2.3892806382709649E-3</v>
      </c>
      <c r="AK16" s="241">
        <f ca="1">'Base Case 1 - Forecasts'!AK119</f>
        <v>2.3278889693210663E-3</v>
      </c>
      <c r="AL16" s="241">
        <f ca="1">'Base Case 1 - Forecasts'!AL119</f>
        <v>2.2680726072543478E-3</v>
      </c>
      <c r="AM16" s="241">
        <f ca="1">'Base Case 1 - Forecasts'!AM119</f>
        <v>2.2097911885790508E-3</v>
      </c>
      <c r="AN16" s="241">
        <f ca="1">'Base Case 1 - Forecasts'!AN119</f>
        <v>2.1530053823958758E-3</v>
      </c>
      <c r="AO16" s="241">
        <f ca="1">'Base Case 1 - Forecasts'!AO119</f>
        <v>2.0976768640268823E-3</v>
      </c>
      <c r="AP16" s="241">
        <f ca="1">'Base Case 1 - Forecasts'!AP119</f>
        <v>2.0437682893166306E-3</v>
      </c>
      <c r="AQ16" s="241">
        <f ca="1">'Base Case 1 - Forecasts'!AQ119</f>
        <v>1.9912432695884542E-3</v>
      </c>
      <c r="AR16" s="241">
        <f ca="1">'Base Case 1 - Forecasts'!AR119</f>
        <v>1.9436465314249486E-3</v>
      </c>
      <c r="AS16" s="241">
        <f ca="1">'Base Case 1 - Forecasts'!AS119</f>
        <v>1.8934972773863273E-3</v>
      </c>
      <c r="AT16" s="241">
        <f ca="1">'Base Case 1 - Forecasts'!AT119</f>
        <v>1.8446401674033159E-3</v>
      </c>
      <c r="AU16" s="241">
        <f ca="1">'Base Case 1 - Forecasts'!AU119</f>
        <v>1.7970419509146112E-3</v>
      </c>
      <c r="AV16" s="241">
        <f ca="1">'Base Case 1 - Forecasts'!AV119</f>
        <v>1.7506702319662574E-3</v>
      </c>
      <c r="AW16" s="241">
        <f ca="1">'Base Case 1 - Forecasts'!AW119</f>
        <v>1.7054934472710626E-3</v>
      </c>
      <c r="AX16" s="241">
        <f ca="1">'Base Case 1 - Forecasts'!AX119</f>
        <v>1.6614808448307166E-3</v>
      </c>
      <c r="AY16" s="241">
        <f ca="1">'Base Case 1 - Forecasts'!AY119</f>
        <v>1.6186024631061869E-3</v>
      </c>
      <c r="AZ16" s="241">
        <f ca="1">'Base Case 1 - Forecasts'!AZ119</f>
        <v>1.5768291107223474E-3</v>
      </c>
      <c r="BA16" s="241">
        <f ca="1">'Base Case 1 - Forecasts'!BA119</f>
        <v>1.5361323466931498E-3</v>
      </c>
      <c r="BB16" s="241">
        <f ca="1">'Base Case 1 - Forecasts'!BB119</f>
        <v>1.4993957849169506E-3</v>
      </c>
      <c r="BC16" s="241">
        <f ca="1">'Base Case 1 - Forecasts'!BC119</f>
        <v>1.4607201743078611E-3</v>
      </c>
      <c r="BD16" s="241">
        <f ca="1">'Base Case 1 - Forecasts'!BD119</f>
        <v>1.4230299980817144E-3</v>
      </c>
      <c r="BE16" s="241">
        <f ca="1">'Base Case 1 - Forecasts'!BE119</f>
        <v>1.3863003962734282E-3</v>
      </c>
      <c r="BF16" s="241">
        <f ca="1">'Base Case 1 - Forecasts'!BF119</f>
        <v>1.3505071309381734E-3</v>
      </c>
      <c r="BG16" s="241">
        <f ca="1">'Base Case 1 - Forecasts'!BG119</f>
        <v>1.3156265706949426E-3</v>
      </c>
      <c r="BH16" s="241">
        <f ca="1">'Base Case 1 - Forecasts'!BH119</f>
        <v>1.2816356756519371E-3</v>
      </c>
      <c r="BI16" s="241">
        <f ca="1">'Base Case 1 - Forecasts'!BI119</f>
        <v>1.2485119827043856E-3</v>
      </c>
      <c r="BJ16" s="241">
        <f ca="1">'Base Case 1 - Forecasts'!BJ119</f>
        <v>1.2162335911956497E-3</v>
      </c>
      <c r="BK16" s="241">
        <f ca="1">'Base Case 1 - Forecasts'!BK119</f>
        <v>1.1847791489326706E-3</v>
      </c>
      <c r="BL16" s="241">
        <f ca="1">'Base Case 1 - Forecasts'!BL119</f>
        <v>1.155384522531847E-3</v>
      </c>
      <c r="BM16" s="241">
        <f ca="1">'Base Case 1 - Forecasts'!BM119</f>
        <v>1.124798338485554E-3</v>
      </c>
      <c r="BN16" s="241">
        <f ca="1">'Base Case 1 - Forecasts'!BN119</f>
        <v>1.0949974980043757E-3</v>
      </c>
      <c r="BO16" s="241">
        <f ca="1">'Base Case 1 - Forecasts'!BO119</f>
        <v>1.0659622767957941E-3</v>
      </c>
      <c r="BP16" s="241">
        <f ca="1">'Base Case 1 - Forecasts'!BP119</f>
        <v>1.0376734377382782E-3</v>
      </c>
      <c r="BQ16" s="241">
        <f ca="1">'Base Case 1 - Forecasts'!BQ119</f>
        <v>1.0101122190052292E-3</v>
      </c>
      <c r="BR16" s="241">
        <f ca="1">'Base Case 1 - Forecasts'!BR119</f>
        <v>9.8326032247539417E-4</v>
      </c>
      <c r="BS16" s="241">
        <f ca="1">'Base Case 1 - Forecasts'!BS119</f>
        <v>9.5709990242291102E-4</v>
      </c>
      <c r="BT16" s="241">
        <f ca="1">'Base Case 1 - Forecasts'!BT119</f>
        <v>9.3161355448028154E-4</v>
      </c>
      <c r="BU16" s="241">
        <f ca="1">'Base Case 1 - Forecasts'!BU119</f>
        <v>9.067843048677556E-4</v>
      </c>
      <c r="BV16" s="241">
        <f ca="1">'Base Case 1 - Forecasts'!BV119</f>
        <v>8.831519771115336E-4</v>
      </c>
      <c r="BW16" s="241">
        <f ca="1">'Base Case 1 - Forecasts'!BW119</f>
        <v>8.6016510379107293E-4</v>
      </c>
      <c r="BX16" s="241">
        <f ca="1">'Base Case 1 - Forecasts'!BX119</f>
        <v>8.37756498732187E-4</v>
      </c>
      <c r="BY16" s="241">
        <f ca="1">'Base Case 1 - Forecasts'!BY119</f>
        <v>8.1591196289620873E-4</v>
      </c>
      <c r="BZ16" s="241">
        <f ca="1">'Base Case 1 - Forecasts'!BZ119</f>
        <v>7.9461763963567143E-4</v>
      </c>
      <c r="CA16" s="241">
        <f ca="1">'Base Case 1 - Forecasts'!CA119</f>
        <v>7.7386000655323833E-4</v>
      </c>
      <c r="CB16" s="241">
        <f ca="1">'Base Case 1 - Forecasts'!CB119</f>
        <v>7.5362586755204177E-4</v>
      </c>
      <c r="CC16" s="241">
        <f ca="1">'Base Case 1 - Forecasts'!CC119</f>
        <v>7.3390234507297229E-4</v>
      </c>
      <c r="CD16" s="241">
        <f ca="1">'Base Case 1 - Forecasts'!CD119</f>
        <v>7.1467687251456464E-4</v>
      </c>
      <c r="CE16" s="241">
        <f ca="1">'Base Case 1 - Forecasts'!CE119</f>
        <v>6.9593718683121997E-4</v>
      </c>
      <c r="CF16" s="241">
        <f ca="1">'Base Case 1 - Forecasts'!CF119</f>
        <v>6.7767132130561246E-4</v>
      </c>
    </row>
    <row r="17" spans="2:134" x14ac:dyDescent="0.2">
      <c r="B17" s="221" t="s">
        <v>253</v>
      </c>
      <c r="C17" s="241">
        <f>'Base Case 2 - Forecasts'!C119</f>
        <v>0</v>
      </c>
      <c r="D17" s="241">
        <f ca="1">'Base Case 2 - Forecasts'!D119</f>
        <v>6.24348011579618E-3</v>
      </c>
      <c r="E17" s="241">
        <f ca="1">'Base Case 2 - Forecasts'!E119</f>
        <v>6.2221143019543668E-3</v>
      </c>
      <c r="F17" s="241">
        <f ca="1">'Base Case 2 - Forecasts'!F119</f>
        <v>6.134269790834832E-3</v>
      </c>
      <c r="G17" s="241">
        <f ca="1">'Base Case 2 - Forecasts'!G119</f>
        <v>6.0467874696416794E-3</v>
      </c>
      <c r="H17" s="241">
        <f ca="1">'Base Case 2 - Forecasts'!H119</f>
        <v>5.9597078763500549E-3</v>
      </c>
      <c r="I17" s="241">
        <f ca="1">'Base Case 2 - Forecasts'!I119</f>
        <v>5.8730691964069548E-3</v>
      </c>
      <c r="J17" s="241">
        <f ca="1">'Base Case 2 - Forecasts'!J119</f>
        <v>5.7869073576515594E-3</v>
      </c>
      <c r="K17" s="241">
        <f ca="1">'Base Case 2 - Forecasts'!K119</f>
        <v>5.7012561218902106E-3</v>
      </c>
      <c r="L17" s="241">
        <f ca="1">'Base Case 2 - Forecasts'!L119</f>
        <v>5.6161471732358199E-3</v>
      </c>
      <c r="M17" s="241">
        <f ca="1">'Base Case 2 - Forecasts'!M119</f>
        <v>5.5316102033180501E-3</v>
      </c>
      <c r="N17" s="241">
        <f ca="1">'Base Case 2 - Forecasts'!N119</f>
        <v>5.483315420513322E-3</v>
      </c>
      <c r="O17" s="241">
        <f ca="1">'Base Case 2 - Forecasts'!O119</f>
        <v>5.4354875476927585E-3</v>
      </c>
      <c r="P17" s="241">
        <f ca="1">'Base Case 2 - Forecasts'!P119</f>
        <v>5.3874251274737784E-3</v>
      </c>
      <c r="Q17" s="241">
        <f ca="1">'Base Case 2 - Forecasts'!Q119</f>
        <v>5.3391557851972552E-3</v>
      </c>
      <c r="R17" s="241">
        <f ca="1">'Base Case 2 - Forecasts'!R119</f>
        <v>5.2907061522647764E-3</v>
      </c>
      <c r="S17" s="241">
        <f ca="1">'Base Case 2 - Forecasts'!S119</f>
        <v>5.2421018945107032E-3</v>
      </c>
      <c r="T17" s="241">
        <f ca="1">'Base Case 2 - Forecasts'!T119</f>
        <v>5.1933677398434165E-3</v>
      </c>
      <c r="U17" s="241">
        <f ca="1">'Base Case 2 - Forecasts'!U119</f>
        <v>5.1445275051735647E-3</v>
      </c>
      <c r="V17" s="241">
        <f ca="1">'Base Case 2 - Forecasts'!V119</f>
        <v>5.0956041226466013E-3</v>
      </c>
      <c r="W17" s="241">
        <f ca="1">'Base Case 2 - Forecasts'!W119</f>
        <v>5.046619665196558E-3</v>
      </c>
      <c r="X17" s="241">
        <f ca="1">'Base Case 2 - Forecasts'!X119</f>
        <v>5.0096419380695452E-3</v>
      </c>
      <c r="Y17" s="241">
        <f ca="1">'Base Case 2 - Forecasts'!Y119</f>
        <v>4.9670214166330062E-3</v>
      </c>
      <c r="Z17" s="241">
        <f ca="1">'Base Case 2 - Forecasts'!Z119</f>
        <v>4.9243796257078974E-3</v>
      </c>
      <c r="AA17" s="241">
        <f ca="1">'Base Case 2 - Forecasts'!AA119</f>
        <v>4.8817299985567178E-3</v>
      </c>
      <c r="AB17" s="241">
        <f ca="1">'Base Case 2 - Forecasts'!AB119</f>
        <v>4.8390855110264823E-3</v>
      </c>
      <c r="AC17" s="241">
        <f ca="1">'Base Case 2 - Forecasts'!AC119</f>
        <v>4.7964586933374525E-3</v>
      </c>
      <c r="AD17" s="241">
        <f ca="1">'Base Case 2 - Forecasts'!AD119</f>
        <v>4.7538616416011739E-3</v>
      </c>
      <c r="AE17" s="241">
        <f ca="1">'Base Case 2 - Forecasts'!AE119</f>
        <v>4.711306029073643E-3</v>
      </c>
      <c r="AF17" s="241">
        <f ca="1">'Base Case 2 - Forecasts'!AF119</f>
        <v>4.6688031171493545E-3</v>
      </c>
      <c r="AG17" s="241">
        <f ca="1">'Base Case 2 - Forecasts'!AG119</f>
        <v>4.6263637661017668E-3</v>
      </c>
      <c r="AH17" s="241">
        <f ca="1">'Base Case 2 - Forecasts'!AH119</f>
        <v>4.5866668575391002E-3</v>
      </c>
      <c r="AI17" s="241">
        <f ca="1">'Base Case 2 - Forecasts'!AI119</f>
        <v>4.5370989053603152E-3</v>
      </c>
      <c r="AJ17" s="241">
        <f ca="1">'Base Case 2 - Forecasts'!AJ119</f>
        <v>4.4879079253837047E-3</v>
      </c>
      <c r="AK17" s="241">
        <f ca="1">'Base Case 2 - Forecasts'!AK119</f>
        <v>4.4390951410985856E-3</v>
      </c>
      <c r="AL17" s="241">
        <f ca="1">'Base Case 2 - Forecasts'!AL119</f>
        <v>4.3906616301568743E-3</v>
      </c>
      <c r="AM17" s="241">
        <f ca="1">'Base Case 2 - Forecasts'!AM119</f>
        <v>4.3426083289001566E-3</v>
      </c>
      <c r="AN17" s="241">
        <f ca="1">'Base Case 2 - Forecasts'!AN119</f>
        <v>4.2949360367762627E-3</v>
      </c>
      <c r="AO17" s="241">
        <f ca="1">'Base Case 2 - Forecasts'!AO119</f>
        <v>4.2476454206477887E-3</v>
      </c>
      <c r="AP17" s="241">
        <f ca="1">'Base Case 2 - Forecasts'!AP119</f>
        <v>4.2007370189949345E-3</v>
      </c>
      <c r="AQ17" s="241">
        <f ca="1">'Base Case 2 - Forecasts'!AQ119</f>
        <v>4.1542112460149737E-3</v>
      </c>
      <c r="AR17" s="241">
        <f ca="1">'Base Case 2 - Forecasts'!AR119</f>
        <v>4.105987400558753E-3</v>
      </c>
      <c r="AS17" s="241">
        <f ca="1">'Base Case 2 - Forecasts'!AS119</f>
        <v>4.0465063224656055E-3</v>
      </c>
      <c r="AT17" s="241">
        <f ca="1">'Base Case 2 - Forecasts'!AT119</f>
        <v>3.9878569581654772E-3</v>
      </c>
      <c r="AU17" s="241">
        <f ca="1">'Base Case 2 - Forecasts'!AU119</f>
        <v>3.9300282887749904E-3</v>
      </c>
      <c r="AV17" s="241">
        <f ca="1">'Base Case 2 - Forecasts'!AV119</f>
        <v>3.873009428488801E-3</v>
      </c>
      <c r="AW17" s="241">
        <f ca="1">'Base Case 2 - Forecasts'!AW119</f>
        <v>3.8167896232601259E-3</v>
      </c>
      <c r="AX17" s="241">
        <f ca="1">'Base Case 2 - Forecasts'!AX119</f>
        <v>3.7613582494873147E-3</v>
      </c>
      <c r="AY17" s="241">
        <f ca="1">'Base Case 2 - Forecasts'!AY119</f>
        <v>3.7067048127066311E-3</v>
      </c>
      <c r="AZ17" s="241">
        <f ca="1">'Base Case 2 - Forecasts'!AZ119</f>
        <v>3.6528189462914562E-3</v>
      </c>
      <c r="BA17" s="241">
        <f ca="1">'Base Case 2 - Forecasts'!BA119</f>
        <v>3.5996904101580399E-3</v>
      </c>
      <c r="BB17" s="241">
        <f ca="1">'Base Case 2 - Forecasts'!BB119</f>
        <v>3.5480931489181989E-3</v>
      </c>
      <c r="BC17" s="241">
        <f ca="1">'Base Case 2 - Forecasts'!BC119</f>
        <v>3.4885724000978647E-3</v>
      </c>
      <c r="BD17" s="241">
        <f ca="1">'Base Case 2 - Forecasts'!BD119</f>
        <v>3.4300500021934065E-3</v>
      </c>
      <c r="BE17" s="241">
        <f ca="1">'Base Case 2 - Forecasts'!BE119</f>
        <v>3.372509212017641E-3</v>
      </c>
      <c r="BF17" s="241">
        <f ca="1">'Base Case 2 - Forecasts'!BF119</f>
        <v>3.3159335671410928E-3</v>
      </c>
      <c r="BG17" s="241">
        <f ca="1">'Base Case 2 - Forecasts'!BG119</f>
        <v>3.2603068811847967E-3</v>
      </c>
      <c r="BH17" s="241">
        <f ca="1">'Base Case 2 - Forecasts'!BH119</f>
        <v>3.2056132391920082E-3</v>
      </c>
      <c r="BI17" s="241">
        <f ca="1">'Base Case 2 - Forecasts'!BI119</f>
        <v>3.1518369930775086E-3</v>
      </c>
      <c r="BJ17" s="241">
        <f ca="1">'Base Case 2 - Forecasts'!BJ119</f>
        <v>3.098962757153185E-3</v>
      </c>
      <c r="BK17" s="241">
        <f ca="1">'Base Case 2 - Forecasts'!BK119</f>
        <v>3.0469754037286256E-3</v>
      </c>
      <c r="BL17" s="241">
        <f ca="1">'Base Case 2 - Forecasts'!BL119</f>
        <v>2.9960302713631566E-3</v>
      </c>
      <c r="BM17" s="241">
        <f ca="1">'Base Case 2 - Forecasts'!BM119</f>
        <v>2.9406158993425572E-3</v>
      </c>
      <c r="BN17" s="241">
        <f ca="1">'Base Case 2 - Forecasts'!BN119</f>
        <v>2.8862189732412041E-3</v>
      </c>
      <c r="BO17" s="241">
        <f ca="1">'Base Case 2 - Forecasts'!BO119</f>
        <v>2.8328209279785657E-3</v>
      </c>
      <c r="BP17" s="241">
        <f ca="1">'Base Case 2 - Forecasts'!BP119</f>
        <v>2.7804035354201469E-3</v>
      </c>
      <c r="BQ17" s="241">
        <f ca="1">'Base Case 2 - Forecasts'!BQ119</f>
        <v>2.7289488982904235E-3</v>
      </c>
      <c r="BR17" s="241">
        <f ca="1">'Base Case 2 - Forecasts'!BR119</f>
        <v>2.6784394441952981E-3</v>
      </c>
      <c r="BS17" s="241">
        <f ca="1">'Base Case 2 - Forecasts'!BS119</f>
        <v>2.6288579197521074E-3</v>
      </c>
      <c r="BT17" s="241">
        <f ca="1">'Base Case 2 - Forecasts'!BT119</f>
        <v>2.5801873848252609E-3</v>
      </c>
      <c r="BU17" s="241">
        <f ca="1">'Base Case 2 - Forecasts'!BU119</f>
        <v>2.5324112068656145E-3</v>
      </c>
      <c r="BV17" s="241">
        <f ca="1">'Base Case 2 - Forecasts'!BV119</f>
        <v>2.4857656021277635E-3</v>
      </c>
      <c r="BW17" s="241">
        <f ca="1">'Base Case 2 - Forecasts'!BW119</f>
        <v>2.4376061044466932E-3</v>
      </c>
      <c r="BX17" s="241">
        <f ca="1">'Base Case 2 - Forecasts'!BX119</f>
        <v>2.3903633675977851E-3</v>
      </c>
      <c r="BY17" s="241">
        <f ca="1">'Base Case 2 - Forecasts'!BY119</f>
        <v>2.3440201778552661E-3</v>
      </c>
      <c r="BZ17" s="241">
        <f ca="1">'Base Case 2 - Forecasts'!BZ119</f>
        <v>2.2985596411800916E-3</v>
      </c>
      <c r="CA17" s="241">
        <f ca="1">'Base Case 2 - Forecasts'!CA119</f>
        <v>2.2539651773360006E-3</v>
      </c>
      <c r="CB17" s="241">
        <f ca="1">'Base Case 2 - Forecasts'!CB119</f>
        <v>2.2102205141130518E-3</v>
      </c>
      <c r="CC17" s="241">
        <f ca="1">'Base Case 2 - Forecasts'!CC119</f>
        <v>2.1673096816566908E-3</v>
      </c>
      <c r="CD17" s="241">
        <f ca="1">'Base Case 2 - Forecasts'!CD119</f>
        <v>2.1252170069004555E-3</v>
      </c>
      <c r="CE17" s="241">
        <f ca="1">'Base Case 2 - Forecasts'!CE119</f>
        <v>2.0839271081004025E-3</v>
      </c>
      <c r="CF17" s="241">
        <f ca="1">'Base Case 2 - Forecasts'!CF119</f>
        <v>2.0434248894694298E-3</v>
      </c>
    </row>
    <row r="18" spans="2:134" x14ac:dyDescent="0.2">
      <c r="B18" s="221" t="s">
        <v>254</v>
      </c>
      <c r="C18" s="241">
        <f>'Base Case 3 - Forecasts'!C119</f>
        <v>0</v>
      </c>
      <c r="D18" s="241">
        <f ca="1">'Base Case 3 - Forecasts'!D119</f>
        <v>6.24348011579618E-3</v>
      </c>
      <c r="E18" s="241">
        <f ca="1">'Base Case 3 - Forecasts'!E119</f>
        <v>6.2768827397543274E-3</v>
      </c>
      <c r="F18" s="241">
        <f ca="1">'Base Case 3 - Forecasts'!F119</f>
        <v>6.2534623275136798E-3</v>
      </c>
      <c r="G18" s="241">
        <f ca="1">'Base Case 3 - Forecasts'!G119</f>
        <v>6.2286916586645862E-3</v>
      </c>
      <c r="H18" s="241">
        <f ca="1">'Base Case 3 - Forecasts'!H119</f>
        <v>6.2026300141944215E-3</v>
      </c>
      <c r="I18" s="241">
        <f ca="1">'Base Case 3 - Forecasts'!I119</f>
        <v>6.1753349189450722E-3</v>
      </c>
      <c r="J18" s="241">
        <f ca="1">'Base Case 3 - Forecasts'!J119</f>
        <v>6.1468621867751486E-3</v>
      </c>
      <c r="K18" s="241">
        <f ca="1">'Base Case 3 - Forecasts'!K119</f>
        <v>6.1172659646432526E-3</v>
      </c>
      <c r="L18" s="241">
        <f ca="1">'Base Case 3 - Forecasts'!L119</f>
        <v>6.0865987756368659E-3</v>
      </c>
      <c r="M18" s="241">
        <f ca="1">'Base Case 3 - Forecasts'!M119</f>
        <v>6.0549115609709993E-3</v>
      </c>
      <c r="N18" s="241">
        <f ca="1">'Base Case 3 - Forecasts'!N119</f>
        <v>6.0896955154953331E-3</v>
      </c>
      <c r="O18" s="241">
        <f ca="1">'Base Case 3 - Forecasts'!O119</f>
        <v>6.1312168586962956E-3</v>
      </c>
      <c r="P18" s="241">
        <f ca="1">'Base Case 3 - Forecasts'!P119</f>
        <v>6.171706098606523E-3</v>
      </c>
      <c r="Q18" s="241">
        <f ca="1">'Base Case 3 - Forecasts'!Q119</f>
        <v>6.2111769197089328E-3</v>
      </c>
      <c r="R18" s="241">
        <f ca="1">'Base Case 3 - Forecasts'!R119</f>
        <v>6.2496428549322089E-3</v>
      </c>
      <c r="S18" s="241">
        <f ca="1">'Base Case 3 - Forecasts'!S119</f>
        <v>6.2871172871893661E-3</v>
      </c>
      <c r="T18" s="241">
        <f ca="1">'Base Case 3 - Forecasts'!T119</f>
        <v>6.3236134509014677E-3</v>
      </c>
      <c r="U18" s="241">
        <f ca="1">'Base Case 3 - Forecasts'!U119</f>
        <v>6.3591444335066704E-3</v>
      </c>
      <c r="V18" s="241">
        <f ca="1">'Base Case 3 - Forecasts'!V119</f>
        <v>6.3937231769546988E-3</v>
      </c>
      <c r="W18" s="241">
        <f ca="1">'Base Case 3 - Forecasts'!W119</f>
        <v>6.4273624791868723E-3</v>
      </c>
      <c r="X18" s="241">
        <f ca="1">'Base Case 3 - Forecasts'!X119</f>
        <v>6.4861176105941243E-3</v>
      </c>
      <c r="Y18" s="241">
        <f ca="1">'Base Case 3 - Forecasts'!Y119</f>
        <v>6.546460750705284E-3</v>
      </c>
      <c r="Z18" s="241">
        <f ca="1">'Base Case 3 - Forecasts'!Z119</f>
        <v>6.6062382990226482E-3</v>
      </c>
      <c r="AA18" s="241">
        <f ca="1">'Base Case 3 - Forecasts'!AA119</f>
        <v>6.6654537348851848E-3</v>
      </c>
      <c r="AB18" s="241">
        <f ca="1">'Base Case 3 - Forecasts'!AB119</f>
        <v>6.7241105191515795E-3</v>
      </c>
      <c r="AC18" s="241">
        <f ca="1">'Base Case 3 - Forecasts'!AC119</f>
        <v>6.7822120942912416E-3</v>
      </c>
      <c r="AD18" s="241">
        <f ca="1">'Base Case 3 - Forecasts'!AD119</f>
        <v>6.8397618844748907E-3</v>
      </c>
      <c r="AE18" s="241">
        <f ca="1">'Base Case 3 - Forecasts'!AE119</f>
        <v>6.8967632956647221E-3</v>
      </c>
      <c r="AF18" s="241">
        <f ca="1">'Base Case 3 - Forecasts'!AF119</f>
        <v>6.9532197157041046E-3</v>
      </c>
      <c r="AG18" s="241">
        <f ca="1">'Base Case 3 - Forecasts'!AG119</f>
        <v>7.0091345144069348E-3</v>
      </c>
      <c r="AH18" s="241">
        <f ca="1">'Base Case 3 - Forecasts'!AH119</f>
        <v>7.0712850620246641E-3</v>
      </c>
      <c r="AI18" s="241">
        <f ca="1">'Base Case 3 - Forecasts'!AI119</f>
        <v>7.1401398221577657E-3</v>
      </c>
      <c r="AJ18" s="241">
        <f ca="1">'Base Case 3 - Forecasts'!AJ119</f>
        <v>7.2085316420158821E-3</v>
      </c>
      <c r="AK18" s="241">
        <f ca="1">'Base Case 3 - Forecasts'!AK119</f>
        <v>7.2764626396541405E-3</v>
      </c>
      <c r="AL18" s="241">
        <f ca="1">'Base Case 3 - Forecasts'!AL119</f>
        <v>7.3439349247008609E-3</v>
      </c>
      <c r="AM18" s="241">
        <f ca="1">'Base Case 3 - Forecasts'!AM119</f>
        <v>7.4109505983887113E-3</v>
      </c>
      <c r="AN18" s="241">
        <f ca="1">'Base Case 3 - Forecasts'!AN119</f>
        <v>7.4775117535857798E-3</v>
      </c>
      <c r="AO18" s="241">
        <f ca="1">'Base Case 3 - Forecasts'!AO119</f>
        <v>7.5436204748265089E-3</v>
      </c>
      <c r="AP18" s="241">
        <f ca="1">'Base Case 3 - Forecasts'!AP119</f>
        <v>7.6092788383425296E-3</v>
      </c>
      <c r="AQ18" s="241">
        <f ca="1">'Base Case 3 - Forecasts'!AQ119</f>
        <v>7.674488912093414E-3</v>
      </c>
      <c r="AR18" s="241">
        <f ca="1">'Base Case 3 - Forecasts'!AR119</f>
        <v>7.7352176953068147E-3</v>
      </c>
      <c r="AS18" s="241">
        <f ca="1">'Base Case 3 - Forecasts'!AS119</f>
        <v>7.7978021932728131E-3</v>
      </c>
      <c r="AT18" s="241">
        <f ca="1">'Base Case 3 - Forecasts'!AT119</f>
        <v>7.8598640668030139E-3</v>
      </c>
      <c r="AU18" s="241">
        <f ca="1">'Base Case 3 - Forecasts'!AU119</f>
        <v>7.9214061727019957E-3</v>
      </c>
      <c r="AV18" s="241">
        <f ca="1">'Base Case 3 - Forecasts'!AV119</f>
        <v>7.9824313542980196E-3</v>
      </c>
      <c r="AW18" s="241">
        <f ca="1">'Base Case 3 - Forecasts'!AW119</f>
        <v>8.0429424415019747E-3</v>
      </c>
      <c r="AX18" s="241">
        <f ca="1">'Base Case 3 - Forecasts'!AX119</f>
        <v>8.1029422508660607E-3</v>
      </c>
      <c r="AY18" s="241">
        <f ca="1">'Base Case 3 - Forecasts'!AY119</f>
        <v>8.1624335856422224E-3</v>
      </c>
      <c r="AZ18" s="241">
        <f ca="1">'Base Case 3 - Forecasts'!AZ119</f>
        <v>8.2214192358403392E-3</v>
      </c>
      <c r="BA18" s="241">
        <f ca="1">'Base Case 3 - Forecasts'!BA119</f>
        <v>8.2799019782862117E-3</v>
      </c>
      <c r="BB18" s="241">
        <f ca="1">'Base Case 3 - Forecasts'!BB119</f>
        <v>8.3362984009110706E-3</v>
      </c>
      <c r="BC18" s="241">
        <f ca="1">'Base Case 3 - Forecasts'!BC119</f>
        <v>8.3843858901125595E-3</v>
      </c>
      <c r="BD18" s="241">
        <f ca="1">'Base Case 3 - Forecasts'!BD119</f>
        <v>8.4320140371454098E-3</v>
      </c>
      <c r="BE18" s="241">
        <f ca="1">'Base Case 3 - Forecasts'!BE119</f>
        <v>8.4791855445720665E-3</v>
      </c>
      <c r="BF18" s="241">
        <f ca="1">'Base Case 3 - Forecasts'!BF119</f>
        <v>8.5259031013820482E-3</v>
      </c>
      <c r="BG18" s="241">
        <f ca="1">'Base Case 3 - Forecasts'!BG119</f>
        <v>8.5721693830549013E-3</v>
      </c>
      <c r="BH18" s="241">
        <f ca="1">'Base Case 3 - Forecasts'!BH119</f>
        <v>8.6179870516228732E-3</v>
      </c>
      <c r="BI18" s="241">
        <f ca="1">'Base Case 3 - Forecasts'!BI119</f>
        <v>8.663358755733281E-3</v>
      </c>
      <c r="BJ18" s="241">
        <f ca="1">'Base Case 3 - Forecasts'!BJ119</f>
        <v>8.7082871307106562E-3</v>
      </c>
      <c r="BK18" s="241">
        <f ca="1">'Base Case 3 - Forecasts'!BK119</f>
        <v>8.7527747986185685E-3</v>
      </c>
      <c r="BL18" s="241">
        <f ca="1">'Base Case 3 - Forecasts'!BL119</f>
        <v>8.7943752073589808E-3</v>
      </c>
      <c r="BM18" s="241">
        <f ca="1">'Base Case 3 - Forecasts'!BM119</f>
        <v>8.8290251626330467E-3</v>
      </c>
      <c r="BN18" s="241">
        <f ca="1">'Base Case 3 - Forecasts'!BN119</f>
        <v>8.8632697293893111E-3</v>
      </c>
      <c r="BO18" s="241">
        <f ca="1">'Base Case 3 - Forecasts'!BO119</f>
        <v>8.8971115479424406E-3</v>
      </c>
      <c r="BP18" s="241">
        <f ca="1">'Base Case 3 - Forecasts'!BP119</f>
        <v>8.9305532441578094E-3</v>
      </c>
      <c r="BQ18" s="241">
        <f ca="1">'Base Case 3 - Forecasts'!BQ119</f>
        <v>8.9635974295241404E-3</v>
      </c>
      <c r="BR18" s="241">
        <f ca="1">'Base Case 3 - Forecasts'!BR119</f>
        <v>8.99624670122578E-3</v>
      </c>
      <c r="BS18" s="241">
        <f ca="1">'Base Case 3 - Forecasts'!BS119</f>
        <v>9.0285036422146359E-3</v>
      </c>
      <c r="BT18" s="241">
        <f ca="1">'Base Case 3 - Forecasts'!BT119</f>
        <v>9.0603708212817578E-3</v>
      </c>
      <c r="BU18" s="241">
        <f ca="1">'Base Case 3 - Forecasts'!BU119</f>
        <v>9.0918507931285943E-3</v>
      </c>
      <c r="BV18" s="241">
        <f ca="1">'Base Case 3 - Forecasts'!BV119</f>
        <v>9.1167470554854354E-3</v>
      </c>
      <c r="BW18" s="241">
        <f ca="1">'Base Case 3 - Forecasts'!BW119</f>
        <v>9.1399229307195084E-3</v>
      </c>
      <c r="BX18" s="241">
        <f ca="1">'Base Case 3 - Forecasts'!BX119</f>
        <v>9.162694411334743E-3</v>
      </c>
      <c r="BY18" s="241">
        <f ca="1">'Base Case 3 - Forecasts'!BY119</f>
        <v>9.185064719419286E-3</v>
      </c>
      <c r="BZ18" s="241">
        <f ca="1">'Base Case 3 - Forecasts'!BZ119</f>
        <v>9.2070370560114103E-3</v>
      </c>
      <c r="CA18" s="241">
        <f ca="1">'Base Case 3 - Forecasts'!CA119</f>
        <v>9.2286146012248594E-3</v>
      </c>
      <c r="CB18" s="241">
        <f ca="1">'Base Case 3 - Forecasts'!CB119</f>
        <v>9.2498005143734595E-3</v>
      </c>
      <c r="CC18" s="241">
        <f ca="1">'Base Case 3 - Forecasts'!CC119</f>
        <v>9.2705979340949804E-3</v>
      </c>
      <c r="CD18" s="241">
        <f ca="1">'Base Case 3 - Forecasts'!CD119</f>
        <v>9.291009978474386E-3</v>
      </c>
      <c r="CE18" s="241">
        <f ca="1">'Base Case 3 - Forecasts'!CE119</f>
        <v>9.311039745166302E-3</v>
      </c>
      <c r="CF18" s="241">
        <f ca="1">'Base Case 3 - Forecasts'!CF119</f>
        <v>9.3306903115168878E-3</v>
      </c>
    </row>
    <row r="19" spans="2:134" x14ac:dyDescent="0.2">
      <c r="B19" s="221" t="s">
        <v>255</v>
      </c>
      <c r="C19" s="241">
        <f>'Base Case 5 - Forecasts'!C119</f>
        <v>0</v>
      </c>
      <c r="D19" s="241">
        <f ca="1">'Base Case 5 - Forecasts'!D119</f>
        <v>6.24348011579618E-3</v>
      </c>
      <c r="E19" s="241">
        <f ca="1">'Base Case 5 - Forecasts'!E119</f>
        <v>6.1674650528075912E-3</v>
      </c>
      <c r="F19" s="241">
        <f ca="1">'Base Case 5 - Forecasts'!F119</f>
        <v>6.0153123645545715E-3</v>
      </c>
      <c r="G19" s="241">
        <f ca="1">'Base Case 5 - Forecasts'!G119</f>
        <v>5.8651900598951732E-3</v>
      </c>
      <c r="H19" s="241">
        <f ca="1">'Base Case 5 - Forecasts'!H119</f>
        <v>5.7171906854742932E-3</v>
      </c>
      <c r="I19" s="241">
        <f ca="1">'Base Case 5 - Forecasts'!I119</f>
        <v>5.5713956500940973E-3</v>
      </c>
      <c r="J19" s="241">
        <f ca="1">'Base Case 5 - Forecasts'!J119</f>
        <v>5.4278759880986033E-3</v>
      </c>
      <c r="K19" s="241">
        <f ca="1">'Base Case 5 - Forecasts'!K119</f>
        <v>5.2866930786484084E-3</v>
      </c>
      <c r="L19" s="241">
        <f ca="1">'Base Case 5 - Forecasts'!L119</f>
        <v>5.1478993232291674E-3</v>
      </c>
      <c r="M19" s="241">
        <f ca="1">'Base Case 5 - Forecasts'!M119</f>
        <v>5.011538783618783E-3</v>
      </c>
      <c r="N19" s="241">
        <f ca="1">'Base Case 5 - Forecasts'!N119</f>
        <v>4.8847533767508297E-3</v>
      </c>
      <c r="O19" s="241">
        <f ca="1">'Base Case 5 - Forecasts'!O119</f>
        <v>4.7916361611844063E-3</v>
      </c>
      <c r="P19" s="241">
        <f ca="1">'Base Case 5 - Forecasts'!P119</f>
        <v>4.698154901195053E-3</v>
      </c>
      <c r="Q19" s="241">
        <f ca="1">'Base Case 5 - Forecasts'!Q119</f>
        <v>4.6044876205671064E-3</v>
      </c>
      <c r="R19" s="241">
        <f ca="1">'Base Case 5 - Forecasts'!R119</f>
        <v>4.5107986871444081E-3</v>
      </c>
      <c r="S19" s="241">
        <f ca="1">'Base Case 5 - Forecasts'!S119</f>
        <v>4.4172396203279E-3</v>
      </c>
      <c r="T19" s="241">
        <f ca="1">'Base Case 5 - Forecasts'!T119</f>
        <v>4.323949855828498E-3</v>
      </c>
      <c r="U19" s="241">
        <f ca="1">'Base Case 5 - Forecasts'!U119</f>
        <v>4.2310574698026021E-3</v>
      </c>
      <c r="V19" s="241">
        <f ca="1">'Base Case 5 - Forecasts'!V119</f>
        <v>4.1386798643958068E-3</v>
      </c>
      <c r="W19" s="241">
        <f ca="1">'Base Case 5 - Forecasts'!W119</f>
        <v>4.0469244166233525E-3</v>
      </c>
      <c r="X19" s="241">
        <f ca="1">'Base Case 5 - Forecasts'!X119</f>
        <v>3.992325992537793E-3</v>
      </c>
      <c r="Y19" s="241">
        <f ca="1">'Base Case 5 - Forecasts'!Y119</f>
        <v>3.9664750461302165E-3</v>
      </c>
      <c r="Z19" s="241">
        <f ca="1">'Base Case 5 - Forecasts'!Z119</f>
        <v>3.9383613894037996E-3</v>
      </c>
      <c r="AA19" s="241">
        <f ca="1">'Base Case 5 - Forecasts'!AA119</f>
        <v>3.9081510536731626E-3</v>
      </c>
      <c r="AB19" s="241">
        <f ca="1">'Base Case 5 - Forecasts'!AB119</f>
        <v>3.8760019226616472E-3</v>
      </c>
      <c r="AC19" s="241">
        <f ca="1">'Base Case 5 - Forecasts'!AC119</f>
        <v>3.8420640789736233E-3</v>
      </c>
      <c r="AD19" s="241">
        <f ca="1">'Base Case 5 - Forecasts'!AD119</f>
        <v>3.8064801368879338E-3</v>
      </c>
      <c r="AE19" s="241">
        <f ca="1">'Base Case 5 - Forecasts'!AE119</f>
        <v>3.7693855619884893E-3</v>
      </c>
      <c r="AF19" s="241">
        <f ca="1">'Base Case 5 - Forecasts'!AF119</f>
        <v>3.7309089781290862E-3</v>
      </c>
      <c r="AG19" s="241">
        <f ca="1">'Base Case 5 - Forecasts'!AG119</f>
        <v>3.6911724622114101E-3</v>
      </c>
      <c r="AH19" s="241">
        <f ca="1">'Base Case 5 - Forecasts'!AH119</f>
        <v>3.6672773726449167E-3</v>
      </c>
      <c r="AI19" s="241">
        <f ca="1">'Base Case 5 - Forecasts'!AI119</f>
        <v>3.6732484748847327E-3</v>
      </c>
      <c r="AJ19" s="241">
        <f ca="1">'Base Case 5 - Forecasts'!AJ119</f>
        <v>3.676299101302411E-3</v>
      </c>
      <c r="AK19" s="241">
        <f ca="1">'Base Case 5 - Forecasts'!AK119</f>
        <v>3.6765806094125838E-3</v>
      </c>
      <c r="AL19" s="241">
        <f ca="1">'Base Case 5 - Forecasts'!AL119</f>
        <v>3.6742383652408088E-3</v>
      </c>
      <c r="AM19" s="241">
        <f ca="1">'Base Case 5 - Forecasts'!AM119</f>
        <v>3.6694119551277139E-3</v>
      </c>
      <c r="AN19" s="241">
        <f ca="1">'Base Case 5 - Forecasts'!AN119</f>
        <v>3.6622353905004673E-3</v>
      </c>
      <c r="AO19" s="241">
        <f ca="1">'Base Case 5 - Forecasts'!AO119</f>
        <v>3.6528373058359299E-3</v>
      </c>
      <c r="AP19" s="241">
        <f ca="1">'Base Case 5 - Forecasts'!AP119</f>
        <v>3.6413411500329533E-3</v>
      </c>
      <c r="AQ19" s="241">
        <f ca="1">'Base Case 5 - Forecasts'!AQ119</f>
        <v>3.6278653714044494E-3</v>
      </c>
      <c r="AR19" s="241">
        <f ca="1">'Base Case 5 - Forecasts'!AR119</f>
        <v>3.6191901210012685E-3</v>
      </c>
      <c r="AS19" s="241">
        <f ca="1">'Base Case 5 - Forecasts'!AS119</f>
        <v>3.6416609671191891E-3</v>
      </c>
      <c r="AT19" s="241">
        <f ca="1">'Base Case 5 - Forecasts'!AT119</f>
        <v>3.6607817999799105E-3</v>
      </c>
      <c r="AU19" s="241">
        <f ca="1">'Base Case 5 - Forecasts'!AU119</f>
        <v>3.6767051962886743E-3</v>
      </c>
      <c r="AV19" s="241">
        <f ca="1">'Base Case 5 - Forecasts'!AV119</f>
        <v>3.6895782194576515E-3</v>
      </c>
      <c r="AW19" s="241">
        <f ca="1">'Base Case 5 - Forecasts'!AW119</f>
        <v>3.699542599370719E-3</v>
      </c>
      <c r="AX19" s="241">
        <f ca="1">'Base Case 5 - Forecasts'!AX119</f>
        <v>3.7067349066191532E-3</v>
      </c>
      <c r="AY19" s="241">
        <f ca="1">'Base Case 5 - Forecasts'!AY119</f>
        <v>3.7112867213720366E-3</v>
      </c>
      <c r="AZ19" s="241">
        <f ca="1">'Base Case 5 - Forecasts'!AZ119</f>
        <v>3.7133247970403925E-3</v>
      </c>
      <c r="BA19" s="241">
        <f ca="1">'Base Case 5 - Forecasts'!BA119</f>
        <v>3.7129712188895261E-3</v>
      </c>
      <c r="BB19" s="241">
        <f ca="1">'Base Case 5 - Forecasts'!BB119</f>
        <v>3.7175618160400761E-3</v>
      </c>
      <c r="BC19" s="241">
        <f ca="1">'Base Case 5 - Forecasts'!BC119</f>
        <v>3.7516756962753047E-3</v>
      </c>
      <c r="BD19" s="241">
        <f ca="1">'Base Case 5 - Forecasts'!BD119</f>
        <v>3.7822668373195607E-3</v>
      </c>
      <c r="BE19" s="241">
        <f ca="1">'Base Case 5 - Forecasts'!BE119</f>
        <v>3.8094789389493469E-3</v>
      </c>
      <c r="BF19" s="241">
        <f ca="1">'Base Case 5 - Forecasts'!BF119</f>
        <v>3.8334509611554603E-3</v>
      </c>
      <c r="BG19" s="241">
        <f ca="1">'Base Case 5 - Forecasts'!BG119</f>
        <v>3.8543172659983907E-3</v>
      </c>
      <c r="BH19" s="241">
        <f ca="1">'Base Case 5 - Forecasts'!BH119</f>
        <v>3.8722077554493367E-3</v>
      </c>
      <c r="BI19" s="241">
        <f ca="1">'Base Case 5 - Forecasts'!BI119</f>
        <v>3.8872480053263473E-3</v>
      </c>
      <c r="BJ19" s="241">
        <f ca="1">'Base Case 5 - Forecasts'!BJ119</f>
        <v>3.8995593954322732E-3</v>
      </c>
      <c r="BK19" s="241">
        <f ca="1">'Base Case 5 - Forecasts'!BK119</f>
        <v>3.9092592359982357E-3</v>
      </c>
      <c r="BL19" s="241">
        <f ca="1">'Base Case 5 - Forecasts'!BL119</f>
        <v>3.9207253693148104E-3</v>
      </c>
      <c r="BM19" s="241">
        <f ca="1">'Base Case 5 - Forecasts'!BM119</f>
        <v>3.9545193547819869E-3</v>
      </c>
      <c r="BN19" s="241">
        <f ca="1">'Base Case 5 - Forecasts'!BN119</f>
        <v>3.9849572032579659E-3</v>
      </c>
      <c r="BO19" s="241">
        <f ca="1">'Base Case 5 - Forecasts'!BO119</f>
        <v>4.0121696080894212E-3</v>
      </c>
      <c r="BP19" s="241">
        <f ca="1">'Base Case 5 - Forecasts'!BP119</f>
        <v>4.0362831500242689E-3</v>
      </c>
      <c r="BQ19" s="241">
        <f ca="1">'Base Case 5 - Forecasts'!BQ119</f>
        <v>4.0574204146150107E-3</v>
      </c>
      <c r="BR19" s="241">
        <f ca="1">'Base Case 5 - Forecasts'!BR119</f>
        <v>4.0757001064532575E-3</v>
      </c>
      <c r="BS19" s="241">
        <f ca="1">'Base Case 5 - Forecasts'!BS119</f>
        <v>4.0912371603179327E-3</v>
      </c>
      <c r="BT19" s="241">
        <f ca="1">'Base Case 5 - Forecasts'!BT119</f>
        <v>4.1041428493175085E-3</v>
      </c>
      <c r="BU19" s="241">
        <f ca="1">'Base Case 5 - Forecasts'!BU119</f>
        <v>4.1145248901045817E-3</v>
      </c>
      <c r="BV19" s="241">
        <f ca="1">'Base Case 5 - Forecasts'!BV119</f>
        <v>4.125086309833585E-3</v>
      </c>
      <c r="BW19" s="241">
        <f ca="1">'Base Case 5 - Forecasts'!BW119</f>
        <v>4.1490052374217219E-3</v>
      </c>
      <c r="BX19" s="241">
        <f ca="1">'Base Case 5 - Forecasts'!BX119</f>
        <v>4.1700415794922287E-3</v>
      </c>
      <c r="BY19" s="241">
        <f ca="1">'Base Case 5 - Forecasts'!BY119</f>
        <v>4.1883071151690892E-3</v>
      </c>
      <c r="BZ19" s="241">
        <f ca="1">'Base Case 5 - Forecasts'!BZ119</f>
        <v>4.2039101731392182E-3</v>
      </c>
      <c r="CA19" s="241">
        <f ca="1">'Base Case 5 - Forecasts'!CA119</f>
        <v>4.2169557278525114E-3</v>
      </c>
      <c r="CB19" s="241">
        <f ca="1">'Base Case 5 - Forecasts'!CB119</f>
        <v>4.2275454931908129E-3</v>
      </c>
      <c r="CC19" s="241">
        <f ca="1">'Base Case 5 - Forecasts'!CC119</f>
        <v>4.235778013669915E-3</v>
      </c>
      <c r="CD19" s="241">
        <f ca="1">'Base Case 5 - Forecasts'!CD119</f>
        <v>4.241748753237207E-3</v>
      </c>
      <c r="CE19" s="241">
        <f ca="1">'Base Case 5 - Forecasts'!CE119</f>
        <v>4.2455501817259345E-3</v>
      </c>
      <c r="CF19" s="241">
        <f ca="1">'Base Case 5 - Forecasts'!CF119</f>
        <v>4.2472718590256166E-3</v>
      </c>
    </row>
    <row r="20" spans="2:134" x14ac:dyDescent="0.2">
      <c r="B20" s="221"/>
    </row>
    <row r="21" spans="2:134" x14ac:dyDescent="0.2">
      <c r="B21" s="221" t="s">
        <v>257</v>
      </c>
      <c r="CG21">
        <f ca="1">CG22/CF22</f>
        <v>1.0175000000000001</v>
      </c>
    </row>
    <row r="22" spans="2:134" x14ac:dyDescent="0.2">
      <c r="B22" s="221" t="s">
        <v>252</v>
      </c>
      <c r="C22" s="242">
        <f>'Program Case 1 - Forecasts'!C136/1000000</f>
        <v>0</v>
      </c>
      <c r="D22" s="242">
        <f ca="1">'Program Case 1 - Forecasts'!D136/1000000</f>
        <v>8097.4123709091336</v>
      </c>
      <c r="E22" s="242">
        <f ca="1">'Program Case 1 - Forecasts'!E136/1000000</f>
        <v>8341.2834809344895</v>
      </c>
      <c r="F22" s="242">
        <f ca="1">'Program Case 1 - Forecasts'!F136/1000000</f>
        <v>8447.2021893243364</v>
      </c>
      <c r="G22" s="242">
        <f ca="1">'Program Case 1 - Forecasts'!G136/1000000</f>
        <v>8509.1428318838152</v>
      </c>
      <c r="H22" s="242">
        <f ca="1">'Program Case 1 - Forecasts'!H136/1000000</f>
        <v>9761.3650341807861</v>
      </c>
      <c r="I22" s="242">
        <f ca="1">'Program Case 1 - Forecasts'!I136/1000000</f>
        <v>9679.5011413663724</v>
      </c>
      <c r="J22" s="242">
        <f ca="1">'Program Case 1 - Forecasts'!J136/1000000</f>
        <v>9758.752522988405</v>
      </c>
      <c r="K22" s="242">
        <f ca="1">'Program Case 1 - Forecasts'!K136/1000000</f>
        <v>9841.8830296829019</v>
      </c>
      <c r="L22" s="242">
        <f ca="1">'Program Case 1 - Forecasts'!L136/1000000</f>
        <v>9928.7373764062959</v>
      </c>
      <c r="M22" s="242">
        <f ca="1">'Program Case 1 - Forecasts'!M136/1000000</f>
        <v>10019.174500011297</v>
      </c>
      <c r="N22" s="242">
        <f ca="1">'Program Case 1 - Forecasts'!N136/1000000</f>
        <v>10091.280873595402</v>
      </c>
      <c r="O22" s="242">
        <f ca="1">'Program Case 1 - Forecasts'!O136/1000000</f>
        <v>10144.534802646953</v>
      </c>
      <c r="P22" s="242">
        <f ca="1">'Program Case 1 - Forecasts'!P136/1000000</f>
        <v>10200.697139725746</v>
      </c>
      <c r="Q22" s="242">
        <f ca="1">'Program Case 1 - Forecasts'!Q136/1000000</f>
        <v>10259.630729689205</v>
      </c>
      <c r="R22" s="242">
        <f ca="1">'Program Case 1 - Forecasts'!R136/1000000</f>
        <v>10321.209550869859</v>
      </c>
      <c r="S22" s="242">
        <f ca="1">'Program Case 1 - Forecasts'!S136/1000000</f>
        <v>10385.317654049923</v>
      </c>
      <c r="T22" s="242">
        <f ca="1">'Program Case 1 - Forecasts'!T136/1000000</f>
        <v>10451.848218087462</v>
      </c>
      <c r="U22" s="242">
        <f ca="1">'Program Case 1 - Forecasts'!U136/1000000</f>
        <v>10520.702707907058</v>
      </c>
      <c r="V22" s="242">
        <f ca="1">'Program Case 1 - Forecasts'!V136/1000000</f>
        <v>10591.790122480648</v>
      </c>
      <c r="W22" s="242">
        <f ca="1">'Program Case 1 - Forecasts'!W136/1000000</f>
        <v>10665.026322069923</v>
      </c>
      <c r="X22" s="242">
        <f ca="1">'Program Case 1 - Forecasts'!X136/1000000</f>
        <v>10717.419336407869</v>
      </c>
      <c r="Y22" s="242">
        <f ca="1">'Program Case 1 - Forecasts'!Y136/1000000</f>
        <v>9455.0312754431707</v>
      </c>
      <c r="Z22" s="242">
        <f ca="1">'Program Case 1 - Forecasts'!Z136/1000000</f>
        <v>9510.4142716679344</v>
      </c>
      <c r="AA22" s="242">
        <f ca="1">'Program Case 1 - Forecasts'!AA136/1000000</f>
        <v>9565.9897716193736</v>
      </c>
      <c r="AB22" s="242">
        <f ca="1">'Program Case 1 - Forecasts'!AB136/1000000</f>
        <v>9621.7583429705755</v>
      </c>
      <c r="AC22" s="242">
        <f ca="1">'Program Case 1 - Forecasts'!AC136/1000000</f>
        <v>9677.7205549371592</v>
      </c>
      <c r="AD22" s="242">
        <f ca="1">'Program Case 1 - Forecasts'!AD136/1000000</f>
        <v>9733.8769782812542</v>
      </c>
      <c r="AE22" s="242">
        <f ca="1">'Program Case 1 - Forecasts'!AE136/1000000</f>
        <v>9790.2281853155218</v>
      </c>
      <c r="AF22" s="242">
        <f ca="1">'Program Case 1 - Forecasts'!AF136/1000000</f>
        <v>9846.7747499071556</v>
      </c>
      <c r="AG22" s="242">
        <f ca="1">'Program Case 1 - Forecasts'!AG136/1000000</f>
        <v>9903.5172474819137</v>
      </c>
      <c r="AH22" s="242">
        <f ca="1">'Program Case 1 - Forecasts'!AH136/1000000</f>
        <v>9940.5180873068712</v>
      </c>
      <c r="AI22" s="242">
        <f ca="1">'Program Case 1 - Forecasts'!AI136/1000000</f>
        <v>9951.3361667546033</v>
      </c>
      <c r="AJ22" s="242">
        <f ca="1">'Program Case 1 - Forecasts'!AJ136/1000000</f>
        <v>9962.1566316877852</v>
      </c>
      <c r="AK22" s="242">
        <f ca="1">'Program Case 1 - Forecasts'!AK136/1000000</f>
        <v>9972.9794825153822</v>
      </c>
      <c r="AL22" s="242">
        <f ca="1">'Program Case 1 - Forecasts'!AL136/1000000</f>
        <v>9983.8047196464286</v>
      </c>
      <c r="AM22" s="242">
        <f ca="1">'Program Case 1 - Forecasts'!AM136/1000000</f>
        <v>9994.6323434900169</v>
      </c>
      <c r="AN22" s="242">
        <f ca="1">'Program Case 1 - Forecasts'!AN136/1000000</f>
        <v>10005.462354455301</v>
      </c>
      <c r="AO22" s="242">
        <f ca="1">'Program Case 1 - Forecasts'!AO136/1000000</f>
        <v>10016.294752951506</v>
      </c>
      <c r="AP22" s="242">
        <f ca="1">'Program Case 1 - Forecasts'!AP136/1000000</f>
        <v>10027.129539387901</v>
      </c>
      <c r="AQ22" s="242">
        <f ca="1">'Program Case 1 - Forecasts'!AQ136/1000000</f>
        <v>10037.966714173848</v>
      </c>
      <c r="AR22" s="242">
        <f ca="1">'Program Case 1 - Forecasts'!AR136/1000000</f>
        <v>10032.325310289285</v>
      </c>
      <c r="AS22" s="242">
        <f ca="1">'Program Case 1 - Forecasts'!AS136/1000000</f>
        <v>10007.184178996547</v>
      </c>
      <c r="AT22" s="242">
        <f ca="1">'Program Case 1 - Forecasts'!AT136/1000000</f>
        <v>9982.0963729762352</v>
      </c>
      <c r="AU22" s="242">
        <f ca="1">'Program Case 1 - Forecasts'!AU136/1000000</f>
        <v>9957.0617880912941</v>
      </c>
      <c r="AV22" s="242">
        <f ca="1">'Program Case 1 - Forecasts'!AV136/1000000</f>
        <v>9932.0803203982086</v>
      </c>
      <c r="AW22" s="242">
        <f ca="1">'Program Case 1 - Forecasts'!AW136/1000000</f>
        <v>9907.1518661466707</v>
      </c>
      <c r="AX22" s="242">
        <f ca="1">'Program Case 1 - Forecasts'!AX136/1000000</f>
        <v>9882.2763217792235</v>
      </c>
      <c r="AY22" s="242">
        <f ca="1">'Program Case 1 - Forecasts'!AY136/1000000</f>
        <v>9857.4535839309101</v>
      </c>
      <c r="AZ22" s="242">
        <f ca="1">'Program Case 1 - Forecasts'!AZ136/1000000</f>
        <v>9832.6835494289426</v>
      </c>
      <c r="BA22" s="242">
        <f ca="1">'Program Case 1 - Forecasts'!BA136/1000000</f>
        <v>9807.9661152923418</v>
      </c>
      <c r="BB22" s="242">
        <f ca="1">'Program Case 1 - Forecasts'!BB136/1000000</f>
        <v>9767.6941533121208</v>
      </c>
      <c r="BC22" s="242">
        <f ca="1">'Program Case 1 - Forecasts'!BC136/1000000</f>
        <v>9708.8599779158176</v>
      </c>
      <c r="BD22" s="242">
        <f ca="1">'Program Case 1 - Forecasts'!BD136/1000000</f>
        <v>9650.2976541719636</v>
      </c>
      <c r="BE22" s="242">
        <f ca="1">'Program Case 1 - Forecasts'!BE136/1000000</f>
        <v>9592.0060590364774</v>
      </c>
      <c r="BF22" s="242">
        <f ca="1">'Program Case 1 - Forecasts'!BF136/1000000</f>
        <v>9533.9840738249059</v>
      </c>
      <c r="BG22" s="242">
        <f ca="1">'Program Case 1 - Forecasts'!BG136/1000000</f>
        <v>9476.2305841961515</v>
      </c>
      <c r="BH22" s="242">
        <f ca="1">'Program Case 1 - Forecasts'!BH136/1000000</f>
        <v>9418.7444801362926</v>
      </c>
      <c r="BI22" s="242">
        <f ca="1">'Program Case 1 - Forecasts'!BI136/1000000</f>
        <v>9361.5246559423904</v>
      </c>
      <c r="BJ22" s="242">
        <f ca="1">'Program Case 1 - Forecasts'!BJ136/1000000</f>
        <v>9304.5700102064438</v>
      </c>
      <c r="BK22" s="242">
        <f ca="1">'Program Case 1 - Forecasts'!BK136/1000000</f>
        <v>9247.8794457993336</v>
      </c>
      <c r="BL22" s="242">
        <f ca="1">'Program Case 1 - Forecasts'!BL136/1000000</f>
        <v>9177.7148355907484</v>
      </c>
      <c r="BM22" s="242">
        <f ca="1">'Program Case 1 - Forecasts'!BM136/1000000</f>
        <v>9092.5550196701588</v>
      </c>
      <c r="BN22" s="242">
        <f ca="1">'Program Case 1 - Forecasts'!BN136/1000000</f>
        <v>9007.9850333345021</v>
      </c>
      <c r="BO22" s="242">
        <f ca="1">'Program Case 1 - Forecasts'!BO136/1000000</f>
        <v>8924.0012495530973</v>
      </c>
      <c r="BP22" s="242">
        <f ca="1">'Program Case 1 - Forecasts'!BP136/1000000</f>
        <v>8840.6000621950388</v>
      </c>
      <c r="BQ22" s="242">
        <f ca="1">'Program Case 1 - Forecasts'!BQ136/1000000</f>
        <v>8757.7778859136342</v>
      </c>
      <c r="BR22" s="242">
        <f ca="1">'Program Case 1 - Forecasts'!BR136/1000000</f>
        <v>8675.5311560314058</v>
      </c>
      <c r="BS22" s="242">
        <f ca="1">'Program Case 1 - Forecasts'!BS136/1000000</f>
        <v>8593.856328425778</v>
      </c>
      <c r="BT22" s="242">
        <f ca="1">'Program Case 1 - Forecasts'!BT136/1000000</f>
        <v>8512.7498794153289</v>
      </c>
      <c r="BU22" s="242">
        <f ca="1">'Program Case 1 - Forecasts'!BU136/1000000</f>
        <v>8432.2083056466745</v>
      </c>
      <c r="BV22" s="242">
        <f ca="1">'Program Case 1 - Forecasts'!BV136/1000000</f>
        <v>8341.3629122155089</v>
      </c>
      <c r="BW22" s="242">
        <f ca="1">'Program Case 1 - Forecasts'!BW136/1000000</f>
        <v>8251.7797839470859</v>
      </c>
      <c r="BX22" s="242">
        <f ca="1">'Program Case 1 - Forecasts'!BX136/1000000</f>
        <v>8162.9634871727603</v>
      </c>
      <c r="BY22" s="242">
        <f ca="1">'Program Case 1 - Forecasts'!BY136/1000000</f>
        <v>8074.9080910001558</v>
      </c>
      <c r="BZ22" s="242">
        <f ca="1">'Program Case 1 - Forecasts'!BZ136/1000000</f>
        <v>7987.607707831974</v>
      </c>
      <c r="CA22" s="242">
        <f ca="1">'Program Case 1 - Forecasts'!CA136/1000000</f>
        <v>7901.0564930615465</v>
      </c>
      <c r="CB22" s="242">
        <f ca="1">'Program Case 1 - Forecasts'!CB136/1000000</f>
        <v>7815.2486447704659</v>
      </c>
      <c r="CC22" s="242">
        <f ca="1">'Program Case 1 - Forecasts'!CC136/1000000</f>
        <v>7730.1784034282873</v>
      </c>
      <c r="CD22" s="242">
        <f ca="1">'Program Case 1 - Forecasts'!CD136/1000000</f>
        <v>7645.8400515942985</v>
      </c>
      <c r="CE22" s="242">
        <f ca="1">'Program Case 1 - Forecasts'!CE136/1000000</f>
        <v>7562.2279136213283</v>
      </c>
      <c r="CF22" s="242">
        <f ca="1">'Program Case 1 - Forecasts'!CF136/1000000</f>
        <v>7479.3363553615736</v>
      </c>
      <c r="CG22" s="242">
        <f ca="1">'Program Case 1 - Forecasts'!CG136/1000000</f>
        <v>7610.2247415804013</v>
      </c>
      <c r="CH22" s="216">
        <f ca="1">CG22*$CG$21</f>
        <v>7743.4036745580588</v>
      </c>
      <c r="CI22" s="216">
        <f t="shared" ref="CI22:ED25" ca="1" si="57">CH22*$CG$21</f>
        <v>7878.913238862825</v>
      </c>
      <c r="CJ22" s="216">
        <f t="shared" ca="1" si="57"/>
        <v>8016.7942205429254</v>
      </c>
      <c r="CK22" s="216">
        <f t="shared" ca="1" si="57"/>
        <v>8157.0881194024269</v>
      </c>
      <c r="CL22" s="216">
        <f t="shared" ca="1" si="57"/>
        <v>8299.8371614919706</v>
      </c>
      <c r="CM22" s="216">
        <f t="shared" ca="1" si="57"/>
        <v>8445.0843118180801</v>
      </c>
      <c r="CN22" s="216">
        <f t="shared" ca="1" si="57"/>
        <v>8592.8732872748969</v>
      </c>
      <c r="CO22" s="216">
        <f t="shared" ca="1" si="57"/>
        <v>8743.2485698022083</v>
      </c>
      <c r="CP22" s="216">
        <f t="shared" ca="1" si="57"/>
        <v>8896.2554197737481</v>
      </c>
      <c r="CQ22" s="216">
        <f t="shared" ca="1" si="57"/>
        <v>9051.939889619789</v>
      </c>
      <c r="CR22" s="216">
        <f t="shared" ca="1" si="57"/>
        <v>9210.348837688136</v>
      </c>
      <c r="CS22" s="216">
        <f t="shared" ca="1" si="57"/>
        <v>9371.529942347679</v>
      </c>
      <c r="CT22" s="216">
        <f t="shared" ca="1" si="57"/>
        <v>9535.5317163387645</v>
      </c>
      <c r="CU22" s="216">
        <f t="shared" ca="1" si="57"/>
        <v>9702.4035213746938</v>
      </c>
      <c r="CV22" s="216">
        <f t="shared" ca="1" si="57"/>
        <v>9872.195582998751</v>
      </c>
      <c r="CW22" s="216">
        <f t="shared" ca="1" si="57"/>
        <v>10044.95900570123</v>
      </c>
      <c r="CX22" s="216">
        <f t="shared" ca="1" si="57"/>
        <v>10220.745788301003</v>
      </c>
      <c r="CY22" s="216">
        <f t="shared" ca="1" si="57"/>
        <v>10399.608839596271</v>
      </c>
      <c r="CZ22" s="216">
        <f t="shared" ca="1" si="57"/>
        <v>10581.601994289205</v>
      </c>
      <c r="DA22" s="216">
        <f t="shared" ca="1" si="57"/>
        <v>10766.780029189267</v>
      </c>
      <c r="DB22" s="216">
        <f t="shared" ca="1" si="57"/>
        <v>10955.198679700081</v>
      </c>
      <c r="DC22" s="216">
        <f t="shared" ca="1" si="57"/>
        <v>11146.914656594832</v>
      </c>
      <c r="DD22" s="216">
        <f t="shared" ca="1" si="57"/>
        <v>11341.985663085243</v>
      </c>
      <c r="DE22" s="216">
        <f t="shared" ca="1" si="57"/>
        <v>11540.470412189236</v>
      </c>
      <c r="DF22" s="216">
        <f t="shared" ca="1" si="57"/>
        <v>11742.428644402547</v>
      </c>
      <c r="DG22" s="216">
        <f t="shared" ca="1" si="57"/>
        <v>11947.921145679593</v>
      </c>
      <c r="DH22" s="216">
        <f t="shared" ca="1" si="57"/>
        <v>12157.009765728986</v>
      </c>
      <c r="DI22" s="216">
        <f t="shared" ca="1" si="57"/>
        <v>12369.757436629245</v>
      </c>
      <c r="DJ22" s="216">
        <f t="shared" ca="1" si="57"/>
        <v>12586.228191770257</v>
      </c>
      <c r="DK22" s="216">
        <f t="shared" ca="1" si="57"/>
        <v>12806.487185126238</v>
      </c>
      <c r="DL22" s="216">
        <f t="shared" ca="1" si="57"/>
        <v>13030.600710865949</v>
      </c>
      <c r="DM22" s="216">
        <f t="shared" ca="1" si="57"/>
        <v>13258.636223306105</v>
      </c>
      <c r="DN22" s="216">
        <f t="shared" ca="1" si="57"/>
        <v>13490.662357213962</v>
      </c>
      <c r="DO22" s="216">
        <f t="shared" ca="1" si="57"/>
        <v>13726.748948465207</v>
      </c>
      <c r="DP22" s="216">
        <f t="shared" ca="1" si="57"/>
        <v>13966.967055063349</v>
      </c>
      <c r="DQ22" s="216">
        <f t="shared" ca="1" si="57"/>
        <v>14211.388978526958</v>
      </c>
      <c r="DR22" s="216">
        <f t="shared" ca="1" si="57"/>
        <v>14460.088285651182</v>
      </c>
      <c r="DS22" s="216">
        <f t="shared" ca="1" si="57"/>
        <v>14713.139830650078</v>
      </c>
      <c r="DT22" s="216">
        <f t="shared" ca="1" si="57"/>
        <v>14970.619777686456</v>
      </c>
      <c r="DU22" s="216">
        <f t="shared" ca="1" si="57"/>
        <v>15232.605623795969</v>
      </c>
      <c r="DV22" s="216">
        <f t="shared" ca="1" si="57"/>
        <v>15499.1762222124</v>
      </c>
      <c r="DW22" s="216">
        <f t="shared" ca="1" si="57"/>
        <v>15770.411806101118</v>
      </c>
      <c r="DX22" s="216">
        <f t="shared" ca="1" si="57"/>
        <v>16046.394012707888</v>
      </c>
      <c r="DY22" s="216">
        <f t="shared" ca="1" si="57"/>
        <v>16327.205907930276</v>
      </c>
      <c r="DZ22" s="216">
        <f t="shared" ca="1" si="57"/>
        <v>16612.932011319059</v>
      </c>
      <c r="EA22" s="216">
        <f t="shared" ca="1" si="57"/>
        <v>16903.658321517145</v>
      </c>
      <c r="EB22" s="216">
        <f t="shared" ca="1" si="57"/>
        <v>17199.472342143697</v>
      </c>
      <c r="EC22" s="216">
        <f t="shared" ca="1" si="57"/>
        <v>17500.463108131215</v>
      </c>
      <c r="ED22" s="216">
        <f t="shared" ca="1" si="57"/>
        <v>17806.721212523513</v>
      </c>
    </row>
    <row r="23" spans="2:134" x14ac:dyDescent="0.2">
      <c r="B23" s="221" t="s">
        <v>253</v>
      </c>
      <c r="C23" s="242">
        <f>'Program Case 2 - Forecasts'!C136/1000000</f>
        <v>0</v>
      </c>
      <c r="D23" s="242">
        <f ca="1">'Program Case 2 - Forecasts'!D136/1000000</f>
        <v>8097.4123709091336</v>
      </c>
      <c r="E23" s="242">
        <f ca="1">'Program Case 2 - Forecasts'!E136/1000000</f>
        <v>8353.2756016673811</v>
      </c>
      <c r="F23" s="242">
        <f ca="1">'Program Case 2 - Forecasts'!F136/1000000</f>
        <v>8486.3555699988556</v>
      </c>
      <c r="G23" s="242">
        <f ca="1">'Program Case 2 - Forecasts'!G136/1000000</f>
        <v>8575.6068356205924</v>
      </c>
      <c r="H23" s="242">
        <f ca="1">'Program Case 2 - Forecasts'!H136/1000000</f>
        <v>9859.6895127152493</v>
      </c>
      <c r="I23" s="242">
        <f ca="1">'Program Case 2 - Forecasts'!I136/1000000</f>
        <v>9807.4677521406884</v>
      </c>
      <c r="J23" s="242">
        <f ca="1">'Program Case 2 - Forecasts'!J136/1000000</f>
        <v>9916.5590947565979</v>
      </c>
      <c r="K23" s="242">
        <f ca="1">'Program Case 2 - Forecasts'!K136/1000000</f>
        <v>10029.925247845842</v>
      </c>
      <c r="L23" s="242">
        <f ca="1">'Program Case 2 - Forecasts'!L136/1000000</f>
        <v>10147.444874351033</v>
      </c>
      <c r="M23" s="242">
        <f ca="1">'Program Case 2 - Forecasts'!M136/1000000</f>
        <v>10269.008897586093</v>
      </c>
      <c r="N23" s="242">
        <f ca="1">'Program Case 2 - Forecasts'!N136/1000000</f>
        <v>10373.988278659543</v>
      </c>
      <c r="O23" s="242">
        <f ca="1">'Program Case 2 - Forecasts'!O136/1000000</f>
        <v>10483.542325732538</v>
      </c>
      <c r="P23" s="242">
        <f ca="1">'Program Case 2 - Forecasts'!P136/1000000</f>
        <v>10596.385637757723</v>
      </c>
      <c r="Q23" s="242">
        <f ca="1">'Program Case 2 - Forecasts'!Q136/1000000</f>
        <v>10712.428205506096</v>
      </c>
      <c r="R23" s="242">
        <f ca="1">'Program Case 2 - Forecasts'!R136/1000000</f>
        <v>10831.587905852148</v>
      </c>
      <c r="S23" s="242">
        <f ca="1">'Program Case 2 - Forecasts'!S136/1000000</f>
        <v>10953.789772813028</v>
      </c>
      <c r="T23" s="242">
        <f ca="1">'Program Case 2 - Forecasts'!T136/1000000</f>
        <v>11078.96534732285</v>
      </c>
      <c r="U23" s="242">
        <f ca="1">'Program Case 2 - Forecasts'!U136/1000000</f>
        <v>11207.052096304878</v>
      </c>
      <c r="V23" s="242">
        <f ca="1">'Program Case 2 - Forecasts'!V136/1000000</f>
        <v>11337.992892848186</v>
      </c>
      <c r="W23" s="242">
        <f ca="1">'Program Case 2 - Forecasts'!W136/1000000</f>
        <v>11471.735550354613</v>
      </c>
      <c r="X23" s="242">
        <f ca="1">'Program Case 2 - Forecasts'!X136/1000000</f>
        <v>11585.192585955305</v>
      </c>
      <c r="Y23" s="242">
        <f ca="1">'Program Case 2 - Forecasts'!Y136/1000000</f>
        <v>10354.056039468507</v>
      </c>
      <c r="Z23" s="242">
        <f ca="1">'Program Case 2 - Forecasts'!Z136/1000000</f>
        <v>10489.771294946529</v>
      </c>
      <c r="AA23" s="242">
        <f ca="1">'Program Case 2 - Forecasts'!AA136/1000000</f>
        <v>10626.451499845265</v>
      </c>
      <c r="AB23" s="242">
        <f ca="1">'Program Case 2 - Forecasts'!AB136/1000000</f>
        <v>10764.102398056204</v>
      </c>
      <c r="AC23" s="242">
        <f ca="1">'Program Case 2 - Forecasts'!AC136/1000000</f>
        <v>10902.729764835593</v>
      </c>
      <c r="AD23" s="242">
        <f ca="1">'Program Case 2 - Forecasts'!AD136/1000000</f>
        <v>11042.339406967216</v>
      </c>
      <c r="AE23" s="242">
        <f ca="1">'Program Case 2 - Forecasts'!AE136/1000000</f>
        <v>11182.93716292588</v>
      </c>
      <c r="AF23" s="242">
        <f ca="1">'Program Case 2 - Forecasts'!AF136/1000000</f>
        <v>11324.528903041823</v>
      </c>
      <c r="AG23" s="242">
        <f ca="1">'Program Case 2 - Forecasts'!AG136/1000000</f>
        <v>11467.12052966587</v>
      </c>
      <c r="AH23" s="242">
        <f ca="1">'Program Case 2 - Forecasts'!AH136/1000000</f>
        <v>11587.890440553832</v>
      </c>
      <c r="AI23" s="242">
        <f ca="1">'Program Case 2 - Forecasts'!AI136/1000000</f>
        <v>11683.635877110319</v>
      </c>
      <c r="AJ23" s="242">
        <f ca="1">'Program Case 2 - Forecasts'!AJ136/1000000</f>
        <v>11779.755843976691</v>
      </c>
      <c r="AK23" s="242">
        <f ca="1">'Program Case 2 - Forecasts'!AK136/1000000</f>
        <v>11876.251547151003</v>
      </c>
      <c r="AL23" s="242">
        <f ca="1">'Program Case 2 - Forecasts'!AL136/1000000</f>
        <v>11973.124196174367</v>
      </c>
      <c r="AM23" s="242">
        <f ca="1">'Program Case 2 - Forecasts'!AM136/1000000</f>
        <v>12070.375004140791</v>
      </c>
      <c r="AN23" s="242">
        <f ca="1">'Program Case 2 - Forecasts'!AN136/1000000</f>
        <v>12168.00518770708</v>
      </c>
      <c r="AO23" s="242">
        <f ca="1">'Program Case 2 - Forecasts'!AO136/1000000</f>
        <v>12266.015967102789</v>
      </c>
      <c r="AP23" s="242">
        <f ca="1">'Program Case 2 - Forecasts'!AP136/1000000</f>
        <v>12364.408566140102</v>
      </c>
      <c r="AQ23" s="242">
        <f ca="1">'Program Case 2 - Forecasts'!AQ136/1000000</f>
        <v>12463.184212223861</v>
      </c>
      <c r="AR23" s="242">
        <f ca="1">'Program Case 2 - Forecasts'!AR136/1000000</f>
        <v>12544.581169557285</v>
      </c>
      <c r="AS23" s="242">
        <f ca="1">'Program Case 2 - Forecasts'!AS136/1000000</f>
        <v>12589.743819828996</v>
      </c>
      <c r="AT23" s="242">
        <f ca="1">'Program Case 2 - Forecasts'!AT136/1000000</f>
        <v>12634.97415711302</v>
      </c>
      <c r="AU23" s="242">
        <f ca="1">'Program Case 2 - Forecasts'!AU136/1000000</f>
        <v>12680.272263825151</v>
      </c>
      <c r="AV23" s="242">
        <f ca="1">'Program Case 2 - Forecasts'!AV136/1000000</f>
        <v>12725.638222472362</v>
      </c>
      <c r="AW23" s="242">
        <f ca="1">'Program Case 2 - Forecasts'!AW136/1000000</f>
        <v>12771.072115652907</v>
      </c>
      <c r="AX23" s="242">
        <f ca="1">'Program Case 2 - Forecasts'!AX136/1000000</f>
        <v>12816.574026056422</v>
      </c>
      <c r="AY23" s="242">
        <f ca="1">'Program Case 2 - Forecasts'!AY136/1000000</f>
        <v>12862.144036464009</v>
      </c>
      <c r="AZ23" s="242">
        <f ca="1">'Program Case 2 - Forecasts'!AZ136/1000000</f>
        <v>12907.782229748336</v>
      </c>
      <c r="BA23" s="242">
        <f ca="1">'Program Case 2 - Forecasts'!BA136/1000000</f>
        <v>12953.488688873731</v>
      </c>
      <c r="BB23" s="242">
        <f ca="1">'Program Case 2 - Forecasts'!BB136/1000000</f>
        <v>12981.34720627762</v>
      </c>
      <c r="BC23" s="242">
        <f ca="1">'Program Case 2 - Forecasts'!BC136/1000000</f>
        <v>12977.040120604726</v>
      </c>
      <c r="BD23" s="242">
        <f ca="1">'Program Case 2 - Forecasts'!BD136/1000000</f>
        <v>12972.733954997797</v>
      </c>
      <c r="BE23" s="242">
        <f ca="1">'Program Case 2 - Forecasts'!BE136/1000000</f>
        <v>12968.428709690874</v>
      </c>
      <c r="BF23" s="242">
        <f ca="1">'Program Case 2 - Forecasts'!BF136/1000000</f>
        <v>12964.124384917504</v>
      </c>
      <c r="BG23" s="242">
        <f ca="1">'Program Case 2 - Forecasts'!BG136/1000000</f>
        <v>12959.820980910732</v>
      </c>
      <c r="BH23" s="242">
        <f ca="1">'Program Case 2 - Forecasts'!BH136/1000000</f>
        <v>12955.518497903093</v>
      </c>
      <c r="BI23" s="242">
        <f ca="1">'Program Case 2 - Forecasts'!BI136/1000000</f>
        <v>12951.216936126615</v>
      </c>
      <c r="BJ23" s="242">
        <f ca="1">'Program Case 2 - Forecasts'!BJ136/1000000</f>
        <v>12946.916295812822</v>
      </c>
      <c r="BK23" s="242">
        <f ca="1">'Program Case 2 - Forecasts'!BK136/1000000</f>
        <v>12942.616577192741</v>
      </c>
      <c r="BL23" s="242">
        <f ca="1">'Program Case 2 - Forecasts'!BL136/1000000</f>
        <v>12922.994989895127</v>
      </c>
      <c r="BM23" s="242">
        <f ca="1">'Program Case 2 - Forecasts'!BM136/1000000</f>
        <v>12880.0966616436</v>
      </c>
      <c r="BN23" s="242">
        <f ca="1">'Program Case 2 - Forecasts'!BN136/1000000</f>
        <v>12837.307401763799</v>
      </c>
      <c r="BO23" s="242">
        <f ca="1">'Program Case 2 - Forecasts'!BO136/1000000</f>
        <v>12794.626962433544</v>
      </c>
      <c r="BP23" s="242">
        <f ca="1">'Program Case 2 - Forecasts'!BP136/1000000</f>
        <v>12752.055096359669</v>
      </c>
      <c r="BQ23" s="242">
        <f ca="1">'Program Case 2 - Forecasts'!BQ136/1000000</f>
        <v>12709.591556777004</v>
      </c>
      <c r="BR23" s="242">
        <f ca="1">'Program Case 2 - Forecasts'!BR136/1000000</f>
        <v>12667.236097447247</v>
      </c>
      <c r="BS23" s="242">
        <f ca="1">'Program Case 2 - Forecasts'!BS136/1000000</f>
        <v>12624.988472657898</v>
      </c>
      <c r="BT23" s="242">
        <f ca="1">'Program Case 2 - Forecasts'!BT136/1000000</f>
        <v>12582.848437221177</v>
      </c>
      <c r="BU23" s="242">
        <f ca="1">'Program Case 2 - Forecasts'!BU136/1000000</f>
        <v>12540.815746472947</v>
      </c>
      <c r="BV23" s="242">
        <f ca="1">'Program Case 2 - Forecasts'!BV136/1000000</f>
        <v>12490.241690438233</v>
      </c>
      <c r="BW23" s="242">
        <f ca="1">'Program Case 2 - Forecasts'!BW136/1000000</f>
        <v>12427.772785416102</v>
      </c>
      <c r="BX23" s="242">
        <f ca="1">'Program Case 2 - Forecasts'!BX136/1000000</f>
        <v>12365.532061593802</v>
      </c>
      <c r="BY23" s="242">
        <f ca="1">'Program Case 2 - Forecasts'!BY136/1000000</f>
        <v>12303.518782862531</v>
      </c>
      <c r="BZ23" s="242">
        <f ca="1">'Program Case 2 - Forecasts'!BZ136/1000000</f>
        <v>12241.732215334079</v>
      </c>
      <c r="CA23" s="242">
        <f ca="1">'Program Case 2 - Forecasts'!CA136/1000000</f>
        <v>12180.171627334399</v>
      </c>
      <c r="CB23" s="242">
        <f ca="1">'Program Case 2 - Forecasts'!CB136/1000000</f>
        <v>12118.836289397212</v>
      </c>
      <c r="CC23" s="242">
        <f ca="1">'Program Case 2 - Forecasts'!CC136/1000000</f>
        <v>12057.725474257586</v>
      </c>
      <c r="CD23" s="242">
        <f ca="1">'Program Case 2 - Forecasts'!CD136/1000000</f>
        <v>11996.83845684562</v>
      </c>
      <c r="CE23" s="242">
        <f ca="1">'Program Case 2 - Forecasts'!CE136/1000000</f>
        <v>11936.17451428005</v>
      </c>
      <c r="CF23" s="242">
        <f ca="1">'Program Case 2 - Forecasts'!CF136/1000000</f>
        <v>11875.732925861937</v>
      </c>
      <c r="CG23" s="242">
        <f ca="1">'Program Case 2 - Forecasts'!CG136/1000000</f>
        <v>12083.558252064522</v>
      </c>
      <c r="CH23" s="216">
        <f t="shared" ref="CH23:CW25" ca="1" si="58">CG23*$CG$21</f>
        <v>12295.020521475652</v>
      </c>
      <c r="CI23" s="216">
        <f t="shared" ca="1" si="58"/>
        <v>12510.183380601477</v>
      </c>
      <c r="CJ23" s="216">
        <f t="shared" ca="1" si="58"/>
        <v>12729.111589762004</v>
      </c>
      <c r="CK23" s="216">
        <f t="shared" ca="1" si="58"/>
        <v>12951.871042582839</v>
      </c>
      <c r="CL23" s="216">
        <f t="shared" ca="1" si="58"/>
        <v>13178.528785828041</v>
      </c>
      <c r="CM23" s="216">
        <f t="shared" ca="1" si="58"/>
        <v>13409.153039580033</v>
      </c>
      <c r="CN23" s="216">
        <f t="shared" ca="1" si="58"/>
        <v>13643.813217772684</v>
      </c>
      <c r="CO23" s="216">
        <f t="shared" ca="1" si="58"/>
        <v>13882.579949083707</v>
      </c>
      <c r="CP23" s="216">
        <f t="shared" ca="1" si="58"/>
        <v>14125.525098192673</v>
      </c>
      <c r="CQ23" s="216">
        <f t="shared" ca="1" si="58"/>
        <v>14372.721787411047</v>
      </c>
      <c r="CR23" s="216">
        <f t="shared" ca="1" si="58"/>
        <v>14624.244418690741</v>
      </c>
      <c r="CS23" s="216">
        <f t="shared" ca="1" si="58"/>
        <v>14880.16869601783</v>
      </c>
      <c r="CT23" s="216">
        <f t="shared" ca="1" si="58"/>
        <v>15140.571648198144</v>
      </c>
      <c r="CU23" s="216">
        <f t="shared" ca="1" si="58"/>
        <v>15405.531652041613</v>
      </c>
      <c r="CV23" s="216">
        <f t="shared" ca="1" si="58"/>
        <v>15675.128455952343</v>
      </c>
      <c r="CW23" s="216">
        <f t="shared" ca="1" si="58"/>
        <v>15949.443203931511</v>
      </c>
      <c r="CX23" s="216">
        <f t="shared" ca="1" si="57"/>
        <v>16228.558460000313</v>
      </c>
      <c r="CY23" s="216">
        <f t="shared" ca="1" si="57"/>
        <v>16512.55823305032</v>
      </c>
      <c r="CZ23" s="216">
        <f t="shared" ca="1" si="57"/>
        <v>16801.528002128704</v>
      </c>
      <c r="DA23" s="216">
        <f t="shared" ca="1" si="57"/>
        <v>17095.554742165958</v>
      </c>
      <c r="DB23" s="216">
        <f t="shared" ca="1" si="57"/>
        <v>17394.726950153861</v>
      </c>
      <c r="DC23" s="216">
        <f t="shared" ca="1" si="57"/>
        <v>17699.134671781554</v>
      </c>
      <c r="DD23" s="216">
        <f t="shared" ca="1" si="57"/>
        <v>18008.869528537733</v>
      </c>
      <c r="DE23" s="216">
        <f t="shared" ca="1" si="57"/>
        <v>18324.024745287144</v>
      </c>
      <c r="DF23" s="216">
        <f t="shared" ca="1" si="57"/>
        <v>18644.695178329672</v>
      </c>
      <c r="DG23" s="216">
        <f t="shared" ca="1" si="57"/>
        <v>18970.977343950442</v>
      </c>
      <c r="DH23" s="216">
        <f t="shared" ca="1" si="57"/>
        <v>19302.969447469575</v>
      </c>
      <c r="DI23" s="216">
        <f t="shared" ca="1" si="57"/>
        <v>19640.771412800295</v>
      </c>
      <c r="DJ23" s="216">
        <f t="shared" ca="1" si="57"/>
        <v>19984.484912524302</v>
      </c>
      <c r="DK23" s="216">
        <f t="shared" ca="1" si="57"/>
        <v>20334.213398493477</v>
      </c>
      <c r="DL23" s="216">
        <f t="shared" ca="1" si="57"/>
        <v>20690.062132967116</v>
      </c>
      <c r="DM23" s="216">
        <f t="shared" ca="1" si="57"/>
        <v>21052.13822029404</v>
      </c>
      <c r="DN23" s="216">
        <f t="shared" ca="1" si="57"/>
        <v>21420.550639149187</v>
      </c>
      <c r="DO23" s="216">
        <f t="shared" ca="1" si="57"/>
        <v>21795.4102753343</v>
      </c>
      <c r="DP23" s="216">
        <f t="shared" ca="1" si="57"/>
        <v>22176.829955152651</v>
      </c>
      <c r="DQ23" s="216">
        <f t="shared" ca="1" si="57"/>
        <v>22564.924479367823</v>
      </c>
      <c r="DR23" s="216">
        <f t="shared" ca="1" si="57"/>
        <v>22959.81065775676</v>
      </c>
      <c r="DS23" s="216">
        <f t="shared" ca="1" si="57"/>
        <v>23361.607344267504</v>
      </c>
      <c r="DT23" s="216">
        <f t="shared" ca="1" si="57"/>
        <v>23770.435472792185</v>
      </c>
      <c r="DU23" s="216">
        <f t="shared" ca="1" si="57"/>
        <v>24186.418093566052</v>
      </c>
      <c r="DV23" s="216">
        <f t="shared" ca="1" si="57"/>
        <v>24609.680410203458</v>
      </c>
      <c r="DW23" s="216">
        <f t="shared" ca="1" si="57"/>
        <v>25040.349817382019</v>
      </c>
      <c r="DX23" s="216">
        <f t="shared" ca="1" si="57"/>
        <v>25478.555939186204</v>
      </c>
      <c r="DY23" s="216">
        <f t="shared" ca="1" si="57"/>
        <v>25924.430668121964</v>
      </c>
      <c r="DZ23" s="216">
        <f t="shared" ca="1" si="57"/>
        <v>26378.1082048141</v>
      </c>
      <c r="EA23" s="216">
        <f t="shared" ca="1" si="57"/>
        <v>26839.725098398347</v>
      </c>
      <c r="EB23" s="216">
        <f t="shared" ca="1" si="57"/>
        <v>27309.42028762032</v>
      </c>
      <c r="EC23" s="216">
        <f t="shared" ca="1" si="57"/>
        <v>27787.335142653679</v>
      </c>
      <c r="ED23" s="216">
        <f t="shared" ca="1" si="57"/>
        <v>28273.61350765012</v>
      </c>
    </row>
    <row r="24" spans="2:134" x14ac:dyDescent="0.2">
      <c r="B24" s="221" t="s">
        <v>254</v>
      </c>
      <c r="C24" s="242">
        <f>'Program Case 3 - Forecasts'!C136/1000000</f>
        <v>0</v>
      </c>
      <c r="D24" s="242">
        <f ca="1">'Program Case 3 - Forecasts'!D136/1000000</f>
        <v>8097.4123709091336</v>
      </c>
      <c r="E24" s="242">
        <f ca="1">'Program Case 3 - Forecasts'!E136/1000000</f>
        <v>8380.6701497318918</v>
      </c>
      <c r="F24" s="242">
        <f ca="1">'Program Case 3 - Forecasts'!F136/1000000</f>
        <v>8556.7866354744565</v>
      </c>
      <c r="G24" s="242">
        <f ca="1">'Program Case 3 - Forecasts'!G136/1000000</f>
        <v>8689.2983646007197</v>
      </c>
      <c r="H24" s="242">
        <f ca="1">'Program Case 3 - Forecasts'!H136/1000000</f>
        <v>10021.168095370407</v>
      </c>
      <c r="I24" s="242">
        <f ca="1">'Program Case 3 - Forecasts'!I136/1000000</f>
        <v>10013.544609471024</v>
      </c>
      <c r="J24" s="242">
        <f ca="1">'Program Case 3 - Forecasts'!J136/1000000</f>
        <v>10168.755295886258</v>
      </c>
      <c r="K24" s="242">
        <f ca="1">'Program Case 3 - Forecasts'!K136/1000000</f>
        <v>10328.90207439344</v>
      </c>
      <c r="L24" s="242">
        <f ca="1">'Program Case 3 - Forecasts'!L136/1000000</f>
        <v>10493.919942141798</v>
      </c>
      <c r="M24" s="242">
        <f ca="1">'Program Case 3 - Forecasts'!M136/1000000</f>
        <v>10663.753176160126</v>
      </c>
      <c r="N24" s="242">
        <f ca="1">'Program Case 3 - Forecasts'!N136/1000000</f>
        <v>10821.503638581244</v>
      </c>
      <c r="O24" s="242">
        <f ca="1">'Program Case 3 - Forecasts'!O136/1000000</f>
        <v>10995.542972211306</v>
      </c>
      <c r="P24" s="242">
        <f ca="1">'Program Case 3 - Forecasts'!P136/1000000</f>
        <v>11173.790026528068</v>
      </c>
      <c r="Q24" s="242">
        <f ca="1">'Program Case 3 - Forecasts'!Q136/1000000</f>
        <v>11356.210265623524</v>
      </c>
      <c r="R24" s="242">
        <f ca="1">'Program Case 3 - Forecasts'!R136/1000000</f>
        <v>11542.774346278024</v>
      </c>
      <c r="S24" s="242">
        <f ca="1">'Program Case 3 - Forecasts'!S136/1000000</f>
        <v>11733.457681916107</v>
      </c>
      <c r="T24" s="242">
        <f ca="1">'Program Case 3 - Forecasts'!T136/1000000</f>
        <v>11928.240052263296</v>
      </c>
      <c r="U24" s="242">
        <f ca="1">'Program Case 3 - Forecasts'!U136/1000000</f>
        <v>12127.105253485581</v>
      </c>
      <c r="V24" s="242">
        <f ca="1">'Program Case 3 - Forecasts'!V136/1000000</f>
        <v>12330.04078424722</v>
      </c>
      <c r="W24" s="242">
        <f ca="1">'Program Case 3 - Forecasts'!W136/1000000</f>
        <v>12537.037563686728</v>
      </c>
      <c r="X24" s="242">
        <f ca="1">'Program Case 3 - Forecasts'!X136/1000000</f>
        <v>12733.324368162645</v>
      </c>
      <c r="Y24" s="242">
        <f ca="1">'Program Case 3 - Forecasts'!Y136/1000000</f>
        <v>11545.528882535989</v>
      </c>
      <c r="Z24" s="242">
        <f ca="1">'Program Case 3 - Forecasts'!Z136/1000000</f>
        <v>11781.860310698419</v>
      </c>
      <c r="AA24" s="242">
        <f ca="1">'Program Case 3 - Forecasts'!AA136/1000000</f>
        <v>12021.031147073309</v>
      </c>
      <c r="AB24" s="242">
        <f ca="1">'Program Case 3 - Forecasts'!AB136/1000000</f>
        <v>12263.070283890409</v>
      </c>
      <c r="AC24" s="242">
        <f ca="1">'Program Case 3 - Forecasts'!AC136/1000000</f>
        <v>12508.006884120705</v>
      </c>
      <c r="AD24" s="242">
        <f ca="1">'Program Case 3 - Forecasts'!AD136/1000000</f>
        <v>12755.870383891241</v>
      </c>
      <c r="AE24" s="242">
        <f ca="1">'Program Case 3 - Forecasts'!AE136/1000000</f>
        <v>13006.690494920742</v>
      </c>
      <c r="AF24" s="242">
        <f ca="1">'Program Case 3 - Forecasts'!AF136/1000000</f>
        <v>13260.497206976308</v>
      </c>
      <c r="AG24" s="242">
        <f ca="1">'Program Case 3 - Forecasts'!AG136/1000000</f>
        <v>13517.320790351296</v>
      </c>
      <c r="AH24" s="242">
        <f ca="1">'Program Case 3 - Forecasts'!AH136/1000000</f>
        <v>13758.70104342424</v>
      </c>
      <c r="AI24" s="242">
        <f ca="1">'Program Case 3 - Forecasts'!AI136/1000000</f>
        <v>14016.470586960184</v>
      </c>
      <c r="AJ24" s="242">
        <f ca="1">'Program Case 3 - Forecasts'!AJ136/1000000</f>
        <v>14276.824706635693</v>
      </c>
      <c r="AK24" s="242">
        <f ca="1">'Program Case 3 - Forecasts'!AK136/1000000</f>
        <v>14539.785058351561</v>
      </c>
      <c r="AL24" s="242">
        <f ca="1">'Program Case 3 - Forecasts'!AL136/1000000</f>
        <v>14805.373464363305</v>
      </c>
      <c r="AM24" s="242">
        <f ca="1">'Program Case 3 - Forecasts'!AM136/1000000</f>
        <v>15073.611914495055</v>
      </c>
      <c r="AN24" s="242">
        <f ca="1">'Program Case 3 - Forecasts'!AN136/1000000</f>
        <v>15344.522567361917</v>
      </c>
      <c r="AO24" s="242">
        <f ca="1">'Program Case 3 - Forecasts'!AO136/1000000</f>
        <v>15618.127751601</v>
      </c>
      <c r="AP24" s="242">
        <f ca="1">'Program Case 3 - Forecasts'!AP136/1000000</f>
        <v>15894.449967111152</v>
      </c>
      <c r="AQ24" s="242">
        <f ca="1">'Program Case 3 - Forecasts'!AQ136/1000000</f>
        <v>16173.51188630137</v>
      </c>
      <c r="AR24" s="242">
        <f ca="1">'Program Case 3 - Forecasts'!AR136/1000000</f>
        <v>16440.998095206523</v>
      </c>
      <c r="AS24" s="242">
        <f ca="1">'Program Case 3 - Forecasts'!AS136/1000000</f>
        <v>16715.85597907659</v>
      </c>
      <c r="AT24" s="242">
        <f ca="1">'Program Case 3 - Forecasts'!AT136/1000000</f>
        <v>16993.084215829826</v>
      </c>
      <c r="AU24" s="242">
        <f ca="1">'Program Case 3 - Forecasts'!AU136/1000000</f>
        <v>17272.699805741144</v>
      </c>
      <c r="AV24" s="242">
        <f ca="1">'Program Case 3 - Forecasts'!AV136/1000000</f>
        <v>17554.719860691817</v>
      </c>
      <c r="AW24" s="242">
        <f ca="1">'Program Case 3 - Forecasts'!AW136/1000000</f>
        <v>17839.16160486497</v>
      </c>
      <c r="AX24" s="242">
        <f ca="1">'Program Case 3 - Forecasts'!AX136/1000000</f>
        <v>18126.042375445231</v>
      </c>
      <c r="AY24" s="242">
        <f ca="1">'Program Case 3 - Forecasts'!AY136/1000000</f>
        <v>18415.379623322606</v>
      </c>
      <c r="AZ24" s="242">
        <f ca="1">'Program Case 3 - Forecasts'!AZ136/1000000</f>
        <v>18707.190913800609</v>
      </c>
      <c r="BA24" s="242">
        <f ca="1">'Program Case 3 - Forecasts'!BA136/1000000</f>
        <v>19001.493927308624</v>
      </c>
      <c r="BB24" s="242">
        <f ca="1">'Program Case 3 - Forecasts'!BB136/1000000</f>
        <v>19286.956969390965</v>
      </c>
      <c r="BC24" s="242">
        <f ca="1">'Program Case 3 - Forecasts'!BC136/1000000</f>
        <v>19556.432163711339</v>
      </c>
      <c r="BD24" s="242">
        <f ca="1">'Program Case 3 - Forecasts'!BD136/1000000</f>
        <v>19827.940004258784</v>
      </c>
      <c r="BE24" s="242">
        <f ca="1">'Program Case 3 - Forecasts'!BE136/1000000</f>
        <v>20101.493318680863</v>
      </c>
      <c r="BF24" s="242">
        <f ca="1">'Program Case 3 - Forecasts'!BF136/1000000</f>
        <v>20377.105008871116</v>
      </c>
      <c r="BG24" s="242">
        <f ca="1">'Program Case 3 - Forecasts'!BG136/1000000</f>
        <v>20654.788051377323</v>
      </c>
      <c r="BH24" s="242">
        <f ca="1">'Program Case 3 - Forecasts'!BH136/1000000</f>
        <v>20934.555497811976</v>
      </c>
      <c r="BI24" s="242">
        <f ca="1">'Program Case 3 - Forecasts'!BI136/1000000</f>
        <v>21216.420475264862</v>
      </c>
      <c r="BJ24" s="242">
        <f ca="1">'Program Case 3 - Forecasts'!BJ136/1000000</f>
        <v>21500.39618671791</v>
      </c>
      <c r="BK24" s="242">
        <f ca="1">'Program Case 3 - Forecasts'!BK136/1000000</f>
        <v>21786.495911462167</v>
      </c>
      <c r="BL24" s="242">
        <f ca="1">'Program Case 3 - Forecasts'!BL136/1000000</f>
        <v>22068.665669149766</v>
      </c>
      <c r="BM24" s="242">
        <f ca="1">'Program Case 3 - Forecasts'!BM136/1000000</f>
        <v>22336.405932229358</v>
      </c>
      <c r="BN24" s="242">
        <f ca="1">'Program Case 3 - Forecasts'!BN136/1000000</f>
        <v>22606.012303428928</v>
      </c>
      <c r="BO24" s="242">
        <f ca="1">'Program Case 3 - Forecasts'!BO136/1000000</f>
        <v>22877.495762093964</v>
      </c>
      <c r="BP24" s="242">
        <f ca="1">'Program Case 3 - Forecasts'!BP136/1000000</f>
        <v>23150.867346992349</v>
      </c>
      <c r="BQ24" s="242">
        <f ca="1">'Program Case 3 - Forecasts'!BQ136/1000000</f>
        <v>23426.138156620273</v>
      </c>
      <c r="BR24" s="242">
        <f ca="1">'Program Case 3 - Forecasts'!BR136/1000000</f>
        <v>23703.319349509813</v>
      </c>
      <c r="BS24" s="242">
        <f ca="1">'Program Case 3 - Forecasts'!BS136/1000000</f>
        <v>23982.422144537824</v>
      </c>
      <c r="BT24" s="242">
        <f ca="1">'Program Case 3 - Forecasts'!BT136/1000000</f>
        <v>24263.457821236556</v>
      </c>
      <c r="BU24" s="242">
        <f ca="1">'Program Case 3 - Forecasts'!BU136/1000000</f>
        <v>24546.437720105743</v>
      </c>
      <c r="BV24" s="242">
        <f ca="1">'Program Case 3 - Forecasts'!BV136/1000000</f>
        <v>24825.184490879612</v>
      </c>
      <c r="BW24" s="242">
        <f ca="1">'Program Case 3 - Forecasts'!BW136/1000000</f>
        <v>25102.184537251949</v>
      </c>
      <c r="BX24" s="242">
        <f ca="1">'Program Case 3 - Forecasts'!BX136/1000000</f>
        <v>25380.991970381314</v>
      </c>
      <c r="BY24" s="242">
        <f ca="1">'Program Case 3 - Forecasts'!BY136/1000000</f>
        <v>25661.616772267091</v>
      </c>
      <c r="BZ24" s="242">
        <f ca="1">'Program Case 3 - Forecasts'!BZ136/1000000</f>
        <v>25944.068975668273</v>
      </c>
      <c r="CA24" s="242">
        <f ca="1">'Program Case 3 - Forecasts'!CA136/1000000</f>
        <v>26228.358664349114</v>
      </c>
      <c r="CB24" s="242">
        <f ca="1">'Program Case 3 - Forecasts'!CB136/1000000</f>
        <v>26514.495973325935</v>
      </c>
      <c r="CC24" s="242">
        <f ca="1">'Program Case 3 - Forecasts'!CC136/1000000</f>
        <v>26802.491089115108</v>
      </c>
      <c r="CD24" s="242">
        <f ca="1">'Program Case 3 - Forecasts'!CD136/1000000</f>
        <v>27092.354249982156</v>
      </c>
      <c r="CE24" s="242">
        <f ca="1">'Program Case 3 - Forecasts'!CE136/1000000</f>
        <v>27384.09574619207</v>
      </c>
      <c r="CF24" s="242">
        <f ca="1">'Program Case 3 - Forecasts'!CF136/1000000</f>
        <v>27677.725920260789</v>
      </c>
      <c r="CG24" s="242">
        <f ca="1">'Program Case 3 - Forecasts'!CG136/1000000</f>
        <v>28162.086123865352</v>
      </c>
      <c r="CH24" s="216">
        <f t="shared" ca="1" si="58"/>
        <v>28654.922631032998</v>
      </c>
      <c r="CI24" s="216">
        <f t="shared" ca="1" si="57"/>
        <v>29156.383777076077</v>
      </c>
      <c r="CJ24" s="216">
        <f t="shared" ca="1" si="57"/>
        <v>29666.620493174909</v>
      </c>
      <c r="CK24" s="216">
        <f t="shared" ca="1" si="57"/>
        <v>30185.786351805473</v>
      </c>
      <c r="CL24" s="216">
        <f t="shared" ca="1" si="57"/>
        <v>30714.037612962071</v>
      </c>
      <c r="CM24" s="216">
        <f t="shared" ca="1" si="57"/>
        <v>31251.53327118891</v>
      </c>
      <c r="CN24" s="216">
        <f t="shared" ca="1" si="57"/>
        <v>31798.435103434716</v>
      </c>
      <c r="CO24" s="216">
        <f t="shared" ca="1" si="57"/>
        <v>32354.907717744827</v>
      </c>
      <c r="CP24" s="216">
        <f t="shared" ca="1" si="57"/>
        <v>32921.118602805363</v>
      </c>
      <c r="CQ24" s="216">
        <f t="shared" ca="1" si="57"/>
        <v>33497.238178354462</v>
      </c>
      <c r="CR24" s="216">
        <f t="shared" ca="1" si="57"/>
        <v>34083.439846475667</v>
      </c>
      <c r="CS24" s="216">
        <f t="shared" ca="1" si="57"/>
        <v>34679.900043788992</v>
      </c>
      <c r="CT24" s="216">
        <f t="shared" ca="1" si="57"/>
        <v>35286.798294555301</v>
      </c>
      <c r="CU24" s="216">
        <f t="shared" ca="1" si="57"/>
        <v>35904.317264710022</v>
      </c>
      <c r="CV24" s="216">
        <f t="shared" ca="1" si="57"/>
        <v>36532.642816842446</v>
      </c>
      <c r="CW24" s="216">
        <f t="shared" ca="1" si="57"/>
        <v>37171.964066137189</v>
      </c>
      <c r="CX24" s="216">
        <f t="shared" ca="1" si="57"/>
        <v>37822.47343729459</v>
      </c>
      <c r="CY24" s="216">
        <f t="shared" ca="1" si="57"/>
        <v>38484.366722447245</v>
      </c>
      <c r="CZ24" s="216">
        <f t="shared" ca="1" si="57"/>
        <v>39157.843140090074</v>
      </c>
      <c r="DA24" s="216">
        <f t="shared" ca="1" si="57"/>
        <v>39843.105395041654</v>
      </c>
      <c r="DB24" s="216">
        <f t="shared" ca="1" si="57"/>
        <v>40540.359739454885</v>
      </c>
      <c r="DC24" s="216">
        <f t="shared" ca="1" si="57"/>
        <v>41249.816034895346</v>
      </c>
      <c r="DD24" s="216">
        <f t="shared" ca="1" si="57"/>
        <v>41971.687815506019</v>
      </c>
      <c r="DE24" s="216">
        <f t="shared" ca="1" si="57"/>
        <v>42706.19235227738</v>
      </c>
      <c r="DF24" s="216">
        <f t="shared" ca="1" si="57"/>
        <v>43453.550718442239</v>
      </c>
      <c r="DG24" s="216">
        <f t="shared" ca="1" si="57"/>
        <v>44213.987856014981</v>
      </c>
      <c r="DH24" s="216">
        <f t="shared" ca="1" si="57"/>
        <v>44987.732643495248</v>
      </c>
      <c r="DI24" s="216">
        <f t="shared" ca="1" si="57"/>
        <v>45775.017964756422</v>
      </c>
      <c r="DJ24" s="216">
        <f t="shared" ca="1" si="57"/>
        <v>46576.080779139666</v>
      </c>
      <c r="DK24" s="216">
        <f t="shared" ca="1" si="57"/>
        <v>47391.162192774616</v>
      </c>
      <c r="DL24" s="216">
        <f t="shared" ca="1" si="57"/>
        <v>48220.507531148178</v>
      </c>
      <c r="DM24" s="216">
        <f t="shared" ca="1" si="57"/>
        <v>49064.366412943273</v>
      </c>
      <c r="DN24" s="216">
        <f t="shared" ca="1" si="57"/>
        <v>49922.992825169786</v>
      </c>
      <c r="DO24" s="216">
        <f t="shared" ca="1" si="57"/>
        <v>50796.645199610262</v>
      </c>
      <c r="DP24" s="216">
        <f t="shared" ca="1" si="57"/>
        <v>51685.586490603448</v>
      </c>
      <c r="DQ24" s="216">
        <f t="shared" ca="1" si="57"/>
        <v>52590.084254189009</v>
      </c>
      <c r="DR24" s="216">
        <f t="shared" ca="1" si="57"/>
        <v>53510.410728637318</v>
      </c>
      <c r="DS24" s="216">
        <f t="shared" ca="1" si="57"/>
        <v>54446.842916388472</v>
      </c>
      <c r="DT24" s="216">
        <f t="shared" ca="1" si="57"/>
        <v>55399.662667425277</v>
      </c>
      <c r="DU24" s="216">
        <f t="shared" ca="1" si="57"/>
        <v>56369.156764105224</v>
      </c>
      <c r="DV24" s="216">
        <f t="shared" ca="1" si="57"/>
        <v>57355.617007477071</v>
      </c>
      <c r="DW24" s="216">
        <f t="shared" ca="1" si="57"/>
        <v>58359.340305107922</v>
      </c>
      <c r="DX24" s="216">
        <f t="shared" ca="1" si="57"/>
        <v>59380.628760447318</v>
      </c>
      <c r="DY24" s="216">
        <f t="shared" ca="1" si="57"/>
        <v>60419.78976375515</v>
      </c>
      <c r="DZ24" s="216">
        <f t="shared" ca="1" si="57"/>
        <v>61477.13608462087</v>
      </c>
      <c r="EA24" s="216">
        <f t="shared" ca="1" si="57"/>
        <v>62552.98596610174</v>
      </c>
      <c r="EB24" s="216">
        <f t="shared" ca="1" si="57"/>
        <v>63647.663220508526</v>
      </c>
      <c r="EC24" s="216">
        <f t="shared" ca="1" si="57"/>
        <v>64761.497326867429</v>
      </c>
      <c r="ED24" s="216">
        <f t="shared" ca="1" si="57"/>
        <v>65894.823530087611</v>
      </c>
    </row>
    <row r="25" spans="2:134" x14ac:dyDescent="0.2">
      <c r="B25" s="221" t="s">
        <v>255</v>
      </c>
      <c r="C25" s="242">
        <f>'Program Case 5 - Forecasts'!C136/1000000</f>
        <v>0</v>
      </c>
      <c r="D25" s="242">
        <f ca="1">'Program Case 5 - Forecasts'!D136/1000000</f>
        <v>8097.4123709091336</v>
      </c>
      <c r="E25" s="242">
        <f ca="1">'Program Case 5 - Forecasts'!E136/1000000</f>
        <v>8397.8334148870945</v>
      </c>
      <c r="F25" s="242">
        <f ca="1">'Program Case 5 - Forecasts'!F136/1000000</f>
        <v>8560.5171522070286</v>
      </c>
      <c r="G25" s="242">
        <f ca="1">'Program Case 5 - Forecasts'!G136/1000000</f>
        <v>8678.5555163779227</v>
      </c>
      <c r="H25" s="242">
        <f ca="1">'Program Case 5 - Forecasts'!H136/1000000</f>
        <v>9985.7306723161983</v>
      </c>
      <c r="I25" s="242">
        <f ca="1">'Program Case 5 - Forecasts'!I136/1000000</f>
        <v>9954.1454505080983</v>
      </c>
      <c r="J25" s="242">
        <f ca="1">'Program Case 5 - Forecasts'!J136/1000000</f>
        <v>10087.709780616251</v>
      </c>
      <c r="K25" s="242">
        <f ca="1">'Program Case 5 - Forecasts'!K136/1000000</f>
        <v>10225.133122418825</v>
      </c>
      <c r="L25" s="242">
        <f ca="1">'Program Case 5 - Forecasts'!L136/1000000</f>
        <v>10366.32534848682</v>
      </c>
      <c r="M25" s="242">
        <f ca="1">'Program Case 5 - Forecasts'!M136/1000000</f>
        <v>10511.204881442143</v>
      </c>
      <c r="N25" s="242">
        <f ca="1">'Program Case 5 - Forecasts'!N136/1000000</f>
        <v>10636.735100486936</v>
      </c>
      <c r="O25" s="242">
        <f ca="1">'Program Case 5 - Forecasts'!O136/1000000</f>
        <v>10828.120891959743</v>
      </c>
      <c r="P25" s="242">
        <f ca="1">'Program Case 5 - Forecasts'!P136/1000000</f>
        <v>11022.170814573014</v>
      </c>
      <c r="Q25" s="242">
        <f ca="1">'Program Case 5 - Forecasts'!Q136/1000000</f>
        <v>11218.872125547519</v>
      </c>
      <c r="R25" s="242">
        <f ca="1">'Program Case 5 - Forecasts'!R136/1000000</f>
        <v>11418.212589662535</v>
      </c>
      <c r="S25" s="242">
        <f ca="1">'Program Case 5 - Forecasts'!S136/1000000</f>
        <v>11620.180498910551</v>
      </c>
      <c r="T25" s="242">
        <f ca="1">'Program Case 5 - Forecasts'!T136/1000000</f>
        <v>11824.7646843435</v>
      </c>
      <c r="U25" s="242">
        <f ca="1">'Program Case 5 - Forecasts'!U136/1000000</f>
        <v>12031.954521837539</v>
      </c>
      <c r="V25" s="242">
        <f ca="1">'Program Case 5 - Forecasts'!V136/1000000</f>
        <v>12241.739933162642</v>
      </c>
      <c r="W25" s="242">
        <f ca="1">'Program Case 5 - Forecasts'!W136/1000000</f>
        <v>12454.111383477419</v>
      </c>
      <c r="X25" s="242">
        <f ca="1">'Program Case 5 - Forecasts'!X136/1000000</f>
        <v>12642.030923320952</v>
      </c>
      <c r="Y25" s="242">
        <f ca="1">'Program Case 5 - Forecasts'!Y136/1000000</f>
        <v>11637.475101863432</v>
      </c>
      <c r="Z25" s="242">
        <f ca="1">'Program Case 5 - Forecasts'!Z136/1000000</f>
        <v>11951.776149851419</v>
      </c>
      <c r="AA25" s="242">
        <f ca="1">'Program Case 5 - Forecasts'!AA136/1000000</f>
        <v>12267.358961527023</v>
      </c>
      <c r="AB25" s="242">
        <f ca="1">'Program Case 5 - Forecasts'!AB136/1000000</f>
        <v>12584.227562012054</v>
      </c>
      <c r="AC25" s="242">
        <f ca="1">'Program Case 5 - Forecasts'!AC136/1000000</f>
        <v>12902.385987740543</v>
      </c>
      <c r="AD25" s="242">
        <f ca="1">'Program Case 5 - Forecasts'!AD136/1000000</f>
        <v>13221.838286488603</v>
      </c>
      <c r="AE25" s="242">
        <f ca="1">'Program Case 5 - Forecasts'!AE136/1000000</f>
        <v>13542.588517404436</v>
      </c>
      <c r="AF25" s="242">
        <f ca="1">'Program Case 5 - Forecasts'!AF136/1000000</f>
        <v>13864.640751038305</v>
      </c>
      <c r="AG25" s="242">
        <f ca="1">'Program Case 5 - Forecasts'!AG136/1000000</f>
        <v>14187.999069372727</v>
      </c>
      <c r="AH25" s="242">
        <f ca="1">'Program Case 5 - Forecasts'!AH136/1000000</f>
        <v>14483.617089388275</v>
      </c>
      <c r="AI25" s="242">
        <f ca="1">'Program Case 5 - Forecasts'!AI136/1000000</f>
        <v>14905.963197078392</v>
      </c>
      <c r="AJ25" s="242">
        <f ca="1">'Program Case 5 - Forecasts'!AJ136/1000000</f>
        <v>15328.407505610401</v>
      </c>
      <c r="AK25" s="242">
        <f ca="1">'Program Case 5 - Forecasts'!AK136/1000000</f>
        <v>15750.950032131828</v>
      </c>
      <c r="AL25" s="242">
        <f ca="1">'Program Case 5 - Forecasts'!AL136/1000000</f>
        <v>16173.590793792882</v>
      </c>
      <c r="AM25" s="242">
        <f ca="1">'Program Case 5 - Forecasts'!AM136/1000000</f>
        <v>16596.329807746406</v>
      </c>
      <c r="AN25" s="242">
        <f ca="1">'Program Case 5 - Forecasts'!AN136/1000000</f>
        <v>17019.167091147941</v>
      </c>
      <c r="AO25" s="242">
        <f ca="1">'Program Case 5 - Forecasts'!AO136/1000000</f>
        <v>17442.102661155663</v>
      </c>
      <c r="AP25" s="242">
        <f ca="1">'Program Case 5 - Forecasts'!AP136/1000000</f>
        <v>17865.136534930421</v>
      </c>
      <c r="AQ25" s="242">
        <f ca="1">'Program Case 5 - Forecasts'!AQ136/1000000</f>
        <v>18288.268729635722</v>
      </c>
      <c r="AR25" s="242">
        <f ca="1">'Program Case 5 - Forecasts'!AR136/1000000</f>
        <v>18680.810680990602</v>
      </c>
      <c r="AS25" s="242">
        <f ca="1">'Program Case 5 - Forecasts'!AS136/1000000</f>
        <v>19246.276525035337</v>
      </c>
      <c r="AT25" s="242">
        <f ca="1">'Program Case 5 - Forecasts'!AT136/1000000</f>
        <v>19809.975686187041</v>
      </c>
      <c r="AU25" s="242">
        <f ca="1">'Program Case 5 - Forecasts'!AU136/1000000</f>
        <v>20371.91223558507</v>
      </c>
      <c r="AV25" s="242">
        <f ca="1">'Program Case 5 - Forecasts'!AV136/1000000</f>
        <v>20932.090236063785</v>
      </c>
      <c r="AW25" s="242">
        <f ca="1">'Program Case 5 - Forecasts'!AW136/1000000</f>
        <v>21490.513742168387</v>
      </c>
      <c r="AX25" s="242">
        <f ca="1">'Program Case 5 - Forecasts'!AX136/1000000</f>
        <v>22047.186800170744</v>
      </c>
      <c r="AY25" s="242">
        <f ca="1">'Program Case 5 - Forecasts'!AY136/1000000</f>
        <v>22602.113448085209</v>
      </c>
      <c r="AZ25" s="242">
        <f ca="1">'Program Case 5 - Forecasts'!AZ136/1000000</f>
        <v>23155.297715684384</v>
      </c>
      <c r="BA25" s="242">
        <f ca="1">'Program Case 5 - Forecasts'!BA136/1000000</f>
        <v>23706.743624514838</v>
      </c>
      <c r="BB25" s="242">
        <f ca="1">'Program Case 5 - Forecasts'!BB136/1000000</f>
        <v>24217.759546657628</v>
      </c>
      <c r="BC25" s="242">
        <f ca="1">'Program Case 5 - Forecasts'!BC136/1000000</f>
        <v>24935.98327123222</v>
      </c>
      <c r="BD25" s="242">
        <f ca="1">'Program Case 5 - Forecasts'!BD136/1000000</f>
        <v>25649.494876114022</v>
      </c>
      <c r="BE25" s="242">
        <f ca="1">'Program Case 5 - Forecasts'!BE136/1000000</f>
        <v>26358.316756813736</v>
      </c>
      <c r="BF25" s="242">
        <f ca="1">'Program Case 5 - Forecasts'!BF136/1000000</f>
        <v>27062.47121501555</v>
      </c>
      <c r="BG25" s="242">
        <f ca="1">'Program Case 5 - Forecasts'!BG136/1000000</f>
        <v>27761.980458944472</v>
      </c>
      <c r="BH25" s="242">
        <f ca="1">'Program Case 5 - Forecasts'!BH136/1000000</f>
        <v>28456.866603732247</v>
      </c>
      <c r="BI25" s="242">
        <f ca="1">'Program Case 5 - Forecasts'!BI136/1000000</f>
        <v>29147.151671781929</v>
      </c>
      <c r="BJ25" s="242">
        <f ca="1">'Program Case 5 - Forecasts'!BJ136/1000000</f>
        <v>29832.857593131037</v>
      </c>
      <c r="BK25" s="242">
        <f ca="1">'Program Case 5 - Forecasts'!BK136/1000000</f>
        <v>30514.006205813428</v>
      </c>
      <c r="BL25" s="242">
        <f ca="1">'Program Case 5 - Forecasts'!BL136/1000000</f>
        <v>31144.003486316564</v>
      </c>
      <c r="BM25" s="242">
        <f ca="1">'Program Case 5 - Forecasts'!BM136/1000000</f>
        <v>31967.228043655559</v>
      </c>
      <c r="BN25" s="242">
        <f ca="1">'Program Case 5 - Forecasts'!BN136/1000000</f>
        <v>32782.207320334855</v>
      </c>
      <c r="BO25" s="242">
        <f ca="1">'Program Case 5 - Forecasts'!BO136/1000000</f>
        <v>33588.99981162326</v>
      </c>
      <c r="BP25" s="242">
        <f ca="1">'Program Case 5 - Forecasts'!BP136/1000000</f>
        <v>34387.663648835332</v>
      </c>
      <c r="BQ25" s="242">
        <f ca="1">'Program Case 5 - Forecasts'!BQ136/1000000</f>
        <v>35178.256601443274</v>
      </c>
      <c r="BR25" s="242">
        <f ca="1">'Program Case 5 - Forecasts'!BR136/1000000</f>
        <v>35960.836079176974</v>
      </c>
      <c r="BS25" s="242">
        <f ca="1">'Program Case 5 - Forecasts'!BS136/1000000</f>
        <v>36735.459134112505</v>
      </c>
      <c r="BT25" s="242">
        <f ca="1">'Program Case 5 - Forecasts'!BT136/1000000</f>
        <v>37502.18246274902</v>
      </c>
      <c r="BU25" s="242">
        <f ca="1">'Program Case 5 - Forecasts'!BU136/1000000</f>
        <v>38261.062408073907</v>
      </c>
      <c r="BV25" s="242">
        <f ca="1">'Program Case 5 - Forecasts'!BV136/1000000</f>
        <v>38961.404991808507</v>
      </c>
      <c r="BW25" s="242">
        <f ca="1">'Program Case 5 - Forecasts'!BW136/1000000</f>
        <v>39802.448716720559</v>
      </c>
      <c r="BX25" s="242">
        <f ca="1">'Program Case 5 - Forecasts'!BX136/1000000</f>
        <v>40632.208869744791</v>
      </c>
      <c r="BY25" s="242">
        <f ca="1">'Program Case 5 - Forecasts'!BY136/1000000</f>
        <v>41450.789338059389</v>
      </c>
      <c r="BZ25" s="242">
        <f ca="1">'Program Case 5 - Forecasts'!BZ136/1000000</f>
        <v>42258.293175650135</v>
      </c>
      <c r="CA25" s="242">
        <f ca="1">'Program Case 5 - Forecasts'!CA136/1000000</f>
        <v>43054.822609526374</v>
      </c>
      <c r="CB25" s="242">
        <f ca="1">'Program Case 5 - Forecasts'!CB136/1000000</f>
        <v>43840.479045892665</v>
      </c>
      <c r="CC25" s="242">
        <f ca="1">'Program Case 5 - Forecasts'!CC136/1000000</f>
        <v>44615.36307627632</v>
      </c>
      <c r="CD25" s="242">
        <f ca="1">'Program Case 5 - Forecasts'!CD136/1000000</f>
        <v>45379.574483611374</v>
      </c>
      <c r="CE25" s="242">
        <f ca="1">'Program Case 5 - Forecasts'!CE136/1000000</f>
        <v>46133.21224827884</v>
      </c>
      <c r="CF25" s="242">
        <f ca="1">'Program Case 5 - Forecasts'!CF136/1000000</f>
        <v>46876.374554104113</v>
      </c>
      <c r="CG25" s="242">
        <f ca="1">'Program Case 5 - Forecasts'!CG136/1000000</f>
        <v>47696.711108800933</v>
      </c>
      <c r="CH25" s="216">
        <f t="shared" ca="1" si="58"/>
        <v>48531.403553204953</v>
      </c>
      <c r="CI25" s="216">
        <f t="shared" ca="1" si="57"/>
        <v>49380.703115386044</v>
      </c>
      <c r="CJ25" s="216">
        <f t="shared" ca="1" si="57"/>
        <v>50244.865419905305</v>
      </c>
      <c r="CK25" s="216">
        <f t="shared" ca="1" si="57"/>
        <v>51124.150564753654</v>
      </c>
      <c r="CL25" s="216">
        <f t="shared" ca="1" si="57"/>
        <v>52018.823199636849</v>
      </c>
      <c r="CM25" s="216">
        <f t="shared" ca="1" si="57"/>
        <v>52929.152605630494</v>
      </c>
      <c r="CN25" s="216">
        <f t="shared" ca="1" si="57"/>
        <v>53855.41277622903</v>
      </c>
      <c r="CO25" s="216">
        <f t="shared" ca="1" si="57"/>
        <v>54797.882499813044</v>
      </c>
      <c r="CP25" s="216">
        <f t="shared" ca="1" si="57"/>
        <v>55756.845443559774</v>
      </c>
      <c r="CQ25" s="216">
        <f t="shared" ca="1" si="57"/>
        <v>56732.590238822071</v>
      </c>
      <c r="CR25" s="216">
        <f t="shared" ca="1" si="57"/>
        <v>57725.410568001462</v>
      </c>
      <c r="CS25" s="216">
        <f t="shared" ca="1" si="57"/>
        <v>58735.605252941488</v>
      </c>
      <c r="CT25" s="216">
        <f t="shared" ca="1" si="57"/>
        <v>59763.478344867966</v>
      </c>
      <c r="CU25" s="216">
        <f t="shared" ca="1" si="57"/>
        <v>60809.339215903157</v>
      </c>
      <c r="CV25" s="216">
        <f t="shared" ca="1" si="57"/>
        <v>61873.502652181465</v>
      </c>
      <c r="CW25" s="216">
        <f t="shared" ca="1" si="57"/>
        <v>62956.288948594643</v>
      </c>
      <c r="CX25" s="216">
        <f t="shared" ca="1" si="57"/>
        <v>64058.024005195053</v>
      </c>
      <c r="CY25" s="216">
        <f t="shared" ca="1" si="57"/>
        <v>65179.03942528597</v>
      </c>
      <c r="CZ25" s="216">
        <f t="shared" ca="1" si="57"/>
        <v>66319.672615228483</v>
      </c>
      <c r="DA25" s="216">
        <f t="shared" ca="1" si="57"/>
        <v>67480.266885994992</v>
      </c>
      <c r="DB25" s="216">
        <f t="shared" ca="1" si="57"/>
        <v>68661.171556499903</v>
      </c>
      <c r="DC25" s="216">
        <f t="shared" ca="1" si="57"/>
        <v>69862.742058738659</v>
      </c>
      <c r="DD25" s="216">
        <f t="shared" ca="1" si="57"/>
        <v>71085.340044766592</v>
      </c>
      <c r="DE25" s="216">
        <f t="shared" ca="1" si="57"/>
        <v>72329.333495550018</v>
      </c>
      <c r="DF25" s="216">
        <f t="shared" ca="1" si="57"/>
        <v>73595.096831722141</v>
      </c>
      <c r="DG25" s="216">
        <f t="shared" ca="1" si="57"/>
        <v>74883.01102627728</v>
      </c>
      <c r="DH25" s="216">
        <f t="shared" ca="1" si="57"/>
        <v>76193.46371923713</v>
      </c>
      <c r="DI25" s="216">
        <f t="shared" ca="1" si="57"/>
        <v>77526.849334323779</v>
      </c>
      <c r="DJ25" s="216">
        <f t="shared" ca="1" si="57"/>
        <v>78883.569197674457</v>
      </c>
      <c r="DK25" s="216">
        <f t="shared" ca="1" si="57"/>
        <v>80264.031658633772</v>
      </c>
      <c r="DL25" s="216">
        <f t="shared" ca="1" si="57"/>
        <v>81668.652212659872</v>
      </c>
      <c r="DM25" s="216">
        <f t="shared" ca="1" si="57"/>
        <v>83097.853626381431</v>
      </c>
      <c r="DN25" s="216">
        <f t="shared" ca="1" si="57"/>
        <v>84552.066064843108</v>
      </c>
      <c r="DO25" s="216">
        <f t="shared" ca="1" si="57"/>
        <v>86031.727220977875</v>
      </c>
      <c r="DP25" s="216">
        <f t="shared" ca="1" si="57"/>
        <v>87537.282447344987</v>
      </c>
      <c r="DQ25" s="216">
        <f t="shared" ca="1" si="57"/>
        <v>89069.184890173536</v>
      </c>
      <c r="DR25" s="216">
        <f t="shared" ca="1" si="57"/>
        <v>90627.895625751582</v>
      </c>
      <c r="DS25" s="216">
        <f t="shared" ca="1" si="57"/>
        <v>92213.883799202245</v>
      </c>
      <c r="DT25" s="216">
        <f t="shared" ca="1" si="57"/>
        <v>93827.626765688285</v>
      </c>
      <c r="DU25" s="216">
        <f t="shared" ca="1" si="57"/>
        <v>95469.610234087842</v>
      </c>
      <c r="DV25" s="216">
        <f t="shared" ca="1" si="57"/>
        <v>97140.328413184383</v>
      </c>
      <c r="DW25" s="216">
        <f t="shared" ca="1" si="57"/>
        <v>98840.284160415118</v>
      </c>
      <c r="DX25" s="216">
        <f t="shared" ca="1" si="57"/>
        <v>100569.98913322239</v>
      </c>
      <c r="DY25" s="216">
        <f t="shared" ca="1" si="57"/>
        <v>102329.96394305379</v>
      </c>
      <c r="DZ25" s="216">
        <f t="shared" ca="1" si="57"/>
        <v>104120.73831205725</v>
      </c>
      <c r="EA25" s="216">
        <f t="shared" ca="1" si="57"/>
        <v>105942.85123251825</v>
      </c>
      <c r="EB25" s="216">
        <f t="shared" ca="1" si="57"/>
        <v>107796.85112908733</v>
      </c>
      <c r="EC25" s="216">
        <f t="shared" ca="1" si="57"/>
        <v>109683.29602384637</v>
      </c>
      <c r="ED25" s="216">
        <f t="shared" ca="1" si="57"/>
        <v>111602.75370426368</v>
      </c>
    </row>
    <row r="26" spans="2:134" x14ac:dyDescent="0.2">
      <c r="B26" s="221"/>
    </row>
    <row r="27" spans="2:134" x14ac:dyDescent="0.2">
      <c r="B27" s="221" t="s">
        <v>258</v>
      </c>
    </row>
    <row r="28" spans="2:134" x14ac:dyDescent="0.2">
      <c r="B28" s="221" t="s">
        <v>252</v>
      </c>
      <c r="C28" s="211">
        <f>'Program Case 1 - Forecasts'!C138</f>
        <v>0</v>
      </c>
      <c r="D28" s="211">
        <f ca="1">'Program Case 1 - Forecasts'!D138</f>
        <v>6.2434801157961808E-3</v>
      </c>
      <c r="E28" s="211">
        <f ca="1">'Program Case 1 - Forecasts'!E138</f>
        <v>3.8528379556599965E-3</v>
      </c>
      <c r="F28" s="211">
        <f ca="1">'Program Case 1 - Forecasts'!F138</f>
        <v>3.7163766076431476E-3</v>
      </c>
      <c r="G28" s="211">
        <f ca="1">'Program Case 1 - Forecasts'!G138</f>
        <v>3.5657558861802623E-3</v>
      </c>
      <c r="H28" s="211">
        <f ca="1">'Program Case 1 - Forecasts'!H138</f>
        <v>3.8961468163127171E-3</v>
      </c>
      <c r="I28" s="211">
        <f ca="1">'Program Case 1 - Forecasts'!I138</f>
        <v>3.6799057960518093E-3</v>
      </c>
      <c r="J28" s="211">
        <f ca="1">'Program Case 1 - Forecasts'!J138</f>
        <v>3.53375955771812E-3</v>
      </c>
      <c r="K28" s="211">
        <f ca="1">'Program Case 1 - Forecasts'!K138</f>
        <v>3.3945316039057359E-3</v>
      </c>
      <c r="L28" s="211">
        <f ca="1">'Program Case 1 - Forecasts'!L138</f>
        <v>3.2617798569475947E-3</v>
      </c>
      <c r="M28" s="211">
        <f ca="1">'Program Case 1 - Forecasts'!M138</f>
        <v>3.1351009484280128E-3</v>
      </c>
      <c r="N28" s="211">
        <f ca="1">'Program Case 1 - Forecasts'!N138</f>
        <v>3.0185168630784179E-3</v>
      </c>
      <c r="O28" s="211">
        <f ca="1">'Program Case 1 - Forecasts'!O138</f>
        <v>2.900729101485111E-3</v>
      </c>
      <c r="P28" s="211">
        <f ca="1">'Program Case 1 - Forecasts'!P138</f>
        <v>2.7882557886038588E-3</v>
      </c>
      <c r="Q28" s="211">
        <f ca="1">'Program Case 1 - Forecasts'!Q138</f>
        <v>2.680786403103267E-3</v>
      </c>
      <c r="R28" s="211">
        <f ca="1">'Program Case 1 - Forecasts'!R138</f>
        <v>2.5780349540733293E-3</v>
      </c>
      <c r="S28" s="211">
        <f ca="1">'Program Case 1 - Forecasts'!S138</f>
        <v>2.4797375242929035E-3</v>
      </c>
      <c r="T28" s="211">
        <f ca="1">'Program Case 1 - Forecasts'!T138</f>
        <v>2.3856501013285528E-3</v>
      </c>
      <c r="U28" s="211">
        <f ca="1">'Program Case 1 - Forecasts'!U138</f>
        <v>2.2955466587771039E-3</v>
      </c>
      <c r="V28" s="211">
        <f ca="1">'Program Case 1 - Forecasts'!V138</f>
        <v>2.2092174553579847E-3</v>
      </c>
      <c r="W28" s="211">
        <f ca="1">'Program Case 1 - Forecasts'!W138</f>
        <v>2.1264675241245961E-3</v>
      </c>
      <c r="X28" s="211">
        <f ca="1">'Program Case 1 - Forecasts'!X138</f>
        <v>2.0659708961672974E-3</v>
      </c>
      <c r="Y28" s="211">
        <f ca="1">'Program Case 1 - Forecasts'!Y138</f>
        <v>1.762114392179675E-3</v>
      </c>
      <c r="Z28" s="211">
        <f ca="1">'Program Case 1 - Forecasts'!Z138</f>
        <v>1.7135931467724133E-3</v>
      </c>
      <c r="AA28" s="211">
        <f ca="1">'Program Case 1 - Forecasts'!AA138</f>
        <v>1.6663849957444577E-3</v>
      </c>
      <c r="AB28" s="211">
        <f ca="1">'Program Case 1 - Forecasts'!AB138</f>
        <v>1.6204552133252941E-3</v>
      </c>
      <c r="AC28" s="211">
        <f ca="1">'Program Case 1 - Forecasts'!AC138</f>
        <v>1.5757699630737233E-3</v>
      </c>
      <c r="AD28" s="211">
        <f ca="1">'Program Case 1 - Forecasts'!AD138</f>
        <v>1.53229627616663E-3</v>
      </c>
      <c r="AE28" s="211">
        <f ca="1">'Program Case 1 - Forecasts'!AE138</f>
        <v>1.4900020301774667E-3</v>
      </c>
      <c r="AF28" s="211">
        <f ca="1">'Program Case 1 - Forecasts'!AF138</f>
        <v>1.4488559283350045E-3</v>
      </c>
      <c r="AG28" s="211">
        <f ca="1">'Program Case 1 - Forecasts'!AG138</f>
        <v>1.4088274792530182E-3</v>
      </c>
      <c r="AH28" s="211">
        <f ca="1">'Program Case 1 - Forecasts'!AH138</f>
        <v>1.3762613380095662E-3</v>
      </c>
      <c r="AI28" s="211">
        <f ca="1">'Program Case 1 - Forecasts'!AI138</f>
        <v>1.3409013425995776E-3</v>
      </c>
      <c r="AJ28" s="211">
        <f ca="1">'Program Case 1 - Forecasts'!AJ138</f>
        <v>1.3064486130698234E-3</v>
      </c>
      <c r="AK28" s="211">
        <f ca="1">'Program Case 1 - Forecasts'!AK138</f>
        <v>1.2728799048170865E-3</v>
      </c>
      <c r="AL28" s="211">
        <f ca="1">'Program Case 1 - Forecasts'!AL138</f>
        <v>1.2401725678360669E-3</v>
      </c>
      <c r="AM28" s="211">
        <f ca="1">'Program Case 1 - Forecasts'!AM138</f>
        <v>1.2083045315355841E-3</v>
      </c>
      <c r="AN28" s="211">
        <f ca="1">'Program Case 1 - Forecasts'!AN138</f>
        <v>1.177254289941796E-3</v>
      </c>
      <c r="AO28" s="211">
        <f ca="1">'Program Case 1 - Forecasts'!AO138</f>
        <v>1.1470008872785963E-3</v>
      </c>
      <c r="AP28" s="211">
        <f ca="1">'Program Case 1 - Forecasts'!AP138</f>
        <v>1.1175239039155735E-3</v>
      </c>
      <c r="AQ28" s="211">
        <f ca="1">'Program Case 1 - Forecasts'!AQ138</f>
        <v>1.08880344267421E-3</v>
      </c>
      <c r="AR28" s="211">
        <f ca="1">'Program Case 1 - Forecasts'!AR138</f>
        <v>1.0627777451316612E-3</v>
      </c>
      <c r="AS28" s="211">
        <f ca="1">'Program Case 1 - Forecasts'!AS138</f>
        <v>1.035356345236747E-3</v>
      </c>
      <c r="AT28" s="211">
        <f ca="1">'Program Case 1 - Forecasts'!AT138</f>
        <v>1.0086414842148249E-3</v>
      </c>
      <c r="AU28" s="211">
        <f ca="1">'Program Case 1 - Forecasts'!AU138</f>
        <v>9.8261498080110844E-4</v>
      </c>
      <c r="AV28" s="211">
        <f ca="1">'Program Case 1 - Forecasts'!AV138</f>
        <v>9.5725912102643531E-4</v>
      </c>
      <c r="AW28" s="211">
        <f ca="1">'Program Case 1 - Forecasts'!AW138</f>
        <v>9.3255664622025696E-4</v>
      </c>
      <c r="AX28" s="211">
        <f ca="1">'Program Case 1 - Forecasts'!AX138</f>
        <v>9.0849074132130162E-4</v>
      </c>
      <c r="AY28" s="211">
        <f ca="1">'Program Case 1 - Forecasts'!AY138</f>
        <v>8.8504502348803692E-4</v>
      </c>
      <c r="AZ28" s="211">
        <f ca="1">'Program Case 1 - Forecasts'!AZ138</f>
        <v>8.6220353100125065E-4</v>
      </c>
      <c r="BA28" s="211">
        <f ca="1">'Program Case 1 - Forecasts'!BA138</f>
        <v>8.3995071245125728E-4</v>
      </c>
      <c r="BB28" s="211">
        <f ca="1">'Program Case 1 - Forecasts'!BB138</f>
        <v>8.1986331580472698E-4</v>
      </c>
      <c r="BC28" s="211">
        <f ca="1">'Program Case 1 - Forecasts'!BC138</f>
        <v>7.9871565353589996E-4</v>
      </c>
      <c r="BD28" s="211">
        <f ca="1">'Program Case 1 - Forecasts'!BD138</f>
        <v>7.7810682268773118E-4</v>
      </c>
      <c r="BE28" s="211">
        <f ca="1">'Program Case 1 - Forecasts'!BE138</f>
        <v>7.5802322993437474E-4</v>
      </c>
      <c r="BF28" s="211">
        <f ca="1">'Program Case 1 - Forecasts'!BF138</f>
        <v>7.3845162206808909E-4</v>
      </c>
      <c r="BG28" s="211">
        <f ca="1">'Program Case 1 - Forecasts'!BG138</f>
        <v>7.1937907754772283E-4</v>
      </c>
      <c r="BH28" s="211">
        <f ca="1">'Program Case 1 - Forecasts'!BH138</f>
        <v>7.0079299825597885E-4</v>
      </c>
      <c r="BI28" s="211">
        <f ca="1">'Program Case 1 - Forecasts'!BI138</f>
        <v>6.8268110146032178E-4</v>
      </c>
      <c r="BJ28" s="211">
        <f ca="1">'Program Case 1 - Forecasts'!BJ138</f>
        <v>6.6503141197253005E-4</v>
      </c>
      <c r="BK28" s="211">
        <f ca="1">'Program Case 1 - Forecasts'!BK138</f>
        <v>6.4783225450200052E-4</v>
      </c>
      <c r="BL28" s="211">
        <f ca="1">'Program Case 1 - Forecasts'!BL138</f>
        <v>6.3175939571351075E-4</v>
      </c>
      <c r="BM28" s="211">
        <f ca="1">'Program Case 1 - Forecasts'!BM138</f>
        <v>6.1503499953922611E-4</v>
      </c>
      <c r="BN28" s="211">
        <f ca="1">'Program Case 1 - Forecasts'!BN138</f>
        <v>5.9874002589699565E-4</v>
      </c>
      <c r="BO28" s="211">
        <f ca="1">'Program Case 1 - Forecasts'!BO138</f>
        <v>5.8286368962748227E-4</v>
      </c>
      <c r="BP28" s="211">
        <f ca="1">'Program Case 1 - Forecasts'!BP138</f>
        <v>5.6739547195437017E-4</v>
      </c>
      <c r="BQ28" s="211">
        <f ca="1">'Program Case 1 - Forecasts'!BQ138</f>
        <v>5.5232511399058942E-4</v>
      </c>
      <c r="BR28" s="211">
        <f ca="1">'Program Case 1 - Forecasts'!BR138</f>
        <v>5.3764261040118051E-4</v>
      </c>
      <c r="BS28" s="211">
        <f ca="1">'Program Case 1 - Forecasts'!BS138</f>
        <v>5.2333820321905696E-4</v>
      </c>
      <c r="BT28" s="211">
        <f ca="1">'Program Case 1 - Forecasts'!BT138</f>
        <v>5.0940237581000784E-4</v>
      </c>
      <c r="BU28" s="211">
        <f ca="1">'Program Case 1 - Forecasts'!BU138</f>
        <v>4.9582584698337003E-4</v>
      </c>
      <c r="BV28" s="211">
        <f ca="1">'Program Case 1 - Forecasts'!BV138</f>
        <v>4.82903789975624E-4</v>
      </c>
      <c r="BW28" s="211">
        <f ca="1">'Program Case 1 - Forecasts'!BW138</f>
        <v>4.7033466426931304E-4</v>
      </c>
      <c r="BX28" s="211">
        <f ca="1">'Program Case 1 - Forecasts'!BX138</f>
        <v>4.5808173321712893E-4</v>
      </c>
      <c r="BY28" s="211">
        <f ca="1">'Program Case 1 - Forecasts'!BY138</f>
        <v>4.4613723284443762E-4</v>
      </c>
      <c r="BZ28" s="211">
        <f ca="1">'Program Case 1 - Forecasts'!BZ138</f>
        <v>4.3449358639467348E-4</v>
      </c>
      <c r="CA28" s="211">
        <f ca="1">'Program Case 1 - Forecasts'!CA138</f>
        <v>4.2314339987783599E-4</v>
      </c>
      <c r="CB28" s="211">
        <f ca="1">'Program Case 1 - Forecasts'!CB138</f>
        <v>4.1207945772364911E-4</v>
      </c>
      <c r="CC28" s="211">
        <f ca="1">'Program Case 1 - Forecasts'!CC138</f>
        <v>4.0129471853694333E-4</v>
      </c>
      <c r="CD28" s="211">
        <f ca="1">'Program Case 1 - Forecasts'!CD138</f>
        <v>3.9078231095288069E-4</v>
      </c>
      <c r="CE28" s="211">
        <f ca="1">'Program Case 1 - Forecasts'!CE138</f>
        <v>3.8053552958969516E-4</v>
      </c>
      <c r="CF28" s="211">
        <f ca="1">'Program Case 1 - Forecasts'!CF138</f>
        <v>3.7054783109667335E-4</v>
      </c>
    </row>
    <row r="29" spans="2:134" x14ac:dyDescent="0.2">
      <c r="B29" s="221" t="s">
        <v>253</v>
      </c>
      <c r="C29" s="211">
        <f>'Program Case 2 - Forecasts'!C138</f>
        <v>0</v>
      </c>
      <c r="D29" s="211">
        <f ca="1">'Program Case 2 - Forecasts'!D138</f>
        <v>6.2434801157961808E-3</v>
      </c>
      <c r="E29" s="211">
        <f ca="1">'Program Case 2 - Forecasts'!E138</f>
        <v>3.9133293999498589E-3</v>
      </c>
      <c r="F29" s="211">
        <f ca="1">'Program Case 2 - Forecasts'!F138</f>
        <v>3.8407100161887762E-3</v>
      </c>
      <c r="G29" s="211">
        <f ca="1">'Program Case 2 - Forecasts'!G138</f>
        <v>3.7493488813234075E-3</v>
      </c>
      <c r="H29" s="211">
        <f ca="1">'Program Case 2 - Forecasts'!H138</f>
        <v>4.1644238931418586E-3</v>
      </c>
      <c r="I29" s="211">
        <f ca="1">'Program Case 2 - Forecasts'!I138</f>
        <v>4.0017437730545981E-3</v>
      </c>
      <c r="J29" s="211">
        <f ca="1">'Program Case 2 - Forecasts'!J138</f>
        <v>3.9088957838201901E-3</v>
      </c>
      <c r="K29" s="211">
        <f ca="1">'Program Case 2 - Forecasts'!K138</f>
        <v>3.8193677984208418E-3</v>
      </c>
      <c r="L29" s="211">
        <f ca="1">'Program Case 2 - Forecasts'!L138</f>
        <v>3.7329415088903271E-3</v>
      </c>
      <c r="M29" s="211">
        <f ca="1">'Program Case 2 - Forecasts'!M138</f>
        <v>3.6494188668925449E-3</v>
      </c>
      <c r="N29" s="211">
        <f ca="1">'Program Case 2 - Forecasts'!N138</f>
        <v>3.591968247712251E-3</v>
      </c>
      <c r="O29" s="211">
        <f ca="1">'Program Case 2 - Forecasts'!O138</f>
        <v>3.53660325321973E-3</v>
      </c>
      <c r="P29" s="211">
        <f ca="1">'Program Case 2 - Forecasts'!P138</f>
        <v>3.4827924768191187E-3</v>
      </c>
      <c r="Q29" s="211">
        <f ca="1">'Program Case 2 - Forecasts'!Q138</f>
        <v>3.4304359881956407E-3</v>
      </c>
      <c r="R29" s="211">
        <f ca="1">'Program Case 2 - Forecasts'!R138</f>
        <v>3.3794426235576104E-3</v>
      </c>
      <c r="S29" s="211">
        <f ca="1">'Program Case 2 - Forecasts'!S138</f>
        <v>3.3297291142173214E-3</v>
      </c>
      <c r="T29" s="211">
        <f ca="1">'Program Case 2 - Forecasts'!T138</f>
        <v>3.2812193124584694E-3</v>
      </c>
      <c r="U29" s="211">
        <f ca="1">'Program Case 2 - Forecasts'!U138</f>
        <v>3.2338435025881631E-3</v>
      </c>
      <c r="V29" s="211">
        <f ca="1">'Program Case 2 - Forecasts'!V138</f>
        <v>3.1875377867237507E-3</v>
      </c>
      <c r="W29" s="211">
        <f ca="1">'Program Case 2 - Forecasts'!W138</f>
        <v>3.1422435362707551E-3</v>
      </c>
      <c r="X29" s="211">
        <f ca="1">'Program Case 2 - Forecasts'!X138</f>
        <v>3.1053743209064114E-3</v>
      </c>
      <c r="Y29" s="211">
        <f ca="1">'Program Case 2 - Forecasts'!Y138</f>
        <v>2.7159464082363981E-3</v>
      </c>
      <c r="Z29" s="211">
        <f ca="1">'Program Case 2 - Forecasts'!Z138</f>
        <v>2.6926300581028122E-3</v>
      </c>
      <c r="AA29" s="211">
        <f ca="1">'Program Case 2 - Forecasts'!AA138</f>
        <v>2.6693094230951769E-3</v>
      </c>
      <c r="AB29" s="211">
        <f ca="1">'Program Case 2 - Forecasts'!AB138</f>
        <v>2.6459915983535563E-3</v>
      </c>
      <c r="AC29" s="211">
        <f ca="1">'Program Case 2 - Forecasts'!AC138</f>
        <v>2.6226834353511356E-3</v>
      </c>
      <c r="AD29" s="211">
        <f ca="1">'Program Case 2 - Forecasts'!AD138</f>
        <v>2.5993915481922567E-3</v>
      </c>
      <c r="AE29" s="211">
        <f ca="1">'Program Case 2 - Forecasts'!AE138</f>
        <v>2.5761223197655891E-3</v>
      </c>
      <c r="AF29" s="211">
        <f ca="1">'Program Case 2 - Forecasts'!AF138</f>
        <v>2.5528819077556331E-3</v>
      </c>
      <c r="AG29" s="211">
        <f ca="1">'Program Case 2 - Forecasts'!AG138</f>
        <v>2.5296762505155664E-3</v>
      </c>
      <c r="AH29" s="211">
        <f ca="1">'Program Case 2 - Forecasts'!AH138</f>
        <v>2.5079701492444631E-3</v>
      </c>
      <c r="AI29" s="211">
        <f ca="1">'Program Case 2 - Forecasts'!AI138</f>
        <v>2.4808666030413208E-3</v>
      </c>
      <c r="AJ29" s="211">
        <f ca="1">'Program Case 2 - Forecasts'!AJ138</f>
        <v>2.453969183599677E-3</v>
      </c>
      <c r="AK29" s="211">
        <f ca="1">'Program Case 2 - Forecasts'!AK138</f>
        <v>2.4272785599196811E-3</v>
      </c>
      <c r="AL29" s="211">
        <f ca="1">'Program Case 2 - Forecasts'!AL138</f>
        <v>2.4007953212581775E-3</v>
      </c>
      <c r="AM29" s="211">
        <f ca="1">'Program Case 2 - Forecasts'!AM138</f>
        <v>2.374519979604083E-3</v>
      </c>
      <c r="AN29" s="211">
        <f ca="1">'Program Case 2 - Forecasts'!AN138</f>
        <v>2.3484529720933559E-3</v>
      </c>
      <c r="AO29" s="211">
        <f ca="1">'Program Case 2 - Forecasts'!AO138</f>
        <v>2.3225946633648846E-3</v>
      </c>
      <c r="AP29" s="211">
        <f ca="1">'Program Case 2 - Forecasts'!AP138</f>
        <v>2.2969453478585652E-3</v>
      </c>
      <c r="AQ29" s="211">
        <f ca="1">'Program Case 2 - Forecasts'!AQ138</f>
        <v>2.2715052520568954E-3</v>
      </c>
      <c r="AR29" s="211">
        <f ca="1">'Program Case 2 - Forecasts'!AR138</f>
        <v>2.245136657315737E-3</v>
      </c>
      <c r="AS29" s="211">
        <f ca="1">'Program Case 2 - Forecasts'!AS138</f>
        <v>2.2126126534077993E-3</v>
      </c>
      <c r="AT29" s="211">
        <f ca="1">'Program Case 2 - Forecasts'!AT138</f>
        <v>2.1805434271189054E-3</v>
      </c>
      <c r="AU29" s="211">
        <f ca="1">'Program Case 2 - Forecasts'!AU138</f>
        <v>2.1489229533696204E-3</v>
      </c>
      <c r="AV29" s="211">
        <f ca="1">'Program Case 2 - Forecasts'!AV138</f>
        <v>2.1177452798470239E-3</v>
      </c>
      <c r="AW29" s="211">
        <f ca="1">'Program Case 2 - Forecasts'!AW138</f>
        <v>2.0870045262832318E-3</v>
      </c>
      <c r="AX29" s="211">
        <f ca="1">'Program Case 2 - Forecasts'!AX138</f>
        <v>2.0566948837372153E-3</v>
      </c>
      <c r="AY29" s="211">
        <f ca="1">'Program Case 2 - Forecasts'!AY138</f>
        <v>2.0268106138800241E-3</v>
      </c>
      <c r="AZ29" s="211">
        <f ca="1">'Program Case 2 - Forecasts'!AZ138</f>
        <v>1.9973460482835084E-3</v>
      </c>
      <c r="BA29" s="211">
        <f ca="1">'Program Case 2 - Forecasts'!BA138</f>
        <v>1.9682955877126387E-3</v>
      </c>
      <c r="BB29" s="211">
        <f ca="1">'Program Case 2 - Forecasts'!BB138</f>
        <v>1.9400824218281348E-3</v>
      </c>
      <c r="BC29" s="211">
        <f ca="1">'Program Case 2 - Forecasts'!BC138</f>
        <v>1.9075367258979447E-3</v>
      </c>
      <c r="BD29" s="211">
        <f ca="1">'Program Case 2 - Forecasts'!BD138</f>
        <v>1.8755369240740589E-3</v>
      </c>
      <c r="BE29" s="211">
        <f ca="1">'Program Case 2 - Forecasts'!BE138</f>
        <v>1.8440738612515476E-3</v>
      </c>
      <c r="BF29" s="211">
        <f ca="1">'Program Case 2 - Forecasts'!BF138</f>
        <v>1.8131385358426304E-3</v>
      </c>
      <c r="BG29" s="211">
        <f ca="1">'Program Case 2 - Forecasts'!BG138</f>
        <v>1.7827220972027973E-3</v>
      </c>
      <c r="BH29" s="211">
        <f ca="1">'Program Case 2 - Forecasts'!BH138</f>
        <v>1.7528158431000811E-3</v>
      </c>
      <c r="BI29" s="211">
        <f ca="1">'Program Case 2 - Forecasts'!BI138</f>
        <v>1.7234112172267524E-3</v>
      </c>
      <c r="BJ29" s="211">
        <f ca="1">'Program Case 2 - Forecasts'!BJ138</f>
        <v>1.6944998067527286E-3</v>
      </c>
      <c r="BK29" s="211">
        <f ca="1">'Program Case 2 - Forecasts'!BK138</f>
        <v>1.6660733399199972E-3</v>
      </c>
      <c r="BL29" s="211">
        <f ca="1">'Program Case 2 - Forecasts'!BL138</f>
        <v>1.6382167551991689E-3</v>
      </c>
      <c r="BM29" s="211">
        <f ca="1">'Program Case 2 - Forecasts'!BM138</f>
        <v>1.6079164109645855E-3</v>
      </c>
      <c r="BN29" s="211">
        <f ca="1">'Program Case 2 - Forecasts'!BN138</f>
        <v>1.5781724018336578E-3</v>
      </c>
      <c r="BO29" s="211">
        <f ca="1">'Program Case 2 - Forecasts'!BO138</f>
        <v>1.5489745764996044E-3</v>
      </c>
      <c r="BP29" s="211">
        <f ca="1">'Program Case 2 - Forecasts'!BP138</f>
        <v>1.5203129678962892E-3</v>
      </c>
      <c r="BQ29" s="211">
        <f ca="1">'Program Case 2 - Forecasts'!BQ138</f>
        <v>1.4921777898698483E-3</v>
      </c>
      <c r="BR29" s="211">
        <f ca="1">'Program Case 2 - Forecasts'!BR138</f>
        <v>1.4645594339101867E-3</v>
      </c>
      <c r="BS29" s="211">
        <f ca="1">'Program Case 2 - Forecasts'!BS138</f>
        <v>1.4374484659412971E-3</v>
      </c>
      <c r="BT29" s="211">
        <f ca="1">'Program Case 2 - Forecasts'!BT138</f>
        <v>1.4108356231693302E-3</v>
      </c>
      <c r="BU29" s="211">
        <f ca="1">'Program Case 2 - Forecasts'!BU138</f>
        <v>1.3847118109873865E-3</v>
      </c>
      <c r="BV29" s="211">
        <f ca="1">'Program Case 2 - Forecasts'!BV138</f>
        <v>1.3592061914525046E-3</v>
      </c>
      <c r="BW29" s="211">
        <f ca="1">'Program Case 2 - Forecasts'!BW138</f>
        <v>1.3328727804078374E-3</v>
      </c>
      <c r="BX29" s="211">
        <f ca="1">'Program Case 2 - Forecasts'!BX138</f>
        <v>1.3070406503350935E-3</v>
      </c>
      <c r="BY29" s="211">
        <f ca="1">'Program Case 2 - Forecasts'!BY138</f>
        <v>1.2817003888413369E-3</v>
      </c>
      <c r="BZ29" s="211">
        <f ca="1">'Program Case 2 - Forecasts'!BZ138</f>
        <v>1.2568427583369921E-3</v>
      </c>
      <c r="CA29" s="211">
        <f ca="1">'Program Case 2 - Forecasts'!CA138</f>
        <v>1.2324586928185262E-3</v>
      </c>
      <c r="CB29" s="211">
        <f ca="1">'Program Case 2 - Forecasts'!CB138</f>
        <v>1.2085392947099038E-3</v>
      </c>
      <c r="CC29" s="211">
        <f ca="1">'Program Case 2 - Forecasts'!CC138</f>
        <v>1.1850758317617459E-3</v>
      </c>
      <c r="CD29" s="211">
        <f ca="1">'Program Case 2 - Forecasts'!CD138</f>
        <v>1.1620597340071545E-3</v>
      </c>
      <c r="CE29" s="211">
        <f ca="1">'Program Case 2 - Forecasts'!CE138</f>
        <v>1.13948259077316E-3</v>
      </c>
      <c r="CF29" s="211">
        <f ca="1">'Program Case 2 - Forecasts'!CF138</f>
        <v>1.117336147746794E-3</v>
      </c>
    </row>
    <row r="30" spans="2:134" x14ac:dyDescent="0.2">
      <c r="B30" s="221" t="s">
        <v>254</v>
      </c>
      <c r="C30" s="211">
        <f>'Program Case 3 - Forecasts'!C138</f>
        <v>0</v>
      </c>
      <c r="D30" s="211">
        <f ca="1">'Program Case 3 - Forecasts'!D138</f>
        <v>6.2434801157961808E-3</v>
      </c>
      <c r="E30" s="211">
        <f ca="1">'Program Case 3 - Forecasts'!E138</f>
        <v>3.9477753981155602E-3</v>
      </c>
      <c r="F30" s="211">
        <f ca="1">'Program Case 3 - Forecasts'!F138</f>
        <v>3.9153373110725354E-3</v>
      </c>
      <c r="G30" s="211">
        <f ca="1">'Program Case 3 - Forecasts'!G138</f>
        <v>3.8621397237880669E-3</v>
      </c>
      <c r="H30" s="211">
        <f ca="1">'Program Case 3 - Forecasts'!H138</f>
        <v>4.3265966570892201E-3</v>
      </c>
      <c r="I30" s="211">
        <f ca="1">'Program Case 3 - Forecasts'!I138</f>
        <v>4.1995300368213185E-3</v>
      </c>
      <c r="J30" s="211">
        <f ca="1">'Program Case 3 - Forecasts'!J138</f>
        <v>4.1425279092793957E-3</v>
      </c>
      <c r="K30" s="211">
        <f ca="1">'Program Case 3 - Forecasts'!K138</f>
        <v>4.0873007808808577E-3</v>
      </c>
      <c r="L30" s="211">
        <f ca="1">'Program Case 3 - Forecasts'!L138</f>
        <v>4.0337128303023486E-3</v>
      </c>
      <c r="M30" s="211">
        <f ca="1">'Program Case 3 - Forecasts'!M138</f>
        <v>3.9816410550456297E-3</v>
      </c>
      <c r="N30" s="211">
        <f ca="1">'Program Case 3 - Forecasts'!N138</f>
        <v>3.9749959782912686E-3</v>
      </c>
      <c r="O30" s="211">
        <f ca="1">'Program Case 3 - Forecasts'!O138</f>
        <v>3.9734049296848541E-3</v>
      </c>
      <c r="P30" s="211">
        <f ca="1">'Program Case 3 - Forecasts'!P138</f>
        <v>3.9723153123903043E-3</v>
      </c>
      <c r="Q30" s="211">
        <f ca="1">'Program Case 3 - Forecasts'!Q138</f>
        <v>3.9716749321733096E-3</v>
      </c>
      <c r="R30" s="211">
        <f ca="1">'Program Case 3 - Forecasts'!R138</f>
        <v>3.9714357283742313E-3</v>
      </c>
      <c r="S30" s="211">
        <f ca="1">'Program Case 3 - Forecasts'!S138</f>
        <v>3.9715534030711642E-3</v>
      </c>
      <c r="T30" s="211">
        <f ca="1">'Program Case 3 - Forecasts'!T138</f>
        <v>3.9719870891125383E-3</v>
      </c>
      <c r="U30" s="211">
        <f ca="1">'Program Case 3 - Forecasts'!U138</f>
        <v>3.972699052441451E-3</v>
      </c>
      <c r="V30" s="211">
        <f ca="1">'Program Case 3 - Forecasts'!V138</f>
        <v>3.9736544247239583E-3</v>
      </c>
      <c r="W30" s="211">
        <f ca="1">'Program Case 3 - Forecasts'!W138</f>
        <v>3.9748209628011934E-3</v>
      </c>
      <c r="X30" s="211">
        <f ca="1">'Program Case 3 - Forecasts'!X138</f>
        <v>3.9921980319093126E-3</v>
      </c>
      <c r="Y30" s="211">
        <f ca="1">'Program Case 3 - Forecasts'!Y138</f>
        <v>3.579577216279343E-3</v>
      </c>
      <c r="Z30" s="211">
        <f ca="1">'Program Case 3 - Forecasts'!Z138</f>
        <v>3.6122633246187391E-3</v>
      </c>
      <c r="AA30" s="211">
        <f ca="1">'Program Case 3 - Forecasts'!AA138</f>
        <v>3.6446420722602542E-3</v>
      </c>
      <c r="AB30" s="211">
        <f ca="1">'Program Case 3 - Forecasts'!AB138</f>
        <v>3.6767153515866987E-3</v>
      </c>
      <c r="AC30" s="211">
        <f ca="1">'Program Case 3 - Forecasts'!AC138</f>
        <v>3.7084850449257021E-3</v>
      </c>
      <c r="AD30" s="211">
        <f ca="1">'Program Case 3 - Forecasts'!AD138</f>
        <v>3.7399530245992561E-3</v>
      </c>
      <c r="AE30" s="211">
        <f ca="1">'Program Case 3 - Forecasts'!AE138</f>
        <v>3.7711211529729938E-3</v>
      </c>
      <c r="AF30" s="211">
        <f ca="1">'Program Case 3 - Forecasts'!AF138</f>
        <v>3.8019912825052672E-3</v>
      </c>
      <c r="AG30" s="211">
        <f ca="1">'Program Case 3 - Forecasts'!AG138</f>
        <v>3.8325652557959777E-3</v>
      </c>
      <c r="AH30" s="211">
        <f ca="1">'Program Case 3 - Forecasts'!AH138</f>
        <v>3.8665489103739546E-3</v>
      </c>
      <c r="AI30" s="211">
        <f ca="1">'Program Case 3 - Forecasts'!AI138</f>
        <v>3.9041984115426088E-3</v>
      </c>
      <c r="AJ30" s="211">
        <f ca="1">'Program Case 3 - Forecasts'!AJ138</f>
        <v>3.9415947788698311E-3</v>
      </c>
      <c r="AK30" s="211">
        <f ca="1">'Program Case 3 - Forecasts'!AK138</f>
        <v>3.9787391704994594E-3</v>
      </c>
      <c r="AL30" s="211">
        <f ca="1">'Program Case 3 - Forecasts'!AL138</f>
        <v>4.0156327399675845E-3</v>
      </c>
      <c r="AM30" s="211">
        <f ca="1">'Program Case 3 - Forecasts'!AM138</f>
        <v>4.0522766362195992E-3</v>
      </c>
      <c r="AN30" s="211">
        <f ca="1">'Program Case 3 - Forecasts'!AN138</f>
        <v>4.0886720036271678E-3</v>
      </c>
      <c r="AO30" s="211">
        <f ca="1">'Program Case 3 - Forecasts'!AO138</f>
        <v>4.1248199820051509E-3</v>
      </c>
      <c r="AP30" s="211">
        <f ca="1">'Program Case 3 - Forecasts'!AP138</f>
        <v>4.1607217066284789E-3</v>
      </c>
      <c r="AQ30" s="211">
        <f ca="1">'Program Case 3 - Forecasts'!AQ138</f>
        <v>4.1963783082489374E-3</v>
      </c>
      <c r="AR30" s="211">
        <f ca="1">'Program Case 3 - Forecasts'!AR138</f>
        <v>4.2295845589772115E-3</v>
      </c>
      <c r="AS30" s="211">
        <f ca="1">'Program Case 3 - Forecasts'!AS138</f>
        <v>4.2638054961963772E-3</v>
      </c>
      <c r="AT30" s="211">
        <f ca="1">'Program Case 3 - Forecasts'!AT138</f>
        <v>4.2977406645924492E-3</v>
      </c>
      <c r="AU30" s="211">
        <f ca="1">'Program Case 3 - Forecasts'!AU138</f>
        <v>4.3313916262540473E-3</v>
      </c>
      <c r="AV30" s="211">
        <f ca="1">'Program Case 3 - Forecasts'!AV138</f>
        <v>4.3647599359010062E-3</v>
      </c>
      <c r="AW30" s="211">
        <f ca="1">'Program Case 3 - Forecasts'!AW138</f>
        <v>4.3978471409165916E-3</v>
      </c>
      <c r="AX30" s="211">
        <f ca="1">'Program Case 3 - Forecasts'!AX138</f>
        <v>4.4306547813795991E-3</v>
      </c>
      <c r="AY30" s="211">
        <f ca="1">'Program Case 3 - Forecasts'!AY138</f>
        <v>4.4631843900962975E-3</v>
      </c>
      <c r="AZ30" s="211">
        <f ca="1">'Program Case 3 - Forecasts'!AZ138</f>
        <v>4.4954374926322628E-3</v>
      </c>
      <c r="BA30" s="211">
        <f ca="1">'Program Case 3 - Forecasts'!BA138</f>
        <v>4.5274156073440491E-3</v>
      </c>
      <c r="BB30" s="211">
        <f ca="1">'Program Case 3 - Forecasts'!BB138</f>
        <v>4.5582529311668646E-3</v>
      </c>
      <c r="BC30" s="211">
        <f ca="1">'Program Case 3 - Forecasts'!BC138</f>
        <v>4.5845469658517077E-3</v>
      </c>
      <c r="BD30" s="211">
        <f ca="1">'Program Case 3 - Forecasts'!BD138</f>
        <v>4.6105898341860137E-3</v>
      </c>
      <c r="BE30" s="211">
        <f ca="1">'Program Case 3 - Forecasts'!BE138</f>
        <v>4.6363830139194784E-3</v>
      </c>
      <c r="BF30" s="211">
        <f ca="1">'Program Case 3 - Forecasts'!BF138</f>
        <v>4.6619279753801817E-3</v>
      </c>
      <c r="BG30" s="211">
        <f ca="1">'Program Case 3 - Forecasts'!BG138</f>
        <v>4.6872261815090032E-3</v>
      </c>
      <c r="BH30" s="211">
        <f ca="1">'Program Case 3 - Forecasts'!BH138</f>
        <v>4.7122790878938959E-3</v>
      </c>
      <c r="BI30" s="211">
        <f ca="1">'Program Case 3 - Forecasts'!BI138</f>
        <v>4.7370881428039921E-3</v>
      </c>
      <c r="BJ30" s="211">
        <f ca="1">'Program Case 3 - Forecasts'!BJ138</f>
        <v>4.7616547872235829E-3</v>
      </c>
      <c r="BK30" s="211">
        <f ca="1">'Program Case 3 - Forecasts'!BK138</f>
        <v>4.785980454885915E-3</v>
      </c>
      <c r="BL30" s="211">
        <f ca="1">'Program Case 3 - Forecasts'!BL138</f>
        <v>4.8087273813919151E-3</v>
      </c>
      <c r="BM30" s="211">
        <f ca="1">'Program Case 3 - Forecasts'!BM138</f>
        <v>4.8276738299956679E-3</v>
      </c>
      <c r="BN30" s="211">
        <f ca="1">'Program Case 3 - Forecasts'!BN138</f>
        <v>4.8463986138722421E-3</v>
      </c>
      <c r="BO30" s="211">
        <f ca="1">'Program Case 3 - Forecasts'!BO138</f>
        <v>4.8649031767345387E-3</v>
      </c>
      <c r="BP30" s="211">
        <f ca="1">'Program Case 3 - Forecasts'!BP138</f>
        <v>4.8831889543946476E-3</v>
      </c>
      <c r="BQ30" s="211">
        <f ca="1">'Program Case 3 - Forecasts'!BQ138</f>
        <v>4.9012573748035623E-3</v>
      </c>
      <c r="BR30" s="211">
        <f ca="1">'Program Case 3 - Forecasts'!BR138</f>
        <v>4.9191098580907127E-3</v>
      </c>
      <c r="BS30" s="211">
        <f ca="1">'Program Case 3 - Forecasts'!BS138</f>
        <v>4.9367478166032781E-3</v>
      </c>
      <c r="BT30" s="211">
        <f ca="1">'Program Case 3 - Forecasts'!BT138</f>
        <v>4.9541726549453503E-3</v>
      </c>
      <c r="BU30" s="211">
        <f ca="1">'Program Case 3 - Forecasts'!BU138</f>
        <v>4.9713857700168828E-3</v>
      </c>
      <c r="BV30" s="211">
        <f ca="1">'Program Case 3 - Forecasts'!BV138</f>
        <v>4.9849989404422649E-3</v>
      </c>
      <c r="BW30" s="211">
        <f ca="1">'Program Case 3 - Forecasts'!BW138</f>
        <v>4.9976714140704433E-3</v>
      </c>
      <c r="BX30" s="211">
        <f ca="1">'Program Case 3 - Forecasts'!BX138</f>
        <v>5.0101227663988312E-3</v>
      </c>
      <c r="BY30" s="211">
        <f ca="1">'Program Case 3 - Forecasts'!BY138</f>
        <v>5.0223547592518243E-3</v>
      </c>
      <c r="BZ30" s="211">
        <f ca="1">'Program Case 3 - Forecasts'!BZ138</f>
        <v>5.0343691429438567E-3</v>
      </c>
      <c r="CA30" s="211">
        <f ca="1">'Program Case 3 - Forecasts'!CA138</f>
        <v>5.046167656347903E-3</v>
      </c>
      <c r="CB30" s="211">
        <f ca="1">'Program Case 3 - Forecasts'!CB138</f>
        <v>5.0577520269636219E-3</v>
      </c>
      <c r="CC30" s="211">
        <f ca="1">'Program Case 3 - Forecasts'!CC138</f>
        <v>5.0691239709851083E-3</v>
      </c>
      <c r="CD30" s="211">
        <f ca="1">'Program Case 3 - Forecasts'!CD138</f>
        <v>5.0802851933682549E-3</v>
      </c>
      <c r="CE30" s="211">
        <f ca="1">'Program Case 3 - Forecasts'!CE138</f>
        <v>5.091237387897741E-3</v>
      </c>
      <c r="CF30" s="211">
        <f ca="1">'Program Case 3 - Forecasts'!CF138</f>
        <v>5.101982237253647E-3</v>
      </c>
    </row>
    <row r="31" spans="2:134" x14ac:dyDescent="0.2">
      <c r="B31" s="221" t="s">
        <v>255</v>
      </c>
      <c r="C31" s="211">
        <f>'Program Case 5 - Forecasts'!C138</f>
        <v>0</v>
      </c>
      <c r="D31" s="211">
        <f ca="1">'Program Case 5 - Forecasts'!D138</f>
        <v>6.2434801157961808E-3</v>
      </c>
      <c r="E31" s="211">
        <f ca="1">'Program Case 5 - Forecasts'!E138</f>
        <v>3.8789583641583602E-3</v>
      </c>
      <c r="F31" s="211">
        <f ca="1">'Program Case 5 - Forecasts'!F138</f>
        <v>3.7662299280579715E-3</v>
      </c>
      <c r="G31" s="211">
        <f ca="1">'Program Case 5 - Forecasts'!G138</f>
        <v>3.6367482633048948E-3</v>
      </c>
      <c r="H31" s="211">
        <f ca="1">'Program Case 5 - Forecasts'!H138</f>
        <v>3.9857000154452423E-3</v>
      </c>
      <c r="I31" s="211">
        <f ca="1">'Program Case 5 - Forecasts'!I138</f>
        <v>3.784318737411369E-3</v>
      </c>
      <c r="J31" s="211">
        <f ca="1">'Program Case 5 - Forecasts'!J138</f>
        <v>3.6528788663064645E-3</v>
      </c>
      <c r="K31" s="211">
        <f ca="1">'Program Case 5 - Forecasts'!K138</f>
        <v>3.5267171367014669E-3</v>
      </c>
      <c r="L31" s="211">
        <f ca="1">'Program Case 5 - Forecasts'!L138</f>
        <v>3.4055358632618048E-3</v>
      </c>
      <c r="M31" s="211">
        <f ca="1">'Program Case 5 - Forecasts'!M138</f>
        <v>3.289062226922314E-3</v>
      </c>
      <c r="N31" s="211">
        <f ca="1">'Program Case 5 - Forecasts'!N138</f>
        <v>3.1816738302199821E-3</v>
      </c>
      <c r="O31" s="211">
        <f ca="1">'Program Case 5 - Forecasts'!O138</f>
        <v>3.0961937631197307E-3</v>
      </c>
      <c r="P31" s="211">
        <f ca="1">'Program Case 5 - Forecasts'!P138</f>
        <v>3.0127971800111676E-3</v>
      </c>
      <c r="Q31" s="211">
        <f ca="1">'Program Case 5 - Forecasts'!Q138</f>
        <v>2.9314310275602982E-3</v>
      </c>
      <c r="R31" s="211">
        <f ca="1">'Program Case 5 - Forecasts'!R138</f>
        <v>2.8520447166688217E-3</v>
      </c>
      <c r="S31" s="211">
        <f ca="1">'Program Case 5 - Forecasts'!S138</f>
        <v>2.7745899145384593E-3</v>
      </c>
      <c r="T31" s="211">
        <f ca="1">'Program Case 5 - Forecasts'!T138</f>
        <v>2.6990203530292316E-3</v>
      </c>
      <c r="U31" s="211">
        <f ca="1">'Program Case 5 - Forecasts'!U138</f>
        <v>2.6252916528478557E-3</v>
      </c>
      <c r="V31" s="211">
        <f ca="1">'Program Case 5 - Forecasts'!V138</f>
        <v>2.5533611628967786E-3</v>
      </c>
      <c r="W31" s="211">
        <f ca="1">'Program Case 5 - Forecasts'!W138</f>
        <v>2.4831878139851761E-3</v>
      </c>
      <c r="X31" s="211">
        <f ca="1">'Program Case 5 - Forecasts'!X138</f>
        <v>2.4369735974875085E-3</v>
      </c>
      <c r="Y31" s="211">
        <f ca="1">'Program Case 5 - Forecasts'!Y138</f>
        <v>2.1688518808907916E-3</v>
      </c>
      <c r="Z31" s="211">
        <f ca="1">'Program Case 5 - Forecasts'!Z138</f>
        <v>2.1534794507486275E-3</v>
      </c>
      <c r="AA31" s="211">
        <f ca="1">'Program Case 5 - Forecasts'!AA138</f>
        <v>2.1369605653926396E-3</v>
      </c>
      <c r="AB31" s="211">
        <f ca="1">'Program Case 5 - Forecasts'!AB138</f>
        <v>2.1193815549766246E-3</v>
      </c>
      <c r="AC31" s="211">
        <f ca="1">'Program Case 5 - Forecasts'!AC138</f>
        <v>2.1008244840354205E-3</v>
      </c>
      <c r="AD31" s="211">
        <f ca="1">'Program Case 5 - Forecasts'!AD138</f>
        <v>2.0813673334549583E-3</v>
      </c>
      <c r="AE31" s="211">
        <f ca="1">'Program Case 5 - Forecasts'!AE138</f>
        <v>2.0610841752449248E-3</v>
      </c>
      <c r="AF31" s="211">
        <f ca="1">'Program Case 5 - Forecasts'!AF138</f>
        <v>2.0400453403858296E-3</v>
      </c>
      <c r="AG31" s="211">
        <f ca="1">'Program Case 5 - Forecasts'!AG138</f>
        <v>2.0183175800123779E-3</v>
      </c>
      <c r="AH31" s="211">
        <f ca="1">'Program Case 5 - Forecasts'!AH138</f>
        <v>2.0052518449830744E-3</v>
      </c>
      <c r="AI31" s="211">
        <f ca="1">'Program Case 5 - Forecasts'!AI138</f>
        <v>2.0085168191258827E-3</v>
      </c>
      <c r="AJ31" s="211">
        <f ca="1">'Program Case 5 - Forecasts'!AJ138</f>
        <v>2.0101848893416784E-3</v>
      </c>
      <c r="AK31" s="211">
        <f ca="1">'Program Case 5 - Forecasts'!AK138</f>
        <v>2.010338817284108E-3</v>
      </c>
      <c r="AL31" s="211">
        <f ca="1">'Program Case 5 - Forecasts'!AL138</f>
        <v>2.0090580884857528E-3</v>
      </c>
      <c r="AM31" s="211">
        <f ca="1">'Program Case 5 - Forecasts'!AM138</f>
        <v>2.006419028171739E-3</v>
      </c>
      <c r="AN31" s="211">
        <f ca="1">'Program Case 5 - Forecasts'!AN138</f>
        <v>2.0024949132279161E-3</v>
      </c>
      <c r="AO31" s="211">
        <f ca="1">'Program Case 5 - Forecasts'!AO138</f>
        <v>1.9973560804462851E-3</v>
      </c>
      <c r="AP31" s="211">
        <f ca="1">'Program Case 5 - Forecasts'!AP138</f>
        <v>1.9910700311665582E-3</v>
      </c>
      <c r="AQ31" s="211">
        <f ca="1">'Program Case 5 - Forecasts'!AQ138</f>
        <v>1.9837015324290514E-3</v>
      </c>
      <c r="AR31" s="211">
        <f ca="1">'Program Case 5 - Forecasts'!AR138</f>
        <v>1.9789579423239575E-3</v>
      </c>
      <c r="AS31" s="211">
        <f ca="1">'Program Case 5 - Forecasts'!AS138</f>
        <v>1.9912449062543889E-3</v>
      </c>
      <c r="AT31" s="211">
        <f ca="1">'Program Case 5 - Forecasts'!AT138</f>
        <v>2.0017000970326002E-3</v>
      </c>
      <c r="AU31" s="211">
        <f ca="1">'Program Case 5 - Forecasts'!AU138</f>
        <v>2.0104069429590799E-3</v>
      </c>
      <c r="AV31" s="211">
        <f ca="1">'Program Case 5 - Forecasts'!AV138</f>
        <v>2.0174458576888636E-3</v>
      </c>
      <c r="AW31" s="211">
        <f ca="1">'Program Case 5 - Forecasts'!AW138</f>
        <v>2.0228943385261515E-3</v>
      </c>
      <c r="AX31" s="211">
        <f ca="1">'Program Case 5 - Forecasts'!AX138</f>
        <v>2.0268270616956557E-3</v>
      </c>
      <c r="AY31" s="211">
        <f ca="1">'Program Case 5 - Forecasts'!AY138</f>
        <v>2.029315974680227E-3</v>
      </c>
      <c r="AZ31" s="211">
        <f ca="1">'Program Case 5 - Forecasts'!AZ138</f>
        <v>2.0304303857117179E-3</v>
      </c>
      <c r="BA31" s="211">
        <f ca="1">'Program Case 5 - Forecasts'!BA138</f>
        <v>2.0302370504995389E-3</v>
      </c>
      <c r="BB31" s="211">
        <f ca="1">'Program Case 5 - Forecasts'!BB138</f>
        <v>2.0327471695611599E-3</v>
      </c>
      <c r="BC31" s="211">
        <f ca="1">'Program Case 5 - Forecasts'!BC138</f>
        <v>2.0514004960773989E-3</v>
      </c>
      <c r="BD31" s="211">
        <f ca="1">'Program Case 5 - Forecasts'!BD138</f>
        <v>2.0681276036050734E-3</v>
      </c>
      <c r="BE31" s="211">
        <f ca="1">'Program Case 5 - Forecasts'!BE138</f>
        <v>2.083007066578138E-3</v>
      </c>
      <c r="BF31" s="211">
        <f ca="1">'Program Case 5 - Forecasts'!BF138</f>
        <v>2.0961148677356412E-3</v>
      </c>
      <c r="BG31" s="211">
        <f ca="1">'Program Case 5 - Forecasts'!BG138</f>
        <v>2.1075244756876624E-3</v>
      </c>
      <c r="BH31" s="211">
        <f ca="1">'Program Case 5 - Forecasts'!BH138</f>
        <v>2.117306920286193E-3</v>
      </c>
      <c r="BI31" s="211">
        <f ca="1">'Program Case 5 - Forecasts'!BI138</f>
        <v>2.1255308658608735E-3</v>
      </c>
      <c r="BJ31" s="211">
        <f ca="1">'Program Case 5 - Forecasts'!BJ138</f>
        <v>2.1322626823778563E-3</v>
      </c>
      <c r="BK31" s="211">
        <f ca="1">'Program Case 5 - Forecasts'!BK138</f>
        <v>2.1375665145785777E-3</v>
      </c>
      <c r="BL31" s="211">
        <f ca="1">'Program Case 5 - Forecasts'!BL138</f>
        <v>2.1438361482222232E-3</v>
      </c>
      <c r="BM31" s="211">
        <f ca="1">'Program Case 5 - Forecasts'!BM138</f>
        <v>2.1623145576317067E-3</v>
      </c>
      <c r="BN31" s="211">
        <f ca="1">'Program Case 5 - Forecasts'!BN138</f>
        <v>2.1789578454341897E-3</v>
      </c>
      <c r="BO31" s="211">
        <f ca="1">'Program Case 5 - Forecasts'!BO138</f>
        <v>2.193837474202502E-3</v>
      </c>
      <c r="BP31" s="211">
        <f ca="1">'Program Case 5 - Forecasts'!BP138</f>
        <v>2.207022657757754E-3</v>
      </c>
      <c r="BQ31" s="211">
        <f ca="1">'Program Case 5 - Forecasts'!BQ138</f>
        <v>2.2185804253649888E-3</v>
      </c>
      <c r="BR31" s="211">
        <f ca="1">'Program Case 5 - Forecasts'!BR138</f>
        <v>2.2285756841961446E-3</v>
      </c>
      <c r="BS31" s="211">
        <f ca="1">'Program Case 5 - Forecasts'!BS138</f>
        <v>2.2370712801054217E-3</v>
      </c>
      <c r="BT31" s="211">
        <f ca="1">'Program Case 5 - Forecasts'!BT138</f>
        <v>2.2441280567610006E-3</v>
      </c>
      <c r="BU31" s="211">
        <f ca="1">'Program Case 5 - Forecasts'!BU138</f>
        <v>2.2498049131759361E-3</v>
      </c>
      <c r="BV31" s="211">
        <f ca="1">'Program Case 5 - Forecasts'!BV138</f>
        <v>2.255579853235551E-3</v>
      </c>
      <c r="BW31" s="211">
        <f ca="1">'Program Case 5 - Forecasts'!BW138</f>
        <v>2.2686586220701014E-3</v>
      </c>
      <c r="BX31" s="211">
        <f ca="1">'Program Case 5 - Forecasts'!BX138</f>
        <v>2.2801612052707658E-3</v>
      </c>
      <c r="BY31" s="211">
        <f ca="1">'Program Case 5 - Forecasts'!BY138</f>
        <v>2.2901487231923438E-3</v>
      </c>
      <c r="BZ31" s="211">
        <f ca="1">'Program Case 5 - Forecasts'!BZ138</f>
        <v>2.2986804095051607E-3</v>
      </c>
      <c r="CA31" s="211">
        <f ca="1">'Program Case 5 - Forecasts'!CA138</f>
        <v>2.3058136637968472E-3</v>
      </c>
      <c r="CB31" s="211">
        <f ca="1">'Program Case 5 - Forecasts'!CB138</f>
        <v>2.311604102790135E-3</v>
      </c>
      <c r="CC31" s="211">
        <f ca="1">'Program Case 5 - Forecasts'!CC138</f>
        <v>2.3161056102117342E-3</v>
      </c>
      <c r="CD31" s="211">
        <f ca="1">'Program Case 5 - Forecasts'!CD138</f>
        <v>2.3193703853465076E-3</v>
      </c>
      <c r="CE31" s="211">
        <f ca="1">'Program Case 5 - Forecasts'!CE138</f>
        <v>2.3214489903103002E-3</v>
      </c>
      <c r="CF31" s="211">
        <f ca="1">'Program Case 5 - Forecasts'!CF138</f>
        <v>2.3223903960739646E-3</v>
      </c>
    </row>
    <row r="32" spans="2:134" x14ac:dyDescent="0.2">
      <c r="B32" s="221"/>
    </row>
    <row r="33" spans="2:6" x14ac:dyDescent="0.2">
      <c r="B33" s="221" t="s">
        <v>215</v>
      </c>
      <c r="D33" s="221" t="s">
        <v>259</v>
      </c>
      <c r="E33" s="221" t="s">
        <v>260</v>
      </c>
    </row>
    <row r="34" spans="2:6" x14ac:dyDescent="0.2">
      <c r="B34" s="221" t="s">
        <v>252</v>
      </c>
      <c r="C34" s="221" t="s">
        <v>261</v>
      </c>
      <c r="D34" s="242">
        <f ca="1">'Base Case 1 - Forecasts'!$C$123/1000000</f>
        <v>385565.12785703404</v>
      </c>
      <c r="E34" s="242">
        <f ca="1">'Base Case 1 - Forecasts'!$C$122/1000000</f>
        <v>727200.90448722395</v>
      </c>
      <c r="F34">
        <f ca="1">SUM(D34:E34)/SUM(D35:E35)</f>
        <v>2.0582317632373104</v>
      </c>
    </row>
    <row r="35" spans="2:6" x14ac:dyDescent="0.2">
      <c r="B35" s="221"/>
      <c r="C35" s="221" t="s">
        <v>262</v>
      </c>
      <c r="D35" s="242">
        <f ca="1">'Program Case 1 - Forecasts'!$C$142/1000000</f>
        <v>359335.11853286339</v>
      </c>
      <c r="E35" s="242">
        <f ca="1">'Program Case 1 - Forecasts'!$C$141/1000000</f>
        <v>181306.63630723913</v>
      </c>
    </row>
    <row r="36" spans="2:6" x14ac:dyDescent="0.2">
      <c r="B36" s="221" t="s">
        <v>253</v>
      </c>
      <c r="C36" s="221" t="s">
        <v>261</v>
      </c>
      <c r="D36" s="242">
        <f ca="1">'Base Case 2 - Forecasts'!$C$123/1000000</f>
        <v>456675.49557660182</v>
      </c>
      <c r="E36" s="242">
        <f ca="1">'Base Case 2 - Forecasts'!$C$122/1000000</f>
        <v>712605.91389036202</v>
      </c>
      <c r="F36">
        <f t="shared" ref="F36:F40" ca="1" si="59">SUM(D36:E36)/SUM(D37:E37)</f>
        <v>1.647987911720693</v>
      </c>
    </row>
    <row r="37" spans="2:6" x14ac:dyDescent="0.2">
      <c r="B37" s="221"/>
      <c r="C37" s="221" t="s">
        <v>262</v>
      </c>
      <c r="D37" s="242">
        <f ca="1">'Program Case 2 - Forecasts'!$C$142/1000000</f>
        <v>421640.91151565971</v>
      </c>
      <c r="E37" s="242">
        <f ca="1">'Program Case 2 - Forecasts'!$C$141/1000000</f>
        <v>287879.71126979293</v>
      </c>
    </row>
    <row r="38" spans="2:6" x14ac:dyDescent="0.2">
      <c r="B38" s="221" t="s">
        <v>254</v>
      </c>
      <c r="C38" s="221" t="s">
        <v>261</v>
      </c>
      <c r="D38" s="242">
        <f ca="1">'Base Case 3 - Forecasts'!$C$123/1000000</f>
        <v>604469.41289259784</v>
      </c>
      <c r="E38" s="242">
        <f ca="1">'Base Case 3 - Forecasts'!$C$122/1000000</f>
        <v>1660807.9220775536</v>
      </c>
      <c r="F38">
        <f t="shared" ca="1" si="59"/>
        <v>1.8542597442336588</v>
      </c>
    </row>
    <row r="39" spans="2:6" x14ac:dyDescent="0.2">
      <c r="B39" s="221"/>
      <c r="C39" s="221" t="s">
        <v>262</v>
      </c>
      <c r="D39" s="242">
        <f ca="1">'Program Case 3 - Forecasts'!$C$142/1000000</f>
        <v>550725.36547193094</v>
      </c>
      <c r="E39" s="242">
        <f ca="1">'Program Case 3 - Forecasts'!$C$141/1000000</f>
        <v>670935.91581008327</v>
      </c>
    </row>
    <row r="40" spans="2:6" x14ac:dyDescent="0.2">
      <c r="B40" s="221" t="s">
        <v>255</v>
      </c>
      <c r="C40" s="221" t="s">
        <v>261</v>
      </c>
      <c r="D40" s="242">
        <f ca="1">'Base Case 5 - Forecasts'!$C$123/1000000</f>
        <v>727372.67654292192</v>
      </c>
      <c r="E40" s="242">
        <f ca="1">'Base Case 5 - Forecasts'!$C$122/1000000</f>
        <v>2812826.9818810248</v>
      </c>
      <c r="F40">
        <f t="shared" ca="1" si="59"/>
        <v>1.9742732719412952</v>
      </c>
    </row>
    <row r="41" spans="2:6" x14ac:dyDescent="0.2">
      <c r="B41" s="221"/>
      <c r="C41" s="221" t="s">
        <v>262</v>
      </c>
      <c r="D41" s="242">
        <f ca="1">'Program Case 5 - Forecasts'!$C$142/1000000</f>
        <v>656835.50636566069</v>
      </c>
      <c r="E41" s="242">
        <f ca="1">'Program Case 5 - Forecasts'!$C$141/1000000</f>
        <v>1136330.4695596895</v>
      </c>
    </row>
    <row r="43" spans="2:6" x14ac:dyDescent="0.2">
      <c r="B43" t="s">
        <v>263</v>
      </c>
      <c r="C43" t="s">
        <v>263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F613-B654-C343-BCAE-FE7EB7848601}">
  <sheetPr>
    <tabColor theme="4"/>
  </sheetPr>
  <dimension ref="A1"/>
  <sheetViews>
    <sheetView showGridLines="0" workbookViewId="0">
      <selection sqref="A1:XFD1048576"/>
    </sheetView>
  </sheetViews>
  <sheetFormatPr baseColWidth="10" defaultColWidth="11.3984375" defaultRowHeight="14" x14ac:dyDescent="0.2"/>
  <cols>
    <col min="1" max="16384" width="11.3984375" style="248"/>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037C3-29C4-4DF4-9176-2BA9F903EE5F}">
  <dimension ref="A1:W53"/>
  <sheetViews>
    <sheetView workbookViewId="0">
      <selection activeCell="C5" sqref="C5"/>
    </sheetView>
  </sheetViews>
  <sheetFormatPr baseColWidth="10" defaultColWidth="8.796875" defaultRowHeight="15" x14ac:dyDescent="0.2"/>
  <cols>
    <col min="1" max="1" width="3.59765625" style="3" customWidth="1"/>
    <col min="2" max="2" width="69.19921875" style="3" bestFit="1" customWidth="1"/>
    <col min="3" max="3" width="13.59765625" style="3" customWidth="1"/>
    <col min="4" max="9" width="14.59765625" style="3" customWidth="1"/>
    <col min="10" max="10" width="38.59765625" style="3" customWidth="1"/>
    <col min="11" max="12" width="36.19921875" style="3" customWidth="1"/>
    <col min="13" max="13" width="19" style="3" bestFit="1" customWidth="1"/>
    <col min="14" max="16" width="17.796875" style="3" bestFit="1" customWidth="1"/>
    <col min="17" max="17" width="23.59765625" style="3" customWidth="1"/>
    <col min="18" max="23" width="15" style="3" bestFit="1" customWidth="1"/>
    <col min="24" max="16384" width="8.796875" style="3"/>
  </cols>
  <sheetData>
    <row r="1" spans="1:18" x14ac:dyDescent="0.2">
      <c r="A1" s="4"/>
      <c r="B1" s="12"/>
      <c r="C1" s="12"/>
      <c r="D1" s="16"/>
      <c r="E1" s="16"/>
      <c r="F1" s="16"/>
      <c r="G1" s="16"/>
      <c r="H1" s="16"/>
      <c r="I1" s="16"/>
      <c r="J1" s="4"/>
      <c r="K1" s="4"/>
    </row>
    <row r="2" spans="1:18" x14ac:dyDescent="0.2">
      <c r="A2" s="4"/>
      <c r="B2" s="17"/>
      <c r="C2" s="17"/>
      <c r="D2" s="12"/>
      <c r="E2" s="16"/>
      <c r="F2" s="16"/>
      <c r="G2" s="16"/>
      <c r="H2" s="16"/>
      <c r="I2" s="15" t="s">
        <v>26</v>
      </c>
      <c r="J2" s="4"/>
      <c r="K2" s="4"/>
    </row>
    <row r="3" spans="1:18" x14ac:dyDescent="0.2">
      <c r="A3" s="4"/>
      <c r="B3" s="4"/>
      <c r="C3" s="4"/>
      <c r="D3" s="16"/>
      <c r="E3" s="16"/>
      <c r="F3" s="16"/>
      <c r="G3" s="16"/>
      <c r="H3" s="16"/>
      <c r="I3" s="16"/>
      <c r="J3" s="4"/>
      <c r="K3" s="4"/>
    </row>
    <row r="4" spans="1:18" x14ac:dyDescent="0.2">
      <c r="A4" s="4"/>
      <c r="B4" s="4"/>
      <c r="C4" s="4"/>
      <c r="D4" s="16"/>
      <c r="E4" s="16"/>
      <c r="F4" s="16"/>
      <c r="G4" s="16"/>
      <c r="H4" s="16"/>
      <c r="I4" s="16"/>
      <c r="J4" s="4"/>
      <c r="K4" s="4"/>
    </row>
    <row r="5" spans="1:18" x14ac:dyDescent="0.2">
      <c r="A5" s="4"/>
      <c r="B5" s="4"/>
      <c r="C5" s="4"/>
      <c r="D5" s="16"/>
      <c r="E5" s="16"/>
      <c r="F5" s="16"/>
      <c r="G5" s="16"/>
      <c r="H5" s="16"/>
      <c r="I5" s="16"/>
      <c r="J5" s="4"/>
    </row>
    <row r="6" spans="1:18" ht="19" x14ac:dyDescent="0.2">
      <c r="A6" s="4"/>
      <c r="B6" s="5" t="s">
        <v>6</v>
      </c>
      <c r="C6" s="5"/>
      <c r="D6" s="5"/>
      <c r="E6" s="5"/>
      <c r="F6" s="5"/>
      <c r="G6" s="5"/>
      <c r="H6" s="5"/>
      <c r="I6" s="5"/>
      <c r="J6" s="6"/>
    </row>
    <row r="7" spans="1:18" x14ac:dyDescent="0.2">
      <c r="A7" s="4"/>
      <c r="B7" s="18"/>
      <c r="C7" s="18"/>
      <c r="D7" s="21"/>
      <c r="E7" s="21"/>
      <c r="F7" s="21"/>
      <c r="G7" s="21"/>
      <c r="H7" s="21"/>
      <c r="I7" s="21"/>
      <c r="J7" s="4"/>
    </row>
    <row r="8" spans="1:18" x14ac:dyDescent="0.2">
      <c r="A8" s="4"/>
      <c r="B8" s="10"/>
      <c r="C8" s="10" t="s">
        <v>264</v>
      </c>
      <c r="D8" s="11" t="s">
        <v>31</v>
      </c>
      <c r="E8" s="11" t="s">
        <v>32</v>
      </c>
      <c r="F8" s="11" t="s">
        <v>33</v>
      </c>
      <c r="G8" s="11" t="s">
        <v>34</v>
      </c>
      <c r="H8" s="11" t="s">
        <v>35</v>
      </c>
      <c r="I8" s="11" t="s">
        <v>36</v>
      </c>
      <c r="J8" s="4"/>
      <c r="K8" s="4"/>
    </row>
    <row r="9" spans="1:18" x14ac:dyDescent="0.2">
      <c r="A9" s="4"/>
      <c r="B9" s="4" t="s">
        <v>265</v>
      </c>
      <c r="C9" s="4">
        <v>2021</v>
      </c>
      <c r="D9" s="19">
        <v>6406008</v>
      </c>
      <c r="E9" s="19">
        <v>4386948</v>
      </c>
      <c r="F9" s="19">
        <v>5019684</v>
      </c>
      <c r="G9" s="19">
        <v>995544</v>
      </c>
      <c r="H9" s="19">
        <v>1257096</v>
      </c>
      <c r="I9" s="19">
        <v>313836</v>
      </c>
      <c r="J9" s="181">
        <f>SUM(D9:I9)</f>
        <v>18379116</v>
      </c>
      <c r="K9" s="4"/>
    </row>
    <row r="10" spans="1:18" x14ac:dyDescent="0.2">
      <c r="A10" s="4"/>
      <c r="B10" s="4" t="s">
        <v>266</v>
      </c>
      <c r="C10" s="4">
        <v>2020</v>
      </c>
      <c r="D10" s="19">
        <v>6306408</v>
      </c>
      <c r="E10" s="19">
        <v>4212348</v>
      </c>
      <c r="F10" s="19">
        <v>4993764</v>
      </c>
      <c r="G10" s="19">
        <v>1010676</v>
      </c>
      <c r="H10" s="19">
        <v>1266672</v>
      </c>
      <c r="I10" s="19">
        <v>307884</v>
      </c>
      <c r="J10" s="4"/>
      <c r="K10" s="4"/>
    </row>
    <row r="11" spans="1:18" x14ac:dyDescent="0.2">
      <c r="A11" s="4"/>
      <c r="B11" s="4" t="s">
        <v>267</v>
      </c>
      <c r="C11" s="4">
        <v>2019</v>
      </c>
      <c r="D11" s="19">
        <v>5414700</v>
      </c>
      <c r="E11" s="19">
        <v>3231492</v>
      </c>
      <c r="F11" s="19">
        <v>4614048</v>
      </c>
      <c r="G11" s="19">
        <v>1110012</v>
      </c>
      <c r="H11" s="19">
        <v>1289472</v>
      </c>
      <c r="I11" s="19">
        <v>323820</v>
      </c>
      <c r="J11" s="4"/>
      <c r="K11" s="4"/>
    </row>
    <row r="12" spans="1:18" x14ac:dyDescent="0.2">
      <c r="A12" s="4"/>
      <c r="B12" s="4" t="s">
        <v>268</v>
      </c>
      <c r="C12" s="4"/>
      <c r="D12" s="24">
        <v>0.77200000000000002</v>
      </c>
      <c r="E12" s="24">
        <v>0.82699999999999996</v>
      </c>
      <c r="F12" s="24">
        <v>0.78500000000000003</v>
      </c>
      <c r="G12" s="24">
        <v>0.78100000000000003</v>
      </c>
      <c r="H12" s="24">
        <v>0.76</v>
      </c>
      <c r="I12" s="24">
        <v>0.82699999999999996</v>
      </c>
      <c r="J12" s="4"/>
      <c r="K12" s="4"/>
    </row>
    <row r="13" spans="1:18" x14ac:dyDescent="0.2">
      <c r="A13" s="4"/>
      <c r="B13" s="4" t="s">
        <v>269</v>
      </c>
      <c r="C13" s="4"/>
      <c r="D13" s="24">
        <v>0.16500000000000001</v>
      </c>
      <c r="E13" s="24">
        <v>0.26100000000000001</v>
      </c>
      <c r="F13" s="24">
        <v>0.13700000000000001</v>
      </c>
      <c r="G13" s="24">
        <v>0.20899999999999999</v>
      </c>
      <c r="H13" s="24">
        <v>0.17199999999999999</v>
      </c>
      <c r="I13" s="24">
        <v>0.2</v>
      </c>
      <c r="J13" s="235" t="s">
        <v>270</v>
      </c>
      <c r="K13" s="235"/>
      <c r="L13" s="236"/>
      <c r="M13" s="236"/>
      <c r="N13" s="236"/>
      <c r="O13" s="236"/>
    </row>
    <row r="14" spans="1:18" x14ac:dyDescent="0.2">
      <c r="A14" s="4"/>
      <c r="B14" s="4" t="s">
        <v>271</v>
      </c>
      <c r="C14" s="4"/>
      <c r="D14" s="19">
        <v>2791896</v>
      </c>
      <c r="E14" s="19">
        <v>2523732</v>
      </c>
      <c r="F14" s="19">
        <v>2212536</v>
      </c>
      <c r="G14" s="19">
        <v>496548</v>
      </c>
      <c r="H14" s="19">
        <v>566592</v>
      </c>
      <c r="I14" s="19">
        <v>135480</v>
      </c>
      <c r="J14" s="181">
        <f>D14-D15</f>
        <v>887823</v>
      </c>
      <c r="K14" s="181">
        <f t="shared" ref="K14:N14" si="0">E14-E15</f>
        <v>661218</v>
      </c>
      <c r="L14" s="181">
        <f t="shared" si="0"/>
        <v>889440</v>
      </c>
      <c r="M14" s="181">
        <f t="shared" si="0"/>
        <v>162868</v>
      </c>
      <c r="N14" s="181">
        <f t="shared" si="0"/>
        <v>201141</v>
      </c>
      <c r="O14" s="181">
        <f t="shared" ref="O14" si="1">I14-I15</f>
        <v>32787</v>
      </c>
      <c r="P14" s="181"/>
      <c r="Q14" s="181"/>
      <c r="R14" s="181"/>
    </row>
    <row r="15" spans="1:18" x14ac:dyDescent="0.2">
      <c r="A15" s="4"/>
      <c r="B15" s="4" t="s">
        <v>272</v>
      </c>
      <c r="C15" s="4"/>
      <c r="D15" s="19">
        <v>1904073</v>
      </c>
      <c r="E15" s="19">
        <v>1862514</v>
      </c>
      <c r="F15" s="19">
        <v>1323096</v>
      </c>
      <c r="G15" s="19">
        <v>333680</v>
      </c>
      <c r="H15" s="19">
        <v>365451</v>
      </c>
      <c r="I15" s="19">
        <v>102693</v>
      </c>
      <c r="J15" s="4"/>
      <c r="K15" s="4"/>
    </row>
    <row r="16" spans="1:18" x14ac:dyDescent="0.2">
      <c r="A16" s="4"/>
      <c r="B16" s="4" t="s">
        <v>273</v>
      </c>
      <c r="C16" s="4"/>
      <c r="D16" s="16" t="s">
        <v>274</v>
      </c>
      <c r="E16" s="16" t="s">
        <v>275</v>
      </c>
      <c r="F16" s="16" t="s">
        <v>276</v>
      </c>
      <c r="G16" s="16" t="s">
        <v>277</v>
      </c>
      <c r="H16" s="16" t="s">
        <v>278</v>
      </c>
      <c r="I16" s="16" t="s">
        <v>279</v>
      </c>
      <c r="J16" s="4"/>
      <c r="K16" s="4"/>
    </row>
    <row r="17" spans="1:11" x14ac:dyDescent="0.2">
      <c r="A17" s="4"/>
      <c r="B17" s="4" t="s">
        <v>280</v>
      </c>
      <c r="C17" s="4"/>
      <c r="D17" s="16" t="s">
        <v>281</v>
      </c>
      <c r="E17" s="16" t="s">
        <v>282</v>
      </c>
      <c r="F17" s="16" t="s">
        <v>283</v>
      </c>
      <c r="G17" s="16" t="s">
        <v>284</v>
      </c>
      <c r="H17" s="16" t="s">
        <v>285</v>
      </c>
      <c r="I17" s="16" t="s">
        <v>286</v>
      </c>
      <c r="J17" s="4"/>
      <c r="K17" s="4"/>
    </row>
    <row r="18" spans="1:11" x14ac:dyDescent="0.2">
      <c r="A18" s="4"/>
      <c r="B18" s="4" t="s">
        <v>287</v>
      </c>
      <c r="C18" s="4"/>
      <c r="D18" s="16" t="s">
        <v>288</v>
      </c>
      <c r="E18" s="16" t="s">
        <v>289</v>
      </c>
      <c r="F18" s="16" t="s">
        <v>290</v>
      </c>
      <c r="G18" s="16" t="s">
        <v>291</v>
      </c>
      <c r="H18" s="16" t="s">
        <v>292</v>
      </c>
      <c r="I18" s="16" t="s">
        <v>293</v>
      </c>
      <c r="J18" s="4"/>
      <c r="K18" s="4"/>
    </row>
    <row r="19" spans="1:11" x14ac:dyDescent="0.2">
      <c r="A19" s="4"/>
      <c r="B19" s="4" t="s">
        <v>294</v>
      </c>
      <c r="C19" s="4"/>
      <c r="D19" s="19">
        <v>95568</v>
      </c>
      <c r="E19" s="19">
        <v>83640</v>
      </c>
      <c r="F19" s="19">
        <v>39156</v>
      </c>
      <c r="G19" s="19">
        <v>1080</v>
      </c>
      <c r="H19" s="19">
        <v>4656</v>
      </c>
      <c r="I19" s="19">
        <v>2328</v>
      </c>
      <c r="J19" s="4"/>
      <c r="K19" s="4"/>
    </row>
    <row r="20" spans="1:11" x14ac:dyDescent="0.2">
      <c r="A20" s="4"/>
      <c r="B20" s="4" t="s">
        <v>295</v>
      </c>
      <c r="C20" s="4"/>
      <c r="D20" s="24">
        <v>0.64800000000000002</v>
      </c>
      <c r="E20" s="24">
        <v>0.55300000000000005</v>
      </c>
      <c r="F20" s="24">
        <v>0.627</v>
      </c>
      <c r="G20" s="24">
        <v>0.54900000000000004</v>
      </c>
      <c r="H20" s="24">
        <v>0.55700000000000005</v>
      </c>
      <c r="I20" s="24">
        <v>0.51</v>
      </c>
      <c r="J20" s="4"/>
      <c r="K20" s="4"/>
    </row>
    <row r="21" spans="1:11" x14ac:dyDescent="0.2">
      <c r="A21" s="4"/>
      <c r="B21" s="4" t="s">
        <v>296</v>
      </c>
      <c r="C21" s="4"/>
      <c r="D21" s="19">
        <v>22342094</v>
      </c>
      <c r="E21" s="19">
        <v>36406400</v>
      </c>
      <c r="F21" s="19">
        <v>17508375</v>
      </c>
      <c r="G21" s="19">
        <v>2774258</v>
      </c>
      <c r="H21" s="19">
        <v>2611585</v>
      </c>
      <c r="I21" s="19">
        <v>151132</v>
      </c>
      <c r="J21" s="4"/>
      <c r="K21" s="4"/>
    </row>
    <row r="22" spans="1:11" x14ac:dyDescent="0.2">
      <c r="A22" s="4"/>
      <c r="B22" s="4" t="s">
        <v>297</v>
      </c>
      <c r="C22" s="4"/>
      <c r="D22" s="19">
        <v>51556220</v>
      </c>
      <c r="E22" s="19">
        <v>26864638</v>
      </c>
      <c r="F22" s="19">
        <v>70145543</v>
      </c>
      <c r="G22" s="19">
        <v>6658061</v>
      </c>
      <c r="H22" s="19">
        <v>9541905</v>
      </c>
      <c r="I22" s="19">
        <v>697773</v>
      </c>
      <c r="J22" s="4"/>
      <c r="K22" s="4"/>
    </row>
    <row r="23" spans="1:11" x14ac:dyDescent="0.2">
      <c r="A23" s="4"/>
      <c r="B23" s="4" t="s">
        <v>298</v>
      </c>
      <c r="C23" s="4"/>
      <c r="D23" s="19">
        <v>13500228</v>
      </c>
      <c r="E23" s="19">
        <v>2862506</v>
      </c>
      <c r="F23" s="19">
        <v>3929251</v>
      </c>
      <c r="G23" s="19">
        <v>2234577</v>
      </c>
      <c r="H23" s="19">
        <v>2307892</v>
      </c>
      <c r="I23" s="16"/>
      <c r="J23" s="4"/>
      <c r="K23" s="4"/>
    </row>
    <row r="24" spans="1:11" x14ac:dyDescent="0.2">
      <c r="A24" s="4"/>
      <c r="B24" s="4" t="s">
        <v>299</v>
      </c>
      <c r="C24" s="4"/>
      <c r="D24" s="19">
        <v>120644546</v>
      </c>
      <c r="E24" s="19">
        <v>104661514</v>
      </c>
      <c r="F24" s="19">
        <v>86911348</v>
      </c>
      <c r="G24" s="19">
        <v>16147988</v>
      </c>
      <c r="H24" s="19">
        <v>17600539</v>
      </c>
      <c r="I24" s="19">
        <v>2241932</v>
      </c>
      <c r="J24" s="4"/>
      <c r="K24" s="4"/>
    </row>
    <row r="25" spans="1:11" x14ac:dyDescent="0.2">
      <c r="A25" s="4"/>
      <c r="B25" s="4" t="s">
        <v>300</v>
      </c>
      <c r="C25" s="4"/>
      <c r="D25" s="16" t="s">
        <v>301</v>
      </c>
      <c r="E25" s="16" t="s">
        <v>302</v>
      </c>
      <c r="F25" s="16" t="s">
        <v>303</v>
      </c>
      <c r="G25" s="16" t="s">
        <v>304</v>
      </c>
      <c r="H25" s="16" t="s">
        <v>305</v>
      </c>
      <c r="I25" s="16" t="s">
        <v>306</v>
      </c>
      <c r="J25" s="4"/>
      <c r="K25" s="4"/>
    </row>
    <row r="26" spans="1:11" x14ac:dyDescent="0.2">
      <c r="A26" s="4"/>
      <c r="B26" s="4" t="s">
        <v>307</v>
      </c>
      <c r="C26" s="4"/>
      <c r="D26" s="19">
        <v>2376180</v>
      </c>
      <c r="E26" s="19">
        <v>1634628</v>
      </c>
      <c r="F26" s="19">
        <v>1865736</v>
      </c>
      <c r="G26" s="19">
        <v>403548</v>
      </c>
      <c r="H26" s="19">
        <v>500448</v>
      </c>
      <c r="I26" s="19">
        <v>110052</v>
      </c>
      <c r="J26" s="4"/>
      <c r="K26" s="4"/>
    </row>
    <row r="27" spans="1:11" x14ac:dyDescent="0.2">
      <c r="A27" s="4"/>
      <c r="B27" s="4" t="s">
        <v>308</v>
      </c>
      <c r="C27" s="4"/>
      <c r="D27" s="25">
        <v>2.5499999999999998</v>
      </c>
      <c r="E27" s="25">
        <v>2.4900000000000002</v>
      </c>
      <c r="F27" s="25">
        <v>2.4700000000000002</v>
      </c>
      <c r="G27" s="25">
        <v>2.5</v>
      </c>
      <c r="H27" s="25">
        <v>2.5</v>
      </c>
      <c r="I27" s="25">
        <v>2.65</v>
      </c>
      <c r="J27" s="4"/>
      <c r="K27" s="4"/>
    </row>
    <row r="28" spans="1:11" x14ac:dyDescent="0.2">
      <c r="A28" s="4"/>
      <c r="B28" s="4" t="s">
        <v>309</v>
      </c>
      <c r="C28" s="4"/>
      <c r="D28" s="16" t="s">
        <v>310</v>
      </c>
      <c r="E28" s="16" t="s">
        <v>311</v>
      </c>
      <c r="F28" s="16" t="s">
        <v>312</v>
      </c>
      <c r="G28" s="16" t="s">
        <v>313</v>
      </c>
      <c r="H28" s="16" t="s">
        <v>314</v>
      </c>
      <c r="I28" s="16" t="s">
        <v>315</v>
      </c>
      <c r="J28" s="4"/>
      <c r="K28" s="4"/>
    </row>
    <row r="29" spans="1:11" x14ac:dyDescent="0.2">
      <c r="A29" s="4"/>
      <c r="B29" s="4" t="s">
        <v>316</v>
      </c>
      <c r="C29" s="4"/>
      <c r="D29" s="16" t="s">
        <v>317</v>
      </c>
      <c r="E29" s="16" t="s">
        <v>318</v>
      </c>
      <c r="F29" s="16" t="s">
        <v>319</v>
      </c>
      <c r="G29" s="16" t="s">
        <v>320</v>
      </c>
      <c r="H29" s="16" t="s">
        <v>321</v>
      </c>
      <c r="I29" s="16" t="s">
        <v>322</v>
      </c>
      <c r="J29" s="4"/>
      <c r="K29" s="4"/>
    </row>
    <row r="30" spans="1:11" x14ac:dyDescent="0.2">
      <c r="A30" s="4"/>
      <c r="B30" s="4" t="s">
        <v>323</v>
      </c>
      <c r="C30" s="4"/>
      <c r="D30" s="24">
        <v>0.121</v>
      </c>
      <c r="E30" s="24">
        <v>0.128</v>
      </c>
      <c r="F30" s="24">
        <v>0.16</v>
      </c>
      <c r="G30" s="24">
        <v>0.191</v>
      </c>
      <c r="H30" s="24">
        <v>0.20499999999999999</v>
      </c>
      <c r="I30" s="24">
        <v>0.16800000000000001</v>
      </c>
      <c r="J30" s="4"/>
      <c r="K30" s="4"/>
    </row>
    <row r="31" spans="1:11" x14ac:dyDescent="0.2">
      <c r="A31" s="4"/>
      <c r="B31" s="4" t="s">
        <v>324</v>
      </c>
      <c r="C31" s="4"/>
      <c r="D31" s="19">
        <v>170172</v>
      </c>
      <c r="E31" s="19">
        <v>113688</v>
      </c>
      <c r="F31" s="19">
        <v>110220</v>
      </c>
      <c r="G31" s="19">
        <v>18924</v>
      </c>
      <c r="H31" s="19">
        <v>21132</v>
      </c>
      <c r="I31" s="19">
        <v>3888</v>
      </c>
      <c r="J31" s="4"/>
      <c r="K31" s="4"/>
    </row>
    <row r="32" spans="1:11" x14ac:dyDescent="0.2">
      <c r="A32" s="4"/>
      <c r="B32" s="4" t="s">
        <v>325</v>
      </c>
      <c r="C32" s="4"/>
      <c r="D32" s="19">
        <v>2990424</v>
      </c>
      <c r="E32" s="19">
        <v>1412112</v>
      </c>
      <c r="F32" s="19">
        <v>1941528</v>
      </c>
      <c r="G32" s="19">
        <v>284904</v>
      </c>
      <c r="H32" s="19">
        <v>388428</v>
      </c>
      <c r="I32" s="19">
        <v>65676</v>
      </c>
      <c r="J32" s="4"/>
      <c r="K32" s="4"/>
    </row>
    <row r="33" spans="1:23" x14ac:dyDescent="0.2">
      <c r="A33" s="4"/>
      <c r="B33" s="4" t="s">
        <v>326</v>
      </c>
      <c r="C33" s="4"/>
      <c r="D33" s="19">
        <v>186551503</v>
      </c>
      <c r="E33" s="19">
        <v>60187999</v>
      </c>
      <c r="F33" s="19">
        <v>116972082</v>
      </c>
      <c r="G33" s="19">
        <v>14470878</v>
      </c>
      <c r="H33" s="19">
        <v>20694659</v>
      </c>
      <c r="I33" s="19">
        <v>2989576</v>
      </c>
      <c r="J33" s="4"/>
      <c r="K33" s="4"/>
    </row>
    <row r="34" spans="1:23" x14ac:dyDescent="0.2">
      <c r="A34" s="4"/>
      <c r="B34" s="4" t="s">
        <v>327</v>
      </c>
      <c r="C34" s="4"/>
      <c r="D34" s="16">
        <v>2.58</v>
      </c>
      <c r="E34" s="16">
        <v>1.19</v>
      </c>
      <c r="F34" s="16">
        <v>2.12</v>
      </c>
      <c r="G34" s="16">
        <v>0.28999999999999998</v>
      </c>
      <c r="H34" s="16">
        <v>0.61</v>
      </c>
      <c r="I34" s="16">
        <v>0.19</v>
      </c>
      <c r="J34" s="4"/>
      <c r="K34" s="4"/>
    </row>
    <row r="35" spans="1:23" x14ac:dyDescent="0.2">
      <c r="A35" s="4"/>
      <c r="B35" s="4" t="s">
        <v>328</v>
      </c>
      <c r="C35" s="4"/>
      <c r="D35" s="19">
        <v>2442659</v>
      </c>
      <c r="E35" s="19">
        <v>3522311</v>
      </c>
      <c r="F35" s="19">
        <v>2353615</v>
      </c>
      <c r="G35" s="19">
        <v>3438613</v>
      </c>
      <c r="H35" s="19">
        <v>2067059</v>
      </c>
      <c r="I35" s="19">
        <v>1556199</v>
      </c>
      <c r="J35" s="4"/>
      <c r="K35" s="4"/>
    </row>
    <row r="36" spans="1:23" x14ac:dyDescent="0.2">
      <c r="A36" s="4"/>
      <c r="B36" s="4" t="s">
        <v>329</v>
      </c>
      <c r="C36" s="4">
        <v>2020</v>
      </c>
      <c r="D36" s="19">
        <v>531771287</v>
      </c>
      <c r="E36" s="19">
        <v>222153795</v>
      </c>
      <c r="F36" s="19">
        <v>417708522</v>
      </c>
      <c r="G36" s="19">
        <v>45815957</v>
      </c>
      <c r="H36" s="19">
        <v>69643447</v>
      </c>
      <c r="I36" s="19">
        <v>9845914</v>
      </c>
      <c r="J36" s="4"/>
      <c r="K36" s="4"/>
    </row>
    <row r="37" spans="1:23" x14ac:dyDescent="0.2">
      <c r="A37" s="4"/>
      <c r="B37" s="4" t="s">
        <v>330</v>
      </c>
      <c r="C37" s="4">
        <v>2019</v>
      </c>
      <c r="D37" s="19">
        <v>534828123</v>
      </c>
      <c r="E37" s="19">
        <v>223457321</v>
      </c>
      <c r="F37" s="19">
        <v>414066160</v>
      </c>
      <c r="G37" s="19">
        <v>46354925</v>
      </c>
      <c r="H37" s="19">
        <v>68360180</v>
      </c>
      <c r="I37" s="19">
        <v>9766147</v>
      </c>
      <c r="J37" s="4">
        <f>(SUM(D36:I36)/SUM(D37:I37)-1)*100</f>
        <v>8.1788489171286116E-3</v>
      </c>
      <c r="K37" s="4"/>
    </row>
    <row r="38" spans="1:23" x14ac:dyDescent="0.2">
      <c r="A38" s="4"/>
      <c r="B38" s="4" t="s">
        <v>331</v>
      </c>
      <c r="C38" s="4"/>
      <c r="D38" s="19">
        <v>1920</v>
      </c>
      <c r="E38" s="19">
        <v>1829</v>
      </c>
      <c r="F38" s="19">
        <v>1925</v>
      </c>
      <c r="G38" s="19">
        <v>1639</v>
      </c>
      <c r="H38" s="19">
        <v>1599</v>
      </c>
      <c r="I38" s="19">
        <v>1653</v>
      </c>
      <c r="J38" s="307" t="s">
        <v>37</v>
      </c>
      <c r="K38" s="235" t="s">
        <v>332</v>
      </c>
      <c r="L38" s="235" t="s">
        <v>32</v>
      </c>
      <c r="M38" s="235" t="s">
        <v>33</v>
      </c>
      <c r="N38" s="235" t="s">
        <v>34</v>
      </c>
      <c r="O38" s="235" t="s">
        <v>35</v>
      </c>
      <c r="P38" s="235" t="s">
        <v>36</v>
      </c>
      <c r="Q38" s="235" t="s">
        <v>45</v>
      </c>
      <c r="R38" s="235" t="s">
        <v>46</v>
      </c>
      <c r="S38" s="235" t="s">
        <v>47</v>
      </c>
      <c r="T38" s="235" t="s">
        <v>48</v>
      </c>
      <c r="U38" s="235" t="s">
        <v>49</v>
      </c>
      <c r="V38" s="235" t="s">
        <v>50</v>
      </c>
      <c r="W38" s="235" t="s">
        <v>51</v>
      </c>
    </row>
    <row r="39" spans="1:23" x14ac:dyDescent="0.2">
      <c r="A39" s="4"/>
      <c r="B39" s="4" t="s">
        <v>52</v>
      </c>
      <c r="C39" s="4"/>
      <c r="D39" s="20">
        <v>4.2999999999999997E-2</v>
      </c>
      <c r="E39" s="20">
        <v>6.3299999999999995E-2</v>
      </c>
      <c r="F39" s="20">
        <v>3.56E-2</v>
      </c>
      <c r="G39" s="20">
        <v>0.18820000000000001</v>
      </c>
      <c r="H39" s="20">
        <v>9.9599999999999994E-2</v>
      </c>
      <c r="I39" s="20">
        <v>7.5899999999999995E-2</v>
      </c>
      <c r="J39" s="16">
        <v>25000</v>
      </c>
      <c r="K39" s="208">
        <f t="shared" ref="K39:K51" si="2">$J39*D39</f>
        <v>1075</v>
      </c>
      <c r="L39" s="208">
        <f t="shared" ref="L39:L51" si="3">$J39*E39</f>
        <v>1582.4999999999998</v>
      </c>
      <c r="M39" s="208">
        <f t="shared" ref="M39:M51" si="4">$J39*F39</f>
        <v>890</v>
      </c>
      <c r="N39" s="208">
        <f t="shared" ref="N39:N51" si="5">$J39*G39</f>
        <v>4705</v>
      </c>
      <c r="O39" s="208">
        <f t="shared" ref="O39:O51" si="6">$J39*H39</f>
        <v>2490</v>
      </c>
      <c r="P39" s="208">
        <f t="shared" ref="P39:P51" si="7">$J39*I39</f>
        <v>1897.4999999999998</v>
      </c>
      <c r="Q39" s="209">
        <v>0.75</v>
      </c>
      <c r="R39" s="207">
        <f t="shared" ref="R39:R51" si="8">$Q39*K39</f>
        <v>806.25</v>
      </c>
      <c r="S39" s="207">
        <f t="shared" ref="S39:S51" si="9">$Q39*L39</f>
        <v>1186.8749999999998</v>
      </c>
      <c r="T39" s="207">
        <f t="shared" ref="T39:T51" si="10">$Q39*M39</f>
        <v>667.5</v>
      </c>
      <c r="U39" s="207">
        <f t="shared" ref="U39:U51" si="11">$Q39*N39</f>
        <v>3528.75</v>
      </c>
      <c r="V39" s="207">
        <f t="shared" ref="V39:V51" si="12">$Q39*O39</f>
        <v>1867.5</v>
      </c>
      <c r="W39" s="207">
        <f t="shared" ref="W39:W51" si="13">$Q39*P39</f>
        <v>1423.1249999999998</v>
      </c>
    </row>
    <row r="40" spans="1:23" x14ac:dyDescent="0.2">
      <c r="A40" s="4"/>
      <c r="B40" s="4" t="s">
        <v>53</v>
      </c>
      <c r="C40" s="4"/>
      <c r="D40" s="20">
        <v>4.5900000000000003E-2</v>
      </c>
      <c r="E40" s="20">
        <v>5.3699999999999998E-2</v>
      </c>
      <c r="F40" s="20">
        <v>6.2300000000000001E-2</v>
      </c>
      <c r="G40" s="20">
        <v>0.1888</v>
      </c>
      <c r="H40" s="20">
        <v>0.13969999999999999</v>
      </c>
      <c r="I40" s="20">
        <v>0.15790000000000001</v>
      </c>
      <c r="J40" s="16">
        <v>75000</v>
      </c>
      <c r="K40" s="208">
        <f t="shared" si="2"/>
        <v>3442.5000000000005</v>
      </c>
      <c r="L40" s="208">
        <f t="shared" si="3"/>
        <v>4027.5</v>
      </c>
      <c r="M40" s="208">
        <f t="shared" si="4"/>
        <v>4672.5</v>
      </c>
      <c r="N40" s="208">
        <f t="shared" si="5"/>
        <v>14160</v>
      </c>
      <c r="O40" s="208">
        <f t="shared" si="6"/>
        <v>10477.5</v>
      </c>
      <c r="P40" s="208">
        <f t="shared" si="7"/>
        <v>11842.500000000002</v>
      </c>
      <c r="Q40" s="209">
        <v>0.6</v>
      </c>
      <c r="R40" s="207">
        <f t="shared" si="8"/>
        <v>2065.5</v>
      </c>
      <c r="S40" s="207">
        <f t="shared" si="9"/>
        <v>2416.5</v>
      </c>
      <c r="T40" s="207">
        <f t="shared" si="10"/>
        <v>2803.5</v>
      </c>
      <c r="U40" s="207">
        <f t="shared" si="11"/>
        <v>8496</v>
      </c>
      <c r="V40" s="207">
        <f t="shared" si="12"/>
        <v>6286.5</v>
      </c>
      <c r="W40" s="207">
        <f t="shared" si="13"/>
        <v>7105.5000000000009</v>
      </c>
    </row>
    <row r="41" spans="1:23" x14ac:dyDescent="0.2">
      <c r="A41" s="4"/>
      <c r="B41" s="4" t="s">
        <v>54</v>
      </c>
      <c r="C41" s="4"/>
      <c r="D41" s="20">
        <v>6.9500000000000006E-2</v>
      </c>
      <c r="E41" s="20">
        <v>6.93E-2</v>
      </c>
      <c r="F41" s="20">
        <v>0.1123</v>
      </c>
      <c r="G41" s="20">
        <v>0.1578</v>
      </c>
      <c r="H41" s="20">
        <v>0.18909999999999999</v>
      </c>
      <c r="I41" s="20">
        <v>0.1336</v>
      </c>
      <c r="J41" s="16">
        <v>125000</v>
      </c>
      <c r="K41" s="208">
        <f t="shared" si="2"/>
        <v>8687.5</v>
      </c>
      <c r="L41" s="208">
        <f t="shared" si="3"/>
        <v>8662.5</v>
      </c>
      <c r="M41" s="208">
        <f t="shared" si="4"/>
        <v>14037.5</v>
      </c>
      <c r="N41" s="208">
        <f t="shared" si="5"/>
        <v>19725</v>
      </c>
      <c r="O41" s="208">
        <f t="shared" si="6"/>
        <v>23637.5</v>
      </c>
      <c r="P41" s="208">
        <f t="shared" si="7"/>
        <v>16700</v>
      </c>
      <c r="Q41" s="209">
        <f>Q40-10%</f>
        <v>0.5</v>
      </c>
      <c r="R41" s="207">
        <f t="shared" si="8"/>
        <v>4343.75</v>
      </c>
      <c r="S41" s="207">
        <f t="shared" si="9"/>
        <v>4331.25</v>
      </c>
      <c r="T41" s="207">
        <f t="shared" si="10"/>
        <v>7018.75</v>
      </c>
      <c r="U41" s="207">
        <f t="shared" si="11"/>
        <v>9862.5</v>
      </c>
      <c r="V41" s="207">
        <f t="shared" si="12"/>
        <v>11818.75</v>
      </c>
      <c r="W41" s="207">
        <f t="shared" si="13"/>
        <v>8350</v>
      </c>
    </row>
    <row r="42" spans="1:23" x14ac:dyDescent="0.2">
      <c r="A42" s="4"/>
      <c r="B42" s="4" t="s">
        <v>55</v>
      </c>
      <c r="C42" s="4"/>
      <c r="D42" s="20">
        <v>0.16039999999999999</v>
      </c>
      <c r="E42" s="20">
        <v>0.15310000000000001</v>
      </c>
      <c r="F42" s="20">
        <v>0.21609999999999999</v>
      </c>
      <c r="G42" s="20">
        <v>0.1726</v>
      </c>
      <c r="H42" s="20">
        <v>0.1867</v>
      </c>
      <c r="I42" s="20">
        <v>0.1605</v>
      </c>
      <c r="J42" s="16">
        <v>175000</v>
      </c>
      <c r="K42" s="208">
        <f t="shared" si="2"/>
        <v>28069.999999999996</v>
      </c>
      <c r="L42" s="208">
        <f t="shared" si="3"/>
        <v>26792.500000000004</v>
      </c>
      <c r="M42" s="208">
        <f t="shared" si="4"/>
        <v>37817.5</v>
      </c>
      <c r="N42" s="208">
        <f t="shared" si="5"/>
        <v>30205</v>
      </c>
      <c r="O42" s="208">
        <f t="shared" si="6"/>
        <v>32672.5</v>
      </c>
      <c r="P42" s="208">
        <f t="shared" si="7"/>
        <v>28087.5</v>
      </c>
      <c r="Q42" s="209">
        <f>Q41-10%</f>
        <v>0.4</v>
      </c>
      <c r="R42" s="207">
        <f t="shared" si="8"/>
        <v>11228</v>
      </c>
      <c r="S42" s="207">
        <f t="shared" si="9"/>
        <v>10717.000000000002</v>
      </c>
      <c r="T42" s="207">
        <f t="shared" si="10"/>
        <v>15127</v>
      </c>
      <c r="U42" s="207">
        <f t="shared" si="11"/>
        <v>12082</v>
      </c>
      <c r="V42" s="207">
        <f t="shared" si="12"/>
        <v>13069</v>
      </c>
      <c r="W42" s="207">
        <f t="shared" si="13"/>
        <v>11235</v>
      </c>
    </row>
    <row r="43" spans="1:23" x14ac:dyDescent="0.2">
      <c r="A43" s="4"/>
      <c r="B43" s="4" t="s">
        <v>56</v>
      </c>
      <c r="C43" s="4"/>
      <c r="D43" s="20">
        <v>0.10780000000000001</v>
      </c>
      <c r="E43" s="20">
        <v>0.112</v>
      </c>
      <c r="F43" s="20">
        <v>0.1053</v>
      </c>
      <c r="G43" s="20">
        <v>8.7599999999999997E-2</v>
      </c>
      <c r="H43" s="20">
        <v>0.1192</v>
      </c>
      <c r="I43" s="20">
        <v>0.10249999999999999</v>
      </c>
      <c r="J43" s="16">
        <v>225000</v>
      </c>
      <c r="K43" s="208">
        <f t="shared" si="2"/>
        <v>24255</v>
      </c>
      <c r="L43" s="208">
        <f t="shared" si="3"/>
        <v>25200</v>
      </c>
      <c r="M43" s="208">
        <f t="shared" si="4"/>
        <v>23692.5</v>
      </c>
      <c r="N43" s="208">
        <f t="shared" si="5"/>
        <v>19710</v>
      </c>
      <c r="O43" s="208">
        <f t="shared" si="6"/>
        <v>26820</v>
      </c>
      <c r="P43" s="208">
        <f t="shared" si="7"/>
        <v>23062.5</v>
      </c>
      <c r="Q43" s="209">
        <f>Q42-10%</f>
        <v>0.30000000000000004</v>
      </c>
      <c r="R43" s="207">
        <f t="shared" si="8"/>
        <v>7276.5000000000009</v>
      </c>
      <c r="S43" s="207">
        <f t="shared" si="9"/>
        <v>7560.0000000000009</v>
      </c>
      <c r="T43" s="207">
        <f t="shared" si="10"/>
        <v>7107.7500000000009</v>
      </c>
      <c r="U43" s="207">
        <f t="shared" si="11"/>
        <v>5913.0000000000009</v>
      </c>
      <c r="V43" s="207">
        <f t="shared" si="12"/>
        <v>8046.0000000000009</v>
      </c>
      <c r="W43" s="207">
        <f t="shared" si="13"/>
        <v>6918.7500000000009</v>
      </c>
    </row>
    <row r="44" spans="1:23" x14ac:dyDescent="0.2">
      <c r="A44" s="4"/>
      <c r="B44" s="4" t="s">
        <v>57</v>
      </c>
      <c r="C44" s="4"/>
      <c r="D44" s="20">
        <v>8.1799999999999998E-2</v>
      </c>
      <c r="E44" s="20">
        <v>9.4700000000000006E-2</v>
      </c>
      <c r="F44" s="20">
        <v>7.6100000000000001E-2</v>
      </c>
      <c r="G44" s="20">
        <v>3.3700000000000001E-2</v>
      </c>
      <c r="H44" s="20">
        <v>6.7900000000000002E-2</v>
      </c>
      <c r="I44" s="20">
        <v>5.8200000000000002E-2</v>
      </c>
      <c r="J44" s="16">
        <v>275000</v>
      </c>
      <c r="K44" s="208">
        <f t="shared" si="2"/>
        <v>22495</v>
      </c>
      <c r="L44" s="208">
        <f t="shared" si="3"/>
        <v>26042.5</v>
      </c>
      <c r="M44" s="208">
        <f t="shared" si="4"/>
        <v>20927.5</v>
      </c>
      <c r="N44" s="208">
        <f t="shared" si="5"/>
        <v>9267.5</v>
      </c>
      <c r="O44" s="208">
        <f t="shared" si="6"/>
        <v>18672.5</v>
      </c>
      <c r="P44" s="208">
        <f t="shared" si="7"/>
        <v>16005</v>
      </c>
      <c r="Q44" s="209">
        <f>Q43-10%</f>
        <v>0.20000000000000004</v>
      </c>
      <c r="R44" s="207">
        <f t="shared" si="8"/>
        <v>4499.0000000000009</v>
      </c>
      <c r="S44" s="207">
        <f t="shared" si="9"/>
        <v>5208.5000000000009</v>
      </c>
      <c r="T44" s="207">
        <f t="shared" si="10"/>
        <v>4185.5000000000009</v>
      </c>
      <c r="U44" s="207">
        <f t="shared" si="11"/>
        <v>1853.5000000000005</v>
      </c>
      <c r="V44" s="207">
        <f t="shared" si="12"/>
        <v>3734.5000000000009</v>
      </c>
      <c r="W44" s="207">
        <f t="shared" si="13"/>
        <v>3201.0000000000005</v>
      </c>
    </row>
    <row r="45" spans="1:23" x14ac:dyDescent="0.2">
      <c r="A45" s="4"/>
      <c r="B45" s="4" t="s">
        <v>58</v>
      </c>
      <c r="C45" s="4"/>
      <c r="D45" s="20">
        <v>0.22919999999999999</v>
      </c>
      <c r="E45" s="20">
        <v>0.24440000000000001</v>
      </c>
      <c r="F45" s="20">
        <v>0.18940000000000001</v>
      </c>
      <c r="G45" s="20">
        <v>0.1013</v>
      </c>
      <c r="H45" s="20">
        <v>0.126</v>
      </c>
      <c r="I45" s="20">
        <v>0.17019999999999999</v>
      </c>
      <c r="J45" s="16">
        <v>350000</v>
      </c>
      <c r="K45" s="208">
        <f t="shared" si="2"/>
        <v>80220</v>
      </c>
      <c r="L45" s="208">
        <f t="shared" si="3"/>
        <v>85540</v>
      </c>
      <c r="M45" s="208">
        <f t="shared" si="4"/>
        <v>66290</v>
      </c>
      <c r="N45" s="208">
        <f t="shared" si="5"/>
        <v>35455</v>
      </c>
      <c r="O45" s="208">
        <f t="shared" si="6"/>
        <v>44100</v>
      </c>
      <c r="P45" s="208">
        <f t="shared" si="7"/>
        <v>59570</v>
      </c>
      <c r="Q45" s="209">
        <f>Q44-10%</f>
        <v>0.10000000000000003</v>
      </c>
      <c r="R45" s="207">
        <f t="shared" si="8"/>
        <v>8022.0000000000027</v>
      </c>
      <c r="S45" s="207">
        <f t="shared" si="9"/>
        <v>8554.0000000000036</v>
      </c>
      <c r="T45" s="207">
        <f t="shared" si="10"/>
        <v>6629.0000000000018</v>
      </c>
      <c r="U45" s="207">
        <f t="shared" si="11"/>
        <v>3545.5000000000014</v>
      </c>
      <c r="V45" s="207">
        <f t="shared" si="12"/>
        <v>4410.0000000000018</v>
      </c>
      <c r="W45" s="207">
        <f t="shared" si="13"/>
        <v>5957.0000000000018</v>
      </c>
    </row>
    <row r="46" spans="1:23" x14ac:dyDescent="0.2">
      <c r="A46" s="4"/>
      <c r="B46" s="4" t="s">
        <v>59</v>
      </c>
      <c r="C46" s="4"/>
      <c r="D46" s="20">
        <v>0.11509999999999999</v>
      </c>
      <c r="E46" s="20">
        <v>0.11260000000000001</v>
      </c>
      <c r="F46" s="20">
        <v>0.1008</v>
      </c>
      <c r="G46" s="20">
        <v>2.9100000000000001E-2</v>
      </c>
      <c r="H46" s="20">
        <v>4.19E-2</v>
      </c>
      <c r="I46" s="20">
        <v>8.0100000000000005E-2</v>
      </c>
      <c r="J46" s="16">
        <v>450000</v>
      </c>
      <c r="K46" s="208">
        <f t="shared" si="2"/>
        <v>51795</v>
      </c>
      <c r="L46" s="208">
        <f t="shared" si="3"/>
        <v>50670</v>
      </c>
      <c r="M46" s="208">
        <f t="shared" si="4"/>
        <v>45360</v>
      </c>
      <c r="N46" s="208">
        <f t="shared" si="5"/>
        <v>13095</v>
      </c>
      <c r="O46" s="208">
        <f t="shared" si="6"/>
        <v>18855</v>
      </c>
      <c r="P46" s="208">
        <f t="shared" si="7"/>
        <v>36045</v>
      </c>
      <c r="Q46" s="209">
        <v>0.05</v>
      </c>
      <c r="R46" s="207">
        <f t="shared" si="8"/>
        <v>2589.75</v>
      </c>
      <c r="S46" s="207">
        <f t="shared" si="9"/>
        <v>2533.5</v>
      </c>
      <c r="T46" s="207">
        <f t="shared" si="10"/>
        <v>2268</v>
      </c>
      <c r="U46" s="207">
        <f t="shared" si="11"/>
        <v>654.75</v>
      </c>
      <c r="V46" s="207">
        <f t="shared" si="12"/>
        <v>942.75</v>
      </c>
      <c r="W46" s="207">
        <f t="shared" si="13"/>
        <v>1802.25</v>
      </c>
    </row>
    <row r="47" spans="1:23" x14ac:dyDescent="0.2">
      <c r="A47" s="4"/>
      <c r="B47" s="4" t="s">
        <v>60</v>
      </c>
      <c r="C47" s="4"/>
      <c r="D47" s="20">
        <v>5.28E-2</v>
      </c>
      <c r="E47" s="20">
        <v>4.8599999999999997E-2</v>
      </c>
      <c r="F47" s="20">
        <v>4.3400000000000001E-2</v>
      </c>
      <c r="G47" s="20">
        <v>1.83E-2</v>
      </c>
      <c r="H47" s="20">
        <v>1.3899999999999999E-2</v>
      </c>
      <c r="I47" s="20">
        <v>3.0499999999999999E-2</v>
      </c>
      <c r="J47" s="16">
        <v>625000</v>
      </c>
      <c r="K47" s="208">
        <f t="shared" si="2"/>
        <v>33000</v>
      </c>
      <c r="L47" s="208">
        <f t="shared" si="3"/>
        <v>30375</v>
      </c>
      <c r="M47" s="208">
        <f t="shared" si="4"/>
        <v>27125</v>
      </c>
      <c r="N47" s="208">
        <f t="shared" si="5"/>
        <v>11437.5</v>
      </c>
      <c r="O47" s="208">
        <f t="shared" si="6"/>
        <v>8687.5</v>
      </c>
      <c r="P47" s="208">
        <f t="shared" si="7"/>
        <v>19062.5</v>
      </c>
      <c r="Q47" s="209">
        <v>0.02</v>
      </c>
      <c r="R47" s="207">
        <f t="shared" si="8"/>
        <v>660</v>
      </c>
      <c r="S47" s="207">
        <f t="shared" si="9"/>
        <v>607.5</v>
      </c>
      <c r="T47" s="207">
        <f t="shared" si="10"/>
        <v>542.5</v>
      </c>
      <c r="U47" s="207">
        <f t="shared" si="11"/>
        <v>228.75</v>
      </c>
      <c r="V47" s="207">
        <f t="shared" si="12"/>
        <v>173.75</v>
      </c>
      <c r="W47" s="207">
        <f t="shared" si="13"/>
        <v>381.25</v>
      </c>
    </row>
    <row r="48" spans="1:23" x14ac:dyDescent="0.2">
      <c r="A48" s="4"/>
      <c r="B48" s="4" t="s">
        <v>61</v>
      </c>
      <c r="C48" s="4"/>
      <c r="D48" s="20">
        <v>5.7299999999999997E-2</v>
      </c>
      <c r="E48" s="20">
        <v>3.1E-2</v>
      </c>
      <c r="F48" s="20">
        <v>4.2599999999999999E-2</v>
      </c>
      <c r="G48" s="20">
        <v>1.0800000000000001E-2</v>
      </c>
      <c r="H48" s="20">
        <v>8.9999999999999993E-3</v>
      </c>
      <c r="I48" s="20">
        <v>1.5800000000000002E-2</v>
      </c>
      <c r="J48" s="16">
        <v>875000</v>
      </c>
      <c r="K48" s="208">
        <f t="shared" si="2"/>
        <v>50137.5</v>
      </c>
      <c r="L48" s="208">
        <f t="shared" si="3"/>
        <v>27125</v>
      </c>
      <c r="M48" s="208">
        <f t="shared" si="4"/>
        <v>37275</v>
      </c>
      <c r="N48" s="208">
        <f t="shared" si="5"/>
        <v>9450</v>
      </c>
      <c r="O48" s="208">
        <f t="shared" si="6"/>
        <v>7874.9999999999991</v>
      </c>
      <c r="P48" s="208">
        <f t="shared" si="7"/>
        <v>13825.000000000002</v>
      </c>
      <c r="Q48" s="209">
        <v>0.02</v>
      </c>
      <c r="R48" s="207">
        <f t="shared" si="8"/>
        <v>1002.75</v>
      </c>
      <c r="S48" s="207">
        <f t="shared" si="9"/>
        <v>542.5</v>
      </c>
      <c r="T48" s="207">
        <f t="shared" si="10"/>
        <v>745.5</v>
      </c>
      <c r="U48" s="207">
        <f t="shared" si="11"/>
        <v>189</v>
      </c>
      <c r="V48" s="207">
        <f t="shared" si="12"/>
        <v>157.49999999999997</v>
      </c>
      <c r="W48" s="207">
        <f t="shared" si="13"/>
        <v>276.50000000000006</v>
      </c>
    </row>
    <row r="49" spans="1:23" x14ac:dyDescent="0.2">
      <c r="A49" s="4"/>
      <c r="B49" s="4" t="s">
        <v>62</v>
      </c>
      <c r="C49" s="4"/>
      <c r="D49" s="20">
        <v>1.9900000000000001E-2</v>
      </c>
      <c r="E49" s="20">
        <v>8.0000000000000002E-3</v>
      </c>
      <c r="F49" s="20">
        <v>8.6999999999999994E-3</v>
      </c>
      <c r="G49" s="20">
        <v>2.5999999999999999E-3</v>
      </c>
      <c r="H49" s="20">
        <v>1.8E-3</v>
      </c>
      <c r="I49" s="20">
        <v>1.0800000000000001E-2</v>
      </c>
      <c r="J49" s="16">
        <v>1250000</v>
      </c>
      <c r="K49" s="208">
        <f t="shared" si="2"/>
        <v>24875</v>
      </c>
      <c r="L49" s="208">
        <f t="shared" si="3"/>
        <v>10000</v>
      </c>
      <c r="M49" s="208">
        <f t="shared" si="4"/>
        <v>10875</v>
      </c>
      <c r="N49" s="208">
        <f t="shared" si="5"/>
        <v>3250</v>
      </c>
      <c r="O49" s="208">
        <f t="shared" si="6"/>
        <v>2250</v>
      </c>
      <c r="P49" s="208">
        <f t="shared" si="7"/>
        <v>13500</v>
      </c>
      <c r="Q49" s="209">
        <v>0.02</v>
      </c>
      <c r="R49" s="207">
        <f t="shared" si="8"/>
        <v>497.5</v>
      </c>
      <c r="S49" s="207">
        <f t="shared" si="9"/>
        <v>200</v>
      </c>
      <c r="T49" s="207">
        <f t="shared" si="10"/>
        <v>217.5</v>
      </c>
      <c r="U49" s="207">
        <f t="shared" si="11"/>
        <v>65</v>
      </c>
      <c r="V49" s="207">
        <f t="shared" si="12"/>
        <v>45</v>
      </c>
      <c r="W49" s="207">
        <f t="shared" si="13"/>
        <v>270</v>
      </c>
    </row>
    <row r="50" spans="1:23" x14ac:dyDescent="0.2">
      <c r="A50" s="4"/>
      <c r="B50" s="4" t="s">
        <v>63</v>
      </c>
      <c r="C50" s="4"/>
      <c r="D50" s="20">
        <v>1.1299999999999999E-2</v>
      </c>
      <c r="E50" s="20">
        <v>5.5999999999999999E-3</v>
      </c>
      <c r="F50" s="20">
        <v>3.5999999999999999E-3</v>
      </c>
      <c r="G50" s="20">
        <v>6.0000000000000001E-3</v>
      </c>
      <c r="H50" s="20">
        <v>2.9999999999999997E-4</v>
      </c>
      <c r="I50" s="20">
        <v>0</v>
      </c>
      <c r="J50" s="16">
        <v>1750000</v>
      </c>
      <c r="K50" s="208">
        <f t="shared" si="2"/>
        <v>19775</v>
      </c>
      <c r="L50" s="208">
        <f t="shared" si="3"/>
        <v>9800</v>
      </c>
      <c r="M50" s="208">
        <f t="shared" si="4"/>
        <v>6300</v>
      </c>
      <c r="N50" s="208">
        <f t="shared" si="5"/>
        <v>10500</v>
      </c>
      <c r="O50" s="208">
        <f t="shared" si="6"/>
        <v>525</v>
      </c>
      <c r="P50" s="208">
        <f t="shared" si="7"/>
        <v>0</v>
      </c>
      <c r="Q50" s="209">
        <v>0.02</v>
      </c>
      <c r="R50" s="207">
        <f t="shared" si="8"/>
        <v>395.5</v>
      </c>
      <c r="S50" s="207">
        <f t="shared" si="9"/>
        <v>196</v>
      </c>
      <c r="T50" s="207">
        <f t="shared" si="10"/>
        <v>126</v>
      </c>
      <c r="U50" s="207">
        <f t="shared" si="11"/>
        <v>210</v>
      </c>
      <c r="V50" s="207">
        <f t="shared" si="12"/>
        <v>10.5</v>
      </c>
      <c r="W50" s="207">
        <f t="shared" si="13"/>
        <v>0</v>
      </c>
    </row>
    <row r="51" spans="1:23" x14ac:dyDescent="0.2">
      <c r="A51" s="4"/>
      <c r="B51" s="4" t="s">
        <v>64</v>
      </c>
      <c r="C51" s="4"/>
      <c r="D51" s="20">
        <v>6.0000000000000001E-3</v>
      </c>
      <c r="E51" s="20">
        <v>3.7000000000000002E-3</v>
      </c>
      <c r="F51" s="20">
        <v>3.8E-3</v>
      </c>
      <c r="G51" s="20">
        <v>3.2000000000000002E-3</v>
      </c>
      <c r="H51" s="20">
        <v>4.8999999999999998E-3</v>
      </c>
      <c r="I51" s="20">
        <v>4.0000000000000001E-3</v>
      </c>
      <c r="J51" s="16">
        <v>2000000</v>
      </c>
      <c r="K51" s="208">
        <f t="shared" si="2"/>
        <v>12000</v>
      </c>
      <c r="L51" s="208">
        <f t="shared" si="3"/>
        <v>7400</v>
      </c>
      <c r="M51" s="208">
        <f t="shared" si="4"/>
        <v>7600</v>
      </c>
      <c r="N51" s="208">
        <f t="shared" si="5"/>
        <v>6400</v>
      </c>
      <c r="O51" s="208">
        <f t="shared" si="6"/>
        <v>9800</v>
      </c>
      <c r="P51" s="208">
        <f t="shared" si="7"/>
        <v>8000</v>
      </c>
      <c r="Q51" s="209">
        <v>0.02</v>
      </c>
      <c r="R51" s="207">
        <f t="shared" si="8"/>
        <v>240</v>
      </c>
      <c r="S51" s="207">
        <f t="shared" si="9"/>
        <v>148</v>
      </c>
      <c r="T51" s="207">
        <f t="shared" si="10"/>
        <v>152</v>
      </c>
      <c r="U51" s="207">
        <f t="shared" si="11"/>
        <v>128</v>
      </c>
      <c r="V51" s="207">
        <f t="shared" si="12"/>
        <v>196</v>
      </c>
      <c r="W51" s="207">
        <f t="shared" si="13"/>
        <v>160</v>
      </c>
    </row>
    <row r="52" spans="1:23" x14ac:dyDescent="0.2">
      <c r="A52" s="4"/>
      <c r="B52" s="4" t="s">
        <v>333</v>
      </c>
      <c r="C52" s="4"/>
      <c r="D52" s="20">
        <f>Control!C23</f>
        <v>0</v>
      </c>
      <c r="E52" s="20">
        <f>Control!D23</f>
        <v>0</v>
      </c>
      <c r="F52" s="20">
        <f>Control!E23</f>
        <v>0</v>
      </c>
      <c r="G52" s="20">
        <f>Control!F23</f>
        <v>0</v>
      </c>
      <c r="H52" s="20">
        <f>Control!G23</f>
        <v>0</v>
      </c>
      <c r="I52" s="20">
        <f>Control!H23</f>
        <v>0</v>
      </c>
      <c r="J52" s="4"/>
      <c r="K52" s="4"/>
      <c r="Q52" s="3" t="s">
        <v>65</v>
      </c>
      <c r="R52" s="210">
        <f t="shared" ref="R52:W52" si="14">SUM(R39:R51)/SUM(K39:K51)</f>
        <v>0.12124281773905551</v>
      </c>
      <c r="S52" s="210">
        <f t="shared" si="14"/>
        <v>0.14112118575750077</v>
      </c>
      <c r="T52" s="210">
        <f t="shared" si="14"/>
        <v>0.15713566387387015</v>
      </c>
      <c r="U52" s="210">
        <f t="shared" si="14"/>
        <v>0.24955566823228009</v>
      </c>
      <c r="V52" s="210">
        <f t="shared" si="14"/>
        <v>0.24536950873164542</v>
      </c>
      <c r="W52" s="210">
        <f t="shared" si="14"/>
        <v>0.19014883025878695</v>
      </c>
    </row>
    <row r="53" spans="1:23" x14ac:dyDescent="0.2">
      <c r="B53" s="3" t="s">
        <v>334</v>
      </c>
      <c r="D53" s="225">
        <f t="shared" ref="D53:I53" si="15">D52*D26</f>
        <v>0</v>
      </c>
      <c r="E53" s="225">
        <f t="shared" si="15"/>
        <v>0</v>
      </c>
      <c r="F53" s="225">
        <f t="shared" si="15"/>
        <v>0</v>
      </c>
      <c r="G53" s="225">
        <f t="shared" si="15"/>
        <v>0</v>
      </c>
      <c r="H53" s="225">
        <f t="shared" si="15"/>
        <v>0</v>
      </c>
      <c r="I53" s="225">
        <f t="shared" si="15"/>
        <v>0</v>
      </c>
    </row>
  </sheetData>
  <conditionalFormatting sqref="B9:I51">
    <cfRule type="expression" dxfId="2" priority="1">
      <formula>MOD(ROW(),3)=2</formula>
    </cfRule>
  </conditionalFormatting>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B0CE7-3874-4465-B74D-94C7BFEF71DA}">
  <dimension ref="A1:J69"/>
  <sheetViews>
    <sheetView zoomScale="131" workbookViewId="0">
      <selection activeCell="H31" sqref="H31"/>
    </sheetView>
  </sheetViews>
  <sheetFormatPr baseColWidth="10" defaultColWidth="8.796875" defaultRowHeight="15" customHeight="1" x14ac:dyDescent="0.2"/>
  <cols>
    <col min="1" max="1" width="3.59765625" style="3" customWidth="1"/>
    <col min="2" max="2" width="7.3984375" style="3" customWidth="1"/>
    <col min="3" max="3" width="10.59765625" style="3" customWidth="1"/>
    <col min="4" max="4" width="12.796875" style="3" customWidth="1"/>
    <col min="5" max="6" width="10.59765625" style="3" customWidth="1"/>
    <col min="7" max="7" width="8.59765625" style="3" customWidth="1"/>
    <col min="8" max="8" width="37.796875" style="3" customWidth="1"/>
    <col min="9" max="9" width="29.3984375" style="3" customWidth="1"/>
    <col min="10" max="16384" width="8.796875" style="3"/>
  </cols>
  <sheetData>
    <row r="1" spans="1:10" x14ac:dyDescent="0.2">
      <c r="A1" s="4"/>
      <c r="B1" s="21"/>
      <c r="C1" s="16"/>
      <c r="D1" s="16"/>
      <c r="E1" s="16"/>
      <c r="F1" s="16"/>
      <c r="G1" s="8"/>
      <c r="H1" s="8"/>
      <c r="I1" s="8"/>
      <c r="J1" s="8"/>
    </row>
    <row r="2" spans="1:10" x14ac:dyDescent="0.2">
      <c r="A2" s="4"/>
      <c r="B2" s="21"/>
      <c r="C2" s="16"/>
      <c r="D2" s="16"/>
      <c r="E2" s="16"/>
      <c r="F2" s="16"/>
      <c r="G2" s="15"/>
      <c r="H2" s="4"/>
      <c r="I2" s="15" t="s">
        <v>26</v>
      </c>
      <c r="J2" s="4"/>
    </row>
    <row r="3" spans="1:10" x14ac:dyDescent="0.2">
      <c r="A3" s="4"/>
      <c r="B3" s="21"/>
      <c r="C3" s="16"/>
      <c r="D3" s="16"/>
      <c r="E3" s="16"/>
      <c r="F3" s="16"/>
      <c r="G3" s="4"/>
      <c r="H3" s="4"/>
      <c r="I3" s="4"/>
      <c r="J3" s="4"/>
    </row>
    <row r="4" spans="1:10" x14ac:dyDescent="0.2">
      <c r="A4" s="4"/>
      <c r="B4" s="21"/>
      <c r="C4" s="16"/>
      <c r="D4" s="16"/>
      <c r="E4" s="16"/>
      <c r="F4" s="16"/>
      <c r="G4" s="4"/>
      <c r="H4" s="4"/>
      <c r="I4" s="4"/>
      <c r="J4" s="4"/>
    </row>
    <row r="5" spans="1:10" ht="22.25" customHeight="1" x14ac:dyDescent="0.2">
      <c r="A5" s="4"/>
      <c r="B5" s="21"/>
      <c r="C5" s="16"/>
      <c r="D5" s="16"/>
      <c r="E5" s="16"/>
      <c r="F5" s="16"/>
      <c r="G5" s="4"/>
      <c r="H5" s="4"/>
      <c r="I5" s="4"/>
      <c r="J5" s="4"/>
    </row>
    <row r="6" spans="1:10" ht="18" customHeight="1" x14ac:dyDescent="0.2">
      <c r="A6" s="4"/>
      <c r="B6" s="13" t="s">
        <v>8</v>
      </c>
      <c r="C6" s="13"/>
      <c r="D6" s="13"/>
      <c r="E6" s="13"/>
      <c r="F6" s="13"/>
      <c r="G6" s="13"/>
      <c r="H6" s="13"/>
      <c r="I6" s="13"/>
      <c r="J6" s="4"/>
    </row>
    <row r="7" spans="1:10" x14ac:dyDescent="0.2">
      <c r="A7" s="4"/>
      <c r="B7" s="21"/>
      <c r="C7" s="16"/>
      <c r="D7" s="16"/>
      <c r="E7" s="16"/>
      <c r="F7" s="16"/>
      <c r="G7" s="8"/>
      <c r="H7" s="8"/>
      <c r="I7" s="8"/>
      <c r="J7" s="8"/>
    </row>
    <row r="8" spans="1:10" ht="80" x14ac:dyDescent="0.2">
      <c r="A8" s="4"/>
      <c r="B8" s="7" t="s">
        <v>264</v>
      </c>
      <c r="C8" s="7" t="s">
        <v>95</v>
      </c>
      <c r="D8" s="7" t="s">
        <v>335</v>
      </c>
      <c r="E8" s="7" t="s">
        <v>336</v>
      </c>
      <c r="F8" s="7" t="s">
        <v>337</v>
      </c>
      <c r="G8" s="26"/>
      <c r="H8" s="22" t="s">
        <v>27</v>
      </c>
      <c r="J8" s="8"/>
    </row>
    <row r="9" spans="1:10" x14ac:dyDescent="0.2">
      <c r="A9" s="4"/>
      <c r="B9" s="21">
        <v>1962</v>
      </c>
      <c r="C9" s="23">
        <v>2.1299999999999999E-2</v>
      </c>
      <c r="D9" s="23">
        <v>3.0700000000000002E-2</v>
      </c>
      <c r="E9" s="23">
        <v>3.5099999999999999E-2</v>
      </c>
      <c r="F9" s="23">
        <v>4.4600000000000001E-2</v>
      </c>
      <c r="G9" s="8"/>
      <c r="H9" s="4" t="s">
        <v>95</v>
      </c>
      <c r="I9" s="4" t="s">
        <v>338</v>
      </c>
      <c r="J9" s="8"/>
    </row>
    <row r="10" spans="1:10" x14ac:dyDescent="0.2">
      <c r="A10" s="4"/>
      <c r="B10" s="21">
        <v>1963</v>
      </c>
      <c r="C10" s="23">
        <v>2.01E-2</v>
      </c>
      <c r="D10" s="23">
        <v>3.5799999999999998E-2</v>
      </c>
      <c r="E10" s="23">
        <v>3.7999999999999999E-2</v>
      </c>
      <c r="F10" s="23">
        <v>4.5199999999999997E-2</v>
      </c>
      <c r="G10" s="8"/>
      <c r="H10" s="4" t="s">
        <v>339</v>
      </c>
      <c r="I10" s="4" t="s">
        <v>338</v>
      </c>
      <c r="J10" s="8"/>
    </row>
    <row r="11" spans="1:10" x14ac:dyDescent="0.2">
      <c r="A11" s="4"/>
      <c r="B11" s="21">
        <v>1964</v>
      </c>
      <c r="C11" s="23">
        <v>2.0500000000000001E-2</v>
      </c>
      <c r="D11" s="23">
        <v>3.9399999999999998E-2</v>
      </c>
      <c r="E11" s="23">
        <v>4.3499999999999997E-2</v>
      </c>
      <c r="F11" s="23">
        <v>4.7300000000000002E-2</v>
      </c>
      <c r="G11" s="8"/>
      <c r="H11" s="4" t="s">
        <v>336</v>
      </c>
      <c r="I11" s="4" t="s">
        <v>338</v>
      </c>
      <c r="J11" s="8"/>
    </row>
    <row r="12" spans="1:10" x14ac:dyDescent="0.2">
      <c r="A12" s="4"/>
      <c r="B12" s="21">
        <v>1965</v>
      </c>
      <c r="C12" s="23">
        <v>2.5399999999999999E-2</v>
      </c>
      <c r="D12" s="23">
        <v>4.58E-2</v>
      </c>
      <c r="E12" s="23">
        <v>4.6800000000000001E-2</v>
      </c>
      <c r="F12" s="23">
        <v>4.8399999999999999E-2</v>
      </c>
      <c r="G12" s="8"/>
      <c r="H12" s="4" t="s">
        <v>337</v>
      </c>
      <c r="I12" s="4" t="s">
        <v>338</v>
      </c>
      <c r="J12" s="8"/>
    </row>
    <row r="13" spans="1:10" x14ac:dyDescent="0.2">
      <c r="A13" s="4"/>
      <c r="B13" s="21">
        <v>1966</v>
      </c>
      <c r="C13" s="23">
        <v>3.3000000000000002E-2</v>
      </c>
      <c r="D13" s="23">
        <v>5.7000000000000002E-2</v>
      </c>
      <c r="E13" s="23">
        <v>5.8700000000000002E-2</v>
      </c>
      <c r="F13" s="23">
        <v>5.5599999999999997E-2</v>
      </c>
      <c r="G13" s="8"/>
      <c r="H13" s="3" t="s">
        <v>340</v>
      </c>
      <c r="I13" s="210">
        <f>AVERAGE(F64:F68)</f>
        <v>2.2179999999999998E-2</v>
      </c>
      <c r="J13" s="8"/>
    </row>
    <row r="14" spans="1:10" x14ac:dyDescent="0.2">
      <c r="A14" s="4"/>
      <c r="B14" s="21">
        <v>1967</v>
      </c>
      <c r="C14" s="23">
        <v>2.7400000000000001E-2</v>
      </c>
      <c r="D14" s="23">
        <v>4.7399999999999998E-2</v>
      </c>
      <c r="E14" s="23">
        <v>5.5E-2</v>
      </c>
      <c r="F14" s="23">
        <v>5.7200000000000001E-2</v>
      </c>
      <c r="G14" s="8"/>
      <c r="J14" s="8"/>
    </row>
    <row r="15" spans="1:10" x14ac:dyDescent="0.2">
      <c r="A15" s="4"/>
      <c r="B15" s="21">
        <v>1968</v>
      </c>
      <c r="C15" s="23">
        <v>3.4799999999999998E-2</v>
      </c>
      <c r="D15" s="23">
        <v>6.3500000000000001E-2</v>
      </c>
      <c r="E15" s="23">
        <v>6.4100000000000004E-2</v>
      </c>
      <c r="F15" s="23">
        <v>6.3600000000000004E-2</v>
      </c>
      <c r="G15" s="8"/>
      <c r="J15" s="8"/>
    </row>
    <row r="16" spans="1:10" x14ac:dyDescent="0.2">
      <c r="A16" s="4"/>
      <c r="B16" s="21">
        <v>1969</v>
      </c>
      <c r="C16" s="23">
        <v>4.0599999999999997E-2</v>
      </c>
      <c r="D16" s="23">
        <v>9.0999999999999998E-2</v>
      </c>
      <c r="E16" s="23">
        <v>8.0199999999999994E-2</v>
      </c>
      <c r="F16" s="23">
        <v>7.51E-2</v>
      </c>
      <c r="G16" s="8"/>
      <c r="H16" s="8"/>
      <c r="I16" s="8"/>
      <c r="J16" s="8"/>
    </row>
    <row r="17" spans="1:10" x14ac:dyDescent="0.2">
      <c r="A17" s="4"/>
      <c r="B17" s="21">
        <v>1970</v>
      </c>
      <c r="C17" s="23">
        <v>5.04E-2</v>
      </c>
      <c r="D17" s="23">
        <v>8.0299999999999996E-2</v>
      </c>
      <c r="E17" s="23">
        <v>7.7700000000000005E-2</v>
      </c>
      <c r="F17" s="23">
        <v>8.2799999999999999E-2</v>
      </c>
      <c r="G17" s="8"/>
      <c r="H17" s="8"/>
      <c r="I17" s="8"/>
      <c r="J17" s="8"/>
    </row>
    <row r="18" spans="1:10" x14ac:dyDescent="0.2">
      <c r="A18" s="4"/>
      <c r="B18" s="21">
        <v>1971</v>
      </c>
      <c r="C18" s="23">
        <v>4.7199999999999999E-2</v>
      </c>
      <c r="D18" s="23">
        <v>5.2699999999999997E-2</v>
      </c>
      <c r="E18" s="23">
        <v>5.5199999999999999E-2</v>
      </c>
      <c r="F18" s="23">
        <v>6.9400000000000003E-2</v>
      </c>
      <c r="G18" s="8"/>
      <c r="H18" s="8"/>
      <c r="I18" s="8"/>
      <c r="J18" s="8"/>
    </row>
    <row r="19" spans="1:10" x14ac:dyDescent="0.2">
      <c r="A19" s="4"/>
      <c r="B19" s="21">
        <v>1972</v>
      </c>
      <c r="C19" s="23">
        <v>4.41E-2</v>
      </c>
      <c r="D19" s="23">
        <v>0.05</v>
      </c>
      <c r="E19" s="23">
        <v>5.5899999999999998E-2</v>
      </c>
      <c r="F19" s="23">
        <v>6.9900000000000004E-2</v>
      </c>
      <c r="G19" s="8"/>
      <c r="H19" s="8"/>
      <c r="I19" s="8"/>
      <c r="J19" s="8"/>
    </row>
    <row r="20" spans="1:10" x14ac:dyDescent="0.2">
      <c r="A20" s="4"/>
      <c r="B20" s="21">
        <v>1973</v>
      </c>
      <c r="C20" s="23">
        <v>6.7599999999999993E-2</v>
      </c>
      <c r="D20" s="23">
        <v>9.7900000000000001E-2</v>
      </c>
      <c r="E20" s="23">
        <v>8.2400000000000001E-2</v>
      </c>
      <c r="F20" s="23">
        <v>7.7100000000000002E-2</v>
      </c>
      <c r="G20" s="8"/>
      <c r="H20" s="8"/>
      <c r="I20" s="8"/>
      <c r="J20" s="8"/>
    </row>
    <row r="21" spans="1:10" x14ac:dyDescent="0.2">
      <c r="A21" s="4"/>
      <c r="B21" s="21">
        <v>1974</v>
      </c>
      <c r="C21" s="23">
        <v>0.1086</v>
      </c>
      <c r="D21" s="23">
        <v>0.11799999999999999</v>
      </c>
      <c r="E21" s="23">
        <v>9.2299999999999993E-2</v>
      </c>
      <c r="F21" s="23">
        <v>8.5099999999999995E-2</v>
      </c>
      <c r="G21" s="8"/>
      <c r="H21" s="8"/>
      <c r="I21" s="8"/>
      <c r="J21" s="8"/>
    </row>
    <row r="22" spans="1:10" x14ac:dyDescent="0.2">
      <c r="A22" s="4"/>
      <c r="B22" s="21">
        <v>1975</v>
      </c>
      <c r="C22" s="23">
        <v>8.8999999999999996E-2</v>
      </c>
      <c r="D22" s="23">
        <v>6.5600000000000006E-2</v>
      </c>
      <c r="E22" s="23">
        <v>7.6300000000000007E-2</v>
      </c>
      <c r="F22" s="23">
        <v>8.9899999999999994E-2</v>
      </c>
      <c r="G22" s="8"/>
      <c r="H22" s="8"/>
      <c r="I22" s="8"/>
      <c r="J22" s="8"/>
    </row>
    <row r="23" spans="1:10" x14ac:dyDescent="0.2">
      <c r="A23" s="4"/>
      <c r="B23" s="21">
        <v>1976</v>
      </c>
      <c r="C23" s="23">
        <v>6.4299999999999996E-2</v>
      </c>
      <c r="D23" s="23">
        <v>5.6899999999999999E-2</v>
      </c>
      <c r="E23" s="23">
        <v>6.6299999999999998E-2</v>
      </c>
      <c r="F23" s="23">
        <v>8.5699999999999998E-2</v>
      </c>
      <c r="G23" s="8"/>
      <c r="H23" s="8"/>
      <c r="I23" s="8"/>
      <c r="J23" s="8"/>
    </row>
    <row r="24" spans="1:10" x14ac:dyDescent="0.2">
      <c r="A24" s="4"/>
      <c r="B24" s="21">
        <v>1977</v>
      </c>
      <c r="C24" s="23">
        <v>6.8599999999999994E-2</v>
      </c>
      <c r="D24" s="23">
        <v>6.2399999999999997E-2</v>
      </c>
      <c r="E24" s="23">
        <v>6.8500000000000005E-2</v>
      </c>
      <c r="F24" s="23">
        <v>8.3500000000000005E-2</v>
      </c>
      <c r="G24" s="8"/>
      <c r="H24" s="8"/>
      <c r="I24" s="8"/>
      <c r="J24" s="8"/>
    </row>
    <row r="25" spans="1:10" x14ac:dyDescent="0.2">
      <c r="A25" s="4"/>
      <c r="B25" s="21">
        <v>1978</v>
      </c>
      <c r="C25" s="23">
        <v>6.7599999999999993E-2</v>
      </c>
      <c r="D25" s="23">
        <v>8.9300000000000004E-2</v>
      </c>
      <c r="E25" s="23">
        <v>9.3799999999999994E-2</v>
      </c>
      <c r="F25" s="23">
        <v>9.4600000000000004E-2</v>
      </c>
      <c r="G25" s="8"/>
      <c r="H25" s="8"/>
      <c r="I25" s="8"/>
      <c r="J25" s="8"/>
    </row>
    <row r="26" spans="1:10" x14ac:dyDescent="0.2">
      <c r="A26" s="4"/>
      <c r="B26" s="21">
        <v>1979</v>
      </c>
      <c r="C26" s="23">
        <v>9.11E-2</v>
      </c>
      <c r="D26" s="23">
        <v>0.12559999999999999</v>
      </c>
      <c r="E26" s="23">
        <v>0.1197</v>
      </c>
      <c r="F26" s="23">
        <v>0.106</v>
      </c>
      <c r="G26" s="8"/>
      <c r="H26" s="8"/>
      <c r="I26" s="8"/>
      <c r="J26" s="8"/>
    </row>
    <row r="27" spans="1:10" x14ac:dyDescent="0.2">
      <c r="A27" s="4"/>
      <c r="B27" s="21">
        <v>1980</v>
      </c>
      <c r="C27" s="23">
        <v>0.1188</v>
      </c>
      <c r="D27" s="23">
        <v>0.1489</v>
      </c>
      <c r="E27" s="23">
        <v>0.1348</v>
      </c>
      <c r="F27" s="23">
        <v>0.1285</v>
      </c>
      <c r="G27" s="8"/>
      <c r="H27" s="8"/>
      <c r="I27" s="8"/>
      <c r="J27" s="8"/>
    </row>
    <row r="28" spans="1:10" x14ac:dyDescent="0.2">
      <c r="A28" s="4"/>
      <c r="B28" s="21">
        <v>1981</v>
      </c>
      <c r="C28" s="23">
        <v>9.98E-2</v>
      </c>
      <c r="D28" s="23">
        <v>0.1842</v>
      </c>
      <c r="E28" s="23">
        <v>0.1661</v>
      </c>
      <c r="F28" s="23">
        <v>0.15629999999999999</v>
      </c>
      <c r="G28" s="8"/>
      <c r="H28" s="8"/>
      <c r="I28" s="8"/>
      <c r="J28" s="8"/>
    </row>
    <row r="29" spans="1:10" x14ac:dyDescent="0.2">
      <c r="A29" s="4"/>
      <c r="B29" s="21">
        <v>1982</v>
      </c>
      <c r="C29" s="23">
        <v>6.8900000000000003E-2</v>
      </c>
      <c r="D29" s="23">
        <v>0.13780000000000001</v>
      </c>
      <c r="E29" s="23">
        <v>0.13789999999999999</v>
      </c>
      <c r="F29" s="23">
        <v>0.14610000000000001</v>
      </c>
      <c r="G29" s="8"/>
      <c r="H29" s="8"/>
      <c r="I29" s="8"/>
      <c r="J29" s="8"/>
    </row>
    <row r="30" spans="1:10" x14ac:dyDescent="0.2">
      <c r="A30" s="4"/>
      <c r="B30" s="21">
        <v>1983</v>
      </c>
      <c r="C30" s="23">
        <v>4.6899999999999997E-2</v>
      </c>
      <c r="D30" s="23">
        <v>0.1023</v>
      </c>
      <c r="E30" s="23">
        <v>0.1077</v>
      </c>
      <c r="F30" s="23">
        <v>0.12479999999999999</v>
      </c>
      <c r="G30" s="8"/>
      <c r="H30" s="8"/>
      <c r="I30" s="8"/>
      <c r="J30" s="8"/>
    </row>
    <row r="31" spans="1:10" x14ac:dyDescent="0.2">
      <c r="A31" s="4"/>
      <c r="B31" s="21">
        <v>1984</v>
      </c>
      <c r="C31" s="23">
        <v>4.8500000000000001E-2</v>
      </c>
      <c r="D31" s="23">
        <v>0.1154</v>
      </c>
      <c r="E31" s="23">
        <v>0.1226</v>
      </c>
      <c r="F31" s="23">
        <v>0.1399</v>
      </c>
      <c r="G31" s="8"/>
      <c r="H31" s="8"/>
      <c r="I31" s="8"/>
      <c r="J31" s="8"/>
    </row>
    <row r="32" spans="1:10" x14ac:dyDescent="0.2">
      <c r="A32" s="4"/>
      <c r="B32" s="21">
        <v>1985</v>
      </c>
      <c r="C32" s="23">
        <v>3.7699999999999997E-2</v>
      </c>
      <c r="D32" s="23">
        <v>9.1399999999999995E-2</v>
      </c>
      <c r="E32" s="23">
        <v>9.4700000000000006E-2</v>
      </c>
      <c r="F32" s="23">
        <v>0.1193</v>
      </c>
      <c r="G32" s="8"/>
      <c r="H32" s="8"/>
      <c r="I32" s="8"/>
      <c r="J32" s="8"/>
    </row>
    <row r="33" spans="1:10" x14ac:dyDescent="0.2">
      <c r="A33" s="4"/>
      <c r="B33" s="21">
        <v>1986</v>
      </c>
      <c r="C33" s="23">
        <v>0.02</v>
      </c>
      <c r="D33" s="23">
        <v>7.6999999999999999E-2</v>
      </c>
      <c r="E33" s="23">
        <v>7.2700000000000001E-2</v>
      </c>
      <c r="F33" s="23">
        <v>8.6300000000000002E-2</v>
      </c>
      <c r="G33" s="8"/>
      <c r="H33" s="8"/>
      <c r="I33" s="8"/>
      <c r="J33" s="8"/>
    </row>
    <row r="34" spans="1:10" x14ac:dyDescent="0.2">
      <c r="A34" s="4"/>
      <c r="B34" s="21">
        <v>1987</v>
      </c>
      <c r="C34" s="23">
        <v>3.1300000000000001E-2</v>
      </c>
      <c r="D34" s="23"/>
      <c r="E34" s="23">
        <v>7.6200000000000004E-2</v>
      </c>
      <c r="F34" s="23">
        <v>9.4399999999999998E-2</v>
      </c>
      <c r="G34" s="8"/>
      <c r="H34" s="8"/>
      <c r="I34" s="8"/>
      <c r="J34" s="8"/>
    </row>
    <row r="35" spans="1:10" x14ac:dyDescent="0.2">
      <c r="A35" s="4"/>
      <c r="B35" s="21">
        <v>1988</v>
      </c>
      <c r="C35" s="23">
        <v>3.6799999999999999E-2</v>
      </c>
      <c r="D35" s="23">
        <v>8.5199999999999998E-2</v>
      </c>
      <c r="E35" s="23">
        <v>8.6099999999999996E-2</v>
      </c>
      <c r="F35" s="23">
        <v>9.9500000000000005E-2</v>
      </c>
      <c r="G35" s="8"/>
      <c r="H35" s="8"/>
      <c r="I35" s="8"/>
      <c r="J35" s="8"/>
    </row>
    <row r="36" spans="1:10" x14ac:dyDescent="0.2">
      <c r="A36" s="4"/>
      <c r="B36" s="21">
        <v>1989</v>
      </c>
      <c r="C36" s="23">
        <v>4.8300000000000003E-2</v>
      </c>
      <c r="D36" s="23">
        <v>0.1038</v>
      </c>
      <c r="E36" s="23">
        <v>9.6000000000000002E-2</v>
      </c>
      <c r="F36" s="23">
        <v>9.5500000000000002E-2</v>
      </c>
      <c r="G36" s="8"/>
      <c r="H36" s="8"/>
      <c r="I36" s="8"/>
      <c r="J36" s="8"/>
    </row>
    <row r="37" spans="1:10" x14ac:dyDescent="0.2">
      <c r="A37" s="4"/>
      <c r="B37" s="21">
        <v>1990</v>
      </c>
      <c r="C37" s="23">
        <v>5.0999999999999997E-2</v>
      </c>
      <c r="D37" s="23">
        <v>9.1300000000000006E-2</v>
      </c>
      <c r="E37" s="23">
        <v>8.8700000000000001E-2</v>
      </c>
      <c r="F37" s="23">
        <v>9.6199999999999994E-2</v>
      </c>
      <c r="G37" s="8"/>
      <c r="H37" s="8"/>
      <c r="I37" s="8"/>
      <c r="J37" s="8"/>
    </row>
    <row r="38" spans="1:10" x14ac:dyDescent="0.2">
      <c r="A38" s="4"/>
      <c r="B38" s="21">
        <v>1991</v>
      </c>
      <c r="C38" s="23">
        <v>4.53E-2</v>
      </c>
      <c r="D38" s="23">
        <v>6.4600000000000005E-2</v>
      </c>
      <c r="E38" s="23">
        <v>6.6000000000000003E-2</v>
      </c>
      <c r="F38" s="23">
        <v>8.8499999999999995E-2</v>
      </c>
      <c r="G38" s="8"/>
      <c r="H38" s="8"/>
      <c r="I38" s="8"/>
      <c r="J38" s="8"/>
    </row>
    <row r="39" spans="1:10" x14ac:dyDescent="0.2">
      <c r="A39" s="4"/>
      <c r="B39" s="21">
        <v>1992</v>
      </c>
      <c r="C39" s="23">
        <v>4.2599999999999999E-2</v>
      </c>
      <c r="D39" s="23">
        <v>4.0399999999999998E-2</v>
      </c>
      <c r="E39" s="23">
        <v>4.3999999999999997E-2</v>
      </c>
      <c r="F39" s="23">
        <v>7.8899999999999998E-2</v>
      </c>
      <c r="G39" s="8"/>
      <c r="H39" s="8"/>
      <c r="I39" s="8"/>
      <c r="J39" s="8"/>
    </row>
    <row r="40" spans="1:10" x14ac:dyDescent="0.2">
      <c r="A40" s="4"/>
      <c r="B40" s="21">
        <v>1993</v>
      </c>
      <c r="C40" s="23">
        <v>3.7400000000000003E-2</v>
      </c>
      <c r="D40" s="23">
        <v>3.4599999999999999E-2</v>
      </c>
      <c r="E40" s="23">
        <v>3.8899999999999997E-2</v>
      </c>
      <c r="F40" s="23">
        <v>6.6100000000000006E-2</v>
      </c>
      <c r="G40" s="8"/>
      <c r="H40" s="8"/>
      <c r="I40" s="8"/>
      <c r="J40" s="8"/>
    </row>
    <row r="41" spans="1:10" x14ac:dyDescent="0.2">
      <c r="A41" s="4"/>
      <c r="B41" s="21">
        <v>1994</v>
      </c>
      <c r="C41" s="23">
        <v>3.1899999999999998E-2</v>
      </c>
      <c r="D41" s="23">
        <v>4.7699999999999999E-2</v>
      </c>
      <c r="E41" s="23">
        <v>0.06</v>
      </c>
      <c r="F41" s="23">
        <v>7.9799999999999996E-2</v>
      </c>
      <c r="G41" s="8"/>
      <c r="H41" s="8"/>
      <c r="I41" s="8"/>
      <c r="J41" s="8"/>
    </row>
    <row r="42" spans="1:10" x14ac:dyDescent="0.2">
      <c r="A42" s="4"/>
      <c r="B42" s="21">
        <v>1995</v>
      </c>
      <c r="C42" s="23">
        <v>3.04E-2</v>
      </c>
      <c r="D42" s="23">
        <v>6.6000000000000003E-2</v>
      </c>
      <c r="E42" s="23">
        <v>6.7000000000000004E-2</v>
      </c>
      <c r="F42" s="23">
        <v>7.3999999999999996E-2</v>
      </c>
      <c r="G42" s="8"/>
      <c r="H42" s="8"/>
      <c r="I42" s="8"/>
      <c r="J42" s="8"/>
    </row>
    <row r="43" spans="1:10" x14ac:dyDescent="0.2">
      <c r="A43" s="4"/>
      <c r="B43" s="21">
        <v>1996</v>
      </c>
      <c r="C43" s="23">
        <v>2.8299999999999999E-2</v>
      </c>
      <c r="D43" s="23">
        <v>6.0100000000000001E-2</v>
      </c>
      <c r="E43" s="23">
        <v>6.2199999999999998E-2</v>
      </c>
      <c r="F43" s="23">
        <v>7.2599999999999998E-2</v>
      </c>
      <c r="G43" s="8"/>
      <c r="H43" s="8"/>
      <c r="I43" s="8"/>
      <c r="J43" s="8"/>
    </row>
    <row r="44" spans="1:10" x14ac:dyDescent="0.2">
      <c r="A44" s="4"/>
      <c r="B44" s="21">
        <v>1997</v>
      </c>
      <c r="C44" s="23">
        <v>2.47E-2</v>
      </c>
      <c r="D44" s="23">
        <v>6.1899999999999997E-2</v>
      </c>
      <c r="E44" s="23">
        <v>6.3500000000000001E-2</v>
      </c>
      <c r="F44" s="23">
        <v>7.1599999999999997E-2</v>
      </c>
      <c r="G44" s="8"/>
      <c r="H44" s="8"/>
      <c r="I44" s="8"/>
      <c r="J44" s="8"/>
    </row>
    <row r="45" spans="1:10" x14ac:dyDescent="0.2">
      <c r="A45" s="4"/>
      <c r="B45" s="21">
        <v>1998</v>
      </c>
      <c r="C45" s="23">
        <v>1.66E-2</v>
      </c>
      <c r="D45" s="23">
        <v>6.0499999999999998E-2</v>
      </c>
      <c r="E45" s="23">
        <v>5.7000000000000002E-2</v>
      </c>
      <c r="F45" s="23">
        <v>5.9299999999999999E-2</v>
      </c>
      <c r="G45" s="8"/>
      <c r="H45" s="8"/>
      <c r="I45" s="8"/>
      <c r="J45" s="8"/>
    </row>
    <row r="46" spans="1:10" x14ac:dyDescent="0.2">
      <c r="A46" s="4"/>
      <c r="B46" s="21">
        <v>1999</v>
      </c>
      <c r="C46" s="23">
        <v>1.89E-2</v>
      </c>
      <c r="D46" s="23">
        <v>5.6300000000000003E-2</v>
      </c>
      <c r="E46" s="23">
        <v>5.7299999999999997E-2</v>
      </c>
      <c r="F46" s="23">
        <v>6.3600000000000004E-2</v>
      </c>
      <c r="G46" s="8"/>
      <c r="H46" s="8"/>
      <c r="I46" s="8"/>
      <c r="J46" s="8"/>
    </row>
    <row r="47" spans="1:10" x14ac:dyDescent="0.2">
      <c r="A47" s="4"/>
      <c r="B47" s="21">
        <v>2000</v>
      </c>
      <c r="C47" s="23">
        <v>2.9600000000000001E-2</v>
      </c>
      <c r="D47" s="23">
        <v>7.0499999999999993E-2</v>
      </c>
      <c r="E47" s="23">
        <v>6.8900000000000003E-2</v>
      </c>
      <c r="F47" s="23">
        <v>6.7900000000000002E-2</v>
      </c>
      <c r="G47" s="8"/>
      <c r="H47" s="8"/>
      <c r="I47" s="8"/>
      <c r="J47" s="8"/>
    </row>
    <row r="48" spans="1:10" x14ac:dyDescent="0.2">
      <c r="A48" s="4"/>
      <c r="B48" s="21">
        <v>2001</v>
      </c>
      <c r="C48" s="23">
        <v>2.8199999999999999E-2</v>
      </c>
      <c r="D48" s="23">
        <v>4.3999999999999997E-2</v>
      </c>
      <c r="E48" s="23">
        <v>3.95E-2</v>
      </c>
      <c r="F48" s="23">
        <v>5.6599999999999998E-2</v>
      </c>
      <c r="G48" s="8"/>
      <c r="H48" s="8"/>
      <c r="I48" s="8"/>
      <c r="J48" s="8"/>
    </row>
    <row r="49" spans="1:10" x14ac:dyDescent="0.2">
      <c r="A49" s="4"/>
      <c r="B49" s="21">
        <v>2002</v>
      </c>
      <c r="C49" s="23">
        <v>1.78E-2</v>
      </c>
      <c r="D49" s="23">
        <v>1.9199999999999998E-2</v>
      </c>
      <c r="E49" s="23">
        <v>2.2800000000000001E-2</v>
      </c>
      <c r="F49" s="23">
        <v>5.21E-2</v>
      </c>
      <c r="G49" s="8"/>
      <c r="H49" s="8"/>
      <c r="I49" s="8"/>
      <c r="J49" s="8"/>
    </row>
    <row r="50" spans="1:10" x14ac:dyDescent="0.2">
      <c r="A50" s="4"/>
      <c r="B50" s="21">
        <v>2003</v>
      </c>
      <c r="C50" s="23">
        <v>-9.9</v>
      </c>
      <c r="D50" s="23">
        <v>1.3100000000000001E-2</v>
      </c>
      <c r="E50" s="23">
        <v>1.43E-2</v>
      </c>
      <c r="F50" s="23">
        <v>4.5400000000000003E-2</v>
      </c>
      <c r="G50" s="8"/>
      <c r="H50" s="8"/>
      <c r="I50" s="8"/>
      <c r="J50" s="8"/>
    </row>
    <row r="51" spans="1:10" x14ac:dyDescent="0.2">
      <c r="A51" s="4"/>
      <c r="B51" s="21">
        <v>2004</v>
      </c>
      <c r="C51" s="23">
        <v>2.3900000000000001E-2</v>
      </c>
      <c r="D51" s="23">
        <v>1.5599999999999999E-2</v>
      </c>
      <c r="E51" s="23">
        <v>2.1499999999999998E-2</v>
      </c>
      <c r="F51" s="23">
        <v>4.82E-2</v>
      </c>
      <c r="G51" s="8"/>
      <c r="H51" s="8"/>
      <c r="I51" s="8"/>
      <c r="J51" s="8"/>
    </row>
    <row r="52" spans="1:10" x14ac:dyDescent="0.2">
      <c r="A52" s="4"/>
      <c r="B52" s="21">
        <v>2005</v>
      </c>
      <c r="C52" s="23">
        <v>2.81E-2</v>
      </c>
      <c r="D52" s="23">
        <v>3.6400000000000002E-2</v>
      </c>
      <c r="E52" s="23">
        <v>4.1000000000000002E-2</v>
      </c>
      <c r="F52" s="23">
        <v>4.8399999999999999E-2</v>
      </c>
      <c r="G52" s="8"/>
      <c r="H52" s="8"/>
      <c r="I52" s="8"/>
      <c r="J52" s="8"/>
    </row>
    <row r="53" spans="1:10" x14ac:dyDescent="0.2">
      <c r="A53" s="4"/>
      <c r="B53" s="21">
        <v>2006</v>
      </c>
      <c r="C53" s="23">
        <v>2.7799999999999998E-2</v>
      </c>
      <c r="D53" s="23">
        <v>5.6000000000000001E-2</v>
      </c>
      <c r="E53" s="23">
        <v>5.57E-2</v>
      </c>
      <c r="F53" s="23">
        <v>5.4100000000000002E-2</v>
      </c>
      <c r="G53" s="8"/>
      <c r="H53" s="8"/>
      <c r="I53" s="8"/>
      <c r="J53" s="8"/>
    </row>
    <row r="54" spans="1:10" x14ac:dyDescent="0.2">
      <c r="A54" s="4"/>
      <c r="B54" s="21">
        <v>2007</v>
      </c>
      <c r="C54" s="23">
        <v>2.6599999999999999E-2</v>
      </c>
      <c r="D54" s="23">
        <v>5.67E-2</v>
      </c>
      <c r="E54" s="23">
        <v>5.11E-2</v>
      </c>
      <c r="F54" s="23">
        <v>5.2299999999999999E-2</v>
      </c>
      <c r="G54" s="8"/>
      <c r="H54" s="8"/>
      <c r="I54" s="8"/>
      <c r="J54" s="8"/>
    </row>
    <row r="55" spans="1:10" x14ac:dyDescent="0.2">
      <c r="A55" s="4"/>
      <c r="B55" s="21">
        <v>2008</v>
      </c>
      <c r="C55" s="23">
        <v>3.6999999999999998E-2</v>
      </c>
      <c r="D55" s="23">
        <v>2.2100000000000002E-2</v>
      </c>
      <c r="E55" s="23">
        <v>2.0899999999999998E-2</v>
      </c>
      <c r="F55" s="23">
        <v>4.1399999999999999E-2</v>
      </c>
      <c r="G55" s="8"/>
      <c r="H55" s="8"/>
      <c r="I55" s="8"/>
      <c r="J55" s="8"/>
    </row>
    <row r="56" spans="1:10" x14ac:dyDescent="0.2">
      <c r="A56" s="4"/>
      <c r="B56" s="21">
        <v>2009</v>
      </c>
      <c r="C56" s="23">
        <v>8.0000000000000004E-4</v>
      </c>
      <c r="D56" s="23">
        <v>2.2000000000000001E-3</v>
      </c>
      <c r="E56" s="23">
        <v>5.7000000000000002E-3</v>
      </c>
      <c r="F56" s="23">
        <v>3.6999999999999998E-2</v>
      </c>
      <c r="G56" s="8"/>
      <c r="H56" s="8"/>
      <c r="I56" s="8"/>
      <c r="J56" s="8"/>
    </row>
    <row r="57" spans="1:10" x14ac:dyDescent="0.2">
      <c r="A57" s="4"/>
      <c r="B57" s="21">
        <v>2010</v>
      </c>
      <c r="C57" s="23">
        <v>1.5100000000000001E-2</v>
      </c>
      <c r="D57" s="23">
        <v>2.3999999999999998E-3</v>
      </c>
      <c r="E57" s="23">
        <v>4.0000000000000001E-3</v>
      </c>
      <c r="F57" s="23">
        <v>3.6400000000000002E-2</v>
      </c>
      <c r="G57" s="8"/>
      <c r="H57" s="8"/>
      <c r="I57" s="8"/>
      <c r="J57" s="8"/>
    </row>
    <row r="58" spans="1:10" x14ac:dyDescent="0.2">
      <c r="A58" s="4"/>
      <c r="B58" s="21">
        <v>2011</v>
      </c>
      <c r="C58" s="23">
        <v>0.03</v>
      </c>
      <c r="D58" s="23">
        <v>1.5E-3</v>
      </c>
      <c r="E58" s="23">
        <v>2.3999999999999998E-3</v>
      </c>
      <c r="F58" s="23">
        <v>3.1600000000000003E-2</v>
      </c>
      <c r="G58" s="8"/>
      <c r="H58" s="8"/>
      <c r="I58" s="8"/>
      <c r="J58" s="8"/>
    </row>
    <row r="59" spans="1:10" x14ac:dyDescent="0.2">
      <c r="A59" s="4"/>
      <c r="B59" s="21">
        <v>2012</v>
      </c>
      <c r="C59" s="23">
        <v>2.2200000000000001E-2</v>
      </c>
      <c r="D59" s="23">
        <v>2E-3</v>
      </c>
      <c r="E59" s="23">
        <v>2.3999999999999998E-3</v>
      </c>
      <c r="F59" s="23">
        <v>2.06E-2</v>
      </c>
      <c r="G59" s="8"/>
      <c r="H59" s="8"/>
      <c r="I59" s="8"/>
      <c r="J59" s="8"/>
    </row>
    <row r="60" spans="1:10" x14ac:dyDescent="0.2">
      <c r="A60" s="4"/>
      <c r="B60" s="21">
        <v>2013</v>
      </c>
      <c r="C60" s="23">
        <v>1.4E-2</v>
      </c>
      <c r="D60" s="23">
        <v>1.6000000000000001E-3</v>
      </c>
      <c r="E60" s="23">
        <v>1.9E-3</v>
      </c>
      <c r="F60" s="23">
        <v>2.6700000000000002E-2</v>
      </c>
      <c r="G60" s="8"/>
      <c r="H60" s="8"/>
      <c r="I60" s="8"/>
      <c r="J60" s="8"/>
    </row>
    <row r="61" spans="1:10" x14ac:dyDescent="0.2">
      <c r="A61" s="4"/>
      <c r="B61" s="21">
        <v>2014</v>
      </c>
      <c r="C61" s="23">
        <v>1.11E-2</v>
      </c>
      <c r="D61" s="23">
        <v>1.4E-3</v>
      </c>
      <c r="E61" s="23">
        <v>1.8E-3</v>
      </c>
      <c r="F61" s="23">
        <v>2.8799999999999999E-2</v>
      </c>
      <c r="G61" s="8"/>
      <c r="H61" s="8"/>
      <c r="I61" s="8"/>
      <c r="J61" s="8"/>
    </row>
    <row r="62" spans="1:10" x14ac:dyDescent="0.2">
      <c r="A62" s="4"/>
      <c r="B62" s="21">
        <v>2015</v>
      </c>
      <c r="C62" s="23">
        <v>1.4E-3</v>
      </c>
      <c r="D62" s="23">
        <v>1.9E-3</v>
      </c>
      <c r="E62" s="23">
        <v>4.0000000000000001E-3</v>
      </c>
      <c r="F62" s="23">
        <v>2.4299999999999999E-2</v>
      </c>
      <c r="G62" s="8"/>
      <c r="H62" s="8"/>
      <c r="I62" s="8"/>
      <c r="J62" s="8"/>
    </row>
    <row r="63" spans="1:10" x14ac:dyDescent="0.2">
      <c r="A63" s="4"/>
      <c r="B63" s="21">
        <v>2016</v>
      </c>
      <c r="C63" s="23">
        <v>8.3000000000000001E-3</v>
      </c>
      <c r="D63" s="23">
        <v>4.7999999999999996E-3</v>
      </c>
      <c r="E63" s="23">
        <v>7.1999999999999998E-3</v>
      </c>
      <c r="F63" s="23">
        <v>2.1000000000000001E-2</v>
      </c>
      <c r="G63" s="8"/>
      <c r="H63" s="8"/>
      <c r="I63" s="8"/>
      <c r="J63" s="8"/>
    </row>
    <row r="64" spans="1:10" x14ac:dyDescent="0.2">
      <c r="A64" s="4"/>
      <c r="B64" s="21">
        <v>2017</v>
      </c>
      <c r="C64" s="23">
        <v>1.83E-2</v>
      </c>
      <c r="D64" s="23">
        <v>1.1599999999999999E-2</v>
      </c>
      <c r="E64" s="23">
        <v>1.37E-2</v>
      </c>
      <c r="F64" s="23">
        <v>2.6499999999999999E-2</v>
      </c>
      <c r="G64" s="8"/>
      <c r="H64" s="8"/>
      <c r="I64" s="8"/>
      <c r="J64" s="8"/>
    </row>
    <row r="65" spans="1:10" x14ac:dyDescent="0.2">
      <c r="A65" s="4"/>
      <c r="B65" s="21">
        <v>2018</v>
      </c>
      <c r="C65" s="23">
        <v>2.12E-2</v>
      </c>
      <c r="D65" s="23">
        <v>2.0799999999999999E-2</v>
      </c>
      <c r="E65" s="23" t="e">
        <v>#N/A</v>
      </c>
      <c r="F65" s="23">
        <v>3.3000000000000002E-2</v>
      </c>
      <c r="G65" s="8"/>
      <c r="H65" s="8"/>
      <c r="I65" s="8"/>
      <c r="J65" s="8"/>
    </row>
    <row r="66" spans="1:10" x14ac:dyDescent="0.2">
      <c r="A66" s="4"/>
      <c r="B66" s="21">
        <v>2019</v>
      </c>
      <c r="C66" s="23">
        <v>1.7000000000000001E-2</v>
      </c>
      <c r="D66" s="23">
        <v>2.46E-2</v>
      </c>
      <c r="E66" s="23">
        <v>2.3400000000000001E-2</v>
      </c>
      <c r="F66" s="23">
        <v>2.4400000000000002E-2</v>
      </c>
      <c r="G66" s="8"/>
      <c r="H66" s="8"/>
      <c r="I66" s="8"/>
      <c r="J66" s="8"/>
    </row>
    <row r="67" spans="1:10" x14ac:dyDescent="0.2">
      <c r="A67" s="4"/>
      <c r="B67" s="21">
        <v>2020</v>
      </c>
      <c r="C67" s="23">
        <v>8.9999999999999993E-3</v>
      </c>
      <c r="D67" s="23">
        <v>4.4999999999999997E-3</v>
      </c>
      <c r="E67" s="23">
        <v>4.4999999999999997E-3</v>
      </c>
      <c r="F67" s="23">
        <v>1.04E-2</v>
      </c>
      <c r="G67" s="8"/>
      <c r="H67" s="8"/>
      <c r="I67" s="8"/>
      <c r="J67" s="8"/>
    </row>
    <row r="68" spans="1:10" x14ac:dyDescent="0.2">
      <c r="A68" s="4"/>
      <c r="B68" s="21">
        <v>2021</v>
      </c>
      <c r="C68" s="23">
        <v>3.8399999999999997E-2</v>
      </c>
      <c r="D68" s="23">
        <v>1.2999999999999999E-3</v>
      </c>
      <c r="E68" s="23">
        <v>1.6000000000000001E-3</v>
      </c>
      <c r="F68" s="23">
        <v>1.66E-2</v>
      </c>
      <c r="G68" s="8"/>
      <c r="H68" s="8"/>
      <c r="I68" s="8"/>
      <c r="J68" s="8"/>
    </row>
    <row r="69" spans="1:10" x14ac:dyDescent="0.2">
      <c r="A69" s="4"/>
      <c r="B69" s="21"/>
      <c r="C69" s="16"/>
      <c r="D69" s="16"/>
      <c r="E69" s="16"/>
      <c r="F69" s="16"/>
      <c r="G69" s="8"/>
      <c r="H69" s="8"/>
      <c r="I69" s="8"/>
      <c r="J69" s="8"/>
    </row>
  </sheetData>
  <conditionalFormatting sqref="B9:F68">
    <cfRule type="expression" dxfId="1" priority="1">
      <formula>MOD(ROW(),3)=2</formula>
    </cfRule>
  </conditionalFormatting>
  <pageMargins left="0.7" right="0.7" top="0.75" bottom="0.75" header="0.3" footer="0.3"/>
  <pageSetup orientation="portrait" horizontalDpi="200" verticalDpi="2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DCCE-775B-924F-BA10-84849666873C}">
  <sheetPr>
    <tabColor theme="4"/>
  </sheetPr>
  <dimension ref="A1"/>
  <sheetViews>
    <sheetView showGridLines="0" workbookViewId="0">
      <selection sqref="A1:XFD1048576"/>
    </sheetView>
  </sheetViews>
  <sheetFormatPr baseColWidth="10" defaultColWidth="11.3984375" defaultRowHeight="14" x14ac:dyDescent="0.2"/>
  <cols>
    <col min="1" max="16384" width="11.3984375" style="248"/>
  </cols>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18C1A-33F6-ED40-9B0A-584110F6D1B9}">
  <dimension ref="A1:Y117"/>
  <sheetViews>
    <sheetView zoomScale="142" workbookViewId="0">
      <selection activeCell="L8" sqref="L8:P12"/>
    </sheetView>
  </sheetViews>
  <sheetFormatPr baseColWidth="10" defaultColWidth="8.796875" defaultRowHeight="15" x14ac:dyDescent="0.2"/>
  <cols>
    <col min="1" max="1" width="3.59765625" style="3" customWidth="1"/>
    <col min="2" max="2" width="8.796875" style="3"/>
    <col min="3" max="3" width="4.59765625" style="3" customWidth="1"/>
    <col min="4" max="7" width="8.59765625" style="3" customWidth="1"/>
    <col min="8" max="8" width="4.59765625" style="3" customWidth="1"/>
    <col min="9" max="12" width="8.59765625" style="3" customWidth="1"/>
    <col min="13" max="13" width="4.59765625" style="3" customWidth="1"/>
    <col min="14" max="14" width="10.796875" style="3" customWidth="1"/>
    <col min="15" max="17" width="8.59765625" style="3" customWidth="1"/>
    <col min="18" max="18" width="4.59765625" style="3" customWidth="1"/>
    <col min="19" max="22" width="8.59765625" style="3" customWidth="1"/>
    <col min="23" max="23" width="3.59765625" style="3" customWidth="1"/>
    <col min="24" max="24" width="8.796875" style="3"/>
    <col min="25" max="25" width="11.59765625" style="3" customWidth="1"/>
    <col min="26" max="16384" width="8.796875" style="3"/>
  </cols>
  <sheetData>
    <row r="1" spans="1:25" x14ac:dyDescent="0.2">
      <c r="B1" s="316"/>
      <c r="C1" s="316"/>
      <c r="D1" s="1"/>
      <c r="E1" s="1"/>
      <c r="F1" s="1"/>
      <c r="G1" s="1"/>
      <c r="H1" s="316"/>
      <c r="I1" s="316"/>
      <c r="J1" s="1"/>
      <c r="K1" s="1"/>
      <c r="L1" s="1"/>
      <c r="M1" s="316"/>
      <c r="N1" s="316"/>
      <c r="O1" s="1"/>
      <c r="P1" s="1"/>
      <c r="Q1" s="1"/>
      <c r="R1" s="316"/>
      <c r="S1" s="316"/>
      <c r="T1" s="1"/>
      <c r="U1" s="1"/>
      <c r="V1" s="1"/>
    </row>
    <row r="2" spans="1:25" ht="19" x14ac:dyDescent="0.2">
      <c r="B2" s="5" t="s">
        <v>10</v>
      </c>
      <c r="C2" s="2"/>
      <c r="D2" s="2"/>
      <c r="E2" s="2"/>
      <c r="F2" s="2"/>
      <c r="G2" s="2"/>
      <c r="H2" s="2"/>
      <c r="I2" s="2"/>
      <c r="J2" s="2"/>
      <c r="K2" s="2"/>
      <c r="L2" s="2"/>
      <c r="M2" s="2"/>
      <c r="N2" s="2"/>
      <c r="O2" s="2"/>
      <c r="P2" s="2"/>
      <c r="Q2" s="2"/>
      <c r="R2" s="2"/>
      <c r="S2" s="2"/>
      <c r="T2" s="2"/>
      <c r="U2" s="2"/>
      <c r="V2" s="2"/>
    </row>
    <row r="3" spans="1:25" x14ac:dyDescent="0.2">
      <c r="B3" s="317" t="s">
        <v>341</v>
      </c>
      <c r="C3" s="317"/>
      <c r="D3" s="317"/>
      <c r="E3" s="317"/>
      <c r="F3" s="317"/>
      <c r="G3" s="317"/>
      <c r="H3" s="317"/>
      <c r="I3" s="317"/>
      <c r="J3" s="317"/>
      <c r="K3" s="317"/>
      <c r="L3" s="317"/>
      <c r="M3" s="317"/>
      <c r="N3" s="317"/>
      <c r="O3" s="317"/>
      <c r="P3" s="317"/>
      <c r="Q3" s="317"/>
      <c r="R3" s="317"/>
      <c r="S3" s="317"/>
      <c r="T3" s="317"/>
      <c r="U3" s="317"/>
      <c r="V3" s="317"/>
      <c r="X3" s="28"/>
      <c r="Y3" s="28"/>
    </row>
    <row r="4" spans="1:25" x14ac:dyDescent="0.2">
      <c r="B4" s="317"/>
      <c r="C4" s="317"/>
      <c r="D4" s="317"/>
      <c r="E4" s="317"/>
      <c r="F4" s="317"/>
      <c r="G4" s="317"/>
      <c r="H4" s="317"/>
      <c r="I4" s="317"/>
      <c r="J4" s="317"/>
      <c r="K4" s="317"/>
      <c r="L4" s="317"/>
      <c r="M4" s="317"/>
      <c r="N4" s="317"/>
      <c r="O4" s="317"/>
      <c r="P4" s="317"/>
      <c r="Q4" s="317"/>
      <c r="R4" s="317"/>
      <c r="S4" s="317"/>
      <c r="T4" s="317"/>
      <c r="U4" s="317"/>
      <c r="V4" s="317"/>
      <c r="X4" s="28"/>
      <c r="Y4" s="28"/>
    </row>
    <row r="5" spans="1:25" x14ac:dyDescent="0.2">
      <c r="B5" s="317"/>
      <c r="C5" s="317"/>
      <c r="D5" s="317"/>
      <c r="E5" s="317"/>
      <c r="F5" s="317"/>
      <c r="G5" s="317"/>
      <c r="H5" s="317"/>
      <c r="I5" s="317"/>
      <c r="J5" s="317"/>
      <c r="K5" s="317"/>
      <c r="L5" s="317"/>
      <c r="M5" s="317"/>
      <c r="N5" s="317"/>
      <c r="O5" s="317"/>
      <c r="P5" s="317"/>
      <c r="Q5" s="317"/>
      <c r="R5" s="317"/>
      <c r="S5" s="317"/>
      <c r="T5" s="317"/>
      <c r="U5" s="317"/>
      <c r="V5" s="317"/>
      <c r="X5" s="28"/>
      <c r="Y5" s="28"/>
    </row>
    <row r="6" spans="1:25" x14ac:dyDescent="0.2">
      <c r="A6" s="29"/>
      <c r="B6" s="319" t="s">
        <v>342</v>
      </c>
      <c r="C6" s="319"/>
      <c r="D6" s="319"/>
      <c r="E6" s="319"/>
      <c r="F6" s="319"/>
      <c r="G6" s="319"/>
      <c r="H6" s="30"/>
      <c r="I6" s="30"/>
      <c r="J6" s="30"/>
      <c r="K6" s="30"/>
      <c r="L6" s="30"/>
      <c r="M6" s="30"/>
      <c r="N6" s="30"/>
      <c r="O6" s="30"/>
      <c r="P6" s="30"/>
      <c r="Q6" s="30"/>
      <c r="R6" s="30"/>
      <c r="S6" s="30"/>
      <c r="T6" s="30"/>
      <c r="U6" s="30"/>
      <c r="V6" s="30"/>
      <c r="W6" s="29"/>
    </row>
    <row r="7" spans="1:25" x14ac:dyDescent="0.2">
      <c r="B7" s="1"/>
      <c r="C7" s="1"/>
      <c r="D7" s="2"/>
      <c r="E7" s="2"/>
      <c r="F7" s="2"/>
      <c r="G7" s="2"/>
      <c r="H7" s="2"/>
      <c r="I7" s="1"/>
      <c r="J7" s="1"/>
      <c r="K7" s="1"/>
      <c r="L7" s="1"/>
      <c r="M7" s="316"/>
      <c r="N7" s="316"/>
      <c r="O7" s="1"/>
      <c r="P7" s="1"/>
      <c r="Q7" s="1"/>
      <c r="R7" s="316"/>
      <c r="S7" s="316"/>
      <c r="T7" s="1"/>
      <c r="U7" s="1"/>
      <c r="V7" s="1"/>
    </row>
    <row r="8" spans="1:25" x14ac:dyDescent="0.2">
      <c r="B8" s="31" t="s">
        <v>343</v>
      </c>
      <c r="C8" s="2"/>
      <c r="D8" s="2"/>
      <c r="E8" s="2"/>
      <c r="F8" s="2"/>
      <c r="G8" s="32"/>
      <c r="H8" s="32"/>
      <c r="I8" s="1"/>
      <c r="J8" s="1"/>
      <c r="K8" s="1"/>
      <c r="L8" s="1" t="s">
        <v>27</v>
      </c>
      <c r="M8" s="1"/>
      <c r="N8" s="1"/>
      <c r="O8" s="1"/>
      <c r="P8" s="1"/>
      <c r="Q8" s="1"/>
      <c r="R8" s="1"/>
      <c r="S8" s="1"/>
      <c r="T8" s="1"/>
      <c r="U8" s="1"/>
      <c r="V8" s="1"/>
    </row>
    <row r="9" spans="1:25" s="33" customFormat="1" x14ac:dyDescent="0.2">
      <c r="B9" s="34" t="s">
        <v>344</v>
      </c>
      <c r="C9" s="28"/>
      <c r="D9" s="34" t="s">
        <v>345</v>
      </c>
      <c r="E9" s="28"/>
      <c r="F9" s="28"/>
      <c r="J9" s="34"/>
      <c r="K9" s="28"/>
      <c r="L9" s="34" t="s">
        <v>252</v>
      </c>
      <c r="M9" s="34" t="s">
        <v>344</v>
      </c>
      <c r="N9" s="34"/>
      <c r="O9" s="34" t="s">
        <v>345</v>
      </c>
      <c r="R9" s="318"/>
      <c r="S9" s="318"/>
    </row>
    <row r="10" spans="1:25" s="33" customFormat="1" x14ac:dyDescent="0.2">
      <c r="B10" s="34" t="s">
        <v>346</v>
      </c>
      <c r="C10" s="28"/>
      <c r="D10" s="34" t="s">
        <v>347</v>
      </c>
      <c r="E10" s="28"/>
      <c r="F10" s="28"/>
      <c r="J10" s="34"/>
      <c r="K10" s="28"/>
      <c r="L10" s="34" t="s">
        <v>253</v>
      </c>
      <c r="M10" s="34" t="s">
        <v>346</v>
      </c>
      <c r="N10" s="34"/>
      <c r="O10" s="34" t="s">
        <v>347</v>
      </c>
      <c r="R10" s="318"/>
      <c r="S10" s="318"/>
    </row>
    <row r="11" spans="1:25" s="33" customFormat="1" x14ac:dyDescent="0.2">
      <c r="B11" s="34" t="s">
        <v>348</v>
      </c>
      <c r="C11" s="28"/>
      <c r="D11" s="34" t="s">
        <v>349</v>
      </c>
      <c r="E11" s="28"/>
      <c r="F11" s="28"/>
      <c r="J11" s="34"/>
      <c r="K11" s="28"/>
      <c r="L11" s="34" t="s">
        <v>254</v>
      </c>
      <c r="M11" s="34" t="s">
        <v>348</v>
      </c>
      <c r="N11" s="34"/>
      <c r="O11" s="34" t="s">
        <v>349</v>
      </c>
      <c r="R11" s="318"/>
      <c r="S11" s="318"/>
    </row>
    <row r="12" spans="1:25" s="33" customFormat="1" x14ac:dyDescent="0.2">
      <c r="B12" s="34" t="s">
        <v>350</v>
      </c>
      <c r="C12" s="28"/>
      <c r="D12" s="34" t="s">
        <v>351</v>
      </c>
      <c r="E12" s="28"/>
      <c r="F12" s="28"/>
      <c r="J12" s="34"/>
      <c r="K12" s="28"/>
      <c r="L12" s="34" t="s">
        <v>255</v>
      </c>
      <c r="M12" s="34" t="s">
        <v>350</v>
      </c>
      <c r="N12" s="34"/>
      <c r="O12" s="34" t="s">
        <v>351</v>
      </c>
      <c r="R12" s="318"/>
      <c r="S12" s="318"/>
    </row>
    <row r="13" spans="1:25" x14ac:dyDescent="0.2">
      <c r="B13" s="1"/>
      <c r="C13" s="1"/>
      <c r="D13" s="1"/>
      <c r="E13" s="1"/>
      <c r="F13" s="1"/>
      <c r="G13" s="1"/>
      <c r="H13" s="1"/>
      <c r="I13" s="1"/>
      <c r="J13" s="306"/>
      <c r="K13" s="1"/>
      <c r="L13" s="1"/>
      <c r="M13" s="316"/>
      <c r="N13" s="316"/>
      <c r="O13" s="1"/>
      <c r="P13" s="1"/>
      <c r="Q13" s="1"/>
      <c r="R13" s="316"/>
      <c r="S13" s="316"/>
      <c r="T13" s="1"/>
      <c r="U13" s="1"/>
      <c r="V13" s="1"/>
    </row>
    <row r="14" spans="1:25" x14ac:dyDescent="0.2">
      <c r="B14" s="35"/>
      <c r="C14" s="35"/>
      <c r="D14" s="321" t="s">
        <v>352</v>
      </c>
      <c r="E14" s="321"/>
      <c r="F14" s="321"/>
      <c r="G14" s="321"/>
      <c r="H14" s="35"/>
      <c r="I14" s="321" t="s">
        <v>353</v>
      </c>
      <c r="J14" s="321"/>
      <c r="K14" s="321"/>
      <c r="L14" s="321"/>
      <c r="M14" s="35"/>
      <c r="N14" s="321" t="s">
        <v>354</v>
      </c>
      <c r="O14" s="321"/>
      <c r="P14" s="321"/>
      <c r="Q14" s="321"/>
      <c r="R14" s="35"/>
      <c r="S14" s="321" t="s">
        <v>355</v>
      </c>
      <c r="T14" s="321"/>
      <c r="U14" s="321"/>
      <c r="V14" s="321"/>
    </row>
    <row r="15" spans="1:25" ht="48" x14ac:dyDescent="0.2">
      <c r="B15" s="36"/>
      <c r="C15" s="36"/>
      <c r="D15" s="37" t="s">
        <v>356</v>
      </c>
      <c r="E15" s="37" t="s">
        <v>357</v>
      </c>
      <c r="F15" s="37" t="s">
        <v>358</v>
      </c>
      <c r="G15" s="37" t="s">
        <v>359</v>
      </c>
      <c r="H15" s="38"/>
      <c r="I15" s="37" t="s">
        <v>356</v>
      </c>
      <c r="J15" s="37" t="s">
        <v>357</v>
      </c>
      <c r="K15" s="37" t="s">
        <v>358</v>
      </c>
      <c r="L15" s="37" t="s">
        <v>359</v>
      </c>
      <c r="M15" s="38"/>
      <c r="N15" s="37" t="s">
        <v>356</v>
      </c>
      <c r="O15" s="37" t="s">
        <v>357</v>
      </c>
      <c r="P15" s="37" t="s">
        <v>358</v>
      </c>
      <c r="Q15" s="37" t="s">
        <v>359</v>
      </c>
      <c r="R15" s="38"/>
      <c r="S15" s="37" t="s">
        <v>356</v>
      </c>
      <c r="T15" s="37" t="s">
        <v>357</v>
      </c>
      <c r="U15" s="37" t="s">
        <v>358</v>
      </c>
      <c r="V15" s="37" t="s">
        <v>359</v>
      </c>
    </row>
    <row r="16" spans="1:25" x14ac:dyDescent="0.2">
      <c r="B16" s="1"/>
      <c r="C16" s="1"/>
      <c r="D16" s="39"/>
      <c r="E16" s="39"/>
      <c r="F16" s="39"/>
      <c r="G16" s="39"/>
      <c r="H16" s="1"/>
      <c r="I16" s="1"/>
      <c r="J16" s="39"/>
      <c r="K16" s="39"/>
      <c r="L16" s="39"/>
      <c r="M16" s="1"/>
      <c r="N16" s="1"/>
      <c r="O16" s="39"/>
      <c r="P16" s="39"/>
      <c r="Q16" s="39"/>
      <c r="R16" s="1"/>
      <c r="S16" s="1"/>
      <c r="T16" s="39"/>
      <c r="U16" s="39"/>
      <c r="V16" s="39"/>
    </row>
    <row r="17" spans="2:22" x14ac:dyDescent="0.2">
      <c r="B17" s="40">
        <v>2005</v>
      </c>
      <c r="C17" s="40"/>
      <c r="D17" s="41">
        <v>379.85</v>
      </c>
      <c r="E17" s="41">
        <v>379.85</v>
      </c>
      <c r="F17" s="41">
        <v>379.85</v>
      </c>
      <c r="G17" s="41">
        <v>379.85</v>
      </c>
      <c r="H17" s="41"/>
      <c r="I17" s="41">
        <v>6.53</v>
      </c>
      <c r="J17" s="41">
        <v>6.5</v>
      </c>
      <c r="K17" s="41">
        <v>6.49</v>
      </c>
      <c r="L17" s="41">
        <v>6.51</v>
      </c>
      <c r="M17" s="41"/>
      <c r="N17" s="41">
        <v>57.41</v>
      </c>
      <c r="O17" s="41">
        <v>56.53</v>
      </c>
      <c r="P17" s="41">
        <v>54.73</v>
      </c>
      <c r="Q17" s="41">
        <v>56.69</v>
      </c>
      <c r="R17" s="41"/>
      <c r="S17" s="42">
        <v>8791</v>
      </c>
      <c r="T17" s="42">
        <v>8697</v>
      </c>
      <c r="U17" s="42">
        <v>8433</v>
      </c>
      <c r="V17" s="42">
        <v>8708</v>
      </c>
    </row>
    <row r="18" spans="2:22" x14ac:dyDescent="0.2">
      <c r="B18" s="40">
        <v>2010</v>
      </c>
      <c r="C18" s="40"/>
      <c r="D18" s="41">
        <v>390.51</v>
      </c>
      <c r="E18" s="41">
        <v>390.51</v>
      </c>
      <c r="F18" s="41">
        <v>390.51</v>
      </c>
      <c r="G18" s="41">
        <v>390.51</v>
      </c>
      <c r="H18" s="41"/>
      <c r="I18" s="41">
        <v>6.92</v>
      </c>
      <c r="J18" s="41">
        <v>6.87</v>
      </c>
      <c r="K18" s="41">
        <v>6.88</v>
      </c>
      <c r="L18" s="41">
        <v>6.89</v>
      </c>
      <c r="M18" s="41"/>
      <c r="N18" s="41">
        <v>68.459999999999994</v>
      </c>
      <c r="O18" s="41">
        <v>67.52</v>
      </c>
      <c r="P18" s="41">
        <v>64.81</v>
      </c>
      <c r="Q18" s="41">
        <v>67.569999999999993</v>
      </c>
      <c r="R18" s="41"/>
      <c r="S18" s="42">
        <v>9893</v>
      </c>
      <c r="T18" s="42">
        <v>9828</v>
      </c>
      <c r="U18" s="42">
        <v>9420</v>
      </c>
      <c r="V18" s="42">
        <v>9806</v>
      </c>
    </row>
    <row r="19" spans="2:22" x14ac:dyDescent="0.2">
      <c r="B19" s="43">
        <v>2020</v>
      </c>
      <c r="C19" s="43"/>
      <c r="D19" s="44">
        <v>414.55</v>
      </c>
      <c r="E19" s="44">
        <v>414.44</v>
      </c>
      <c r="F19" s="44">
        <v>417.07</v>
      </c>
      <c r="G19" s="44">
        <v>417.25</v>
      </c>
      <c r="H19" s="44"/>
      <c r="I19" s="44">
        <v>7.58</v>
      </c>
      <c r="J19" s="44">
        <v>7.61</v>
      </c>
      <c r="K19" s="44">
        <v>7.7</v>
      </c>
      <c r="L19" s="44">
        <v>7.55</v>
      </c>
      <c r="M19" s="44"/>
      <c r="N19" s="44">
        <v>101.82</v>
      </c>
      <c r="O19" s="44">
        <v>101.16</v>
      </c>
      <c r="P19" s="44">
        <v>97.4</v>
      </c>
      <c r="Q19" s="44">
        <v>101.9</v>
      </c>
      <c r="R19" s="44"/>
      <c r="S19" s="45">
        <v>13432</v>
      </c>
      <c r="T19" s="45">
        <v>13293</v>
      </c>
      <c r="U19" s="45">
        <v>12649</v>
      </c>
      <c r="V19" s="45">
        <v>13496</v>
      </c>
    </row>
    <row r="20" spans="2:22" x14ac:dyDescent="0.2">
      <c r="B20" s="40">
        <v>2030</v>
      </c>
      <c r="C20" s="40"/>
      <c r="D20" s="41">
        <v>436.54</v>
      </c>
      <c r="E20" s="41">
        <v>439.28</v>
      </c>
      <c r="F20" s="41">
        <v>448.55</v>
      </c>
      <c r="G20" s="41">
        <v>452.77</v>
      </c>
      <c r="H20" s="41"/>
      <c r="I20" s="41">
        <v>8.06</v>
      </c>
      <c r="J20" s="41">
        <v>8.26</v>
      </c>
      <c r="K20" s="41">
        <v>8.51</v>
      </c>
      <c r="L20" s="41">
        <v>8.0500000000000007</v>
      </c>
      <c r="M20" s="41"/>
      <c r="N20" s="41">
        <v>155.85</v>
      </c>
      <c r="O20" s="41">
        <v>142.88999999999999</v>
      </c>
      <c r="P20" s="41">
        <v>130.22999999999999</v>
      </c>
      <c r="Q20" s="41">
        <v>165.8</v>
      </c>
      <c r="R20" s="41"/>
      <c r="S20" s="42">
        <v>19336</v>
      </c>
      <c r="T20" s="42">
        <v>17299</v>
      </c>
      <c r="U20" s="42">
        <v>15303</v>
      </c>
      <c r="V20" s="42">
        <v>20596</v>
      </c>
    </row>
    <row r="21" spans="2:22" x14ac:dyDescent="0.2">
      <c r="B21" s="40">
        <v>2040</v>
      </c>
      <c r="C21" s="40"/>
      <c r="D21" s="41">
        <v>452.29</v>
      </c>
      <c r="E21" s="41">
        <v>463.05</v>
      </c>
      <c r="F21" s="41">
        <v>480.63</v>
      </c>
      <c r="G21" s="41">
        <v>499.68</v>
      </c>
      <c r="H21" s="41"/>
      <c r="I21" s="41">
        <v>8.39</v>
      </c>
      <c r="J21" s="41">
        <v>8.7899999999999991</v>
      </c>
      <c r="K21" s="41">
        <v>9.26</v>
      </c>
      <c r="L21" s="41">
        <v>8.4</v>
      </c>
      <c r="M21" s="41"/>
      <c r="N21" s="41">
        <v>223.2</v>
      </c>
      <c r="O21" s="41">
        <v>185.39</v>
      </c>
      <c r="P21" s="41">
        <v>153.37</v>
      </c>
      <c r="Q21" s="41">
        <v>260.2</v>
      </c>
      <c r="R21" s="41"/>
      <c r="S21" s="42">
        <v>26603</v>
      </c>
      <c r="T21" s="42">
        <v>21091</v>
      </c>
      <c r="U21" s="42">
        <v>16562</v>
      </c>
      <c r="V21" s="42">
        <v>30976</v>
      </c>
    </row>
    <row r="22" spans="2:22" x14ac:dyDescent="0.2">
      <c r="B22" s="43">
        <v>2050</v>
      </c>
      <c r="C22" s="43"/>
      <c r="D22" s="44">
        <v>460.69</v>
      </c>
      <c r="E22" s="44">
        <v>483.24</v>
      </c>
      <c r="F22" s="44">
        <v>511.43</v>
      </c>
      <c r="G22" s="44">
        <v>559.69000000000005</v>
      </c>
      <c r="H22" s="44"/>
      <c r="I22" s="44">
        <v>8.5299999999999994</v>
      </c>
      <c r="J22" s="44">
        <v>9.17</v>
      </c>
      <c r="K22" s="44">
        <v>9.9600000000000009</v>
      </c>
      <c r="L22" s="44">
        <v>8.58</v>
      </c>
      <c r="M22" s="44"/>
      <c r="N22" s="44">
        <v>291.3</v>
      </c>
      <c r="O22" s="44">
        <v>230.19</v>
      </c>
      <c r="P22" s="44">
        <v>171.5</v>
      </c>
      <c r="Q22" s="44">
        <v>364.7</v>
      </c>
      <c r="R22" s="44"/>
      <c r="S22" s="45">
        <v>34150</v>
      </c>
      <c r="T22" s="45">
        <v>25102</v>
      </c>
      <c r="U22" s="45">
        <v>17218</v>
      </c>
      <c r="V22" s="45">
        <v>42505</v>
      </c>
    </row>
    <row r="23" spans="2:22" x14ac:dyDescent="0.2">
      <c r="B23" s="40">
        <v>2060</v>
      </c>
      <c r="C23" s="40"/>
      <c r="D23" s="41">
        <v>462.9</v>
      </c>
      <c r="E23" s="41">
        <v>497.49</v>
      </c>
      <c r="F23" s="41">
        <v>542.95000000000005</v>
      </c>
      <c r="G23" s="41">
        <v>635.79</v>
      </c>
      <c r="H23" s="41"/>
      <c r="I23" s="41">
        <v>8.49</v>
      </c>
      <c r="J23" s="41">
        <v>9.3800000000000008</v>
      </c>
      <c r="K23" s="41">
        <v>10.57</v>
      </c>
      <c r="L23" s="41">
        <v>8.59</v>
      </c>
      <c r="M23" s="41"/>
      <c r="N23" s="41">
        <v>356.29</v>
      </c>
      <c r="O23" s="41">
        <v>278.62</v>
      </c>
      <c r="P23" s="41">
        <v>187.41</v>
      </c>
      <c r="Q23" s="41">
        <v>478.3</v>
      </c>
      <c r="R23" s="41"/>
      <c r="S23" s="42">
        <v>41965</v>
      </c>
      <c r="T23" s="42">
        <v>29703</v>
      </c>
      <c r="U23" s="42">
        <v>17730</v>
      </c>
      <c r="V23" s="42">
        <v>55681</v>
      </c>
    </row>
    <row r="24" spans="2:22" x14ac:dyDescent="0.2">
      <c r="B24" s="40">
        <v>2070</v>
      </c>
      <c r="C24" s="40"/>
      <c r="D24" s="41">
        <v>460.64</v>
      </c>
      <c r="E24" s="41">
        <v>504.28</v>
      </c>
      <c r="F24" s="41">
        <v>573.5</v>
      </c>
      <c r="G24" s="41">
        <v>730.03</v>
      </c>
      <c r="H24" s="41"/>
      <c r="I24" s="41">
        <v>8.3000000000000007</v>
      </c>
      <c r="J24" s="41">
        <v>9.4600000000000009</v>
      </c>
      <c r="K24" s="41">
        <v>11.12</v>
      </c>
      <c r="L24" s="41">
        <v>8.4600000000000009</v>
      </c>
      <c r="M24" s="41"/>
      <c r="N24" s="41">
        <v>419.29</v>
      </c>
      <c r="O24" s="41">
        <v>334.19</v>
      </c>
      <c r="P24" s="41">
        <v>204.08</v>
      </c>
      <c r="Q24" s="41">
        <v>605.79999999999995</v>
      </c>
      <c r="R24" s="41"/>
      <c r="S24" s="42">
        <v>50516</v>
      </c>
      <c r="T24" s="42">
        <v>35326</v>
      </c>
      <c r="U24" s="42">
        <v>18352</v>
      </c>
      <c r="V24" s="42">
        <v>71607</v>
      </c>
    </row>
    <row r="25" spans="2:22" x14ac:dyDescent="0.2">
      <c r="B25" s="43">
        <v>2080</v>
      </c>
      <c r="C25" s="43"/>
      <c r="D25" s="44">
        <v>453.86</v>
      </c>
      <c r="E25" s="44">
        <v>504.78</v>
      </c>
      <c r="F25" s="44">
        <v>599.94000000000005</v>
      </c>
      <c r="G25" s="44">
        <v>841.52</v>
      </c>
      <c r="H25" s="44"/>
      <c r="I25" s="44">
        <v>7.97</v>
      </c>
      <c r="J25" s="44">
        <v>9.41</v>
      </c>
      <c r="K25" s="44">
        <v>11.63</v>
      </c>
      <c r="L25" s="44">
        <v>8.1999999999999993</v>
      </c>
      <c r="M25" s="44"/>
      <c r="N25" s="44">
        <v>475.42</v>
      </c>
      <c r="O25" s="44">
        <v>394.48</v>
      </c>
      <c r="P25" s="44">
        <v>221.35</v>
      </c>
      <c r="Q25" s="44">
        <v>740.6</v>
      </c>
      <c r="R25" s="44"/>
      <c r="S25" s="45">
        <v>59651</v>
      </c>
      <c r="T25" s="45">
        <v>41921</v>
      </c>
      <c r="U25" s="45">
        <v>19032</v>
      </c>
      <c r="V25" s="45">
        <v>90317</v>
      </c>
    </row>
    <row r="26" spans="2:22" x14ac:dyDescent="0.2">
      <c r="B26" s="40">
        <v>2090</v>
      </c>
      <c r="C26" s="40"/>
      <c r="D26" s="41">
        <v>443.09</v>
      </c>
      <c r="E26" s="41">
        <v>500.71</v>
      </c>
      <c r="F26" s="41">
        <v>623.13</v>
      </c>
      <c r="G26" s="41">
        <v>963.84</v>
      </c>
      <c r="H26" s="41"/>
      <c r="I26" s="41">
        <v>7.51</v>
      </c>
      <c r="J26" s="41">
        <v>9.25</v>
      </c>
      <c r="K26" s="41">
        <v>12.13</v>
      </c>
      <c r="L26" s="41">
        <v>7.83</v>
      </c>
      <c r="M26" s="41"/>
      <c r="N26" s="41">
        <v>524.88</v>
      </c>
      <c r="O26" s="41">
        <v>459.9</v>
      </c>
      <c r="P26" s="41">
        <v>240.09</v>
      </c>
      <c r="Q26" s="41">
        <v>882.3</v>
      </c>
      <c r="R26" s="41"/>
      <c r="S26" s="42">
        <v>69890</v>
      </c>
      <c r="T26" s="42">
        <v>49718</v>
      </c>
      <c r="U26" s="42">
        <v>19793</v>
      </c>
      <c r="V26" s="42">
        <v>112681</v>
      </c>
    </row>
    <row r="27" spans="2:22" x14ac:dyDescent="0.2">
      <c r="B27" s="40">
        <v>2100</v>
      </c>
      <c r="C27" s="40"/>
      <c r="D27" s="41">
        <v>432.17</v>
      </c>
      <c r="E27" s="41">
        <v>494.15</v>
      </c>
      <c r="F27" s="41">
        <v>645.05999999999995</v>
      </c>
      <c r="G27" s="41">
        <v>1088.97</v>
      </c>
      <c r="H27" s="41"/>
      <c r="I27" s="41">
        <v>6.96</v>
      </c>
      <c r="J27" s="41">
        <v>9.0299999999999994</v>
      </c>
      <c r="K27" s="41">
        <v>12.62</v>
      </c>
      <c r="L27" s="41">
        <v>7.38</v>
      </c>
      <c r="M27" s="41"/>
      <c r="N27" s="41">
        <v>565.39</v>
      </c>
      <c r="O27" s="41">
        <v>531.92999999999995</v>
      </c>
      <c r="P27" s="41">
        <v>261.54000000000002</v>
      </c>
      <c r="Q27" s="41">
        <v>1031</v>
      </c>
      <c r="R27" s="41"/>
      <c r="S27" s="42">
        <v>81234</v>
      </c>
      <c r="T27" s="42">
        <v>58906</v>
      </c>
      <c r="U27" s="42">
        <v>20724</v>
      </c>
      <c r="V27" s="42">
        <v>139701</v>
      </c>
    </row>
    <row r="28" spans="2:22" x14ac:dyDescent="0.2">
      <c r="B28" s="43">
        <v>2110</v>
      </c>
      <c r="C28" s="43"/>
      <c r="D28" s="46">
        <v>421.25</v>
      </c>
      <c r="E28" s="46">
        <v>487.59</v>
      </c>
      <c r="F28" s="46">
        <v>666.99</v>
      </c>
      <c r="G28" s="46">
        <v>1214.0999999999999</v>
      </c>
      <c r="H28" s="47"/>
      <c r="I28" s="47"/>
      <c r="J28" s="48"/>
      <c r="K28" s="48"/>
      <c r="L28" s="48"/>
      <c r="M28" s="47"/>
      <c r="N28" s="47"/>
      <c r="O28" s="48"/>
      <c r="P28" s="48"/>
      <c r="Q28" s="48"/>
      <c r="R28" s="47"/>
      <c r="S28" s="47"/>
      <c r="T28" s="48"/>
      <c r="U28" s="48"/>
      <c r="V28" s="48"/>
    </row>
    <row r="29" spans="2:22" x14ac:dyDescent="0.2">
      <c r="B29" s="40">
        <v>2120</v>
      </c>
      <c r="C29" s="40"/>
      <c r="D29" s="48">
        <v>410.33</v>
      </c>
      <c r="E29" s="48">
        <v>481.03</v>
      </c>
      <c r="F29" s="48">
        <v>688.92</v>
      </c>
      <c r="G29" s="48">
        <v>1339.23</v>
      </c>
      <c r="H29" s="47"/>
      <c r="I29" s="47"/>
      <c r="J29" s="48"/>
      <c r="K29" s="48"/>
      <c r="L29" s="48"/>
      <c r="M29" s="47"/>
      <c r="N29" s="47"/>
      <c r="O29" s="48"/>
      <c r="P29" s="48"/>
      <c r="Q29" s="48"/>
      <c r="R29" s="47"/>
      <c r="S29" s="47"/>
      <c r="T29" s="48"/>
      <c r="U29" s="48"/>
      <c r="V29" s="48"/>
    </row>
    <row r="30" spans="2:22" x14ac:dyDescent="0.2">
      <c r="B30" s="40">
        <v>2130</v>
      </c>
      <c r="C30" s="40"/>
      <c r="D30" s="48">
        <v>400</v>
      </c>
      <c r="E30" s="48">
        <v>474.47</v>
      </c>
      <c r="F30" s="48">
        <v>710.85</v>
      </c>
      <c r="G30" s="48">
        <v>1464.36</v>
      </c>
      <c r="H30" s="47"/>
      <c r="I30" s="47"/>
      <c r="J30" s="48"/>
      <c r="K30" s="48"/>
      <c r="L30" s="48"/>
      <c r="M30" s="47"/>
      <c r="N30" s="47"/>
      <c r="O30" s="48"/>
      <c r="P30" s="48"/>
      <c r="Q30" s="48"/>
      <c r="R30" s="47"/>
      <c r="S30" s="47"/>
      <c r="T30" s="48"/>
      <c r="U30" s="48"/>
      <c r="V30" s="48"/>
    </row>
    <row r="31" spans="2:22" x14ac:dyDescent="0.2">
      <c r="B31" s="43">
        <v>2140</v>
      </c>
      <c r="C31" s="43"/>
      <c r="D31" s="46">
        <v>400</v>
      </c>
      <c r="E31" s="46">
        <v>467.91</v>
      </c>
      <c r="F31" s="46">
        <v>732.78</v>
      </c>
      <c r="G31" s="46">
        <v>1589.49</v>
      </c>
      <c r="H31" s="47"/>
      <c r="I31" s="47"/>
      <c r="J31" s="48"/>
      <c r="K31" s="48"/>
      <c r="L31" s="48"/>
      <c r="M31" s="47"/>
      <c r="N31" s="47"/>
      <c r="O31" s="48"/>
      <c r="P31" s="48"/>
      <c r="Q31" s="48"/>
      <c r="R31" s="47"/>
      <c r="S31" s="47"/>
      <c r="T31" s="48"/>
      <c r="U31" s="48"/>
      <c r="V31" s="48"/>
    </row>
    <row r="32" spans="2:22" x14ac:dyDescent="0.2">
      <c r="B32" s="40">
        <v>2150</v>
      </c>
      <c r="C32" s="40"/>
      <c r="D32" s="48">
        <v>400</v>
      </c>
      <c r="E32" s="48">
        <v>461.35</v>
      </c>
      <c r="F32" s="48">
        <v>754.71</v>
      </c>
      <c r="G32" s="48">
        <v>1714.62</v>
      </c>
      <c r="H32" s="47"/>
      <c r="I32" s="47"/>
      <c r="J32" s="48"/>
      <c r="K32" s="48"/>
      <c r="L32" s="48"/>
      <c r="M32" s="47"/>
      <c r="N32" s="47"/>
      <c r="O32" s="48"/>
      <c r="P32" s="48"/>
      <c r="Q32" s="48"/>
      <c r="R32" s="47"/>
      <c r="S32" s="47"/>
      <c r="T32" s="48"/>
      <c r="U32" s="48"/>
      <c r="V32" s="48"/>
    </row>
    <row r="33" spans="2:22" x14ac:dyDescent="0.2">
      <c r="B33" s="40"/>
      <c r="C33" s="40"/>
      <c r="D33" s="48"/>
      <c r="E33" s="48"/>
      <c r="F33" s="48"/>
      <c r="G33" s="48"/>
      <c r="H33" s="47"/>
      <c r="I33" s="47"/>
      <c r="J33" s="48"/>
      <c r="K33" s="48"/>
      <c r="L33" s="48"/>
      <c r="M33" s="47"/>
      <c r="N33" s="47"/>
      <c r="O33" s="48"/>
      <c r="P33" s="48"/>
      <c r="Q33" s="48"/>
      <c r="R33" s="47"/>
      <c r="S33" s="47"/>
      <c r="T33" s="48"/>
      <c r="U33" s="48"/>
      <c r="V33" s="48"/>
    </row>
    <row r="34" spans="2:22" x14ac:dyDescent="0.2">
      <c r="B34" s="49" t="s">
        <v>360</v>
      </c>
      <c r="C34" s="49"/>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8" t="s">
        <v>361</v>
      </c>
      <c r="C36" s="50"/>
      <c r="D36" s="50"/>
      <c r="E36" s="50"/>
      <c r="F36" s="50"/>
      <c r="G36" s="50"/>
      <c r="H36" s="50"/>
      <c r="I36" s="50"/>
      <c r="J36" s="50"/>
      <c r="K36" s="50"/>
      <c r="L36" s="50"/>
      <c r="M36" s="50"/>
      <c r="N36" s="50"/>
      <c r="O36" s="50"/>
      <c r="P36" s="50"/>
      <c r="Q36" s="50"/>
      <c r="R36" s="50"/>
      <c r="S36" s="50"/>
      <c r="T36" s="50"/>
      <c r="U36" s="50"/>
      <c r="V36" s="50"/>
    </row>
    <row r="37" spans="2:22" ht="16" x14ac:dyDescent="0.2">
      <c r="B37" s="51" t="s">
        <v>362</v>
      </c>
      <c r="C37" s="8"/>
      <c r="D37" s="8"/>
      <c r="E37" s="8"/>
      <c r="F37" s="8"/>
      <c r="G37" s="8"/>
      <c r="H37" s="8"/>
      <c r="I37" s="8"/>
      <c r="J37" s="8"/>
      <c r="K37" s="8"/>
      <c r="L37" s="8"/>
      <c r="M37" s="8"/>
      <c r="N37" s="8"/>
      <c r="O37" s="8"/>
      <c r="P37" s="8"/>
      <c r="Q37" s="8"/>
      <c r="R37" s="8"/>
      <c r="S37" s="8"/>
      <c r="T37" s="8"/>
      <c r="U37" s="8"/>
      <c r="V37" s="8"/>
    </row>
    <row r="38" spans="2:22" x14ac:dyDescent="0.2">
      <c r="B38" s="8" t="s">
        <v>363</v>
      </c>
      <c r="C38" s="8"/>
      <c r="D38" s="8"/>
      <c r="E38" s="8"/>
      <c r="F38" s="8"/>
      <c r="G38" s="8"/>
      <c r="H38" s="8"/>
      <c r="I38" s="8"/>
      <c r="J38" s="8"/>
      <c r="K38" s="8"/>
      <c r="L38" s="8"/>
      <c r="M38" s="8"/>
      <c r="N38" s="8"/>
      <c r="O38" s="8"/>
      <c r="P38" s="8"/>
      <c r="Q38" s="8"/>
      <c r="R38" s="8"/>
      <c r="S38" s="8"/>
      <c r="T38" s="8"/>
      <c r="U38" s="8"/>
      <c r="V38" s="8"/>
    </row>
    <row r="39" spans="2:22" x14ac:dyDescent="0.2">
      <c r="B39" s="8"/>
      <c r="C39" s="8"/>
      <c r="D39" s="8"/>
      <c r="E39" s="8"/>
      <c r="F39" s="8"/>
      <c r="G39" s="8"/>
      <c r="H39" s="8"/>
      <c r="I39" s="8"/>
      <c r="J39" s="8"/>
      <c r="K39" s="8"/>
      <c r="L39" s="8"/>
      <c r="M39" s="8"/>
      <c r="N39" s="8"/>
      <c r="O39" s="8"/>
      <c r="P39" s="8"/>
      <c r="Q39" s="8"/>
      <c r="R39" s="8"/>
      <c r="S39" s="8"/>
      <c r="T39" s="8"/>
      <c r="U39" s="8"/>
      <c r="V39" s="8"/>
    </row>
    <row r="40" spans="2:22" ht="16" x14ac:dyDescent="0.2">
      <c r="B40" s="51" t="s">
        <v>364</v>
      </c>
      <c r="C40" s="8"/>
      <c r="D40" s="8"/>
      <c r="E40" s="8"/>
      <c r="F40" s="8"/>
      <c r="G40" s="8"/>
      <c r="H40" s="8"/>
      <c r="I40" s="8"/>
      <c r="J40" s="8"/>
      <c r="K40" s="8"/>
      <c r="L40" s="8"/>
      <c r="M40" s="8"/>
      <c r="N40" s="8"/>
      <c r="O40" s="8"/>
      <c r="P40" s="8"/>
      <c r="Q40" s="8"/>
      <c r="R40" s="8"/>
      <c r="S40" s="8"/>
      <c r="T40" s="8"/>
      <c r="U40" s="8"/>
      <c r="V40" s="8"/>
    </row>
    <row r="41" spans="2:22" x14ac:dyDescent="0.2">
      <c r="B41" s="8" t="s">
        <v>365</v>
      </c>
      <c r="C41" s="8"/>
      <c r="D41" s="8"/>
      <c r="E41" s="8"/>
      <c r="F41" s="8"/>
      <c r="G41" s="8"/>
      <c r="H41" s="8"/>
      <c r="I41" s="8"/>
      <c r="J41" s="8"/>
      <c r="K41" s="8"/>
      <c r="L41" s="8"/>
      <c r="M41" s="8"/>
      <c r="N41" s="8"/>
      <c r="O41" s="8"/>
      <c r="P41" s="8"/>
      <c r="Q41" s="8"/>
      <c r="R41" s="8"/>
      <c r="S41" s="8"/>
      <c r="T41" s="8"/>
      <c r="U41" s="8"/>
      <c r="V41" s="8"/>
    </row>
    <row r="42" spans="2:22" x14ac:dyDescent="0.2">
      <c r="B42" s="8" t="s">
        <v>366</v>
      </c>
      <c r="C42" s="8"/>
      <c r="D42" s="8"/>
      <c r="E42" s="8"/>
      <c r="F42" s="8"/>
      <c r="G42" s="8"/>
      <c r="H42" s="8"/>
      <c r="I42" s="8"/>
      <c r="J42" s="8"/>
      <c r="K42" s="8"/>
      <c r="L42" s="8"/>
      <c r="M42" s="8"/>
      <c r="N42" s="8"/>
      <c r="O42" s="8"/>
      <c r="P42" s="8"/>
      <c r="Q42" s="8"/>
      <c r="R42" s="8"/>
      <c r="S42" s="8"/>
      <c r="T42" s="8"/>
      <c r="U42" s="8"/>
      <c r="V42" s="8"/>
    </row>
    <row r="43" spans="2:22" x14ac:dyDescent="0.2">
      <c r="B43" s="8" t="s">
        <v>367</v>
      </c>
      <c r="C43" s="8"/>
      <c r="D43" s="8"/>
      <c r="E43" s="8"/>
      <c r="F43" s="8"/>
      <c r="G43" s="8"/>
      <c r="H43" s="8"/>
      <c r="I43" s="8"/>
      <c r="J43" s="8"/>
      <c r="K43" s="8"/>
      <c r="L43" s="8"/>
      <c r="M43" s="8"/>
      <c r="N43" s="8"/>
      <c r="O43" s="8"/>
      <c r="P43" s="8"/>
      <c r="Q43" s="8"/>
      <c r="R43" s="8"/>
      <c r="S43" s="8"/>
      <c r="T43" s="8"/>
      <c r="U43" s="8"/>
      <c r="V43" s="8"/>
    </row>
    <row r="44" spans="2:22" x14ac:dyDescent="0.2">
      <c r="B44" s="8" t="s">
        <v>368</v>
      </c>
      <c r="C44" s="8"/>
      <c r="D44" s="8"/>
      <c r="E44" s="8"/>
      <c r="F44" s="8"/>
      <c r="G44" s="8"/>
      <c r="H44" s="8"/>
      <c r="I44" s="8"/>
      <c r="J44" s="8"/>
      <c r="K44" s="8"/>
      <c r="L44" s="8"/>
      <c r="M44" s="8"/>
      <c r="N44" s="8"/>
      <c r="O44" s="8"/>
      <c r="P44" s="8"/>
      <c r="Q44" s="8"/>
      <c r="R44" s="8"/>
      <c r="S44" s="8"/>
      <c r="T44" s="8"/>
      <c r="U44" s="8"/>
      <c r="V44" s="8"/>
    </row>
    <row r="45" spans="2:22" x14ac:dyDescent="0.2">
      <c r="B45" s="8" t="s">
        <v>369</v>
      </c>
      <c r="C45" s="8"/>
      <c r="D45" s="8"/>
      <c r="E45" s="8"/>
      <c r="F45" s="8"/>
      <c r="G45" s="8"/>
      <c r="H45" s="8"/>
      <c r="I45" s="8"/>
      <c r="J45" s="8"/>
      <c r="K45" s="8"/>
      <c r="L45" s="8"/>
      <c r="M45" s="8"/>
      <c r="N45" s="8"/>
      <c r="O45" s="8"/>
      <c r="P45" s="8"/>
      <c r="Q45" s="8"/>
      <c r="R45" s="8"/>
      <c r="S45" s="8"/>
      <c r="T45" s="8"/>
      <c r="U45" s="8"/>
      <c r="V45" s="8"/>
    </row>
    <row r="46" spans="2:22" x14ac:dyDescent="0.2">
      <c r="B46" s="8" t="s">
        <v>370</v>
      </c>
      <c r="C46" s="8"/>
      <c r="D46" s="8"/>
      <c r="E46" s="8"/>
      <c r="F46" s="8"/>
      <c r="G46" s="8"/>
      <c r="H46" s="8"/>
      <c r="I46" s="8"/>
      <c r="J46" s="8"/>
      <c r="K46" s="8"/>
      <c r="L46" s="8"/>
      <c r="M46" s="8"/>
      <c r="N46" s="8"/>
      <c r="O46" s="8"/>
      <c r="P46" s="8"/>
      <c r="Q46" s="8"/>
      <c r="R46" s="8"/>
      <c r="S46" s="8"/>
      <c r="T46" s="8"/>
      <c r="U46" s="8"/>
      <c r="V46" s="8"/>
    </row>
    <row r="47" spans="2:22" x14ac:dyDescent="0.2">
      <c r="B47" s="8" t="s">
        <v>371</v>
      </c>
      <c r="C47" s="8"/>
      <c r="D47" s="8"/>
      <c r="E47" s="8"/>
      <c r="F47" s="8"/>
      <c r="G47" s="8"/>
      <c r="H47" s="8"/>
      <c r="I47" s="8"/>
      <c r="J47" s="8"/>
      <c r="K47" s="8"/>
      <c r="L47" s="8"/>
      <c r="M47" s="8"/>
      <c r="N47" s="8"/>
      <c r="O47" s="8"/>
      <c r="P47" s="8"/>
      <c r="Q47" s="8"/>
      <c r="R47" s="8"/>
      <c r="S47" s="8"/>
      <c r="T47" s="8"/>
      <c r="U47" s="8"/>
      <c r="V47" s="8"/>
    </row>
    <row r="48" spans="2:22" x14ac:dyDescent="0.2">
      <c r="B48" s="8" t="s">
        <v>372</v>
      </c>
      <c r="C48" s="8"/>
      <c r="D48" s="8"/>
      <c r="E48" s="8"/>
      <c r="F48" s="8"/>
      <c r="G48" s="8"/>
      <c r="H48" s="8"/>
      <c r="I48" s="8"/>
      <c r="J48" s="8"/>
      <c r="K48" s="8"/>
      <c r="L48" s="8"/>
      <c r="M48" s="8"/>
      <c r="N48" s="8"/>
      <c r="O48" s="8"/>
      <c r="P48" s="8"/>
      <c r="Q48" s="8"/>
      <c r="R48" s="8"/>
      <c r="S48" s="8"/>
      <c r="T48" s="8"/>
      <c r="U48" s="8"/>
      <c r="V48" s="8"/>
    </row>
    <row r="49" spans="2:25" x14ac:dyDescent="0.2">
      <c r="B49" s="8" t="s">
        <v>373</v>
      </c>
      <c r="C49" s="8"/>
      <c r="D49" s="8"/>
      <c r="E49" s="8"/>
      <c r="F49" s="8"/>
      <c r="G49" s="8"/>
      <c r="H49" s="8"/>
      <c r="I49" s="8"/>
      <c r="J49" s="8"/>
      <c r="K49" s="8"/>
      <c r="L49" s="8"/>
      <c r="M49" s="8"/>
      <c r="N49" s="8"/>
      <c r="O49" s="8"/>
      <c r="P49" s="8"/>
      <c r="Q49" s="8"/>
      <c r="R49" s="8"/>
      <c r="S49" s="8"/>
      <c r="T49" s="8"/>
      <c r="U49" s="8"/>
      <c r="V49" s="8"/>
    </row>
    <row r="50" spans="2:25" x14ac:dyDescent="0.2">
      <c r="B50" s="8" t="s">
        <v>374</v>
      </c>
      <c r="C50" s="8"/>
      <c r="D50" s="8"/>
      <c r="E50" s="8"/>
      <c r="F50" s="8"/>
      <c r="G50" s="8"/>
      <c r="H50" s="8"/>
      <c r="I50" s="8"/>
      <c r="J50" s="8"/>
      <c r="K50" s="8"/>
      <c r="L50" s="8"/>
      <c r="M50" s="8"/>
      <c r="N50" s="8"/>
      <c r="O50" s="8"/>
      <c r="P50" s="8"/>
      <c r="Q50" s="8"/>
      <c r="R50" s="8"/>
      <c r="S50" s="8"/>
      <c r="T50" s="8"/>
      <c r="U50" s="8"/>
      <c r="V50" s="8"/>
    </row>
    <row r="51" spans="2:25" x14ac:dyDescent="0.2">
      <c r="B51" s="8" t="s">
        <v>375</v>
      </c>
      <c r="C51" s="8"/>
      <c r="D51" s="8"/>
      <c r="E51" s="8"/>
      <c r="F51" s="8"/>
      <c r="G51" s="8"/>
      <c r="H51" s="8"/>
      <c r="I51" s="8"/>
      <c r="J51" s="8"/>
      <c r="K51" s="8"/>
      <c r="L51" s="8"/>
      <c r="M51" s="8"/>
      <c r="N51" s="8"/>
      <c r="O51" s="8"/>
      <c r="P51" s="8"/>
      <c r="Q51" s="8"/>
      <c r="R51" s="8"/>
      <c r="S51" s="8"/>
      <c r="T51" s="8"/>
      <c r="U51" s="8"/>
      <c r="V51" s="8"/>
    </row>
    <row r="52" spans="2:25" x14ac:dyDescent="0.2">
      <c r="B52" s="8"/>
      <c r="C52" s="8"/>
      <c r="D52" s="8"/>
      <c r="E52" s="8"/>
      <c r="F52" s="8"/>
      <c r="G52" s="8"/>
      <c r="H52" s="8"/>
      <c r="I52" s="8"/>
      <c r="J52" s="8"/>
      <c r="K52" s="8"/>
      <c r="L52" s="8"/>
      <c r="M52" s="8"/>
      <c r="N52" s="8"/>
      <c r="O52" s="8"/>
      <c r="P52" s="8"/>
      <c r="Q52" s="8"/>
      <c r="R52" s="8"/>
      <c r="S52" s="8"/>
      <c r="T52" s="8"/>
      <c r="U52" s="8"/>
      <c r="V52" s="8"/>
    </row>
    <row r="53" spans="2:25" ht="16" x14ac:dyDescent="0.2">
      <c r="B53" s="51" t="s">
        <v>376</v>
      </c>
      <c r="C53" s="8"/>
      <c r="D53" s="8"/>
      <c r="E53" s="8"/>
      <c r="F53" s="8"/>
      <c r="G53" s="8"/>
      <c r="H53" s="8"/>
      <c r="I53" s="8"/>
      <c r="J53" s="8"/>
      <c r="K53" s="8"/>
      <c r="L53" s="8"/>
      <c r="M53" s="8"/>
      <c r="N53" s="8"/>
      <c r="O53" s="8"/>
      <c r="P53" s="8"/>
      <c r="Q53" s="8"/>
      <c r="R53" s="8"/>
      <c r="S53" s="8"/>
      <c r="T53" s="8"/>
      <c r="U53" s="8"/>
      <c r="V53" s="8"/>
    </row>
    <row r="54" spans="2:25" ht="15" customHeight="1" x14ac:dyDescent="0.2">
      <c r="B54" s="320" t="s">
        <v>377</v>
      </c>
      <c r="C54" s="320"/>
      <c r="D54" s="320"/>
      <c r="E54" s="320"/>
      <c r="F54" s="320"/>
      <c r="G54" s="320"/>
      <c r="H54" s="320"/>
      <c r="I54" s="320"/>
      <c r="J54" s="320"/>
      <c r="K54" s="320"/>
      <c r="L54" s="320"/>
      <c r="M54" s="320"/>
      <c r="N54" s="320"/>
      <c r="O54" s="320"/>
      <c r="P54" s="320"/>
      <c r="Q54" s="320"/>
      <c r="R54" s="320"/>
      <c r="S54" s="320"/>
      <c r="T54" s="320"/>
      <c r="U54" s="320"/>
      <c r="V54" s="320"/>
      <c r="W54" s="2"/>
      <c r="X54" s="2"/>
      <c r="Y54" s="2"/>
    </row>
    <row r="55" spans="2:25" x14ac:dyDescent="0.2">
      <c r="B55" s="320"/>
      <c r="C55" s="320"/>
      <c r="D55" s="320"/>
      <c r="E55" s="320"/>
      <c r="F55" s="320"/>
      <c r="G55" s="320"/>
      <c r="H55" s="320"/>
      <c r="I55" s="320"/>
      <c r="J55" s="320"/>
      <c r="K55" s="320"/>
      <c r="L55" s="320"/>
      <c r="M55" s="320"/>
      <c r="N55" s="320"/>
      <c r="O55" s="320"/>
      <c r="P55" s="320"/>
      <c r="Q55" s="320"/>
      <c r="R55" s="320"/>
      <c r="S55" s="320"/>
      <c r="T55" s="320"/>
      <c r="U55" s="320"/>
      <c r="V55" s="320"/>
      <c r="W55" s="2"/>
      <c r="X55" s="2"/>
      <c r="Y55" s="2"/>
    </row>
    <row r="56" spans="2:25" x14ac:dyDescent="0.2">
      <c r="B56" s="320"/>
      <c r="C56" s="320"/>
      <c r="D56" s="320"/>
      <c r="E56" s="320"/>
      <c r="F56" s="320"/>
      <c r="G56" s="320"/>
      <c r="H56" s="320"/>
      <c r="I56" s="320"/>
      <c r="J56" s="320"/>
      <c r="K56" s="320"/>
      <c r="L56" s="320"/>
      <c r="M56" s="320"/>
      <c r="N56" s="320"/>
      <c r="O56" s="320"/>
      <c r="P56" s="320"/>
      <c r="Q56" s="320"/>
      <c r="R56" s="320"/>
      <c r="S56" s="320"/>
      <c r="T56" s="320"/>
      <c r="U56" s="320"/>
      <c r="V56" s="320"/>
      <c r="W56" s="2"/>
      <c r="X56" s="2"/>
      <c r="Y56" s="2"/>
    </row>
    <row r="57" spans="2:25" x14ac:dyDescent="0.2">
      <c r="B57" s="320"/>
      <c r="C57" s="320"/>
      <c r="D57" s="320"/>
      <c r="E57" s="320"/>
      <c r="F57" s="320"/>
      <c r="G57" s="320"/>
      <c r="H57" s="320"/>
      <c r="I57" s="320"/>
      <c r="J57" s="320"/>
      <c r="K57" s="320"/>
      <c r="L57" s="320"/>
      <c r="M57" s="320"/>
      <c r="N57" s="320"/>
      <c r="O57" s="320"/>
      <c r="P57" s="320"/>
      <c r="Q57" s="320"/>
      <c r="R57" s="320"/>
      <c r="S57" s="320"/>
      <c r="T57" s="320"/>
      <c r="U57" s="320"/>
      <c r="V57" s="320"/>
      <c r="W57" s="2"/>
      <c r="X57" s="2"/>
      <c r="Y57" s="2"/>
    </row>
    <row r="58" spans="2:25" x14ac:dyDescent="0.2">
      <c r="B58" s="320"/>
      <c r="C58" s="320"/>
      <c r="D58" s="320"/>
      <c r="E58" s="320"/>
      <c r="F58" s="320"/>
      <c r="G58" s="320"/>
      <c r="H58" s="320"/>
      <c r="I58" s="320"/>
      <c r="J58" s="320"/>
      <c r="K58" s="320"/>
      <c r="L58" s="320"/>
      <c r="M58" s="320"/>
      <c r="N58" s="320"/>
      <c r="O58" s="320"/>
      <c r="P58" s="320"/>
      <c r="Q58" s="320"/>
      <c r="R58" s="320"/>
      <c r="S58" s="320"/>
      <c r="T58" s="320"/>
      <c r="U58" s="320"/>
      <c r="V58" s="320"/>
      <c r="W58" s="2"/>
      <c r="X58" s="2"/>
      <c r="Y58" s="2"/>
    </row>
    <row r="59" spans="2:25" x14ac:dyDescent="0.2">
      <c r="B59" s="320"/>
      <c r="C59" s="320"/>
      <c r="D59" s="320"/>
      <c r="E59" s="320"/>
      <c r="F59" s="320"/>
      <c r="G59" s="320"/>
      <c r="H59" s="320"/>
      <c r="I59" s="320"/>
      <c r="J59" s="320"/>
      <c r="K59" s="320"/>
      <c r="L59" s="320"/>
      <c r="M59" s="320"/>
      <c r="N59" s="320"/>
      <c r="O59" s="320"/>
      <c r="P59" s="320"/>
      <c r="Q59" s="320"/>
      <c r="R59" s="320"/>
      <c r="S59" s="320"/>
      <c r="T59" s="320"/>
      <c r="U59" s="320"/>
      <c r="V59" s="320"/>
      <c r="W59" s="2"/>
      <c r="X59" s="2"/>
      <c r="Y59" s="2"/>
    </row>
    <row r="60" spans="2:25" x14ac:dyDescent="0.2">
      <c r="B60" s="52"/>
      <c r="C60" s="52"/>
      <c r="D60" s="52"/>
      <c r="E60" s="52"/>
      <c r="F60" s="52"/>
      <c r="G60" s="52"/>
      <c r="H60" s="52"/>
      <c r="I60" s="52"/>
      <c r="J60" s="52"/>
      <c r="K60" s="52"/>
      <c r="L60" s="52"/>
      <c r="M60" s="52"/>
      <c r="N60" s="52"/>
      <c r="O60" s="52"/>
      <c r="P60" s="52"/>
      <c r="Q60" s="52"/>
      <c r="R60" s="52"/>
      <c r="S60" s="52"/>
      <c r="T60" s="52"/>
      <c r="U60" s="52"/>
      <c r="V60" s="52"/>
    </row>
    <row r="61" spans="2:25" ht="16" x14ac:dyDescent="0.2">
      <c r="B61" s="51" t="s">
        <v>378</v>
      </c>
      <c r="C61" s="8"/>
      <c r="D61" s="8"/>
      <c r="E61" s="8"/>
      <c r="F61" s="8"/>
      <c r="G61" s="8"/>
      <c r="H61" s="8"/>
      <c r="I61" s="8"/>
      <c r="J61" s="8"/>
      <c r="K61" s="8"/>
      <c r="L61" s="8"/>
      <c r="M61" s="8"/>
      <c r="N61" s="8"/>
      <c r="O61" s="8"/>
      <c r="P61" s="8"/>
      <c r="Q61" s="8"/>
      <c r="R61" s="8"/>
      <c r="S61" s="8"/>
      <c r="T61" s="8"/>
      <c r="U61" s="8"/>
      <c r="V61" s="8"/>
    </row>
    <row r="62" spans="2:25" x14ac:dyDescent="0.2">
      <c r="B62" s="8" t="s">
        <v>379</v>
      </c>
      <c r="C62" s="8"/>
      <c r="D62" s="8"/>
      <c r="E62" s="8"/>
      <c r="F62" s="8"/>
      <c r="G62" s="8"/>
      <c r="H62" s="8"/>
      <c r="I62" s="8"/>
      <c r="J62" s="8"/>
      <c r="K62" s="8"/>
      <c r="L62" s="8"/>
      <c r="M62" s="8"/>
      <c r="N62" s="8"/>
      <c r="O62" s="8"/>
      <c r="P62" s="8"/>
      <c r="Q62" s="8"/>
      <c r="R62" s="8"/>
      <c r="S62" s="8"/>
      <c r="T62" s="8"/>
      <c r="U62" s="8"/>
      <c r="V62" s="8"/>
    </row>
    <row r="63" spans="2:25" x14ac:dyDescent="0.2">
      <c r="B63" s="8"/>
      <c r="C63" s="8"/>
      <c r="D63" s="8"/>
      <c r="E63" s="8"/>
      <c r="F63" s="8"/>
      <c r="G63" s="8"/>
      <c r="H63" s="8"/>
      <c r="I63" s="8"/>
      <c r="J63" s="8"/>
      <c r="K63" s="8"/>
      <c r="L63" s="8"/>
      <c r="M63" s="8"/>
      <c r="N63" s="8"/>
      <c r="O63" s="8"/>
      <c r="P63" s="8"/>
      <c r="Q63" s="8"/>
      <c r="R63" s="8"/>
      <c r="S63" s="8"/>
      <c r="T63" s="8"/>
      <c r="U63" s="8"/>
      <c r="V63" s="8"/>
    </row>
    <row r="64" spans="2:25" x14ac:dyDescent="0.2">
      <c r="B64" s="52" t="s">
        <v>380</v>
      </c>
      <c r="C64" s="8"/>
      <c r="D64" s="8"/>
      <c r="E64" s="8"/>
      <c r="F64" s="8"/>
      <c r="G64" s="8"/>
      <c r="H64" s="8"/>
      <c r="I64" s="8"/>
      <c r="J64" s="8"/>
      <c r="K64" s="8"/>
      <c r="L64" s="8"/>
      <c r="M64" s="8"/>
      <c r="N64" s="8"/>
      <c r="O64" s="8"/>
      <c r="P64" s="8"/>
      <c r="Q64" s="8"/>
      <c r="R64" s="8"/>
      <c r="S64" s="8"/>
      <c r="T64" s="8"/>
      <c r="U64" s="8"/>
      <c r="V64" s="8"/>
    </row>
    <row r="65" spans="2:25" ht="15" customHeight="1" x14ac:dyDescent="0.2">
      <c r="B65" s="320" t="s">
        <v>381</v>
      </c>
      <c r="C65" s="320"/>
      <c r="D65" s="320"/>
      <c r="E65" s="320"/>
      <c r="F65" s="320"/>
      <c r="G65" s="320"/>
      <c r="H65" s="320"/>
      <c r="I65" s="320"/>
      <c r="J65" s="320"/>
      <c r="K65" s="320"/>
      <c r="L65" s="320"/>
      <c r="M65" s="320"/>
      <c r="N65" s="320"/>
      <c r="O65" s="320"/>
      <c r="P65" s="320"/>
      <c r="Q65" s="320"/>
      <c r="R65" s="320"/>
      <c r="S65" s="320"/>
      <c r="T65" s="320"/>
      <c r="U65" s="320"/>
      <c r="V65" s="320"/>
      <c r="W65" s="2"/>
      <c r="X65" s="2"/>
      <c r="Y65" s="2"/>
    </row>
    <row r="66" spans="2:25" x14ac:dyDescent="0.2">
      <c r="B66" s="320"/>
      <c r="C66" s="320"/>
      <c r="D66" s="320"/>
      <c r="E66" s="320"/>
      <c r="F66" s="320"/>
      <c r="G66" s="320"/>
      <c r="H66" s="320"/>
      <c r="I66" s="320"/>
      <c r="J66" s="320"/>
      <c r="K66" s="320"/>
      <c r="L66" s="320"/>
      <c r="M66" s="320"/>
      <c r="N66" s="320"/>
      <c r="O66" s="320"/>
      <c r="P66" s="320"/>
      <c r="Q66" s="320"/>
      <c r="R66" s="320"/>
      <c r="S66" s="320"/>
      <c r="T66" s="320"/>
      <c r="U66" s="320"/>
      <c r="V66" s="320"/>
      <c r="W66" s="2"/>
      <c r="X66" s="2"/>
      <c r="Y66" s="2"/>
    </row>
    <row r="67" spans="2:25" x14ac:dyDescent="0.2">
      <c r="B67" s="320"/>
      <c r="C67" s="320"/>
      <c r="D67" s="320"/>
      <c r="E67" s="320"/>
      <c r="F67" s="320"/>
      <c r="G67" s="320"/>
      <c r="H67" s="320"/>
      <c r="I67" s="320"/>
      <c r="J67" s="320"/>
      <c r="K67" s="320"/>
      <c r="L67" s="320"/>
      <c r="M67" s="320"/>
      <c r="N67" s="320"/>
      <c r="O67" s="320"/>
      <c r="P67" s="320"/>
      <c r="Q67" s="320"/>
      <c r="R67" s="320"/>
      <c r="S67" s="320"/>
      <c r="T67" s="320"/>
      <c r="U67" s="320"/>
      <c r="V67" s="320"/>
      <c r="W67" s="2"/>
      <c r="X67" s="2"/>
      <c r="Y67" s="2"/>
    </row>
    <row r="68" spans="2:25" x14ac:dyDescent="0.2">
      <c r="B68" s="320"/>
      <c r="C68" s="320"/>
      <c r="D68" s="320"/>
      <c r="E68" s="320"/>
      <c r="F68" s="320"/>
      <c r="G68" s="320"/>
      <c r="H68" s="320"/>
      <c r="I68" s="320"/>
      <c r="J68" s="320"/>
      <c r="K68" s="320"/>
      <c r="L68" s="320"/>
      <c r="M68" s="320"/>
      <c r="N68" s="320"/>
      <c r="O68" s="320"/>
      <c r="P68" s="320"/>
      <c r="Q68" s="320"/>
      <c r="R68" s="320"/>
      <c r="S68" s="320"/>
      <c r="T68" s="320"/>
      <c r="U68" s="320"/>
      <c r="V68" s="320"/>
      <c r="W68" s="2"/>
      <c r="X68" s="2"/>
      <c r="Y68" s="2"/>
    </row>
    <row r="69" spans="2:25" x14ac:dyDescent="0.2">
      <c r="B69" s="8"/>
      <c r="C69" s="53"/>
      <c r="D69" s="53"/>
      <c r="E69" s="53"/>
      <c r="F69" s="53"/>
      <c r="G69" s="53"/>
      <c r="H69" s="53"/>
      <c r="I69" s="53"/>
      <c r="J69" s="53"/>
      <c r="K69" s="53"/>
      <c r="L69" s="53"/>
      <c r="M69" s="53"/>
      <c r="N69" s="53"/>
      <c r="O69" s="53"/>
      <c r="P69" s="53"/>
      <c r="Q69" s="53"/>
      <c r="R69" s="53"/>
      <c r="S69" s="53"/>
      <c r="T69" s="53"/>
      <c r="U69" s="53"/>
      <c r="V69" s="53"/>
    </row>
    <row r="70" spans="2:25" x14ac:dyDescent="0.2">
      <c r="B70" s="52" t="s">
        <v>382</v>
      </c>
      <c r="C70" s="8"/>
      <c r="D70" s="8"/>
      <c r="E70" s="8"/>
      <c r="F70" s="8"/>
      <c r="G70" s="8"/>
      <c r="H70" s="8"/>
      <c r="I70" s="8"/>
      <c r="J70" s="8"/>
      <c r="K70" s="8"/>
      <c r="L70" s="8"/>
      <c r="M70" s="8"/>
      <c r="N70" s="8"/>
      <c r="O70" s="8"/>
      <c r="P70" s="8"/>
      <c r="Q70" s="8"/>
      <c r="R70" s="8"/>
      <c r="S70" s="8"/>
      <c r="T70" s="8"/>
      <c r="U70" s="8"/>
      <c r="V70" s="8"/>
    </row>
    <row r="71" spans="2:25" ht="15" customHeight="1" x14ac:dyDescent="0.2">
      <c r="B71" s="320" t="s">
        <v>383</v>
      </c>
      <c r="C71" s="320"/>
      <c r="D71" s="320"/>
      <c r="E71" s="320"/>
      <c r="F71" s="320"/>
      <c r="G71" s="320"/>
      <c r="H71" s="320"/>
      <c r="I71" s="320"/>
      <c r="J71" s="320"/>
      <c r="K71" s="320"/>
      <c r="L71" s="320"/>
      <c r="M71" s="320"/>
      <c r="N71" s="320"/>
      <c r="O71" s="320"/>
      <c r="P71" s="320"/>
      <c r="Q71" s="320"/>
      <c r="R71" s="320"/>
      <c r="S71" s="320"/>
      <c r="T71" s="320"/>
      <c r="U71" s="320"/>
      <c r="V71" s="320"/>
      <c r="W71" s="2"/>
      <c r="X71" s="2"/>
      <c r="Y71" s="2"/>
    </row>
    <row r="72" spans="2:25" x14ac:dyDescent="0.2">
      <c r="B72" s="320"/>
      <c r="C72" s="320"/>
      <c r="D72" s="320"/>
      <c r="E72" s="320"/>
      <c r="F72" s="320"/>
      <c r="G72" s="320"/>
      <c r="H72" s="320"/>
      <c r="I72" s="320"/>
      <c r="J72" s="320"/>
      <c r="K72" s="320"/>
      <c r="L72" s="320"/>
      <c r="M72" s="320"/>
      <c r="N72" s="320"/>
      <c r="O72" s="320"/>
      <c r="P72" s="320"/>
      <c r="Q72" s="320"/>
      <c r="R72" s="320"/>
      <c r="S72" s="320"/>
      <c r="T72" s="320"/>
      <c r="U72" s="320"/>
      <c r="V72" s="320"/>
      <c r="W72" s="2"/>
      <c r="X72" s="2"/>
      <c r="Y72" s="2"/>
    </row>
    <row r="73" spans="2:25" x14ac:dyDescent="0.2">
      <c r="B73" s="320"/>
      <c r="C73" s="320"/>
      <c r="D73" s="320"/>
      <c r="E73" s="320"/>
      <c r="F73" s="320"/>
      <c r="G73" s="320"/>
      <c r="H73" s="320"/>
      <c r="I73" s="320"/>
      <c r="J73" s="320"/>
      <c r="K73" s="320"/>
      <c r="L73" s="320"/>
      <c r="M73" s="320"/>
      <c r="N73" s="320"/>
      <c r="O73" s="320"/>
      <c r="P73" s="320"/>
      <c r="Q73" s="320"/>
      <c r="R73" s="320"/>
      <c r="S73" s="320"/>
      <c r="T73" s="320"/>
      <c r="U73" s="320"/>
      <c r="V73" s="320"/>
      <c r="W73" s="2"/>
      <c r="X73" s="2"/>
      <c r="Y73" s="2"/>
    </row>
    <row r="74" spans="2:25" x14ac:dyDescent="0.2">
      <c r="B74" s="320"/>
      <c r="C74" s="320"/>
      <c r="D74" s="320"/>
      <c r="E74" s="320"/>
      <c r="F74" s="320"/>
      <c r="G74" s="320"/>
      <c r="H74" s="320"/>
      <c r="I74" s="320"/>
      <c r="J74" s="320"/>
      <c r="K74" s="320"/>
      <c r="L74" s="320"/>
      <c r="M74" s="320"/>
      <c r="N74" s="320"/>
      <c r="O74" s="320"/>
      <c r="P74" s="320"/>
      <c r="Q74" s="320"/>
      <c r="R74" s="320"/>
      <c r="S74" s="320"/>
      <c r="T74" s="320"/>
      <c r="U74" s="320"/>
      <c r="V74" s="320"/>
      <c r="W74" s="2"/>
      <c r="X74" s="2"/>
      <c r="Y74" s="2"/>
    </row>
    <row r="75" spans="2:25" x14ac:dyDescent="0.2">
      <c r="B75" s="320"/>
      <c r="C75" s="320"/>
      <c r="D75" s="320"/>
      <c r="E75" s="320"/>
      <c r="F75" s="320"/>
      <c r="G75" s="320"/>
      <c r="H75" s="320"/>
      <c r="I75" s="320"/>
      <c r="J75" s="320"/>
      <c r="K75" s="320"/>
      <c r="L75" s="320"/>
      <c r="M75" s="320"/>
      <c r="N75" s="320"/>
      <c r="O75" s="320"/>
      <c r="P75" s="320"/>
      <c r="Q75" s="320"/>
      <c r="R75" s="320"/>
      <c r="S75" s="320"/>
      <c r="T75" s="320"/>
      <c r="U75" s="320"/>
      <c r="V75" s="320"/>
      <c r="W75" s="2"/>
      <c r="X75" s="2"/>
      <c r="Y75" s="2"/>
    </row>
    <row r="76" spans="2:25" x14ac:dyDescent="0.2">
      <c r="B76" s="8"/>
      <c r="C76" s="53"/>
      <c r="D76" s="53"/>
      <c r="E76" s="53"/>
      <c r="F76" s="53"/>
      <c r="G76" s="53"/>
      <c r="H76" s="53"/>
      <c r="I76" s="53"/>
      <c r="J76" s="53"/>
      <c r="K76" s="53"/>
      <c r="L76" s="53"/>
      <c r="M76" s="53"/>
      <c r="N76" s="53"/>
      <c r="O76" s="53"/>
      <c r="P76" s="53"/>
      <c r="Q76" s="53"/>
      <c r="R76" s="53"/>
      <c r="S76" s="53"/>
      <c r="T76" s="53"/>
      <c r="U76" s="53"/>
      <c r="V76" s="53"/>
    </row>
    <row r="77" spans="2:25" x14ac:dyDescent="0.2">
      <c r="B77" s="52" t="s">
        <v>384</v>
      </c>
      <c r="C77" s="8"/>
      <c r="D77" s="8"/>
      <c r="E77" s="8"/>
      <c r="F77" s="8"/>
      <c r="G77" s="8"/>
      <c r="H77" s="8"/>
      <c r="I77" s="8"/>
      <c r="J77" s="8"/>
      <c r="K77" s="8"/>
      <c r="L77" s="8"/>
      <c r="M77" s="8"/>
      <c r="N77" s="8"/>
      <c r="O77" s="8"/>
      <c r="P77" s="8"/>
      <c r="Q77" s="8"/>
      <c r="R77" s="8"/>
      <c r="S77" s="8"/>
      <c r="T77" s="8"/>
      <c r="U77" s="8"/>
      <c r="V77" s="8"/>
    </row>
    <row r="78" spans="2:25" ht="15" customHeight="1" x14ac:dyDescent="0.2">
      <c r="B78" s="320" t="s">
        <v>385</v>
      </c>
      <c r="C78" s="320"/>
      <c r="D78" s="320"/>
      <c r="E78" s="320"/>
      <c r="F78" s="320"/>
      <c r="G78" s="320"/>
      <c r="H78" s="320"/>
      <c r="I78" s="320"/>
      <c r="J78" s="320"/>
      <c r="K78" s="320"/>
      <c r="L78" s="320"/>
      <c r="M78" s="320"/>
      <c r="N78" s="320"/>
      <c r="O78" s="320"/>
      <c r="P78" s="320"/>
      <c r="Q78" s="320"/>
      <c r="R78" s="320"/>
      <c r="S78" s="320"/>
      <c r="T78" s="320"/>
      <c r="U78" s="320"/>
      <c r="V78" s="320"/>
      <c r="W78" s="2"/>
      <c r="X78" s="2"/>
      <c r="Y78" s="2"/>
    </row>
    <row r="79" spans="2:25" x14ac:dyDescent="0.2">
      <c r="B79" s="320"/>
      <c r="C79" s="320"/>
      <c r="D79" s="320"/>
      <c r="E79" s="320"/>
      <c r="F79" s="320"/>
      <c r="G79" s="320"/>
      <c r="H79" s="320"/>
      <c r="I79" s="320"/>
      <c r="J79" s="320"/>
      <c r="K79" s="320"/>
      <c r="L79" s="320"/>
      <c r="M79" s="320"/>
      <c r="N79" s="320"/>
      <c r="O79" s="320"/>
      <c r="P79" s="320"/>
      <c r="Q79" s="320"/>
      <c r="R79" s="320"/>
      <c r="S79" s="320"/>
      <c r="T79" s="320"/>
      <c r="U79" s="320"/>
      <c r="V79" s="320"/>
      <c r="W79" s="2"/>
      <c r="X79" s="2"/>
      <c r="Y79" s="2"/>
    </row>
    <row r="80" spans="2:25" x14ac:dyDescent="0.2">
      <c r="B80" s="320"/>
      <c r="C80" s="320"/>
      <c r="D80" s="320"/>
      <c r="E80" s="320"/>
      <c r="F80" s="320"/>
      <c r="G80" s="320"/>
      <c r="H80" s="320"/>
      <c r="I80" s="320"/>
      <c r="J80" s="320"/>
      <c r="K80" s="320"/>
      <c r="L80" s="320"/>
      <c r="M80" s="320"/>
      <c r="N80" s="320"/>
      <c r="O80" s="320"/>
      <c r="P80" s="320"/>
      <c r="Q80" s="320"/>
      <c r="R80" s="320"/>
      <c r="S80" s="320"/>
      <c r="T80" s="320"/>
      <c r="U80" s="320"/>
      <c r="V80" s="320"/>
      <c r="W80" s="2"/>
      <c r="X80" s="2"/>
      <c r="Y80" s="2"/>
    </row>
    <row r="81" spans="2:25" x14ac:dyDescent="0.2">
      <c r="B81" s="320"/>
      <c r="C81" s="320"/>
      <c r="D81" s="320"/>
      <c r="E81" s="320"/>
      <c r="F81" s="320"/>
      <c r="G81" s="320"/>
      <c r="H81" s="320"/>
      <c r="I81" s="320"/>
      <c r="J81" s="320"/>
      <c r="K81" s="320"/>
      <c r="L81" s="320"/>
      <c r="M81" s="320"/>
      <c r="N81" s="320"/>
      <c r="O81" s="320"/>
      <c r="P81" s="320"/>
      <c r="Q81" s="320"/>
      <c r="R81" s="320"/>
      <c r="S81" s="320"/>
      <c r="T81" s="320"/>
      <c r="U81" s="320"/>
      <c r="V81" s="320"/>
      <c r="W81" s="2"/>
      <c r="X81" s="2"/>
      <c r="Y81" s="2"/>
    </row>
    <row r="82" spans="2:25" x14ac:dyDescent="0.2">
      <c r="B82" s="320"/>
      <c r="C82" s="320"/>
      <c r="D82" s="320"/>
      <c r="E82" s="320"/>
      <c r="F82" s="320"/>
      <c r="G82" s="320"/>
      <c r="H82" s="320"/>
      <c r="I82" s="320"/>
      <c r="J82" s="320"/>
      <c r="K82" s="320"/>
      <c r="L82" s="320"/>
      <c r="M82" s="320"/>
      <c r="N82" s="320"/>
      <c r="O82" s="320"/>
      <c r="P82" s="320"/>
      <c r="Q82" s="320"/>
      <c r="R82" s="320"/>
      <c r="S82" s="320"/>
      <c r="T82" s="320"/>
      <c r="U82" s="320"/>
      <c r="V82" s="320"/>
      <c r="W82" s="2"/>
      <c r="X82" s="2"/>
      <c r="Y82" s="2"/>
    </row>
    <row r="83" spans="2:25" x14ac:dyDescent="0.2">
      <c r="B83" s="8"/>
      <c r="C83" s="53"/>
      <c r="D83" s="53"/>
      <c r="E83" s="53"/>
      <c r="F83" s="53"/>
      <c r="G83" s="53"/>
      <c r="H83" s="53"/>
      <c r="I83" s="53"/>
      <c r="J83" s="53"/>
      <c r="K83" s="53"/>
      <c r="L83" s="53"/>
      <c r="M83" s="53"/>
      <c r="N83" s="53"/>
      <c r="O83" s="53"/>
      <c r="P83" s="53"/>
      <c r="Q83" s="53"/>
      <c r="R83" s="53"/>
      <c r="S83" s="53"/>
      <c r="T83" s="53"/>
      <c r="U83" s="53"/>
      <c r="V83" s="53"/>
    </row>
    <row r="84" spans="2:25" x14ac:dyDescent="0.2">
      <c r="B84" s="52" t="s">
        <v>386</v>
      </c>
      <c r="C84" s="8"/>
      <c r="D84" s="8"/>
      <c r="E84" s="8"/>
      <c r="F84" s="8"/>
      <c r="G84" s="8"/>
      <c r="H84" s="8"/>
      <c r="I84" s="8"/>
      <c r="J84" s="8"/>
      <c r="K84" s="8"/>
      <c r="L84" s="8"/>
      <c r="M84" s="8"/>
      <c r="N84" s="8"/>
      <c r="O84" s="8"/>
      <c r="P84" s="8"/>
      <c r="Q84" s="8"/>
      <c r="R84" s="8"/>
      <c r="S84" s="8"/>
      <c r="T84" s="8"/>
      <c r="U84" s="8"/>
      <c r="V84" s="8"/>
    </row>
    <row r="85" spans="2:25" ht="15" customHeight="1" x14ac:dyDescent="0.2">
      <c r="B85" s="320" t="s">
        <v>387</v>
      </c>
      <c r="C85" s="320"/>
      <c r="D85" s="320"/>
      <c r="E85" s="320"/>
      <c r="F85" s="320"/>
      <c r="G85" s="320"/>
      <c r="H85" s="320"/>
      <c r="I85" s="320"/>
      <c r="J85" s="320"/>
      <c r="K85" s="320"/>
      <c r="L85" s="320"/>
      <c r="M85" s="320"/>
      <c r="N85" s="320"/>
      <c r="O85" s="320"/>
      <c r="P85" s="320"/>
      <c r="Q85" s="320"/>
      <c r="R85" s="320"/>
      <c r="S85" s="320"/>
      <c r="T85" s="320"/>
      <c r="U85" s="320"/>
      <c r="V85" s="320"/>
      <c r="W85" s="2"/>
      <c r="X85" s="2"/>
      <c r="Y85" s="2"/>
    </row>
    <row r="86" spans="2:25" x14ac:dyDescent="0.2">
      <c r="B86" s="320"/>
      <c r="C86" s="320"/>
      <c r="D86" s="320"/>
      <c r="E86" s="320"/>
      <c r="F86" s="320"/>
      <c r="G86" s="320"/>
      <c r="H86" s="320"/>
      <c r="I86" s="320"/>
      <c r="J86" s="320"/>
      <c r="K86" s="320"/>
      <c r="L86" s="320"/>
      <c r="M86" s="320"/>
      <c r="N86" s="320"/>
      <c r="O86" s="320"/>
      <c r="P86" s="320"/>
      <c r="Q86" s="320"/>
      <c r="R86" s="320"/>
      <c r="S86" s="320"/>
      <c r="T86" s="320"/>
      <c r="U86" s="320"/>
      <c r="V86" s="320"/>
      <c r="W86" s="2"/>
      <c r="X86" s="2"/>
      <c r="Y86" s="2"/>
    </row>
    <row r="87" spans="2:25" x14ac:dyDescent="0.2">
      <c r="B87" s="320"/>
      <c r="C87" s="320"/>
      <c r="D87" s="320"/>
      <c r="E87" s="320"/>
      <c r="F87" s="320"/>
      <c r="G87" s="320"/>
      <c r="H87" s="320"/>
      <c r="I87" s="320"/>
      <c r="J87" s="320"/>
      <c r="K87" s="320"/>
      <c r="L87" s="320"/>
      <c r="M87" s="320"/>
      <c r="N87" s="320"/>
      <c r="O87" s="320"/>
      <c r="P87" s="320"/>
      <c r="Q87" s="320"/>
      <c r="R87" s="320"/>
      <c r="S87" s="320"/>
      <c r="T87" s="320"/>
      <c r="U87" s="320"/>
      <c r="V87" s="320"/>
      <c r="W87" s="2"/>
      <c r="X87" s="2"/>
      <c r="Y87" s="2"/>
    </row>
    <row r="88" spans="2:25" x14ac:dyDescent="0.2">
      <c r="B88" s="320"/>
      <c r="C88" s="320"/>
      <c r="D88" s="320"/>
      <c r="E88" s="320"/>
      <c r="F88" s="320"/>
      <c r="G88" s="320"/>
      <c r="H88" s="320"/>
      <c r="I88" s="320"/>
      <c r="J88" s="320"/>
      <c r="K88" s="320"/>
      <c r="L88" s="320"/>
      <c r="M88" s="320"/>
      <c r="N88" s="320"/>
      <c r="O88" s="320"/>
      <c r="P88" s="320"/>
      <c r="Q88" s="320"/>
      <c r="R88" s="320"/>
      <c r="S88" s="320"/>
      <c r="T88" s="320"/>
      <c r="U88" s="320"/>
      <c r="V88" s="320"/>
      <c r="W88" s="2"/>
      <c r="X88" s="2"/>
      <c r="Y88" s="2"/>
    </row>
    <row r="89" spans="2:25" x14ac:dyDescent="0.2">
      <c r="B89" s="320"/>
      <c r="C89" s="320"/>
      <c r="D89" s="320"/>
      <c r="E89" s="320"/>
      <c r="F89" s="320"/>
      <c r="G89" s="320"/>
      <c r="H89" s="320"/>
      <c r="I89" s="320"/>
      <c r="J89" s="320"/>
      <c r="K89" s="320"/>
      <c r="L89" s="320"/>
      <c r="M89" s="320"/>
      <c r="N89" s="320"/>
      <c r="O89" s="320"/>
      <c r="P89" s="320"/>
      <c r="Q89" s="320"/>
      <c r="R89" s="320"/>
      <c r="S89" s="320"/>
      <c r="T89" s="320"/>
      <c r="U89" s="320"/>
      <c r="V89" s="320"/>
      <c r="W89" s="2"/>
      <c r="X89" s="2"/>
      <c r="Y89" s="2"/>
    </row>
    <row r="90" spans="2:25" x14ac:dyDescent="0.2">
      <c r="B90" s="8"/>
      <c r="C90" s="8"/>
      <c r="D90" s="8"/>
      <c r="E90" s="8"/>
      <c r="F90" s="8"/>
      <c r="G90" s="8"/>
      <c r="H90" s="8"/>
      <c r="I90" s="8"/>
      <c r="J90" s="8"/>
      <c r="K90" s="8"/>
      <c r="L90" s="8"/>
      <c r="M90" s="8"/>
      <c r="N90" s="8"/>
      <c r="O90" s="8"/>
      <c r="P90" s="8"/>
      <c r="Q90" s="8"/>
      <c r="R90" s="8"/>
      <c r="S90" s="8"/>
      <c r="T90" s="8"/>
      <c r="U90" s="8"/>
      <c r="V90" s="8"/>
    </row>
    <row r="91" spans="2:25" x14ac:dyDescent="0.2">
      <c r="B91" s="52" t="s">
        <v>388</v>
      </c>
      <c r="C91" s="8"/>
      <c r="D91" s="8"/>
      <c r="E91" s="8"/>
      <c r="F91" s="8"/>
      <c r="G91" s="8"/>
      <c r="H91" s="8"/>
      <c r="I91" s="8"/>
      <c r="J91" s="8"/>
      <c r="K91" s="8"/>
      <c r="L91" s="8"/>
      <c r="M91" s="8"/>
      <c r="N91" s="8"/>
      <c r="O91" s="8"/>
      <c r="P91" s="8"/>
      <c r="Q91" s="8"/>
      <c r="R91" s="8"/>
      <c r="S91" s="8"/>
      <c r="T91" s="8"/>
      <c r="U91" s="8"/>
      <c r="V91" s="8"/>
    </row>
    <row r="92" spans="2:25" ht="15" customHeight="1" x14ac:dyDescent="0.2">
      <c r="B92" s="320" t="s">
        <v>389</v>
      </c>
      <c r="C92" s="320"/>
      <c r="D92" s="320"/>
      <c r="E92" s="320"/>
      <c r="F92" s="320"/>
      <c r="G92" s="320"/>
      <c r="H92" s="320"/>
      <c r="I92" s="320"/>
      <c r="J92" s="320"/>
      <c r="K92" s="320"/>
      <c r="L92" s="320"/>
      <c r="M92" s="320"/>
      <c r="N92" s="320"/>
      <c r="O92" s="320"/>
      <c r="P92" s="320"/>
      <c r="Q92" s="320"/>
      <c r="R92" s="320"/>
      <c r="S92" s="320"/>
      <c r="T92" s="320"/>
      <c r="U92" s="320"/>
      <c r="V92" s="320"/>
      <c r="W92" s="2"/>
      <c r="X92" s="2"/>
      <c r="Y92" s="2"/>
    </row>
    <row r="93" spans="2:25" x14ac:dyDescent="0.2">
      <c r="B93" s="320"/>
      <c r="C93" s="320"/>
      <c r="D93" s="320"/>
      <c r="E93" s="320"/>
      <c r="F93" s="320"/>
      <c r="G93" s="320"/>
      <c r="H93" s="320"/>
      <c r="I93" s="320"/>
      <c r="J93" s="320"/>
      <c r="K93" s="320"/>
      <c r="L93" s="320"/>
      <c r="M93" s="320"/>
      <c r="N93" s="320"/>
      <c r="O93" s="320"/>
      <c r="P93" s="320"/>
      <c r="Q93" s="320"/>
      <c r="R93" s="320"/>
      <c r="S93" s="320"/>
      <c r="T93" s="320"/>
      <c r="U93" s="320"/>
      <c r="V93" s="320"/>
      <c r="W93" s="2"/>
      <c r="X93" s="2"/>
      <c r="Y93" s="2"/>
    </row>
    <row r="94" spans="2:25" x14ac:dyDescent="0.2">
      <c r="B94" s="320"/>
      <c r="C94" s="320"/>
      <c r="D94" s="320"/>
      <c r="E94" s="320"/>
      <c r="F94" s="320"/>
      <c r="G94" s="320"/>
      <c r="H94" s="320"/>
      <c r="I94" s="320"/>
      <c r="J94" s="320"/>
      <c r="K94" s="320"/>
      <c r="L94" s="320"/>
      <c r="M94" s="320"/>
      <c r="N94" s="320"/>
      <c r="O94" s="320"/>
      <c r="P94" s="320"/>
      <c r="Q94" s="320"/>
      <c r="R94" s="320"/>
      <c r="S94" s="320"/>
      <c r="T94" s="320"/>
      <c r="U94" s="320"/>
      <c r="V94" s="320"/>
      <c r="W94" s="2"/>
      <c r="X94" s="2"/>
      <c r="Y94" s="2"/>
    </row>
    <row r="95" spans="2:25" x14ac:dyDescent="0.2">
      <c r="B95" s="320"/>
      <c r="C95" s="320"/>
      <c r="D95" s="320"/>
      <c r="E95" s="320"/>
      <c r="F95" s="320"/>
      <c r="G95" s="320"/>
      <c r="H95" s="320"/>
      <c r="I95" s="320"/>
      <c r="J95" s="320"/>
      <c r="K95" s="320"/>
      <c r="L95" s="320"/>
      <c r="M95" s="320"/>
      <c r="N95" s="320"/>
      <c r="O95" s="320"/>
      <c r="P95" s="320"/>
      <c r="Q95" s="320"/>
      <c r="R95" s="320"/>
      <c r="S95" s="320"/>
      <c r="T95" s="320"/>
      <c r="U95" s="320"/>
      <c r="V95" s="320"/>
      <c r="W95" s="2"/>
      <c r="X95" s="2"/>
      <c r="Y95" s="2"/>
    </row>
    <row r="96" spans="2:25" x14ac:dyDescent="0.2">
      <c r="B96" s="320"/>
      <c r="C96" s="320"/>
      <c r="D96" s="320"/>
      <c r="E96" s="320"/>
      <c r="F96" s="320"/>
      <c r="G96" s="320"/>
      <c r="H96" s="320"/>
      <c r="I96" s="320"/>
      <c r="J96" s="320"/>
      <c r="K96" s="320"/>
      <c r="L96" s="320"/>
      <c r="M96" s="320"/>
      <c r="N96" s="320"/>
      <c r="O96" s="320"/>
      <c r="P96" s="320"/>
      <c r="Q96" s="320"/>
      <c r="R96" s="320"/>
      <c r="S96" s="320"/>
      <c r="T96" s="320"/>
      <c r="U96" s="320"/>
      <c r="V96" s="320"/>
      <c r="W96" s="2"/>
      <c r="X96" s="2"/>
      <c r="Y96" s="2"/>
    </row>
    <row r="97" spans="2:25" x14ac:dyDescent="0.2">
      <c r="B97" s="2"/>
      <c r="C97" s="2"/>
      <c r="D97" s="2"/>
      <c r="E97" s="2"/>
      <c r="F97" s="2"/>
      <c r="G97" s="2"/>
      <c r="H97" s="2"/>
      <c r="I97" s="2"/>
      <c r="J97" s="2"/>
      <c r="K97" s="2"/>
      <c r="L97" s="2"/>
      <c r="M97" s="2"/>
      <c r="N97" s="2"/>
      <c r="O97" s="2"/>
      <c r="P97" s="2"/>
      <c r="Q97" s="2"/>
      <c r="R97" s="2"/>
      <c r="S97" s="2"/>
      <c r="T97" s="2"/>
      <c r="U97" s="2"/>
      <c r="V97" s="2"/>
      <c r="X97" s="2"/>
      <c r="Y97" s="2"/>
    </row>
    <row r="98" spans="2:25" ht="16" x14ac:dyDescent="0.2">
      <c r="B98" s="51" t="s">
        <v>390</v>
      </c>
      <c r="C98" s="8"/>
      <c r="D98" s="8"/>
      <c r="E98" s="8"/>
      <c r="F98" s="8"/>
      <c r="G98" s="8"/>
      <c r="H98" s="8"/>
      <c r="I98" s="8"/>
      <c r="J98" s="8"/>
      <c r="K98" s="8"/>
      <c r="L98" s="8"/>
      <c r="M98" s="8"/>
      <c r="N98" s="8"/>
      <c r="O98" s="8"/>
      <c r="P98" s="8"/>
      <c r="Q98" s="8"/>
      <c r="R98" s="8"/>
      <c r="S98" s="8"/>
      <c r="T98" s="8"/>
      <c r="U98" s="8"/>
      <c r="V98" s="8"/>
    </row>
    <row r="99" spans="2:25" x14ac:dyDescent="0.2">
      <c r="B99" s="8" t="s">
        <v>391</v>
      </c>
      <c r="C99" s="8"/>
      <c r="D99" s="8"/>
      <c r="E99" s="8"/>
      <c r="F99" s="8"/>
      <c r="G99" s="8"/>
      <c r="H99" s="8"/>
      <c r="I99" s="8"/>
      <c r="J99" s="8"/>
      <c r="K99" s="8"/>
      <c r="L99" s="8"/>
      <c r="M99" s="8"/>
      <c r="N99" s="8"/>
      <c r="O99" s="8"/>
      <c r="P99" s="8"/>
      <c r="Q99" s="8"/>
      <c r="R99" s="8"/>
      <c r="S99" s="8"/>
      <c r="T99" s="8"/>
      <c r="U99" s="8"/>
      <c r="V99" s="8"/>
    </row>
    <row r="100" spans="2:25" x14ac:dyDescent="0.2">
      <c r="B100" s="8" t="s">
        <v>392</v>
      </c>
      <c r="C100" s="8"/>
      <c r="D100" s="8"/>
      <c r="E100" s="8"/>
      <c r="F100" s="8"/>
      <c r="G100" s="8"/>
      <c r="H100" s="8"/>
      <c r="I100" s="8"/>
      <c r="J100" s="8"/>
      <c r="K100" s="8"/>
      <c r="L100" s="8"/>
      <c r="M100" s="8"/>
      <c r="N100" s="8"/>
      <c r="O100" s="8"/>
      <c r="P100" s="8"/>
      <c r="Q100" s="8"/>
      <c r="R100" s="8"/>
      <c r="S100" s="8"/>
      <c r="T100" s="8"/>
      <c r="U100" s="8"/>
      <c r="V100" s="8"/>
    </row>
    <row r="101" spans="2:25" x14ac:dyDescent="0.2">
      <c r="B101" s="8" t="s">
        <v>393</v>
      </c>
      <c r="C101" s="8"/>
      <c r="D101" s="8"/>
      <c r="E101" s="8"/>
      <c r="F101" s="8"/>
      <c r="G101" s="8"/>
      <c r="H101" s="8"/>
      <c r="I101" s="8"/>
      <c r="J101" s="8"/>
      <c r="K101" s="8"/>
      <c r="L101" s="8"/>
      <c r="M101" s="8"/>
      <c r="N101" s="8"/>
      <c r="O101" s="8"/>
      <c r="P101" s="8"/>
      <c r="Q101" s="8"/>
      <c r="R101" s="8"/>
      <c r="S101" s="8"/>
      <c r="T101" s="8"/>
      <c r="U101" s="8"/>
      <c r="V101" s="8"/>
    </row>
    <row r="102" spans="2:25" x14ac:dyDescent="0.2">
      <c r="B102" s="8" t="s">
        <v>394</v>
      </c>
      <c r="C102" s="8"/>
      <c r="D102" s="8"/>
      <c r="E102" s="8"/>
      <c r="F102" s="8"/>
      <c r="G102" s="8"/>
      <c r="H102" s="8"/>
      <c r="I102" s="8"/>
      <c r="J102" s="8"/>
      <c r="K102" s="8"/>
      <c r="L102" s="8"/>
      <c r="M102" s="8"/>
      <c r="N102" s="8"/>
      <c r="O102" s="8"/>
      <c r="P102" s="8"/>
      <c r="Q102" s="8"/>
      <c r="R102" s="8"/>
      <c r="S102" s="8"/>
      <c r="T102" s="8"/>
      <c r="U102" s="8"/>
      <c r="V102" s="8"/>
    </row>
    <row r="103" spans="2:25" x14ac:dyDescent="0.2">
      <c r="B103" s="8" t="s">
        <v>395</v>
      </c>
      <c r="C103" s="8"/>
      <c r="D103" s="8"/>
      <c r="E103" s="8"/>
      <c r="F103" s="8"/>
      <c r="G103" s="8"/>
      <c r="H103" s="8"/>
      <c r="I103" s="8"/>
      <c r="J103" s="8"/>
      <c r="K103" s="8"/>
      <c r="L103" s="8"/>
      <c r="M103" s="8"/>
      <c r="N103" s="8"/>
      <c r="O103" s="8"/>
      <c r="P103" s="8"/>
      <c r="Q103" s="8"/>
      <c r="R103" s="8"/>
      <c r="S103" s="8"/>
      <c r="T103" s="8"/>
      <c r="U103" s="8"/>
      <c r="V103" s="8"/>
    </row>
    <row r="104" spans="2:25" x14ac:dyDescent="0.2">
      <c r="B104" s="8" t="s">
        <v>396</v>
      </c>
      <c r="C104" s="8"/>
      <c r="D104" s="8"/>
      <c r="E104" s="8"/>
      <c r="F104" s="8"/>
      <c r="G104" s="8"/>
      <c r="H104" s="8"/>
      <c r="I104" s="8"/>
      <c r="J104" s="8"/>
      <c r="K104" s="8"/>
      <c r="L104" s="8"/>
      <c r="M104" s="8"/>
      <c r="N104" s="8"/>
      <c r="O104" s="8"/>
      <c r="P104" s="8"/>
      <c r="Q104" s="8"/>
      <c r="R104" s="8"/>
      <c r="S104" s="8"/>
      <c r="T104" s="8"/>
      <c r="U104" s="8"/>
      <c r="V104" s="8"/>
    </row>
    <row r="105" spans="2:25" x14ac:dyDescent="0.2">
      <c r="B105" s="8" t="s">
        <v>397</v>
      </c>
      <c r="C105" s="8"/>
      <c r="D105" s="8"/>
      <c r="E105" s="8"/>
      <c r="F105" s="8"/>
      <c r="G105" s="8"/>
      <c r="H105" s="8"/>
      <c r="I105" s="8"/>
      <c r="J105" s="8"/>
      <c r="K105" s="8"/>
      <c r="L105" s="8"/>
      <c r="M105" s="8"/>
      <c r="N105" s="8"/>
      <c r="O105" s="8"/>
      <c r="P105" s="8"/>
      <c r="Q105" s="8"/>
      <c r="R105" s="8"/>
      <c r="S105" s="8"/>
      <c r="T105" s="8"/>
      <c r="U105" s="8"/>
      <c r="V105" s="8"/>
    </row>
    <row r="106" spans="2:25" x14ac:dyDescent="0.2">
      <c r="B106" s="8"/>
      <c r="C106" s="8"/>
      <c r="D106" s="8"/>
      <c r="E106" s="8"/>
      <c r="F106" s="8"/>
      <c r="G106" s="8"/>
      <c r="H106" s="8"/>
      <c r="I106" s="8"/>
      <c r="J106" s="8"/>
      <c r="K106" s="8"/>
      <c r="L106" s="8"/>
      <c r="M106" s="8"/>
      <c r="N106" s="8"/>
      <c r="O106" s="8"/>
      <c r="P106" s="8"/>
      <c r="Q106" s="8"/>
      <c r="R106" s="8"/>
      <c r="S106" s="8"/>
      <c r="T106" s="8"/>
      <c r="U106" s="8"/>
      <c r="V106" s="8"/>
    </row>
    <row r="107" spans="2:25" ht="16" x14ac:dyDescent="0.2">
      <c r="B107" s="51" t="s">
        <v>398</v>
      </c>
      <c r="C107" s="8"/>
      <c r="D107" s="8"/>
      <c r="E107" s="8"/>
      <c r="F107" s="8"/>
      <c r="G107" s="8"/>
      <c r="H107" s="8"/>
      <c r="I107" s="8"/>
      <c r="J107" s="8"/>
      <c r="K107" s="8"/>
      <c r="L107" s="8"/>
      <c r="M107" s="8"/>
      <c r="N107" s="8"/>
      <c r="O107" s="8"/>
      <c r="P107" s="8"/>
      <c r="Q107" s="8"/>
      <c r="R107" s="8"/>
      <c r="S107" s="8"/>
      <c r="T107" s="8"/>
      <c r="U107" s="8"/>
      <c r="V107" s="8"/>
    </row>
    <row r="108" spans="2:25" x14ac:dyDescent="0.2">
      <c r="B108" s="8" t="s">
        <v>399</v>
      </c>
      <c r="C108" s="8"/>
      <c r="D108" s="8"/>
      <c r="E108" s="8"/>
      <c r="F108" s="8"/>
      <c r="G108" s="8"/>
      <c r="H108" s="8"/>
      <c r="I108" s="8"/>
      <c r="J108" s="8"/>
      <c r="K108" s="8"/>
      <c r="L108" s="8"/>
      <c r="M108" s="8"/>
      <c r="N108" s="8"/>
      <c r="O108" s="8"/>
      <c r="P108" s="8"/>
      <c r="Q108" s="8"/>
      <c r="R108" s="8"/>
      <c r="S108" s="8"/>
      <c r="T108" s="8"/>
      <c r="U108" s="8"/>
      <c r="V108" s="8"/>
    </row>
    <row r="109" spans="2:25" x14ac:dyDescent="0.2">
      <c r="B109" s="8" t="s">
        <v>400</v>
      </c>
      <c r="C109" s="8"/>
      <c r="D109" s="8"/>
      <c r="E109" s="8"/>
      <c r="F109" s="8"/>
      <c r="G109" s="8"/>
      <c r="H109" s="8"/>
      <c r="I109" s="8"/>
      <c r="J109" s="8"/>
      <c r="K109" s="8"/>
      <c r="L109" s="8"/>
      <c r="M109" s="8"/>
      <c r="N109" s="8"/>
      <c r="O109" s="8"/>
      <c r="P109" s="8"/>
      <c r="Q109" s="8"/>
      <c r="R109" s="8"/>
      <c r="S109" s="8"/>
      <c r="T109" s="8"/>
      <c r="U109" s="8"/>
      <c r="V109" s="8"/>
    </row>
    <row r="110" spans="2:25" x14ac:dyDescent="0.2">
      <c r="B110" s="8" t="s">
        <v>401</v>
      </c>
      <c r="C110" s="8"/>
      <c r="D110" s="8"/>
      <c r="E110" s="8"/>
      <c r="F110" s="8"/>
      <c r="G110" s="8"/>
      <c r="H110" s="8"/>
      <c r="I110" s="8"/>
      <c r="J110" s="8"/>
      <c r="K110" s="8"/>
      <c r="L110" s="8"/>
      <c r="M110" s="8"/>
      <c r="N110" s="8"/>
      <c r="O110" s="8"/>
      <c r="P110" s="8"/>
      <c r="Q110" s="8"/>
      <c r="R110" s="8"/>
      <c r="S110" s="8"/>
      <c r="T110" s="8"/>
      <c r="U110" s="8"/>
      <c r="V110" s="8"/>
    </row>
    <row r="111" spans="2:25" x14ac:dyDescent="0.2">
      <c r="B111" s="8" t="s">
        <v>402</v>
      </c>
      <c r="C111" s="8"/>
      <c r="D111" s="8"/>
      <c r="E111" s="8"/>
      <c r="F111" s="8"/>
      <c r="G111" s="8"/>
      <c r="H111" s="8"/>
      <c r="I111" s="8"/>
      <c r="J111" s="8"/>
      <c r="K111" s="8"/>
      <c r="L111" s="8"/>
      <c r="M111" s="8"/>
      <c r="N111" s="8"/>
      <c r="O111" s="8"/>
      <c r="P111" s="8"/>
      <c r="Q111" s="8"/>
      <c r="R111" s="8"/>
      <c r="S111" s="8"/>
      <c r="T111" s="8"/>
      <c r="U111" s="8"/>
      <c r="V111" s="8"/>
    </row>
    <row r="112" spans="2:25" x14ac:dyDescent="0.2">
      <c r="B112" s="8"/>
      <c r="C112" s="8"/>
      <c r="D112" s="8"/>
      <c r="E112" s="8"/>
      <c r="F112" s="8"/>
      <c r="G112" s="8"/>
      <c r="H112" s="8"/>
      <c r="I112" s="8"/>
      <c r="J112" s="8"/>
      <c r="K112" s="8"/>
      <c r="L112" s="8"/>
      <c r="M112" s="8"/>
      <c r="N112" s="8"/>
      <c r="O112" s="8"/>
      <c r="P112" s="8"/>
      <c r="Q112" s="8"/>
      <c r="R112" s="8"/>
      <c r="S112" s="8"/>
      <c r="T112" s="8"/>
      <c r="U112" s="8"/>
      <c r="V112" s="8"/>
    </row>
    <row r="113" spans="2:25" ht="15" customHeight="1" x14ac:dyDescent="0.2">
      <c r="B113" s="322" t="s">
        <v>403</v>
      </c>
      <c r="C113" s="322"/>
      <c r="D113" s="322"/>
      <c r="E113" s="322"/>
      <c r="F113" s="322"/>
      <c r="G113" s="322"/>
      <c r="H113" s="322"/>
      <c r="I113" s="322"/>
      <c r="J113" s="322"/>
      <c r="K113" s="322"/>
      <c r="L113" s="322"/>
      <c r="M113" s="322"/>
      <c r="N113" s="322"/>
      <c r="O113" s="322"/>
      <c r="P113" s="322"/>
      <c r="Q113" s="322"/>
      <c r="R113" s="322"/>
      <c r="S113" s="322"/>
      <c r="T113" s="322"/>
      <c r="U113" s="322"/>
      <c r="V113" s="322"/>
      <c r="W113" s="54"/>
      <c r="X113" s="54"/>
      <c r="Y113" s="54"/>
    </row>
    <row r="114" spans="2:25" x14ac:dyDescent="0.2">
      <c r="B114" s="322"/>
      <c r="C114" s="322"/>
      <c r="D114" s="322"/>
      <c r="E114" s="322"/>
      <c r="F114" s="322"/>
      <c r="G114" s="322"/>
      <c r="H114" s="322"/>
      <c r="I114" s="322"/>
      <c r="J114" s="322"/>
      <c r="K114" s="322"/>
      <c r="L114" s="322"/>
      <c r="M114" s="322"/>
      <c r="N114" s="322"/>
      <c r="O114" s="322"/>
      <c r="P114" s="322"/>
      <c r="Q114" s="322"/>
      <c r="R114" s="322"/>
      <c r="S114" s="322"/>
      <c r="T114" s="322"/>
      <c r="U114" s="322"/>
      <c r="V114" s="322"/>
      <c r="W114" s="54"/>
      <c r="X114" s="54"/>
      <c r="Y114" s="54"/>
    </row>
    <row r="115" spans="2:25" x14ac:dyDescent="0.2">
      <c r="B115" s="322"/>
      <c r="C115" s="322"/>
      <c r="D115" s="322"/>
      <c r="E115" s="322"/>
      <c r="F115" s="322"/>
      <c r="G115" s="322"/>
      <c r="H115" s="322"/>
      <c r="I115" s="322"/>
      <c r="J115" s="322"/>
      <c r="K115" s="322"/>
      <c r="L115" s="322"/>
      <c r="M115" s="322"/>
      <c r="N115" s="322"/>
      <c r="O115" s="322"/>
      <c r="P115" s="322"/>
      <c r="Q115" s="322"/>
      <c r="R115" s="322"/>
      <c r="S115" s="322"/>
      <c r="T115" s="322"/>
      <c r="U115" s="322"/>
      <c r="V115" s="322"/>
      <c r="W115" s="54"/>
      <c r="X115" s="54"/>
      <c r="Y115" s="54"/>
    </row>
    <row r="116" spans="2:25" x14ac:dyDescent="0.2">
      <c r="B116" s="322"/>
      <c r="C116" s="322"/>
      <c r="D116" s="322"/>
      <c r="E116" s="322"/>
      <c r="F116" s="322"/>
      <c r="G116" s="322"/>
      <c r="H116" s="322"/>
      <c r="I116" s="322"/>
      <c r="J116" s="322"/>
      <c r="K116" s="322"/>
      <c r="L116" s="322"/>
      <c r="M116" s="322"/>
      <c r="N116" s="322"/>
      <c r="O116" s="322"/>
      <c r="P116" s="322"/>
      <c r="Q116" s="322"/>
      <c r="R116" s="322"/>
      <c r="S116" s="322"/>
      <c r="T116" s="322"/>
      <c r="U116" s="322"/>
      <c r="V116" s="322"/>
      <c r="W116" s="54"/>
      <c r="X116" s="54"/>
      <c r="Y116" s="54"/>
    </row>
    <row r="117" spans="2:25" x14ac:dyDescent="0.2">
      <c r="B117" s="322"/>
      <c r="C117" s="322"/>
      <c r="D117" s="322"/>
      <c r="E117" s="322"/>
      <c r="F117" s="322"/>
      <c r="G117" s="322"/>
      <c r="H117" s="322"/>
      <c r="I117" s="322"/>
      <c r="J117" s="322"/>
      <c r="K117" s="322"/>
      <c r="L117" s="322"/>
      <c r="M117" s="322"/>
      <c r="N117" s="322"/>
      <c r="O117" s="322"/>
      <c r="P117" s="322"/>
      <c r="Q117" s="322"/>
      <c r="R117" s="322"/>
      <c r="S117" s="322"/>
      <c r="T117" s="322"/>
      <c r="U117" s="322"/>
      <c r="V117" s="322"/>
      <c r="W117" s="54"/>
      <c r="X117" s="54"/>
      <c r="Y117" s="54"/>
    </row>
  </sheetData>
  <mergeCells count="25">
    <mergeCell ref="B71:V75"/>
    <mergeCell ref="B78:V82"/>
    <mergeCell ref="B85:V89"/>
    <mergeCell ref="B92:V96"/>
    <mergeCell ref="B113:V117"/>
    <mergeCell ref="B65:V68"/>
    <mergeCell ref="R11:S11"/>
    <mergeCell ref="R12:S12"/>
    <mergeCell ref="M13:N13"/>
    <mergeCell ref="R13:S13"/>
    <mergeCell ref="D14:G14"/>
    <mergeCell ref="I14:L14"/>
    <mergeCell ref="N14:Q14"/>
    <mergeCell ref="S14:V14"/>
    <mergeCell ref="B54:V59"/>
    <mergeCell ref="M7:N7"/>
    <mergeCell ref="R7:S7"/>
    <mergeCell ref="R9:S9"/>
    <mergeCell ref="R10:S10"/>
    <mergeCell ref="B6:G6"/>
    <mergeCell ref="B1:C1"/>
    <mergeCell ref="H1:I1"/>
    <mergeCell ref="M1:N1"/>
    <mergeCell ref="R1:S1"/>
    <mergeCell ref="B3:V5"/>
  </mergeCells>
  <hyperlinks>
    <hyperlink ref="B6" r:id="rId1" xr:uid="{EF9160F4-44CD-E845-B98C-EE19FC84882F}"/>
  </hyperlinks>
  <pageMargins left="0.7" right="0.7" top="0.75" bottom="0.75" header="0.3" footer="0.3"/>
  <pageSetup orientation="portrait" horizontalDpi="200" verticalDpi="20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90576-E5DB-6544-8431-D437DF3C24FE}">
  <dimension ref="A1:AF65"/>
  <sheetViews>
    <sheetView showGridLines="0" zoomScale="134" workbookViewId="0">
      <selection activeCell="J11" sqref="J11"/>
    </sheetView>
  </sheetViews>
  <sheetFormatPr baseColWidth="10" defaultColWidth="8.796875" defaultRowHeight="15" x14ac:dyDescent="0.2"/>
  <cols>
    <col min="1" max="1" width="3.59765625" style="55" customWidth="1"/>
    <col min="2" max="2" width="6.796875" style="55" customWidth="1"/>
    <col min="3" max="3" width="3.59765625" style="55" customWidth="1"/>
    <col min="4" max="6" width="9.59765625" style="55" customWidth="1"/>
    <col min="7" max="7" width="3.59765625" style="55" customWidth="1"/>
    <col min="8" max="10" width="9.59765625" style="55" customWidth="1"/>
    <col min="11" max="11" width="3.59765625" style="55" customWidth="1"/>
    <col min="12" max="14" width="9.59765625" style="55" customWidth="1"/>
    <col min="15" max="15" width="3.59765625" style="55" customWidth="1"/>
    <col min="16" max="18" width="9.59765625" style="55" customWidth="1"/>
    <col min="19" max="19" width="3.59765625" style="55" customWidth="1"/>
    <col min="20" max="22" width="9.59765625" style="55" customWidth="1"/>
    <col min="23" max="23" width="13.3984375" style="55" bestFit="1" customWidth="1"/>
    <col min="24" max="24" width="3.59765625" style="55" customWidth="1"/>
    <col min="25" max="25" width="8.796875" style="55"/>
    <col min="26" max="26" width="3.59765625" style="55" customWidth="1"/>
    <col min="27" max="30" width="12.19921875" style="55" customWidth="1"/>
    <col min="31" max="31" width="3.59765625" style="55" customWidth="1"/>
    <col min="32" max="16384" width="8.796875" style="55"/>
  </cols>
  <sheetData>
    <row r="1" spans="1:32" x14ac:dyDescent="0.2">
      <c r="A1" s="33"/>
      <c r="B1" s="33"/>
      <c r="C1" s="33"/>
      <c r="D1" s="33"/>
      <c r="E1" s="12"/>
      <c r="F1" s="33"/>
      <c r="G1" s="33"/>
      <c r="H1" s="33"/>
      <c r="I1" s="33"/>
      <c r="J1" s="33"/>
      <c r="K1" s="33"/>
      <c r="L1" s="33"/>
      <c r="M1" s="33"/>
      <c r="N1" s="33"/>
      <c r="O1" s="33"/>
      <c r="P1" s="33"/>
      <c r="Q1" s="33"/>
      <c r="R1" s="33"/>
      <c r="S1" s="33"/>
      <c r="T1" s="33"/>
      <c r="U1" s="33"/>
      <c r="V1" s="33"/>
      <c r="W1" s="33"/>
      <c r="X1" s="33"/>
      <c r="Y1" s="33"/>
      <c r="Z1" s="33"/>
      <c r="AA1" s="33"/>
      <c r="AB1" s="33"/>
      <c r="AC1" s="33"/>
      <c r="AD1" s="33"/>
      <c r="AE1" s="33"/>
      <c r="AF1" s="33"/>
    </row>
    <row r="2" spans="1:32" x14ac:dyDescent="0.2">
      <c r="A2" s="33"/>
      <c r="B2" s="33"/>
      <c r="C2" s="33"/>
      <c r="D2" s="33"/>
      <c r="E2" s="12" t="s">
        <v>26</v>
      </c>
      <c r="F2" s="33"/>
      <c r="G2" s="33"/>
      <c r="H2" s="33"/>
      <c r="I2" s="33"/>
      <c r="J2" s="33"/>
      <c r="K2" s="33"/>
      <c r="L2" s="33"/>
      <c r="M2" s="33"/>
      <c r="N2" s="33"/>
      <c r="O2" s="33"/>
      <c r="P2" s="33"/>
      <c r="Q2" s="33"/>
      <c r="R2" s="33"/>
      <c r="S2" s="33"/>
      <c r="T2" s="33"/>
      <c r="U2" s="33"/>
      <c r="V2" s="33"/>
      <c r="W2" s="15"/>
      <c r="X2" s="33"/>
      <c r="Y2" s="33"/>
      <c r="Z2" s="33"/>
      <c r="AA2" s="33"/>
      <c r="AB2" s="33"/>
      <c r="AC2" s="33"/>
      <c r="AD2" s="33"/>
      <c r="AE2" s="33"/>
      <c r="AF2" s="33"/>
    </row>
    <row r="3" spans="1:32" x14ac:dyDescent="0.2">
      <c r="A3" s="33"/>
      <c r="B3" s="33"/>
      <c r="C3" s="33"/>
      <c r="D3" s="33"/>
      <c r="E3" s="33"/>
      <c r="F3" s="33"/>
      <c r="G3" s="33"/>
      <c r="H3" s="33"/>
      <c r="I3" s="33"/>
      <c r="J3" s="33"/>
      <c r="K3" s="33"/>
      <c r="L3" s="33"/>
      <c r="M3" s="33"/>
      <c r="N3" s="33"/>
      <c r="O3" s="33"/>
      <c r="P3" s="33"/>
      <c r="Q3" s="33"/>
      <c r="R3" s="33"/>
      <c r="S3" s="33"/>
      <c r="T3" s="56"/>
      <c r="U3" s="33"/>
      <c r="V3" s="33"/>
      <c r="W3" s="33"/>
      <c r="X3" s="33"/>
      <c r="Y3" s="33"/>
      <c r="Z3" s="33"/>
      <c r="AA3" s="33"/>
      <c r="AB3" s="33"/>
      <c r="AC3" s="33"/>
      <c r="AD3" s="33"/>
      <c r="AE3" s="33"/>
      <c r="AF3" s="33"/>
    </row>
    <row r="4" spans="1:32" x14ac:dyDescent="0.2">
      <c r="A4" s="33"/>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row>
    <row r="5" spans="1:32" x14ac:dyDescent="0.2">
      <c r="A5" s="33"/>
      <c r="B5" s="33"/>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row>
    <row r="6" spans="1:32" ht="19" x14ac:dyDescent="0.25">
      <c r="A6" s="33"/>
      <c r="B6" s="13" t="s">
        <v>12</v>
      </c>
      <c r="C6" s="13"/>
      <c r="D6" s="13"/>
      <c r="E6" s="13"/>
      <c r="F6" s="13"/>
      <c r="G6" s="13"/>
      <c r="H6" s="13"/>
      <c r="I6" s="13"/>
      <c r="J6" s="13"/>
      <c r="K6" s="13"/>
      <c r="L6" s="13"/>
      <c r="M6" s="13"/>
      <c r="N6" s="13"/>
      <c r="O6" s="13"/>
      <c r="P6" s="13"/>
      <c r="Q6" s="13"/>
      <c r="R6" s="13"/>
      <c r="S6" s="13"/>
      <c r="T6" s="13"/>
      <c r="U6" s="13"/>
      <c r="V6" s="13"/>
      <c r="W6" s="13"/>
      <c r="X6" s="13"/>
      <c r="Y6" s="33"/>
      <c r="Z6" s="57"/>
      <c r="AA6" s="58" t="s">
        <v>404</v>
      </c>
      <c r="AB6" s="59"/>
      <c r="AC6" s="59"/>
      <c r="AD6" s="59"/>
      <c r="AE6" s="57"/>
      <c r="AF6" s="33"/>
    </row>
    <row r="7" spans="1:32" x14ac:dyDescent="0.2">
      <c r="A7" s="33"/>
      <c r="B7" s="34" t="s">
        <v>405</v>
      </c>
      <c r="C7" s="34"/>
      <c r="D7" s="34"/>
      <c r="E7" s="34"/>
      <c r="F7" s="34"/>
      <c r="G7" s="34"/>
      <c r="H7" s="34"/>
      <c r="I7" s="34"/>
      <c r="J7" s="34"/>
      <c r="K7" s="34"/>
      <c r="L7" s="34"/>
      <c r="M7" s="34"/>
      <c r="N7" s="34"/>
      <c r="O7" s="34"/>
      <c r="P7" s="34"/>
      <c r="Q7" s="34"/>
      <c r="R7" s="34"/>
      <c r="S7" s="34"/>
      <c r="T7" s="34"/>
      <c r="U7" s="34"/>
      <c r="V7" s="34"/>
      <c r="W7" s="34"/>
      <c r="X7" s="34"/>
      <c r="Y7" s="33"/>
      <c r="Z7" s="60"/>
      <c r="AA7" s="61" t="s">
        <v>406</v>
      </c>
      <c r="AB7" s="61"/>
      <c r="AC7" s="61"/>
      <c r="AD7" s="61"/>
      <c r="AE7" s="61"/>
      <c r="AF7" s="33"/>
    </row>
    <row r="8" spans="1:32" x14ac:dyDescent="0.2">
      <c r="A8" s="33"/>
      <c r="B8" s="34" t="s">
        <v>407</v>
      </c>
      <c r="C8" s="34"/>
      <c r="D8" s="34"/>
      <c r="E8" s="34"/>
      <c r="F8" s="34"/>
      <c r="G8" s="34"/>
      <c r="H8" s="34"/>
      <c r="I8" s="34"/>
      <c r="J8" s="34"/>
      <c r="K8" s="34"/>
      <c r="L8" s="34"/>
      <c r="M8" s="34"/>
      <c r="N8" s="34"/>
      <c r="O8" s="34"/>
      <c r="P8" s="34"/>
      <c r="Q8" s="34"/>
      <c r="R8" s="34"/>
      <c r="S8" s="34"/>
      <c r="T8" s="34"/>
      <c r="U8" s="34"/>
      <c r="V8" s="34"/>
      <c r="W8" s="34"/>
      <c r="X8" s="34"/>
      <c r="Y8" s="33"/>
      <c r="Z8" s="60"/>
      <c r="AA8" s="61" t="s">
        <v>408</v>
      </c>
      <c r="AB8" s="61"/>
      <c r="AC8" s="61"/>
      <c r="AD8" s="61"/>
      <c r="AE8" s="61"/>
      <c r="AF8" s="33"/>
    </row>
    <row r="9" spans="1:32" ht="16" thickBot="1" x14ac:dyDescent="0.25">
      <c r="A9" s="33"/>
      <c r="B9" s="33"/>
      <c r="C9" s="33"/>
      <c r="D9" s="33"/>
      <c r="E9" s="33"/>
      <c r="F9" s="33"/>
      <c r="G9" s="33"/>
      <c r="H9" s="33"/>
      <c r="I9" s="33"/>
      <c r="J9" s="33"/>
      <c r="K9" s="33"/>
      <c r="L9" s="33"/>
      <c r="M9" s="33"/>
      <c r="N9" s="33"/>
      <c r="O9" s="33"/>
      <c r="P9" s="33"/>
      <c r="Q9" s="33"/>
      <c r="R9" s="33"/>
      <c r="S9" s="33"/>
      <c r="T9" s="33"/>
      <c r="U9" s="33"/>
      <c r="V9" s="33"/>
      <c r="W9" s="33"/>
      <c r="X9" s="33"/>
      <c r="Y9" s="33"/>
      <c r="Z9" s="60"/>
      <c r="AA9" s="61" t="s">
        <v>409</v>
      </c>
      <c r="AB9" s="61"/>
      <c r="AC9" s="61"/>
      <c r="AD9" s="61"/>
      <c r="AE9" s="61"/>
      <c r="AF9" s="33"/>
    </row>
    <row r="10" spans="1:32" x14ac:dyDescent="0.2">
      <c r="A10" s="33"/>
      <c r="B10" s="62" t="s">
        <v>410</v>
      </c>
      <c r="C10" s="63"/>
      <c r="D10" s="63"/>
      <c r="E10" s="64"/>
      <c r="F10" s="33"/>
      <c r="G10" s="33"/>
      <c r="H10" s="33"/>
      <c r="I10" s="33"/>
      <c r="J10" s="33"/>
      <c r="K10" s="33"/>
      <c r="L10" s="33"/>
      <c r="M10" s="33"/>
      <c r="N10" s="33"/>
      <c r="O10" s="33"/>
      <c r="P10" s="33"/>
      <c r="Q10" s="33"/>
      <c r="R10" s="34"/>
      <c r="S10" s="34"/>
      <c r="T10" s="34"/>
      <c r="U10" s="34"/>
      <c r="V10" s="34"/>
      <c r="W10" s="34"/>
      <c r="X10" s="34"/>
      <c r="Y10" s="33"/>
      <c r="Z10" s="60"/>
      <c r="AA10" s="65" t="s">
        <v>411</v>
      </c>
      <c r="AB10" s="66"/>
      <c r="AC10" s="66"/>
      <c r="AD10" s="66"/>
      <c r="AE10" s="66"/>
      <c r="AF10" s="33"/>
    </row>
    <row r="11" spans="1:32" x14ac:dyDescent="0.2">
      <c r="A11" s="33"/>
      <c r="B11" s="67" t="s">
        <v>412</v>
      </c>
      <c r="C11" s="68"/>
      <c r="D11" s="69"/>
      <c r="E11" s="70"/>
      <c r="F11" s="33"/>
      <c r="G11" s="33"/>
      <c r="H11" s="33"/>
      <c r="I11" s="33"/>
      <c r="J11" s="33"/>
      <c r="K11" s="33"/>
      <c r="L11" s="33"/>
      <c r="M11" s="33"/>
      <c r="N11" s="33"/>
      <c r="O11" s="33"/>
      <c r="P11" s="33"/>
      <c r="Q11" s="33"/>
      <c r="R11" s="33"/>
      <c r="S11" s="33"/>
      <c r="T11" s="33"/>
      <c r="U11" s="33"/>
      <c r="V11" s="33"/>
      <c r="W11" s="33"/>
      <c r="X11" s="33"/>
      <c r="Y11" s="33"/>
      <c r="Z11" s="60"/>
      <c r="AA11" s="66" t="s">
        <v>413</v>
      </c>
      <c r="AB11" s="66"/>
      <c r="AC11" s="66"/>
      <c r="AD11" s="66"/>
      <c r="AE11" s="66"/>
      <c r="AF11" s="33"/>
    </row>
    <row r="12" spans="1:32" x14ac:dyDescent="0.2">
      <c r="A12" s="33"/>
      <c r="B12" s="67" t="s">
        <v>414</v>
      </c>
      <c r="C12" s="68"/>
      <c r="D12" s="69"/>
      <c r="E12" s="70"/>
      <c r="F12" s="33"/>
      <c r="G12" s="33"/>
      <c r="H12" s="33"/>
      <c r="I12" s="33"/>
      <c r="J12" s="33"/>
      <c r="K12" s="33"/>
      <c r="L12" s="33"/>
      <c r="M12" s="33"/>
      <c r="N12" s="33"/>
      <c r="O12" s="33"/>
      <c r="P12" s="33"/>
      <c r="Q12" s="33"/>
      <c r="R12" s="33"/>
      <c r="S12" s="71"/>
      <c r="T12" s="72"/>
      <c r="U12" s="72"/>
      <c r="V12" s="72"/>
      <c r="W12" s="72"/>
      <c r="X12" s="73"/>
      <c r="Y12" s="33"/>
      <c r="Z12" s="60"/>
      <c r="AA12" s="66" t="s">
        <v>415</v>
      </c>
      <c r="AB12" s="66"/>
      <c r="AC12" s="66"/>
      <c r="AD12" s="66"/>
      <c r="AE12" s="66"/>
      <c r="AF12" s="33"/>
    </row>
    <row r="13" spans="1:32" x14ac:dyDescent="0.2">
      <c r="A13" s="33"/>
      <c r="B13" s="74" t="s">
        <v>141</v>
      </c>
      <c r="C13" s="69"/>
      <c r="D13" s="198">
        <f>SUM('Frequency &amp; Severity Prediction'!$P:$P)</f>
        <v>67</v>
      </c>
      <c r="E13" s="70"/>
      <c r="F13" s="33"/>
      <c r="G13" s="33"/>
      <c r="H13" s="33"/>
      <c r="I13" s="33"/>
      <c r="J13" s="33"/>
      <c r="K13" s="33"/>
      <c r="L13" s="33"/>
      <c r="M13" s="33"/>
      <c r="N13" s="33"/>
      <c r="O13" s="33"/>
      <c r="P13" s="33"/>
      <c r="Q13" s="33"/>
      <c r="R13" s="33"/>
      <c r="S13" s="75"/>
      <c r="T13" s="76" t="s">
        <v>416</v>
      </c>
      <c r="U13" s="76"/>
      <c r="V13" s="76"/>
      <c r="W13" s="76"/>
      <c r="X13" s="77"/>
      <c r="Y13" s="33"/>
      <c r="Z13" s="60"/>
      <c r="AA13" s="78"/>
      <c r="AB13" s="78"/>
      <c r="AC13" s="78"/>
      <c r="AD13" s="78"/>
      <c r="AE13" s="60"/>
      <c r="AF13" s="33"/>
    </row>
    <row r="14" spans="1:32" x14ac:dyDescent="0.2">
      <c r="A14" s="33"/>
      <c r="B14" s="74" t="s">
        <v>143</v>
      </c>
      <c r="C14" s="69"/>
      <c r="D14" s="198">
        <f>SUM('Frequency &amp; Severity Prediction'!$Q:$Q)</f>
        <v>14.499999999999996</v>
      </c>
      <c r="E14" s="70"/>
      <c r="F14" s="33"/>
      <c r="G14" s="33"/>
      <c r="H14" s="33"/>
      <c r="I14" s="33"/>
      <c r="J14" s="33"/>
      <c r="K14" s="33"/>
      <c r="L14" s="33"/>
      <c r="M14" s="33"/>
      <c r="N14" s="33"/>
      <c r="O14" s="33"/>
      <c r="P14" s="33"/>
      <c r="Q14" s="33"/>
      <c r="R14" s="33"/>
      <c r="S14" s="75"/>
      <c r="T14" s="76" t="s">
        <v>417</v>
      </c>
      <c r="U14" s="76"/>
      <c r="V14" s="76"/>
      <c r="W14" s="76"/>
      <c r="X14" s="77"/>
      <c r="Y14" s="33"/>
      <c r="Z14" s="60"/>
      <c r="AA14" s="79" t="s">
        <v>418</v>
      </c>
      <c r="AB14" s="79"/>
      <c r="AC14" s="79"/>
      <c r="AD14" s="79"/>
      <c r="AE14" s="79"/>
      <c r="AF14" s="33"/>
    </row>
    <row r="15" spans="1:32" x14ac:dyDescent="0.2">
      <c r="A15" s="33"/>
      <c r="B15" s="74" t="s">
        <v>145</v>
      </c>
      <c r="C15" s="69"/>
      <c r="D15" s="198">
        <f>SUM('Frequency &amp; Severity Prediction'!$R:$R)</f>
        <v>7.4999999999999964</v>
      </c>
      <c r="E15" s="70"/>
      <c r="F15" s="33"/>
      <c r="G15" s="33"/>
      <c r="H15" s="33"/>
      <c r="I15" s="33"/>
      <c r="J15" s="33"/>
      <c r="K15" s="33"/>
      <c r="L15" s="33"/>
      <c r="M15" s="33"/>
      <c r="N15" s="33"/>
      <c r="O15" s="33"/>
      <c r="P15" s="33"/>
      <c r="Q15" s="33"/>
      <c r="R15" s="33"/>
      <c r="S15" s="75"/>
      <c r="T15" s="76" t="s">
        <v>419</v>
      </c>
      <c r="U15" s="76"/>
      <c r="V15" s="76"/>
      <c r="W15" s="76"/>
      <c r="X15" s="77"/>
      <c r="Y15" s="33"/>
      <c r="Z15" s="60"/>
      <c r="AA15" s="79" t="s">
        <v>420</v>
      </c>
      <c r="AB15" s="79"/>
      <c r="AC15" s="79"/>
      <c r="AD15" s="79"/>
      <c r="AE15" s="79"/>
      <c r="AF15" s="33"/>
    </row>
    <row r="16" spans="1:32" ht="16" thickBot="1" x14ac:dyDescent="0.25">
      <c r="A16" s="33"/>
      <c r="B16" s="80"/>
      <c r="C16" s="81"/>
      <c r="D16" s="81"/>
      <c r="E16" s="82"/>
      <c r="F16" s="33"/>
      <c r="G16" s="33"/>
      <c r="H16" s="33"/>
      <c r="I16" s="33"/>
      <c r="J16" s="33"/>
      <c r="K16" s="33"/>
      <c r="L16" s="33"/>
      <c r="M16" s="33"/>
      <c r="N16" s="33"/>
      <c r="O16" s="33"/>
      <c r="P16" s="33"/>
      <c r="Q16" s="33"/>
      <c r="R16" s="33"/>
      <c r="S16" s="75"/>
      <c r="T16" s="76" t="s">
        <v>421</v>
      </c>
      <c r="U16" s="83"/>
      <c r="V16" s="83"/>
      <c r="W16" s="83"/>
      <c r="X16" s="77"/>
      <c r="Y16" s="33"/>
      <c r="Z16" s="60"/>
      <c r="AA16" s="84"/>
      <c r="AB16" s="84"/>
      <c r="AC16" s="84"/>
      <c r="AD16" s="84"/>
      <c r="AE16" s="84"/>
      <c r="AF16" s="33"/>
    </row>
    <row r="17" spans="1:32" x14ac:dyDescent="0.2">
      <c r="A17" s="33"/>
      <c r="B17" s="33"/>
      <c r="C17" s="33"/>
      <c r="D17" s="33"/>
      <c r="E17" s="33"/>
      <c r="F17" s="33"/>
      <c r="G17" s="33"/>
      <c r="H17" s="135" t="s">
        <v>253</v>
      </c>
      <c r="I17" s="135"/>
      <c r="J17" s="135"/>
      <c r="L17" s="135" t="s">
        <v>254</v>
      </c>
      <c r="M17" s="135"/>
      <c r="N17" s="135"/>
      <c r="O17" s="33"/>
      <c r="P17" s="33"/>
      <c r="Q17" s="33"/>
      <c r="R17" s="33"/>
      <c r="S17" s="75"/>
      <c r="T17" s="83"/>
      <c r="U17" s="83"/>
      <c r="V17" s="83"/>
      <c r="W17" s="83"/>
      <c r="X17" s="77"/>
      <c r="Y17" s="33"/>
      <c r="Z17" s="60"/>
      <c r="AA17" s="79" t="s">
        <v>422</v>
      </c>
      <c r="AB17" s="79"/>
      <c r="AC17" s="79"/>
      <c r="AD17" s="79"/>
      <c r="AE17" s="79"/>
      <c r="AF17" s="33"/>
    </row>
    <row r="18" spans="1:32" x14ac:dyDescent="0.2">
      <c r="A18" s="33"/>
      <c r="B18" s="85"/>
      <c r="C18" s="85"/>
      <c r="D18" s="326" t="s">
        <v>423</v>
      </c>
      <c r="E18" s="326"/>
      <c r="F18" s="326"/>
      <c r="G18" s="86"/>
      <c r="H18" s="326" t="s">
        <v>346</v>
      </c>
      <c r="I18" s="326"/>
      <c r="J18" s="326"/>
      <c r="K18" s="86"/>
      <c r="L18" s="326" t="s">
        <v>348</v>
      </c>
      <c r="M18" s="326"/>
      <c r="N18" s="326"/>
      <c r="O18" s="35"/>
      <c r="P18" s="326" t="s">
        <v>350</v>
      </c>
      <c r="Q18" s="326"/>
      <c r="R18" s="326"/>
      <c r="S18" s="87"/>
      <c r="T18" s="88"/>
      <c r="U18" s="88"/>
      <c r="V18" s="88"/>
      <c r="W18" s="88"/>
      <c r="X18" s="77"/>
      <c r="Y18" s="33"/>
      <c r="Z18" s="60"/>
      <c r="AA18" s="79" t="s">
        <v>424</v>
      </c>
      <c r="AB18" s="79"/>
      <c r="AC18" s="79"/>
      <c r="AD18" s="79"/>
      <c r="AE18" s="79"/>
      <c r="AF18" s="33"/>
    </row>
    <row r="19" spans="1:32" x14ac:dyDescent="0.2">
      <c r="A19" s="33"/>
      <c r="B19" s="85"/>
      <c r="C19" s="85"/>
      <c r="D19" s="326" t="s">
        <v>345</v>
      </c>
      <c r="E19" s="326"/>
      <c r="F19" s="326"/>
      <c r="G19" s="86"/>
      <c r="H19" s="326" t="s">
        <v>347</v>
      </c>
      <c r="I19" s="326"/>
      <c r="J19" s="326"/>
      <c r="K19" s="86"/>
      <c r="L19" s="326" t="s">
        <v>349</v>
      </c>
      <c r="M19" s="326"/>
      <c r="N19" s="326"/>
      <c r="O19" s="35"/>
      <c r="P19" s="326" t="s">
        <v>351</v>
      </c>
      <c r="Q19" s="326"/>
      <c r="R19" s="326"/>
      <c r="S19" s="87"/>
      <c r="T19" s="323" t="s">
        <v>425</v>
      </c>
      <c r="U19" s="323"/>
      <c r="V19" s="323"/>
      <c r="W19" s="323"/>
      <c r="X19" s="77"/>
      <c r="Y19" s="33"/>
      <c r="Z19" s="60"/>
      <c r="AA19" s="79" t="s">
        <v>426</v>
      </c>
      <c r="AB19" s="79"/>
      <c r="AC19" s="79"/>
      <c r="AD19" s="79"/>
      <c r="AE19" s="79"/>
      <c r="AF19" s="33"/>
    </row>
    <row r="20" spans="1:32" x14ac:dyDescent="0.2">
      <c r="A20" s="33"/>
      <c r="B20" s="86" t="s">
        <v>264</v>
      </c>
      <c r="C20" s="85"/>
      <c r="D20" s="89" t="s">
        <v>141</v>
      </c>
      <c r="E20" s="89" t="s">
        <v>143</v>
      </c>
      <c r="F20" s="89" t="s">
        <v>145</v>
      </c>
      <c r="G20" s="86"/>
      <c r="H20" s="89" t="s">
        <v>141</v>
      </c>
      <c r="I20" s="89" t="s">
        <v>143</v>
      </c>
      <c r="J20" s="89" t="s">
        <v>145</v>
      </c>
      <c r="K20" s="86"/>
      <c r="L20" s="89" t="s">
        <v>141</v>
      </c>
      <c r="M20" s="89" t="s">
        <v>143</v>
      </c>
      <c r="N20" s="89" t="s">
        <v>145</v>
      </c>
      <c r="O20" s="86"/>
      <c r="P20" s="89" t="s">
        <v>141</v>
      </c>
      <c r="Q20" s="89" t="s">
        <v>143</v>
      </c>
      <c r="R20" s="89" t="s">
        <v>145</v>
      </c>
      <c r="S20" s="90"/>
      <c r="T20" s="89" t="str">
        <f>D18</f>
        <v>SSP1‒ 2.6</v>
      </c>
      <c r="U20" s="89" t="str">
        <f>H18</f>
        <v>SSP2‒3.4</v>
      </c>
      <c r="V20" s="89" t="str">
        <f>L18</f>
        <v>SSP3‒6.0</v>
      </c>
      <c r="W20" s="89" t="str">
        <f>P18</f>
        <v>SSP5‒Baseline</v>
      </c>
      <c r="X20" s="77"/>
      <c r="Y20" s="33"/>
      <c r="Z20" s="60"/>
      <c r="AA20" s="79" t="s">
        <v>427</v>
      </c>
      <c r="AB20" s="79"/>
      <c r="AC20" s="79"/>
      <c r="AD20" s="79"/>
      <c r="AE20" s="79"/>
      <c r="AF20" s="33"/>
    </row>
    <row r="21" spans="1:32" x14ac:dyDescent="0.2">
      <c r="A21" s="33"/>
      <c r="B21" s="33">
        <v>2020</v>
      </c>
      <c r="C21" s="33"/>
      <c r="D21" s="91">
        <f>ROUND($D$13,3)</f>
        <v>67</v>
      </c>
      <c r="E21" s="91">
        <f>ROUND($D$14,3)</f>
        <v>14.5</v>
      </c>
      <c r="F21" s="91">
        <f>ROUND($D$15,3)</f>
        <v>7.5</v>
      </c>
      <c r="G21" s="91"/>
      <c r="H21" s="91">
        <f>ROUND($D$13,3)</f>
        <v>67</v>
      </c>
      <c r="I21" s="91">
        <f>ROUND($D$14,3)</f>
        <v>14.5</v>
      </c>
      <c r="J21" s="91">
        <f>ROUND($D$15,3)</f>
        <v>7.5</v>
      </c>
      <c r="K21" s="91"/>
      <c r="L21" s="91">
        <f>ROUND($D$13,3)</f>
        <v>67</v>
      </c>
      <c r="M21" s="91">
        <f>ROUND($D$14,3)</f>
        <v>14.5</v>
      </c>
      <c r="N21" s="91">
        <f>ROUND($D$15,3)</f>
        <v>7.5</v>
      </c>
      <c r="O21" s="92"/>
      <c r="P21" s="91">
        <f>ROUND($D$13,3)</f>
        <v>67</v>
      </c>
      <c r="Q21" s="91">
        <f>ROUND($D$14,3)</f>
        <v>14.5</v>
      </c>
      <c r="R21" s="91">
        <f>ROUND($D$15,3)</f>
        <v>7.5</v>
      </c>
      <c r="S21" s="90"/>
      <c r="T21" s="93">
        <f>ROUND(('SSP Scenarios'!D19/'SSP Scenarios'!D$19)^2,5)</f>
        <v>1</v>
      </c>
      <c r="U21" s="93">
        <f>ROUND(('SSP Scenarios'!E19/'SSP Scenarios'!E$19)^2,5)</f>
        <v>1</v>
      </c>
      <c r="V21" s="93">
        <f>ROUND(('SSP Scenarios'!F19/'SSP Scenarios'!F$19)^2,5)</f>
        <v>1</v>
      </c>
      <c r="W21" s="93">
        <f>ROUND(('SSP Scenarios'!G19/'SSP Scenarios'!G$19)^2,5)</f>
        <v>1</v>
      </c>
      <c r="X21" s="77"/>
      <c r="Y21" s="33"/>
      <c r="Z21" s="60"/>
      <c r="AA21" s="79" t="s">
        <v>428</v>
      </c>
      <c r="AB21" s="79"/>
      <c r="AC21" s="79"/>
      <c r="AD21" s="79"/>
      <c r="AE21" s="79"/>
      <c r="AF21" s="33"/>
    </row>
    <row r="22" spans="1:32" x14ac:dyDescent="0.2">
      <c r="A22" s="33"/>
      <c r="B22" s="57">
        <v>2030</v>
      </c>
      <c r="C22" s="57"/>
      <c r="D22" s="94">
        <f t="shared" ref="D22:F34" si="0">ROUND(D$21*$T22,3)</f>
        <v>74.296000000000006</v>
      </c>
      <c r="E22" s="94">
        <f t="shared" si="0"/>
        <v>16.079000000000001</v>
      </c>
      <c r="F22" s="94">
        <f t="shared" si="0"/>
        <v>8.3170000000000002</v>
      </c>
      <c r="G22" s="94"/>
      <c r="H22" s="94">
        <f t="shared" ref="H22:J34" si="1">ROUND(H$21*$U22,3)</f>
        <v>75.272000000000006</v>
      </c>
      <c r="I22" s="94">
        <f t="shared" si="1"/>
        <v>16.29</v>
      </c>
      <c r="J22" s="94">
        <f t="shared" si="1"/>
        <v>8.4260000000000002</v>
      </c>
      <c r="K22" s="94"/>
      <c r="L22" s="94">
        <f>ROUND(L$21*$V22,3)</f>
        <v>77.495999999999995</v>
      </c>
      <c r="M22" s="94">
        <f>ROUND(M$21*$V22,3)</f>
        <v>16.771000000000001</v>
      </c>
      <c r="N22" s="94">
        <f>ROUND(N$21*$V22,3)</f>
        <v>8.6750000000000007</v>
      </c>
      <c r="O22" s="95"/>
      <c r="P22" s="94">
        <f>ROUND(P$21*$W22,3)</f>
        <v>78.893000000000001</v>
      </c>
      <c r="Q22" s="94">
        <f>ROUND(Q$21*$W22,3)</f>
        <v>17.074000000000002</v>
      </c>
      <c r="R22" s="94">
        <f>ROUND(R$21*$W22,3)</f>
        <v>8.8309999999999995</v>
      </c>
      <c r="S22" s="90"/>
      <c r="T22" s="96">
        <f>ROUND(('SSP Scenarios'!D20/'SSP Scenarios'!D$19)^2,5)</f>
        <v>1.1089</v>
      </c>
      <c r="U22" s="96">
        <f>ROUND(('SSP Scenarios'!E20/'SSP Scenarios'!E$19)^2,5)</f>
        <v>1.1234599999999999</v>
      </c>
      <c r="V22" s="96">
        <f>ROUND(('SSP Scenarios'!F20/'SSP Scenarios'!F$19)^2,5)</f>
        <v>1.15665</v>
      </c>
      <c r="W22" s="96">
        <f>ROUND(('SSP Scenarios'!G20/'SSP Scenarios'!G$19)^2,5)</f>
        <v>1.1775</v>
      </c>
      <c r="X22" s="77"/>
      <c r="Y22" s="33"/>
      <c r="Z22" s="60"/>
      <c r="AA22" s="79" t="s">
        <v>429</v>
      </c>
      <c r="AB22" s="79"/>
      <c r="AC22" s="79"/>
      <c r="AD22" s="79"/>
      <c r="AE22" s="79"/>
      <c r="AF22" s="33"/>
    </row>
    <row r="23" spans="1:32" x14ac:dyDescent="0.2">
      <c r="A23" s="33"/>
      <c r="B23" s="33">
        <f>B22+10</f>
        <v>2040</v>
      </c>
      <c r="C23" s="33"/>
      <c r="D23" s="91">
        <f t="shared" si="0"/>
        <v>79.754000000000005</v>
      </c>
      <c r="E23" s="91">
        <f t="shared" si="0"/>
        <v>17.260000000000002</v>
      </c>
      <c r="F23" s="91">
        <f t="shared" si="0"/>
        <v>8.9280000000000008</v>
      </c>
      <c r="G23" s="91"/>
      <c r="H23" s="91">
        <f t="shared" si="1"/>
        <v>83.638999999999996</v>
      </c>
      <c r="I23" s="91">
        <f t="shared" si="1"/>
        <v>18.100999999999999</v>
      </c>
      <c r="J23" s="91">
        <f t="shared" si="1"/>
        <v>9.3629999999999995</v>
      </c>
      <c r="K23" s="91"/>
      <c r="L23" s="91">
        <f t="shared" ref="L23:N34" si="2">ROUND(L$21*$V23,3)</f>
        <v>88.977000000000004</v>
      </c>
      <c r="M23" s="91">
        <f t="shared" si="2"/>
        <v>19.256</v>
      </c>
      <c r="N23" s="91">
        <f t="shared" si="2"/>
        <v>9.9600000000000009</v>
      </c>
      <c r="O23" s="92"/>
      <c r="P23" s="91">
        <f t="shared" ref="P23:R34" si="3">ROUND(P$21*$W23,3)</f>
        <v>96.087000000000003</v>
      </c>
      <c r="Q23" s="91">
        <f t="shared" si="3"/>
        <v>20.795000000000002</v>
      </c>
      <c r="R23" s="91">
        <f t="shared" si="3"/>
        <v>10.756</v>
      </c>
      <c r="S23" s="90"/>
      <c r="T23" s="93">
        <f>ROUND(('SSP Scenarios'!D21/'SSP Scenarios'!D$19)^2,5)</f>
        <v>1.1903600000000001</v>
      </c>
      <c r="U23" s="93">
        <f>ROUND(('SSP Scenarios'!E21/'SSP Scenarios'!E$19)^2,5)</f>
        <v>1.24834</v>
      </c>
      <c r="V23" s="93">
        <f>ROUND(('SSP Scenarios'!F21/'SSP Scenarios'!F$19)^2,5)</f>
        <v>1.32802</v>
      </c>
      <c r="W23" s="93">
        <f>ROUND(('SSP Scenarios'!G21/'SSP Scenarios'!G$19)^2,5)</f>
        <v>1.43414</v>
      </c>
      <c r="X23" s="77"/>
      <c r="Y23" s="33"/>
      <c r="Z23" s="60"/>
      <c r="AA23" s="79"/>
      <c r="AB23" s="79"/>
      <c r="AC23" s="79"/>
      <c r="AD23" s="79"/>
      <c r="AE23" s="79"/>
      <c r="AF23" s="33"/>
    </row>
    <row r="24" spans="1:32" x14ac:dyDescent="0.2">
      <c r="A24" s="33"/>
      <c r="B24" s="57">
        <f t="shared" ref="B24:B34" si="4">B23+10</f>
        <v>2050</v>
      </c>
      <c r="C24" s="57"/>
      <c r="D24" s="94">
        <f t="shared" si="0"/>
        <v>82.744</v>
      </c>
      <c r="E24" s="94">
        <f t="shared" si="0"/>
        <v>17.907</v>
      </c>
      <c r="F24" s="94">
        <f t="shared" si="0"/>
        <v>9.2620000000000005</v>
      </c>
      <c r="G24" s="94"/>
      <c r="H24" s="94">
        <f t="shared" si="1"/>
        <v>91.090999999999994</v>
      </c>
      <c r="I24" s="94">
        <f t="shared" si="1"/>
        <v>19.713999999999999</v>
      </c>
      <c r="J24" s="94">
        <f t="shared" si="1"/>
        <v>10.196999999999999</v>
      </c>
      <c r="K24" s="94"/>
      <c r="L24" s="94">
        <f t="shared" si="2"/>
        <v>100.747</v>
      </c>
      <c r="M24" s="94">
        <f t="shared" si="2"/>
        <v>21.803000000000001</v>
      </c>
      <c r="N24" s="94">
        <f t="shared" si="2"/>
        <v>11.278</v>
      </c>
      <c r="O24" s="95"/>
      <c r="P24" s="94">
        <f t="shared" si="3"/>
        <v>120.553</v>
      </c>
      <c r="Q24" s="94">
        <f t="shared" si="3"/>
        <v>26.09</v>
      </c>
      <c r="R24" s="94">
        <f t="shared" si="3"/>
        <v>13.494999999999999</v>
      </c>
      <c r="S24" s="90"/>
      <c r="T24" s="96">
        <f>ROUND(('SSP Scenarios'!D22/'SSP Scenarios'!D$19)^2,5)</f>
        <v>1.23499</v>
      </c>
      <c r="U24" s="96">
        <f>ROUND(('SSP Scenarios'!E22/'SSP Scenarios'!E$19)^2,5)</f>
        <v>1.3595699999999999</v>
      </c>
      <c r="V24" s="96">
        <f>ROUND(('SSP Scenarios'!F22/'SSP Scenarios'!F$19)^2,5)</f>
        <v>1.5036799999999999</v>
      </c>
      <c r="W24" s="96">
        <f>ROUND(('SSP Scenarios'!G22/'SSP Scenarios'!G$19)^2,5)</f>
        <v>1.7992999999999999</v>
      </c>
      <c r="X24" s="77"/>
      <c r="Y24" s="33"/>
      <c r="Z24" s="60"/>
      <c r="AA24" s="79" t="s">
        <v>430</v>
      </c>
      <c r="AB24" s="79"/>
      <c r="AC24" s="79"/>
      <c r="AD24" s="79"/>
      <c r="AE24" s="79"/>
      <c r="AF24" s="33"/>
    </row>
    <row r="25" spans="1:32" x14ac:dyDescent="0.2">
      <c r="A25" s="33"/>
      <c r="B25" s="33">
        <f t="shared" si="4"/>
        <v>2060</v>
      </c>
      <c r="C25" s="33"/>
      <c r="D25" s="91">
        <f t="shared" si="0"/>
        <v>83.54</v>
      </c>
      <c r="E25" s="91">
        <f t="shared" si="0"/>
        <v>18.079999999999998</v>
      </c>
      <c r="F25" s="91">
        <f t="shared" si="0"/>
        <v>9.3520000000000003</v>
      </c>
      <c r="G25" s="91"/>
      <c r="H25" s="91">
        <f t="shared" si="1"/>
        <v>96.543000000000006</v>
      </c>
      <c r="I25" s="91">
        <f t="shared" si="1"/>
        <v>20.893999999999998</v>
      </c>
      <c r="J25" s="91">
        <f t="shared" si="1"/>
        <v>10.807</v>
      </c>
      <c r="K25" s="91"/>
      <c r="L25" s="91">
        <f t="shared" si="2"/>
        <v>113.547</v>
      </c>
      <c r="M25" s="91">
        <f t="shared" si="2"/>
        <v>24.574000000000002</v>
      </c>
      <c r="N25" s="91">
        <f t="shared" si="2"/>
        <v>12.71</v>
      </c>
      <c r="O25" s="92"/>
      <c r="P25" s="91">
        <f t="shared" si="3"/>
        <v>155.56399999999999</v>
      </c>
      <c r="Q25" s="91">
        <f t="shared" si="3"/>
        <v>33.667000000000002</v>
      </c>
      <c r="R25" s="91">
        <f t="shared" si="3"/>
        <v>17.414000000000001</v>
      </c>
      <c r="S25" s="90"/>
      <c r="T25" s="93">
        <f>ROUND(('SSP Scenarios'!D23/'SSP Scenarios'!D$19)^2,5)</f>
        <v>1.2468699999999999</v>
      </c>
      <c r="U25" s="93">
        <f>ROUND(('SSP Scenarios'!E23/'SSP Scenarios'!E$19)^2,5)</f>
        <v>1.4409400000000001</v>
      </c>
      <c r="V25" s="93">
        <f>ROUND(('SSP Scenarios'!F23/'SSP Scenarios'!F$19)^2,5)</f>
        <v>1.6947300000000001</v>
      </c>
      <c r="W25" s="93">
        <f>ROUND(('SSP Scenarios'!G23/'SSP Scenarios'!G$19)^2,5)</f>
        <v>2.32185</v>
      </c>
      <c r="X25" s="77"/>
      <c r="Y25" s="33"/>
      <c r="Z25" s="60"/>
      <c r="AA25" s="79" t="s">
        <v>431</v>
      </c>
      <c r="AB25" s="79"/>
      <c r="AC25" s="79"/>
      <c r="AD25" s="79"/>
      <c r="AE25" s="79"/>
      <c r="AF25" s="33"/>
    </row>
    <row r="26" spans="1:32" x14ac:dyDescent="0.2">
      <c r="A26" s="33"/>
      <c r="B26" s="57">
        <f t="shared" si="4"/>
        <v>2070</v>
      </c>
      <c r="C26" s="57"/>
      <c r="D26" s="94">
        <f t="shared" si="0"/>
        <v>82.725999999999999</v>
      </c>
      <c r="E26" s="94">
        <f t="shared" si="0"/>
        <v>17.902999999999999</v>
      </c>
      <c r="F26" s="94">
        <f t="shared" si="0"/>
        <v>9.26</v>
      </c>
      <c r="G26" s="94"/>
      <c r="H26" s="94">
        <f t="shared" si="1"/>
        <v>99.195999999999998</v>
      </c>
      <c r="I26" s="94">
        <f t="shared" si="1"/>
        <v>21.468</v>
      </c>
      <c r="J26" s="94">
        <f t="shared" si="1"/>
        <v>11.103999999999999</v>
      </c>
      <c r="K26" s="94"/>
      <c r="L26" s="94">
        <f t="shared" si="2"/>
        <v>126.684</v>
      </c>
      <c r="M26" s="94">
        <f t="shared" si="2"/>
        <v>27.417000000000002</v>
      </c>
      <c r="N26" s="94">
        <f t="shared" si="2"/>
        <v>14.180999999999999</v>
      </c>
      <c r="O26" s="95"/>
      <c r="P26" s="94">
        <f t="shared" si="3"/>
        <v>205.09899999999999</v>
      </c>
      <c r="Q26" s="94">
        <f t="shared" si="3"/>
        <v>44.387</v>
      </c>
      <c r="R26" s="94">
        <f t="shared" si="3"/>
        <v>22.959</v>
      </c>
      <c r="S26" s="90"/>
      <c r="T26" s="96">
        <f>ROUND(('SSP Scenarios'!D24/'SSP Scenarios'!D$19)^2,5)</f>
        <v>1.23472</v>
      </c>
      <c r="U26" s="96">
        <f>ROUND(('SSP Scenarios'!E24/'SSP Scenarios'!E$19)^2,5)</f>
        <v>1.48054</v>
      </c>
      <c r="V26" s="96">
        <f>ROUND(('SSP Scenarios'!F24/'SSP Scenarios'!F$19)^2,5)</f>
        <v>1.8908100000000001</v>
      </c>
      <c r="W26" s="96">
        <f>ROUND(('SSP Scenarios'!G24/'SSP Scenarios'!G$19)^2,5)</f>
        <v>3.0611799999999998</v>
      </c>
      <c r="X26" s="77"/>
      <c r="Y26" s="33"/>
      <c r="Z26" s="60"/>
      <c r="AA26" s="79"/>
      <c r="AB26" s="79"/>
      <c r="AC26" s="79"/>
      <c r="AD26" s="79"/>
      <c r="AE26" s="79"/>
      <c r="AF26" s="33"/>
    </row>
    <row r="27" spans="1:32" x14ac:dyDescent="0.2">
      <c r="A27" s="33"/>
      <c r="B27" s="33">
        <f t="shared" si="4"/>
        <v>2080</v>
      </c>
      <c r="C27" s="33"/>
      <c r="D27" s="91">
        <f t="shared" si="0"/>
        <v>80.308999999999997</v>
      </c>
      <c r="E27" s="91">
        <f t="shared" si="0"/>
        <v>17.38</v>
      </c>
      <c r="F27" s="91">
        <f t="shared" si="0"/>
        <v>8.99</v>
      </c>
      <c r="G27" s="91"/>
      <c r="H27" s="91">
        <f t="shared" si="1"/>
        <v>99.393000000000001</v>
      </c>
      <c r="I27" s="91">
        <f t="shared" si="1"/>
        <v>21.51</v>
      </c>
      <c r="J27" s="91">
        <f t="shared" si="1"/>
        <v>11.125999999999999</v>
      </c>
      <c r="K27" s="91"/>
      <c r="L27" s="91">
        <f t="shared" si="2"/>
        <v>138.63499999999999</v>
      </c>
      <c r="M27" s="91">
        <f t="shared" si="2"/>
        <v>30.003</v>
      </c>
      <c r="N27" s="91">
        <f t="shared" si="2"/>
        <v>15.519</v>
      </c>
      <c r="O27" s="92"/>
      <c r="P27" s="91">
        <f t="shared" si="3"/>
        <v>272.52800000000002</v>
      </c>
      <c r="Q27" s="91">
        <f t="shared" si="3"/>
        <v>58.98</v>
      </c>
      <c r="R27" s="91">
        <f t="shared" si="3"/>
        <v>30.507000000000001</v>
      </c>
      <c r="S27" s="90"/>
      <c r="T27" s="93">
        <f>ROUND(('SSP Scenarios'!D25/'SSP Scenarios'!D$19)^2,5)</f>
        <v>1.1986399999999999</v>
      </c>
      <c r="U27" s="93">
        <f>ROUND(('SSP Scenarios'!E25/'SSP Scenarios'!E$19)^2,5)</f>
        <v>1.4834799999999999</v>
      </c>
      <c r="V27" s="93">
        <f>ROUND(('SSP Scenarios'!F25/'SSP Scenarios'!F$19)^2,5)</f>
        <v>2.0691799999999998</v>
      </c>
      <c r="W27" s="93">
        <f>ROUND(('SSP Scenarios'!G25/'SSP Scenarios'!G$19)^2,5)</f>
        <v>4.0675800000000004</v>
      </c>
      <c r="X27" s="77"/>
      <c r="Y27" s="33"/>
      <c r="Z27" s="60"/>
      <c r="AA27" s="97"/>
      <c r="AB27" s="97" t="s">
        <v>141</v>
      </c>
      <c r="AC27" s="97" t="s">
        <v>143</v>
      </c>
      <c r="AD27" s="97" t="s">
        <v>145</v>
      </c>
      <c r="AE27" s="60"/>
      <c r="AF27" s="33"/>
    </row>
    <row r="28" spans="1:32" x14ac:dyDescent="0.2">
      <c r="A28" s="33"/>
      <c r="B28" s="57">
        <f t="shared" si="4"/>
        <v>2090</v>
      </c>
      <c r="C28" s="57"/>
      <c r="D28" s="94">
        <f t="shared" si="0"/>
        <v>76.543000000000006</v>
      </c>
      <c r="E28" s="94">
        <f t="shared" si="0"/>
        <v>16.565000000000001</v>
      </c>
      <c r="F28" s="94">
        <f t="shared" si="0"/>
        <v>8.5679999999999996</v>
      </c>
      <c r="G28" s="94"/>
      <c r="H28" s="94">
        <f t="shared" si="1"/>
        <v>97.796999999999997</v>
      </c>
      <c r="I28" s="94">
        <f t="shared" si="1"/>
        <v>21.164999999999999</v>
      </c>
      <c r="J28" s="94">
        <f t="shared" si="1"/>
        <v>10.946999999999999</v>
      </c>
      <c r="K28" s="94"/>
      <c r="L28" s="94">
        <f t="shared" si="2"/>
        <v>149.559</v>
      </c>
      <c r="M28" s="94">
        <f t="shared" si="2"/>
        <v>32.366999999999997</v>
      </c>
      <c r="N28" s="94">
        <f t="shared" si="2"/>
        <v>16.742000000000001</v>
      </c>
      <c r="O28" s="95"/>
      <c r="P28" s="94">
        <f t="shared" si="3"/>
        <v>357.51299999999998</v>
      </c>
      <c r="Q28" s="94">
        <f t="shared" si="3"/>
        <v>77.372</v>
      </c>
      <c r="R28" s="94">
        <f t="shared" si="3"/>
        <v>40.020000000000003</v>
      </c>
      <c r="S28" s="90"/>
      <c r="T28" s="96">
        <f>ROUND(('SSP Scenarios'!D26/'SSP Scenarios'!D$19)^2,5)</f>
        <v>1.1424300000000001</v>
      </c>
      <c r="U28" s="96">
        <f>ROUND(('SSP Scenarios'!E26/'SSP Scenarios'!E$19)^2,5)</f>
        <v>1.4596499999999999</v>
      </c>
      <c r="V28" s="96">
        <f>ROUND(('SSP Scenarios'!F26/'SSP Scenarios'!F$19)^2,5)</f>
        <v>2.2322299999999999</v>
      </c>
      <c r="W28" s="96">
        <f>ROUND(('SSP Scenarios'!G26/'SSP Scenarios'!G$19)^2,5)</f>
        <v>5.3360200000000004</v>
      </c>
      <c r="X28" s="77"/>
      <c r="Y28" s="33"/>
      <c r="Z28" s="60"/>
      <c r="AA28" s="98" t="s">
        <v>432</v>
      </c>
      <c r="AB28" s="99">
        <f>AVERAGE(AB33:AB63)</f>
        <v>5.967741935483871</v>
      </c>
      <c r="AC28" s="99">
        <f t="shared" ref="AC28:AD28" si="5">AVERAGE(AC33:AC63)</f>
        <v>1.6451612903225807</v>
      </c>
      <c r="AD28" s="99">
        <f t="shared" si="5"/>
        <v>0.61290322580645162</v>
      </c>
      <c r="AE28" s="60"/>
      <c r="AF28" s="33"/>
    </row>
    <row r="29" spans="1:32" x14ac:dyDescent="0.2">
      <c r="A29" s="33"/>
      <c r="B29" s="33">
        <f t="shared" si="4"/>
        <v>2100</v>
      </c>
      <c r="C29" s="33"/>
      <c r="D29" s="91">
        <f t="shared" si="0"/>
        <v>72.816000000000003</v>
      </c>
      <c r="E29" s="91">
        <f t="shared" si="0"/>
        <v>15.759</v>
      </c>
      <c r="F29" s="91">
        <f t="shared" si="0"/>
        <v>8.1509999999999998</v>
      </c>
      <c r="G29" s="91"/>
      <c r="H29" s="91">
        <f t="shared" si="1"/>
        <v>95.251000000000005</v>
      </c>
      <c r="I29" s="91">
        <f t="shared" si="1"/>
        <v>20.614000000000001</v>
      </c>
      <c r="J29" s="91">
        <f t="shared" si="1"/>
        <v>10.662000000000001</v>
      </c>
      <c r="K29" s="91"/>
      <c r="L29" s="91">
        <f t="shared" si="2"/>
        <v>160.27199999999999</v>
      </c>
      <c r="M29" s="91">
        <f t="shared" si="2"/>
        <v>34.686</v>
      </c>
      <c r="N29" s="91">
        <f t="shared" si="2"/>
        <v>17.940999999999999</v>
      </c>
      <c r="O29" s="92"/>
      <c r="P29" s="91">
        <f t="shared" si="3"/>
        <v>456.36599999999999</v>
      </c>
      <c r="Q29" s="91">
        <f t="shared" si="3"/>
        <v>98.766000000000005</v>
      </c>
      <c r="R29" s="91">
        <f t="shared" si="3"/>
        <v>51.085999999999999</v>
      </c>
      <c r="S29" s="90"/>
      <c r="T29" s="93">
        <f>ROUND(('SSP Scenarios'!D27/'SSP Scenarios'!D$19)^2,5)</f>
        <v>1.0868100000000001</v>
      </c>
      <c r="U29" s="93">
        <f>ROUND(('SSP Scenarios'!E27/'SSP Scenarios'!E$19)^2,5)</f>
        <v>1.4216599999999999</v>
      </c>
      <c r="V29" s="93">
        <f>ROUND(('SSP Scenarios'!F27/'SSP Scenarios'!F$19)^2,5)</f>
        <v>2.3921199999999998</v>
      </c>
      <c r="W29" s="93">
        <f>ROUND(('SSP Scenarios'!G27/'SSP Scenarios'!G$19)^2,5)</f>
        <v>6.8114400000000002</v>
      </c>
      <c r="X29" s="77"/>
      <c r="Y29" s="33"/>
      <c r="Z29" s="60"/>
      <c r="AA29" s="98" t="s">
        <v>433</v>
      </c>
      <c r="AB29" s="100">
        <f>ROUND(AB28,1)</f>
        <v>6</v>
      </c>
      <c r="AC29" s="100">
        <f t="shared" ref="AC29:AD29" si="6">ROUND(AC28,1)</f>
        <v>1.6</v>
      </c>
      <c r="AD29" s="100">
        <f t="shared" si="6"/>
        <v>0.6</v>
      </c>
      <c r="AE29" s="60"/>
      <c r="AF29" s="33"/>
    </row>
    <row r="30" spans="1:32" x14ac:dyDescent="0.2">
      <c r="A30" s="33"/>
      <c r="B30" s="57">
        <f t="shared" si="4"/>
        <v>2110</v>
      </c>
      <c r="C30" s="57"/>
      <c r="D30" s="94">
        <f t="shared" si="0"/>
        <v>69.183999999999997</v>
      </c>
      <c r="E30" s="94">
        <f t="shared" si="0"/>
        <v>14.973000000000001</v>
      </c>
      <c r="F30" s="94">
        <f t="shared" si="0"/>
        <v>7.7439999999999998</v>
      </c>
      <c r="G30" s="94"/>
      <c r="H30" s="94">
        <f t="shared" si="1"/>
        <v>92.739000000000004</v>
      </c>
      <c r="I30" s="94">
        <f t="shared" si="1"/>
        <v>20.07</v>
      </c>
      <c r="J30" s="94">
        <f t="shared" si="1"/>
        <v>10.381</v>
      </c>
      <c r="K30" s="94"/>
      <c r="L30" s="94">
        <f t="shared" si="2"/>
        <v>171.35499999999999</v>
      </c>
      <c r="M30" s="94">
        <f t="shared" si="2"/>
        <v>37.084000000000003</v>
      </c>
      <c r="N30" s="94">
        <f t="shared" si="2"/>
        <v>19.181000000000001</v>
      </c>
      <c r="O30" s="95"/>
      <c r="P30" s="94">
        <f t="shared" si="3"/>
        <v>567.27200000000005</v>
      </c>
      <c r="Q30" s="94">
        <f t="shared" si="3"/>
        <v>122.768</v>
      </c>
      <c r="R30" s="94">
        <f t="shared" si="3"/>
        <v>63.500999999999998</v>
      </c>
      <c r="S30" s="90"/>
      <c r="T30" s="96">
        <f>ROUND(('SSP Scenarios'!D28/'SSP Scenarios'!D$19)^2,5)</f>
        <v>1.0325899999999999</v>
      </c>
      <c r="U30" s="96">
        <f>ROUND(('SSP Scenarios'!E28/'SSP Scenarios'!E$19)^2,5)</f>
        <v>1.3841600000000001</v>
      </c>
      <c r="V30" s="96">
        <f>ROUND(('SSP Scenarios'!F28/'SSP Scenarios'!F$19)^2,5)</f>
        <v>2.5575299999999999</v>
      </c>
      <c r="W30" s="96">
        <f>ROUND(('SSP Scenarios'!G28/'SSP Scenarios'!G$19)^2,5)</f>
        <v>8.4667399999999997</v>
      </c>
      <c r="X30" s="77"/>
      <c r="Y30" s="33"/>
      <c r="Z30" s="60"/>
      <c r="AA30" s="101"/>
      <c r="AB30" s="102"/>
      <c r="AC30" s="102"/>
      <c r="AD30" s="102"/>
      <c r="AE30" s="60"/>
      <c r="AF30" s="33"/>
    </row>
    <row r="31" spans="1:32" x14ac:dyDescent="0.2">
      <c r="A31" s="33"/>
      <c r="B31" s="33">
        <f t="shared" si="4"/>
        <v>2120</v>
      </c>
      <c r="C31" s="33"/>
      <c r="D31" s="91">
        <f t="shared" si="0"/>
        <v>65.643000000000001</v>
      </c>
      <c r="E31" s="91">
        <f t="shared" si="0"/>
        <v>14.206</v>
      </c>
      <c r="F31" s="91">
        <f t="shared" si="0"/>
        <v>7.3479999999999999</v>
      </c>
      <c r="G31" s="91"/>
      <c r="H31" s="91">
        <f t="shared" si="1"/>
        <v>90.26</v>
      </c>
      <c r="I31" s="91">
        <f t="shared" si="1"/>
        <v>19.533999999999999</v>
      </c>
      <c r="J31" s="91">
        <f t="shared" si="1"/>
        <v>10.103999999999999</v>
      </c>
      <c r="K31" s="91"/>
      <c r="L31" s="91">
        <f t="shared" si="2"/>
        <v>182.80699999999999</v>
      </c>
      <c r="M31" s="91">
        <f t="shared" si="2"/>
        <v>39.563000000000002</v>
      </c>
      <c r="N31" s="91">
        <f t="shared" si="2"/>
        <v>20.463999999999999</v>
      </c>
      <c r="O31" s="92"/>
      <c r="P31" s="91">
        <f t="shared" si="3"/>
        <v>690.22799999999995</v>
      </c>
      <c r="Q31" s="91">
        <f t="shared" si="3"/>
        <v>149.37799999999999</v>
      </c>
      <c r="R31" s="91">
        <f t="shared" si="3"/>
        <v>77.263999999999996</v>
      </c>
      <c r="S31" s="90"/>
      <c r="T31" s="93">
        <f>ROUND(('SSP Scenarios'!D29/'SSP Scenarios'!D$19)^2,5)</f>
        <v>0.97974000000000006</v>
      </c>
      <c r="U31" s="93">
        <f>ROUND(('SSP Scenarios'!E29/'SSP Scenarios'!E$19)^2,5)</f>
        <v>1.34717</v>
      </c>
      <c r="V31" s="93">
        <f>ROUND(('SSP Scenarios'!F29/'SSP Scenarios'!F$19)^2,5)</f>
        <v>2.7284700000000002</v>
      </c>
      <c r="W31" s="93">
        <f>ROUND(('SSP Scenarios'!G29/'SSP Scenarios'!G$19)^2,5)</f>
        <v>10.301909999999999</v>
      </c>
      <c r="X31" s="77"/>
      <c r="Y31" s="33"/>
      <c r="Z31" s="60"/>
      <c r="AA31" s="103" t="s">
        <v>434</v>
      </c>
      <c r="AB31" s="104"/>
      <c r="AC31" s="104"/>
      <c r="AD31" s="104"/>
      <c r="AE31" s="60"/>
      <c r="AF31" s="33"/>
    </row>
    <row r="32" spans="1:32" x14ac:dyDescent="0.2">
      <c r="A32" s="33"/>
      <c r="B32" s="57">
        <f t="shared" si="4"/>
        <v>2130</v>
      </c>
      <c r="C32" s="57"/>
      <c r="D32" s="94">
        <f t="shared" si="0"/>
        <v>62.38</v>
      </c>
      <c r="E32" s="94">
        <f t="shared" si="0"/>
        <v>13.5</v>
      </c>
      <c r="F32" s="94">
        <f t="shared" si="0"/>
        <v>6.9829999999999997</v>
      </c>
      <c r="G32" s="94"/>
      <c r="H32" s="94">
        <f t="shared" si="1"/>
        <v>87.814999999999998</v>
      </c>
      <c r="I32" s="94">
        <f t="shared" si="1"/>
        <v>19.004999999999999</v>
      </c>
      <c r="J32" s="94">
        <f t="shared" si="1"/>
        <v>9.83</v>
      </c>
      <c r="K32" s="94"/>
      <c r="L32" s="94">
        <f t="shared" si="2"/>
        <v>194.63200000000001</v>
      </c>
      <c r="M32" s="94">
        <f t="shared" si="2"/>
        <v>42.122</v>
      </c>
      <c r="N32" s="94">
        <f t="shared" si="2"/>
        <v>21.786999999999999</v>
      </c>
      <c r="O32" s="95"/>
      <c r="P32" s="94">
        <f t="shared" si="3"/>
        <v>825.23599999999999</v>
      </c>
      <c r="Q32" s="94">
        <f t="shared" si="3"/>
        <v>178.596</v>
      </c>
      <c r="R32" s="94">
        <f t="shared" si="3"/>
        <v>92.376999999999995</v>
      </c>
      <c r="S32" s="90"/>
      <c r="T32" s="96">
        <f>ROUND(('SSP Scenarios'!D30/'SSP Scenarios'!D$19)^2,5)</f>
        <v>0.93103999999999998</v>
      </c>
      <c r="U32" s="96">
        <f>ROUND(('SSP Scenarios'!E30/'SSP Scenarios'!E$19)^2,5)</f>
        <v>1.31067</v>
      </c>
      <c r="V32" s="96">
        <f>ROUND(('SSP Scenarios'!F30/'SSP Scenarios'!F$19)^2,5)</f>
        <v>2.9049499999999999</v>
      </c>
      <c r="W32" s="96">
        <f>ROUND(('SSP Scenarios'!G30/'SSP Scenarios'!G$19)^2,5)</f>
        <v>12.31695</v>
      </c>
      <c r="X32" s="77"/>
      <c r="Y32" s="33"/>
      <c r="Z32" s="60"/>
      <c r="AA32" s="97"/>
      <c r="AB32" s="97" t="s">
        <v>141</v>
      </c>
      <c r="AC32" s="97" t="s">
        <v>143</v>
      </c>
      <c r="AD32" s="97" t="s">
        <v>145</v>
      </c>
      <c r="AE32" s="60"/>
      <c r="AF32" s="33"/>
    </row>
    <row r="33" spans="1:32" x14ac:dyDescent="0.2">
      <c r="A33" s="33"/>
      <c r="B33" s="33">
        <f t="shared" si="4"/>
        <v>2140</v>
      </c>
      <c r="C33" s="33"/>
      <c r="D33" s="91">
        <f t="shared" si="0"/>
        <v>62.38</v>
      </c>
      <c r="E33" s="91">
        <f t="shared" si="0"/>
        <v>13.5</v>
      </c>
      <c r="F33" s="91">
        <f t="shared" si="0"/>
        <v>6.9829999999999997</v>
      </c>
      <c r="G33" s="91"/>
      <c r="H33" s="91">
        <f t="shared" si="1"/>
        <v>85.403999999999996</v>
      </c>
      <c r="I33" s="91">
        <f t="shared" si="1"/>
        <v>18.483000000000001</v>
      </c>
      <c r="J33" s="91">
        <f t="shared" si="1"/>
        <v>9.56</v>
      </c>
      <c r="K33" s="91"/>
      <c r="L33" s="91">
        <f t="shared" si="2"/>
        <v>206.82599999999999</v>
      </c>
      <c r="M33" s="91">
        <f t="shared" si="2"/>
        <v>44.761000000000003</v>
      </c>
      <c r="N33" s="91">
        <f t="shared" si="2"/>
        <v>23.152000000000001</v>
      </c>
      <c r="O33" s="92"/>
      <c r="P33" s="91">
        <f t="shared" si="3"/>
        <v>972.29399999999998</v>
      </c>
      <c r="Q33" s="91">
        <f t="shared" si="3"/>
        <v>210.422</v>
      </c>
      <c r="R33" s="91">
        <f t="shared" si="3"/>
        <v>108.839</v>
      </c>
      <c r="S33" s="90"/>
      <c r="T33" s="93">
        <f>ROUND(('SSP Scenarios'!D31/'SSP Scenarios'!D$19)^2,5)</f>
        <v>0.93103999999999998</v>
      </c>
      <c r="U33" s="93">
        <f>ROUND(('SSP Scenarios'!E31/'SSP Scenarios'!E$19)^2,5)</f>
        <v>1.27468</v>
      </c>
      <c r="V33" s="93">
        <f>ROUND(('SSP Scenarios'!F31/'SSP Scenarios'!F$19)^2,5)</f>
        <v>3.0869499999999999</v>
      </c>
      <c r="W33" s="93">
        <f>ROUND(('SSP Scenarios'!G31/'SSP Scenarios'!G$19)^2,5)</f>
        <v>14.511850000000001</v>
      </c>
      <c r="X33" s="77"/>
      <c r="Y33" s="33"/>
      <c r="Z33" s="60"/>
      <c r="AA33" s="104">
        <v>1990</v>
      </c>
      <c r="AB33" s="102">
        <v>9</v>
      </c>
      <c r="AC33" s="102">
        <v>4</v>
      </c>
      <c r="AD33" s="102">
        <v>0</v>
      </c>
      <c r="AE33" s="60"/>
      <c r="AF33" s="33"/>
    </row>
    <row r="34" spans="1:32" x14ac:dyDescent="0.2">
      <c r="A34" s="33"/>
      <c r="B34" s="57">
        <f t="shared" si="4"/>
        <v>2150</v>
      </c>
      <c r="C34" s="57"/>
      <c r="D34" s="94">
        <f t="shared" si="0"/>
        <v>62.38</v>
      </c>
      <c r="E34" s="94">
        <f t="shared" si="0"/>
        <v>13.5</v>
      </c>
      <c r="F34" s="94">
        <f t="shared" si="0"/>
        <v>6.9829999999999997</v>
      </c>
      <c r="G34" s="94"/>
      <c r="H34" s="94">
        <f t="shared" si="1"/>
        <v>83.025999999999996</v>
      </c>
      <c r="I34" s="94">
        <f t="shared" si="1"/>
        <v>17.968</v>
      </c>
      <c r="J34" s="94">
        <f t="shared" si="1"/>
        <v>9.2940000000000005</v>
      </c>
      <c r="K34" s="94"/>
      <c r="L34" s="94">
        <f t="shared" si="2"/>
        <v>219.39</v>
      </c>
      <c r="M34" s="94">
        <f t="shared" si="2"/>
        <v>47.48</v>
      </c>
      <c r="N34" s="94">
        <f t="shared" si="2"/>
        <v>24.559000000000001</v>
      </c>
      <c r="O34" s="95"/>
      <c r="P34" s="94">
        <f t="shared" si="3"/>
        <v>1131.404</v>
      </c>
      <c r="Q34" s="94">
        <f t="shared" si="3"/>
        <v>244.85599999999999</v>
      </c>
      <c r="R34" s="94">
        <f t="shared" si="3"/>
        <v>126.65</v>
      </c>
      <c r="S34" s="90"/>
      <c r="T34" s="96">
        <f>ROUND(('SSP Scenarios'!D32/'SSP Scenarios'!D$19)^2,5)</f>
        <v>0.93103999999999998</v>
      </c>
      <c r="U34" s="96">
        <f>ROUND(('SSP Scenarios'!E32/'SSP Scenarios'!E$19)^2,5)</f>
        <v>1.23919</v>
      </c>
      <c r="V34" s="96">
        <f>ROUND(('SSP Scenarios'!F32/'SSP Scenarios'!F$19)^2,5)</f>
        <v>3.2744800000000001</v>
      </c>
      <c r="W34" s="96">
        <f>ROUND(('SSP Scenarios'!G32/'SSP Scenarios'!G$19)^2,5)</f>
        <v>16.88663</v>
      </c>
      <c r="X34" s="77"/>
      <c r="Y34" s="33"/>
      <c r="Z34" s="60"/>
      <c r="AA34" s="104">
        <v>1991</v>
      </c>
      <c r="AB34" s="102">
        <v>7</v>
      </c>
      <c r="AC34" s="102">
        <v>3</v>
      </c>
      <c r="AD34" s="102">
        <v>0</v>
      </c>
      <c r="AE34" s="60"/>
      <c r="AF34" s="33"/>
    </row>
    <row r="35" spans="1:32" x14ac:dyDescent="0.2">
      <c r="A35" s="33"/>
      <c r="B35" s="33"/>
      <c r="C35" s="33"/>
      <c r="D35" s="91"/>
      <c r="E35" s="91"/>
      <c r="F35" s="91"/>
      <c r="G35" s="91"/>
      <c r="H35" s="91"/>
      <c r="I35" s="91"/>
      <c r="J35" s="91"/>
      <c r="K35" s="91"/>
      <c r="L35" s="91"/>
      <c r="M35" s="91"/>
      <c r="N35" s="91"/>
      <c r="O35" s="92"/>
      <c r="P35" s="91"/>
      <c r="Q35" s="91"/>
      <c r="R35" s="91"/>
      <c r="S35" s="105"/>
      <c r="T35" s="106"/>
      <c r="U35" s="106"/>
      <c r="V35" s="106"/>
      <c r="W35" s="106"/>
      <c r="X35" s="107"/>
      <c r="Y35" s="33"/>
      <c r="Z35" s="60"/>
      <c r="AA35" s="104">
        <v>1992</v>
      </c>
      <c r="AB35" s="102">
        <v>7</v>
      </c>
      <c r="AC35" s="102">
        <v>3</v>
      </c>
      <c r="AD35" s="102">
        <v>0</v>
      </c>
      <c r="AE35" s="60"/>
      <c r="AF35" s="33"/>
    </row>
    <row r="36" spans="1:32" x14ac:dyDescent="0.2">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60"/>
      <c r="AA36" s="104">
        <v>1993</v>
      </c>
      <c r="AB36" s="102">
        <v>13</v>
      </c>
      <c r="AC36" s="102">
        <v>4</v>
      </c>
      <c r="AD36" s="102">
        <v>2</v>
      </c>
      <c r="AE36" s="60"/>
      <c r="AF36" s="33"/>
    </row>
    <row r="37" spans="1:32" x14ac:dyDescent="0.2">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60"/>
      <c r="AA37" s="104">
        <v>1994</v>
      </c>
      <c r="AB37" s="102">
        <v>16</v>
      </c>
      <c r="AC37" s="102">
        <v>3</v>
      </c>
      <c r="AD37" s="102">
        <v>0</v>
      </c>
      <c r="AE37" s="60"/>
      <c r="AF37" s="33"/>
    </row>
    <row r="38" spans="1:32" x14ac:dyDescent="0.2">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60"/>
      <c r="AA38" s="104">
        <v>1995</v>
      </c>
      <c r="AB38" s="102">
        <v>14</v>
      </c>
      <c r="AC38" s="102">
        <v>4</v>
      </c>
      <c r="AD38" s="102">
        <v>3</v>
      </c>
      <c r="AE38" s="60"/>
      <c r="AF38" s="33"/>
    </row>
    <row r="39" spans="1:32" x14ac:dyDescent="0.2">
      <c r="A39" s="33"/>
      <c r="B39" s="33"/>
      <c r="C39" s="33"/>
      <c r="D39" s="33"/>
      <c r="E39" s="33"/>
      <c r="F39" s="33"/>
      <c r="G39" s="33"/>
      <c r="H39" s="33"/>
      <c r="I39" s="33"/>
      <c r="J39" s="33"/>
      <c r="K39" s="33"/>
      <c r="L39" s="33"/>
      <c r="M39" s="33"/>
      <c r="N39" s="33"/>
      <c r="O39" s="33"/>
      <c r="P39" s="33"/>
      <c r="Q39" s="33"/>
      <c r="R39" s="34"/>
      <c r="S39" s="34"/>
      <c r="T39" s="34"/>
      <c r="U39" s="34"/>
      <c r="V39" s="34"/>
      <c r="W39" s="34"/>
      <c r="X39" s="34"/>
      <c r="Y39" s="33"/>
      <c r="Z39" s="60"/>
      <c r="AA39" s="104">
        <v>1996</v>
      </c>
      <c r="AB39" s="102">
        <v>16</v>
      </c>
      <c r="AC39" s="102">
        <v>2</v>
      </c>
      <c r="AD39" s="102">
        <v>1</v>
      </c>
      <c r="AE39" s="60"/>
      <c r="AF39" s="33"/>
    </row>
    <row r="40" spans="1:32" x14ac:dyDescent="0.2">
      <c r="A40" s="33"/>
      <c r="B40" s="324" t="s">
        <v>435</v>
      </c>
      <c r="C40" s="324"/>
      <c r="D40" s="324"/>
      <c r="E40" s="324"/>
      <c r="F40" s="324"/>
      <c r="G40" s="324"/>
      <c r="H40" s="324"/>
      <c r="I40" s="324"/>
      <c r="J40" s="324"/>
      <c r="K40" s="324"/>
      <c r="L40" s="324"/>
      <c r="M40" s="324"/>
      <c r="N40" s="324"/>
      <c r="O40" s="324"/>
      <c r="P40" s="324"/>
      <c r="Q40" s="324"/>
      <c r="R40" s="324"/>
      <c r="S40" s="324"/>
      <c r="T40" s="324"/>
      <c r="U40" s="324"/>
      <c r="V40" s="324"/>
      <c r="W40" s="324"/>
      <c r="X40" s="108"/>
      <c r="Y40" s="33"/>
      <c r="Z40" s="60"/>
      <c r="AA40" s="104">
        <v>1997</v>
      </c>
      <c r="AB40" s="102">
        <v>3</v>
      </c>
      <c r="AC40" s="102">
        <v>2</v>
      </c>
      <c r="AD40" s="102">
        <v>0</v>
      </c>
      <c r="AE40" s="60"/>
      <c r="AF40" s="33"/>
    </row>
    <row r="41" spans="1:32" x14ac:dyDescent="0.2">
      <c r="A41" s="33"/>
      <c r="B41" s="324"/>
      <c r="C41" s="324"/>
      <c r="D41" s="324"/>
      <c r="E41" s="324"/>
      <c r="F41" s="324"/>
      <c r="G41" s="324"/>
      <c r="H41" s="324"/>
      <c r="I41" s="324"/>
      <c r="J41" s="324"/>
      <c r="K41" s="324"/>
      <c r="L41" s="324"/>
      <c r="M41" s="324"/>
      <c r="N41" s="324"/>
      <c r="O41" s="324"/>
      <c r="P41" s="324"/>
      <c r="Q41" s="324"/>
      <c r="R41" s="324"/>
      <c r="S41" s="324"/>
      <c r="T41" s="324"/>
      <c r="U41" s="324"/>
      <c r="V41" s="324"/>
      <c r="W41" s="324"/>
      <c r="X41" s="108"/>
      <c r="Y41" s="33"/>
      <c r="Z41" s="60"/>
      <c r="AA41" s="104">
        <v>1998</v>
      </c>
      <c r="AB41" s="102">
        <v>4</v>
      </c>
      <c r="AC41" s="102">
        <v>1</v>
      </c>
      <c r="AD41" s="102">
        <v>0</v>
      </c>
      <c r="AE41" s="60"/>
      <c r="AF41" s="33"/>
    </row>
    <row r="42" spans="1:32" x14ac:dyDescent="0.2">
      <c r="A42" s="33"/>
      <c r="B42" s="324"/>
      <c r="C42" s="324"/>
      <c r="D42" s="324"/>
      <c r="E42" s="324"/>
      <c r="F42" s="324"/>
      <c r="G42" s="324"/>
      <c r="H42" s="324"/>
      <c r="I42" s="324"/>
      <c r="J42" s="324"/>
      <c r="K42" s="324"/>
      <c r="L42" s="324"/>
      <c r="M42" s="324"/>
      <c r="N42" s="324"/>
      <c r="O42" s="324"/>
      <c r="P42" s="324"/>
      <c r="Q42" s="324"/>
      <c r="R42" s="324"/>
      <c r="S42" s="324"/>
      <c r="T42" s="324"/>
      <c r="U42" s="324"/>
      <c r="V42" s="324"/>
      <c r="W42" s="324"/>
      <c r="X42" s="108"/>
      <c r="Y42" s="33"/>
      <c r="Z42" s="60"/>
      <c r="AA42" s="104">
        <v>1999</v>
      </c>
      <c r="AB42" s="102">
        <v>5</v>
      </c>
      <c r="AC42" s="102">
        <v>1</v>
      </c>
      <c r="AD42" s="102">
        <v>1</v>
      </c>
      <c r="AE42" s="60"/>
      <c r="AF42" s="33"/>
    </row>
    <row r="43" spans="1:32" x14ac:dyDescent="0.2">
      <c r="A43" s="33"/>
      <c r="B43" s="324"/>
      <c r="C43" s="324"/>
      <c r="D43" s="324"/>
      <c r="E43" s="324"/>
      <c r="F43" s="324"/>
      <c r="G43" s="324"/>
      <c r="H43" s="324"/>
      <c r="I43" s="324"/>
      <c r="J43" s="324"/>
      <c r="K43" s="324"/>
      <c r="L43" s="324"/>
      <c r="M43" s="324"/>
      <c r="N43" s="324"/>
      <c r="O43" s="324"/>
      <c r="P43" s="324"/>
      <c r="Q43" s="324"/>
      <c r="R43" s="324"/>
      <c r="S43" s="324"/>
      <c r="T43" s="324"/>
      <c r="U43" s="324"/>
      <c r="V43" s="324"/>
      <c r="W43" s="324"/>
      <c r="X43" s="34"/>
      <c r="Y43" s="33"/>
      <c r="Z43" s="60"/>
      <c r="AA43" s="104">
        <v>2000</v>
      </c>
      <c r="AB43" s="102">
        <v>4</v>
      </c>
      <c r="AC43" s="102">
        <v>1</v>
      </c>
      <c r="AD43" s="102">
        <v>1</v>
      </c>
      <c r="AE43" s="60"/>
      <c r="AF43" s="33"/>
    </row>
    <row r="44" spans="1:32" x14ac:dyDescent="0.2">
      <c r="A44" s="33"/>
      <c r="B44" s="324"/>
      <c r="C44" s="324"/>
      <c r="D44" s="324"/>
      <c r="E44" s="324"/>
      <c r="F44" s="324"/>
      <c r="G44" s="324"/>
      <c r="H44" s="324"/>
      <c r="I44" s="324"/>
      <c r="J44" s="324"/>
      <c r="K44" s="324"/>
      <c r="L44" s="324"/>
      <c r="M44" s="324"/>
      <c r="N44" s="324"/>
      <c r="O44" s="324"/>
      <c r="P44" s="324"/>
      <c r="Q44" s="324"/>
      <c r="R44" s="324"/>
      <c r="S44" s="324"/>
      <c r="T44" s="324"/>
      <c r="U44" s="324"/>
      <c r="V44" s="324"/>
      <c r="W44" s="324"/>
      <c r="Z44" s="60"/>
      <c r="AA44" s="104">
        <v>2001</v>
      </c>
      <c r="AB44" s="102">
        <v>0</v>
      </c>
      <c r="AC44" s="102">
        <v>0</v>
      </c>
      <c r="AD44" s="102">
        <v>0</v>
      </c>
      <c r="AE44" s="60"/>
      <c r="AF44" s="33"/>
    </row>
    <row r="45" spans="1:32" x14ac:dyDescent="0.2">
      <c r="A45" s="33"/>
      <c r="B45" s="325" t="s">
        <v>436</v>
      </c>
      <c r="C45" s="325"/>
      <c r="D45" s="325"/>
      <c r="E45" s="325"/>
      <c r="F45" s="325"/>
      <c r="G45" s="325"/>
      <c r="H45" s="325"/>
      <c r="I45" s="325"/>
      <c r="J45" s="325"/>
      <c r="K45" s="325"/>
      <c r="L45" s="325"/>
      <c r="M45" s="325"/>
      <c r="N45" s="325"/>
      <c r="O45" s="325"/>
      <c r="P45" s="325"/>
      <c r="Q45" s="325"/>
      <c r="R45" s="325"/>
      <c r="S45" s="325"/>
      <c r="T45" s="325"/>
      <c r="U45" s="325"/>
      <c r="V45" s="325"/>
      <c r="W45" s="325"/>
      <c r="X45" s="34"/>
      <c r="Y45" s="33"/>
      <c r="Z45" s="60"/>
      <c r="AA45" s="104">
        <v>2002</v>
      </c>
      <c r="AB45" s="102">
        <v>9</v>
      </c>
      <c r="AC45" s="102">
        <v>2</v>
      </c>
      <c r="AD45" s="102">
        <v>1</v>
      </c>
      <c r="AE45" s="60"/>
      <c r="AF45" s="33"/>
    </row>
    <row r="46" spans="1:32" x14ac:dyDescent="0.2">
      <c r="A46" s="33"/>
      <c r="B46" s="33"/>
      <c r="C46" s="33"/>
      <c r="D46" s="33"/>
      <c r="E46" s="33"/>
      <c r="F46" s="33"/>
      <c r="G46" s="33"/>
      <c r="H46" s="33"/>
      <c r="I46" s="33"/>
      <c r="J46" s="33"/>
      <c r="K46" s="33"/>
      <c r="L46" s="33"/>
      <c r="M46" s="33"/>
      <c r="N46" s="33"/>
      <c r="O46" s="33"/>
      <c r="P46" s="33"/>
      <c r="Q46" s="33"/>
      <c r="R46" s="34"/>
      <c r="S46" s="34"/>
      <c r="T46" s="34"/>
      <c r="U46" s="34"/>
      <c r="V46" s="34"/>
      <c r="W46" s="34"/>
      <c r="X46" s="34"/>
      <c r="Y46" s="33"/>
      <c r="Z46" s="60"/>
      <c r="AA46" s="104">
        <v>2003</v>
      </c>
      <c r="AB46" s="102">
        <v>9</v>
      </c>
      <c r="AC46" s="102">
        <v>3</v>
      </c>
      <c r="AD46" s="102">
        <v>1</v>
      </c>
      <c r="AE46" s="60"/>
      <c r="AF46" s="33"/>
    </row>
    <row r="47" spans="1:32" x14ac:dyDescent="0.2">
      <c r="A47" s="33"/>
      <c r="B47" s="33"/>
      <c r="C47" s="33"/>
      <c r="D47" s="33"/>
      <c r="E47" s="33"/>
      <c r="F47" s="33"/>
      <c r="G47" s="33"/>
      <c r="H47" s="33"/>
      <c r="I47" s="33"/>
      <c r="J47" s="33"/>
      <c r="K47" s="33"/>
      <c r="L47" s="33"/>
      <c r="M47" s="33"/>
      <c r="N47" s="33"/>
      <c r="O47" s="33"/>
      <c r="P47" s="33"/>
      <c r="Q47" s="33"/>
      <c r="R47" s="34"/>
      <c r="S47" s="34"/>
      <c r="T47" s="34"/>
      <c r="U47" s="34"/>
      <c r="V47" s="34"/>
      <c r="W47" s="34"/>
      <c r="X47" s="34"/>
      <c r="Y47" s="33"/>
      <c r="Z47" s="60"/>
      <c r="AA47" s="104">
        <v>2004</v>
      </c>
      <c r="AB47" s="102">
        <v>12</v>
      </c>
      <c r="AC47" s="102">
        <v>1</v>
      </c>
      <c r="AD47" s="102">
        <v>1</v>
      </c>
      <c r="AE47" s="60"/>
      <c r="AF47" s="33"/>
    </row>
    <row r="48" spans="1:32" x14ac:dyDescent="0.2">
      <c r="A48" s="33"/>
      <c r="B48" s="33"/>
      <c r="C48" s="33"/>
      <c r="D48" s="33"/>
      <c r="E48" s="33"/>
      <c r="F48" s="33"/>
      <c r="G48" s="33"/>
      <c r="H48" s="33"/>
      <c r="I48" s="33"/>
      <c r="J48" s="33"/>
      <c r="K48" s="33"/>
      <c r="L48" s="33"/>
      <c r="M48" s="33"/>
      <c r="N48" s="33"/>
      <c r="O48" s="33"/>
      <c r="P48" s="33"/>
      <c r="Q48" s="33"/>
      <c r="R48" s="34"/>
      <c r="S48" s="34"/>
      <c r="T48" s="34"/>
      <c r="U48" s="34"/>
      <c r="V48" s="34"/>
      <c r="W48" s="34"/>
      <c r="X48" s="34"/>
      <c r="Y48" s="33"/>
      <c r="Z48" s="60"/>
      <c r="AA48" s="104">
        <v>2005</v>
      </c>
      <c r="AB48" s="102">
        <v>4</v>
      </c>
      <c r="AC48" s="102">
        <v>3</v>
      </c>
      <c r="AD48" s="102">
        <v>0</v>
      </c>
      <c r="AE48" s="60"/>
      <c r="AF48" s="33"/>
    </row>
    <row r="49" spans="1:32" x14ac:dyDescent="0.2">
      <c r="A49" s="33"/>
      <c r="B49" s="33"/>
      <c r="C49" s="33"/>
      <c r="D49" s="33"/>
      <c r="E49" s="33"/>
      <c r="F49" s="33"/>
      <c r="G49" s="33"/>
      <c r="H49" s="33"/>
      <c r="I49" s="33"/>
      <c r="J49" s="33"/>
      <c r="K49" s="33"/>
      <c r="L49" s="33"/>
      <c r="M49" s="33"/>
      <c r="N49" s="33"/>
      <c r="O49" s="33"/>
      <c r="P49" s="33"/>
      <c r="Q49" s="33"/>
      <c r="R49" s="34"/>
      <c r="S49" s="34"/>
      <c r="T49" s="34"/>
      <c r="U49" s="34"/>
      <c r="V49" s="34"/>
      <c r="W49" s="34"/>
      <c r="X49" s="34"/>
      <c r="Y49" s="33"/>
      <c r="Z49" s="60"/>
      <c r="AA49" s="104">
        <v>2006</v>
      </c>
      <c r="AB49" s="102">
        <v>2</v>
      </c>
      <c r="AC49" s="102">
        <v>0</v>
      </c>
      <c r="AD49" s="102">
        <v>0</v>
      </c>
      <c r="AE49" s="60"/>
      <c r="AF49" s="33"/>
    </row>
    <row r="50" spans="1:32" x14ac:dyDescent="0.2">
      <c r="A50" s="33"/>
      <c r="B50" s="33"/>
      <c r="C50" s="33"/>
      <c r="D50" s="33"/>
      <c r="E50" s="33"/>
      <c r="F50" s="33"/>
      <c r="G50" s="33"/>
      <c r="H50" s="33"/>
      <c r="I50" s="33"/>
      <c r="J50" s="33"/>
      <c r="K50" s="33"/>
      <c r="L50" s="33"/>
      <c r="M50" s="33"/>
      <c r="N50" s="33"/>
      <c r="O50" s="33"/>
      <c r="P50" s="33"/>
      <c r="Q50" s="33"/>
      <c r="R50" s="34"/>
      <c r="S50" s="34"/>
      <c r="T50" s="34"/>
      <c r="U50" s="34"/>
      <c r="V50" s="34"/>
      <c r="W50" s="34"/>
      <c r="X50" s="34"/>
      <c r="Y50" s="33"/>
      <c r="Z50" s="60"/>
      <c r="AA50" s="104">
        <v>2007</v>
      </c>
      <c r="AB50" s="102">
        <v>5</v>
      </c>
      <c r="AC50" s="102">
        <v>0</v>
      </c>
      <c r="AD50" s="102">
        <v>1</v>
      </c>
      <c r="AE50" s="60"/>
      <c r="AF50" s="33"/>
    </row>
    <row r="51" spans="1:32" x14ac:dyDescent="0.2">
      <c r="A51" s="33"/>
      <c r="B51" s="33"/>
      <c r="C51" s="33"/>
      <c r="D51" s="33"/>
      <c r="E51" s="33"/>
      <c r="F51" s="33"/>
      <c r="G51" s="33"/>
      <c r="H51" s="33"/>
      <c r="I51" s="33"/>
      <c r="J51" s="33"/>
      <c r="K51" s="33"/>
      <c r="L51" s="33"/>
      <c r="M51" s="33"/>
      <c r="N51" s="33"/>
      <c r="O51" s="33"/>
      <c r="P51" s="33"/>
      <c r="Q51" s="33"/>
      <c r="R51" s="34"/>
      <c r="S51" s="34"/>
      <c r="T51" s="34"/>
      <c r="U51" s="34"/>
      <c r="V51" s="34"/>
      <c r="W51" s="34"/>
      <c r="X51" s="34"/>
      <c r="Y51" s="33"/>
      <c r="Z51" s="60"/>
      <c r="AA51" s="104">
        <v>2008</v>
      </c>
      <c r="AB51" s="102">
        <v>2</v>
      </c>
      <c r="AC51" s="102">
        <v>1</v>
      </c>
      <c r="AD51" s="102">
        <v>1</v>
      </c>
      <c r="AE51" s="60"/>
      <c r="AF51" s="33"/>
    </row>
    <row r="52" spans="1:32" x14ac:dyDescent="0.2">
      <c r="A52" s="33"/>
      <c r="B52" s="33"/>
      <c r="C52" s="33"/>
      <c r="D52" s="33"/>
      <c r="E52" s="33"/>
      <c r="F52" s="33"/>
      <c r="G52" s="33"/>
      <c r="H52" s="33"/>
      <c r="I52" s="33"/>
      <c r="J52" s="33"/>
      <c r="K52" s="33"/>
      <c r="L52" s="33"/>
      <c r="M52" s="33"/>
      <c r="N52" s="33"/>
      <c r="O52" s="33"/>
      <c r="P52" s="33"/>
      <c r="Q52" s="33"/>
      <c r="R52" s="34"/>
      <c r="S52" s="34"/>
      <c r="T52" s="34"/>
      <c r="U52" s="34"/>
      <c r="V52" s="34"/>
      <c r="W52" s="34"/>
      <c r="X52" s="34"/>
      <c r="Y52" s="33"/>
      <c r="Z52" s="60"/>
      <c r="AA52" s="104">
        <v>2009</v>
      </c>
      <c r="AB52" s="102">
        <v>1</v>
      </c>
      <c r="AC52" s="102">
        <v>1</v>
      </c>
      <c r="AD52" s="102">
        <v>0</v>
      </c>
      <c r="AE52" s="60"/>
      <c r="AF52" s="33"/>
    </row>
    <row r="53" spans="1:32" x14ac:dyDescent="0.2">
      <c r="A53" s="33"/>
      <c r="B53" s="33"/>
      <c r="C53" s="33"/>
      <c r="D53" s="33"/>
      <c r="E53" s="33"/>
      <c r="F53" s="33"/>
      <c r="G53" s="33"/>
      <c r="H53" s="33"/>
      <c r="I53" s="33"/>
      <c r="J53" s="33"/>
      <c r="K53" s="33"/>
      <c r="L53" s="33"/>
      <c r="M53" s="33"/>
      <c r="N53" s="33"/>
      <c r="O53" s="33"/>
      <c r="P53" s="33"/>
      <c r="Q53" s="33"/>
      <c r="R53" s="34"/>
      <c r="S53" s="34"/>
      <c r="T53" s="34"/>
      <c r="U53" s="34"/>
      <c r="V53" s="34"/>
      <c r="W53" s="34"/>
      <c r="X53" s="34"/>
      <c r="Y53" s="33"/>
      <c r="Z53" s="60"/>
      <c r="AA53" s="104">
        <v>2010</v>
      </c>
      <c r="AB53" s="102">
        <v>1</v>
      </c>
      <c r="AC53" s="102">
        <v>0</v>
      </c>
      <c r="AD53" s="102">
        <v>0</v>
      </c>
      <c r="AE53" s="60"/>
      <c r="AF53" s="33"/>
    </row>
    <row r="54" spans="1:32" x14ac:dyDescent="0.2">
      <c r="A54" s="33"/>
      <c r="B54" s="33"/>
      <c r="C54" s="33"/>
      <c r="D54" s="33"/>
      <c r="E54" s="33"/>
      <c r="F54" s="33"/>
      <c r="G54" s="33"/>
      <c r="H54" s="33"/>
      <c r="I54" s="33"/>
      <c r="J54" s="33"/>
      <c r="K54" s="33"/>
      <c r="L54" s="33"/>
      <c r="M54" s="33"/>
      <c r="N54" s="33"/>
      <c r="O54" s="33"/>
      <c r="P54" s="33"/>
      <c r="Q54" s="33"/>
      <c r="R54" s="34"/>
      <c r="S54" s="34"/>
      <c r="T54" s="34"/>
      <c r="U54" s="34"/>
      <c r="V54" s="34"/>
      <c r="W54" s="34"/>
      <c r="X54" s="34"/>
      <c r="Y54" s="33"/>
      <c r="Z54" s="60"/>
      <c r="AA54" s="104">
        <v>2011</v>
      </c>
      <c r="AB54" s="102">
        <v>1</v>
      </c>
      <c r="AC54" s="102">
        <v>0</v>
      </c>
      <c r="AD54" s="102">
        <v>0</v>
      </c>
      <c r="AE54" s="60"/>
      <c r="AF54" s="33"/>
    </row>
    <row r="55" spans="1:32" x14ac:dyDescent="0.2">
      <c r="A55" s="33"/>
      <c r="B55" s="33"/>
      <c r="C55" s="33"/>
      <c r="D55" s="33"/>
      <c r="E55" s="33"/>
      <c r="F55" s="33"/>
      <c r="G55" s="33"/>
      <c r="H55" s="33"/>
      <c r="I55" s="33"/>
      <c r="J55" s="33"/>
      <c r="K55" s="33"/>
      <c r="L55" s="33"/>
      <c r="M55" s="33"/>
      <c r="N55" s="33"/>
      <c r="O55" s="33"/>
      <c r="P55" s="33"/>
      <c r="Q55" s="33"/>
      <c r="R55" s="34"/>
      <c r="S55" s="34"/>
      <c r="T55" s="34"/>
      <c r="U55" s="34"/>
      <c r="V55" s="34"/>
      <c r="W55" s="34"/>
      <c r="X55" s="34"/>
      <c r="Y55" s="33"/>
      <c r="Z55" s="60"/>
      <c r="AA55" s="104">
        <v>2012</v>
      </c>
      <c r="AB55" s="102">
        <v>1</v>
      </c>
      <c r="AC55" s="102">
        <v>0</v>
      </c>
      <c r="AD55" s="102">
        <v>0</v>
      </c>
      <c r="AE55" s="60"/>
      <c r="AF55" s="33"/>
    </row>
    <row r="56" spans="1:32" x14ac:dyDescent="0.2">
      <c r="A56" s="33"/>
      <c r="B56" s="33"/>
      <c r="C56" s="33"/>
      <c r="D56" s="33"/>
      <c r="E56" s="33"/>
      <c r="F56" s="33"/>
      <c r="G56" s="33"/>
      <c r="H56" s="33"/>
      <c r="I56" s="33"/>
      <c r="J56" s="33"/>
      <c r="K56" s="33"/>
      <c r="L56" s="33"/>
      <c r="M56" s="33"/>
      <c r="N56" s="33"/>
      <c r="O56" s="33"/>
      <c r="P56" s="33"/>
      <c r="Q56" s="33"/>
      <c r="R56" s="34"/>
      <c r="S56" s="34"/>
      <c r="T56" s="34"/>
      <c r="U56" s="34"/>
      <c r="V56" s="34"/>
      <c r="W56" s="34"/>
      <c r="X56" s="34"/>
      <c r="Y56" s="33"/>
      <c r="Z56" s="60"/>
      <c r="AA56" s="104">
        <v>2013</v>
      </c>
      <c r="AB56" s="102">
        <v>2</v>
      </c>
      <c r="AC56" s="102">
        <v>0</v>
      </c>
      <c r="AD56" s="102">
        <v>1</v>
      </c>
      <c r="AE56" s="60"/>
      <c r="AF56" s="33"/>
    </row>
    <row r="57" spans="1:32" x14ac:dyDescent="0.2">
      <c r="A57" s="33"/>
      <c r="B57" s="33"/>
      <c r="C57" s="33"/>
      <c r="D57" s="33"/>
      <c r="E57" s="33"/>
      <c r="F57" s="33"/>
      <c r="G57" s="33"/>
      <c r="H57" s="33"/>
      <c r="I57" s="33"/>
      <c r="J57" s="33"/>
      <c r="K57" s="33"/>
      <c r="L57" s="33"/>
      <c r="M57" s="33"/>
      <c r="N57" s="33"/>
      <c r="O57" s="33"/>
      <c r="P57" s="33"/>
      <c r="Q57" s="33"/>
      <c r="R57" s="34"/>
      <c r="S57" s="34"/>
      <c r="T57" s="34"/>
      <c r="U57" s="34"/>
      <c r="V57" s="34"/>
      <c r="W57" s="34"/>
      <c r="X57" s="34"/>
      <c r="Y57" s="33"/>
      <c r="Z57" s="60"/>
      <c r="AA57" s="104">
        <v>2014</v>
      </c>
      <c r="AB57" s="102">
        <v>5</v>
      </c>
      <c r="AC57" s="102">
        <v>2</v>
      </c>
      <c r="AD57" s="102">
        <v>1</v>
      </c>
      <c r="AE57" s="60"/>
      <c r="AF57" s="33"/>
    </row>
    <row r="58" spans="1:32" x14ac:dyDescent="0.2">
      <c r="A58" s="33"/>
      <c r="B58" s="33"/>
      <c r="C58" s="33"/>
      <c r="D58" s="33"/>
      <c r="E58" s="33"/>
      <c r="F58" s="33"/>
      <c r="G58" s="33"/>
      <c r="H58" s="33"/>
      <c r="I58" s="33"/>
      <c r="J58" s="33"/>
      <c r="K58" s="33"/>
      <c r="L58" s="33"/>
      <c r="M58" s="33"/>
      <c r="N58" s="33"/>
      <c r="O58" s="33"/>
      <c r="P58" s="33"/>
      <c r="Q58" s="33"/>
      <c r="R58" s="34"/>
      <c r="S58" s="34"/>
      <c r="T58" s="34"/>
      <c r="U58" s="34"/>
      <c r="V58" s="34"/>
      <c r="W58" s="34"/>
      <c r="X58" s="34"/>
      <c r="Y58" s="33"/>
      <c r="Z58" s="60"/>
      <c r="AA58" s="104">
        <v>2015</v>
      </c>
      <c r="AB58" s="102">
        <v>8</v>
      </c>
      <c r="AC58" s="102">
        <v>1</v>
      </c>
      <c r="AD58" s="102">
        <v>0</v>
      </c>
      <c r="AE58" s="60"/>
      <c r="AF58" s="33"/>
    </row>
    <row r="59" spans="1:32" x14ac:dyDescent="0.2">
      <c r="A59" s="33"/>
      <c r="B59" s="33"/>
      <c r="C59" s="33"/>
      <c r="D59" s="33"/>
      <c r="E59" s="33"/>
      <c r="F59" s="33"/>
      <c r="G59" s="33"/>
      <c r="H59" s="33"/>
      <c r="I59" s="33"/>
      <c r="J59" s="33"/>
      <c r="K59" s="33"/>
      <c r="L59" s="33"/>
      <c r="M59" s="33"/>
      <c r="N59" s="33"/>
      <c r="O59" s="33"/>
      <c r="P59" s="33"/>
      <c r="Q59" s="33"/>
      <c r="R59" s="34"/>
      <c r="S59" s="34"/>
      <c r="T59" s="34"/>
      <c r="U59" s="34"/>
      <c r="V59" s="34"/>
      <c r="W59" s="34"/>
      <c r="X59" s="34"/>
      <c r="Y59" s="33"/>
      <c r="Z59" s="60"/>
      <c r="AA59" s="104">
        <v>2016</v>
      </c>
      <c r="AB59" s="102">
        <v>1</v>
      </c>
      <c r="AC59" s="102">
        <v>1</v>
      </c>
      <c r="AD59" s="102">
        <v>1</v>
      </c>
      <c r="AE59" s="60"/>
      <c r="AF59" s="33"/>
    </row>
    <row r="60" spans="1:32" x14ac:dyDescent="0.2">
      <c r="A60" s="33"/>
      <c r="B60" s="33"/>
      <c r="C60" s="33"/>
      <c r="D60" s="33"/>
      <c r="E60" s="33"/>
      <c r="F60" s="33"/>
      <c r="G60" s="33"/>
      <c r="H60" s="33"/>
      <c r="I60" s="33"/>
      <c r="J60" s="33"/>
      <c r="K60" s="33"/>
      <c r="L60" s="33"/>
      <c r="M60" s="33"/>
      <c r="N60" s="33"/>
      <c r="O60" s="33"/>
      <c r="P60" s="33"/>
      <c r="Q60" s="33"/>
      <c r="R60" s="34"/>
      <c r="S60" s="34"/>
      <c r="T60" s="34"/>
      <c r="U60" s="34"/>
      <c r="V60" s="34"/>
      <c r="W60" s="34"/>
      <c r="X60" s="34"/>
      <c r="Y60" s="33"/>
      <c r="Z60" s="60"/>
      <c r="AA60" s="104">
        <v>2017</v>
      </c>
      <c r="AB60" s="102">
        <v>13</v>
      </c>
      <c r="AC60" s="102">
        <v>2</v>
      </c>
      <c r="AD60" s="102">
        <v>0</v>
      </c>
      <c r="AE60" s="60"/>
      <c r="AF60" s="33"/>
    </row>
    <row r="61" spans="1:32" x14ac:dyDescent="0.2">
      <c r="A61" s="33"/>
      <c r="B61" s="33"/>
      <c r="C61" s="33"/>
      <c r="D61" s="33"/>
      <c r="E61" s="33"/>
      <c r="F61" s="33"/>
      <c r="G61" s="33"/>
      <c r="H61" s="33"/>
      <c r="I61" s="33"/>
      <c r="J61" s="33"/>
      <c r="K61" s="33"/>
      <c r="L61" s="33"/>
      <c r="M61" s="33"/>
      <c r="N61" s="33"/>
      <c r="O61" s="33"/>
      <c r="P61" s="33"/>
      <c r="Q61" s="33"/>
      <c r="R61" s="34"/>
      <c r="S61" s="34"/>
      <c r="T61" s="34"/>
      <c r="U61" s="34"/>
      <c r="V61" s="34"/>
      <c r="W61" s="34"/>
      <c r="X61" s="34"/>
      <c r="Y61" s="33"/>
      <c r="Z61" s="60"/>
      <c r="AA61" s="104">
        <v>2018</v>
      </c>
      <c r="AB61" s="102">
        <v>6</v>
      </c>
      <c r="AC61" s="102">
        <v>0</v>
      </c>
      <c r="AD61" s="102">
        <v>0</v>
      </c>
      <c r="AE61" s="60"/>
      <c r="AF61" s="33"/>
    </row>
    <row r="62" spans="1:32" x14ac:dyDescent="0.2">
      <c r="A62" s="33"/>
      <c r="B62" s="33"/>
      <c r="C62" s="33"/>
      <c r="D62" s="33"/>
      <c r="E62" s="33"/>
      <c r="F62" s="33"/>
      <c r="G62" s="33"/>
      <c r="H62" s="33"/>
      <c r="I62" s="33"/>
      <c r="J62" s="33"/>
      <c r="K62" s="33"/>
      <c r="L62" s="33"/>
      <c r="M62" s="33"/>
      <c r="N62" s="33"/>
      <c r="O62" s="33"/>
      <c r="P62" s="33"/>
      <c r="Q62" s="33"/>
      <c r="R62" s="34"/>
      <c r="S62" s="34"/>
      <c r="T62" s="34"/>
      <c r="U62" s="34"/>
      <c r="V62" s="34"/>
      <c r="W62" s="34"/>
      <c r="X62" s="34"/>
      <c r="Y62" s="33"/>
      <c r="Z62" s="60"/>
      <c r="AA62" s="104">
        <v>2019</v>
      </c>
      <c r="AB62" s="102">
        <v>0</v>
      </c>
      <c r="AC62" s="102">
        <v>1</v>
      </c>
      <c r="AD62" s="102">
        <v>0</v>
      </c>
      <c r="AE62" s="60"/>
      <c r="AF62" s="33"/>
    </row>
    <row r="63" spans="1:32" x14ac:dyDescent="0.2">
      <c r="A63" s="33"/>
      <c r="B63" s="33"/>
      <c r="C63" s="33"/>
      <c r="D63" s="33"/>
      <c r="E63" s="33"/>
      <c r="F63" s="33"/>
      <c r="G63" s="33"/>
      <c r="H63" s="33"/>
      <c r="I63" s="33"/>
      <c r="J63" s="33"/>
      <c r="K63" s="33"/>
      <c r="L63" s="33"/>
      <c r="M63" s="33"/>
      <c r="N63" s="33"/>
      <c r="O63" s="33"/>
      <c r="P63" s="33"/>
      <c r="Q63" s="33"/>
      <c r="R63" s="34"/>
      <c r="S63" s="34"/>
      <c r="T63" s="34"/>
      <c r="U63" s="34"/>
      <c r="V63" s="34"/>
      <c r="W63" s="34"/>
      <c r="X63" s="34"/>
      <c r="Y63" s="33"/>
      <c r="Z63" s="60"/>
      <c r="AA63" s="104">
        <v>2020</v>
      </c>
      <c r="AB63" s="102">
        <v>5</v>
      </c>
      <c r="AC63" s="102">
        <v>5</v>
      </c>
      <c r="AD63" s="102">
        <v>3</v>
      </c>
      <c r="AE63" s="60"/>
      <c r="AF63" s="33"/>
    </row>
    <row r="64" spans="1:32" x14ac:dyDescent="0.2">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row>
    <row r="65" spans="1:32" x14ac:dyDescent="0.2">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row>
  </sheetData>
  <mergeCells count="11">
    <mergeCell ref="T19:W19"/>
    <mergeCell ref="B40:W44"/>
    <mergeCell ref="B45:W45"/>
    <mergeCell ref="D18:F18"/>
    <mergeCell ref="H18:J18"/>
    <mergeCell ref="L18:N18"/>
    <mergeCell ref="P18:R18"/>
    <mergeCell ref="D19:F19"/>
    <mergeCell ref="H19:J19"/>
    <mergeCell ref="L19:N19"/>
    <mergeCell ref="P19:R19"/>
  </mergeCells>
  <pageMargins left="0.7" right="0.7" top="0.75" bottom="0.75" header="0.3" footer="0.3"/>
  <pageSetup orientation="portrait" horizontalDpi="200" verticalDpi="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1582C-EB8F-0F48-8FFD-91656AA94CFD}">
  <sheetPr>
    <tabColor theme="4"/>
  </sheetPr>
  <dimension ref="A1"/>
  <sheetViews>
    <sheetView workbookViewId="0">
      <selection activeCell="L10" sqref="L10"/>
    </sheetView>
  </sheetViews>
  <sheetFormatPr baseColWidth="10" defaultColWidth="11.3984375" defaultRowHeight="14" x14ac:dyDescent="0.2"/>
  <cols>
    <col min="1" max="16384" width="11.3984375" style="248"/>
  </cols>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BF589-DE7E-A24B-B1BF-D0DAA0795BCA}">
  <dimension ref="A1:S3380"/>
  <sheetViews>
    <sheetView workbookViewId="0">
      <selection activeCell="C13" sqref="C13"/>
    </sheetView>
  </sheetViews>
  <sheetFormatPr baseColWidth="10" defaultColWidth="8.796875" defaultRowHeight="15" x14ac:dyDescent="0.2"/>
  <cols>
    <col min="1" max="1" width="3.59765625" style="3" customWidth="1"/>
    <col min="2" max="2" width="8.59765625" style="3" customWidth="1"/>
    <col min="3" max="3" width="61.796875" style="3" bestFit="1" customWidth="1"/>
    <col min="4" max="8" width="9" style="3" bestFit="1" customWidth="1"/>
    <col min="9" max="9" width="13.796875" style="3" bestFit="1" customWidth="1"/>
    <col min="10" max="10" width="8.59765625" style="3" customWidth="1"/>
    <col min="11" max="11" width="17.796875" style="3" bestFit="1" customWidth="1"/>
    <col min="12" max="12" width="65.3984375" style="3" bestFit="1" customWidth="1"/>
    <col min="13" max="16384" width="8.796875" style="3"/>
  </cols>
  <sheetData>
    <row r="1" spans="1:19" x14ac:dyDescent="0.2">
      <c r="A1" s="1"/>
      <c r="B1" s="109"/>
      <c r="C1" s="1"/>
      <c r="D1" s="109"/>
      <c r="E1" s="109"/>
      <c r="F1" s="109"/>
      <c r="G1" s="109"/>
      <c r="H1" s="109"/>
      <c r="I1" s="1"/>
      <c r="J1" s="1"/>
      <c r="K1" s="1"/>
      <c r="L1" s="1"/>
      <c r="M1" s="1"/>
      <c r="N1" s="1"/>
      <c r="O1" s="1"/>
      <c r="P1" s="1"/>
      <c r="Q1" s="1"/>
      <c r="R1" s="1"/>
      <c r="S1" s="1"/>
    </row>
    <row r="2" spans="1:19" x14ac:dyDescent="0.2">
      <c r="A2" s="1"/>
      <c r="B2" s="109"/>
      <c r="C2" s="15"/>
      <c r="D2" s="12"/>
      <c r="E2" s="109"/>
      <c r="F2" s="109"/>
      <c r="G2" s="109"/>
      <c r="H2" s="109"/>
      <c r="I2" s="110" t="s">
        <v>26</v>
      </c>
      <c r="J2" s="1"/>
      <c r="K2" s="1"/>
      <c r="L2" s="1"/>
      <c r="M2" s="1"/>
      <c r="N2" s="1"/>
      <c r="O2" s="1"/>
      <c r="P2" s="1"/>
      <c r="Q2" s="1"/>
      <c r="R2" s="1"/>
      <c r="S2" s="1"/>
    </row>
    <row r="3" spans="1:19" x14ac:dyDescent="0.2">
      <c r="A3" s="1"/>
      <c r="B3" s="109"/>
      <c r="C3" s="1"/>
      <c r="D3" s="109"/>
      <c r="E3" s="109"/>
      <c r="F3" s="109"/>
      <c r="G3" s="109"/>
      <c r="H3" s="109"/>
      <c r="I3" s="1"/>
      <c r="J3" s="1"/>
      <c r="K3" s="1"/>
      <c r="L3" s="1"/>
      <c r="M3" s="1"/>
      <c r="N3" s="1"/>
      <c r="O3" s="1"/>
      <c r="P3" s="1"/>
      <c r="Q3" s="1"/>
      <c r="R3" s="1"/>
      <c r="S3" s="1"/>
    </row>
    <row r="4" spans="1:19" x14ac:dyDescent="0.2">
      <c r="A4" s="1"/>
      <c r="B4" s="109"/>
      <c r="C4" s="1"/>
      <c r="D4" s="109"/>
      <c r="E4" s="109"/>
      <c r="F4" s="109"/>
      <c r="G4" s="109"/>
      <c r="H4" s="109"/>
      <c r="I4" s="1"/>
      <c r="J4" s="1"/>
      <c r="K4" s="1"/>
      <c r="L4" s="1"/>
      <c r="M4" s="1"/>
      <c r="N4" s="1"/>
      <c r="O4" s="1"/>
      <c r="P4" s="1"/>
      <c r="Q4" s="1"/>
      <c r="R4" s="1"/>
      <c r="S4" s="1"/>
    </row>
    <row r="5" spans="1:19" x14ac:dyDescent="0.2">
      <c r="A5" s="1"/>
      <c r="B5" s="109"/>
      <c r="C5" s="1"/>
      <c r="D5" s="109"/>
      <c r="E5" s="109"/>
      <c r="F5" s="109"/>
      <c r="G5" s="109"/>
      <c r="H5" s="109"/>
      <c r="I5" s="1"/>
      <c r="J5" s="1"/>
      <c r="K5" s="1"/>
      <c r="L5" s="1"/>
      <c r="M5" s="1"/>
      <c r="N5" s="1"/>
      <c r="O5" s="1"/>
      <c r="P5" s="1"/>
      <c r="Q5" s="1"/>
      <c r="R5" s="1"/>
      <c r="S5" s="1"/>
    </row>
    <row r="6" spans="1:19" ht="19" x14ac:dyDescent="0.2">
      <c r="A6" s="1"/>
      <c r="B6" s="13" t="s">
        <v>14</v>
      </c>
      <c r="D6" s="8"/>
      <c r="E6" s="8"/>
      <c r="F6" s="8"/>
      <c r="G6" s="8"/>
      <c r="H6" s="8"/>
      <c r="I6" s="8"/>
      <c r="J6" s="8"/>
      <c r="K6" s="111"/>
      <c r="L6" s="111"/>
      <c r="M6" s="111"/>
      <c r="N6" s="111"/>
      <c r="O6" s="111"/>
      <c r="P6" s="111"/>
      <c r="Q6" s="111"/>
      <c r="R6" s="111"/>
      <c r="S6" s="1"/>
    </row>
    <row r="7" spans="1:19" x14ac:dyDescent="0.2">
      <c r="A7" s="1"/>
      <c r="B7" s="34"/>
      <c r="D7" s="50"/>
      <c r="E7" s="50"/>
      <c r="F7" s="50"/>
      <c r="G7" s="50"/>
      <c r="H7" s="50"/>
      <c r="I7" s="50"/>
      <c r="J7" s="50"/>
      <c r="K7" s="111"/>
      <c r="L7" s="111"/>
      <c r="M7" s="111"/>
      <c r="N7" s="111"/>
      <c r="O7" s="111"/>
      <c r="P7" s="111"/>
      <c r="Q7" s="111"/>
      <c r="R7" s="111"/>
      <c r="S7" s="1"/>
    </row>
    <row r="8" spans="1:19" ht="14.5" customHeight="1" x14ac:dyDescent="0.2">
      <c r="A8" s="1"/>
      <c r="B8" s="112" t="s">
        <v>437</v>
      </c>
      <c r="C8" s="112"/>
      <c r="D8" s="112"/>
      <c r="E8" s="112"/>
      <c r="F8" s="112"/>
      <c r="G8" s="112"/>
      <c r="H8" s="112"/>
      <c r="I8" s="112"/>
      <c r="J8" s="50"/>
      <c r="K8" s="111"/>
      <c r="L8" s="111"/>
      <c r="M8" s="111"/>
      <c r="N8" s="111"/>
      <c r="O8" s="111"/>
      <c r="P8" s="111"/>
      <c r="Q8" s="111"/>
      <c r="R8" s="111"/>
      <c r="S8" s="1"/>
    </row>
    <row r="9" spans="1:19" ht="17" x14ac:dyDescent="0.2">
      <c r="A9" s="1"/>
      <c r="B9" s="112" t="s">
        <v>438</v>
      </c>
      <c r="C9" s="112"/>
      <c r="D9" s="112"/>
      <c r="E9" s="112"/>
      <c r="F9" s="112"/>
      <c r="G9" s="112"/>
      <c r="H9" s="112"/>
      <c r="I9" s="112"/>
      <c r="J9" s="50"/>
      <c r="K9" s="111"/>
      <c r="L9" s="111"/>
      <c r="M9" s="111"/>
      <c r="N9" s="111"/>
      <c r="O9" s="111"/>
      <c r="P9" s="111"/>
      <c r="Q9" s="111"/>
      <c r="R9" s="111"/>
      <c r="S9" s="1"/>
    </row>
    <row r="10" spans="1:19" x14ac:dyDescent="0.2">
      <c r="A10" s="1"/>
      <c r="B10" s="112" t="s">
        <v>439</v>
      </c>
      <c r="C10" s="112"/>
      <c r="D10" s="112"/>
      <c r="E10" s="112"/>
      <c r="F10" s="112"/>
      <c r="G10" s="112"/>
      <c r="H10" s="112"/>
      <c r="I10" s="112"/>
      <c r="J10" s="50"/>
      <c r="K10" s="111"/>
      <c r="L10" s="111"/>
      <c r="M10" s="111"/>
      <c r="N10" s="111"/>
      <c r="O10" s="111"/>
      <c r="P10" s="111"/>
      <c r="Q10" s="111"/>
      <c r="R10" s="111"/>
      <c r="S10" s="1"/>
    </row>
    <row r="11" spans="1:19" x14ac:dyDescent="0.2">
      <c r="A11" s="1"/>
      <c r="B11" s="112" t="s">
        <v>440</v>
      </c>
      <c r="C11" s="112"/>
      <c r="D11" s="112"/>
      <c r="E11" s="112"/>
      <c r="F11" s="112"/>
      <c r="G11" s="112"/>
      <c r="H11" s="112"/>
      <c r="I11" s="112"/>
      <c r="J11" s="50"/>
      <c r="K11" s="111"/>
      <c r="L11" s="111"/>
      <c r="M11" s="111"/>
      <c r="N11" s="111"/>
      <c r="O11" s="111"/>
      <c r="P11" s="111"/>
      <c r="Q11" s="111"/>
      <c r="R11" s="111"/>
      <c r="S11" s="1"/>
    </row>
    <row r="12" spans="1:19" x14ac:dyDescent="0.2">
      <c r="A12" s="1"/>
      <c r="B12" s="50"/>
      <c r="C12" s="50"/>
      <c r="D12" s="50"/>
      <c r="E12" s="50"/>
      <c r="F12" s="50"/>
      <c r="G12" s="50"/>
      <c r="H12" s="50"/>
      <c r="I12" s="50"/>
      <c r="J12" s="50"/>
      <c r="K12" s="1"/>
      <c r="L12" s="1"/>
      <c r="M12" s="1"/>
      <c r="N12" s="1"/>
      <c r="O12" s="1"/>
      <c r="P12" s="1"/>
      <c r="Q12" s="1"/>
      <c r="R12" s="1"/>
      <c r="S12" s="1"/>
    </row>
    <row r="13" spans="1:19" ht="32" x14ac:dyDescent="0.2">
      <c r="A13" s="1"/>
      <c r="B13" s="7" t="s">
        <v>66</v>
      </c>
      <c r="C13" s="113" t="s">
        <v>441</v>
      </c>
      <c r="D13" s="7" t="s">
        <v>442</v>
      </c>
      <c r="E13" s="7" t="s">
        <v>264</v>
      </c>
      <c r="F13" s="7" t="s">
        <v>443</v>
      </c>
      <c r="G13" s="7" t="s">
        <v>444</v>
      </c>
      <c r="H13" s="7" t="s">
        <v>445</v>
      </c>
      <c r="I13" s="37" t="s">
        <v>446</v>
      </c>
      <c r="J13" s="1"/>
      <c r="K13" s="114" t="s">
        <v>27</v>
      </c>
      <c r="L13" s="1"/>
      <c r="M13" s="1"/>
      <c r="N13" s="1"/>
      <c r="O13" s="1"/>
      <c r="P13" s="1"/>
      <c r="Q13" s="1"/>
      <c r="R13" s="1"/>
      <c r="S13" s="1"/>
    </row>
    <row r="14" spans="1:19" x14ac:dyDescent="0.2">
      <c r="A14" s="1"/>
      <c r="B14" s="115">
        <v>1</v>
      </c>
      <c r="C14" s="33" t="s">
        <v>447</v>
      </c>
      <c r="D14" s="115">
        <v>1</v>
      </c>
      <c r="E14" s="115">
        <v>1999</v>
      </c>
      <c r="F14" s="115">
        <v>2</v>
      </c>
      <c r="G14" s="115">
        <v>0</v>
      </c>
      <c r="H14" s="115">
        <v>0</v>
      </c>
      <c r="I14" s="116">
        <v>30432669</v>
      </c>
      <c r="J14" s="117"/>
      <c r="K14" s="1" t="s">
        <v>66</v>
      </c>
      <c r="L14" s="1" t="s">
        <v>448</v>
      </c>
      <c r="M14" s="1"/>
      <c r="N14" s="1"/>
      <c r="O14" s="1"/>
      <c r="P14" s="1"/>
      <c r="Q14" s="1"/>
      <c r="R14" s="1"/>
      <c r="S14" s="1"/>
    </row>
    <row r="15" spans="1:19" x14ac:dyDescent="0.2">
      <c r="A15" s="1"/>
      <c r="B15" s="115">
        <v>2</v>
      </c>
      <c r="C15" s="33" t="s">
        <v>449</v>
      </c>
      <c r="D15" s="115">
        <v>1</v>
      </c>
      <c r="E15" s="115">
        <v>1999</v>
      </c>
      <c r="F15" s="115">
        <v>1</v>
      </c>
      <c r="G15" s="115">
        <v>0</v>
      </c>
      <c r="H15" s="115">
        <v>21</v>
      </c>
      <c r="I15" s="116">
        <v>2828393</v>
      </c>
      <c r="J15" s="117"/>
      <c r="K15" s="1" t="s">
        <v>441</v>
      </c>
      <c r="L15" s="1" t="s">
        <v>450</v>
      </c>
      <c r="M15" s="1"/>
      <c r="N15" s="1"/>
      <c r="O15" s="1"/>
      <c r="P15" s="1"/>
      <c r="Q15" s="1"/>
      <c r="R15" s="1"/>
      <c r="S15" s="1"/>
    </row>
    <row r="16" spans="1:19" x14ac:dyDescent="0.2">
      <c r="A16" s="1"/>
      <c r="B16" s="115">
        <v>3</v>
      </c>
      <c r="C16" s="33" t="s">
        <v>451</v>
      </c>
      <c r="D16" s="115">
        <v>2</v>
      </c>
      <c r="E16" s="115">
        <v>1999</v>
      </c>
      <c r="F16" s="115">
        <v>1</v>
      </c>
      <c r="G16" s="115">
        <v>0</v>
      </c>
      <c r="H16" s="115">
        <v>35</v>
      </c>
      <c r="I16" s="116">
        <v>0</v>
      </c>
      <c r="J16" s="117"/>
      <c r="K16" s="1" t="s">
        <v>442</v>
      </c>
      <c r="L16" s="1" t="s">
        <v>452</v>
      </c>
      <c r="M16" s="1"/>
      <c r="N16" s="1"/>
      <c r="O16" s="1"/>
      <c r="P16" s="1"/>
      <c r="Q16" s="1"/>
      <c r="R16" s="1"/>
      <c r="S16" s="1"/>
    </row>
    <row r="17" spans="1:19" x14ac:dyDescent="0.2">
      <c r="A17" s="1"/>
      <c r="B17" s="115">
        <v>1</v>
      </c>
      <c r="C17" s="33" t="s">
        <v>451</v>
      </c>
      <c r="D17" s="115">
        <v>2</v>
      </c>
      <c r="E17" s="115">
        <v>1999</v>
      </c>
      <c r="F17" s="115">
        <v>1</v>
      </c>
      <c r="G17" s="115">
        <v>0</v>
      </c>
      <c r="H17" s="115">
        <v>0</v>
      </c>
      <c r="I17" s="116">
        <v>292374</v>
      </c>
      <c r="J17" s="117"/>
      <c r="K17" s="1" t="s">
        <v>264</v>
      </c>
      <c r="L17" s="1" t="s">
        <v>453</v>
      </c>
      <c r="M17" s="1"/>
      <c r="N17" s="1"/>
      <c r="O17" s="1"/>
      <c r="P17" s="1"/>
      <c r="Q17" s="1"/>
      <c r="R17" s="1"/>
      <c r="S17" s="1"/>
    </row>
    <row r="18" spans="1:19" x14ac:dyDescent="0.2">
      <c r="A18" s="1"/>
      <c r="B18" s="115">
        <v>1</v>
      </c>
      <c r="C18" s="33" t="s">
        <v>449</v>
      </c>
      <c r="D18" s="115">
        <v>2</v>
      </c>
      <c r="E18" s="115">
        <v>1999</v>
      </c>
      <c r="F18" s="115">
        <v>1</v>
      </c>
      <c r="G18" s="115">
        <v>0</v>
      </c>
      <c r="H18" s="115">
        <v>0</v>
      </c>
      <c r="I18" s="116">
        <v>79022</v>
      </c>
      <c r="J18" s="117"/>
      <c r="K18" s="1" t="s">
        <v>443</v>
      </c>
      <c r="L18" s="1" t="s">
        <v>454</v>
      </c>
      <c r="M18" s="1"/>
      <c r="N18" s="1"/>
      <c r="O18" s="1"/>
      <c r="P18" s="1"/>
      <c r="Q18" s="1"/>
      <c r="R18" s="1"/>
      <c r="S18" s="1"/>
    </row>
    <row r="19" spans="1:19" x14ac:dyDescent="0.2">
      <c r="A19" s="1"/>
      <c r="B19" s="115">
        <v>1</v>
      </c>
      <c r="C19" s="33" t="s">
        <v>455</v>
      </c>
      <c r="D19" s="115">
        <v>2</v>
      </c>
      <c r="E19" s="115">
        <v>1999</v>
      </c>
      <c r="F19" s="115">
        <v>1</v>
      </c>
      <c r="G19" s="115">
        <v>0</v>
      </c>
      <c r="H19" s="115">
        <v>0</v>
      </c>
      <c r="I19" s="116">
        <v>73537</v>
      </c>
      <c r="J19" s="117"/>
      <c r="K19" s="1" t="s">
        <v>444</v>
      </c>
      <c r="L19" s="1" t="s">
        <v>456</v>
      </c>
      <c r="M19" s="1"/>
      <c r="N19" s="1"/>
      <c r="O19" s="1"/>
      <c r="P19" s="1"/>
      <c r="Q19" s="1"/>
      <c r="R19" s="1"/>
      <c r="S19" s="1"/>
    </row>
    <row r="20" spans="1:19" x14ac:dyDescent="0.2">
      <c r="A20" s="1"/>
      <c r="B20" s="115">
        <v>2</v>
      </c>
      <c r="C20" s="33" t="s">
        <v>457</v>
      </c>
      <c r="D20" s="115">
        <v>2</v>
      </c>
      <c r="E20" s="115">
        <v>1999</v>
      </c>
      <c r="F20" s="115">
        <v>1</v>
      </c>
      <c r="G20" s="115">
        <v>0</v>
      </c>
      <c r="H20" s="115">
        <v>0</v>
      </c>
      <c r="I20" s="116">
        <v>410606</v>
      </c>
      <c r="J20" s="117"/>
      <c r="K20" s="1" t="s">
        <v>445</v>
      </c>
      <c r="L20" s="1" t="s">
        <v>458</v>
      </c>
      <c r="M20" s="1"/>
      <c r="N20" s="1"/>
      <c r="O20" s="1"/>
      <c r="P20" s="1"/>
      <c r="Q20" s="1"/>
      <c r="R20" s="1"/>
      <c r="S20" s="1"/>
    </row>
    <row r="21" spans="1:19" x14ac:dyDescent="0.2">
      <c r="A21" s="1"/>
      <c r="B21" s="115">
        <v>1</v>
      </c>
      <c r="C21" s="33" t="s">
        <v>449</v>
      </c>
      <c r="D21" s="115">
        <v>3</v>
      </c>
      <c r="E21" s="115">
        <v>1999</v>
      </c>
      <c r="F21" s="115">
        <v>1</v>
      </c>
      <c r="G21" s="115">
        <v>0</v>
      </c>
      <c r="H21" s="115">
        <v>0</v>
      </c>
      <c r="I21" s="116">
        <v>154572</v>
      </c>
      <c r="J21" s="117"/>
      <c r="K21" s="1" t="s">
        <v>446</v>
      </c>
      <c r="L21" s="1" t="s">
        <v>459</v>
      </c>
      <c r="M21" s="1"/>
      <c r="N21" s="1"/>
      <c r="O21" s="1"/>
      <c r="P21" s="1"/>
      <c r="Q21" s="1"/>
      <c r="R21" s="1"/>
      <c r="S21" s="1"/>
    </row>
    <row r="22" spans="1:19" x14ac:dyDescent="0.2">
      <c r="A22" s="1"/>
      <c r="B22" s="115">
        <v>4</v>
      </c>
      <c r="C22" s="33" t="s">
        <v>455</v>
      </c>
      <c r="D22" s="115">
        <v>3</v>
      </c>
      <c r="E22" s="115">
        <v>1999</v>
      </c>
      <c r="F22" s="115">
        <v>1</v>
      </c>
      <c r="G22" s="115">
        <v>0</v>
      </c>
      <c r="H22" s="115">
        <v>0</v>
      </c>
      <c r="I22" s="116">
        <v>8282</v>
      </c>
      <c r="J22" s="117"/>
      <c r="K22" s="1"/>
      <c r="L22" s="1"/>
      <c r="M22" s="1"/>
      <c r="N22" s="1"/>
      <c r="O22" s="1"/>
      <c r="P22" s="1"/>
      <c r="Q22" s="1"/>
      <c r="R22" s="1"/>
      <c r="S22" s="1"/>
    </row>
    <row r="23" spans="1:19" x14ac:dyDescent="0.2">
      <c r="A23" s="1"/>
      <c r="B23" s="115">
        <v>2</v>
      </c>
      <c r="C23" s="33" t="s">
        <v>460</v>
      </c>
      <c r="D23" s="115">
        <v>3</v>
      </c>
      <c r="E23" s="115">
        <v>1999</v>
      </c>
      <c r="F23" s="115">
        <v>12</v>
      </c>
      <c r="G23" s="115">
        <v>0</v>
      </c>
      <c r="H23" s="115">
        <v>175</v>
      </c>
      <c r="I23" s="116">
        <v>0</v>
      </c>
      <c r="J23" s="117"/>
      <c r="K23" s="1"/>
      <c r="L23" s="1"/>
      <c r="M23" s="1"/>
      <c r="N23" s="1"/>
      <c r="O23" s="1"/>
      <c r="P23" s="1"/>
      <c r="Q23" s="1"/>
      <c r="R23" s="1"/>
      <c r="S23" s="1"/>
    </row>
    <row r="24" spans="1:19" x14ac:dyDescent="0.2">
      <c r="A24" s="1"/>
      <c r="B24" s="115">
        <v>1</v>
      </c>
      <c r="C24" s="33" t="s">
        <v>460</v>
      </c>
      <c r="D24" s="115">
        <v>3</v>
      </c>
      <c r="E24" s="115">
        <v>1999</v>
      </c>
      <c r="F24" s="115">
        <v>6</v>
      </c>
      <c r="G24" s="115">
        <v>16</v>
      </c>
      <c r="H24" s="115">
        <v>0</v>
      </c>
      <c r="I24" s="116">
        <v>0</v>
      </c>
      <c r="J24" s="117"/>
      <c r="K24" s="1"/>
      <c r="L24" s="1"/>
      <c r="M24" s="1"/>
      <c r="N24" s="1"/>
      <c r="O24" s="1"/>
      <c r="P24" s="1"/>
      <c r="Q24" s="1"/>
      <c r="R24" s="1"/>
      <c r="S24" s="1"/>
    </row>
    <row r="25" spans="1:19" x14ac:dyDescent="0.2">
      <c r="A25" s="1"/>
      <c r="B25" s="115">
        <v>1</v>
      </c>
      <c r="C25" s="33" t="s">
        <v>449</v>
      </c>
      <c r="D25" s="115">
        <v>3</v>
      </c>
      <c r="E25" s="115">
        <v>1999</v>
      </c>
      <c r="F25" s="115">
        <v>1</v>
      </c>
      <c r="G25" s="115">
        <v>0</v>
      </c>
      <c r="H25" s="115">
        <v>0</v>
      </c>
      <c r="I25" s="116">
        <v>1006887</v>
      </c>
      <c r="J25" s="117"/>
      <c r="K25" s="1"/>
      <c r="L25" s="1"/>
      <c r="M25" s="1"/>
      <c r="N25" s="1"/>
      <c r="O25" s="1"/>
      <c r="P25" s="1"/>
      <c r="Q25" s="1"/>
      <c r="R25" s="1"/>
      <c r="S25" s="1"/>
    </row>
    <row r="26" spans="1:19" x14ac:dyDescent="0.2">
      <c r="A26" s="1"/>
      <c r="B26" s="115">
        <v>2</v>
      </c>
      <c r="C26" s="33" t="s">
        <v>451</v>
      </c>
      <c r="D26" s="115">
        <v>3</v>
      </c>
      <c r="E26" s="115">
        <v>1999</v>
      </c>
      <c r="F26" s="115">
        <v>1</v>
      </c>
      <c r="G26" s="115">
        <v>0</v>
      </c>
      <c r="H26" s="115">
        <v>12</v>
      </c>
      <c r="I26" s="116">
        <v>0</v>
      </c>
      <c r="J26" s="117"/>
      <c r="K26" s="1"/>
      <c r="L26" s="1"/>
      <c r="M26" s="1"/>
      <c r="N26" s="1"/>
      <c r="O26" s="1"/>
      <c r="P26" s="1"/>
      <c r="Q26" s="1"/>
      <c r="R26" s="1"/>
      <c r="S26" s="1"/>
    </row>
    <row r="27" spans="1:19" x14ac:dyDescent="0.2">
      <c r="A27" s="1"/>
      <c r="B27" s="115">
        <v>5</v>
      </c>
      <c r="C27" s="33" t="s">
        <v>449</v>
      </c>
      <c r="D27" s="115">
        <v>3</v>
      </c>
      <c r="E27" s="115">
        <v>1999</v>
      </c>
      <c r="F27" s="115">
        <v>1</v>
      </c>
      <c r="G27" s="115">
        <v>0</v>
      </c>
      <c r="H27" s="115">
        <v>0</v>
      </c>
      <c r="I27" s="116">
        <v>12000604</v>
      </c>
      <c r="J27" s="117"/>
      <c r="K27" s="1"/>
      <c r="L27" s="1"/>
      <c r="M27" s="1"/>
      <c r="N27" s="1"/>
      <c r="O27" s="1"/>
      <c r="P27" s="1"/>
      <c r="Q27" s="1"/>
      <c r="R27" s="1"/>
      <c r="S27" s="1"/>
    </row>
    <row r="28" spans="1:19" x14ac:dyDescent="0.2">
      <c r="A28" s="1"/>
      <c r="B28" s="115">
        <v>1</v>
      </c>
      <c r="C28" s="33" t="s">
        <v>457</v>
      </c>
      <c r="D28" s="115">
        <v>3</v>
      </c>
      <c r="E28" s="115">
        <v>1997</v>
      </c>
      <c r="F28" s="115">
        <v>1</v>
      </c>
      <c r="G28" s="115">
        <v>0</v>
      </c>
      <c r="H28" s="115">
        <v>0</v>
      </c>
      <c r="I28" s="116">
        <v>1678568</v>
      </c>
      <c r="J28" s="117"/>
      <c r="K28" s="1"/>
      <c r="L28" s="1"/>
      <c r="M28" s="1"/>
      <c r="N28" s="1"/>
      <c r="O28" s="1"/>
      <c r="P28" s="1"/>
      <c r="Q28" s="1"/>
      <c r="R28" s="1"/>
      <c r="S28" s="1"/>
    </row>
    <row r="29" spans="1:19" x14ac:dyDescent="0.2">
      <c r="A29" s="1"/>
      <c r="B29" s="115">
        <v>2</v>
      </c>
      <c r="C29" s="33" t="s">
        <v>455</v>
      </c>
      <c r="D29" s="115">
        <v>2</v>
      </c>
      <c r="E29" s="115">
        <v>1997</v>
      </c>
      <c r="F29" s="115">
        <v>1</v>
      </c>
      <c r="G29" s="115">
        <v>0</v>
      </c>
      <c r="H29" s="115">
        <v>0</v>
      </c>
      <c r="I29" s="116">
        <v>0</v>
      </c>
      <c r="J29" s="117"/>
      <c r="K29" s="1"/>
      <c r="L29" s="1"/>
      <c r="M29" s="1"/>
      <c r="N29" s="1"/>
      <c r="O29" s="1"/>
      <c r="P29" s="1"/>
      <c r="Q29" s="1"/>
      <c r="R29" s="1"/>
      <c r="S29" s="1"/>
    </row>
    <row r="30" spans="1:19" x14ac:dyDescent="0.2">
      <c r="A30" s="1"/>
      <c r="B30" s="115">
        <v>4</v>
      </c>
      <c r="C30" s="33" t="s">
        <v>451</v>
      </c>
      <c r="D30" s="115">
        <v>3</v>
      </c>
      <c r="E30" s="115">
        <v>1997</v>
      </c>
      <c r="F30" s="115">
        <v>1</v>
      </c>
      <c r="G30" s="115">
        <v>0</v>
      </c>
      <c r="H30" s="115">
        <v>0</v>
      </c>
      <c r="I30" s="116">
        <v>4648123</v>
      </c>
      <c r="J30" s="117"/>
      <c r="K30" s="1"/>
      <c r="L30" s="1"/>
      <c r="M30" s="1"/>
      <c r="N30" s="1"/>
      <c r="O30" s="1"/>
      <c r="P30" s="1"/>
      <c r="Q30" s="1"/>
      <c r="R30" s="1"/>
      <c r="S30" s="1"/>
    </row>
    <row r="31" spans="1:19" x14ac:dyDescent="0.2">
      <c r="A31" s="1"/>
      <c r="B31" s="115">
        <v>5</v>
      </c>
      <c r="C31" s="33" t="s">
        <v>451</v>
      </c>
      <c r="D31" s="115">
        <v>3</v>
      </c>
      <c r="E31" s="115">
        <v>1997</v>
      </c>
      <c r="F31" s="115">
        <v>1</v>
      </c>
      <c r="G31" s="115">
        <v>0</v>
      </c>
      <c r="H31" s="115">
        <v>0</v>
      </c>
      <c r="I31" s="116">
        <v>3360901</v>
      </c>
      <c r="J31" s="117"/>
      <c r="K31" s="1"/>
      <c r="L31" s="1"/>
      <c r="M31" s="1"/>
      <c r="N31" s="1"/>
      <c r="O31" s="1"/>
      <c r="P31" s="1"/>
      <c r="Q31" s="1"/>
      <c r="R31" s="1"/>
      <c r="S31" s="1"/>
    </row>
    <row r="32" spans="1:19" x14ac:dyDescent="0.2">
      <c r="A32" s="1"/>
      <c r="B32" s="115">
        <v>1</v>
      </c>
      <c r="C32" s="33" t="s">
        <v>447</v>
      </c>
      <c r="D32" s="115">
        <v>1</v>
      </c>
      <c r="E32" s="115">
        <v>1997</v>
      </c>
      <c r="F32" s="115">
        <v>1</v>
      </c>
      <c r="G32" s="115">
        <v>0</v>
      </c>
      <c r="H32" s="115">
        <v>0</v>
      </c>
      <c r="I32" s="116">
        <v>594132</v>
      </c>
      <c r="J32" s="117"/>
      <c r="K32" s="1"/>
      <c r="L32" s="1"/>
      <c r="M32" s="1"/>
      <c r="N32" s="1"/>
      <c r="O32" s="1"/>
      <c r="P32" s="1"/>
      <c r="Q32" s="1"/>
      <c r="R32" s="1"/>
      <c r="S32" s="1"/>
    </row>
    <row r="33" spans="1:19" x14ac:dyDescent="0.2">
      <c r="A33" s="1"/>
      <c r="B33" s="115">
        <v>1</v>
      </c>
      <c r="C33" s="33" t="s">
        <v>461</v>
      </c>
      <c r="D33" s="115">
        <v>2</v>
      </c>
      <c r="E33" s="115">
        <v>1997</v>
      </c>
      <c r="F33" s="115">
        <v>1</v>
      </c>
      <c r="G33" s="115">
        <v>0</v>
      </c>
      <c r="H33" s="115">
        <v>68</v>
      </c>
      <c r="I33" s="116">
        <v>44940</v>
      </c>
      <c r="J33" s="117"/>
      <c r="K33" s="1"/>
      <c r="L33" s="1"/>
      <c r="M33" s="1"/>
      <c r="N33" s="1"/>
      <c r="O33" s="1"/>
      <c r="P33" s="1"/>
      <c r="Q33" s="1"/>
      <c r="R33" s="1"/>
      <c r="S33" s="1"/>
    </row>
    <row r="34" spans="1:19" x14ac:dyDescent="0.2">
      <c r="A34" s="1"/>
      <c r="B34" s="115">
        <v>2</v>
      </c>
      <c r="C34" s="33" t="s">
        <v>449</v>
      </c>
      <c r="D34" s="115">
        <v>4</v>
      </c>
      <c r="E34" s="115">
        <v>1997</v>
      </c>
      <c r="F34" s="115">
        <v>1</v>
      </c>
      <c r="G34" s="115">
        <v>0</v>
      </c>
      <c r="H34" s="115">
        <v>0</v>
      </c>
      <c r="I34" s="116">
        <v>75582</v>
      </c>
      <c r="J34" s="117"/>
      <c r="K34" s="1"/>
      <c r="L34" s="1"/>
      <c r="M34" s="1"/>
      <c r="N34" s="1"/>
      <c r="O34" s="1"/>
      <c r="P34" s="1"/>
      <c r="Q34" s="1"/>
      <c r="R34" s="1"/>
      <c r="S34" s="1"/>
    </row>
    <row r="35" spans="1:19" x14ac:dyDescent="0.2">
      <c r="A35" s="1"/>
      <c r="B35" s="115">
        <v>2</v>
      </c>
      <c r="C35" s="33" t="s">
        <v>449</v>
      </c>
      <c r="D35" s="115">
        <v>3</v>
      </c>
      <c r="E35" s="115">
        <v>1997</v>
      </c>
      <c r="F35" s="115">
        <v>1</v>
      </c>
      <c r="G35" s="115">
        <v>0</v>
      </c>
      <c r="H35" s="115">
        <v>25</v>
      </c>
      <c r="I35" s="116">
        <v>8266818</v>
      </c>
      <c r="J35" s="117"/>
      <c r="K35" s="1"/>
      <c r="L35" s="1"/>
      <c r="M35" s="1"/>
      <c r="N35" s="1"/>
      <c r="O35" s="1"/>
      <c r="P35" s="1"/>
      <c r="Q35" s="1"/>
      <c r="R35" s="1"/>
      <c r="S35" s="1"/>
    </row>
    <row r="36" spans="1:19" x14ac:dyDescent="0.2">
      <c r="A36" s="1"/>
      <c r="B36" s="115">
        <v>4</v>
      </c>
      <c r="C36" s="33" t="s">
        <v>449</v>
      </c>
      <c r="D36" s="115">
        <v>3</v>
      </c>
      <c r="E36" s="115">
        <v>1997</v>
      </c>
      <c r="F36" s="115">
        <v>1</v>
      </c>
      <c r="G36" s="115">
        <v>0</v>
      </c>
      <c r="H36" s="115">
        <v>49</v>
      </c>
      <c r="I36" s="116">
        <v>487401</v>
      </c>
      <c r="J36" s="117"/>
      <c r="K36" s="1"/>
      <c r="L36" s="1"/>
      <c r="M36" s="1"/>
      <c r="N36" s="1"/>
      <c r="O36" s="1"/>
      <c r="P36" s="1"/>
      <c r="Q36" s="1"/>
      <c r="R36" s="1"/>
      <c r="S36" s="1"/>
    </row>
    <row r="37" spans="1:19" x14ac:dyDescent="0.2">
      <c r="A37" s="1"/>
      <c r="B37" s="115">
        <v>4</v>
      </c>
      <c r="C37" s="33" t="s">
        <v>449</v>
      </c>
      <c r="D37" s="115">
        <v>2</v>
      </c>
      <c r="E37" s="115">
        <v>1997</v>
      </c>
      <c r="F37" s="115">
        <v>1</v>
      </c>
      <c r="G37" s="115">
        <v>0</v>
      </c>
      <c r="H37" s="115">
        <v>49</v>
      </c>
      <c r="I37" s="116">
        <v>0</v>
      </c>
      <c r="J37" s="117"/>
      <c r="K37" s="1"/>
      <c r="L37" s="1"/>
      <c r="M37" s="1"/>
      <c r="N37" s="1"/>
      <c r="O37" s="1"/>
      <c r="P37" s="1"/>
      <c r="Q37" s="1"/>
      <c r="R37" s="1"/>
      <c r="S37" s="1"/>
    </row>
    <row r="38" spans="1:19" x14ac:dyDescent="0.2">
      <c r="A38" s="1"/>
      <c r="B38" s="115">
        <v>3</v>
      </c>
      <c r="C38" s="33" t="s">
        <v>449</v>
      </c>
      <c r="D38" s="115">
        <v>3</v>
      </c>
      <c r="E38" s="115">
        <v>1997</v>
      </c>
      <c r="F38" s="115">
        <v>1</v>
      </c>
      <c r="G38" s="115">
        <v>0</v>
      </c>
      <c r="H38" s="115">
        <v>0</v>
      </c>
      <c r="I38" s="116">
        <v>313904</v>
      </c>
      <c r="J38" s="117"/>
      <c r="K38" s="1"/>
      <c r="L38" s="1"/>
      <c r="M38" s="1"/>
      <c r="N38" s="1"/>
      <c r="O38" s="1"/>
      <c r="P38" s="1"/>
      <c r="Q38" s="1"/>
      <c r="R38" s="1"/>
      <c r="S38" s="1"/>
    </row>
    <row r="39" spans="1:19" x14ac:dyDescent="0.2">
      <c r="A39" s="1"/>
      <c r="B39" s="115">
        <v>3</v>
      </c>
      <c r="C39" s="33" t="s">
        <v>449</v>
      </c>
      <c r="D39" s="115">
        <v>2</v>
      </c>
      <c r="E39" s="115">
        <v>1997</v>
      </c>
      <c r="F39" s="115">
        <v>1</v>
      </c>
      <c r="G39" s="115">
        <v>0</v>
      </c>
      <c r="H39" s="115">
        <v>10</v>
      </c>
      <c r="I39" s="116">
        <v>287238</v>
      </c>
      <c r="J39" s="117"/>
      <c r="K39" s="1"/>
      <c r="L39" s="1"/>
      <c r="M39" s="1"/>
      <c r="N39" s="1"/>
      <c r="O39" s="1"/>
      <c r="P39" s="1"/>
      <c r="Q39" s="1"/>
      <c r="R39" s="1"/>
      <c r="S39" s="1"/>
    </row>
    <row r="40" spans="1:19" x14ac:dyDescent="0.2">
      <c r="A40" s="1"/>
      <c r="B40" s="115">
        <v>3</v>
      </c>
      <c r="C40" s="33" t="s">
        <v>449</v>
      </c>
      <c r="D40" s="115">
        <v>4</v>
      </c>
      <c r="E40" s="115">
        <v>1997</v>
      </c>
      <c r="F40" s="115">
        <v>1</v>
      </c>
      <c r="G40" s="115">
        <v>0</v>
      </c>
      <c r="H40" s="115">
        <v>0</v>
      </c>
      <c r="I40" s="116">
        <v>34138</v>
      </c>
      <c r="J40" s="117"/>
      <c r="K40" s="1"/>
      <c r="L40" s="1"/>
      <c r="M40" s="1"/>
      <c r="N40" s="1"/>
      <c r="O40" s="1"/>
      <c r="P40" s="1"/>
      <c r="Q40" s="1"/>
      <c r="R40" s="1"/>
      <c r="S40" s="1"/>
    </row>
    <row r="41" spans="1:19" x14ac:dyDescent="0.2">
      <c r="A41" s="1"/>
      <c r="B41" s="115">
        <v>3</v>
      </c>
      <c r="C41" s="33" t="s">
        <v>449</v>
      </c>
      <c r="D41" s="115">
        <v>1</v>
      </c>
      <c r="E41" s="115">
        <v>1997</v>
      </c>
      <c r="F41" s="115">
        <v>1</v>
      </c>
      <c r="G41" s="115">
        <v>0</v>
      </c>
      <c r="H41" s="115">
        <v>0</v>
      </c>
      <c r="I41" s="116">
        <v>86147</v>
      </c>
      <c r="J41" s="117"/>
      <c r="K41" s="1"/>
      <c r="L41" s="1"/>
      <c r="M41" s="1"/>
      <c r="N41" s="1"/>
      <c r="O41" s="1"/>
      <c r="P41" s="1"/>
      <c r="Q41" s="1"/>
      <c r="R41" s="1"/>
      <c r="S41" s="1"/>
    </row>
    <row r="42" spans="1:19" x14ac:dyDescent="0.2">
      <c r="A42" s="1"/>
      <c r="B42" s="115">
        <v>5</v>
      </c>
      <c r="C42" s="33" t="s">
        <v>449</v>
      </c>
      <c r="D42" s="115">
        <v>2</v>
      </c>
      <c r="E42" s="115">
        <v>1997</v>
      </c>
      <c r="F42" s="115">
        <v>1</v>
      </c>
      <c r="G42" s="115">
        <v>0</v>
      </c>
      <c r="H42" s="115">
        <v>0</v>
      </c>
      <c r="I42" s="116">
        <v>748293</v>
      </c>
      <c r="J42" s="117"/>
      <c r="K42" s="1"/>
      <c r="L42" s="1"/>
      <c r="M42" s="1"/>
      <c r="N42" s="1"/>
      <c r="O42" s="1"/>
      <c r="P42" s="1"/>
      <c r="Q42" s="1"/>
      <c r="R42" s="1"/>
      <c r="S42" s="1"/>
    </row>
    <row r="43" spans="1:19" x14ac:dyDescent="0.2">
      <c r="A43" s="1"/>
      <c r="B43" s="115">
        <v>1</v>
      </c>
      <c r="C43" s="33" t="s">
        <v>449</v>
      </c>
      <c r="D43" s="115">
        <v>3</v>
      </c>
      <c r="E43" s="115">
        <v>1997</v>
      </c>
      <c r="F43" s="115">
        <v>1</v>
      </c>
      <c r="G43" s="115">
        <v>0</v>
      </c>
      <c r="H43" s="115">
        <v>0</v>
      </c>
      <c r="I43" s="116">
        <v>80773</v>
      </c>
      <c r="J43" s="117"/>
      <c r="K43" s="1"/>
      <c r="L43" s="1"/>
      <c r="M43" s="1"/>
      <c r="N43" s="1"/>
      <c r="O43" s="1"/>
      <c r="P43" s="1"/>
      <c r="Q43" s="1"/>
      <c r="R43" s="1"/>
      <c r="S43" s="1"/>
    </row>
    <row r="44" spans="1:19" x14ac:dyDescent="0.2">
      <c r="A44" s="1"/>
      <c r="B44" s="115">
        <v>1</v>
      </c>
      <c r="C44" s="33" t="s">
        <v>449</v>
      </c>
      <c r="D44" s="115">
        <v>3</v>
      </c>
      <c r="E44" s="115">
        <v>1997</v>
      </c>
      <c r="F44" s="115">
        <v>1</v>
      </c>
      <c r="G44" s="115">
        <v>0</v>
      </c>
      <c r="H44" s="115">
        <v>0</v>
      </c>
      <c r="I44" s="116">
        <v>376247</v>
      </c>
      <c r="J44" s="117"/>
      <c r="K44" s="1"/>
      <c r="L44" s="1"/>
      <c r="M44" s="1"/>
      <c r="N44" s="1"/>
      <c r="O44" s="1"/>
      <c r="P44" s="1"/>
      <c r="Q44" s="1"/>
      <c r="R44" s="1"/>
      <c r="S44" s="1"/>
    </row>
    <row r="45" spans="1:19" x14ac:dyDescent="0.2">
      <c r="A45" s="1"/>
      <c r="B45" s="115">
        <v>1</v>
      </c>
      <c r="C45" s="33" t="s">
        <v>449</v>
      </c>
      <c r="D45" s="115">
        <v>1</v>
      </c>
      <c r="E45" s="115">
        <v>1996</v>
      </c>
      <c r="F45" s="115">
        <v>1</v>
      </c>
      <c r="G45" s="115">
        <v>0</v>
      </c>
      <c r="H45" s="115">
        <v>0</v>
      </c>
      <c r="I45" s="116">
        <v>232643</v>
      </c>
      <c r="J45" s="117"/>
      <c r="K45" s="1"/>
      <c r="L45" s="1"/>
      <c r="M45" s="1"/>
      <c r="N45" s="1"/>
      <c r="O45" s="1"/>
      <c r="P45" s="1"/>
      <c r="Q45" s="1"/>
      <c r="R45" s="1"/>
      <c r="S45" s="1"/>
    </row>
    <row r="46" spans="1:19" x14ac:dyDescent="0.2">
      <c r="A46" s="1"/>
      <c r="B46" s="115">
        <v>1</v>
      </c>
      <c r="C46" s="33" t="s">
        <v>449</v>
      </c>
      <c r="D46" s="115">
        <v>1</v>
      </c>
      <c r="E46" s="115">
        <v>1996</v>
      </c>
      <c r="F46" s="115">
        <v>1</v>
      </c>
      <c r="G46" s="115">
        <v>0</v>
      </c>
      <c r="H46" s="115">
        <v>0</v>
      </c>
      <c r="I46" s="116">
        <v>6042782</v>
      </c>
      <c r="J46" s="117"/>
      <c r="K46" s="1"/>
      <c r="L46" s="1"/>
      <c r="M46" s="1"/>
      <c r="N46" s="1"/>
      <c r="O46" s="1"/>
      <c r="P46" s="1"/>
      <c r="Q46" s="1"/>
      <c r="R46" s="1"/>
      <c r="S46" s="1"/>
    </row>
    <row r="47" spans="1:19" x14ac:dyDescent="0.2">
      <c r="A47" s="1"/>
      <c r="B47" s="115">
        <v>1</v>
      </c>
      <c r="C47" s="33" t="s">
        <v>449</v>
      </c>
      <c r="D47" s="115">
        <v>1</v>
      </c>
      <c r="E47" s="115">
        <v>1996</v>
      </c>
      <c r="F47" s="115">
        <v>1</v>
      </c>
      <c r="G47" s="115">
        <v>0</v>
      </c>
      <c r="H47" s="115">
        <v>0</v>
      </c>
      <c r="I47" s="116">
        <v>241536</v>
      </c>
      <c r="J47" s="117"/>
      <c r="K47" s="1"/>
      <c r="L47" s="1"/>
      <c r="M47" s="1"/>
      <c r="N47" s="1"/>
      <c r="O47" s="1"/>
      <c r="P47" s="1"/>
      <c r="Q47" s="1"/>
      <c r="R47" s="1"/>
      <c r="S47" s="1"/>
    </row>
    <row r="48" spans="1:19" x14ac:dyDescent="0.2">
      <c r="A48" s="1"/>
      <c r="B48" s="115">
        <v>1</v>
      </c>
      <c r="C48" s="33" t="s">
        <v>449</v>
      </c>
      <c r="D48" s="115">
        <v>2</v>
      </c>
      <c r="E48" s="115">
        <v>1996</v>
      </c>
      <c r="F48" s="115">
        <v>1</v>
      </c>
      <c r="G48" s="115">
        <v>0</v>
      </c>
      <c r="H48" s="115">
        <v>0</v>
      </c>
      <c r="I48" s="116">
        <v>248075</v>
      </c>
      <c r="J48" s="117"/>
      <c r="K48" s="1"/>
      <c r="L48" s="1"/>
      <c r="M48" s="1"/>
      <c r="N48" s="1"/>
      <c r="O48" s="1"/>
      <c r="P48" s="1"/>
      <c r="Q48" s="1"/>
      <c r="R48" s="1"/>
      <c r="S48" s="1"/>
    </row>
    <row r="49" spans="1:19" x14ac:dyDescent="0.2">
      <c r="A49" s="1"/>
      <c r="B49" s="115">
        <v>1</v>
      </c>
      <c r="C49" s="33" t="s">
        <v>449</v>
      </c>
      <c r="D49" s="115">
        <v>2</v>
      </c>
      <c r="E49" s="115">
        <v>1996</v>
      </c>
      <c r="F49" s="115">
        <v>1</v>
      </c>
      <c r="G49" s="115">
        <v>0</v>
      </c>
      <c r="H49" s="115">
        <v>0</v>
      </c>
      <c r="I49" s="116">
        <v>162165</v>
      </c>
      <c r="J49" s="117"/>
      <c r="K49" s="1"/>
      <c r="L49" s="1"/>
      <c r="M49" s="1"/>
      <c r="N49" s="1"/>
      <c r="O49" s="1"/>
      <c r="P49" s="1"/>
      <c r="Q49" s="1"/>
      <c r="R49" s="1"/>
      <c r="S49" s="1"/>
    </row>
    <row r="50" spans="1:19" x14ac:dyDescent="0.2">
      <c r="A50" s="1"/>
      <c r="B50" s="115">
        <v>1</v>
      </c>
      <c r="C50" s="33" t="s">
        <v>449</v>
      </c>
      <c r="D50" s="115">
        <v>2</v>
      </c>
      <c r="E50" s="115">
        <v>1996</v>
      </c>
      <c r="F50" s="115">
        <v>1</v>
      </c>
      <c r="G50" s="115">
        <v>0</v>
      </c>
      <c r="H50" s="115">
        <v>0</v>
      </c>
      <c r="I50" s="116">
        <v>74623</v>
      </c>
      <c r="J50" s="117"/>
      <c r="K50" s="1"/>
      <c r="L50" s="1"/>
      <c r="M50" s="1"/>
      <c r="N50" s="1"/>
      <c r="O50" s="1"/>
      <c r="P50" s="1"/>
      <c r="Q50" s="1"/>
      <c r="R50" s="1"/>
      <c r="S50" s="1"/>
    </row>
    <row r="51" spans="1:19" x14ac:dyDescent="0.2">
      <c r="A51" s="1"/>
      <c r="B51" s="115">
        <v>1</v>
      </c>
      <c r="C51" s="33" t="s">
        <v>449</v>
      </c>
      <c r="D51" s="115">
        <v>3</v>
      </c>
      <c r="E51" s="115">
        <v>1996</v>
      </c>
      <c r="F51" s="115">
        <v>1</v>
      </c>
      <c r="G51" s="115">
        <v>0</v>
      </c>
      <c r="H51" s="115">
        <v>0</v>
      </c>
      <c r="I51" s="116">
        <v>217806</v>
      </c>
      <c r="J51" s="117"/>
      <c r="K51" s="1"/>
      <c r="L51" s="1"/>
      <c r="M51" s="1"/>
      <c r="N51" s="1"/>
      <c r="O51" s="1"/>
      <c r="P51" s="1"/>
      <c r="Q51" s="1"/>
      <c r="R51" s="1"/>
      <c r="S51" s="1"/>
    </row>
    <row r="52" spans="1:19" x14ac:dyDescent="0.2">
      <c r="A52" s="1"/>
      <c r="B52" s="115">
        <v>1</v>
      </c>
      <c r="C52" s="33" t="s">
        <v>449</v>
      </c>
      <c r="D52" s="115">
        <v>3</v>
      </c>
      <c r="E52" s="115">
        <v>1996</v>
      </c>
      <c r="F52" s="115">
        <v>1</v>
      </c>
      <c r="G52" s="115">
        <v>0</v>
      </c>
      <c r="H52" s="115">
        <v>0</v>
      </c>
      <c r="I52" s="116">
        <v>314408</v>
      </c>
      <c r="J52" s="117"/>
      <c r="K52" s="1"/>
      <c r="L52" s="1"/>
      <c r="M52" s="1"/>
      <c r="N52" s="1"/>
      <c r="O52" s="1"/>
      <c r="P52" s="1"/>
      <c r="Q52" s="1"/>
      <c r="R52" s="1"/>
      <c r="S52" s="1"/>
    </row>
    <row r="53" spans="1:19" x14ac:dyDescent="0.2">
      <c r="A53" s="1"/>
      <c r="B53" s="115">
        <v>1</v>
      </c>
      <c r="C53" s="33" t="s">
        <v>449</v>
      </c>
      <c r="D53" s="115">
        <v>3</v>
      </c>
      <c r="E53" s="115">
        <v>1996</v>
      </c>
      <c r="F53" s="115">
        <v>1</v>
      </c>
      <c r="G53" s="115">
        <v>0</v>
      </c>
      <c r="H53" s="115">
        <v>0</v>
      </c>
      <c r="I53" s="116">
        <v>173072</v>
      </c>
      <c r="J53" s="117"/>
      <c r="K53" s="1"/>
      <c r="L53" s="1"/>
      <c r="M53" s="1"/>
      <c r="N53" s="1"/>
      <c r="O53" s="1"/>
      <c r="P53" s="1"/>
      <c r="Q53" s="1"/>
      <c r="R53" s="1"/>
      <c r="S53" s="1"/>
    </row>
    <row r="54" spans="1:19" x14ac:dyDescent="0.2">
      <c r="A54" s="1"/>
      <c r="B54" s="115">
        <v>1</v>
      </c>
      <c r="C54" s="33" t="s">
        <v>449</v>
      </c>
      <c r="D54" s="115">
        <v>3</v>
      </c>
      <c r="E54" s="115">
        <v>1996</v>
      </c>
      <c r="F54" s="115">
        <v>1</v>
      </c>
      <c r="G54" s="115">
        <v>0</v>
      </c>
      <c r="H54" s="115">
        <v>0</v>
      </c>
      <c r="I54" s="116">
        <v>305848</v>
      </c>
      <c r="J54" s="117"/>
      <c r="K54" s="1"/>
      <c r="L54" s="1"/>
      <c r="M54" s="1"/>
      <c r="N54" s="1"/>
      <c r="O54" s="1"/>
      <c r="P54" s="1"/>
      <c r="Q54" s="1"/>
      <c r="R54" s="1"/>
      <c r="S54" s="1"/>
    </row>
    <row r="55" spans="1:19" x14ac:dyDescent="0.2">
      <c r="A55" s="1"/>
      <c r="B55" s="115">
        <v>1</v>
      </c>
      <c r="C55" s="33" t="s">
        <v>447</v>
      </c>
      <c r="D55" s="115">
        <v>1</v>
      </c>
      <c r="E55" s="115">
        <v>1996</v>
      </c>
      <c r="F55" s="115">
        <v>1</v>
      </c>
      <c r="G55" s="115">
        <v>23</v>
      </c>
      <c r="H55" s="115">
        <v>0</v>
      </c>
      <c r="I55" s="116">
        <v>0</v>
      </c>
      <c r="J55" s="117"/>
      <c r="K55" s="1"/>
      <c r="L55" s="1"/>
      <c r="M55" s="1"/>
      <c r="N55" s="1"/>
      <c r="O55" s="1"/>
      <c r="P55" s="1"/>
      <c r="Q55" s="1"/>
      <c r="R55" s="1"/>
      <c r="S55" s="1"/>
    </row>
    <row r="56" spans="1:19" x14ac:dyDescent="0.2">
      <c r="A56" s="1"/>
      <c r="B56" s="115">
        <v>2</v>
      </c>
      <c r="C56" s="33" t="s">
        <v>449</v>
      </c>
      <c r="D56" s="115">
        <v>1</v>
      </c>
      <c r="E56" s="115">
        <v>1996</v>
      </c>
      <c r="F56" s="115">
        <v>1</v>
      </c>
      <c r="G56" s="115">
        <v>0</v>
      </c>
      <c r="H56" s="115">
        <v>0</v>
      </c>
      <c r="I56" s="116">
        <v>8658</v>
      </c>
      <c r="J56" s="117"/>
      <c r="K56" s="1"/>
      <c r="L56" s="1"/>
      <c r="M56" s="1"/>
      <c r="N56" s="1"/>
      <c r="O56" s="1"/>
      <c r="P56" s="1"/>
      <c r="Q56" s="1"/>
      <c r="R56" s="1"/>
      <c r="S56" s="1"/>
    </row>
    <row r="57" spans="1:19" x14ac:dyDescent="0.2">
      <c r="A57" s="1"/>
      <c r="B57" s="115">
        <v>2</v>
      </c>
      <c r="C57" s="33" t="s">
        <v>457</v>
      </c>
      <c r="D57" s="115">
        <v>3</v>
      </c>
      <c r="E57" s="115">
        <v>1996</v>
      </c>
      <c r="F57" s="115">
        <v>1</v>
      </c>
      <c r="G57" s="115">
        <v>0</v>
      </c>
      <c r="H57" s="115">
        <v>0</v>
      </c>
      <c r="I57" s="116">
        <v>2882844</v>
      </c>
      <c r="J57" s="117"/>
      <c r="K57" s="1"/>
      <c r="L57" s="1"/>
      <c r="M57" s="1"/>
      <c r="N57" s="1"/>
      <c r="O57" s="1"/>
      <c r="P57" s="1"/>
      <c r="Q57" s="1"/>
      <c r="R57" s="1"/>
      <c r="S57" s="1"/>
    </row>
    <row r="58" spans="1:19" x14ac:dyDescent="0.2">
      <c r="A58" s="1"/>
      <c r="B58" s="115">
        <v>2</v>
      </c>
      <c r="C58" s="33" t="s">
        <v>462</v>
      </c>
      <c r="D58" s="115">
        <v>3</v>
      </c>
      <c r="E58" s="115">
        <v>1996</v>
      </c>
      <c r="F58" s="115">
        <v>1</v>
      </c>
      <c r="G58" s="115">
        <v>0</v>
      </c>
      <c r="H58" s="115">
        <v>0</v>
      </c>
      <c r="I58" s="116">
        <v>13037192</v>
      </c>
      <c r="J58" s="117"/>
      <c r="K58" s="1"/>
      <c r="L58" s="1"/>
      <c r="M58" s="1"/>
      <c r="N58" s="1"/>
      <c r="O58" s="1"/>
      <c r="P58" s="1"/>
      <c r="Q58" s="1"/>
      <c r="R58" s="1"/>
      <c r="S58" s="1"/>
    </row>
    <row r="59" spans="1:19" x14ac:dyDescent="0.2">
      <c r="A59" s="1"/>
      <c r="B59" s="115">
        <v>2</v>
      </c>
      <c r="C59" s="33" t="s">
        <v>451</v>
      </c>
      <c r="D59" s="115">
        <v>3</v>
      </c>
      <c r="E59" s="115">
        <v>1996</v>
      </c>
      <c r="F59" s="115">
        <v>1</v>
      </c>
      <c r="G59" s="115">
        <v>0</v>
      </c>
      <c r="H59" s="115">
        <v>0</v>
      </c>
      <c r="I59" s="116">
        <v>167761</v>
      </c>
      <c r="J59" s="117"/>
      <c r="K59" s="1"/>
      <c r="L59" s="1"/>
      <c r="M59" s="1"/>
      <c r="N59" s="1"/>
      <c r="O59" s="1"/>
      <c r="P59" s="1"/>
      <c r="Q59" s="1"/>
      <c r="R59" s="1"/>
      <c r="S59" s="1"/>
    </row>
    <row r="60" spans="1:19" x14ac:dyDescent="0.2">
      <c r="A60" s="1"/>
      <c r="B60" s="115">
        <v>2</v>
      </c>
      <c r="C60" s="33" t="s">
        <v>462</v>
      </c>
      <c r="D60" s="115">
        <v>3</v>
      </c>
      <c r="E60" s="115">
        <v>1996</v>
      </c>
      <c r="F60" s="115">
        <v>1</v>
      </c>
      <c r="G60" s="115">
        <v>10</v>
      </c>
      <c r="H60" s="115">
        <v>0</v>
      </c>
      <c r="I60" s="116">
        <v>14333378</v>
      </c>
      <c r="J60" s="117"/>
      <c r="K60" s="1"/>
      <c r="L60" s="1"/>
      <c r="M60" s="1"/>
      <c r="N60" s="1"/>
      <c r="O60" s="1"/>
      <c r="P60" s="1"/>
      <c r="Q60" s="1"/>
      <c r="R60" s="1"/>
      <c r="S60" s="1"/>
    </row>
    <row r="61" spans="1:19" x14ac:dyDescent="0.2">
      <c r="A61" s="1"/>
      <c r="B61" s="115">
        <v>4</v>
      </c>
      <c r="C61" s="33" t="s">
        <v>451</v>
      </c>
      <c r="D61" s="115">
        <v>2</v>
      </c>
      <c r="E61" s="115">
        <v>1996</v>
      </c>
      <c r="F61" s="115">
        <v>1</v>
      </c>
      <c r="G61" s="115">
        <v>0</v>
      </c>
      <c r="H61" s="115">
        <v>11</v>
      </c>
      <c r="I61" s="116">
        <v>0</v>
      </c>
      <c r="J61" s="117"/>
      <c r="K61" s="1"/>
      <c r="L61" s="1"/>
      <c r="M61" s="1"/>
      <c r="N61" s="1"/>
      <c r="O61" s="1"/>
      <c r="P61" s="1"/>
      <c r="Q61" s="1"/>
      <c r="R61" s="1"/>
      <c r="S61" s="1"/>
    </row>
    <row r="62" spans="1:19" x14ac:dyDescent="0.2">
      <c r="A62" s="1"/>
      <c r="B62" s="115">
        <v>4</v>
      </c>
      <c r="C62" s="33" t="s">
        <v>451</v>
      </c>
      <c r="D62" s="115">
        <v>3</v>
      </c>
      <c r="E62" s="115">
        <v>1996</v>
      </c>
      <c r="F62" s="115">
        <v>1</v>
      </c>
      <c r="G62" s="115">
        <v>0</v>
      </c>
      <c r="H62" s="115">
        <v>0</v>
      </c>
      <c r="I62" s="116">
        <v>3064508</v>
      </c>
      <c r="J62" s="117"/>
      <c r="K62" s="1"/>
      <c r="L62" s="1"/>
      <c r="M62" s="1"/>
      <c r="N62" s="1"/>
      <c r="O62" s="1"/>
      <c r="P62" s="1"/>
      <c r="Q62" s="1"/>
      <c r="R62" s="1"/>
      <c r="S62" s="1"/>
    </row>
    <row r="63" spans="1:19" x14ac:dyDescent="0.2">
      <c r="A63" s="1"/>
      <c r="B63" s="115">
        <v>3</v>
      </c>
      <c r="C63" s="33" t="s">
        <v>457</v>
      </c>
      <c r="D63" s="115">
        <v>1</v>
      </c>
      <c r="E63" s="115">
        <v>1996</v>
      </c>
      <c r="F63" s="115">
        <v>1</v>
      </c>
      <c r="G63" s="115">
        <v>0</v>
      </c>
      <c r="H63" s="115">
        <v>0</v>
      </c>
      <c r="I63" s="116">
        <v>85949</v>
      </c>
      <c r="J63" s="117"/>
      <c r="K63" s="1"/>
      <c r="L63" s="1"/>
      <c r="M63" s="1"/>
      <c r="N63" s="1"/>
      <c r="O63" s="1"/>
      <c r="P63" s="1"/>
      <c r="Q63" s="1"/>
      <c r="R63" s="1"/>
      <c r="S63" s="1"/>
    </row>
    <row r="64" spans="1:19" x14ac:dyDescent="0.2">
      <c r="A64" s="1"/>
      <c r="B64" s="115">
        <v>3</v>
      </c>
      <c r="C64" s="33" t="s">
        <v>451</v>
      </c>
      <c r="D64" s="115">
        <v>3</v>
      </c>
      <c r="E64" s="115">
        <v>1996</v>
      </c>
      <c r="F64" s="115">
        <v>1</v>
      </c>
      <c r="G64" s="115">
        <v>0</v>
      </c>
      <c r="H64" s="115">
        <v>0</v>
      </c>
      <c r="I64" s="116">
        <v>1733016</v>
      </c>
      <c r="J64" s="117"/>
      <c r="K64" s="1"/>
      <c r="L64" s="1"/>
      <c r="M64" s="1"/>
      <c r="N64" s="1"/>
      <c r="O64" s="1"/>
      <c r="P64" s="1"/>
      <c r="Q64" s="1"/>
      <c r="R64" s="1"/>
      <c r="S64" s="1"/>
    </row>
    <row r="65" spans="1:19" x14ac:dyDescent="0.2">
      <c r="A65" s="1"/>
      <c r="B65" s="115">
        <v>1</v>
      </c>
      <c r="C65" s="33" t="s">
        <v>455</v>
      </c>
      <c r="D65" s="115">
        <v>1</v>
      </c>
      <c r="E65" s="115">
        <v>1992</v>
      </c>
      <c r="F65" s="115">
        <v>1</v>
      </c>
      <c r="G65" s="115">
        <v>0</v>
      </c>
      <c r="H65" s="115">
        <v>0</v>
      </c>
      <c r="I65" s="116">
        <v>833815</v>
      </c>
      <c r="J65" s="117"/>
      <c r="K65" s="1"/>
      <c r="L65" s="1"/>
      <c r="M65" s="1"/>
      <c r="N65" s="1"/>
      <c r="O65" s="1"/>
      <c r="P65" s="1"/>
      <c r="Q65" s="1"/>
      <c r="R65" s="1"/>
      <c r="S65" s="1"/>
    </row>
    <row r="66" spans="1:19" x14ac:dyDescent="0.2">
      <c r="A66" s="1"/>
      <c r="B66" s="115">
        <v>1</v>
      </c>
      <c r="C66" s="33" t="s">
        <v>463</v>
      </c>
      <c r="D66" s="115">
        <v>2</v>
      </c>
      <c r="E66" s="115">
        <v>1992</v>
      </c>
      <c r="F66" s="115">
        <v>1</v>
      </c>
      <c r="G66" s="115">
        <v>0</v>
      </c>
      <c r="H66" s="115">
        <v>0</v>
      </c>
      <c r="I66" s="116">
        <v>737197</v>
      </c>
      <c r="J66" s="117"/>
      <c r="K66" s="1"/>
      <c r="L66" s="1"/>
      <c r="M66" s="1"/>
      <c r="N66" s="1"/>
      <c r="O66" s="1"/>
      <c r="P66" s="1"/>
      <c r="Q66" s="1"/>
      <c r="R66" s="1"/>
      <c r="S66" s="1"/>
    </row>
    <row r="67" spans="1:19" x14ac:dyDescent="0.2">
      <c r="A67" s="1"/>
      <c r="B67" s="115">
        <v>1</v>
      </c>
      <c r="C67" s="33" t="s">
        <v>449</v>
      </c>
      <c r="D67" s="115">
        <v>3</v>
      </c>
      <c r="E67" s="115">
        <v>1992</v>
      </c>
      <c r="F67" s="115">
        <v>1</v>
      </c>
      <c r="G67" s="115">
        <v>0</v>
      </c>
      <c r="H67" s="115">
        <v>0</v>
      </c>
      <c r="I67" s="116">
        <v>760578</v>
      </c>
      <c r="J67" s="117"/>
      <c r="K67" s="1"/>
      <c r="L67" s="1"/>
      <c r="M67" s="1"/>
      <c r="N67" s="1"/>
      <c r="O67" s="1"/>
      <c r="P67" s="1"/>
      <c r="Q67" s="1"/>
      <c r="R67" s="1"/>
      <c r="S67" s="1"/>
    </row>
    <row r="68" spans="1:19" x14ac:dyDescent="0.2">
      <c r="A68" s="1"/>
      <c r="B68" s="115">
        <v>6</v>
      </c>
      <c r="C68" s="33" t="s">
        <v>460</v>
      </c>
      <c r="D68" s="115">
        <v>2</v>
      </c>
      <c r="E68" s="115">
        <v>1993</v>
      </c>
      <c r="F68" s="115">
        <v>30</v>
      </c>
      <c r="G68" s="115">
        <v>0</v>
      </c>
      <c r="H68" s="115">
        <v>0</v>
      </c>
      <c r="I68" s="116">
        <v>0</v>
      </c>
      <c r="J68" s="117"/>
      <c r="K68" s="1"/>
      <c r="L68" s="1"/>
      <c r="M68" s="1"/>
      <c r="N68" s="1"/>
      <c r="O68" s="1"/>
      <c r="P68" s="1"/>
      <c r="Q68" s="1"/>
      <c r="R68" s="1"/>
      <c r="S68" s="1"/>
    </row>
    <row r="69" spans="1:19" x14ac:dyDescent="0.2">
      <c r="A69" s="1"/>
      <c r="B69" s="115">
        <v>1</v>
      </c>
      <c r="C69" s="33" t="s">
        <v>460</v>
      </c>
      <c r="D69" s="115">
        <v>2</v>
      </c>
      <c r="E69" s="115">
        <v>1993</v>
      </c>
      <c r="F69" s="115">
        <v>30</v>
      </c>
      <c r="G69" s="115">
        <v>0</v>
      </c>
      <c r="H69" s="115">
        <v>0</v>
      </c>
      <c r="I69" s="116">
        <v>0</v>
      </c>
      <c r="J69" s="117"/>
      <c r="K69" s="1"/>
      <c r="L69" s="1"/>
      <c r="M69" s="1"/>
      <c r="N69" s="1"/>
      <c r="O69" s="1"/>
      <c r="P69" s="1"/>
      <c r="Q69" s="1"/>
      <c r="R69" s="1"/>
      <c r="S69" s="1"/>
    </row>
    <row r="70" spans="1:19" x14ac:dyDescent="0.2">
      <c r="A70" s="1"/>
      <c r="B70" s="115">
        <v>2</v>
      </c>
      <c r="C70" s="33" t="s">
        <v>460</v>
      </c>
      <c r="D70" s="115">
        <v>2</v>
      </c>
      <c r="E70" s="115">
        <v>1993</v>
      </c>
      <c r="F70" s="115">
        <v>30</v>
      </c>
      <c r="G70" s="115">
        <v>0</v>
      </c>
      <c r="H70" s="115">
        <v>0</v>
      </c>
      <c r="I70" s="116">
        <v>0</v>
      </c>
      <c r="J70" s="117"/>
      <c r="K70" s="1"/>
      <c r="L70" s="1"/>
      <c r="M70" s="1"/>
      <c r="N70" s="1"/>
      <c r="O70" s="1"/>
      <c r="P70" s="1"/>
      <c r="Q70" s="1"/>
      <c r="R70" s="1"/>
      <c r="S70" s="1"/>
    </row>
    <row r="71" spans="1:19" x14ac:dyDescent="0.2">
      <c r="A71" s="1"/>
      <c r="B71" s="115">
        <v>4</v>
      </c>
      <c r="C71" s="33" t="s">
        <v>460</v>
      </c>
      <c r="D71" s="115">
        <v>2</v>
      </c>
      <c r="E71" s="115">
        <v>1993</v>
      </c>
      <c r="F71" s="115">
        <v>30</v>
      </c>
      <c r="G71" s="115">
        <v>0</v>
      </c>
      <c r="H71" s="115">
        <v>0</v>
      </c>
      <c r="I71" s="116">
        <v>0</v>
      </c>
      <c r="J71" s="117"/>
      <c r="K71" s="1"/>
      <c r="L71" s="1"/>
      <c r="M71" s="1"/>
      <c r="N71" s="1"/>
      <c r="O71" s="1"/>
      <c r="P71" s="1"/>
      <c r="Q71" s="1"/>
      <c r="R71" s="1"/>
      <c r="S71" s="1"/>
    </row>
    <row r="72" spans="1:19" x14ac:dyDescent="0.2">
      <c r="A72" s="1"/>
      <c r="B72" s="115">
        <v>3</v>
      </c>
      <c r="C72" s="33" t="s">
        <v>460</v>
      </c>
      <c r="D72" s="115">
        <v>2</v>
      </c>
      <c r="E72" s="115">
        <v>1993</v>
      </c>
      <c r="F72" s="115">
        <v>30</v>
      </c>
      <c r="G72" s="115">
        <v>0</v>
      </c>
      <c r="H72" s="115">
        <v>0</v>
      </c>
      <c r="I72" s="116">
        <v>0</v>
      </c>
      <c r="J72" s="117"/>
      <c r="K72" s="1"/>
      <c r="L72" s="1"/>
      <c r="M72" s="1"/>
      <c r="N72" s="1"/>
      <c r="O72" s="1"/>
      <c r="P72" s="1"/>
      <c r="Q72" s="1"/>
      <c r="R72" s="1"/>
      <c r="S72" s="1"/>
    </row>
    <row r="73" spans="1:19" x14ac:dyDescent="0.2">
      <c r="A73" s="1"/>
      <c r="B73" s="115">
        <v>5</v>
      </c>
      <c r="C73" s="33" t="s">
        <v>460</v>
      </c>
      <c r="D73" s="115">
        <v>2</v>
      </c>
      <c r="E73" s="115">
        <v>1993</v>
      </c>
      <c r="F73" s="115">
        <v>30</v>
      </c>
      <c r="G73" s="115">
        <v>0</v>
      </c>
      <c r="H73" s="115">
        <v>0</v>
      </c>
      <c r="I73" s="116">
        <v>0</v>
      </c>
      <c r="J73" s="117"/>
      <c r="K73" s="1"/>
      <c r="L73" s="1"/>
      <c r="M73" s="1"/>
      <c r="N73" s="1"/>
      <c r="O73" s="1"/>
      <c r="P73" s="1"/>
      <c r="Q73" s="1"/>
      <c r="R73" s="1"/>
      <c r="S73" s="1"/>
    </row>
    <row r="74" spans="1:19" x14ac:dyDescent="0.2">
      <c r="A74" s="1"/>
      <c r="B74" s="115">
        <v>6</v>
      </c>
      <c r="C74" s="33" t="s">
        <v>464</v>
      </c>
      <c r="D74" s="115">
        <v>3</v>
      </c>
      <c r="E74" s="115">
        <v>1993</v>
      </c>
      <c r="F74" s="115">
        <v>31</v>
      </c>
      <c r="G74" s="115">
        <v>0</v>
      </c>
      <c r="H74" s="115">
        <v>0</v>
      </c>
      <c r="I74" s="116">
        <v>95598307</v>
      </c>
      <c r="J74" s="117"/>
      <c r="K74" s="1"/>
      <c r="L74" s="1"/>
      <c r="M74" s="1"/>
      <c r="N74" s="1"/>
      <c r="O74" s="1"/>
      <c r="P74" s="1"/>
      <c r="Q74" s="1"/>
      <c r="R74" s="1"/>
      <c r="S74" s="1"/>
    </row>
    <row r="75" spans="1:19" x14ac:dyDescent="0.2">
      <c r="A75" s="1"/>
      <c r="B75" s="115">
        <v>1</v>
      </c>
      <c r="C75" s="33" t="s">
        <v>464</v>
      </c>
      <c r="D75" s="115">
        <v>3</v>
      </c>
      <c r="E75" s="115">
        <v>1993</v>
      </c>
      <c r="F75" s="115">
        <v>31</v>
      </c>
      <c r="G75" s="115">
        <v>0</v>
      </c>
      <c r="H75" s="115">
        <v>0</v>
      </c>
      <c r="I75" s="116">
        <v>90630980</v>
      </c>
      <c r="J75" s="117"/>
      <c r="K75" s="1"/>
      <c r="L75" s="1"/>
      <c r="M75" s="1"/>
      <c r="N75" s="1"/>
      <c r="O75" s="1"/>
      <c r="P75" s="1"/>
      <c r="Q75" s="1"/>
      <c r="R75" s="1"/>
      <c r="S75" s="1"/>
    </row>
    <row r="76" spans="1:19" x14ac:dyDescent="0.2">
      <c r="A76" s="1"/>
      <c r="B76" s="115">
        <v>2</v>
      </c>
      <c r="C76" s="33" t="s">
        <v>464</v>
      </c>
      <c r="D76" s="115">
        <v>3</v>
      </c>
      <c r="E76" s="115">
        <v>1993</v>
      </c>
      <c r="F76" s="115">
        <v>31</v>
      </c>
      <c r="G76" s="115">
        <v>0</v>
      </c>
      <c r="H76" s="115">
        <v>0</v>
      </c>
      <c r="I76" s="116">
        <v>98937152</v>
      </c>
      <c r="J76" s="117"/>
      <c r="K76" s="1"/>
      <c r="L76" s="1"/>
      <c r="M76" s="1"/>
      <c r="N76" s="1"/>
      <c r="O76" s="1"/>
      <c r="P76" s="1"/>
      <c r="Q76" s="1"/>
      <c r="R76" s="1"/>
      <c r="S76" s="1"/>
    </row>
    <row r="77" spans="1:19" x14ac:dyDescent="0.2">
      <c r="A77" s="1"/>
      <c r="B77" s="115">
        <v>4</v>
      </c>
      <c r="C77" s="33" t="s">
        <v>464</v>
      </c>
      <c r="D77" s="115">
        <v>3</v>
      </c>
      <c r="E77" s="115">
        <v>1993</v>
      </c>
      <c r="F77" s="115">
        <v>31</v>
      </c>
      <c r="G77" s="115">
        <v>0</v>
      </c>
      <c r="H77" s="115">
        <v>0</v>
      </c>
      <c r="I77" s="116">
        <v>84389979</v>
      </c>
      <c r="J77" s="117"/>
      <c r="K77" s="1"/>
      <c r="L77" s="1"/>
      <c r="M77" s="1"/>
      <c r="N77" s="1"/>
      <c r="O77" s="1"/>
      <c r="P77" s="1"/>
      <c r="Q77" s="1"/>
      <c r="R77" s="1"/>
      <c r="S77" s="1"/>
    </row>
    <row r="78" spans="1:19" x14ac:dyDescent="0.2">
      <c r="A78" s="1"/>
      <c r="B78" s="115">
        <v>3</v>
      </c>
      <c r="C78" s="33" t="s">
        <v>464</v>
      </c>
      <c r="D78" s="115">
        <v>3</v>
      </c>
      <c r="E78" s="115">
        <v>1993</v>
      </c>
      <c r="F78" s="115">
        <v>31</v>
      </c>
      <c r="G78" s="115">
        <v>0</v>
      </c>
      <c r="H78" s="115">
        <v>0</v>
      </c>
      <c r="I78" s="116">
        <v>91558942</v>
      </c>
      <c r="J78" s="117"/>
      <c r="K78" s="1"/>
      <c r="L78" s="1"/>
      <c r="M78" s="1"/>
      <c r="N78" s="1"/>
      <c r="O78" s="1"/>
      <c r="P78" s="1"/>
      <c r="Q78" s="1"/>
      <c r="R78" s="1"/>
      <c r="S78" s="1"/>
    </row>
    <row r="79" spans="1:19" x14ac:dyDescent="0.2">
      <c r="A79" s="1"/>
      <c r="B79" s="115">
        <v>5</v>
      </c>
      <c r="C79" s="33" t="s">
        <v>464</v>
      </c>
      <c r="D79" s="115">
        <v>3</v>
      </c>
      <c r="E79" s="115">
        <v>1993</v>
      </c>
      <c r="F79" s="115">
        <v>31</v>
      </c>
      <c r="G79" s="115">
        <v>0</v>
      </c>
      <c r="H79" s="115">
        <v>0</v>
      </c>
      <c r="I79" s="116">
        <v>89584748</v>
      </c>
      <c r="J79" s="117"/>
      <c r="K79" s="1"/>
      <c r="L79" s="1"/>
      <c r="M79" s="1"/>
      <c r="N79" s="1"/>
      <c r="O79" s="1"/>
      <c r="P79" s="1"/>
      <c r="Q79" s="1"/>
      <c r="R79" s="1"/>
      <c r="S79" s="1"/>
    </row>
    <row r="80" spans="1:19" x14ac:dyDescent="0.2">
      <c r="A80" s="1"/>
      <c r="B80" s="115">
        <v>1</v>
      </c>
      <c r="C80" s="33" t="s">
        <v>465</v>
      </c>
      <c r="D80" s="115">
        <v>3</v>
      </c>
      <c r="E80" s="115">
        <v>1993</v>
      </c>
      <c r="F80" s="115">
        <v>1</v>
      </c>
      <c r="G80" s="115">
        <v>0</v>
      </c>
      <c r="H80" s="115">
        <v>0</v>
      </c>
      <c r="I80" s="116">
        <v>2919938</v>
      </c>
      <c r="J80" s="117"/>
      <c r="K80" s="1"/>
      <c r="L80" s="1"/>
      <c r="M80" s="1"/>
      <c r="N80" s="1"/>
      <c r="O80" s="1"/>
      <c r="P80" s="1"/>
      <c r="Q80" s="1"/>
      <c r="R80" s="1"/>
      <c r="S80" s="1"/>
    </row>
    <row r="81" spans="1:19" x14ac:dyDescent="0.2">
      <c r="A81" s="1"/>
      <c r="B81" s="115">
        <v>1</v>
      </c>
      <c r="C81" s="33" t="s">
        <v>457</v>
      </c>
      <c r="D81" s="115">
        <v>3</v>
      </c>
      <c r="E81" s="115">
        <v>1993</v>
      </c>
      <c r="F81" s="115">
        <v>1</v>
      </c>
      <c r="G81" s="115">
        <v>0</v>
      </c>
      <c r="H81" s="115">
        <v>0</v>
      </c>
      <c r="I81" s="116">
        <v>826761</v>
      </c>
      <c r="J81" s="117"/>
      <c r="K81" s="1"/>
      <c r="L81" s="1"/>
      <c r="M81" s="1"/>
      <c r="N81" s="1"/>
      <c r="O81" s="1"/>
      <c r="P81" s="1"/>
      <c r="Q81" s="1"/>
      <c r="R81" s="1"/>
      <c r="S81" s="1"/>
    </row>
    <row r="82" spans="1:19" x14ac:dyDescent="0.2">
      <c r="A82" s="1"/>
      <c r="B82" s="115">
        <v>1</v>
      </c>
      <c r="C82" s="33" t="s">
        <v>466</v>
      </c>
      <c r="D82" s="115">
        <v>3</v>
      </c>
      <c r="E82" s="115">
        <v>1993</v>
      </c>
      <c r="F82" s="115">
        <v>1</v>
      </c>
      <c r="G82" s="115">
        <v>0</v>
      </c>
      <c r="H82" s="115">
        <v>0</v>
      </c>
      <c r="I82" s="116">
        <v>7700901</v>
      </c>
      <c r="J82" s="117"/>
      <c r="K82" s="1"/>
      <c r="L82" s="1"/>
      <c r="M82" s="1"/>
      <c r="N82" s="1"/>
      <c r="O82" s="1"/>
      <c r="P82" s="1"/>
      <c r="Q82" s="1"/>
      <c r="R82" s="1"/>
      <c r="S82" s="1"/>
    </row>
    <row r="83" spans="1:19" x14ac:dyDescent="0.2">
      <c r="A83" s="1"/>
      <c r="B83" s="115">
        <v>6</v>
      </c>
      <c r="C83" s="33" t="s">
        <v>447</v>
      </c>
      <c r="D83" s="115">
        <v>1</v>
      </c>
      <c r="E83" s="115">
        <v>1994</v>
      </c>
      <c r="F83" s="115">
        <v>1</v>
      </c>
      <c r="G83" s="115">
        <v>12</v>
      </c>
      <c r="H83" s="115">
        <v>0</v>
      </c>
      <c r="I83" s="116">
        <v>0</v>
      </c>
      <c r="J83" s="117"/>
      <c r="K83" s="1"/>
      <c r="L83" s="1"/>
      <c r="M83" s="1"/>
      <c r="N83" s="1"/>
      <c r="O83" s="1"/>
      <c r="P83" s="1"/>
      <c r="Q83" s="1"/>
      <c r="R83" s="1"/>
      <c r="S83" s="1"/>
    </row>
    <row r="84" spans="1:19" x14ac:dyDescent="0.2">
      <c r="A84" s="1"/>
      <c r="B84" s="115">
        <v>6</v>
      </c>
      <c r="C84" s="33" t="s">
        <v>467</v>
      </c>
      <c r="D84" s="115">
        <v>2</v>
      </c>
      <c r="E84" s="115">
        <v>1994</v>
      </c>
      <c r="F84" s="115">
        <v>31</v>
      </c>
      <c r="G84" s="115">
        <v>0</v>
      </c>
      <c r="H84" s="115">
        <v>0</v>
      </c>
      <c r="I84" s="116">
        <v>0</v>
      </c>
      <c r="J84" s="117"/>
      <c r="K84" s="1"/>
      <c r="L84" s="1"/>
      <c r="M84" s="1"/>
      <c r="N84" s="1"/>
      <c r="O84" s="1"/>
      <c r="P84" s="1"/>
      <c r="Q84" s="1"/>
      <c r="R84" s="1"/>
      <c r="S84" s="1"/>
    </row>
    <row r="85" spans="1:19" x14ac:dyDescent="0.2">
      <c r="A85" s="1"/>
      <c r="B85" s="115">
        <v>1</v>
      </c>
      <c r="C85" s="33" t="s">
        <v>467</v>
      </c>
      <c r="D85" s="115">
        <v>2</v>
      </c>
      <c r="E85" s="115">
        <v>1994</v>
      </c>
      <c r="F85" s="115">
        <v>31</v>
      </c>
      <c r="G85" s="115">
        <v>0</v>
      </c>
      <c r="H85" s="115">
        <v>0</v>
      </c>
      <c r="I85" s="116">
        <v>0</v>
      </c>
      <c r="J85" s="117"/>
      <c r="K85" s="1"/>
      <c r="L85" s="1"/>
      <c r="M85" s="1"/>
      <c r="N85" s="1"/>
      <c r="O85" s="1"/>
      <c r="P85" s="1"/>
      <c r="Q85" s="1"/>
      <c r="R85" s="1"/>
      <c r="S85" s="1"/>
    </row>
    <row r="86" spans="1:19" x14ac:dyDescent="0.2">
      <c r="A86" s="1"/>
      <c r="B86" s="115">
        <v>2</v>
      </c>
      <c r="C86" s="33" t="s">
        <v>467</v>
      </c>
      <c r="D86" s="115">
        <v>2</v>
      </c>
      <c r="E86" s="115">
        <v>1994</v>
      </c>
      <c r="F86" s="115">
        <v>31</v>
      </c>
      <c r="G86" s="115">
        <v>0</v>
      </c>
      <c r="H86" s="115">
        <v>0</v>
      </c>
      <c r="I86" s="116">
        <v>0</v>
      </c>
      <c r="J86" s="117"/>
      <c r="K86" s="1"/>
      <c r="L86" s="1"/>
      <c r="M86" s="1"/>
      <c r="N86" s="1"/>
      <c r="O86" s="1"/>
      <c r="P86" s="1"/>
      <c r="Q86" s="1"/>
      <c r="R86" s="1"/>
      <c r="S86" s="1"/>
    </row>
    <row r="87" spans="1:19" x14ac:dyDescent="0.2">
      <c r="A87" s="1"/>
      <c r="B87" s="115">
        <v>4</v>
      </c>
      <c r="C87" s="33" t="s">
        <v>467</v>
      </c>
      <c r="D87" s="115">
        <v>2</v>
      </c>
      <c r="E87" s="115">
        <v>1994</v>
      </c>
      <c r="F87" s="115">
        <v>31</v>
      </c>
      <c r="G87" s="115">
        <v>0</v>
      </c>
      <c r="H87" s="115">
        <v>0</v>
      </c>
      <c r="I87" s="116">
        <v>0</v>
      </c>
      <c r="J87" s="117"/>
      <c r="K87" s="1"/>
      <c r="L87" s="1"/>
      <c r="M87" s="1"/>
      <c r="N87" s="1"/>
      <c r="O87" s="1"/>
      <c r="P87" s="1"/>
      <c r="Q87" s="1"/>
      <c r="R87" s="1"/>
      <c r="S87" s="1"/>
    </row>
    <row r="88" spans="1:19" x14ac:dyDescent="0.2">
      <c r="A88" s="1"/>
      <c r="B88" s="115">
        <v>3</v>
      </c>
      <c r="C88" s="33" t="s">
        <v>467</v>
      </c>
      <c r="D88" s="115">
        <v>2</v>
      </c>
      <c r="E88" s="115">
        <v>1994</v>
      </c>
      <c r="F88" s="115">
        <v>31</v>
      </c>
      <c r="G88" s="115">
        <v>0</v>
      </c>
      <c r="H88" s="115">
        <v>0</v>
      </c>
      <c r="I88" s="116">
        <v>0</v>
      </c>
      <c r="J88" s="117"/>
      <c r="K88" s="1"/>
      <c r="L88" s="1"/>
      <c r="M88" s="1"/>
      <c r="N88" s="1"/>
      <c r="O88" s="1"/>
      <c r="P88" s="1"/>
      <c r="Q88" s="1"/>
      <c r="R88" s="1"/>
      <c r="S88" s="1"/>
    </row>
    <row r="89" spans="1:19" x14ac:dyDescent="0.2">
      <c r="A89" s="1"/>
      <c r="B89" s="115">
        <v>5</v>
      </c>
      <c r="C89" s="33" t="s">
        <v>467</v>
      </c>
      <c r="D89" s="115">
        <v>2</v>
      </c>
      <c r="E89" s="115">
        <v>1994</v>
      </c>
      <c r="F89" s="115">
        <v>31</v>
      </c>
      <c r="G89" s="115">
        <v>0</v>
      </c>
      <c r="H89" s="115">
        <v>0</v>
      </c>
      <c r="I89" s="116">
        <v>0</v>
      </c>
      <c r="J89" s="117"/>
      <c r="K89" s="1"/>
      <c r="L89" s="1"/>
      <c r="M89" s="1"/>
      <c r="N89" s="1"/>
      <c r="O89" s="1"/>
      <c r="P89" s="1"/>
      <c r="Q89" s="1"/>
      <c r="R89" s="1"/>
      <c r="S89" s="1"/>
    </row>
    <row r="90" spans="1:19" x14ac:dyDescent="0.2">
      <c r="A90" s="1"/>
      <c r="B90" s="115">
        <v>2</v>
      </c>
      <c r="C90" s="33" t="s">
        <v>457</v>
      </c>
      <c r="D90" s="115">
        <v>2</v>
      </c>
      <c r="E90" s="115">
        <v>1994</v>
      </c>
      <c r="F90" s="115">
        <v>1</v>
      </c>
      <c r="G90" s="115">
        <v>0</v>
      </c>
      <c r="H90" s="115">
        <v>0</v>
      </c>
      <c r="I90" s="116">
        <v>368757</v>
      </c>
      <c r="J90" s="117"/>
      <c r="K90" s="1"/>
      <c r="L90" s="1"/>
      <c r="M90" s="1"/>
      <c r="N90" s="1"/>
      <c r="O90" s="1"/>
      <c r="P90" s="1"/>
      <c r="Q90" s="1"/>
      <c r="R90" s="1"/>
      <c r="S90" s="1"/>
    </row>
    <row r="91" spans="1:19" x14ac:dyDescent="0.2">
      <c r="A91" s="1"/>
      <c r="B91" s="115">
        <v>1</v>
      </c>
      <c r="C91" s="33" t="s">
        <v>468</v>
      </c>
      <c r="D91" s="115">
        <v>3</v>
      </c>
      <c r="E91" s="115">
        <v>1994</v>
      </c>
      <c r="F91" s="115">
        <v>1</v>
      </c>
      <c r="G91" s="115">
        <v>0</v>
      </c>
      <c r="H91" s="115">
        <v>0</v>
      </c>
      <c r="I91" s="116">
        <v>762956</v>
      </c>
      <c r="J91" s="117"/>
      <c r="K91" s="1"/>
      <c r="L91" s="1"/>
      <c r="M91" s="1"/>
      <c r="N91" s="1"/>
      <c r="O91" s="1"/>
      <c r="P91" s="1"/>
      <c r="Q91" s="1"/>
      <c r="R91" s="1"/>
      <c r="S91" s="1"/>
    </row>
    <row r="92" spans="1:19" x14ac:dyDescent="0.2">
      <c r="A92" s="1"/>
      <c r="B92" s="115">
        <v>4</v>
      </c>
      <c r="C92" s="33" t="s">
        <v>457</v>
      </c>
      <c r="D92" s="115">
        <v>3</v>
      </c>
      <c r="E92" s="115">
        <v>1994</v>
      </c>
      <c r="F92" s="115">
        <v>1</v>
      </c>
      <c r="G92" s="115">
        <v>0</v>
      </c>
      <c r="H92" s="115">
        <v>0</v>
      </c>
      <c r="I92" s="116">
        <v>732203</v>
      </c>
      <c r="J92" s="117"/>
      <c r="K92" s="1"/>
      <c r="L92" s="1"/>
      <c r="M92" s="1"/>
      <c r="N92" s="1"/>
      <c r="O92" s="1"/>
      <c r="P92" s="1"/>
      <c r="Q92" s="1"/>
      <c r="R92" s="1"/>
      <c r="S92" s="1"/>
    </row>
    <row r="93" spans="1:19" x14ac:dyDescent="0.2">
      <c r="A93" s="1"/>
      <c r="B93" s="115">
        <v>1</v>
      </c>
      <c r="C93" s="33" t="s">
        <v>457</v>
      </c>
      <c r="D93" s="115">
        <v>3</v>
      </c>
      <c r="E93" s="115">
        <v>1994</v>
      </c>
      <c r="F93" s="115">
        <v>1</v>
      </c>
      <c r="G93" s="115">
        <v>0</v>
      </c>
      <c r="H93" s="115">
        <v>0</v>
      </c>
      <c r="I93" s="116">
        <v>776351</v>
      </c>
      <c r="J93" s="117"/>
      <c r="K93" s="1"/>
      <c r="L93" s="1"/>
      <c r="M93" s="1"/>
      <c r="N93" s="1"/>
      <c r="O93" s="1"/>
      <c r="P93" s="1"/>
      <c r="Q93" s="1"/>
      <c r="R93" s="1"/>
      <c r="S93" s="1"/>
    </row>
    <row r="94" spans="1:19" x14ac:dyDescent="0.2">
      <c r="A94" s="1"/>
      <c r="B94" s="115">
        <v>1</v>
      </c>
      <c r="C94" s="33" t="s">
        <v>451</v>
      </c>
      <c r="D94" s="115">
        <v>3</v>
      </c>
      <c r="E94" s="115">
        <v>1994</v>
      </c>
      <c r="F94" s="115">
        <v>1</v>
      </c>
      <c r="G94" s="115">
        <v>0</v>
      </c>
      <c r="H94" s="115">
        <v>0</v>
      </c>
      <c r="I94" s="116">
        <v>754396</v>
      </c>
      <c r="J94" s="117"/>
      <c r="K94" s="1"/>
      <c r="L94" s="1"/>
      <c r="M94" s="1"/>
      <c r="N94" s="1"/>
      <c r="O94" s="1"/>
      <c r="P94" s="1"/>
      <c r="Q94" s="1"/>
      <c r="R94" s="1"/>
      <c r="S94" s="1"/>
    </row>
    <row r="95" spans="1:19" x14ac:dyDescent="0.2">
      <c r="A95" s="1"/>
      <c r="B95" s="115">
        <v>2</v>
      </c>
      <c r="C95" s="33" t="s">
        <v>457</v>
      </c>
      <c r="D95" s="115">
        <v>4</v>
      </c>
      <c r="E95" s="115">
        <v>1994</v>
      </c>
      <c r="F95" s="115">
        <v>1</v>
      </c>
      <c r="G95" s="115">
        <v>0</v>
      </c>
      <c r="H95" s="115">
        <v>0</v>
      </c>
      <c r="I95" s="116">
        <v>4088230</v>
      </c>
      <c r="J95" s="117"/>
      <c r="K95" s="1"/>
      <c r="L95" s="1"/>
      <c r="M95" s="1"/>
      <c r="N95" s="1"/>
      <c r="O95" s="1"/>
      <c r="P95" s="1"/>
      <c r="Q95" s="1"/>
      <c r="R95" s="1"/>
      <c r="S95" s="1"/>
    </row>
    <row r="96" spans="1:19" x14ac:dyDescent="0.2">
      <c r="A96" s="1"/>
      <c r="B96" s="115">
        <v>2</v>
      </c>
      <c r="C96" s="33" t="s">
        <v>469</v>
      </c>
      <c r="D96" s="115">
        <v>4</v>
      </c>
      <c r="E96" s="115">
        <v>1994</v>
      </c>
      <c r="F96" s="115">
        <v>2</v>
      </c>
      <c r="G96" s="115">
        <v>0</v>
      </c>
      <c r="H96" s="115">
        <v>0</v>
      </c>
      <c r="I96" s="116">
        <v>1176472</v>
      </c>
      <c r="J96" s="117"/>
      <c r="K96" s="1"/>
      <c r="L96" s="1"/>
      <c r="M96" s="1"/>
      <c r="N96" s="1"/>
      <c r="O96" s="1"/>
      <c r="P96" s="1"/>
      <c r="Q96" s="1"/>
      <c r="R96" s="1"/>
      <c r="S96" s="1"/>
    </row>
    <row r="97" spans="1:19" x14ac:dyDescent="0.2">
      <c r="A97" s="1"/>
      <c r="B97" s="115">
        <v>1</v>
      </c>
      <c r="C97" s="33" t="s">
        <v>447</v>
      </c>
      <c r="D97" s="115">
        <v>1</v>
      </c>
      <c r="E97" s="115">
        <v>1995</v>
      </c>
      <c r="F97" s="115">
        <v>1</v>
      </c>
      <c r="G97" s="115">
        <v>0</v>
      </c>
      <c r="H97" s="115">
        <v>0</v>
      </c>
      <c r="I97" s="116">
        <v>155349</v>
      </c>
      <c r="J97" s="117"/>
      <c r="K97" s="1"/>
      <c r="L97" s="1"/>
      <c r="M97" s="1"/>
      <c r="N97" s="1"/>
      <c r="O97" s="1"/>
      <c r="P97" s="1"/>
      <c r="Q97" s="1"/>
      <c r="R97" s="1"/>
      <c r="S97" s="1"/>
    </row>
    <row r="98" spans="1:19" x14ac:dyDescent="0.2">
      <c r="A98" s="1"/>
      <c r="B98" s="115">
        <v>4</v>
      </c>
      <c r="C98" s="33" t="s">
        <v>449</v>
      </c>
      <c r="D98" s="115">
        <v>1</v>
      </c>
      <c r="E98" s="115">
        <v>1995</v>
      </c>
      <c r="F98" s="115">
        <v>1</v>
      </c>
      <c r="G98" s="115">
        <v>0</v>
      </c>
      <c r="H98" s="115">
        <v>0</v>
      </c>
      <c r="I98" s="116">
        <v>14620</v>
      </c>
      <c r="J98" s="117"/>
      <c r="K98" s="1"/>
      <c r="L98" s="1"/>
      <c r="M98" s="1"/>
      <c r="N98" s="1"/>
      <c r="O98" s="1"/>
      <c r="P98" s="1"/>
      <c r="Q98" s="1"/>
      <c r="R98" s="1"/>
      <c r="S98" s="1"/>
    </row>
    <row r="99" spans="1:19" x14ac:dyDescent="0.2">
      <c r="A99" s="1"/>
      <c r="B99" s="115">
        <v>4</v>
      </c>
      <c r="C99" s="33" t="s">
        <v>449</v>
      </c>
      <c r="D99" s="115">
        <v>1</v>
      </c>
      <c r="E99" s="115">
        <v>1995</v>
      </c>
      <c r="F99" s="115">
        <v>1</v>
      </c>
      <c r="G99" s="115">
        <v>0</v>
      </c>
      <c r="H99" s="115">
        <v>0</v>
      </c>
      <c r="I99" s="116">
        <v>844515</v>
      </c>
      <c r="J99" s="117"/>
      <c r="K99" s="1"/>
      <c r="L99" s="1"/>
      <c r="M99" s="1"/>
      <c r="N99" s="1"/>
      <c r="O99" s="1"/>
      <c r="P99" s="1"/>
      <c r="Q99" s="1"/>
      <c r="R99" s="1"/>
      <c r="S99" s="1"/>
    </row>
    <row r="100" spans="1:19" x14ac:dyDescent="0.2">
      <c r="A100" s="1"/>
      <c r="B100" s="115">
        <v>4</v>
      </c>
      <c r="C100" s="33" t="s">
        <v>457</v>
      </c>
      <c r="D100" s="115">
        <v>1</v>
      </c>
      <c r="E100" s="115">
        <v>1995</v>
      </c>
      <c r="F100" s="115">
        <v>1</v>
      </c>
      <c r="G100" s="115">
        <v>0</v>
      </c>
      <c r="H100" s="115">
        <v>0</v>
      </c>
      <c r="I100" s="116">
        <v>155714</v>
      </c>
      <c r="J100" s="117"/>
      <c r="K100" s="1"/>
      <c r="L100" s="1"/>
      <c r="M100" s="1"/>
      <c r="N100" s="1"/>
      <c r="O100" s="1"/>
      <c r="P100" s="1"/>
      <c r="Q100" s="1"/>
      <c r="R100" s="1"/>
      <c r="S100" s="1"/>
    </row>
    <row r="101" spans="1:19" x14ac:dyDescent="0.2">
      <c r="A101" s="1"/>
      <c r="B101" s="115">
        <v>5</v>
      </c>
      <c r="C101" s="33" t="s">
        <v>470</v>
      </c>
      <c r="D101" s="115">
        <v>1</v>
      </c>
      <c r="E101" s="115">
        <v>1995</v>
      </c>
      <c r="F101" s="115">
        <v>1</v>
      </c>
      <c r="G101" s="115">
        <v>0</v>
      </c>
      <c r="H101" s="115">
        <v>0</v>
      </c>
      <c r="I101" s="116">
        <v>86924</v>
      </c>
      <c r="J101" s="117"/>
      <c r="K101" s="1"/>
      <c r="L101" s="1"/>
      <c r="M101" s="1"/>
      <c r="N101" s="1"/>
      <c r="O101" s="1"/>
      <c r="P101" s="1"/>
      <c r="Q101" s="1"/>
      <c r="R101" s="1"/>
      <c r="S101" s="1"/>
    </row>
    <row r="102" spans="1:19" x14ac:dyDescent="0.2">
      <c r="A102" s="1"/>
      <c r="B102" s="115">
        <v>2</v>
      </c>
      <c r="C102" s="33" t="s">
        <v>449</v>
      </c>
      <c r="D102" s="115">
        <v>1</v>
      </c>
      <c r="E102" s="115">
        <v>1995</v>
      </c>
      <c r="F102" s="115">
        <v>1</v>
      </c>
      <c r="G102" s="115">
        <v>0</v>
      </c>
      <c r="H102" s="115">
        <v>0</v>
      </c>
      <c r="I102" s="116">
        <v>161135</v>
      </c>
      <c r="J102" s="117"/>
      <c r="K102" s="1"/>
      <c r="L102" s="1"/>
      <c r="M102" s="1"/>
      <c r="N102" s="1"/>
      <c r="O102" s="1"/>
      <c r="P102" s="1"/>
      <c r="Q102" s="1"/>
      <c r="R102" s="1"/>
      <c r="S102" s="1"/>
    </row>
    <row r="103" spans="1:19" x14ac:dyDescent="0.2">
      <c r="A103" s="1"/>
      <c r="B103" s="115">
        <v>1</v>
      </c>
      <c r="C103" s="33" t="s">
        <v>449</v>
      </c>
      <c r="D103" s="115">
        <v>1</v>
      </c>
      <c r="E103" s="115">
        <v>1995</v>
      </c>
      <c r="F103" s="115">
        <v>1</v>
      </c>
      <c r="G103" s="115">
        <v>0</v>
      </c>
      <c r="H103" s="115">
        <v>0</v>
      </c>
      <c r="I103" s="116">
        <v>85703</v>
      </c>
      <c r="J103" s="117"/>
      <c r="K103" s="1"/>
      <c r="L103" s="1"/>
      <c r="M103" s="1"/>
      <c r="N103" s="1"/>
      <c r="O103" s="1"/>
      <c r="P103" s="1"/>
      <c r="Q103" s="1"/>
      <c r="R103" s="1"/>
      <c r="S103" s="1"/>
    </row>
    <row r="104" spans="1:19" x14ac:dyDescent="0.2">
      <c r="A104" s="1"/>
      <c r="B104" s="115">
        <v>1</v>
      </c>
      <c r="C104" s="33" t="s">
        <v>451</v>
      </c>
      <c r="D104" s="115">
        <v>1</v>
      </c>
      <c r="E104" s="115">
        <v>1995</v>
      </c>
      <c r="F104" s="115">
        <v>1</v>
      </c>
      <c r="G104" s="115">
        <v>0</v>
      </c>
      <c r="H104" s="115">
        <v>0</v>
      </c>
      <c r="I104" s="116">
        <v>26499</v>
      </c>
      <c r="J104" s="117"/>
      <c r="K104" s="1"/>
      <c r="L104" s="1"/>
      <c r="M104" s="1"/>
      <c r="N104" s="1"/>
      <c r="O104" s="1"/>
      <c r="P104" s="1"/>
      <c r="Q104" s="1"/>
      <c r="R104" s="1"/>
      <c r="S104" s="1"/>
    </row>
    <row r="105" spans="1:19" x14ac:dyDescent="0.2">
      <c r="A105" s="1"/>
      <c r="B105" s="115">
        <v>1</v>
      </c>
      <c r="C105" s="33" t="s">
        <v>457</v>
      </c>
      <c r="D105" s="115">
        <v>1</v>
      </c>
      <c r="E105" s="115">
        <v>1995</v>
      </c>
      <c r="F105" s="115">
        <v>1</v>
      </c>
      <c r="G105" s="115">
        <v>0</v>
      </c>
      <c r="H105" s="115">
        <v>0</v>
      </c>
      <c r="I105" s="116">
        <v>231098</v>
      </c>
      <c r="J105" s="117"/>
      <c r="K105" s="1"/>
      <c r="L105" s="1"/>
      <c r="M105" s="1"/>
      <c r="N105" s="1"/>
      <c r="O105" s="1"/>
      <c r="P105" s="1"/>
      <c r="Q105" s="1"/>
      <c r="R105" s="1"/>
      <c r="S105" s="1"/>
    </row>
    <row r="106" spans="1:19" x14ac:dyDescent="0.2">
      <c r="A106" s="1"/>
      <c r="B106" s="115">
        <v>4</v>
      </c>
      <c r="C106" s="33" t="s">
        <v>457</v>
      </c>
      <c r="D106" s="115">
        <v>1</v>
      </c>
      <c r="E106" s="115">
        <v>1995</v>
      </c>
      <c r="F106" s="115">
        <v>3</v>
      </c>
      <c r="G106" s="115">
        <v>0</v>
      </c>
      <c r="H106" s="115">
        <v>0</v>
      </c>
      <c r="I106" s="116">
        <v>14569</v>
      </c>
      <c r="J106" s="117"/>
      <c r="K106" s="1"/>
      <c r="L106" s="1"/>
      <c r="M106" s="1"/>
      <c r="N106" s="1"/>
      <c r="O106" s="1"/>
      <c r="P106" s="1"/>
      <c r="Q106" s="1"/>
      <c r="R106" s="1"/>
      <c r="S106" s="1"/>
    </row>
    <row r="107" spans="1:19" x14ac:dyDescent="0.2">
      <c r="A107" s="1"/>
      <c r="B107" s="115">
        <v>1</v>
      </c>
      <c r="C107" s="33" t="s">
        <v>461</v>
      </c>
      <c r="D107" s="115">
        <v>1</v>
      </c>
      <c r="E107" s="115">
        <v>1995</v>
      </c>
      <c r="F107" s="115">
        <v>1</v>
      </c>
      <c r="G107" s="115">
        <v>0</v>
      </c>
      <c r="H107" s="115">
        <v>0</v>
      </c>
      <c r="I107" s="116">
        <v>142668</v>
      </c>
      <c r="J107" s="117"/>
      <c r="K107" s="1"/>
      <c r="L107" s="1"/>
      <c r="M107" s="1"/>
      <c r="N107" s="1"/>
      <c r="O107" s="1"/>
      <c r="P107" s="1"/>
      <c r="Q107" s="1"/>
      <c r="R107" s="1"/>
      <c r="S107" s="1"/>
    </row>
    <row r="108" spans="1:19" x14ac:dyDescent="0.2">
      <c r="A108" s="1"/>
      <c r="B108" s="115">
        <v>4</v>
      </c>
      <c r="C108" s="33" t="s">
        <v>455</v>
      </c>
      <c r="D108" s="115">
        <v>2</v>
      </c>
      <c r="E108" s="115">
        <v>1995</v>
      </c>
      <c r="F108" s="115">
        <v>1</v>
      </c>
      <c r="G108" s="115">
        <v>0</v>
      </c>
      <c r="H108" s="115">
        <v>0</v>
      </c>
      <c r="I108" s="116">
        <v>83191</v>
      </c>
      <c r="J108" s="117"/>
      <c r="K108" s="1"/>
      <c r="L108" s="1"/>
      <c r="M108" s="1"/>
      <c r="N108" s="1"/>
      <c r="O108" s="1"/>
      <c r="P108" s="1"/>
      <c r="Q108" s="1"/>
      <c r="R108" s="1"/>
      <c r="S108" s="1"/>
    </row>
    <row r="109" spans="1:19" x14ac:dyDescent="0.2">
      <c r="A109" s="1"/>
      <c r="B109" s="115">
        <v>6</v>
      </c>
      <c r="C109" s="33" t="s">
        <v>455</v>
      </c>
      <c r="D109" s="115">
        <v>2</v>
      </c>
      <c r="E109" s="115">
        <v>1995</v>
      </c>
      <c r="F109" s="115">
        <v>1</v>
      </c>
      <c r="G109" s="115">
        <v>0</v>
      </c>
      <c r="H109" s="115">
        <v>0</v>
      </c>
      <c r="I109" s="116">
        <v>164971</v>
      </c>
      <c r="J109" s="117"/>
      <c r="K109" s="1"/>
      <c r="L109" s="1"/>
      <c r="M109" s="1"/>
      <c r="N109" s="1"/>
      <c r="O109" s="1"/>
      <c r="P109" s="1"/>
      <c r="Q109" s="1"/>
      <c r="R109" s="1"/>
      <c r="S109" s="1"/>
    </row>
    <row r="110" spans="1:19" x14ac:dyDescent="0.2">
      <c r="A110" s="1"/>
      <c r="B110" s="115">
        <v>3</v>
      </c>
      <c r="C110" s="33" t="s">
        <v>455</v>
      </c>
      <c r="D110" s="115">
        <v>2</v>
      </c>
      <c r="E110" s="115">
        <v>1995</v>
      </c>
      <c r="F110" s="115">
        <v>1</v>
      </c>
      <c r="G110" s="115">
        <v>0</v>
      </c>
      <c r="H110" s="115">
        <v>0</v>
      </c>
      <c r="I110" s="116">
        <v>29573</v>
      </c>
      <c r="J110" s="117"/>
      <c r="K110" s="1"/>
      <c r="L110" s="1"/>
      <c r="M110" s="1"/>
      <c r="N110" s="1"/>
      <c r="O110" s="1"/>
      <c r="P110" s="1"/>
      <c r="Q110" s="1"/>
      <c r="R110" s="1"/>
      <c r="S110" s="1"/>
    </row>
    <row r="111" spans="1:19" x14ac:dyDescent="0.2">
      <c r="A111" s="1"/>
      <c r="B111" s="115">
        <v>5</v>
      </c>
      <c r="C111" s="33" t="s">
        <v>455</v>
      </c>
      <c r="D111" s="115">
        <v>2</v>
      </c>
      <c r="E111" s="115">
        <v>1995</v>
      </c>
      <c r="F111" s="115">
        <v>1</v>
      </c>
      <c r="G111" s="115">
        <v>0</v>
      </c>
      <c r="H111" s="115">
        <v>0</v>
      </c>
      <c r="I111" s="116">
        <v>29706</v>
      </c>
      <c r="J111" s="117"/>
      <c r="K111" s="1"/>
      <c r="L111" s="1"/>
      <c r="M111" s="1"/>
      <c r="N111" s="1"/>
      <c r="O111" s="1"/>
      <c r="P111" s="1"/>
      <c r="Q111" s="1"/>
      <c r="R111" s="1"/>
      <c r="S111" s="1"/>
    </row>
    <row r="112" spans="1:19" x14ac:dyDescent="0.2">
      <c r="A112" s="1"/>
      <c r="B112" s="115">
        <v>6</v>
      </c>
      <c r="C112" s="33" t="s">
        <v>467</v>
      </c>
      <c r="D112" s="115">
        <v>2</v>
      </c>
      <c r="E112" s="115">
        <v>1995</v>
      </c>
      <c r="F112" s="115">
        <v>31</v>
      </c>
      <c r="G112" s="115">
        <v>0</v>
      </c>
      <c r="H112" s="115">
        <v>0</v>
      </c>
      <c r="I112" s="116">
        <v>0</v>
      </c>
      <c r="J112" s="117"/>
      <c r="K112" s="1"/>
      <c r="L112" s="1"/>
      <c r="M112" s="1"/>
      <c r="N112" s="1"/>
      <c r="O112" s="1"/>
      <c r="P112" s="1"/>
      <c r="Q112" s="1"/>
      <c r="R112" s="1"/>
      <c r="S112" s="1"/>
    </row>
    <row r="113" spans="1:19" x14ac:dyDescent="0.2">
      <c r="A113" s="1"/>
      <c r="B113" s="115">
        <v>1</v>
      </c>
      <c r="C113" s="33" t="s">
        <v>467</v>
      </c>
      <c r="D113" s="115">
        <v>2</v>
      </c>
      <c r="E113" s="115">
        <v>1995</v>
      </c>
      <c r="F113" s="115">
        <v>31</v>
      </c>
      <c r="G113" s="115">
        <v>0</v>
      </c>
      <c r="H113" s="115">
        <v>0</v>
      </c>
      <c r="I113" s="116">
        <v>0</v>
      </c>
      <c r="J113" s="117"/>
      <c r="K113" s="1"/>
      <c r="L113" s="1"/>
      <c r="M113" s="1"/>
      <c r="N113" s="1"/>
      <c r="O113" s="1"/>
      <c r="P113" s="1"/>
      <c r="Q113" s="1"/>
      <c r="R113" s="1"/>
      <c r="S113" s="1"/>
    </row>
    <row r="114" spans="1:19" x14ac:dyDescent="0.2">
      <c r="A114" s="1"/>
      <c r="B114" s="115">
        <v>2</v>
      </c>
      <c r="C114" s="33" t="s">
        <v>467</v>
      </c>
      <c r="D114" s="115">
        <v>2</v>
      </c>
      <c r="E114" s="115">
        <v>1995</v>
      </c>
      <c r="F114" s="115">
        <v>31</v>
      </c>
      <c r="G114" s="115">
        <v>0</v>
      </c>
      <c r="H114" s="115">
        <v>0</v>
      </c>
      <c r="I114" s="116">
        <v>0</v>
      </c>
      <c r="J114" s="117"/>
      <c r="K114" s="1"/>
      <c r="L114" s="1"/>
      <c r="M114" s="1"/>
      <c r="N114" s="1"/>
      <c r="O114" s="1"/>
      <c r="P114" s="1"/>
      <c r="Q114" s="1"/>
      <c r="R114" s="1"/>
      <c r="S114" s="1"/>
    </row>
    <row r="115" spans="1:19" x14ac:dyDescent="0.2">
      <c r="A115" s="1"/>
      <c r="B115" s="115">
        <v>4</v>
      </c>
      <c r="C115" s="33" t="s">
        <v>467</v>
      </c>
      <c r="D115" s="115">
        <v>2</v>
      </c>
      <c r="E115" s="115">
        <v>1995</v>
      </c>
      <c r="F115" s="115">
        <v>31</v>
      </c>
      <c r="G115" s="115">
        <v>0</v>
      </c>
      <c r="H115" s="115">
        <v>0</v>
      </c>
      <c r="I115" s="116">
        <v>0</v>
      </c>
      <c r="J115" s="117"/>
      <c r="K115" s="1"/>
      <c r="L115" s="1"/>
      <c r="M115" s="1"/>
      <c r="N115" s="1"/>
      <c r="O115" s="1"/>
      <c r="P115" s="1"/>
      <c r="Q115" s="1"/>
      <c r="R115" s="1"/>
      <c r="S115" s="1"/>
    </row>
    <row r="116" spans="1:19" x14ac:dyDescent="0.2">
      <c r="A116" s="1"/>
      <c r="B116" s="115">
        <v>3</v>
      </c>
      <c r="C116" s="33" t="s">
        <v>467</v>
      </c>
      <c r="D116" s="115">
        <v>2</v>
      </c>
      <c r="E116" s="115">
        <v>1995</v>
      </c>
      <c r="F116" s="115">
        <v>31</v>
      </c>
      <c r="G116" s="115">
        <v>0</v>
      </c>
      <c r="H116" s="115">
        <v>0</v>
      </c>
      <c r="I116" s="116">
        <v>0</v>
      </c>
      <c r="J116" s="117"/>
      <c r="K116" s="1"/>
      <c r="L116" s="1"/>
      <c r="M116" s="1"/>
      <c r="N116" s="1"/>
      <c r="O116" s="1"/>
      <c r="P116" s="1"/>
      <c r="Q116" s="1"/>
      <c r="R116" s="1"/>
      <c r="S116" s="1"/>
    </row>
    <row r="117" spans="1:19" x14ac:dyDescent="0.2">
      <c r="A117" s="1"/>
      <c r="B117" s="115">
        <v>5</v>
      </c>
      <c r="C117" s="33" t="s">
        <v>467</v>
      </c>
      <c r="D117" s="115">
        <v>2</v>
      </c>
      <c r="E117" s="115">
        <v>1995</v>
      </c>
      <c r="F117" s="115">
        <v>31</v>
      </c>
      <c r="G117" s="115">
        <v>0</v>
      </c>
      <c r="H117" s="115">
        <v>0</v>
      </c>
      <c r="I117" s="116">
        <v>0</v>
      </c>
      <c r="J117" s="117"/>
      <c r="K117" s="1"/>
      <c r="L117" s="1"/>
      <c r="M117" s="1"/>
      <c r="N117" s="1"/>
      <c r="O117" s="1"/>
      <c r="P117" s="1"/>
      <c r="Q117" s="1"/>
      <c r="R117" s="1"/>
      <c r="S117" s="1"/>
    </row>
    <row r="118" spans="1:19" x14ac:dyDescent="0.2">
      <c r="A118" s="1"/>
      <c r="B118" s="115">
        <v>4</v>
      </c>
      <c r="C118" s="33" t="s">
        <v>449</v>
      </c>
      <c r="D118" s="115">
        <v>2</v>
      </c>
      <c r="E118" s="115">
        <v>1995</v>
      </c>
      <c r="F118" s="115">
        <v>1</v>
      </c>
      <c r="G118" s="115">
        <v>0</v>
      </c>
      <c r="H118" s="115">
        <v>0</v>
      </c>
      <c r="I118" s="116">
        <v>14534</v>
      </c>
      <c r="J118" s="117"/>
      <c r="K118" s="1"/>
      <c r="L118" s="1"/>
      <c r="M118" s="1"/>
      <c r="N118" s="1"/>
      <c r="O118" s="1"/>
      <c r="P118" s="1"/>
      <c r="Q118" s="1"/>
      <c r="R118" s="1"/>
      <c r="S118" s="1"/>
    </row>
    <row r="119" spans="1:19" x14ac:dyDescent="0.2">
      <c r="A119" s="1"/>
      <c r="B119" s="115">
        <v>2</v>
      </c>
      <c r="C119" s="33" t="s">
        <v>449</v>
      </c>
      <c r="D119" s="115">
        <v>2</v>
      </c>
      <c r="E119" s="115">
        <v>1995</v>
      </c>
      <c r="F119" s="115">
        <v>1</v>
      </c>
      <c r="G119" s="115">
        <v>0</v>
      </c>
      <c r="H119" s="115">
        <v>23</v>
      </c>
      <c r="I119" s="116">
        <v>0</v>
      </c>
      <c r="J119" s="117"/>
      <c r="K119" s="1"/>
      <c r="L119" s="1"/>
      <c r="M119" s="1"/>
      <c r="N119" s="1"/>
      <c r="O119" s="1"/>
      <c r="P119" s="1"/>
      <c r="Q119" s="1"/>
      <c r="R119" s="1"/>
      <c r="S119" s="1"/>
    </row>
    <row r="120" spans="1:19" x14ac:dyDescent="0.2">
      <c r="A120" s="1"/>
      <c r="B120" s="115">
        <v>3</v>
      </c>
      <c r="C120" s="33" t="s">
        <v>449</v>
      </c>
      <c r="D120" s="115">
        <v>2</v>
      </c>
      <c r="E120" s="115">
        <v>1995</v>
      </c>
      <c r="F120" s="115">
        <v>1</v>
      </c>
      <c r="G120" s="115">
        <v>0</v>
      </c>
      <c r="H120" s="115">
        <v>0</v>
      </c>
      <c r="I120" s="116">
        <v>226865</v>
      </c>
      <c r="J120" s="117"/>
      <c r="K120" s="1"/>
      <c r="L120" s="1"/>
      <c r="M120" s="1"/>
      <c r="N120" s="1"/>
      <c r="O120" s="1"/>
      <c r="P120" s="1"/>
      <c r="Q120" s="1"/>
      <c r="R120" s="1"/>
      <c r="S120" s="1"/>
    </row>
    <row r="121" spans="1:19" x14ac:dyDescent="0.2">
      <c r="A121" s="1"/>
      <c r="B121" s="115">
        <v>5</v>
      </c>
      <c r="C121" s="33" t="s">
        <v>449</v>
      </c>
      <c r="D121" s="115">
        <v>2</v>
      </c>
      <c r="E121" s="115">
        <v>1995</v>
      </c>
      <c r="F121" s="115">
        <v>1</v>
      </c>
      <c r="G121" s="115">
        <v>0</v>
      </c>
      <c r="H121" s="115">
        <v>0</v>
      </c>
      <c r="I121" s="116">
        <v>16975</v>
      </c>
      <c r="J121" s="117"/>
      <c r="K121" s="1"/>
      <c r="L121" s="1"/>
      <c r="M121" s="1"/>
      <c r="N121" s="1"/>
      <c r="O121" s="1"/>
      <c r="P121" s="1"/>
      <c r="Q121" s="1"/>
      <c r="R121" s="1"/>
      <c r="S121" s="1"/>
    </row>
    <row r="122" spans="1:19" x14ac:dyDescent="0.2">
      <c r="A122" s="1"/>
      <c r="B122" s="115">
        <v>1</v>
      </c>
      <c r="C122" s="33" t="s">
        <v>449</v>
      </c>
      <c r="D122" s="115">
        <v>2</v>
      </c>
      <c r="E122" s="115">
        <v>1995</v>
      </c>
      <c r="F122" s="115">
        <v>1</v>
      </c>
      <c r="G122" s="115">
        <v>0</v>
      </c>
      <c r="H122" s="115">
        <v>0</v>
      </c>
      <c r="I122" s="116">
        <v>31184</v>
      </c>
      <c r="J122" s="117"/>
      <c r="K122" s="1"/>
      <c r="L122" s="1"/>
      <c r="M122" s="1"/>
      <c r="N122" s="1"/>
      <c r="O122" s="1"/>
      <c r="P122" s="1"/>
      <c r="Q122" s="1"/>
      <c r="R122" s="1"/>
      <c r="S122" s="1"/>
    </row>
    <row r="123" spans="1:19" x14ac:dyDescent="0.2">
      <c r="A123" s="1"/>
      <c r="B123" s="115">
        <v>4</v>
      </c>
      <c r="C123" s="33" t="s">
        <v>449</v>
      </c>
      <c r="D123" s="115">
        <v>2</v>
      </c>
      <c r="E123" s="115">
        <v>1995</v>
      </c>
      <c r="F123" s="115">
        <v>1</v>
      </c>
      <c r="G123" s="115">
        <v>0</v>
      </c>
      <c r="H123" s="115">
        <v>0</v>
      </c>
      <c r="I123" s="116">
        <v>85141</v>
      </c>
      <c r="J123" s="117"/>
      <c r="K123" s="1"/>
      <c r="L123" s="1"/>
      <c r="M123" s="1"/>
      <c r="N123" s="1"/>
      <c r="O123" s="1"/>
      <c r="P123" s="1"/>
      <c r="Q123" s="1"/>
      <c r="R123" s="1"/>
      <c r="S123" s="1"/>
    </row>
    <row r="124" spans="1:19" x14ac:dyDescent="0.2">
      <c r="A124" s="1"/>
      <c r="B124" s="115">
        <v>2</v>
      </c>
      <c r="C124" s="33" t="s">
        <v>457</v>
      </c>
      <c r="D124" s="115">
        <v>2</v>
      </c>
      <c r="E124" s="115">
        <v>1995</v>
      </c>
      <c r="F124" s="115">
        <v>1</v>
      </c>
      <c r="G124" s="115">
        <v>0</v>
      </c>
      <c r="H124" s="115">
        <v>0</v>
      </c>
      <c r="I124" s="116">
        <v>241560</v>
      </c>
      <c r="J124" s="117"/>
      <c r="K124" s="1"/>
      <c r="L124" s="1"/>
      <c r="M124" s="1"/>
      <c r="N124" s="1"/>
      <c r="O124" s="1"/>
      <c r="P124" s="1"/>
      <c r="Q124" s="1"/>
      <c r="R124" s="1"/>
      <c r="S124" s="1"/>
    </row>
    <row r="125" spans="1:19" x14ac:dyDescent="0.2">
      <c r="A125" s="1"/>
      <c r="B125" s="115">
        <v>2</v>
      </c>
      <c r="C125" s="33" t="s">
        <v>457</v>
      </c>
      <c r="D125" s="115">
        <v>2</v>
      </c>
      <c r="E125" s="115">
        <v>1995</v>
      </c>
      <c r="F125" s="115">
        <v>1</v>
      </c>
      <c r="G125" s="115">
        <v>0</v>
      </c>
      <c r="H125" s="115">
        <v>0</v>
      </c>
      <c r="I125" s="116">
        <v>31012</v>
      </c>
      <c r="J125" s="117"/>
      <c r="K125" s="1"/>
      <c r="L125" s="1"/>
      <c r="M125" s="1"/>
      <c r="N125" s="1"/>
      <c r="O125" s="1"/>
      <c r="P125" s="1"/>
      <c r="Q125" s="1"/>
      <c r="R125" s="1"/>
      <c r="S125" s="1"/>
    </row>
    <row r="126" spans="1:19" x14ac:dyDescent="0.2">
      <c r="A126" s="1"/>
      <c r="B126" s="115">
        <v>6</v>
      </c>
      <c r="C126" s="33" t="s">
        <v>449</v>
      </c>
      <c r="D126" s="115">
        <v>2</v>
      </c>
      <c r="E126" s="115">
        <v>1995</v>
      </c>
      <c r="F126" s="115">
        <v>1</v>
      </c>
      <c r="G126" s="115">
        <v>0</v>
      </c>
      <c r="H126" s="115">
        <v>0</v>
      </c>
      <c r="I126" s="116">
        <v>155333</v>
      </c>
      <c r="J126" s="117"/>
      <c r="K126" s="1"/>
      <c r="L126" s="1"/>
      <c r="M126" s="1"/>
      <c r="N126" s="1"/>
      <c r="O126" s="1"/>
      <c r="P126" s="1"/>
      <c r="Q126" s="1"/>
      <c r="R126" s="1"/>
      <c r="S126" s="1"/>
    </row>
    <row r="127" spans="1:19" x14ac:dyDescent="0.2">
      <c r="A127" s="1"/>
      <c r="B127" s="115">
        <v>1</v>
      </c>
      <c r="C127" s="33" t="s">
        <v>449</v>
      </c>
      <c r="D127" s="115">
        <v>2</v>
      </c>
      <c r="E127" s="115">
        <v>1995</v>
      </c>
      <c r="F127" s="115">
        <v>1</v>
      </c>
      <c r="G127" s="115">
        <v>0</v>
      </c>
      <c r="H127" s="115">
        <v>0</v>
      </c>
      <c r="I127" s="116">
        <v>34484</v>
      </c>
      <c r="J127" s="117"/>
      <c r="K127" s="1"/>
      <c r="L127" s="1"/>
      <c r="M127" s="1"/>
      <c r="N127" s="1"/>
      <c r="O127" s="1"/>
      <c r="P127" s="1"/>
      <c r="Q127" s="1"/>
      <c r="R127" s="1"/>
      <c r="S127" s="1"/>
    </row>
    <row r="128" spans="1:19" x14ac:dyDescent="0.2">
      <c r="A128" s="1"/>
      <c r="B128" s="115">
        <v>3</v>
      </c>
      <c r="C128" s="33" t="s">
        <v>449</v>
      </c>
      <c r="D128" s="115">
        <v>2</v>
      </c>
      <c r="E128" s="115">
        <v>1995</v>
      </c>
      <c r="F128" s="115">
        <v>1</v>
      </c>
      <c r="G128" s="115">
        <v>0</v>
      </c>
      <c r="H128" s="115">
        <v>0</v>
      </c>
      <c r="I128" s="116">
        <v>845387</v>
      </c>
      <c r="J128" s="117"/>
      <c r="K128" s="1"/>
      <c r="L128" s="1"/>
      <c r="M128" s="1"/>
      <c r="N128" s="1"/>
      <c r="O128" s="1"/>
      <c r="P128" s="1"/>
      <c r="Q128" s="1"/>
      <c r="R128" s="1"/>
      <c r="S128" s="1"/>
    </row>
    <row r="129" spans="1:19" x14ac:dyDescent="0.2">
      <c r="A129" s="1"/>
      <c r="B129" s="115">
        <v>1</v>
      </c>
      <c r="C129" s="33" t="s">
        <v>449</v>
      </c>
      <c r="D129" s="115">
        <v>2</v>
      </c>
      <c r="E129" s="115">
        <v>1995</v>
      </c>
      <c r="F129" s="115">
        <v>1</v>
      </c>
      <c r="G129" s="115">
        <v>0</v>
      </c>
      <c r="H129" s="115">
        <v>0</v>
      </c>
      <c r="I129" s="116">
        <v>427647</v>
      </c>
      <c r="J129" s="117"/>
      <c r="K129" s="1"/>
      <c r="L129" s="1"/>
      <c r="M129" s="1"/>
      <c r="N129" s="1"/>
      <c r="O129" s="1"/>
      <c r="P129" s="1"/>
      <c r="Q129" s="1"/>
      <c r="R129" s="1"/>
      <c r="S129" s="1"/>
    </row>
    <row r="130" spans="1:19" x14ac:dyDescent="0.2">
      <c r="A130" s="1"/>
      <c r="B130" s="115">
        <v>4</v>
      </c>
      <c r="C130" s="33" t="s">
        <v>449</v>
      </c>
      <c r="D130" s="115">
        <v>2</v>
      </c>
      <c r="E130" s="115">
        <v>1995</v>
      </c>
      <c r="F130" s="115">
        <v>1</v>
      </c>
      <c r="G130" s="115">
        <v>0</v>
      </c>
      <c r="H130" s="115">
        <v>0</v>
      </c>
      <c r="I130" s="116">
        <v>15038</v>
      </c>
      <c r="J130" s="117"/>
      <c r="K130" s="1"/>
      <c r="L130" s="1"/>
      <c r="M130" s="1"/>
      <c r="N130" s="1"/>
      <c r="O130" s="1"/>
      <c r="P130" s="1"/>
      <c r="Q130" s="1"/>
      <c r="R130" s="1"/>
      <c r="S130" s="1"/>
    </row>
    <row r="131" spans="1:19" x14ac:dyDescent="0.2">
      <c r="A131" s="1"/>
      <c r="B131" s="115">
        <v>5</v>
      </c>
      <c r="C131" s="33" t="s">
        <v>449</v>
      </c>
      <c r="D131" s="115">
        <v>2</v>
      </c>
      <c r="E131" s="115">
        <v>1995</v>
      </c>
      <c r="F131" s="115">
        <v>1</v>
      </c>
      <c r="G131" s="115">
        <v>0</v>
      </c>
      <c r="H131" s="115">
        <v>0</v>
      </c>
      <c r="I131" s="116">
        <v>30575</v>
      </c>
      <c r="J131" s="117"/>
      <c r="K131" s="1"/>
      <c r="L131" s="1"/>
      <c r="M131" s="1"/>
      <c r="N131" s="1"/>
      <c r="O131" s="1"/>
      <c r="P131" s="1"/>
      <c r="Q131" s="1"/>
      <c r="R131" s="1"/>
      <c r="S131" s="1"/>
    </row>
    <row r="132" spans="1:19" x14ac:dyDescent="0.2">
      <c r="A132" s="1"/>
      <c r="B132" s="115">
        <v>2</v>
      </c>
      <c r="C132" s="33" t="s">
        <v>449</v>
      </c>
      <c r="D132" s="115">
        <v>2</v>
      </c>
      <c r="E132" s="115">
        <v>1995</v>
      </c>
      <c r="F132" s="115">
        <v>1</v>
      </c>
      <c r="G132" s="115">
        <v>0</v>
      </c>
      <c r="H132" s="115">
        <v>0</v>
      </c>
      <c r="I132" s="116">
        <v>32664</v>
      </c>
      <c r="J132" s="117"/>
      <c r="K132" s="1"/>
      <c r="L132" s="1"/>
      <c r="M132" s="1"/>
      <c r="N132" s="1"/>
      <c r="O132" s="1"/>
      <c r="P132" s="1"/>
      <c r="Q132" s="1"/>
      <c r="R132" s="1"/>
      <c r="S132" s="1"/>
    </row>
    <row r="133" spans="1:19" x14ac:dyDescent="0.2">
      <c r="A133" s="1"/>
      <c r="B133" s="115">
        <v>3</v>
      </c>
      <c r="C133" s="33" t="s">
        <v>449</v>
      </c>
      <c r="D133" s="115">
        <v>2</v>
      </c>
      <c r="E133" s="115">
        <v>1995</v>
      </c>
      <c r="F133" s="115">
        <v>1</v>
      </c>
      <c r="G133" s="115">
        <v>0</v>
      </c>
      <c r="H133" s="115">
        <v>0</v>
      </c>
      <c r="I133" s="116">
        <v>149405</v>
      </c>
      <c r="J133" s="117"/>
      <c r="K133" s="1"/>
      <c r="L133" s="1"/>
      <c r="M133" s="1"/>
      <c r="N133" s="1"/>
      <c r="O133" s="1"/>
      <c r="P133" s="1"/>
      <c r="Q133" s="1"/>
      <c r="R133" s="1"/>
      <c r="S133" s="1"/>
    </row>
    <row r="134" spans="1:19" x14ac:dyDescent="0.2">
      <c r="A134" s="1"/>
      <c r="B134" s="115">
        <v>2</v>
      </c>
      <c r="C134" s="33" t="s">
        <v>451</v>
      </c>
      <c r="D134" s="115">
        <v>2</v>
      </c>
      <c r="E134" s="115">
        <v>1995</v>
      </c>
      <c r="F134" s="115">
        <v>1</v>
      </c>
      <c r="G134" s="115">
        <v>0</v>
      </c>
      <c r="H134" s="115">
        <v>12</v>
      </c>
      <c r="I134" s="116">
        <v>0</v>
      </c>
      <c r="J134" s="117"/>
      <c r="K134" s="1"/>
      <c r="L134" s="1"/>
      <c r="M134" s="1"/>
      <c r="N134" s="1"/>
      <c r="O134" s="1"/>
      <c r="P134" s="1"/>
      <c r="Q134" s="1"/>
      <c r="R134" s="1"/>
      <c r="S134" s="1"/>
    </row>
    <row r="135" spans="1:19" x14ac:dyDescent="0.2">
      <c r="A135" s="1"/>
      <c r="B135" s="115">
        <v>5</v>
      </c>
      <c r="C135" s="33" t="s">
        <v>449</v>
      </c>
      <c r="D135" s="115">
        <v>2</v>
      </c>
      <c r="E135" s="115">
        <v>1995</v>
      </c>
      <c r="F135" s="115">
        <v>1</v>
      </c>
      <c r="G135" s="115">
        <v>0</v>
      </c>
      <c r="H135" s="115">
        <v>0</v>
      </c>
      <c r="I135" s="116">
        <v>71841</v>
      </c>
      <c r="J135" s="117"/>
      <c r="K135" s="1"/>
      <c r="L135" s="1"/>
      <c r="M135" s="1"/>
      <c r="N135" s="1"/>
      <c r="O135" s="1"/>
      <c r="P135" s="1"/>
      <c r="Q135" s="1"/>
      <c r="R135" s="1"/>
      <c r="S135" s="1"/>
    </row>
    <row r="136" spans="1:19" x14ac:dyDescent="0.2">
      <c r="A136" s="1"/>
      <c r="B136" s="115">
        <v>3</v>
      </c>
      <c r="C136" s="33" t="s">
        <v>463</v>
      </c>
      <c r="D136" s="115">
        <v>2</v>
      </c>
      <c r="E136" s="115">
        <v>1995</v>
      </c>
      <c r="F136" s="115">
        <v>1</v>
      </c>
      <c r="G136" s="115">
        <v>0</v>
      </c>
      <c r="H136" s="115">
        <v>0</v>
      </c>
      <c r="I136" s="116">
        <v>79275</v>
      </c>
      <c r="J136" s="117"/>
      <c r="K136" s="1"/>
      <c r="L136" s="1"/>
      <c r="M136" s="1"/>
      <c r="N136" s="1"/>
      <c r="O136" s="1"/>
      <c r="P136" s="1"/>
      <c r="Q136" s="1"/>
      <c r="R136" s="1"/>
      <c r="S136" s="1"/>
    </row>
    <row r="137" spans="1:19" x14ac:dyDescent="0.2">
      <c r="A137" s="1"/>
      <c r="B137" s="115">
        <v>3</v>
      </c>
      <c r="C137" s="33" t="s">
        <v>451</v>
      </c>
      <c r="D137" s="115">
        <v>3</v>
      </c>
      <c r="E137" s="115">
        <v>1995</v>
      </c>
      <c r="F137" s="115">
        <v>1</v>
      </c>
      <c r="G137" s="115">
        <v>11</v>
      </c>
      <c r="H137" s="115">
        <v>44</v>
      </c>
      <c r="I137" s="116">
        <v>0</v>
      </c>
      <c r="J137" s="117"/>
      <c r="K137" s="1"/>
      <c r="L137" s="1"/>
      <c r="M137" s="1"/>
      <c r="N137" s="1"/>
      <c r="O137" s="1"/>
      <c r="P137" s="1"/>
      <c r="Q137" s="1"/>
      <c r="R137" s="1"/>
      <c r="S137" s="1"/>
    </row>
    <row r="138" spans="1:19" x14ac:dyDescent="0.2">
      <c r="A138" s="1"/>
      <c r="B138" s="115">
        <v>3</v>
      </c>
      <c r="C138" s="33" t="s">
        <v>455</v>
      </c>
      <c r="D138" s="115">
        <v>3</v>
      </c>
      <c r="E138" s="115">
        <v>1995</v>
      </c>
      <c r="F138" s="115">
        <v>1</v>
      </c>
      <c r="G138" s="115">
        <v>0</v>
      </c>
      <c r="H138" s="115">
        <v>0</v>
      </c>
      <c r="I138" s="116">
        <v>158615</v>
      </c>
      <c r="J138" s="117"/>
      <c r="K138" s="1"/>
      <c r="L138" s="1"/>
      <c r="M138" s="1"/>
      <c r="N138" s="1"/>
      <c r="O138" s="1"/>
      <c r="P138" s="1"/>
      <c r="Q138" s="1"/>
      <c r="R138" s="1"/>
      <c r="S138" s="1"/>
    </row>
    <row r="139" spans="1:19" x14ac:dyDescent="0.2">
      <c r="A139" s="1"/>
      <c r="B139" s="115">
        <v>2</v>
      </c>
      <c r="C139" s="33" t="s">
        <v>451</v>
      </c>
      <c r="D139" s="115">
        <v>3</v>
      </c>
      <c r="E139" s="115">
        <v>1995</v>
      </c>
      <c r="F139" s="115">
        <v>1</v>
      </c>
      <c r="G139" s="115">
        <v>0</v>
      </c>
      <c r="H139" s="115">
        <v>21</v>
      </c>
      <c r="I139" s="116">
        <v>0</v>
      </c>
      <c r="J139" s="117"/>
      <c r="K139" s="1"/>
      <c r="L139" s="1"/>
      <c r="M139" s="1"/>
      <c r="N139" s="1"/>
      <c r="O139" s="1"/>
      <c r="P139" s="1"/>
      <c r="Q139" s="1"/>
      <c r="R139" s="1"/>
      <c r="S139" s="1"/>
    </row>
    <row r="140" spans="1:19" x14ac:dyDescent="0.2">
      <c r="A140" s="1"/>
      <c r="B140" s="115">
        <v>2</v>
      </c>
      <c r="C140" s="33" t="s">
        <v>449</v>
      </c>
      <c r="D140" s="115">
        <v>3</v>
      </c>
      <c r="E140" s="115">
        <v>1995</v>
      </c>
      <c r="F140" s="115">
        <v>1</v>
      </c>
      <c r="G140" s="115">
        <v>0</v>
      </c>
      <c r="H140" s="115">
        <v>0</v>
      </c>
      <c r="I140" s="116">
        <v>51850</v>
      </c>
      <c r="J140" s="117"/>
      <c r="K140" s="1"/>
      <c r="L140" s="1"/>
      <c r="M140" s="1"/>
      <c r="N140" s="1"/>
      <c r="O140" s="1"/>
      <c r="P140" s="1"/>
      <c r="Q140" s="1"/>
      <c r="R140" s="1"/>
      <c r="S140" s="1"/>
    </row>
    <row r="141" spans="1:19" x14ac:dyDescent="0.2">
      <c r="A141" s="1"/>
      <c r="B141" s="115">
        <v>2</v>
      </c>
      <c r="C141" s="33" t="s">
        <v>460</v>
      </c>
      <c r="D141" s="115">
        <v>3</v>
      </c>
      <c r="E141" s="115">
        <v>1995</v>
      </c>
      <c r="F141" s="115">
        <v>1</v>
      </c>
      <c r="G141" s="115">
        <v>12</v>
      </c>
      <c r="H141" s="115">
        <v>0</v>
      </c>
      <c r="I141" s="116">
        <v>0</v>
      </c>
      <c r="J141" s="117"/>
      <c r="K141" s="1"/>
      <c r="L141" s="1"/>
      <c r="M141" s="1"/>
      <c r="N141" s="1"/>
      <c r="O141" s="1"/>
      <c r="P141" s="1"/>
      <c r="Q141" s="1"/>
      <c r="R141" s="1"/>
      <c r="S141" s="1"/>
    </row>
    <row r="142" spans="1:19" x14ac:dyDescent="0.2">
      <c r="A142" s="1"/>
      <c r="B142" s="115">
        <v>1</v>
      </c>
      <c r="C142" s="33" t="s">
        <v>460</v>
      </c>
      <c r="D142" s="115">
        <v>3</v>
      </c>
      <c r="E142" s="115">
        <v>1995</v>
      </c>
      <c r="F142" s="115">
        <v>1</v>
      </c>
      <c r="G142" s="115">
        <v>13</v>
      </c>
      <c r="H142" s="115">
        <v>0</v>
      </c>
      <c r="I142" s="116">
        <v>0</v>
      </c>
      <c r="J142" s="117"/>
      <c r="K142" s="1"/>
      <c r="L142" s="1"/>
      <c r="M142" s="1"/>
      <c r="N142" s="1"/>
      <c r="O142" s="1"/>
      <c r="P142" s="1"/>
      <c r="Q142" s="1"/>
      <c r="R142" s="1"/>
      <c r="S142" s="1"/>
    </row>
    <row r="143" spans="1:19" x14ac:dyDescent="0.2">
      <c r="A143" s="1"/>
      <c r="B143" s="115">
        <v>1</v>
      </c>
      <c r="C143" s="33" t="s">
        <v>457</v>
      </c>
      <c r="D143" s="115">
        <v>3</v>
      </c>
      <c r="E143" s="115">
        <v>1995</v>
      </c>
      <c r="F143" s="115">
        <v>1</v>
      </c>
      <c r="G143" s="115">
        <v>11</v>
      </c>
      <c r="H143" s="115">
        <v>59</v>
      </c>
      <c r="I143" s="116">
        <v>78721032</v>
      </c>
      <c r="J143" s="117"/>
      <c r="K143" s="1"/>
      <c r="L143" s="1"/>
      <c r="M143" s="1"/>
      <c r="N143" s="1"/>
      <c r="O143" s="1"/>
      <c r="P143" s="1"/>
      <c r="Q143" s="1"/>
      <c r="R143" s="1"/>
      <c r="S143" s="1"/>
    </row>
    <row r="144" spans="1:19" x14ac:dyDescent="0.2">
      <c r="A144" s="1"/>
      <c r="B144" s="115">
        <v>1</v>
      </c>
      <c r="C144" s="33" t="s">
        <v>457</v>
      </c>
      <c r="D144" s="115">
        <v>3</v>
      </c>
      <c r="E144" s="115">
        <v>1995</v>
      </c>
      <c r="F144" s="115">
        <v>1</v>
      </c>
      <c r="G144" s="115">
        <v>0</v>
      </c>
      <c r="H144" s="115">
        <v>0</v>
      </c>
      <c r="I144" s="116">
        <v>8520450</v>
      </c>
      <c r="J144" s="117"/>
      <c r="K144" s="1"/>
      <c r="L144" s="1"/>
      <c r="M144" s="1"/>
      <c r="N144" s="1"/>
      <c r="O144" s="1"/>
      <c r="P144" s="1"/>
      <c r="Q144" s="1"/>
      <c r="R144" s="1"/>
      <c r="S144" s="1"/>
    </row>
    <row r="145" spans="1:19" x14ac:dyDescent="0.2">
      <c r="A145" s="1"/>
      <c r="B145" s="115">
        <v>4</v>
      </c>
      <c r="C145" s="33" t="s">
        <v>449</v>
      </c>
      <c r="D145" s="115">
        <v>4</v>
      </c>
      <c r="E145" s="115">
        <v>1995</v>
      </c>
      <c r="F145" s="115">
        <v>1</v>
      </c>
      <c r="G145" s="115">
        <v>0</v>
      </c>
      <c r="H145" s="115">
        <v>0</v>
      </c>
      <c r="I145" s="116">
        <v>171106</v>
      </c>
      <c r="J145" s="117"/>
      <c r="K145" s="1"/>
      <c r="L145" s="1"/>
      <c r="M145" s="1"/>
      <c r="N145" s="1"/>
      <c r="O145" s="1"/>
      <c r="P145" s="1"/>
      <c r="Q145" s="1"/>
      <c r="R145" s="1"/>
      <c r="S145" s="1"/>
    </row>
    <row r="146" spans="1:19" x14ac:dyDescent="0.2">
      <c r="A146" s="1"/>
      <c r="B146" s="115">
        <v>1</v>
      </c>
      <c r="C146" s="33" t="s">
        <v>461</v>
      </c>
      <c r="D146" s="115">
        <v>4</v>
      </c>
      <c r="E146" s="115">
        <v>1995</v>
      </c>
      <c r="F146" s="115">
        <v>1</v>
      </c>
      <c r="G146" s="115">
        <v>0</v>
      </c>
      <c r="H146" s="115">
        <v>0</v>
      </c>
      <c r="I146" s="116">
        <v>611257</v>
      </c>
      <c r="J146" s="117"/>
      <c r="K146" s="1"/>
      <c r="L146" s="1"/>
      <c r="M146" s="1"/>
      <c r="N146" s="1"/>
      <c r="O146" s="1"/>
      <c r="P146" s="1"/>
      <c r="Q146" s="1"/>
      <c r="R146" s="1"/>
      <c r="S146" s="1"/>
    </row>
    <row r="147" spans="1:19" x14ac:dyDescent="0.2">
      <c r="A147" s="1"/>
      <c r="B147" s="115">
        <v>1</v>
      </c>
      <c r="C147" s="33" t="s">
        <v>447</v>
      </c>
      <c r="D147" s="115">
        <v>4</v>
      </c>
      <c r="E147" s="115">
        <v>1995</v>
      </c>
      <c r="F147" s="115">
        <v>1</v>
      </c>
      <c r="G147" s="115">
        <v>12</v>
      </c>
      <c r="H147" s="115">
        <v>0</v>
      </c>
      <c r="I147" s="116">
        <v>0</v>
      </c>
      <c r="J147" s="117"/>
      <c r="K147" s="1"/>
      <c r="L147" s="1"/>
      <c r="M147" s="1"/>
      <c r="N147" s="1"/>
      <c r="O147" s="1"/>
      <c r="P147" s="1"/>
      <c r="Q147" s="1"/>
      <c r="R147" s="1"/>
      <c r="S147" s="1"/>
    </row>
    <row r="148" spans="1:19" x14ac:dyDescent="0.2">
      <c r="A148" s="1"/>
      <c r="B148" s="115">
        <v>1</v>
      </c>
      <c r="C148" s="33" t="s">
        <v>457</v>
      </c>
      <c r="D148" s="115">
        <v>1</v>
      </c>
      <c r="E148" s="115">
        <v>1998</v>
      </c>
      <c r="F148" s="115">
        <v>2</v>
      </c>
      <c r="G148" s="115">
        <v>0</v>
      </c>
      <c r="H148" s="115">
        <v>0</v>
      </c>
      <c r="I148" s="116">
        <v>865202</v>
      </c>
      <c r="J148" s="117"/>
      <c r="K148" s="1"/>
      <c r="L148" s="1"/>
      <c r="M148" s="1"/>
      <c r="N148" s="1"/>
      <c r="O148" s="1"/>
      <c r="P148" s="1"/>
      <c r="Q148" s="1"/>
      <c r="R148" s="1"/>
      <c r="S148" s="1"/>
    </row>
    <row r="149" spans="1:19" x14ac:dyDescent="0.2">
      <c r="A149" s="1"/>
      <c r="B149" s="115">
        <v>1</v>
      </c>
      <c r="C149" s="33" t="s">
        <v>461</v>
      </c>
      <c r="D149" s="115">
        <v>1</v>
      </c>
      <c r="E149" s="115">
        <v>1998</v>
      </c>
      <c r="F149" s="115">
        <v>1</v>
      </c>
      <c r="G149" s="115">
        <v>0</v>
      </c>
      <c r="H149" s="115">
        <v>0</v>
      </c>
      <c r="I149" s="116">
        <v>162736</v>
      </c>
      <c r="J149" s="117"/>
      <c r="K149" s="1"/>
      <c r="L149" s="1"/>
      <c r="M149" s="1"/>
      <c r="N149" s="1"/>
      <c r="O149" s="1"/>
      <c r="P149" s="1"/>
      <c r="Q149" s="1"/>
      <c r="R149" s="1"/>
      <c r="S149" s="1"/>
    </row>
    <row r="150" spans="1:19" x14ac:dyDescent="0.2">
      <c r="A150" s="1"/>
      <c r="B150" s="115">
        <v>2</v>
      </c>
      <c r="C150" s="33" t="s">
        <v>449</v>
      </c>
      <c r="D150" s="115">
        <v>1</v>
      </c>
      <c r="E150" s="115">
        <v>1998</v>
      </c>
      <c r="F150" s="115">
        <v>1</v>
      </c>
      <c r="G150" s="115">
        <v>0</v>
      </c>
      <c r="H150" s="115">
        <v>0</v>
      </c>
      <c r="I150" s="116">
        <v>65354</v>
      </c>
      <c r="J150" s="117"/>
      <c r="K150" s="1"/>
      <c r="L150" s="1"/>
      <c r="M150" s="1"/>
      <c r="N150" s="1"/>
      <c r="O150" s="1"/>
      <c r="P150" s="1"/>
      <c r="Q150" s="1"/>
      <c r="R150" s="1"/>
      <c r="S150" s="1"/>
    </row>
    <row r="151" spans="1:19" x14ac:dyDescent="0.2">
      <c r="A151" s="1"/>
      <c r="B151" s="115">
        <v>2</v>
      </c>
      <c r="C151" s="33" t="s">
        <v>451</v>
      </c>
      <c r="D151" s="115">
        <v>2</v>
      </c>
      <c r="E151" s="115">
        <v>1998</v>
      </c>
      <c r="F151" s="115">
        <v>1</v>
      </c>
      <c r="G151" s="115">
        <v>0</v>
      </c>
      <c r="H151" s="115">
        <v>0</v>
      </c>
      <c r="I151" s="116">
        <v>449784</v>
      </c>
      <c r="J151" s="117"/>
      <c r="K151" s="1"/>
      <c r="L151" s="1"/>
      <c r="M151" s="1"/>
      <c r="N151" s="1"/>
      <c r="O151" s="1"/>
      <c r="P151" s="1"/>
      <c r="Q151" s="1"/>
      <c r="R151" s="1"/>
      <c r="S151" s="1"/>
    </row>
    <row r="152" spans="1:19" x14ac:dyDescent="0.2">
      <c r="A152" s="1"/>
      <c r="B152" s="115">
        <v>2</v>
      </c>
      <c r="C152" s="33" t="s">
        <v>449</v>
      </c>
      <c r="D152" s="115">
        <v>2</v>
      </c>
      <c r="E152" s="115">
        <v>1998</v>
      </c>
      <c r="F152" s="115">
        <v>1</v>
      </c>
      <c r="G152" s="115">
        <v>0</v>
      </c>
      <c r="H152" s="115">
        <v>0</v>
      </c>
      <c r="I152" s="116">
        <v>306450</v>
      </c>
      <c r="J152" s="117"/>
      <c r="K152" s="1"/>
      <c r="L152" s="1"/>
      <c r="M152" s="1"/>
      <c r="N152" s="1"/>
      <c r="O152" s="1"/>
      <c r="P152" s="1"/>
      <c r="Q152" s="1"/>
      <c r="R152" s="1"/>
      <c r="S152" s="1"/>
    </row>
    <row r="153" spans="1:19" x14ac:dyDescent="0.2">
      <c r="A153" s="1"/>
      <c r="B153" s="115">
        <v>1</v>
      </c>
      <c r="C153" s="33" t="s">
        <v>449</v>
      </c>
      <c r="D153" s="115">
        <v>2</v>
      </c>
      <c r="E153" s="115">
        <v>1998</v>
      </c>
      <c r="F153" s="115">
        <v>1</v>
      </c>
      <c r="G153" s="115">
        <v>0</v>
      </c>
      <c r="H153" s="115">
        <v>36</v>
      </c>
      <c r="I153" s="116">
        <v>0</v>
      </c>
      <c r="J153" s="117"/>
      <c r="K153" s="1"/>
      <c r="L153" s="1"/>
      <c r="M153" s="1"/>
      <c r="N153" s="1"/>
      <c r="O153" s="1"/>
      <c r="P153" s="1"/>
      <c r="Q153" s="1"/>
      <c r="R153" s="1"/>
      <c r="S153" s="1"/>
    </row>
    <row r="154" spans="1:19" x14ac:dyDescent="0.2">
      <c r="A154" s="1"/>
      <c r="B154" s="115">
        <v>1</v>
      </c>
      <c r="C154" s="33" t="s">
        <v>449</v>
      </c>
      <c r="D154" s="115">
        <v>2</v>
      </c>
      <c r="E154" s="115">
        <v>1998</v>
      </c>
      <c r="F154" s="115">
        <v>1</v>
      </c>
      <c r="G154" s="115">
        <v>0</v>
      </c>
      <c r="H154" s="115">
        <v>0</v>
      </c>
      <c r="I154" s="116">
        <v>310730</v>
      </c>
      <c r="J154" s="117"/>
      <c r="K154" s="1"/>
      <c r="L154" s="1"/>
      <c r="M154" s="1"/>
      <c r="N154" s="1"/>
      <c r="O154" s="1"/>
      <c r="P154" s="1"/>
      <c r="Q154" s="1"/>
      <c r="R154" s="1"/>
      <c r="S154" s="1"/>
    </row>
    <row r="155" spans="1:19" x14ac:dyDescent="0.2">
      <c r="A155" s="1"/>
      <c r="B155" s="115">
        <v>2</v>
      </c>
      <c r="C155" s="33" t="s">
        <v>449</v>
      </c>
      <c r="D155" s="115">
        <v>2</v>
      </c>
      <c r="E155" s="115">
        <v>1998</v>
      </c>
      <c r="F155" s="115">
        <v>1</v>
      </c>
      <c r="G155" s="115">
        <v>0</v>
      </c>
      <c r="H155" s="115">
        <v>0</v>
      </c>
      <c r="I155" s="116">
        <v>818518</v>
      </c>
      <c r="J155" s="117"/>
      <c r="K155" s="1"/>
      <c r="L155" s="1"/>
      <c r="M155" s="1"/>
      <c r="N155" s="1"/>
      <c r="O155" s="1"/>
      <c r="P155" s="1"/>
      <c r="Q155" s="1"/>
      <c r="R155" s="1"/>
      <c r="S155" s="1"/>
    </row>
    <row r="156" spans="1:19" x14ac:dyDescent="0.2">
      <c r="A156" s="1"/>
      <c r="B156" s="115">
        <v>2</v>
      </c>
      <c r="C156" s="33" t="s">
        <v>455</v>
      </c>
      <c r="D156" s="115">
        <v>2</v>
      </c>
      <c r="E156" s="115">
        <v>1998</v>
      </c>
      <c r="F156" s="115">
        <v>1</v>
      </c>
      <c r="G156" s="115">
        <v>0</v>
      </c>
      <c r="H156" s="115">
        <v>0</v>
      </c>
      <c r="I156" s="116">
        <v>719997</v>
      </c>
      <c r="J156" s="117"/>
      <c r="K156" s="1"/>
      <c r="L156" s="1"/>
      <c r="M156" s="1"/>
      <c r="N156" s="1"/>
      <c r="O156" s="1"/>
      <c r="P156" s="1"/>
      <c r="Q156" s="1"/>
      <c r="R156" s="1"/>
      <c r="S156" s="1"/>
    </row>
    <row r="157" spans="1:19" x14ac:dyDescent="0.2">
      <c r="A157" s="1"/>
      <c r="B157" s="115">
        <v>2</v>
      </c>
      <c r="C157" s="33" t="s">
        <v>451</v>
      </c>
      <c r="D157" s="115">
        <v>3</v>
      </c>
      <c r="E157" s="115">
        <v>1998</v>
      </c>
      <c r="F157" s="115">
        <v>1</v>
      </c>
      <c r="G157" s="115">
        <v>0</v>
      </c>
      <c r="H157" s="115">
        <v>0</v>
      </c>
      <c r="I157" s="116">
        <v>1223972</v>
      </c>
      <c r="J157" s="117"/>
      <c r="K157" s="1"/>
      <c r="L157" s="1"/>
      <c r="M157" s="1"/>
      <c r="N157" s="1"/>
      <c r="O157" s="1"/>
      <c r="P157" s="1"/>
      <c r="Q157" s="1"/>
      <c r="R157" s="1"/>
      <c r="S157" s="1"/>
    </row>
    <row r="158" spans="1:19" x14ac:dyDescent="0.2">
      <c r="A158" s="1"/>
      <c r="B158" s="115">
        <v>2</v>
      </c>
      <c r="C158" s="33" t="s">
        <v>449</v>
      </c>
      <c r="D158" s="115">
        <v>3</v>
      </c>
      <c r="E158" s="115">
        <v>1998</v>
      </c>
      <c r="F158" s="115">
        <v>1</v>
      </c>
      <c r="G158" s="115">
        <v>0</v>
      </c>
      <c r="H158" s="115">
        <v>0</v>
      </c>
      <c r="I158" s="116">
        <v>145553</v>
      </c>
      <c r="J158" s="117"/>
      <c r="K158" s="1"/>
      <c r="L158" s="1"/>
      <c r="M158" s="1"/>
      <c r="N158" s="1"/>
      <c r="O158" s="1"/>
      <c r="P158" s="1"/>
      <c r="Q158" s="1"/>
      <c r="R158" s="1"/>
      <c r="S158" s="1"/>
    </row>
    <row r="159" spans="1:19" x14ac:dyDescent="0.2">
      <c r="A159" s="1"/>
      <c r="B159" s="115">
        <v>2</v>
      </c>
      <c r="C159" s="33" t="s">
        <v>449</v>
      </c>
      <c r="D159" s="115">
        <v>3</v>
      </c>
      <c r="E159" s="115">
        <v>1998</v>
      </c>
      <c r="F159" s="115">
        <v>1</v>
      </c>
      <c r="G159" s="115">
        <v>0</v>
      </c>
      <c r="H159" s="115">
        <v>0</v>
      </c>
      <c r="I159" s="116">
        <v>424833</v>
      </c>
      <c r="J159" s="117"/>
      <c r="K159" s="1"/>
      <c r="L159" s="1"/>
      <c r="M159" s="1"/>
      <c r="N159" s="1"/>
      <c r="O159" s="1"/>
      <c r="P159" s="1"/>
      <c r="Q159" s="1"/>
      <c r="R159" s="1"/>
      <c r="S159" s="1"/>
    </row>
    <row r="160" spans="1:19" x14ac:dyDescent="0.2">
      <c r="A160" s="1"/>
      <c r="B160" s="115">
        <v>1</v>
      </c>
      <c r="C160" s="33" t="s">
        <v>451</v>
      </c>
      <c r="D160" s="115">
        <v>3</v>
      </c>
      <c r="E160" s="115">
        <v>1998</v>
      </c>
      <c r="F160" s="115">
        <v>1</v>
      </c>
      <c r="G160" s="115">
        <v>0</v>
      </c>
      <c r="H160" s="115">
        <v>0</v>
      </c>
      <c r="I160" s="116">
        <v>79957</v>
      </c>
      <c r="J160" s="117"/>
      <c r="K160" s="1"/>
      <c r="L160" s="1"/>
      <c r="M160" s="1"/>
      <c r="N160" s="1"/>
      <c r="O160" s="1"/>
      <c r="P160" s="1"/>
      <c r="Q160" s="1"/>
      <c r="R160" s="1"/>
      <c r="S160" s="1"/>
    </row>
    <row r="161" spans="1:19" x14ac:dyDescent="0.2">
      <c r="A161" s="1"/>
      <c r="B161" s="115">
        <v>2</v>
      </c>
      <c r="C161" s="33" t="s">
        <v>451</v>
      </c>
      <c r="D161" s="115">
        <v>3</v>
      </c>
      <c r="E161" s="115">
        <v>1998</v>
      </c>
      <c r="F161" s="115">
        <v>1</v>
      </c>
      <c r="G161" s="115">
        <v>11</v>
      </c>
      <c r="H161" s="115">
        <v>11</v>
      </c>
      <c r="I161" s="116">
        <v>0</v>
      </c>
      <c r="J161" s="117"/>
      <c r="K161" s="1"/>
      <c r="L161" s="1"/>
      <c r="M161" s="1"/>
      <c r="N161" s="1"/>
      <c r="O161" s="1"/>
      <c r="P161" s="1"/>
      <c r="Q161" s="1"/>
      <c r="R161" s="1"/>
      <c r="S161" s="1"/>
    </row>
    <row r="162" spans="1:19" x14ac:dyDescent="0.2">
      <c r="A162" s="1"/>
      <c r="B162" s="115">
        <v>2</v>
      </c>
      <c r="C162" s="33" t="s">
        <v>463</v>
      </c>
      <c r="D162" s="115">
        <v>3</v>
      </c>
      <c r="E162" s="115">
        <v>1998</v>
      </c>
      <c r="F162" s="115">
        <v>1</v>
      </c>
      <c r="G162" s="115">
        <v>0</v>
      </c>
      <c r="H162" s="115">
        <v>0</v>
      </c>
      <c r="I162" s="116">
        <v>807025</v>
      </c>
      <c r="J162" s="117"/>
      <c r="K162" s="1"/>
      <c r="L162" s="1"/>
      <c r="M162" s="1"/>
      <c r="N162" s="1"/>
      <c r="O162" s="1"/>
      <c r="P162" s="1"/>
      <c r="Q162" s="1"/>
      <c r="R162" s="1"/>
      <c r="S162" s="1"/>
    </row>
    <row r="163" spans="1:19" x14ac:dyDescent="0.2">
      <c r="A163" s="1"/>
      <c r="B163" s="115">
        <v>2</v>
      </c>
      <c r="C163" s="33" t="s">
        <v>449</v>
      </c>
      <c r="D163" s="115">
        <v>3</v>
      </c>
      <c r="E163" s="115">
        <v>1998</v>
      </c>
      <c r="F163" s="115">
        <v>1</v>
      </c>
      <c r="G163" s="115">
        <v>0</v>
      </c>
      <c r="H163" s="115">
        <v>0</v>
      </c>
      <c r="I163" s="116">
        <v>146202</v>
      </c>
      <c r="J163" s="117"/>
      <c r="K163" s="1"/>
      <c r="L163" s="1"/>
      <c r="M163" s="1"/>
      <c r="N163" s="1"/>
      <c r="O163" s="1"/>
      <c r="P163" s="1"/>
      <c r="Q163" s="1"/>
      <c r="R163" s="1"/>
      <c r="S163" s="1"/>
    </row>
    <row r="164" spans="1:19" x14ac:dyDescent="0.2">
      <c r="A164" s="1"/>
      <c r="B164" s="115">
        <v>3</v>
      </c>
      <c r="C164" s="33" t="s">
        <v>471</v>
      </c>
      <c r="D164" s="115">
        <v>3</v>
      </c>
      <c r="E164" s="115">
        <v>1964</v>
      </c>
      <c r="F164" s="115">
        <v>1</v>
      </c>
      <c r="G164" s="115">
        <v>0</v>
      </c>
      <c r="H164" s="115">
        <v>0</v>
      </c>
      <c r="I164" s="116">
        <v>827791</v>
      </c>
      <c r="J164" s="117"/>
      <c r="K164" s="1"/>
      <c r="L164" s="1"/>
      <c r="M164" s="1"/>
      <c r="N164" s="1"/>
      <c r="O164" s="1"/>
      <c r="P164" s="1"/>
      <c r="Q164" s="1"/>
      <c r="R164" s="1"/>
      <c r="S164" s="1"/>
    </row>
    <row r="165" spans="1:19" x14ac:dyDescent="0.2">
      <c r="A165" s="1"/>
      <c r="B165" s="115">
        <v>2</v>
      </c>
      <c r="C165" s="33" t="s">
        <v>471</v>
      </c>
      <c r="D165" s="115">
        <v>3</v>
      </c>
      <c r="E165" s="115">
        <v>1965</v>
      </c>
      <c r="F165" s="115">
        <v>1</v>
      </c>
      <c r="G165" s="115">
        <v>0</v>
      </c>
      <c r="H165" s="115">
        <v>511</v>
      </c>
      <c r="I165" s="116">
        <v>734185</v>
      </c>
      <c r="J165" s="117"/>
      <c r="K165" s="1"/>
      <c r="L165" s="1"/>
      <c r="M165" s="1"/>
      <c r="N165" s="1"/>
      <c r="O165" s="1"/>
      <c r="P165" s="1"/>
      <c r="Q165" s="1"/>
      <c r="R165" s="1"/>
      <c r="S165" s="1"/>
    </row>
    <row r="166" spans="1:19" x14ac:dyDescent="0.2">
      <c r="A166" s="1"/>
      <c r="B166" s="115">
        <v>2</v>
      </c>
      <c r="C166" s="33" t="s">
        <v>471</v>
      </c>
      <c r="D166" s="115">
        <v>4</v>
      </c>
      <c r="E166" s="115">
        <v>1965</v>
      </c>
      <c r="F166" s="115">
        <v>1</v>
      </c>
      <c r="G166" s="115">
        <v>0</v>
      </c>
      <c r="H166" s="115">
        <v>0</v>
      </c>
      <c r="I166" s="116">
        <v>764462</v>
      </c>
      <c r="J166" s="117"/>
      <c r="K166" s="1"/>
      <c r="L166" s="1"/>
      <c r="M166" s="1"/>
      <c r="N166" s="1"/>
      <c r="O166" s="1"/>
      <c r="P166" s="1"/>
      <c r="Q166" s="1"/>
      <c r="R166" s="1"/>
      <c r="S166" s="1"/>
    </row>
    <row r="167" spans="1:19" x14ac:dyDescent="0.2">
      <c r="A167" s="1"/>
      <c r="B167" s="115">
        <v>3</v>
      </c>
      <c r="C167" s="33" t="s">
        <v>471</v>
      </c>
      <c r="D167" s="115">
        <v>4</v>
      </c>
      <c r="E167" s="115">
        <v>1967</v>
      </c>
      <c r="F167" s="115">
        <v>1</v>
      </c>
      <c r="G167" s="115">
        <v>0</v>
      </c>
      <c r="H167" s="115">
        <v>0</v>
      </c>
      <c r="I167" s="116">
        <v>744330</v>
      </c>
      <c r="J167" s="117"/>
      <c r="K167" s="1"/>
      <c r="L167" s="1"/>
      <c r="M167" s="1"/>
      <c r="N167" s="1"/>
      <c r="O167" s="1"/>
      <c r="P167" s="1"/>
      <c r="Q167" s="1"/>
      <c r="R167" s="1"/>
      <c r="S167" s="1"/>
    </row>
    <row r="168" spans="1:19" x14ac:dyDescent="0.2">
      <c r="A168" s="1"/>
      <c r="B168" s="115">
        <v>6</v>
      </c>
      <c r="C168" s="33" t="s">
        <v>471</v>
      </c>
      <c r="D168" s="115">
        <v>2</v>
      </c>
      <c r="E168" s="115">
        <v>1978</v>
      </c>
      <c r="F168" s="115">
        <v>1</v>
      </c>
      <c r="G168" s="115">
        <v>0</v>
      </c>
      <c r="H168" s="115">
        <v>0</v>
      </c>
      <c r="I168" s="116">
        <v>4160753</v>
      </c>
      <c r="J168" s="117"/>
      <c r="K168" s="1"/>
      <c r="L168" s="1"/>
      <c r="M168" s="1"/>
      <c r="N168" s="1"/>
      <c r="O168" s="1"/>
      <c r="P168" s="1"/>
      <c r="Q168" s="1"/>
      <c r="R168" s="1"/>
      <c r="S168" s="1"/>
    </row>
    <row r="169" spans="1:19" x14ac:dyDescent="0.2">
      <c r="A169" s="1"/>
      <c r="B169" s="115">
        <v>2</v>
      </c>
      <c r="C169" s="33" t="s">
        <v>471</v>
      </c>
      <c r="D169" s="115">
        <v>2</v>
      </c>
      <c r="E169" s="115">
        <v>1973</v>
      </c>
      <c r="F169" s="115">
        <v>1</v>
      </c>
      <c r="G169" s="115">
        <v>0</v>
      </c>
      <c r="H169" s="115">
        <v>0</v>
      </c>
      <c r="I169" s="116">
        <v>783405</v>
      </c>
      <c r="J169" s="117"/>
      <c r="K169" s="1"/>
      <c r="L169" s="1"/>
      <c r="M169" s="1"/>
      <c r="N169" s="1"/>
      <c r="O169" s="1"/>
      <c r="P169" s="1"/>
      <c r="Q169" s="1"/>
      <c r="R169" s="1"/>
      <c r="S169" s="1"/>
    </row>
    <row r="170" spans="1:19" x14ac:dyDescent="0.2">
      <c r="A170" s="1"/>
      <c r="B170" s="115">
        <v>1</v>
      </c>
      <c r="C170" s="33" t="s">
        <v>471</v>
      </c>
      <c r="D170" s="115">
        <v>2</v>
      </c>
      <c r="E170" s="115">
        <v>1973</v>
      </c>
      <c r="F170" s="115">
        <v>1</v>
      </c>
      <c r="G170" s="115">
        <v>0</v>
      </c>
      <c r="H170" s="115">
        <v>165</v>
      </c>
      <c r="I170" s="116">
        <v>2378056</v>
      </c>
      <c r="J170" s="117"/>
      <c r="K170" s="1"/>
      <c r="L170" s="1"/>
      <c r="M170" s="1"/>
      <c r="N170" s="1"/>
      <c r="O170" s="1"/>
      <c r="P170" s="1"/>
      <c r="Q170" s="1"/>
      <c r="R170" s="1"/>
      <c r="S170" s="1"/>
    </row>
    <row r="171" spans="1:19" x14ac:dyDescent="0.2">
      <c r="A171" s="1"/>
      <c r="B171" s="115">
        <v>2</v>
      </c>
      <c r="C171" s="33" t="s">
        <v>471</v>
      </c>
      <c r="D171" s="115">
        <v>1</v>
      </c>
      <c r="E171" s="115">
        <v>1976</v>
      </c>
      <c r="F171" s="115">
        <v>1</v>
      </c>
      <c r="G171" s="115">
        <v>0</v>
      </c>
      <c r="H171" s="115">
        <v>38</v>
      </c>
      <c r="I171" s="116">
        <v>8490331</v>
      </c>
      <c r="J171" s="117"/>
      <c r="K171" s="1"/>
      <c r="L171" s="1"/>
      <c r="M171" s="1"/>
      <c r="N171" s="1"/>
      <c r="O171" s="1"/>
      <c r="P171" s="1"/>
      <c r="Q171" s="1"/>
      <c r="R171" s="1"/>
      <c r="S171" s="1"/>
    </row>
    <row r="172" spans="1:19" x14ac:dyDescent="0.2">
      <c r="A172" s="1"/>
      <c r="B172" s="115">
        <v>4</v>
      </c>
      <c r="C172" s="33" t="s">
        <v>471</v>
      </c>
      <c r="D172" s="115">
        <v>2</v>
      </c>
      <c r="E172" s="115">
        <v>1976</v>
      </c>
      <c r="F172" s="115">
        <v>1</v>
      </c>
      <c r="G172" s="115">
        <v>0</v>
      </c>
      <c r="H172" s="115">
        <v>37</v>
      </c>
      <c r="I172" s="116">
        <v>835955</v>
      </c>
      <c r="J172" s="117"/>
      <c r="K172" s="1"/>
      <c r="L172" s="1"/>
      <c r="M172" s="1"/>
      <c r="N172" s="1"/>
      <c r="O172" s="1"/>
      <c r="P172" s="1"/>
      <c r="Q172" s="1"/>
      <c r="R172" s="1"/>
      <c r="S172" s="1"/>
    </row>
    <row r="173" spans="1:19" x14ac:dyDescent="0.2">
      <c r="A173" s="1"/>
      <c r="B173" s="115">
        <v>3</v>
      </c>
      <c r="C173" s="33" t="s">
        <v>471</v>
      </c>
      <c r="D173" s="115">
        <v>2</v>
      </c>
      <c r="E173" s="115">
        <v>1976</v>
      </c>
      <c r="F173" s="115">
        <v>1</v>
      </c>
      <c r="G173" s="115">
        <v>12</v>
      </c>
      <c r="H173" s="115">
        <v>37</v>
      </c>
      <c r="I173" s="116">
        <v>834766</v>
      </c>
      <c r="J173" s="117"/>
      <c r="K173" s="1"/>
      <c r="L173" s="1"/>
      <c r="M173" s="1"/>
      <c r="N173" s="1"/>
      <c r="O173" s="1"/>
      <c r="P173" s="1"/>
      <c r="Q173" s="1"/>
      <c r="R173" s="1"/>
      <c r="S173" s="1"/>
    </row>
    <row r="174" spans="1:19" x14ac:dyDescent="0.2">
      <c r="A174" s="1"/>
      <c r="B174" s="115">
        <v>4</v>
      </c>
      <c r="C174" s="33" t="s">
        <v>471</v>
      </c>
      <c r="D174" s="115">
        <v>4</v>
      </c>
      <c r="E174" s="115">
        <v>1977</v>
      </c>
      <c r="F174" s="115">
        <v>1</v>
      </c>
      <c r="G174" s="115">
        <v>0</v>
      </c>
      <c r="H174" s="115">
        <v>78</v>
      </c>
      <c r="I174" s="116">
        <v>7364839</v>
      </c>
      <c r="J174" s="117"/>
      <c r="K174" s="1"/>
      <c r="L174" s="1"/>
      <c r="M174" s="1"/>
      <c r="N174" s="1"/>
      <c r="O174" s="1"/>
      <c r="P174" s="1"/>
      <c r="Q174" s="1"/>
      <c r="R174" s="1"/>
      <c r="S174" s="1"/>
    </row>
    <row r="175" spans="1:19" x14ac:dyDescent="0.2">
      <c r="A175" s="1"/>
      <c r="B175" s="115">
        <v>1</v>
      </c>
      <c r="C175" s="33" t="s">
        <v>471</v>
      </c>
      <c r="D175" s="115">
        <v>2</v>
      </c>
      <c r="E175" s="115">
        <v>1980</v>
      </c>
      <c r="F175" s="115">
        <v>1</v>
      </c>
      <c r="G175" s="115">
        <v>0</v>
      </c>
      <c r="H175" s="115">
        <v>30</v>
      </c>
      <c r="I175" s="116">
        <v>4047411</v>
      </c>
      <c r="J175" s="117"/>
      <c r="K175" s="1"/>
      <c r="L175" s="1"/>
      <c r="M175" s="1"/>
      <c r="N175" s="1"/>
      <c r="O175" s="1"/>
      <c r="P175" s="1"/>
      <c r="Q175" s="1"/>
      <c r="R175" s="1"/>
      <c r="S175" s="1"/>
    </row>
    <row r="176" spans="1:19" x14ac:dyDescent="0.2">
      <c r="A176" s="1"/>
      <c r="B176" s="115">
        <v>1</v>
      </c>
      <c r="C176" s="33" t="s">
        <v>471</v>
      </c>
      <c r="D176" s="115">
        <v>1</v>
      </c>
      <c r="E176" s="115">
        <v>1979</v>
      </c>
      <c r="F176" s="115">
        <v>1</v>
      </c>
      <c r="G176" s="115">
        <v>0</v>
      </c>
      <c r="H176" s="115">
        <v>24</v>
      </c>
      <c r="I176" s="116">
        <v>8174876</v>
      </c>
      <c r="J176" s="117"/>
      <c r="K176" s="1"/>
      <c r="L176" s="1"/>
      <c r="M176" s="1"/>
      <c r="N176" s="1"/>
      <c r="O176" s="1"/>
      <c r="P176" s="1"/>
      <c r="Q176" s="1"/>
      <c r="R176" s="1"/>
      <c r="S176" s="1"/>
    </row>
    <row r="177" spans="1:19" x14ac:dyDescent="0.2">
      <c r="A177" s="1"/>
      <c r="B177" s="115">
        <v>2</v>
      </c>
      <c r="C177" s="33" t="s">
        <v>471</v>
      </c>
      <c r="D177" s="115">
        <v>3</v>
      </c>
      <c r="E177" s="115">
        <v>1979</v>
      </c>
      <c r="F177" s="115">
        <v>1</v>
      </c>
      <c r="G177" s="115">
        <v>0</v>
      </c>
      <c r="H177" s="115">
        <v>0</v>
      </c>
      <c r="I177" s="116">
        <v>759865</v>
      </c>
      <c r="J177" s="117"/>
      <c r="K177" s="1"/>
      <c r="L177" s="1"/>
      <c r="M177" s="1"/>
      <c r="N177" s="1"/>
      <c r="O177" s="1"/>
      <c r="P177" s="1"/>
      <c r="Q177" s="1"/>
      <c r="R177" s="1"/>
      <c r="S177" s="1"/>
    </row>
    <row r="178" spans="1:19" x14ac:dyDescent="0.2">
      <c r="A178" s="1"/>
      <c r="B178" s="115">
        <v>2</v>
      </c>
      <c r="C178" s="33" t="s">
        <v>471</v>
      </c>
      <c r="D178" s="115">
        <v>3</v>
      </c>
      <c r="E178" s="115">
        <v>1979</v>
      </c>
      <c r="F178" s="115">
        <v>1</v>
      </c>
      <c r="G178" s="115">
        <v>0</v>
      </c>
      <c r="H178" s="115">
        <v>0</v>
      </c>
      <c r="I178" s="116">
        <v>7436965</v>
      </c>
      <c r="J178" s="117"/>
      <c r="K178" s="1"/>
      <c r="L178" s="1"/>
      <c r="M178" s="1"/>
      <c r="N178" s="1"/>
      <c r="O178" s="1"/>
      <c r="P178" s="1"/>
      <c r="Q178" s="1"/>
      <c r="R178" s="1"/>
      <c r="S178" s="1"/>
    </row>
    <row r="179" spans="1:19" x14ac:dyDescent="0.2">
      <c r="A179" s="1"/>
      <c r="B179" s="115">
        <v>2</v>
      </c>
      <c r="C179" s="33" t="s">
        <v>471</v>
      </c>
      <c r="D179" s="115">
        <v>3</v>
      </c>
      <c r="E179" s="115">
        <v>1979</v>
      </c>
      <c r="F179" s="115">
        <v>1</v>
      </c>
      <c r="G179" s="115">
        <v>0</v>
      </c>
      <c r="H179" s="115">
        <v>0</v>
      </c>
      <c r="I179" s="116">
        <v>799178</v>
      </c>
      <c r="J179" s="117"/>
      <c r="K179" s="1"/>
      <c r="L179" s="1"/>
      <c r="M179" s="1"/>
      <c r="N179" s="1"/>
      <c r="O179" s="1"/>
      <c r="P179" s="1"/>
      <c r="Q179" s="1"/>
      <c r="R179" s="1"/>
      <c r="S179" s="1"/>
    </row>
    <row r="180" spans="1:19" x14ac:dyDescent="0.2">
      <c r="A180" s="1"/>
      <c r="B180" s="115">
        <v>3</v>
      </c>
      <c r="C180" s="33" t="s">
        <v>471</v>
      </c>
      <c r="D180" s="115">
        <v>2</v>
      </c>
      <c r="E180" s="115">
        <v>1980</v>
      </c>
      <c r="F180" s="115">
        <v>1</v>
      </c>
      <c r="G180" s="115">
        <v>0</v>
      </c>
      <c r="H180" s="115">
        <v>0</v>
      </c>
      <c r="I180" s="116">
        <v>811305</v>
      </c>
      <c r="J180" s="117"/>
      <c r="K180" s="1"/>
      <c r="L180" s="1"/>
      <c r="M180" s="1"/>
      <c r="N180" s="1"/>
      <c r="O180" s="1"/>
      <c r="P180" s="1"/>
      <c r="Q180" s="1"/>
      <c r="R180" s="1"/>
      <c r="S180" s="1"/>
    </row>
    <row r="181" spans="1:19" x14ac:dyDescent="0.2">
      <c r="A181" s="1"/>
      <c r="B181" s="115">
        <v>1</v>
      </c>
      <c r="C181" s="33" t="s">
        <v>471</v>
      </c>
      <c r="D181" s="115">
        <v>1</v>
      </c>
      <c r="E181" s="115">
        <v>1975</v>
      </c>
      <c r="F181" s="115">
        <v>1</v>
      </c>
      <c r="G181" s="115">
        <v>0</v>
      </c>
      <c r="H181" s="115">
        <v>52</v>
      </c>
      <c r="I181" s="116">
        <v>431570</v>
      </c>
      <c r="J181" s="117"/>
      <c r="K181" s="1"/>
      <c r="L181" s="1"/>
      <c r="M181" s="1"/>
      <c r="N181" s="1"/>
      <c r="O181" s="1"/>
      <c r="P181" s="1"/>
      <c r="Q181" s="1"/>
      <c r="R181" s="1"/>
      <c r="S181" s="1"/>
    </row>
    <row r="182" spans="1:19" x14ac:dyDescent="0.2">
      <c r="A182" s="1"/>
      <c r="B182" s="115">
        <v>6</v>
      </c>
      <c r="C182" s="33" t="s">
        <v>471</v>
      </c>
      <c r="D182" s="115">
        <v>4</v>
      </c>
      <c r="E182" s="115">
        <v>1975</v>
      </c>
      <c r="F182" s="115">
        <v>1</v>
      </c>
      <c r="G182" s="115">
        <v>0</v>
      </c>
      <c r="H182" s="115">
        <v>44</v>
      </c>
      <c r="I182" s="116">
        <v>740288</v>
      </c>
      <c r="J182" s="117"/>
      <c r="K182" s="1"/>
      <c r="L182" s="1"/>
      <c r="M182" s="1"/>
      <c r="N182" s="1"/>
      <c r="O182" s="1"/>
      <c r="P182" s="1"/>
      <c r="Q182" s="1"/>
      <c r="R182" s="1"/>
      <c r="S182" s="1"/>
    </row>
    <row r="183" spans="1:19" x14ac:dyDescent="0.2">
      <c r="A183" s="1"/>
      <c r="B183" s="115">
        <v>3</v>
      </c>
      <c r="C183" s="33" t="s">
        <v>471</v>
      </c>
      <c r="D183" s="115">
        <v>4</v>
      </c>
      <c r="E183" s="115">
        <v>1975</v>
      </c>
      <c r="F183" s="115">
        <v>1</v>
      </c>
      <c r="G183" s="115">
        <v>0</v>
      </c>
      <c r="H183" s="115">
        <v>79</v>
      </c>
      <c r="I183" s="116">
        <v>748372</v>
      </c>
      <c r="J183" s="117"/>
      <c r="K183" s="1"/>
      <c r="L183" s="1"/>
      <c r="M183" s="1"/>
      <c r="N183" s="1"/>
      <c r="O183" s="1"/>
      <c r="P183" s="1"/>
      <c r="Q183" s="1"/>
      <c r="R183" s="1"/>
      <c r="S183" s="1"/>
    </row>
    <row r="184" spans="1:19" x14ac:dyDescent="0.2">
      <c r="A184" s="1"/>
      <c r="B184" s="115">
        <v>2</v>
      </c>
      <c r="C184" s="33" t="s">
        <v>471</v>
      </c>
      <c r="D184" s="115">
        <v>2</v>
      </c>
      <c r="E184" s="115">
        <v>1982</v>
      </c>
      <c r="F184" s="115">
        <v>1</v>
      </c>
      <c r="G184" s="115">
        <v>0</v>
      </c>
      <c r="H184" s="115">
        <v>93</v>
      </c>
      <c r="I184" s="116">
        <v>3844506</v>
      </c>
      <c r="J184" s="117"/>
      <c r="K184" s="1"/>
      <c r="L184" s="1"/>
      <c r="M184" s="1"/>
      <c r="N184" s="1"/>
      <c r="O184" s="1"/>
      <c r="P184" s="1"/>
      <c r="Q184" s="1"/>
      <c r="R184" s="1"/>
      <c r="S184" s="1"/>
    </row>
    <row r="185" spans="1:19" x14ac:dyDescent="0.2">
      <c r="A185" s="1"/>
      <c r="B185" s="115">
        <v>2</v>
      </c>
      <c r="C185" s="33" t="s">
        <v>471</v>
      </c>
      <c r="D185" s="115">
        <v>2</v>
      </c>
      <c r="E185" s="115">
        <v>1982</v>
      </c>
      <c r="F185" s="115">
        <v>1</v>
      </c>
      <c r="G185" s="115">
        <v>0</v>
      </c>
      <c r="H185" s="115">
        <v>0</v>
      </c>
      <c r="I185" s="116">
        <v>721503</v>
      </c>
      <c r="J185" s="117"/>
      <c r="K185" s="1"/>
      <c r="L185" s="1"/>
      <c r="M185" s="1"/>
      <c r="N185" s="1"/>
      <c r="O185" s="1"/>
      <c r="P185" s="1"/>
      <c r="Q185" s="1"/>
      <c r="R185" s="1"/>
      <c r="S185" s="1"/>
    </row>
    <row r="186" spans="1:19" x14ac:dyDescent="0.2">
      <c r="A186" s="1"/>
      <c r="B186" s="115">
        <v>4</v>
      </c>
      <c r="C186" s="33" t="s">
        <v>471</v>
      </c>
      <c r="D186" s="115">
        <v>2</v>
      </c>
      <c r="E186" s="115">
        <v>1983</v>
      </c>
      <c r="F186" s="115">
        <v>1</v>
      </c>
      <c r="G186" s="115">
        <v>0</v>
      </c>
      <c r="H186" s="115">
        <v>23</v>
      </c>
      <c r="I186" s="116">
        <v>766919</v>
      </c>
      <c r="J186" s="117"/>
      <c r="K186" s="1"/>
      <c r="L186" s="1"/>
      <c r="M186" s="1"/>
      <c r="N186" s="1"/>
      <c r="O186" s="1"/>
      <c r="P186" s="1"/>
      <c r="Q186" s="1"/>
      <c r="R186" s="1"/>
      <c r="S186" s="1"/>
    </row>
    <row r="187" spans="1:19" x14ac:dyDescent="0.2">
      <c r="A187" s="1"/>
      <c r="B187" s="115">
        <v>4</v>
      </c>
      <c r="C187" s="33" t="s">
        <v>471</v>
      </c>
      <c r="D187" s="115">
        <v>2</v>
      </c>
      <c r="E187" s="115">
        <v>1983</v>
      </c>
      <c r="F187" s="115">
        <v>1</v>
      </c>
      <c r="G187" s="115">
        <v>0</v>
      </c>
      <c r="H187" s="115">
        <v>0</v>
      </c>
      <c r="I187" s="116">
        <v>1937312</v>
      </c>
      <c r="J187" s="117"/>
      <c r="K187" s="1"/>
      <c r="L187" s="1"/>
      <c r="M187" s="1"/>
      <c r="N187" s="1"/>
      <c r="O187" s="1"/>
      <c r="P187" s="1"/>
      <c r="Q187" s="1"/>
      <c r="R187" s="1"/>
      <c r="S187" s="1"/>
    </row>
    <row r="188" spans="1:19" x14ac:dyDescent="0.2">
      <c r="A188" s="1"/>
      <c r="B188" s="115">
        <v>2</v>
      </c>
      <c r="C188" s="33" t="s">
        <v>471</v>
      </c>
      <c r="D188" s="115">
        <v>1</v>
      </c>
      <c r="E188" s="115">
        <v>1984</v>
      </c>
      <c r="F188" s="115">
        <v>1</v>
      </c>
      <c r="G188" s="115">
        <v>0</v>
      </c>
      <c r="H188" s="115">
        <v>89</v>
      </c>
      <c r="I188" s="116">
        <v>740288</v>
      </c>
      <c r="J188" s="117"/>
      <c r="K188" s="1"/>
      <c r="L188" s="1"/>
      <c r="M188" s="1"/>
      <c r="N188" s="1"/>
      <c r="O188" s="1"/>
      <c r="P188" s="1"/>
      <c r="Q188" s="1"/>
      <c r="R188" s="1"/>
      <c r="S188" s="1"/>
    </row>
    <row r="189" spans="1:19" x14ac:dyDescent="0.2">
      <c r="A189" s="1"/>
      <c r="B189" s="115">
        <v>2</v>
      </c>
      <c r="C189" s="33" t="s">
        <v>472</v>
      </c>
      <c r="D189" s="115">
        <v>2</v>
      </c>
      <c r="E189" s="115">
        <v>1985</v>
      </c>
      <c r="F189" s="115">
        <v>1</v>
      </c>
      <c r="G189" s="115">
        <v>0</v>
      </c>
      <c r="H189" s="115">
        <v>0</v>
      </c>
      <c r="I189" s="116">
        <v>770724</v>
      </c>
      <c r="J189" s="117"/>
      <c r="K189" s="1"/>
      <c r="L189" s="1"/>
      <c r="M189" s="1"/>
      <c r="N189" s="1"/>
      <c r="O189" s="1"/>
      <c r="P189" s="1"/>
      <c r="Q189" s="1"/>
      <c r="R189" s="1"/>
      <c r="S189" s="1"/>
    </row>
    <row r="190" spans="1:19" x14ac:dyDescent="0.2">
      <c r="A190" s="1"/>
      <c r="B190" s="115">
        <v>2</v>
      </c>
      <c r="C190" s="33" t="s">
        <v>471</v>
      </c>
      <c r="D190" s="115">
        <v>4</v>
      </c>
      <c r="E190" s="115">
        <v>1985</v>
      </c>
      <c r="F190" s="115">
        <v>1</v>
      </c>
      <c r="G190" s="115">
        <v>0</v>
      </c>
      <c r="H190" s="115">
        <v>0</v>
      </c>
      <c r="I190" s="116">
        <v>829535</v>
      </c>
      <c r="J190" s="117"/>
      <c r="K190" s="1"/>
      <c r="L190" s="1"/>
      <c r="M190" s="1"/>
      <c r="N190" s="1"/>
      <c r="O190" s="1"/>
      <c r="P190" s="1"/>
      <c r="Q190" s="1"/>
      <c r="R190" s="1"/>
      <c r="S190" s="1"/>
    </row>
    <row r="191" spans="1:19" x14ac:dyDescent="0.2">
      <c r="A191" s="1"/>
      <c r="B191" s="115">
        <v>5</v>
      </c>
      <c r="C191" s="33" t="s">
        <v>471</v>
      </c>
      <c r="D191" s="115">
        <v>4</v>
      </c>
      <c r="E191" s="115">
        <v>1985</v>
      </c>
      <c r="F191" s="115">
        <v>1</v>
      </c>
      <c r="G191" s="115">
        <v>0</v>
      </c>
      <c r="H191" s="115">
        <v>0</v>
      </c>
      <c r="I191" s="116">
        <v>715162</v>
      </c>
      <c r="J191" s="117"/>
      <c r="K191" s="1"/>
      <c r="L191" s="1"/>
      <c r="M191" s="1"/>
      <c r="N191" s="1"/>
      <c r="O191" s="1"/>
      <c r="P191" s="1"/>
      <c r="Q191" s="1"/>
      <c r="R191" s="1"/>
      <c r="S191" s="1"/>
    </row>
    <row r="192" spans="1:19" x14ac:dyDescent="0.2">
      <c r="A192" s="1"/>
      <c r="B192" s="115">
        <v>3</v>
      </c>
      <c r="C192" s="33" t="s">
        <v>471</v>
      </c>
      <c r="D192" s="115">
        <v>3</v>
      </c>
      <c r="E192" s="115">
        <v>1987</v>
      </c>
      <c r="F192" s="115">
        <v>1</v>
      </c>
      <c r="G192" s="115">
        <v>0</v>
      </c>
      <c r="H192" s="115">
        <v>22</v>
      </c>
      <c r="I192" s="116">
        <v>729984</v>
      </c>
      <c r="J192" s="117"/>
      <c r="K192" s="1"/>
      <c r="L192" s="1"/>
      <c r="M192" s="1"/>
      <c r="N192" s="1"/>
      <c r="O192" s="1"/>
      <c r="P192" s="1"/>
      <c r="Q192" s="1"/>
      <c r="R192" s="1"/>
      <c r="S192" s="1"/>
    </row>
    <row r="193" spans="1:19" x14ac:dyDescent="0.2">
      <c r="A193" s="1"/>
      <c r="B193" s="115">
        <v>5</v>
      </c>
      <c r="C193" s="33" t="s">
        <v>471</v>
      </c>
      <c r="D193" s="115">
        <v>3</v>
      </c>
      <c r="E193" s="115">
        <v>1989</v>
      </c>
      <c r="F193" s="115">
        <v>1</v>
      </c>
      <c r="G193" s="115">
        <v>0</v>
      </c>
      <c r="H193" s="115">
        <v>0</v>
      </c>
      <c r="I193" s="116">
        <v>7661271</v>
      </c>
      <c r="J193" s="117"/>
      <c r="K193" s="1"/>
      <c r="L193" s="1"/>
      <c r="M193" s="1"/>
      <c r="N193" s="1"/>
      <c r="O193" s="1"/>
      <c r="P193" s="1"/>
      <c r="Q193" s="1"/>
      <c r="R193" s="1"/>
      <c r="S193" s="1"/>
    </row>
    <row r="194" spans="1:19" x14ac:dyDescent="0.2">
      <c r="A194" s="1"/>
      <c r="B194" s="115">
        <v>6</v>
      </c>
      <c r="C194" s="33" t="s">
        <v>471</v>
      </c>
      <c r="D194" s="115">
        <v>4</v>
      </c>
      <c r="E194" s="115">
        <v>1992</v>
      </c>
      <c r="F194" s="115">
        <v>1</v>
      </c>
      <c r="G194" s="115">
        <v>0</v>
      </c>
      <c r="H194" s="115">
        <v>28</v>
      </c>
      <c r="I194" s="116">
        <v>2099993</v>
      </c>
      <c r="J194" s="117"/>
      <c r="K194" s="1"/>
      <c r="L194" s="1"/>
      <c r="M194" s="1"/>
      <c r="N194" s="1"/>
      <c r="O194" s="1"/>
      <c r="P194" s="1"/>
      <c r="Q194" s="1"/>
      <c r="R194" s="1"/>
      <c r="S194" s="1"/>
    </row>
    <row r="195" spans="1:19" x14ac:dyDescent="0.2">
      <c r="A195" s="1"/>
      <c r="B195" s="115">
        <v>6</v>
      </c>
      <c r="C195" s="33" t="s">
        <v>471</v>
      </c>
      <c r="D195" s="115">
        <v>2</v>
      </c>
      <c r="E195" s="115">
        <v>1998</v>
      </c>
      <c r="F195" s="115">
        <v>1</v>
      </c>
      <c r="G195" s="115">
        <v>0</v>
      </c>
      <c r="H195" s="115">
        <v>0</v>
      </c>
      <c r="I195" s="116">
        <v>4453619</v>
      </c>
      <c r="J195" s="117"/>
      <c r="K195" s="1"/>
      <c r="L195" s="1"/>
      <c r="M195" s="1"/>
      <c r="N195" s="1"/>
      <c r="O195" s="1"/>
      <c r="P195" s="1"/>
      <c r="Q195" s="1"/>
      <c r="R195" s="1"/>
      <c r="S195" s="1"/>
    </row>
    <row r="196" spans="1:19" x14ac:dyDescent="0.2">
      <c r="A196" s="1"/>
      <c r="B196" s="115">
        <v>6</v>
      </c>
      <c r="C196" s="33" t="s">
        <v>471</v>
      </c>
      <c r="D196" s="115">
        <v>2</v>
      </c>
      <c r="E196" s="115">
        <v>1998</v>
      </c>
      <c r="F196" s="115">
        <v>1</v>
      </c>
      <c r="G196" s="115">
        <v>0</v>
      </c>
      <c r="H196" s="115">
        <v>23</v>
      </c>
      <c r="I196" s="116">
        <v>7597863</v>
      </c>
      <c r="J196" s="117"/>
      <c r="K196" s="1"/>
      <c r="L196" s="1"/>
      <c r="M196" s="1"/>
      <c r="N196" s="1"/>
      <c r="O196" s="1"/>
      <c r="P196" s="1"/>
      <c r="Q196" s="1"/>
      <c r="R196" s="1"/>
      <c r="S196" s="1"/>
    </row>
    <row r="197" spans="1:19" x14ac:dyDescent="0.2">
      <c r="A197" s="1"/>
      <c r="B197" s="115">
        <v>6</v>
      </c>
      <c r="C197" s="33" t="s">
        <v>471</v>
      </c>
      <c r="D197" s="115">
        <v>2</v>
      </c>
      <c r="E197" s="115">
        <v>1998</v>
      </c>
      <c r="F197" s="115">
        <v>1</v>
      </c>
      <c r="G197" s="115">
        <v>12</v>
      </c>
      <c r="H197" s="115">
        <v>110</v>
      </c>
      <c r="I197" s="116">
        <v>16162699</v>
      </c>
      <c r="J197" s="117"/>
      <c r="K197" s="1"/>
      <c r="L197" s="1"/>
      <c r="M197" s="1"/>
      <c r="N197" s="1"/>
      <c r="O197" s="1"/>
      <c r="P197" s="1"/>
      <c r="Q197" s="1"/>
      <c r="R197" s="1"/>
      <c r="S197" s="1"/>
    </row>
    <row r="198" spans="1:19" x14ac:dyDescent="0.2">
      <c r="A198" s="1"/>
      <c r="B198" s="115">
        <v>6</v>
      </c>
      <c r="C198" s="33" t="s">
        <v>471</v>
      </c>
      <c r="D198" s="115">
        <v>2</v>
      </c>
      <c r="E198" s="115">
        <v>1999</v>
      </c>
      <c r="F198" s="115">
        <v>1</v>
      </c>
      <c r="G198" s="115">
        <v>0</v>
      </c>
      <c r="H198" s="115">
        <v>0</v>
      </c>
      <c r="I198" s="116">
        <v>8175</v>
      </c>
      <c r="J198" s="117"/>
      <c r="K198" s="1"/>
      <c r="L198" s="1"/>
      <c r="M198" s="1"/>
      <c r="N198" s="1"/>
      <c r="O198" s="1"/>
      <c r="P198" s="1"/>
      <c r="Q198" s="1"/>
      <c r="R198" s="1"/>
      <c r="S198" s="1"/>
    </row>
    <row r="199" spans="1:19" x14ac:dyDescent="0.2">
      <c r="A199" s="1"/>
      <c r="B199" s="115">
        <v>1</v>
      </c>
      <c r="C199" s="33" t="s">
        <v>471</v>
      </c>
      <c r="D199" s="115">
        <v>4</v>
      </c>
      <c r="E199" s="115">
        <v>1995</v>
      </c>
      <c r="F199" s="115">
        <v>1</v>
      </c>
      <c r="G199" s="115">
        <v>0</v>
      </c>
      <c r="H199" s="115">
        <v>0</v>
      </c>
      <c r="I199" s="116">
        <v>1285676</v>
      </c>
      <c r="J199" s="117"/>
      <c r="K199" s="1"/>
      <c r="L199" s="1"/>
      <c r="M199" s="1"/>
      <c r="N199" s="1"/>
      <c r="O199" s="1"/>
      <c r="P199" s="1"/>
      <c r="Q199" s="1"/>
      <c r="R199" s="1"/>
      <c r="S199" s="1"/>
    </row>
    <row r="200" spans="1:19" x14ac:dyDescent="0.2">
      <c r="A200" s="1"/>
      <c r="B200" s="115">
        <v>1</v>
      </c>
      <c r="C200" s="33" t="s">
        <v>471</v>
      </c>
      <c r="D200" s="115">
        <v>3</v>
      </c>
      <c r="E200" s="115">
        <v>1996</v>
      </c>
      <c r="F200" s="115">
        <v>1</v>
      </c>
      <c r="G200" s="115">
        <v>0</v>
      </c>
      <c r="H200" s="115">
        <v>0</v>
      </c>
      <c r="I200" s="116">
        <v>216593</v>
      </c>
      <c r="J200" s="117"/>
      <c r="K200" s="1"/>
      <c r="L200" s="1"/>
      <c r="M200" s="1"/>
      <c r="N200" s="1"/>
      <c r="O200" s="1"/>
      <c r="P200" s="1"/>
      <c r="Q200" s="1"/>
      <c r="R200" s="1"/>
      <c r="S200" s="1"/>
    </row>
    <row r="201" spans="1:19" x14ac:dyDescent="0.2">
      <c r="A201" s="1"/>
      <c r="B201" s="115">
        <v>2</v>
      </c>
      <c r="C201" s="33" t="s">
        <v>471</v>
      </c>
      <c r="D201" s="115">
        <v>4</v>
      </c>
      <c r="E201" s="115">
        <v>1995</v>
      </c>
      <c r="F201" s="115">
        <v>1</v>
      </c>
      <c r="G201" s="115">
        <v>0</v>
      </c>
      <c r="H201" s="115">
        <v>0</v>
      </c>
      <c r="I201" s="116">
        <v>22876813</v>
      </c>
      <c r="J201" s="117"/>
      <c r="K201" s="1"/>
      <c r="L201" s="1"/>
      <c r="M201" s="1"/>
      <c r="N201" s="1"/>
      <c r="O201" s="1"/>
      <c r="P201" s="1"/>
      <c r="Q201" s="1"/>
      <c r="R201" s="1"/>
      <c r="S201" s="1"/>
    </row>
    <row r="202" spans="1:19" x14ac:dyDescent="0.2">
      <c r="A202" s="1"/>
      <c r="B202" s="115">
        <v>2</v>
      </c>
      <c r="C202" s="33" t="s">
        <v>471</v>
      </c>
      <c r="D202" s="115">
        <v>4</v>
      </c>
      <c r="E202" s="115">
        <v>1996</v>
      </c>
      <c r="F202" s="115">
        <v>1</v>
      </c>
      <c r="G202" s="115">
        <v>0</v>
      </c>
      <c r="H202" s="115">
        <v>0</v>
      </c>
      <c r="I202" s="116">
        <v>3916236</v>
      </c>
      <c r="J202" s="117"/>
      <c r="K202" s="1"/>
      <c r="L202" s="1"/>
      <c r="M202" s="1"/>
      <c r="N202" s="1"/>
      <c r="O202" s="1"/>
      <c r="P202" s="1"/>
      <c r="Q202" s="1"/>
      <c r="R202" s="1"/>
      <c r="S202" s="1"/>
    </row>
    <row r="203" spans="1:19" x14ac:dyDescent="0.2">
      <c r="A203" s="1"/>
      <c r="B203" s="115">
        <v>2</v>
      </c>
      <c r="C203" s="33" t="s">
        <v>471</v>
      </c>
      <c r="D203" s="115">
        <v>2</v>
      </c>
      <c r="E203" s="115">
        <v>1997</v>
      </c>
      <c r="F203" s="115">
        <v>1</v>
      </c>
      <c r="G203" s="115">
        <v>0</v>
      </c>
      <c r="H203" s="115">
        <v>13</v>
      </c>
      <c r="I203" s="116">
        <v>347475</v>
      </c>
      <c r="J203" s="117"/>
      <c r="K203" s="1"/>
      <c r="L203" s="1"/>
      <c r="M203" s="1"/>
      <c r="N203" s="1"/>
      <c r="O203" s="1"/>
      <c r="P203" s="1"/>
      <c r="Q203" s="1"/>
      <c r="R203" s="1"/>
      <c r="S203" s="1"/>
    </row>
    <row r="204" spans="1:19" x14ac:dyDescent="0.2">
      <c r="A204" s="1"/>
      <c r="B204" s="115">
        <v>2</v>
      </c>
      <c r="C204" s="33" t="s">
        <v>471</v>
      </c>
      <c r="D204" s="115">
        <v>1</v>
      </c>
      <c r="E204" s="115">
        <v>1998</v>
      </c>
      <c r="F204" s="115">
        <v>1</v>
      </c>
      <c r="G204" s="115">
        <v>0</v>
      </c>
      <c r="H204" s="115">
        <v>0</v>
      </c>
      <c r="I204" s="116">
        <v>411319</v>
      </c>
      <c r="J204" s="117"/>
      <c r="K204" s="1"/>
      <c r="L204" s="1"/>
      <c r="M204" s="1"/>
      <c r="N204" s="1"/>
      <c r="O204" s="1"/>
      <c r="P204" s="1"/>
      <c r="Q204" s="1"/>
      <c r="R204" s="1"/>
      <c r="S204" s="1"/>
    </row>
    <row r="205" spans="1:19" x14ac:dyDescent="0.2">
      <c r="A205" s="1"/>
      <c r="B205" s="115">
        <v>2</v>
      </c>
      <c r="C205" s="33" t="s">
        <v>471</v>
      </c>
      <c r="D205" s="115">
        <v>2</v>
      </c>
      <c r="E205" s="115">
        <v>1999</v>
      </c>
      <c r="F205" s="115">
        <v>1</v>
      </c>
      <c r="G205" s="115">
        <v>0</v>
      </c>
      <c r="H205" s="115">
        <v>0</v>
      </c>
      <c r="I205" s="116">
        <v>403671</v>
      </c>
      <c r="J205" s="117"/>
      <c r="K205" s="1"/>
      <c r="L205" s="1"/>
      <c r="M205" s="1"/>
      <c r="N205" s="1"/>
      <c r="O205" s="1"/>
      <c r="P205" s="1"/>
      <c r="Q205" s="1"/>
      <c r="R205" s="1"/>
      <c r="S205" s="1"/>
    </row>
    <row r="206" spans="1:19" x14ac:dyDescent="0.2">
      <c r="A206" s="1"/>
      <c r="B206" s="115">
        <v>4</v>
      </c>
      <c r="C206" s="33" t="s">
        <v>471</v>
      </c>
      <c r="D206" s="115">
        <v>1</v>
      </c>
      <c r="E206" s="115">
        <v>1995</v>
      </c>
      <c r="F206" s="115">
        <v>1</v>
      </c>
      <c r="G206" s="115">
        <v>0</v>
      </c>
      <c r="H206" s="115">
        <v>0</v>
      </c>
      <c r="I206" s="116">
        <v>14677</v>
      </c>
      <c r="J206" s="117"/>
      <c r="K206" s="1"/>
      <c r="L206" s="1"/>
      <c r="M206" s="1"/>
      <c r="N206" s="1"/>
      <c r="O206" s="1"/>
      <c r="P206" s="1"/>
      <c r="Q206" s="1"/>
      <c r="R206" s="1"/>
      <c r="S206" s="1"/>
    </row>
    <row r="207" spans="1:19" x14ac:dyDescent="0.2">
      <c r="A207" s="1"/>
      <c r="B207" s="115">
        <v>4</v>
      </c>
      <c r="C207" s="33" t="s">
        <v>471</v>
      </c>
      <c r="D207" s="115">
        <v>4</v>
      </c>
      <c r="E207" s="115">
        <v>1995</v>
      </c>
      <c r="F207" s="115">
        <v>1</v>
      </c>
      <c r="G207" s="115">
        <v>0</v>
      </c>
      <c r="H207" s="115">
        <v>0</v>
      </c>
      <c r="I207" s="116">
        <v>225034</v>
      </c>
      <c r="J207" s="117"/>
      <c r="K207" s="1"/>
      <c r="L207" s="1"/>
      <c r="M207" s="1"/>
      <c r="N207" s="1"/>
      <c r="O207" s="1"/>
      <c r="P207" s="1"/>
      <c r="Q207" s="1"/>
      <c r="R207" s="1"/>
      <c r="S207" s="1"/>
    </row>
    <row r="208" spans="1:19" x14ac:dyDescent="0.2">
      <c r="A208" s="1"/>
      <c r="B208" s="115">
        <v>4</v>
      </c>
      <c r="C208" s="33" t="s">
        <v>471</v>
      </c>
      <c r="D208" s="115">
        <v>4</v>
      </c>
      <c r="E208" s="115">
        <v>1995</v>
      </c>
      <c r="F208" s="115">
        <v>1</v>
      </c>
      <c r="G208" s="115">
        <v>0</v>
      </c>
      <c r="H208" s="115">
        <v>36</v>
      </c>
      <c r="I208" s="116">
        <v>3170717</v>
      </c>
      <c r="J208" s="117"/>
      <c r="K208" s="1"/>
      <c r="L208" s="1"/>
      <c r="M208" s="1"/>
      <c r="N208" s="1"/>
      <c r="O208" s="1"/>
      <c r="P208" s="1"/>
      <c r="Q208" s="1"/>
      <c r="R208" s="1"/>
      <c r="S208" s="1"/>
    </row>
    <row r="209" spans="1:19" x14ac:dyDescent="0.2">
      <c r="A209" s="1"/>
      <c r="B209" s="115">
        <v>4</v>
      </c>
      <c r="C209" s="33" t="s">
        <v>471</v>
      </c>
      <c r="D209" s="115">
        <v>1</v>
      </c>
      <c r="E209" s="115">
        <v>1996</v>
      </c>
      <c r="F209" s="115">
        <v>1</v>
      </c>
      <c r="G209" s="115">
        <v>0</v>
      </c>
      <c r="H209" s="115">
        <v>0</v>
      </c>
      <c r="I209" s="116">
        <v>492944</v>
      </c>
      <c r="J209" s="117"/>
      <c r="K209" s="1"/>
      <c r="L209" s="1"/>
      <c r="M209" s="1"/>
      <c r="N209" s="1"/>
      <c r="O209" s="1"/>
      <c r="P209" s="1"/>
      <c r="Q209" s="1"/>
      <c r="R209" s="1"/>
      <c r="S209" s="1"/>
    </row>
    <row r="210" spans="1:19" x14ac:dyDescent="0.2">
      <c r="A210" s="1"/>
      <c r="B210" s="115">
        <v>4</v>
      </c>
      <c r="C210" s="33" t="s">
        <v>471</v>
      </c>
      <c r="D210" s="115">
        <v>1</v>
      </c>
      <c r="E210" s="115">
        <v>1996</v>
      </c>
      <c r="F210" s="115">
        <v>1</v>
      </c>
      <c r="G210" s="115">
        <v>0</v>
      </c>
      <c r="H210" s="115">
        <v>0</v>
      </c>
      <c r="I210" s="116">
        <v>79299</v>
      </c>
      <c r="J210" s="117"/>
      <c r="K210" s="1"/>
      <c r="L210" s="1"/>
      <c r="M210" s="1"/>
      <c r="N210" s="1"/>
      <c r="O210" s="1"/>
      <c r="P210" s="1"/>
      <c r="Q210" s="1"/>
      <c r="R210" s="1"/>
      <c r="S210" s="1"/>
    </row>
    <row r="211" spans="1:19" x14ac:dyDescent="0.2">
      <c r="A211" s="1"/>
      <c r="B211" s="115">
        <v>4</v>
      </c>
      <c r="C211" s="33" t="s">
        <v>471</v>
      </c>
      <c r="D211" s="115">
        <v>1</v>
      </c>
      <c r="E211" s="115">
        <v>1998</v>
      </c>
      <c r="F211" s="115">
        <v>1</v>
      </c>
      <c r="G211" s="115">
        <v>0</v>
      </c>
      <c r="H211" s="115">
        <v>0</v>
      </c>
      <c r="I211" s="116">
        <v>1275642</v>
      </c>
      <c r="J211" s="117"/>
      <c r="K211" s="1"/>
      <c r="L211" s="1"/>
      <c r="M211" s="1"/>
      <c r="N211" s="1"/>
      <c r="O211" s="1"/>
      <c r="P211" s="1"/>
      <c r="Q211" s="1"/>
      <c r="R211" s="1"/>
      <c r="S211" s="1"/>
    </row>
    <row r="212" spans="1:19" x14ac:dyDescent="0.2">
      <c r="A212" s="1"/>
      <c r="B212" s="115">
        <v>4</v>
      </c>
      <c r="C212" s="33" t="s">
        <v>471</v>
      </c>
      <c r="D212" s="115">
        <v>1</v>
      </c>
      <c r="E212" s="115">
        <v>1998</v>
      </c>
      <c r="F212" s="115">
        <v>1</v>
      </c>
      <c r="G212" s="115">
        <v>0</v>
      </c>
      <c r="H212" s="115">
        <v>0</v>
      </c>
      <c r="I212" s="116">
        <v>3393627</v>
      </c>
      <c r="J212" s="117"/>
      <c r="K212" s="1"/>
      <c r="L212" s="1"/>
      <c r="M212" s="1"/>
      <c r="N212" s="1"/>
      <c r="O212" s="1"/>
      <c r="P212" s="1"/>
      <c r="Q212" s="1"/>
      <c r="R212" s="1"/>
      <c r="S212" s="1"/>
    </row>
    <row r="213" spans="1:19" x14ac:dyDescent="0.2">
      <c r="A213" s="1"/>
      <c r="B213" s="115">
        <v>3</v>
      </c>
      <c r="C213" s="33" t="s">
        <v>471</v>
      </c>
      <c r="D213" s="115">
        <v>1</v>
      </c>
      <c r="E213" s="115">
        <v>1995</v>
      </c>
      <c r="F213" s="115">
        <v>1</v>
      </c>
      <c r="G213" s="115">
        <v>0</v>
      </c>
      <c r="H213" s="115">
        <v>0</v>
      </c>
      <c r="I213" s="116">
        <v>164844948</v>
      </c>
      <c r="J213" s="117"/>
      <c r="K213" s="1"/>
      <c r="L213" s="1"/>
      <c r="M213" s="1"/>
      <c r="N213" s="1"/>
      <c r="O213" s="1"/>
      <c r="P213" s="1"/>
      <c r="Q213" s="1"/>
      <c r="R213" s="1"/>
      <c r="S213" s="1"/>
    </row>
    <row r="214" spans="1:19" x14ac:dyDescent="0.2">
      <c r="A214" s="1"/>
      <c r="B214" s="115">
        <v>3</v>
      </c>
      <c r="C214" s="33" t="s">
        <v>471</v>
      </c>
      <c r="D214" s="115">
        <v>3</v>
      </c>
      <c r="E214" s="115">
        <v>1997</v>
      </c>
      <c r="F214" s="115">
        <v>1</v>
      </c>
      <c r="G214" s="115">
        <v>0</v>
      </c>
      <c r="H214" s="115">
        <v>11</v>
      </c>
      <c r="I214" s="116">
        <v>3107974</v>
      </c>
      <c r="J214" s="117"/>
      <c r="K214" s="1"/>
      <c r="L214" s="1"/>
      <c r="M214" s="1"/>
      <c r="N214" s="1"/>
      <c r="O214" s="1"/>
      <c r="P214" s="1"/>
      <c r="Q214" s="1"/>
      <c r="R214" s="1"/>
      <c r="S214" s="1"/>
    </row>
    <row r="215" spans="1:19" x14ac:dyDescent="0.2">
      <c r="A215" s="1"/>
      <c r="B215" s="115">
        <v>5</v>
      </c>
      <c r="C215" s="33" t="s">
        <v>471</v>
      </c>
      <c r="D215" s="115">
        <v>3</v>
      </c>
      <c r="E215" s="115">
        <v>1996</v>
      </c>
      <c r="F215" s="115">
        <v>1</v>
      </c>
      <c r="G215" s="115">
        <v>0</v>
      </c>
      <c r="H215" s="115">
        <v>0</v>
      </c>
      <c r="I215" s="116">
        <v>1129336</v>
      </c>
      <c r="J215" s="117"/>
      <c r="K215" s="1"/>
      <c r="L215" s="1"/>
      <c r="M215" s="1"/>
      <c r="N215" s="1"/>
      <c r="O215" s="1"/>
      <c r="P215" s="1"/>
      <c r="Q215" s="1"/>
      <c r="R215" s="1"/>
      <c r="S215" s="1"/>
    </row>
    <row r="216" spans="1:19" x14ac:dyDescent="0.2">
      <c r="A216" s="1"/>
      <c r="B216" s="115">
        <v>5</v>
      </c>
      <c r="C216" s="33" t="s">
        <v>471</v>
      </c>
      <c r="D216" s="115">
        <v>2</v>
      </c>
      <c r="E216" s="115">
        <v>1998</v>
      </c>
      <c r="F216" s="115">
        <v>1</v>
      </c>
      <c r="G216" s="115">
        <v>0</v>
      </c>
      <c r="H216" s="115">
        <v>0</v>
      </c>
      <c r="I216" s="116">
        <v>29712</v>
      </c>
      <c r="J216" s="117"/>
      <c r="K216" s="1"/>
      <c r="L216" s="1"/>
      <c r="M216" s="1"/>
      <c r="N216" s="1"/>
      <c r="O216" s="1"/>
      <c r="P216" s="1"/>
      <c r="Q216" s="1"/>
      <c r="R216" s="1"/>
      <c r="S216" s="1"/>
    </row>
    <row r="217" spans="1:19" x14ac:dyDescent="0.2">
      <c r="A217" s="1"/>
      <c r="B217" s="115">
        <v>1</v>
      </c>
      <c r="C217" s="33" t="s">
        <v>473</v>
      </c>
      <c r="D217" s="115">
        <v>1</v>
      </c>
      <c r="E217" s="115">
        <v>1960</v>
      </c>
      <c r="F217" s="115">
        <v>1</v>
      </c>
      <c r="G217" s="115">
        <v>0</v>
      </c>
      <c r="H217" s="115">
        <v>0</v>
      </c>
      <c r="I217" s="116">
        <v>2334</v>
      </c>
      <c r="J217" s="117"/>
      <c r="K217" s="1"/>
      <c r="L217" s="1"/>
      <c r="M217" s="1"/>
      <c r="N217" s="1"/>
      <c r="O217" s="1"/>
      <c r="P217" s="1"/>
      <c r="Q217" s="1"/>
      <c r="R217" s="1"/>
      <c r="S217" s="1"/>
    </row>
    <row r="218" spans="1:19" x14ac:dyDescent="0.2">
      <c r="A218" s="1"/>
      <c r="B218" s="115">
        <v>4</v>
      </c>
      <c r="C218" s="33" t="s">
        <v>473</v>
      </c>
      <c r="D218" s="115">
        <v>1</v>
      </c>
      <c r="E218" s="115">
        <v>1960</v>
      </c>
      <c r="F218" s="115">
        <v>1</v>
      </c>
      <c r="G218" s="115">
        <v>0</v>
      </c>
      <c r="H218" s="115">
        <v>0</v>
      </c>
      <c r="I218" s="116">
        <v>2300</v>
      </c>
      <c r="J218" s="117"/>
      <c r="K218" s="1"/>
      <c r="L218" s="1"/>
      <c r="M218" s="1"/>
      <c r="N218" s="1"/>
      <c r="O218" s="1"/>
      <c r="P218" s="1"/>
      <c r="Q218" s="1"/>
      <c r="R218" s="1"/>
      <c r="S218" s="1"/>
    </row>
    <row r="219" spans="1:19" x14ac:dyDescent="0.2">
      <c r="A219" s="1"/>
      <c r="B219" s="115">
        <v>3</v>
      </c>
      <c r="C219" s="33" t="s">
        <v>473</v>
      </c>
      <c r="D219" s="115">
        <v>1</v>
      </c>
      <c r="E219" s="115">
        <v>1960</v>
      </c>
      <c r="F219" s="115">
        <v>1</v>
      </c>
      <c r="G219" s="115">
        <v>0</v>
      </c>
      <c r="H219" s="115">
        <v>0</v>
      </c>
      <c r="I219" s="116">
        <v>2316</v>
      </c>
      <c r="J219" s="117"/>
      <c r="K219" s="1"/>
      <c r="L219" s="1"/>
      <c r="M219" s="1"/>
      <c r="N219" s="1"/>
      <c r="O219" s="1"/>
      <c r="P219" s="1"/>
      <c r="Q219" s="1"/>
      <c r="R219" s="1"/>
      <c r="S219" s="1"/>
    </row>
    <row r="220" spans="1:19" x14ac:dyDescent="0.2">
      <c r="A220" s="1"/>
      <c r="B220" s="115">
        <v>5</v>
      </c>
      <c r="C220" s="33" t="s">
        <v>473</v>
      </c>
      <c r="D220" s="115">
        <v>1</v>
      </c>
      <c r="E220" s="115">
        <v>1960</v>
      </c>
      <c r="F220" s="115">
        <v>1</v>
      </c>
      <c r="G220" s="115">
        <v>0</v>
      </c>
      <c r="H220" s="115">
        <v>0</v>
      </c>
      <c r="I220" s="116">
        <v>2306</v>
      </c>
      <c r="J220" s="117"/>
      <c r="K220" s="1"/>
      <c r="L220" s="1"/>
      <c r="M220" s="1"/>
      <c r="N220" s="1"/>
      <c r="O220" s="1"/>
      <c r="P220" s="1"/>
      <c r="Q220" s="1"/>
      <c r="R220" s="1"/>
      <c r="S220" s="1"/>
    </row>
    <row r="221" spans="1:19" x14ac:dyDescent="0.2">
      <c r="A221" s="1"/>
      <c r="B221" s="115">
        <v>1</v>
      </c>
      <c r="C221" s="33" t="s">
        <v>447</v>
      </c>
      <c r="D221" s="115">
        <v>1</v>
      </c>
      <c r="E221" s="115">
        <v>1960</v>
      </c>
      <c r="F221" s="115">
        <v>3</v>
      </c>
      <c r="G221" s="115">
        <v>0</v>
      </c>
      <c r="H221" s="115">
        <v>0</v>
      </c>
      <c r="I221" s="116">
        <v>23533</v>
      </c>
      <c r="J221" s="117"/>
      <c r="K221" s="1"/>
      <c r="L221" s="1"/>
      <c r="M221" s="1"/>
      <c r="N221" s="1"/>
      <c r="O221" s="1"/>
      <c r="P221" s="1"/>
      <c r="Q221" s="1"/>
      <c r="R221" s="1"/>
      <c r="S221" s="1"/>
    </row>
    <row r="222" spans="1:19" x14ac:dyDescent="0.2">
      <c r="A222" s="1"/>
      <c r="B222" s="115">
        <v>4</v>
      </c>
      <c r="C222" s="33" t="s">
        <v>447</v>
      </c>
      <c r="D222" s="115">
        <v>1</v>
      </c>
      <c r="E222" s="115">
        <v>1960</v>
      </c>
      <c r="F222" s="115">
        <v>3</v>
      </c>
      <c r="G222" s="115">
        <v>0</v>
      </c>
      <c r="H222" s="115">
        <v>0</v>
      </c>
      <c r="I222" s="116">
        <v>20617</v>
      </c>
      <c r="J222" s="117"/>
      <c r="K222" s="1"/>
      <c r="L222" s="1"/>
      <c r="M222" s="1"/>
      <c r="N222" s="1"/>
      <c r="O222" s="1"/>
      <c r="P222" s="1"/>
      <c r="Q222" s="1"/>
      <c r="R222" s="1"/>
      <c r="S222" s="1"/>
    </row>
    <row r="223" spans="1:19" x14ac:dyDescent="0.2">
      <c r="A223" s="1"/>
      <c r="B223" s="115">
        <v>3</v>
      </c>
      <c r="C223" s="33" t="s">
        <v>447</v>
      </c>
      <c r="D223" s="115">
        <v>1</v>
      </c>
      <c r="E223" s="115">
        <v>1960</v>
      </c>
      <c r="F223" s="115">
        <v>3</v>
      </c>
      <c r="G223" s="115">
        <v>0</v>
      </c>
      <c r="H223" s="115">
        <v>0</v>
      </c>
      <c r="I223" s="116">
        <v>21192</v>
      </c>
      <c r="J223" s="117"/>
      <c r="K223" s="1"/>
      <c r="L223" s="1"/>
      <c r="M223" s="1"/>
      <c r="N223" s="1"/>
      <c r="O223" s="1"/>
      <c r="P223" s="1"/>
      <c r="Q223" s="1"/>
      <c r="R223" s="1"/>
      <c r="S223" s="1"/>
    </row>
    <row r="224" spans="1:19" x14ac:dyDescent="0.2">
      <c r="A224" s="1"/>
      <c r="B224" s="115">
        <v>5</v>
      </c>
      <c r="C224" s="33" t="s">
        <v>447</v>
      </c>
      <c r="D224" s="115">
        <v>1</v>
      </c>
      <c r="E224" s="115">
        <v>1960</v>
      </c>
      <c r="F224" s="115">
        <v>3</v>
      </c>
      <c r="G224" s="115">
        <v>0</v>
      </c>
      <c r="H224" s="115">
        <v>0</v>
      </c>
      <c r="I224" s="116">
        <v>22145</v>
      </c>
      <c r="J224" s="117"/>
      <c r="K224" s="1"/>
      <c r="L224" s="1"/>
      <c r="M224" s="1"/>
      <c r="N224" s="1"/>
      <c r="O224" s="1"/>
      <c r="P224" s="1"/>
      <c r="Q224" s="1"/>
      <c r="R224" s="1"/>
      <c r="S224" s="1"/>
    </row>
    <row r="225" spans="1:19" x14ac:dyDescent="0.2">
      <c r="A225" s="1"/>
      <c r="B225" s="115">
        <v>1</v>
      </c>
      <c r="C225" s="33" t="s">
        <v>447</v>
      </c>
      <c r="D225" s="115">
        <v>1</v>
      </c>
      <c r="E225" s="115">
        <v>1960</v>
      </c>
      <c r="F225" s="115">
        <v>1</v>
      </c>
      <c r="G225" s="115">
        <v>3</v>
      </c>
      <c r="H225" s="115">
        <v>0</v>
      </c>
      <c r="I225" s="116">
        <v>43429</v>
      </c>
      <c r="J225" s="117"/>
      <c r="K225" s="1"/>
      <c r="L225" s="1"/>
      <c r="M225" s="1"/>
      <c r="N225" s="1"/>
      <c r="O225" s="1"/>
      <c r="P225" s="1"/>
      <c r="Q225" s="1"/>
      <c r="R225" s="1"/>
      <c r="S225" s="1"/>
    </row>
    <row r="226" spans="1:19" x14ac:dyDescent="0.2">
      <c r="A226" s="1"/>
      <c r="B226" s="115">
        <v>4</v>
      </c>
      <c r="C226" s="33" t="s">
        <v>461</v>
      </c>
      <c r="D226" s="115">
        <v>1</v>
      </c>
      <c r="E226" s="115">
        <v>1960</v>
      </c>
      <c r="F226" s="115">
        <v>1</v>
      </c>
      <c r="G226" s="115">
        <v>0</v>
      </c>
      <c r="H226" s="115">
        <v>0</v>
      </c>
      <c r="I226" s="116">
        <v>71952</v>
      </c>
      <c r="J226" s="117"/>
      <c r="K226" s="1"/>
      <c r="L226" s="1"/>
      <c r="M226" s="1"/>
      <c r="N226" s="1"/>
      <c r="O226" s="1"/>
      <c r="P226" s="1"/>
      <c r="Q226" s="1"/>
      <c r="R226" s="1"/>
      <c r="S226" s="1"/>
    </row>
    <row r="227" spans="1:19" x14ac:dyDescent="0.2">
      <c r="A227" s="1"/>
      <c r="B227" s="115">
        <v>6</v>
      </c>
      <c r="C227" s="33" t="s">
        <v>447</v>
      </c>
      <c r="D227" s="115">
        <v>1</v>
      </c>
      <c r="E227" s="115">
        <v>1961</v>
      </c>
      <c r="F227" s="115">
        <v>2</v>
      </c>
      <c r="G227" s="115">
        <v>0</v>
      </c>
      <c r="H227" s="115">
        <v>0</v>
      </c>
      <c r="I227" s="116">
        <v>17962</v>
      </c>
      <c r="J227" s="117"/>
      <c r="K227" s="1"/>
      <c r="L227" s="1"/>
      <c r="M227" s="1"/>
      <c r="N227" s="1"/>
      <c r="O227" s="1"/>
      <c r="P227" s="1"/>
      <c r="Q227" s="1"/>
      <c r="R227" s="1"/>
      <c r="S227" s="1"/>
    </row>
    <row r="228" spans="1:19" x14ac:dyDescent="0.2">
      <c r="A228" s="1"/>
      <c r="B228" s="115">
        <v>1</v>
      </c>
      <c r="C228" s="33" t="s">
        <v>447</v>
      </c>
      <c r="D228" s="115">
        <v>1</v>
      </c>
      <c r="E228" s="115">
        <v>1961</v>
      </c>
      <c r="F228" s="115">
        <v>2</v>
      </c>
      <c r="G228" s="115">
        <v>0</v>
      </c>
      <c r="H228" s="115">
        <v>0</v>
      </c>
      <c r="I228" s="116">
        <v>17459</v>
      </c>
      <c r="J228" s="117"/>
      <c r="K228" s="1"/>
      <c r="L228" s="1"/>
      <c r="M228" s="1"/>
      <c r="N228" s="1"/>
      <c r="O228" s="1"/>
      <c r="P228" s="1"/>
      <c r="Q228" s="1"/>
      <c r="R228" s="1"/>
      <c r="S228" s="1"/>
    </row>
    <row r="229" spans="1:19" x14ac:dyDescent="0.2">
      <c r="A229" s="1"/>
      <c r="B229" s="115">
        <v>1</v>
      </c>
      <c r="C229" s="33" t="s">
        <v>463</v>
      </c>
      <c r="D229" s="115">
        <v>2</v>
      </c>
      <c r="E229" s="115">
        <v>1961</v>
      </c>
      <c r="F229" s="115">
        <v>2</v>
      </c>
      <c r="G229" s="115">
        <v>0</v>
      </c>
      <c r="H229" s="115">
        <v>0</v>
      </c>
      <c r="I229" s="116">
        <v>278907</v>
      </c>
      <c r="J229" s="117"/>
      <c r="K229" s="1"/>
      <c r="L229" s="1"/>
      <c r="M229" s="1"/>
      <c r="N229" s="1"/>
      <c r="O229" s="1"/>
      <c r="P229" s="1"/>
      <c r="Q229" s="1"/>
      <c r="R229" s="1"/>
      <c r="S229" s="1"/>
    </row>
    <row r="230" spans="1:19" x14ac:dyDescent="0.2">
      <c r="A230" s="1"/>
      <c r="B230" s="115">
        <v>2</v>
      </c>
      <c r="C230" s="33" t="s">
        <v>447</v>
      </c>
      <c r="D230" s="115">
        <v>1</v>
      </c>
      <c r="E230" s="115">
        <v>1961</v>
      </c>
      <c r="F230" s="115">
        <v>2</v>
      </c>
      <c r="G230" s="115">
        <v>0</v>
      </c>
      <c r="H230" s="115">
        <v>0</v>
      </c>
      <c r="I230" s="116">
        <v>16267</v>
      </c>
      <c r="J230" s="117"/>
      <c r="K230" s="1"/>
      <c r="L230" s="1"/>
      <c r="M230" s="1"/>
      <c r="N230" s="1"/>
      <c r="O230" s="1"/>
      <c r="P230" s="1"/>
      <c r="Q230" s="1"/>
      <c r="R230" s="1"/>
      <c r="S230" s="1"/>
    </row>
    <row r="231" spans="1:19" x14ac:dyDescent="0.2">
      <c r="A231" s="1"/>
      <c r="B231" s="115">
        <v>2</v>
      </c>
      <c r="C231" s="33" t="s">
        <v>461</v>
      </c>
      <c r="D231" s="115">
        <v>2</v>
      </c>
      <c r="E231" s="115">
        <v>1961</v>
      </c>
      <c r="F231" s="115">
        <v>1</v>
      </c>
      <c r="G231" s="115">
        <v>1</v>
      </c>
      <c r="H231" s="115">
        <v>13</v>
      </c>
      <c r="I231" s="116">
        <v>73503</v>
      </c>
      <c r="J231" s="117"/>
      <c r="K231" s="1"/>
      <c r="L231" s="1"/>
      <c r="M231" s="1"/>
      <c r="N231" s="1"/>
      <c r="O231" s="1"/>
      <c r="P231" s="1"/>
      <c r="Q231" s="1"/>
      <c r="R231" s="1"/>
      <c r="S231" s="1"/>
    </row>
    <row r="232" spans="1:19" x14ac:dyDescent="0.2">
      <c r="A232" s="1"/>
      <c r="B232" s="115">
        <v>4</v>
      </c>
      <c r="C232" s="33" t="s">
        <v>447</v>
      </c>
      <c r="D232" s="115">
        <v>1</v>
      </c>
      <c r="E232" s="115">
        <v>1961</v>
      </c>
      <c r="F232" s="115">
        <v>2</v>
      </c>
      <c r="G232" s="115">
        <v>0</v>
      </c>
      <c r="H232" s="115">
        <v>0</v>
      </c>
      <c r="I232" s="116">
        <v>17850</v>
      </c>
      <c r="J232" s="117"/>
      <c r="K232" s="1"/>
      <c r="L232" s="1"/>
      <c r="M232" s="1"/>
      <c r="N232" s="1"/>
      <c r="O232" s="1"/>
      <c r="P232" s="1"/>
      <c r="Q232" s="1"/>
      <c r="R232" s="1"/>
      <c r="S232" s="1"/>
    </row>
    <row r="233" spans="1:19" x14ac:dyDescent="0.2">
      <c r="A233" s="1"/>
      <c r="B233" s="115">
        <v>3</v>
      </c>
      <c r="C233" s="33" t="s">
        <v>447</v>
      </c>
      <c r="D233" s="115">
        <v>1</v>
      </c>
      <c r="E233" s="115">
        <v>1961</v>
      </c>
      <c r="F233" s="115">
        <v>2</v>
      </c>
      <c r="G233" s="115">
        <v>0</v>
      </c>
      <c r="H233" s="115">
        <v>0</v>
      </c>
      <c r="I233" s="116">
        <v>16278</v>
      </c>
      <c r="J233" s="117"/>
      <c r="K233" s="1"/>
      <c r="L233" s="1"/>
      <c r="M233" s="1"/>
      <c r="N233" s="1"/>
      <c r="O233" s="1"/>
      <c r="P233" s="1"/>
      <c r="Q233" s="1"/>
      <c r="R233" s="1"/>
      <c r="S233" s="1"/>
    </row>
    <row r="234" spans="1:19" x14ac:dyDescent="0.2">
      <c r="A234" s="1"/>
      <c r="B234" s="115">
        <v>5</v>
      </c>
      <c r="C234" s="33" t="s">
        <v>447</v>
      </c>
      <c r="D234" s="115">
        <v>1</v>
      </c>
      <c r="E234" s="115">
        <v>1961</v>
      </c>
      <c r="F234" s="115">
        <v>2</v>
      </c>
      <c r="G234" s="115">
        <v>0</v>
      </c>
      <c r="H234" s="115">
        <v>0</v>
      </c>
      <c r="I234" s="116">
        <v>18332</v>
      </c>
      <c r="J234" s="117"/>
      <c r="K234" s="1"/>
      <c r="L234" s="1"/>
      <c r="M234" s="1"/>
      <c r="N234" s="1"/>
      <c r="O234" s="1"/>
      <c r="P234" s="1"/>
      <c r="Q234" s="1"/>
      <c r="R234" s="1"/>
      <c r="S234" s="1"/>
    </row>
    <row r="235" spans="1:19" x14ac:dyDescent="0.2">
      <c r="A235" s="1"/>
      <c r="B235" s="115">
        <v>2</v>
      </c>
      <c r="C235" s="33" t="s">
        <v>474</v>
      </c>
      <c r="D235" s="115">
        <v>1</v>
      </c>
      <c r="E235" s="115">
        <v>1962</v>
      </c>
      <c r="F235" s="115">
        <v>3</v>
      </c>
      <c r="G235" s="115">
        <v>3</v>
      </c>
      <c r="H235" s="115">
        <v>0</v>
      </c>
      <c r="I235" s="116">
        <v>11561</v>
      </c>
      <c r="J235" s="117"/>
      <c r="K235" s="1"/>
      <c r="L235" s="1"/>
      <c r="M235" s="1"/>
      <c r="N235" s="1"/>
      <c r="O235" s="1"/>
      <c r="P235" s="1"/>
      <c r="Q235" s="1"/>
      <c r="R235" s="1"/>
      <c r="S235" s="1"/>
    </row>
    <row r="236" spans="1:19" x14ac:dyDescent="0.2">
      <c r="A236" s="1"/>
      <c r="B236" s="115">
        <v>2</v>
      </c>
      <c r="C236" s="33" t="s">
        <v>474</v>
      </c>
      <c r="D236" s="115">
        <v>4</v>
      </c>
      <c r="E236" s="115">
        <v>1962</v>
      </c>
      <c r="F236" s="115">
        <v>8</v>
      </c>
      <c r="G236" s="115">
        <v>0</v>
      </c>
      <c r="H236" s="115">
        <v>0</v>
      </c>
      <c r="I236" s="116">
        <v>124338</v>
      </c>
      <c r="J236" s="117"/>
      <c r="K236" s="1"/>
      <c r="L236" s="1"/>
      <c r="M236" s="1"/>
      <c r="N236" s="1"/>
      <c r="O236" s="1"/>
      <c r="P236" s="1"/>
      <c r="Q236" s="1"/>
      <c r="R236" s="1"/>
      <c r="S236" s="1"/>
    </row>
    <row r="237" spans="1:19" x14ac:dyDescent="0.2">
      <c r="A237" s="1"/>
      <c r="B237" s="115">
        <v>6</v>
      </c>
      <c r="C237" s="33" t="s">
        <v>455</v>
      </c>
      <c r="D237" s="115">
        <v>2</v>
      </c>
      <c r="E237" s="115">
        <v>1963</v>
      </c>
      <c r="F237" s="115">
        <v>1</v>
      </c>
      <c r="G237" s="115">
        <v>0</v>
      </c>
      <c r="H237" s="115">
        <v>0</v>
      </c>
      <c r="I237" s="116">
        <v>0</v>
      </c>
      <c r="J237" s="117"/>
      <c r="K237" s="1"/>
      <c r="L237" s="1"/>
      <c r="M237" s="1"/>
      <c r="N237" s="1"/>
      <c r="O237" s="1"/>
      <c r="P237" s="1"/>
      <c r="Q237" s="1"/>
      <c r="R237" s="1"/>
      <c r="S237" s="1"/>
    </row>
    <row r="238" spans="1:19" x14ac:dyDescent="0.2">
      <c r="A238" s="1"/>
      <c r="B238" s="115">
        <v>6</v>
      </c>
      <c r="C238" s="33" t="s">
        <v>447</v>
      </c>
      <c r="D238" s="115">
        <v>4</v>
      </c>
      <c r="E238" s="115">
        <v>1963</v>
      </c>
      <c r="F238" s="115">
        <v>2</v>
      </c>
      <c r="G238" s="115">
        <v>0</v>
      </c>
      <c r="H238" s="115">
        <v>6</v>
      </c>
      <c r="I238" s="116">
        <v>167213</v>
      </c>
      <c r="J238" s="117"/>
      <c r="K238" s="1"/>
      <c r="L238" s="1"/>
      <c r="M238" s="1"/>
      <c r="N238" s="1"/>
      <c r="O238" s="1"/>
      <c r="P238" s="1"/>
      <c r="Q238" s="1"/>
      <c r="R238" s="1"/>
      <c r="S238" s="1"/>
    </row>
    <row r="239" spans="1:19" x14ac:dyDescent="0.2">
      <c r="A239" s="1"/>
      <c r="B239" s="115">
        <v>1</v>
      </c>
      <c r="C239" s="33" t="s">
        <v>455</v>
      </c>
      <c r="D239" s="115">
        <v>2</v>
      </c>
      <c r="E239" s="115">
        <v>1963</v>
      </c>
      <c r="F239" s="115">
        <v>1</v>
      </c>
      <c r="G239" s="115">
        <v>0</v>
      </c>
      <c r="H239" s="115">
        <v>0</v>
      </c>
      <c r="I239" s="116">
        <v>0</v>
      </c>
      <c r="J239" s="117"/>
      <c r="K239" s="1"/>
      <c r="L239" s="1"/>
      <c r="M239" s="1"/>
      <c r="N239" s="1"/>
      <c r="O239" s="1"/>
      <c r="P239" s="1"/>
      <c r="Q239" s="1"/>
      <c r="R239" s="1"/>
      <c r="S239" s="1"/>
    </row>
    <row r="240" spans="1:19" x14ac:dyDescent="0.2">
      <c r="A240" s="1"/>
      <c r="B240" s="115">
        <v>1</v>
      </c>
      <c r="C240" s="33" t="s">
        <v>463</v>
      </c>
      <c r="D240" s="115">
        <v>1</v>
      </c>
      <c r="E240" s="115">
        <v>1963</v>
      </c>
      <c r="F240" s="115">
        <v>2</v>
      </c>
      <c r="G240" s="115">
        <v>0</v>
      </c>
      <c r="H240" s="115">
        <v>0</v>
      </c>
      <c r="I240" s="116">
        <v>130656</v>
      </c>
      <c r="J240" s="117"/>
      <c r="K240" s="1"/>
      <c r="L240" s="1"/>
      <c r="M240" s="1"/>
      <c r="N240" s="1"/>
      <c r="O240" s="1"/>
      <c r="P240" s="1"/>
      <c r="Q240" s="1"/>
      <c r="R240" s="1"/>
      <c r="S240" s="1"/>
    </row>
    <row r="241" spans="1:19" x14ac:dyDescent="0.2">
      <c r="A241" s="1"/>
      <c r="B241" s="115">
        <v>1</v>
      </c>
      <c r="C241" s="33" t="s">
        <v>473</v>
      </c>
      <c r="D241" s="115">
        <v>2</v>
      </c>
      <c r="E241" s="115">
        <v>1963</v>
      </c>
      <c r="F241" s="115">
        <v>1</v>
      </c>
      <c r="G241" s="115">
        <v>0</v>
      </c>
      <c r="H241" s="115">
        <v>0</v>
      </c>
      <c r="I241" s="116">
        <v>0</v>
      </c>
      <c r="J241" s="117"/>
      <c r="K241" s="1"/>
      <c r="L241" s="1"/>
      <c r="M241" s="1"/>
      <c r="N241" s="1"/>
      <c r="O241" s="1"/>
      <c r="P241" s="1"/>
      <c r="Q241" s="1"/>
      <c r="R241" s="1"/>
      <c r="S241" s="1"/>
    </row>
    <row r="242" spans="1:19" x14ac:dyDescent="0.2">
      <c r="A242" s="1"/>
      <c r="B242" s="115">
        <v>1</v>
      </c>
      <c r="C242" s="33" t="s">
        <v>447</v>
      </c>
      <c r="D242" s="115">
        <v>4</v>
      </c>
      <c r="E242" s="115">
        <v>1963</v>
      </c>
      <c r="F242" s="115">
        <v>2</v>
      </c>
      <c r="G242" s="115">
        <v>0</v>
      </c>
      <c r="H242" s="115">
        <v>7</v>
      </c>
      <c r="I242" s="116">
        <v>187182</v>
      </c>
      <c r="J242" s="117"/>
      <c r="K242" s="1"/>
      <c r="L242" s="1"/>
      <c r="M242" s="1"/>
      <c r="N242" s="1"/>
      <c r="O242" s="1"/>
      <c r="P242" s="1"/>
      <c r="Q242" s="1"/>
      <c r="R242" s="1"/>
      <c r="S242" s="1"/>
    </row>
    <row r="243" spans="1:19" x14ac:dyDescent="0.2">
      <c r="A243" s="1"/>
      <c r="B243" s="115">
        <v>1</v>
      </c>
      <c r="C243" s="33" t="s">
        <v>463</v>
      </c>
      <c r="D243" s="115">
        <v>1</v>
      </c>
      <c r="E243" s="115">
        <v>1963</v>
      </c>
      <c r="F243" s="115">
        <v>2</v>
      </c>
      <c r="G243" s="115">
        <v>2</v>
      </c>
      <c r="H243" s="115">
        <v>0</v>
      </c>
      <c r="I243" s="116">
        <v>136891</v>
      </c>
      <c r="J243" s="117"/>
      <c r="K243" s="1"/>
      <c r="L243" s="1"/>
      <c r="M243" s="1"/>
      <c r="N243" s="1"/>
      <c r="O243" s="1"/>
      <c r="P243" s="1"/>
      <c r="Q243" s="1"/>
      <c r="R243" s="1"/>
      <c r="S243" s="1"/>
    </row>
    <row r="244" spans="1:19" x14ac:dyDescent="0.2">
      <c r="A244" s="1"/>
      <c r="B244" s="115">
        <v>2</v>
      </c>
      <c r="C244" s="33" t="s">
        <v>455</v>
      </c>
      <c r="D244" s="115">
        <v>2</v>
      </c>
      <c r="E244" s="115">
        <v>1963</v>
      </c>
      <c r="F244" s="115">
        <v>1</v>
      </c>
      <c r="G244" s="115">
        <v>0</v>
      </c>
      <c r="H244" s="115">
        <v>0</v>
      </c>
      <c r="I244" s="116">
        <v>0</v>
      </c>
      <c r="J244" s="117"/>
      <c r="K244" s="1"/>
      <c r="L244" s="1"/>
      <c r="M244" s="1"/>
      <c r="N244" s="1"/>
      <c r="O244" s="1"/>
      <c r="P244" s="1"/>
      <c r="Q244" s="1"/>
      <c r="R244" s="1"/>
      <c r="S244" s="1"/>
    </row>
    <row r="245" spans="1:19" x14ac:dyDescent="0.2">
      <c r="A245" s="1"/>
      <c r="B245" s="115">
        <v>2</v>
      </c>
      <c r="C245" s="33" t="s">
        <v>447</v>
      </c>
      <c r="D245" s="115">
        <v>4</v>
      </c>
      <c r="E245" s="115">
        <v>1963</v>
      </c>
      <c r="F245" s="115">
        <v>2</v>
      </c>
      <c r="G245" s="115">
        <v>0</v>
      </c>
      <c r="H245" s="115">
        <v>6</v>
      </c>
      <c r="I245" s="116">
        <v>172382</v>
      </c>
      <c r="J245" s="117"/>
      <c r="K245" s="1"/>
      <c r="L245" s="1"/>
      <c r="M245" s="1"/>
      <c r="N245" s="1"/>
      <c r="O245" s="1"/>
      <c r="P245" s="1"/>
      <c r="Q245" s="1"/>
      <c r="R245" s="1"/>
      <c r="S245" s="1"/>
    </row>
    <row r="246" spans="1:19" x14ac:dyDescent="0.2">
      <c r="A246" s="1"/>
      <c r="B246" s="115">
        <v>4</v>
      </c>
      <c r="C246" s="33" t="s">
        <v>455</v>
      </c>
      <c r="D246" s="115">
        <v>2</v>
      </c>
      <c r="E246" s="115">
        <v>1963</v>
      </c>
      <c r="F246" s="115">
        <v>1</v>
      </c>
      <c r="G246" s="115">
        <v>0</v>
      </c>
      <c r="H246" s="115">
        <v>0</v>
      </c>
      <c r="I246" s="116">
        <v>0</v>
      </c>
      <c r="J246" s="117"/>
      <c r="K246" s="1"/>
      <c r="L246" s="1"/>
      <c r="M246" s="1"/>
      <c r="N246" s="1"/>
      <c r="O246" s="1"/>
      <c r="P246" s="1"/>
      <c r="Q246" s="1"/>
      <c r="R246" s="1"/>
      <c r="S246" s="1"/>
    </row>
    <row r="247" spans="1:19" x14ac:dyDescent="0.2">
      <c r="A247" s="1"/>
      <c r="B247" s="115">
        <v>4</v>
      </c>
      <c r="C247" s="33" t="s">
        <v>461</v>
      </c>
      <c r="D247" s="115">
        <v>1</v>
      </c>
      <c r="E247" s="115">
        <v>1963</v>
      </c>
      <c r="F247" s="115">
        <v>1</v>
      </c>
      <c r="G247" s="115">
        <v>0</v>
      </c>
      <c r="H247" s="115">
        <v>0</v>
      </c>
      <c r="I247" s="116">
        <v>216551</v>
      </c>
      <c r="J247" s="117"/>
      <c r="K247" s="1"/>
      <c r="L247" s="1"/>
      <c r="M247" s="1"/>
      <c r="N247" s="1"/>
      <c r="O247" s="1"/>
      <c r="P247" s="1"/>
      <c r="Q247" s="1"/>
      <c r="R247" s="1"/>
      <c r="S247" s="1"/>
    </row>
    <row r="248" spans="1:19" x14ac:dyDescent="0.2">
      <c r="A248" s="1"/>
      <c r="B248" s="115">
        <v>4</v>
      </c>
      <c r="C248" s="33" t="s">
        <v>447</v>
      </c>
      <c r="D248" s="115">
        <v>4</v>
      </c>
      <c r="E248" s="115">
        <v>1963</v>
      </c>
      <c r="F248" s="115">
        <v>2</v>
      </c>
      <c r="G248" s="115">
        <v>0</v>
      </c>
      <c r="H248" s="115">
        <v>6</v>
      </c>
      <c r="I248" s="116">
        <v>171210</v>
      </c>
      <c r="J248" s="117"/>
      <c r="K248" s="1"/>
      <c r="L248" s="1"/>
      <c r="M248" s="1"/>
      <c r="N248" s="1"/>
      <c r="O248" s="1"/>
      <c r="P248" s="1"/>
      <c r="Q248" s="1"/>
      <c r="R248" s="1"/>
      <c r="S248" s="1"/>
    </row>
    <row r="249" spans="1:19" x14ac:dyDescent="0.2">
      <c r="A249" s="1"/>
      <c r="B249" s="115">
        <v>3</v>
      </c>
      <c r="C249" s="33" t="s">
        <v>455</v>
      </c>
      <c r="D249" s="115">
        <v>2</v>
      </c>
      <c r="E249" s="115">
        <v>1963</v>
      </c>
      <c r="F249" s="115">
        <v>1</v>
      </c>
      <c r="G249" s="115">
        <v>0</v>
      </c>
      <c r="H249" s="115">
        <v>0</v>
      </c>
      <c r="I249" s="116">
        <v>0</v>
      </c>
      <c r="J249" s="117"/>
      <c r="K249" s="1"/>
      <c r="L249" s="1"/>
      <c r="M249" s="1"/>
      <c r="N249" s="1"/>
      <c r="O249" s="1"/>
      <c r="P249" s="1"/>
      <c r="Q249" s="1"/>
      <c r="R249" s="1"/>
      <c r="S249" s="1"/>
    </row>
    <row r="250" spans="1:19" x14ac:dyDescent="0.2">
      <c r="A250" s="1"/>
      <c r="B250" s="115">
        <v>3</v>
      </c>
      <c r="C250" s="33" t="s">
        <v>447</v>
      </c>
      <c r="D250" s="115">
        <v>4</v>
      </c>
      <c r="E250" s="115">
        <v>1963</v>
      </c>
      <c r="F250" s="115">
        <v>2</v>
      </c>
      <c r="G250" s="115">
        <v>0</v>
      </c>
      <c r="H250" s="115">
        <v>7</v>
      </c>
      <c r="I250" s="116">
        <v>186717</v>
      </c>
      <c r="J250" s="117"/>
      <c r="K250" s="1"/>
      <c r="L250" s="1"/>
      <c r="M250" s="1"/>
      <c r="N250" s="1"/>
      <c r="O250" s="1"/>
      <c r="P250" s="1"/>
      <c r="Q250" s="1"/>
      <c r="R250" s="1"/>
      <c r="S250" s="1"/>
    </row>
    <row r="251" spans="1:19" x14ac:dyDescent="0.2">
      <c r="A251" s="1"/>
      <c r="B251" s="115">
        <v>5</v>
      </c>
      <c r="C251" s="33" t="s">
        <v>455</v>
      </c>
      <c r="D251" s="115">
        <v>2</v>
      </c>
      <c r="E251" s="115">
        <v>1963</v>
      </c>
      <c r="F251" s="115">
        <v>1</v>
      </c>
      <c r="G251" s="115">
        <v>0</v>
      </c>
      <c r="H251" s="115">
        <v>0</v>
      </c>
      <c r="I251" s="116">
        <v>0</v>
      </c>
      <c r="J251" s="117"/>
      <c r="K251" s="1"/>
      <c r="L251" s="1"/>
      <c r="M251" s="1"/>
      <c r="N251" s="1"/>
      <c r="O251" s="1"/>
      <c r="P251" s="1"/>
      <c r="Q251" s="1"/>
      <c r="R251" s="1"/>
      <c r="S251" s="1"/>
    </row>
    <row r="252" spans="1:19" x14ac:dyDescent="0.2">
      <c r="A252" s="1"/>
      <c r="B252" s="115">
        <v>5</v>
      </c>
      <c r="C252" s="33" t="s">
        <v>447</v>
      </c>
      <c r="D252" s="115">
        <v>4</v>
      </c>
      <c r="E252" s="115">
        <v>1963</v>
      </c>
      <c r="F252" s="115">
        <v>2</v>
      </c>
      <c r="G252" s="115">
        <v>0</v>
      </c>
      <c r="H252" s="115">
        <v>7</v>
      </c>
      <c r="I252" s="116">
        <v>177895</v>
      </c>
      <c r="J252" s="117"/>
      <c r="K252" s="1"/>
      <c r="L252" s="1"/>
      <c r="M252" s="1"/>
      <c r="N252" s="1"/>
      <c r="O252" s="1"/>
      <c r="P252" s="1"/>
      <c r="Q252" s="1"/>
      <c r="R252" s="1"/>
      <c r="S252" s="1"/>
    </row>
    <row r="253" spans="1:19" x14ac:dyDescent="0.2">
      <c r="A253" s="1"/>
      <c r="B253" s="115">
        <v>1</v>
      </c>
      <c r="C253" s="33" t="s">
        <v>463</v>
      </c>
      <c r="D253" s="115">
        <v>2</v>
      </c>
      <c r="E253" s="115">
        <v>1964</v>
      </c>
      <c r="F253" s="115">
        <v>3</v>
      </c>
      <c r="G253" s="115">
        <v>0</v>
      </c>
      <c r="H253" s="115">
        <v>0</v>
      </c>
      <c r="I253" s="116">
        <v>1191538</v>
      </c>
      <c r="J253" s="117"/>
      <c r="K253" s="1"/>
      <c r="L253" s="1"/>
      <c r="M253" s="1"/>
      <c r="N253" s="1"/>
      <c r="O253" s="1"/>
      <c r="P253" s="1"/>
      <c r="Q253" s="1"/>
      <c r="R253" s="1"/>
      <c r="S253" s="1"/>
    </row>
    <row r="254" spans="1:19" x14ac:dyDescent="0.2">
      <c r="A254" s="1"/>
      <c r="B254" s="115">
        <v>2</v>
      </c>
      <c r="C254" s="33" t="s">
        <v>463</v>
      </c>
      <c r="D254" s="115">
        <v>2</v>
      </c>
      <c r="E254" s="115">
        <v>1964</v>
      </c>
      <c r="F254" s="115">
        <v>2</v>
      </c>
      <c r="G254" s="115">
        <v>0</v>
      </c>
      <c r="H254" s="115">
        <v>0</v>
      </c>
      <c r="I254" s="116">
        <v>812494</v>
      </c>
      <c r="J254" s="117"/>
      <c r="K254" s="1"/>
      <c r="L254" s="1"/>
      <c r="M254" s="1"/>
      <c r="N254" s="1"/>
      <c r="O254" s="1"/>
      <c r="P254" s="1"/>
      <c r="Q254" s="1"/>
      <c r="R254" s="1"/>
      <c r="S254" s="1"/>
    </row>
    <row r="255" spans="1:19" x14ac:dyDescent="0.2">
      <c r="A255" s="1"/>
      <c r="B255" s="115">
        <v>6</v>
      </c>
      <c r="C255" s="33" t="s">
        <v>462</v>
      </c>
      <c r="D255" s="115">
        <v>3</v>
      </c>
      <c r="E255" s="115">
        <v>1964</v>
      </c>
      <c r="F255" s="115">
        <v>3</v>
      </c>
      <c r="G255" s="115">
        <v>0</v>
      </c>
      <c r="H255" s="115">
        <v>0</v>
      </c>
      <c r="I255" s="116">
        <v>17798</v>
      </c>
      <c r="J255" s="117"/>
      <c r="K255" s="1"/>
      <c r="L255" s="1"/>
      <c r="M255" s="1"/>
      <c r="N255" s="1"/>
      <c r="O255" s="1"/>
      <c r="P255" s="1"/>
      <c r="Q255" s="1"/>
      <c r="R255" s="1"/>
      <c r="S255" s="1"/>
    </row>
    <row r="256" spans="1:19" x14ac:dyDescent="0.2">
      <c r="A256" s="1"/>
      <c r="B256" s="115">
        <v>1</v>
      </c>
      <c r="C256" s="33" t="s">
        <v>462</v>
      </c>
      <c r="D256" s="115">
        <v>3</v>
      </c>
      <c r="E256" s="115">
        <v>1964</v>
      </c>
      <c r="F256" s="115">
        <v>3</v>
      </c>
      <c r="G256" s="115">
        <v>0</v>
      </c>
      <c r="H256" s="115">
        <v>0</v>
      </c>
      <c r="I256" s="116">
        <v>16362</v>
      </c>
      <c r="J256" s="117"/>
      <c r="K256" s="1"/>
      <c r="L256" s="1"/>
      <c r="M256" s="1"/>
      <c r="N256" s="1"/>
      <c r="O256" s="1"/>
      <c r="P256" s="1"/>
      <c r="Q256" s="1"/>
      <c r="R256" s="1"/>
      <c r="S256" s="1"/>
    </row>
    <row r="257" spans="1:19" x14ac:dyDescent="0.2">
      <c r="A257" s="1"/>
      <c r="B257" s="115">
        <v>2</v>
      </c>
      <c r="C257" s="33" t="s">
        <v>462</v>
      </c>
      <c r="D257" s="115">
        <v>3</v>
      </c>
      <c r="E257" s="115">
        <v>1964</v>
      </c>
      <c r="F257" s="115">
        <v>3</v>
      </c>
      <c r="G257" s="115">
        <v>0</v>
      </c>
      <c r="H257" s="115">
        <v>0</v>
      </c>
      <c r="I257" s="116">
        <v>16081</v>
      </c>
      <c r="J257" s="117"/>
      <c r="K257" s="1"/>
      <c r="L257" s="1"/>
      <c r="M257" s="1"/>
      <c r="N257" s="1"/>
      <c r="O257" s="1"/>
      <c r="P257" s="1"/>
      <c r="Q257" s="1"/>
      <c r="R257" s="1"/>
      <c r="S257" s="1"/>
    </row>
    <row r="258" spans="1:19" x14ac:dyDescent="0.2">
      <c r="A258" s="1"/>
      <c r="B258" s="115">
        <v>4</v>
      </c>
      <c r="C258" s="33" t="s">
        <v>462</v>
      </c>
      <c r="D258" s="115">
        <v>3</v>
      </c>
      <c r="E258" s="115">
        <v>1964</v>
      </c>
      <c r="F258" s="115">
        <v>3</v>
      </c>
      <c r="G258" s="115">
        <v>0</v>
      </c>
      <c r="H258" s="115">
        <v>0</v>
      </c>
      <c r="I258" s="116">
        <v>17397</v>
      </c>
      <c r="J258" s="117"/>
      <c r="K258" s="1"/>
      <c r="L258" s="1"/>
      <c r="M258" s="1"/>
      <c r="N258" s="1"/>
      <c r="O258" s="1"/>
      <c r="P258" s="1"/>
      <c r="Q258" s="1"/>
      <c r="R258" s="1"/>
      <c r="S258" s="1"/>
    </row>
    <row r="259" spans="1:19" x14ac:dyDescent="0.2">
      <c r="A259" s="1"/>
      <c r="B259" s="115">
        <v>3</v>
      </c>
      <c r="C259" s="33" t="s">
        <v>462</v>
      </c>
      <c r="D259" s="115">
        <v>3</v>
      </c>
      <c r="E259" s="115">
        <v>1964</v>
      </c>
      <c r="F259" s="115">
        <v>3</v>
      </c>
      <c r="G259" s="115">
        <v>0</v>
      </c>
      <c r="H259" s="115">
        <v>0</v>
      </c>
      <c r="I259" s="116">
        <v>16882</v>
      </c>
      <c r="J259" s="117"/>
      <c r="K259" s="1"/>
      <c r="L259" s="1"/>
      <c r="M259" s="1"/>
      <c r="N259" s="1"/>
      <c r="O259" s="1"/>
      <c r="P259" s="1"/>
      <c r="Q259" s="1"/>
      <c r="R259" s="1"/>
      <c r="S259" s="1"/>
    </row>
    <row r="260" spans="1:19" x14ac:dyDescent="0.2">
      <c r="A260" s="1"/>
      <c r="B260" s="115">
        <v>5</v>
      </c>
      <c r="C260" s="33" t="s">
        <v>462</v>
      </c>
      <c r="D260" s="115">
        <v>3</v>
      </c>
      <c r="E260" s="115">
        <v>1964</v>
      </c>
      <c r="F260" s="115">
        <v>3</v>
      </c>
      <c r="G260" s="115">
        <v>0</v>
      </c>
      <c r="H260" s="115">
        <v>0</v>
      </c>
      <c r="I260" s="116">
        <v>16937</v>
      </c>
      <c r="J260" s="117"/>
      <c r="K260" s="1"/>
      <c r="L260" s="1"/>
      <c r="M260" s="1"/>
      <c r="N260" s="1"/>
      <c r="O260" s="1"/>
      <c r="P260" s="1"/>
      <c r="Q260" s="1"/>
      <c r="R260" s="1"/>
      <c r="S260" s="1"/>
    </row>
    <row r="261" spans="1:19" x14ac:dyDescent="0.2">
      <c r="A261" s="1"/>
      <c r="B261" s="115">
        <v>4</v>
      </c>
      <c r="C261" s="33" t="s">
        <v>463</v>
      </c>
      <c r="D261" s="115">
        <v>3</v>
      </c>
      <c r="E261" s="115">
        <v>1964</v>
      </c>
      <c r="F261" s="115">
        <v>2</v>
      </c>
      <c r="G261" s="115">
        <v>0</v>
      </c>
      <c r="H261" s="115">
        <v>0</v>
      </c>
      <c r="I261" s="116">
        <v>33986</v>
      </c>
      <c r="J261" s="117"/>
      <c r="K261" s="1"/>
      <c r="L261" s="1"/>
      <c r="M261" s="1"/>
      <c r="N261" s="1"/>
      <c r="O261" s="1"/>
      <c r="P261" s="1"/>
      <c r="Q261" s="1"/>
      <c r="R261" s="1"/>
      <c r="S261" s="1"/>
    </row>
    <row r="262" spans="1:19" x14ac:dyDescent="0.2">
      <c r="A262" s="1"/>
      <c r="B262" s="115">
        <v>3</v>
      </c>
      <c r="C262" s="33" t="s">
        <v>463</v>
      </c>
      <c r="D262" s="115">
        <v>3</v>
      </c>
      <c r="E262" s="115">
        <v>1964</v>
      </c>
      <c r="F262" s="115">
        <v>2</v>
      </c>
      <c r="G262" s="115">
        <v>0</v>
      </c>
      <c r="H262" s="115">
        <v>0</v>
      </c>
      <c r="I262" s="116">
        <v>33878</v>
      </c>
      <c r="J262" s="117"/>
      <c r="K262" s="1"/>
      <c r="L262" s="1"/>
      <c r="M262" s="1"/>
      <c r="N262" s="1"/>
      <c r="O262" s="1"/>
      <c r="P262" s="1"/>
      <c r="Q262" s="1"/>
      <c r="R262" s="1"/>
      <c r="S262" s="1"/>
    </row>
    <row r="263" spans="1:19" x14ac:dyDescent="0.2">
      <c r="A263" s="1"/>
      <c r="B263" s="115">
        <v>5</v>
      </c>
      <c r="C263" s="33" t="s">
        <v>463</v>
      </c>
      <c r="D263" s="115">
        <v>3</v>
      </c>
      <c r="E263" s="115">
        <v>1964</v>
      </c>
      <c r="F263" s="115">
        <v>2</v>
      </c>
      <c r="G263" s="115">
        <v>0</v>
      </c>
      <c r="H263" s="115">
        <v>0</v>
      </c>
      <c r="I263" s="116">
        <v>33000</v>
      </c>
      <c r="J263" s="117"/>
      <c r="K263" s="1"/>
      <c r="L263" s="1"/>
      <c r="M263" s="1"/>
      <c r="N263" s="1"/>
      <c r="O263" s="1"/>
      <c r="P263" s="1"/>
      <c r="Q263" s="1"/>
      <c r="R263" s="1"/>
      <c r="S263" s="1"/>
    </row>
    <row r="264" spans="1:19" x14ac:dyDescent="0.2">
      <c r="A264" s="1"/>
      <c r="B264" s="115">
        <v>6</v>
      </c>
      <c r="C264" s="33" t="s">
        <v>463</v>
      </c>
      <c r="D264" s="115">
        <v>4</v>
      </c>
      <c r="E264" s="115">
        <v>1964</v>
      </c>
      <c r="F264" s="115">
        <v>2</v>
      </c>
      <c r="G264" s="115">
        <v>0</v>
      </c>
      <c r="H264" s="115">
        <v>0</v>
      </c>
      <c r="I264" s="116">
        <v>0</v>
      </c>
      <c r="J264" s="117"/>
      <c r="K264" s="1"/>
      <c r="L264" s="1"/>
      <c r="M264" s="1"/>
      <c r="N264" s="1"/>
      <c r="O264" s="1"/>
      <c r="P264" s="1"/>
      <c r="Q264" s="1"/>
      <c r="R264" s="1"/>
      <c r="S264" s="1"/>
    </row>
    <row r="265" spans="1:19" x14ac:dyDescent="0.2">
      <c r="A265" s="1"/>
      <c r="B265" s="115">
        <v>1</v>
      </c>
      <c r="C265" s="33" t="s">
        <v>463</v>
      </c>
      <c r="D265" s="115">
        <v>4</v>
      </c>
      <c r="E265" s="115">
        <v>1964</v>
      </c>
      <c r="F265" s="115">
        <v>2</v>
      </c>
      <c r="G265" s="115">
        <v>0</v>
      </c>
      <c r="H265" s="115">
        <v>0</v>
      </c>
      <c r="I265" s="116">
        <v>0</v>
      </c>
      <c r="J265" s="117"/>
      <c r="K265" s="1"/>
      <c r="L265" s="1"/>
      <c r="M265" s="1"/>
      <c r="N265" s="1"/>
      <c r="O265" s="1"/>
      <c r="P265" s="1"/>
      <c r="Q265" s="1"/>
      <c r="R265" s="1"/>
      <c r="S265" s="1"/>
    </row>
    <row r="266" spans="1:19" x14ac:dyDescent="0.2">
      <c r="A266" s="1"/>
      <c r="B266" s="115">
        <v>2</v>
      </c>
      <c r="C266" s="33" t="s">
        <v>463</v>
      </c>
      <c r="D266" s="115">
        <v>4</v>
      </c>
      <c r="E266" s="115">
        <v>1964</v>
      </c>
      <c r="F266" s="115">
        <v>2</v>
      </c>
      <c r="G266" s="115">
        <v>0</v>
      </c>
      <c r="H266" s="115">
        <v>0</v>
      </c>
      <c r="I266" s="116">
        <v>0</v>
      </c>
      <c r="J266" s="117"/>
      <c r="K266" s="1"/>
      <c r="L266" s="1"/>
      <c r="M266" s="1"/>
      <c r="N266" s="1"/>
      <c r="O266" s="1"/>
      <c r="P266" s="1"/>
      <c r="Q266" s="1"/>
      <c r="R266" s="1"/>
      <c r="S266" s="1"/>
    </row>
    <row r="267" spans="1:19" x14ac:dyDescent="0.2">
      <c r="A267" s="1"/>
      <c r="B267" s="115">
        <v>4</v>
      </c>
      <c r="C267" s="33" t="s">
        <v>463</v>
      </c>
      <c r="D267" s="115">
        <v>4</v>
      </c>
      <c r="E267" s="115">
        <v>1964</v>
      </c>
      <c r="F267" s="115">
        <v>2</v>
      </c>
      <c r="G267" s="115">
        <v>0</v>
      </c>
      <c r="H267" s="115">
        <v>0</v>
      </c>
      <c r="I267" s="116">
        <v>0</v>
      </c>
      <c r="J267" s="117"/>
      <c r="K267" s="1"/>
      <c r="L267" s="1"/>
      <c r="M267" s="1"/>
      <c r="N267" s="1"/>
      <c r="O267" s="1"/>
      <c r="P267" s="1"/>
      <c r="Q267" s="1"/>
      <c r="R267" s="1"/>
      <c r="S267" s="1"/>
    </row>
    <row r="268" spans="1:19" x14ac:dyDescent="0.2">
      <c r="A268" s="1"/>
      <c r="B268" s="115">
        <v>3</v>
      </c>
      <c r="C268" s="33" t="s">
        <v>463</v>
      </c>
      <c r="D268" s="115">
        <v>4</v>
      </c>
      <c r="E268" s="115">
        <v>1964</v>
      </c>
      <c r="F268" s="115">
        <v>2</v>
      </c>
      <c r="G268" s="115">
        <v>0</v>
      </c>
      <c r="H268" s="115">
        <v>0</v>
      </c>
      <c r="I268" s="116">
        <v>0</v>
      </c>
      <c r="J268" s="117"/>
      <c r="K268" s="1"/>
      <c r="L268" s="1"/>
      <c r="M268" s="1"/>
      <c r="N268" s="1"/>
      <c r="O268" s="1"/>
      <c r="P268" s="1"/>
      <c r="Q268" s="1"/>
      <c r="R268" s="1"/>
      <c r="S268" s="1"/>
    </row>
    <row r="269" spans="1:19" x14ac:dyDescent="0.2">
      <c r="A269" s="1"/>
      <c r="B269" s="115">
        <v>5</v>
      </c>
      <c r="C269" s="33" t="s">
        <v>463</v>
      </c>
      <c r="D269" s="115">
        <v>4</v>
      </c>
      <c r="E269" s="115">
        <v>1964</v>
      </c>
      <c r="F269" s="115">
        <v>2</v>
      </c>
      <c r="G269" s="115">
        <v>0</v>
      </c>
      <c r="H269" s="115">
        <v>0</v>
      </c>
      <c r="I269" s="116">
        <v>0</v>
      </c>
      <c r="J269" s="117"/>
      <c r="K269" s="1"/>
      <c r="L269" s="1"/>
      <c r="M269" s="1"/>
      <c r="N269" s="1"/>
      <c r="O269" s="1"/>
      <c r="P269" s="1"/>
      <c r="Q269" s="1"/>
      <c r="R269" s="1"/>
      <c r="S269" s="1"/>
    </row>
    <row r="270" spans="1:19" x14ac:dyDescent="0.2">
      <c r="A270" s="1"/>
      <c r="B270" s="115">
        <v>6</v>
      </c>
      <c r="C270" s="33" t="s">
        <v>463</v>
      </c>
      <c r="D270" s="115">
        <v>4</v>
      </c>
      <c r="E270" s="115">
        <v>1964</v>
      </c>
      <c r="F270" s="115">
        <v>3</v>
      </c>
      <c r="G270" s="115">
        <v>3</v>
      </c>
      <c r="H270" s="115">
        <v>0</v>
      </c>
      <c r="I270" s="116">
        <v>187458</v>
      </c>
      <c r="J270" s="117"/>
      <c r="K270" s="1"/>
      <c r="L270" s="1"/>
      <c r="M270" s="1"/>
      <c r="N270" s="1"/>
      <c r="O270" s="1"/>
      <c r="P270" s="1"/>
      <c r="Q270" s="1"/>
      <c r="R270" s="1"/>
      <c r="S270" s="1"/>
    </row>
    <row r="271" spans="1:19" x14ac:dyDescent="0.2">
      <c r="A271" s="1"/>
      <c r="B271" s="115">
        <v>1</v>
      </c>
      <c r="C271" s="33" t="s">
        <v>463</v>
      </c>
      <c r="D271" s="115">
        <v>4</v>
      </c>
      <c r="E271" s="115">
        <v>1964</v>
      </c>
      <c r="F271" s="115">
        <v>3</v>
      </c>
      <c r="G271" s="115">
        <v>2</v>
      </c>
      <c r="H271" s="115">
        <v>0</v>
      </c>
      <c r="I271" s="116">
        <v>162078</v>
      </c>
      <c r="J271" s="117"/>
      <c r="K271" s="1"/>
      <c r="L271" s="1"/>
      <c r="M271" s="1"/>
      <c r="N271" s="1"/>
      <c r="O271" s="1"/>
      <c r="P271" s="1"/>
      <c r="Q271" s="1"/>
      <c r="R271" s="1"/>
      <c r="S271" s="1"/>
    </row>
    <row r="272" spans="1:19" x14ac:dyDescent="0.2">
      <c r="A272" s="1"/>
      <c r="B272" s="115">
        <v>2</v>
      </c>
      <c r="C272" s="33" t="s">
        <v>463</v>
      </c>
      <c r="D272" s="115">
        <v>4</v>
      </c>
      <c r="E272" s="115">
        <v>1964</v>
      </c>
      <c r="F272" s="115">
        <v>3</v>
      </c>
      <c r="G272" s="115">
        <v>0</v>
      </c>
      <c r="H272" s="115">
        <v>0</v>
      </c>
      <c r="I272" s="116">
        <v>174863</v>
      </c>
      <c r="J272" s="117"/>
      <c r="K272" s="1"/>
      <c r="L272" s="1"/>
      <c r="M272" s="1"/>
      <c r="N272" s="1"/>
      <c r="O272" s="1"/>
      <c r="P272" s="1"/>
      <c r="Q272" s="1"/>
      <c r="R272" s="1"/>
      <c r="S272" s="1"/>
    </row>
    <row r="273" spans="1:19" x14ac:dyDescent="0.2">
      <c r="A273" s="1"/>
      <c r="B273" s="115">
        <v>4</v>
      </c>
      <c r="C273" s="33" t="s">
        <v>463</v>
      </c>
      <c r="D273" s="115">
        <v>4</v>
      </c>
      <c r="E273" s="115">
        <v>1964</v>
      </c>
      <c r="F273" s="115">
        <v>3</v>
      </c>
      <c r="G273" s="115">
        <v>1</v>
      </c>
      <c r="H273" s="115">
        <v>0</v>
      </c>
      <c r="I273" s="116">
        <v>185976</v>
      </c>
      <c r="J273" s="117"/>
      <c r="K273" s="1"/>
      <c r="L273" s="1"/>
      <c r="M273" s="1"/>
      <c r="N273" s="1"/>
      <c r="O273" s="1"/>
      <c r="P273" s="1"/>
      <c r="Q273" s="1"/>
      <c r="R273" s="1"/>
      <c r="S273" s="1"/>
    </row>
    <row r="274" spans="1:19" x14ac:dyDescent="0.2">
      <c r="A274" s="1"/>
      <c r="B274" s="115">
        <v>3</v>
      </c>
      <c r="C274" s="33" t="s">
        <v>463</v>
      </c>
      <c r="D274" s="115">
        <v>4</v>
      </c>
      <c r="E274" s="115">
        <v>1964</v>
      </c>
      <c r="F274" s="115">
        <v>3</v>
      </c>
      <c r="G274" s="115">
        <v>2</v>
      </c>
      <c r="H274" s="115">
        <v>0</v>
      </c>
      <c r="I274" s="116">
        <v>158822</v>
      </c>
      <c r="J274" s="117"/>
      <c r="K274" s="1"/>
      <c r="L274" s="1"/>
      <c r="M274" s="1"/>
      <c r="N274" s="1"/>
      <c r="O274" s="1"/>
      <c r="P274" s="1"/>
      <c r="Q274" s="1"/>
      <c r="R274" s="1"/>
      <c r="S274" s="1"/>
    </row>
    <row r="275" spans="1:19" x14ac:dyDescent="0.2">
      <c r="A275" s="1"/>
      <c r="B275" s="115">
        <v>5</v>
      </c>
      <c r="C275" s="33" t="s">
        <v>463</v>
      </c>
      <c r="D275" s="115">
        <v>4</v>
      </c>
      <c r="E275" s="115">
        <v>1964</v>
      </c>
      <c r="F275" s="115">
        <v>3</v>
      </c>
      <c r="G275" s="115">
        <v>2</v>
      </c>
      <c r="H275" s="115">
        <v>0</v>
      </c>
      <c r="I275" s="116">
        <v>187699</v>
      </c>
      <c r="J275" s="117"/>
      <c r="K275" s="1"/>
      <c r="L275" s="1"/>
      <c r="M275" s="1"/>
      <c r="N275" s="1"/>
      <c r="O275" s="1"/>
      <c r="P275" s="1"/>
      <c r="Q275" s="1"/>
      <c r="R275" s="1"/>
      <c r="S275" s="1"/>
    </row>
    <row r="276" spans="1:19" x14ac:dyDescent="0.2">
      <c r="A276" s="1"/>
      <c r="B276" s="115">
        <v>6</v>
      </c>
      <c r="C276" s="33" t="s">
        <v>457</v>
      </c>
      <c r="D276" s="115">
        <v>1</v>
      </c>
      <c r="E276" s="115">
        <v>1966</v>
      </c>
      <c r="F276" s="115">
        <v>5</v>
      </c>
      <c r="G276" s="115">
        <v>0</v>
      </c>
      <c r="H276" s="115">
        <v>0</v>
      </c>
      <c r="I276" s="116">
        <v>16314</v>
      </c>
      <c r="J276" s="117"/>
      <c r="K276" s="1"/>
      <c r="L276" s="1"/>
      <c r="M276" s="1"/>
      <c r="N276" s="1"/>
      <c r="O276" s="1"/>
      <c r="P276" s="1"/>
      <c r="Q276" s="1"/>
      <c r="R276" s="1"/>
      <c r="S276" s="1"/>
    </row>
    <row r="277" spans="1:19" x14ac:dyDescent="0.2">
      <c r="A277" s="1"/>
      <c r="B277" s="115">
        <v>6</v>
      </c>
      <c r="C277" s="33" t="s">
        <v>475</v>
      </c>
      <c r="D277" s="115">
        <v>1</v>
      </c>
      <c r="E277" s="115">
        <v>1966</v>
      </c>
      <c r="F277" s="115">
        <v>17</v>
      </c>
      <c r="G277" s="115">
        <v>0</v>
      </c>
      <c r="H277" s="115">
        <v>0</v>
      </c>
      <c r="I277" s="116">
        <v>179963</v>
      </c>
      <c r="J277" s="117"/>
      <c r="K277" s="1"/>
      <c r="L277" s="1"/>
      <c r="M277" s="1"/>
      <c r="N277" s="1"/>
      <c r="O277" s="1"/>
      <c r="P277" s="1"/>
      <c r="Q277" s="1"/>
      <c r="R277" s="1"/>
      <c r="S277" s="1"/>
    </row>
    <row r="278" spans="1:19" x14ac:dyDescent="0.2">
      <c r="A278" s="1"/>
      <c r="B278" s="115">
        <v>6</v>
      </c>
      <c r="C278" s="33" t="s">
        <v>447</v>
      </c>
      <c r="D278" s="115">
        <v>1</v>
      </c>
      <c r="E278" s="115">
        <v>1966</v>
      </c>
      <c r="F278" s="115">
        <v>2</v>
      </c>
      <c r="G278" s="115">
        <v>1</v>
      </c>
      <c r="H278" s="115">
        <v>0</v>
      </c>
      <c r="I278" s="116">
        <v>0</v>
      </c>
      <c r="J278" s="117"/>
      <c r="K278" s="1"/>
      <c r="L278" s="1"/>
      <c r="M278" s="1"/>
      <c r="N278" s="1"/>
      <c r="O278" s="1"/>
      <c r="P278" s="1"/>
      <c r="Q278" s="1"/>
      <c r="R278" s="1"/>
      <c r="S278" s="1"/>
    </row>
    <row r="279" spans="1:19" x14ac:dyDescent="0.2">
      <c r="A279" s="1"/>
      <c r="B279" s="115">
        <v>1</v>
      </c>
      <c r="C279" s="33" t="s">
        <v>457</v>
      </c>
      <c r="D279" s="115">
        <v>1</v>
      </c>
      <c r="E279" s="115">
        <v>1966</v>
      </c>
      <c r="F279" s="115">
        <v>5</v>
      </c>
      <c r="G279" s="115">
        <v>0</v>
      </c>
      <c r="H279" s="115">
        <v>0</v>
      </c>
      <c r="I279" s="116">
        <v>16107</v>
      </c>
      <c r="J279" s="117"/>
      <c r="K279" s="1"/>
      <c r="L279" s="1"/>
      <c r="M279" s="1"/>
      <c r="N279" s="1"/>
      <c r="O279" s="1"/>
      <c r="P279" s="1"/>
      <c r="Q279" s="1"/>
      <c r="R279" s="1"/>
      <c r="S279" s="1"/>
    </row>
    <row r="280" spans="1:19" x14ac:dyDescent="0.2">
      <c r="A280" s="1"/>
      <c r="B280" s="115">
        <v>1</v>
      </c>
      <c r="C280" s="33" t="s">
        <v>475</v>
      </c>
      <c r="D280" s="115">
        <v>1</v>
      </c>
      <c r="E280" s="115">
        <v>1966</v>
      </c>
      <c r="F280" s="115">
        <v>17</v>
      </c>
      <c r="G280" s="115">
        <v>0</v>
      </c>
      <c r="H280" s="115">
        <v>0</v>
      </c>
      <c r="I280" s="116">
        <v>180497</v>
      </c>
      <c r="J280" s="117"/>
      <c r="K280" s="1"/>
      <c r="L280" s="1"/>
      <c r="M280" s="1"/>
      <c r="N280" s="1"/>
      <c r="O280" s="1"/>
      <c r="P280" s="1"/>
      <c r="Q280" s="1"/>
      <c r="R280" s="1"/>
      <c r="S280" s="1"/>
    </row>
    <row r="281" spans="1:19" x14ac:dyDescent="0.2">
      <c r="A281" s="1"/>
      <c r="B281" s="115">
        <v>1</v>
      </c>
      <c r="C281" s="33" t="s">
        <v>447</v>
      </c>
      <c r="D281" s="115">
        <v>1</v>
      </c>
      <c r="E281" s="115">
        <v>1966</v>
      </c>
      <c r="F281" s="115">
        <v>2</v>
      </c>
      <c r="G281" s="115">
        <v>2</v>
      </c>
      <c r="H281" s="115">
        <v>0</v>
      </c>
      <c r="I281" s="116">
        <v>220405</v>
      </c>
      <c r="J281" s="117"/>
      <c r="K281" s="1"/>
      <c r="L281" s="1"/>
      <c r="M281" s="1"/>
      <c r="N281" s="1"/>
      <c r="O281" s="1"/>
      <c r="P281" s="1"/>
      <c r="Q281" s="1"/>
      <c r="R281" s="1"/>
      <c r="S281" s="1"/>
    </row>
    <row r="282" spans="1:19" x14ac:dyDescent="0.2">
      <c r="A282" s="1"/>
      <c r="B282" s="115">
        <v>1</v>
      </c>
      <c r="C282" s="33" t="s">
        <v>447</v>
      </c>
      <c r="D282" s="115">
        <v>1</v>
      </c>
      <c r="E282" s="115">
        <v>1966</v>
      </c>
      <c r="F282" s="115">
        <v>2</v>
      </c>
      <c r="G282" s="115">
        <v>2</v>
      </c>
      <c r="H282" s="115">
        <v>0</v>
      </c>
      <c r="I282" s="116">
        <v>0</v>
      </c>
      <c r="J282" s="117"/>
      <c r="K282" s="1"/>
      <c r="L282" s="1"/>
      <c r="M282" s="1"/>
      <c r="N282" s="1"/>
      <c r="O282" s="1"/>
      <c r="P282" s="1"/>
      <c r="Q282" s="1"/>
      <c r="R282" s="1"/>
      <c r="S282" s="1"/>
    </row>
    <row r="283" spans="1:19" x14ac:dyDescent="0.2">
      <c r="A283" s="1"/>
      <c r="B283" s="115">
        <v>2</v>
      </c>
      <c r="C283" s="33" t="s">
        <v>457</v>
      </c>
      <c r="D283" s="115">
        <v>1</v>
      </c>
      <c r="E283" s="115">
        <v>1966</v>
      </c>
      <c r="F283" s="115">
        <v>5</v>
      </c>
      <c r="G283" s="115">
        <v>0</v>
      </c>
      <c r="H283" s="115">
        <v>0</v>
      </c>
      <c r="I283" s="116">
        <v>17795</v>
      </c>
      <c r="J283" s="117"/>
      <c r="K283" s="1"/>
      <c r="L283" s="1"/>
      <c r="M283" s="1"/>
      <c r="N283" s="1"/>
      <c r="O283" s="1"/>
      <c r="P283" s="1"/>
      <c r="Q283" s="1"/>
      <c r="R283" s="1"/>
      <c r="S283" s="1"/>
    </row>
    <row r="284" spans="1:19" x14ac:dyDescent="0.2">
      <c r="A284" s="1"/>
      <c r="B284" s="115">
        <v>2</v>
      </c>
      <c r="C284" s="33" t="s">
        <v>475</v>
      </c>
      <c r="D284" s="115">
        <v>1</v>
      </c>
      <c r="E284" s="115">
        <v>1966</v>
      </c>
      <c r="F284" s="115">
        <v>17</v>
      </c>
      <c r="G284" s="115">
        <v>0</v>
      </c>
      <c r="H284" s="115">
        <v>0</v>
      </c>
      <c r="I284" s="116">
        <v>166248</v>
      </c>
      <c r="J284" s="117"/>
      <c r="K284" s="1"/>
      <c r="L284" s="1"/>
      <c r="M284" s="1"/>
      <c r="N284" s="1"/>
      <c r="O284" s="1"/>
      <c r="P284" s="1"/>
      <c r="Q284" s="1"/>
      <c r="R284" s="1"/>
      <c r="S284" s="1"/>
    </row>
    <row r="285" spans="1:19" x14ac:dyDescent="0.2">
      <c r="A285" s="1"/>
      <c r="B285" s="115">
        <v>2</v>
      </c>
      <c r="C285" s="33" t="s">
        <v>447</v>
      </c>
      <c r="D285" s="115">
        <v>1</v>
      </c>
      <c r="E285" s="115">
        <v>1966</v>
      </c>
      <c r="F285" s="115">
        <v>2</v>
      </c>
      <c r="G285" s="115">
        <v>3</v>
      </c>
      <c r="H285" s="115">
        <v>0</v>
      </c>
      <c r="I285" s="116">
        <v>0</v>
      </c>
      <c r="J285" s="117"/>
      <c r="K285" s="1"/>
      <c r="L285" s="1"/>
      <c r="M285" s="1"/>
      <c r="N285" s="1"/>
      <c r="O285" s="1"/>
      <c r="P285" s="1"/>
      <c r="Q285" s="1"/>
      <c r="R285" s="1"/>
      <c r="S285" s="1"/>
    </row>
    <row r="286" spans="1:19" x14ac:dyDescent="0.2">
      <c r="A286" s="1"/>
      <c r="B286" s="115">
        <v>4</v>
      </c>
      <c r="C286" s="33" t="s">
        <v>457</v>
      </c>
      <c r="D286" s="115">
        <v>1</v>
      </c>
      <c r="E286" s="115">
        <v>1966</v>
      </c>
      <c r="F286" s="115">
        <v>5</v>
      </c>
      <c r="G286" s="115">
        <v>0</v>
      </c>
      <c r="H286" s="115">
        <v>0</v>
      </c>
      <c r="I286" s="116">
        <v>18587</v>
      </c>
      <c r="J286" s="117"/>
      <c r="K286" s="1"/>
      <c r="L286" s="1"/>
      <c r="M286" s="1"/>
      <c r="N286" s="1"/>
      <c r="O286" s="1"/>
      <c r="P286" s="1"/>
      <c r="Q286" s="1"/>
      <c r="R286" s="1"/>
      <c r="S286" s="1"/>
    </row>
    <row r="287" spans="1:19" x14ac:dyDescent="0.2">
      <c r="A287" s="1"/>
      <c r="B287" s="115">
        <v>4</v>
      </c>
      <c r="C287" s="33" t="s">
        <v>475</v>
      </c>
      <c r="D287" s="115">
        <v>1</v>
      </c>
      <c r="E287" s="115">
        <v>1966</v>
      </c>
      <c r="F287" s="115">
        <v>17</v>
      </c>
      <c r="G287" s="115">
        <v>0</v>
      </c>
      <c r="H287" s="115">
        <v>0</v>
      </c>
      <c r="I287" s="116">
        <v>184408</v>
      </c>
      <c r="J287" s="117"/>
      <c r="K287" s="1"/>
      <c r="L287" s="1"/>
      <c r="M287" s="1"/>
      <c r="N287" s="1"/>
      <c r="O287" s="1"/>
      <c r="P287" s="1"/>
      <c r="Q287" s="1"/>
      <c r="R287" s="1"/>
      <c r="S287" s="1"/>
    </row>
    <row r="288" spans="1:19" x14ac:dyDescent="0.2">
      <c r="A288" s="1"/>
      <c r="B288" s="115">
        <v>4</v>
      </c>
      <c r="C288" s="33" t="s">
        <v>447</v>
      </c>
      <c r="D288" s="115">
        <v>1</v>
      </c>
      <c r="E288" s="115">
        <v>1966</v>
      </c>
      <c r="F288" s="115">
        <v>2</v>
      </c>
      <c r="G288" s="115">
        <v>2</v>
      </c>
      <c r="H288" s="115">
        <v>0</v>
      </c>
      <c r="I288" s="116">
        <v>245677</v>
      </c>
      <c r="J288" s="117"/>
      <c r="K288" s="1"/>
      <c r="L288" s="1"/>
      <c r="M288" s="1"/>
      <c r="N288" s="1"/>
      <c r="O288" s="1"/>
      <c r="P288" s="1"/>
      <c r="Q288" s="1"/>
      <c r="R288" s="1"/>
      <c r="S288" s="1"/>
    </row>
    <row r="289" spans="1:19" x14ac:dyDescent="0.2">
      <c r="A289" s="1"/>
      <c r="B289" s="115">
        <v>4</v>
      </c>
      <c r="C289" s="33" t="s">
        <v>447</v>
      </c>
      <c r="D289" s="115">
        <v>1</v>
      </c>
      <c r="E289" s="115">
        <v>1966</v>
      </c>
      <c r="F289" s="115">
        <v>2</v>
      </c>
      <c r="G289" s="115">
        <v>1</v>
      </c>
      <c r="H289" s="115">
        <v>0</v>
      </c>
      <c r="I289" s="116">
        <v>0</v>
      </c>
      <c r="J289" s="117"/>
      <c r="K289" s="1"/>
      <c r="L289" s="1"/>
      <c r="M289" s="1"/>
      <c r="N289" s="1"/>
      <c r="O289" s="1"/>
      <c r="P289" s="1"/>
      <c r="Q289" s="1"/>
      <c r="R289" s="1"/>
      <c r="S289" s="1"/>
    </row>
    <row r="290" spans="1:19" x14ac:dyDescent="0.2">
      <c r="A290" s="1"/>
      <c r="B290" s="115">
        <v>3</v>
      </c>
      <c r="C290" s="33" t="s">
        <v>457</v>
      </c>
      <c r="D290" s="115">
        <v>1</v>
      </c>
      <c r="E290" s="115">
        <v>1966</v>
      </c>
      <c r="F290" s="115">
        <v>5</v>
      </c>
      <c r="G290" s="115">
        <v>0</v>
      </c>
      <c r="H290" s="115">
        <v>0</v>
      </c>
      <c r="I290" s="116">
        <v>15859</v>
      </c>
      <c r="J290" s="117"/>
      <c r="K290" s="1"/>
      <c r="L290" s="1"/>
      <c r="M290" s="1"/>
      <c r="N290" s="1"/>
      <c r="O290" s="1"/>
      <c r="P290" s="1"/>
      <c r="Q290" s="1"/>
      <c r="R290" s="1"/>
      <c r="S290" s="1"/>
    </row>
    <row r="291" spans="1:19" x14ac:dyDescent="0.2">
      <c r="A291" s="1"/>
      <c r="B291" s="115">
        <v>3</v>
      </c>
      <c r="C291" s="33" t="s">
        <v>475</v>
      </c>
      <c r="D291" s="115">
        <v>1</v>
      </c>
      <c r="E291" s="115">
        <v>1966</v>
      </c>
      <c r="F291" s="115">
        <v>17</v>
      </c>
      <c r="G291" s="115">
        <v>0</v>
      </c>
      <c r="H291" s="115">
        <v>0</v>
      </c>
      <c r="I291" s="116">
        <v>171537</v>
      </c>
      <c r="J291" s="117"/>
      <c r="K291" s="1"/>
      <c r="L291" s="1"/>
      <c r="M291" s="1"/>
      <c r="N291" s="1"/>
      <c r="O291" s="1"/>
      <c r="P291" s="1"/>
      <c r="Q291" s="1"/>
      <c r="R291" s="1"/>
      <c r="S291" s="1"/>
    </row>
    <row r="292" spans="1:19" x14ac:dyDescent="0.2">
      <c r="A292" s="1"/>
      <c r="B292" s="115">
        <v>3</v>
      </c>
      <c r="C292" s="33" t="s">
        <v>447</v>
      </c>
      <c r="D292" s="115">
        <v>1</v>
      </c>
      <c r="E292" s="115">
        <v>1966</v>
      </c>
      <c r="F292" s="115">
        <v>2</v>
      </c>
      <c r="G292" s="115">
        <v>3</v>
      </c>
      <c r="H292" s="115">
        <v>0</v>
      </c>
      <c r="I292" s="116">
        <v>209853</v>
      </c>
      <c r="J292" s="117"/>
      <c r="K292" s="1"/>
      <c r="L292" s="1"/>
      <c r="M292" s="1"/>
      <c r="N292" s="1"/>
      <c r="O292" s="1"/>
      <c r="P292" s="1"/>
      <c r="Q292" s="1"/>
      <c r="R292" s="1"/>
      <c r="S292" s="1"/>
    </row>
    <row r="293" spans="1:19" x14ac:dyDescent="0.2">
      <c r="A293" s="1"/>
      <c r="B293" s="115">
        <v>3</v>
      </c>
      <c r="C293" s="33" t="s">
        <v>447</v>
      </c>
      <c r="D293" s="115">
        <v>1</v>
      </c>
      <c r="E293" s="115">
        <v>1966</v>
      </c>
      <c r="F293" s="115">
        <v>2</v>
      </c>
      <c r="G293" s="115">
        <v>2</v>
      </c>
      <c r="H293" s="115">
        <v>0</v>
      </c>
      <c r="I293" s="116">
        <v>0</v>
      </c>
      <c r="J293" s="117"/>
      <c r="K293" s="1"/>
      <c r="L293" s="1"/>
      <c r="M293" s="1"/>
      <c r="N293" s="1"/>
      <c r="O293" s="1"/>
      <c r="P293" s="1"/>
      <c r="Q293" s="1"/>
      <c r="R293" s="1"/>
      <c r="S293" s="1"/>
    </row>
    <row r="294" spans="1:19" x14ac:dyDescent="0.2">
      <c r="A294" s="1"/>
      <c r="B294" s="115">
        <v>5</v>
      </c>
      <c r="C294" s="33" t="s">
        <v>457</v>
      </c>
      <c r="D294" s="115">
        <v>1</v>
      </c>
      <c r="E294" s="115">
        <v>1966</v>
      </c>
      <c r="F294" s="115">
        <v>5</v>
      </c>
      <c r="G294" s="115">
        <v>0</v>
      </c>
      <c r="H294" s="115">
        <v>0</v>
      </c>
      <c r="I294" s="116">
        <v>16992</v>
      </c>
      <c r="J294" s="117"/>
      <c r="K294" s="1"/>
      <c r="L294" s="1"/>
      <c r="M294" s="1"/>
      <c r="N294" s="1"/>
      <c r="O294" s="1"/>
      <c r="P294" s="1"/>
      <c r="Q294" s="1"/>
      <c r="R294" s="1"/>
      <c r="S294" s="1"/>
    </row>
    <row r="295" spans="1:19" x14ac:dyDescent="0.2">
      <c r="A295" s="1"/>
      <c r="B295" s="115">
        <v>5</v>
      </c>
      <c r="C295" s="33" t="s">
        <v>475</v>
      </c>
      <c r="D295" s="115">
        <v>1</v>
      </c>
      <c r="E295" s="115">
        <v>1966</v>
      </c>
      <c r="F295" s="115">
        <v>17</v>
      </c>
      <c r="G295" s="115">
        <v>0</v>
      </c>
      <c r="H295" s="115">
        <v>0</v>
      </c>
      <c r="I295" s="116">
        <v>178774</v>
      </c>
      <c r="J295" s="117"/>
      <c r="K295" s="1"/>
      <c r="L295" s="1"/>
      <c r="M295" s="1"/>
      <c r="N295" s="1"/>
      <c r="O295" s="1"/>
      <c r="P295" s="1"/>
      <c r="Q295" s="1"/>
      <c r="R295" s="1"/>
      <c r="S295" s="1"/>
    </row>
    <row r="296" spans="1:19" x14ac:dyDescent="0.2">
      <c r="A296" s="1"/>
      <c r="B296" s="115">
        <v>5</v>
      </c>
      <c r="C296" s="33" t="s">
        <v>447</v>
      </c>
      <c r="D296" s="115">
        <v>1</v>
      </c>
      <c r="E296" s="115">
        <v>1966</v>
      </c>
      <c r="F296" s="115">
        <v>2</v>
      </c>
      <c r="G296" s="115">
        <v>2</v>
      </c>
      <c r="H296" s="115">
        <v>0</v>
      </c>
      <c r="I296" s="116">
        <v>220813</v>
      </c>
      <c r="J296" s="117"/>
      <c r="K296" s="1"/>
      <c r="L296" s="1"/>
      <c r="M296" s="1"/>
      <c r="N296" s="1"/>
      <c r="O296" s="1"/>
      <c r="P296" s="1"/>
      <c r="Q296" s="1"/>
      <c r="R296" s="1"/>
      <c r="S296" s="1"/>
    </row>
    <row r="297" spans="1:19" x14ac:dyDescent="0.2">
      <c r="A297" s="1"/>
      <c r="B297" s="115">
        <v>5</v>
      </c>
      <c r="C297" s="33" t="s">
        <v>447</v>
      </c>
      <c r="D297" s="115">
        <v>1</v>
      </c>
      <c r="E297" s="115">
        <v>1966</v>
      </c>
      <c r="F297" s="115">
        <v>2</v>
      </c>
      <c r="G297" s="115">
        <v>1</v>
      </c>
      <c r="H297" s="115">
        <v>0</v>
      </c>
      <c r="I297" s="116">
        <v>0</v>
      </c>
      <c r="J297" s="117"/>
      <c r="K297" s="1"/>
      <c r="L297" s="1"/>
      <c r="M297" s="1"/>
      <c r="N297" s="1"/>
      <c r="O297" s="1"/>
      <c r="P297" s="1"/>
      <c r="Q297" s="1"/>
      <c r="R297" s="1"/>
      <c r="S297" s="1"/>
    </row>
    <row r="298" spans="1:19" x14ac:dyDescent="0.2">
      <c r="A298" s="1"/>
      <c r="B298" s="115">
        <v>6</v>
      </c>
      <c r="C298" s="33" t="s">
        <v>463</v>
      </c>
      <c r="D298" s="115">
        <v>3</v>
      </c>
      <c r="E298" s="115">
        <v>1967</v>
      </c>
      <c r="F298" s="115">
        <v>6</v>
      </c>
      <c r="G298" s="115">
        <v>0</v>
      </c>
      <c r="H298" s="115">
        <v>0</v>
      </c>
      <c r="I298" s="116">
        <v>171503</v>
      </c>
      <c r="J298" s="117"/>
      <c r="K298" s="1"/>
      <c r="L298" s="1"/>
      <c r="M298" s="1"/>
      <c r="N298" s="1"/>
      <c r="O298" s="1"/>
      <c r="P298" s="1"/>
      <c r="Q298" s="1"/>
      <c r="R298" s="1"/>
      <c r="S298" s="1"/>
    </row>
    <row r="299" spans="1:19" x14ac:dyDescent="0.2">
      <c r="A299" s="1"/>
      <c r="B299" s="115">
        <v>1</v>
      </c>
      <c r="C299" s="33" t="s">
        <v>463</v>
      </c>
      <c r="D299" s="115">
        <v>3</v>
      </c>
      <c r="E299" s="115">
        <v>1967</v>
      </c>
      <c r="F299" s="115">
        <v>6</v>
      </c>
      <c r="G299" s="115">
        <v>0</v>
      </c>
      <c r="H299" s="115">
        <v>0</v>
      </c>
      <c r="I299" s="116">
        <v>173123</v>
      </c>
      <c r="J299" s="117"/>
      <c r="K299" s="1"/>
      <c r="L299" s="1"/>
      <c r="M299" s="1"/>
      <c r="N299" s="1"/>
      <c r="O299" s="1"/>
      <c r="P299" s="1"/>
      <c r="Q299" s="1"/>
      <c r="R299" s="1"/>
      <c r="S299" s="1"/>
    </row>
    <row r="300" spans="1:19" x14ac:dyDescent="0.2">
      <c r="A300" s="1"/>
      <c r="B300" s="115">
        <v>2</v>
      </c>
      <c r="C300" s="33" t="s">
        <v>463</v>
      </c>
      <c r="D300" s="115">
        <v>3</v>
      </c>
      <c r="E300" s="115">
        <v>1967</v>
      </c>
      <c r="F300" s="115">
        <v>6</v>
      </c>
      <c r="G300" s="115">
        <v>0</v>
      </c>
      <c r="H300" s="115">
        <v>0</v>
      </c>
      <c r="I300" s="116">
        <v>160269</v>
      </c>
      <c r="J300" s="117"/>
      <c r="K300" s="1"/>
      <c r="L300" s="1"/>
      <c r="M300" s="1"/>
      <c r="N300" s="1"/>
      <c r="O300" s="1"/>
      <c r="P300" s="1"/>
      <c r="Q300" s="1"/>
      <c r="R300" s="1"/>
      <c r="S300" s="1"/>
    </row>
    <row r="301" spans="1:19" x14ac:dyDescent="0.2">
      <c r="A301" s="1"/>
      <c r="B301" s="115">
        <v>4</v>
      </c>
      <c r="C301" s="33" t="s">
        <v>463</v>
      </c>
      <c r="D301" s="115">
        <v>3</v>
      </c>
      <c r="E301" s="115">
        <v>1967</v>
      </c>
      <c r="F301" s="115">
        <v>6</v>
      </c>
      <c r="G301" s="115">
        <v>0</v>
      </c>
      <c r="H301" s="115">
        <v>0</v>
      </c>
      <c r="I301" s="116">
        <v>173450</v>
      </c>
      <c r="J301" s="117"/>
      <c r="K301" s="1"/>
      <c r="L301" s="1"/>
      <c r="M301" s="1"/>
      <c r="N301" s="1"/>
      <c r="O301" s="1"/>
      <c r="P301" s="1"/>
      <c r="Q301" s="1"/>
      <c r="R301" s="1"/>
      <c r="S301" s="1"/>
    </row>
    <row r="302" spans="1:19" x14ac:dyDescent="0.2">
      <c r="A302" s="1"/>
      <c r="B302" s="115">
        <v>3</v>
      </c>
      <c r="C302" s="33" t="s">
        <v>463</v>
      </c>
      <c r="D302" s="115">
        <v>3</v>
      </c>
      <c r="E302" s="115">
        <v>1967</v>
      </c>
      <c r="F302" s="115">
        <v>6</v>
      </c>
      <c r="G302" s="115">
        <v>0</v>
      </c>
      <c r="H302" s="115">
        <v>0</v>
      </c>
      <c r="I302" s="116">
        <v>178688</v>
      </c>
      <c r="J302" s="117"/>
      <c r="K302" s="1"/>
      <c r="L302" s="1"/>
      <c r="M302" s="1"/>
      <c r="N302" s="1"/>
      <c r="O302" s="1"/>
      <c r="P302" s="1"/>
      <c r="Q302" s="1"/>
      <c r="R302" s="1"/>
      <c r="S302" s="1"/>
    </row>
    <row r="303" spans="1:19" x14ac:dyDescent="0.2">
      <c r="A303" s="1"/>
      <c r="B303" s="115">
        <v>5</v>
      </c>
      <c r="C303" s="33" t="s">
        <v>463</v>
      </c>
      <c r="D303" s="115">
        <v>3</v>
      </c>
      <c r="E303" s="115">
        <v>1967</v>
      </c>
      <c r="F303" s="115">
        <v>6</v>
      </c>
      <c r="G303" s="115">
        <v>0</v>
      </c>
      <c r="H303" s="115">
        <v>0</v>
      </c>
      <c r="I303" s="116">
        <v>173088</v>
      </c>
      <c r="J303" s="117"/>
      <c r="K303" s="1"/>
      <c r="L303" s="1"/>
      <c r="M303" s="1"/>
      <c r="N303" s="1"/>
      <c r="O303" s="1"/>
      <c r="P303" s="1"/>
      <c r="Q303" s="1"/>
      <c r="R303" s="1"/>
      <c r="S303" s="1"/>
    </row>
    <row r="304" spans="1:19" x14ac:dyDescent="0.2">
      <c r="A304" s="1"/>
      <c r="B304" s="115">
        <v>3</v>
      </c>
      <c r="C304" s="33" t="s">
        <v>449</v>
      </c>
      <c r="D304" s="115">
        <v>3</v>
      </c>
      <c r="E304" s="115">
        <v>1968</v>
      </c>
      <c r="F304" s="115">
        <v>1</v>
      </c>
      <c r="G304" s="115">
        <v>0</v>
      </c>
      <c r="H304" s="115">
        <v>0</v>
      </c>
      <c r="I304" s="116">
        <v>739099</v>
      </c>
      <c r="J304" s="117"/>
      <c r="K304" s="1"/>
      <c r="L304" s="1"/>
      <c r="M304" s="1"/>
      <c r="N304" s="1"/>
      <c r="O304" s="1"/>
      <c r="P304" s="1"/>
      <c r="Q304" s="1"/>
      <c r="R304" s="1"/>
      <c r="S304" s="1"/>
    </row>
    <row r="305" spans="1:19" x14ac:dyDescent="0.2">
      <c r="A305" s="1"/>
      <c r="B305" s="115">
        <v>1</v>
      </c>
      <c r="C305" s="33" t="s">
        <v>476</v>
      </c>
      <c r="D305" s="115">
        <v>1</v>
      </c>
      <c r="E305" s="115">
        <v>1968</v>
      </c>
      <c r="F305" s="115">
        <v>5</v>
      </c>
      <c r="G305" s="115">
        <v>0</v>
      </c>
      <c r="H305" s="115">
        <v>0</v>
      </c>
      <c r="I305" s="116">
        <v>248621</v>
      </c>
      <c r="J305" s="117"/>
      <c r="K305" s="1"/>
      <c r="L305" s="1"/>
      <c r="M305" s="1"/>
      <c r="N305" s="1"/>
      <c r="O305" s="1"/>
      <c r="P305" s="1"/>
      <c r="Q305" s="1"/>
      <c r="R305" s="1"/>
      <c r="S305" s="1"/>
    </row>
    <row r="306" spans="1:19" x14ac:dyDescent="0.2">
      <c r="A306" s="1"/>
      <c r="B306" s="115">
        <v>2</v>
      </c>
      <c r="C306" s="33" t="s">
        <v>476</v>
      </c>
      <c r="D306" s="115">
        <v>1</v>
      </c>
      <c r="E306" s="115">
        <v>1968</v>
      </c>
      <c r="F306" s="115">
        <v>5</v>
      </c>
      <c r="G306" s="115">
        <v>0</v>
      </c>
      <c r="H306" s="115">
        <v>0</v>
      </c>
      <c r="I306" s="116">
        <v>240051</v>
      </c>
      <c r="J306" s="117"/>
      <c r="K306" s="1"/>
      <c r="L306" s="1"/>
      <c r="M306" s="1"/>
      <c r="N306" s="1"/>
      <c r="O306" s="1"/>
      <c r="P306" s="1"/>
      <c r="Q306" s="1"/>
      <c r="R306" s="1"/>
      <c r="S306" s="1"/>
    </row>
    <row r="307" spans="1:19" x14ac:dyDescent="0.2">
      <c r="A307" s="1"/>
      <c r="B307" s="115">
        <v>6</v>
      </c>
      <c r="C307" s="33" t="s">
        <v>476</v>
      </c>
      <c r="D307" s="115">
        <v>1</v>
      </c>
      <c r="E307" s="115">
        <v>1968</v>
      </c>
      <c r="F307" s="115">
        <v>5</v>
      </c>
      <c r="G307" s="115">
        <v>0</v>
      </c>
      <c r="H307" s="115">
        <v>0</v>
      </c>
      <c r="I307" s="116">
        <v>268708</v>
      </c>
      <c r="J307" s="117"/>
      <c r="K307" s="1"/>
      <c r="L307" s="1"/>
      <c r="M307" s="1"/>
      <c r="N307" s="1"/>
      <c r="O307" s="1"/>
      <c r="P307" s="1"/>
      <c r="Q307" s="1"/>
      <c r="R307" s="1"/>
      <c r="S307" s="1"/>
    </row>
    <row r="308" spans="1:19" x14ac:dyDescent="0.2">
      <c r="A308" s="1"/>
      <c r="B308" s="115">
        <v>3</v>
      </c>
      <c r="C308" s="33" t="s">
        <v>476</v>
      </c>
      <c r="D308" s="115">
        <v>1</v>
      </c>
      <c r="E308" s="115">
        <v>1968</v>
      </c>
      <c r="F308" s="115">
        <v>5</v>
      </c>
      <c r="G308" s="115">
        <v>0</v>
      </c>
      <c r="H308" s="115">
        <v>0</v>
      </c>
      <c r="I308" s="116">
        <v>254862</v>
      </c>
      <c r="J308" s="117"/>
      <c r="K308" s="1"/>
      <c r="L308" s="1"/>
      <c r="M308" s="1"/>
      <c r="N308" s="1"/>
      <c r="O308" s="1"/>
      <c r="P308" s="1"/>
      <c r="Q308" s="1"/>
      <c r="R308" s="1"/>
      <c r="S308" s="1"/>
    </row>
    <row r="309" spans="1:19" x14ac:dyDescent="0.2">
      <c r="A309" s="1"/>
      <c r="B309" s="115">
        <v>5</v>
      </c>
      <c r="C309" s="33" t="s">
        <v>476</v>
      </c>
      <c r="D309" s="115">
        <v>1</v>
      </c>
      <c r="E309" s="115">
        <v>1968</v>
      </c>
      <c r="F309" s="115">
        <v>5</v>
      </c>
      <c r="G309" s="115">
        <v>0</v>
      </c>
      <c r="H309" s="115">
        <v>0</v>
      </c>
      <c r="I309" s="116">
        <v>241537</v>
      </c>
      <c r="J309" s="117"/>
      <c r="K309" s="1"/>
      <c r="L309" s="1"/>
      <c r="M309" s="1"/>
      <c r="N309" s="1"/>
      <c r="O309" s="1"/>
      <c r="P309" s="1"/>
      <c r="Q309" s="1"/>
      <c r="R309" s="1"/>
      <c r="S309" s="1"/>
    </row>
    <row r="310" spans="1:19" x14ac:dyDescent="0.2">
      <c r="A310" s="1"/>
      <c r="B310" s="115">
        <v>6</v>
      </c>
      <c r="C310" s="33" t="s">
        <v>447</v>
      </c>
      <c r="D310" s="115">
        <v>1</v>
      </c>
      <c r="E310" s="115">
        <v>1969</v>
      </c>
      <c r="F310" s="115">
        <v>3</v>
      </c>
      <c r="G310" s="115">
        <v>0</v>
      </c>
      <c r="H310" s="115">
        <v>0</v>
      </c>
      <c r="I310" s="116">
        <v>160592</v>
      </c>
      <c r="J310" s="117"/>
      <c r="K310" s="1"/>
      <c r="L310" s="1"/>
      <c r="M310" s="1"/>
      <c r="N310" s="1"/>
      <c r="O310" s="1"/>
      <c r="P310" s="1"/>
      <c r="Q310" s="1"/>
      <c r="R310" s="1"/>
      <c r="S310" s="1"/>
    </row>
    <row r="311" spans="1:19" x14ac:dyDescent="0.2">
      <c r="A311" s="1"/>
      <c r="B311" s="115">
        <v>1</v>
      </c>
      <c r="C311" s="33" t="s">
        <v>447</v>
      </c>
      <c r="D311" s="115">
        <v>1</v>
      </c>
      <c r="E311" s="115">
        <v>1969</v>
      </c>
      <c r="F311" s="115">
        <v>3</v>
      </c>
      <c r="G311" s="115">
        <v>0</v>
      </c>
      <c r="H311" s="115">
        <v>0</v>
      </c>
      <c r="I311" s="116">
        <v>154200</v>
      </c>
      <c r="J311" s="117"/>
      <c r="K311" s="1"/>
      <c r="L311" s="1"/>
      <c r="M311" s="1"/>
      <c r="N311" s="1"/>
      <c r="O311" s="1"/>
      <c r="P311" s="1"/>
      <c r="Q311" s="1"/>
      <c r="R311" s="1"/>
      <c r="S311" s="1"/>
    </row>
    <row r="312" spans="1:19" x14ac:dyDescent="0.2">
      <c r="A312" s="1"/>
      <c r="B312" s="115">
        <v>1</v>
      </c>
      <c r="C312" s="33" t="s">
        <v>463</v>
      </c>
      <c r="D312" s="115">
        <v>3</v>
      </c>
      <c r="E312" s="115">
        <v>1969</v>
      </c>
      <c r="F312" s="115">
        <v>1</v>
      </c>
      <c r="G312" s="115">
        <v>0</v>
      </c>
      <c r="H312" s="115">
        <v>0</v>
      </c>
      <c r="I312" s="116">
        <v>776272</v>
      </c>
      <c r="J312" s="117"/>
      <c r="K312" s="1"/>
      <c r="L312" s="1"/>
      <c r="M312" s="1"/>
      <c r="N312" s="1"/>
      <c r="O312" s="1"/>
      <c r="P312" s="1"/>
      <c r="Q312" s="1"/>
      <c r="R312" s="1"/>
      <c r="S312" s="1"/>
    </row>
    <row r="313" spans="1:19" x14ac:dyDescent="0.2">
      <c r="A313" s="1"/>
      <c r="B313" s="115">
        <v>2</v>
      </c>
      <c r="C313" s="33" t="s">
        <v>447</v>
      </c>
      <c r="D313" s="115">
        <v>1</v>
      </c>
      <c r="E313" s="115">
        <v>1969</v>
      </c>
      <c r="F313" s="115">
        <v>3</v>
      </c>
      <c r="G313" s="115">
        <v>0</v>
      </c>
      <c r="H313" s="115">
        <v>0</v>
      </c>
      <c r="I313" s="116">
        <v>179732</v>
      </c>
      <c r="J313" s="117"/>
      <c r="K313" s="1"/>
      <c r="L313" s="1"/>
      <c r="M313" s="1"/>
      <c r="N313" s="1"/>
      <c r="O313" s="1"/>
      <c r="P313" s="1"/>
      <c r="Q313" s="1"/>
      <c r="R313" s="1"/>
      <c r="S313" s="1"/>
    </row>
    <row r="314" spans="1:19" x14ac:dyDescent="0.2">
      <c r="A314" s="1"/>
      <c r="B314" s="115">
        <v>4</v>
      </c>
      <c r="C314" s="33" t="s">
        <v>447</v>
      </c>
      <c r="D314" s="115">
        <v>1</v>
      </c>
      <c r="E314" s="115">
        <v>1969</v>
      </c>
      <c r="F314" s="115">
        <v>3</v>
      </c>
      <c r="G314" s="115">
        <v>11</v>
      </c>
      <c r="H314" s="115">
        <v>0</v>
      </c>
      <c r="I314" s="116">
        <v>155482</v>
      </c>
      <c r="J314" s="117"/>
      <c r="K314" s="1"/>
      <c r="L314" s="1"/>
      <c r="M314" s="1"/>
      <c r="N314" s="1"/>
      <c r="O314" s="1"/>
      <c r="P314" s="1"/>
      <c r="Q314" s="1"/>
      <c r="R314" s="1"/>
      <c r="S314" s="1"/>
    </row>
    <row r="315" spans="1:19" x14ac:dyDescent="0.2">
      <c r="A315" s="1"/>
      <c r="B315" s="115">
        <v>4</v>
      </c>
      <c r="C315" s="33" t="s">
        <v>477</v>
      </c>
      <c r="D315" s="115">
        <v>4</v>
      </c>
      <c r="E315" s="115">
        <v>1969</v>
      </c>
      <c r="F315" s="115">
        <v>1</v>
      </c>
      <c r="G315" s="115">
        <v>2</v>
      </c>
      <c r="H315" s="115">
        <v>2</v>
      </c>
      <c r="I315" s="116">
        <v>29617</v>
      </c>
      <c r="J315" s="117"/>
      <c r="K315" s="1"/>
      <c r="L315" s="1"/>
      <c r="M315" s="1"/>
      <c r="N315" s="1"/>
      <c r="O315" s="1"/>
      <c r="P315" s="1"/>
      <c r="Q315" s="1"/>
      <c r="R315" s="1"/>
      <c r="S315" s="1"/>
    </row>
    <row r="316" spans="1:19" x14ac:dyDescent="0.2">
      <c r="A316" s="1"/>
      <c r="B316" s="115">
        <v>3</v>
      </c>
      <c r="C316" s="33" t="s">
        <v>447</v>
      </c>
      <c r="D316" s="115">
        <v>1</v>
      </c>
      <c r="E316" s="115">
        <v>1969</v>
      </c>
      <c r="F316" s="115">
        <v>3</v>
      </c>
      <c r="G316" s="115">
        <v>0</v>
      </c>
      <c r="H316" s="115">
        <v>0</v>
      </c>
      <c r="I316" s="116">
        <v>160474</v>
      </c>
      <c r="J316" s="117"/>
      <c r="K316" s="1"/>
      <c r="L316" s="1"/>
      <c r="M316" s="1"/>
      <c r="N316" s="1"/>
      <c r="O316" s="1"/>
      <c r="P316" s="1"/>
      <c r="Q316" s="1"/>
      <c r="R316" s="1"/>
      <c r="S316" s="1"/>
    </row>
    <row r="317" spans="1:19" x14ac:dyDescent="0.2">
      <c r="A317" s="1"/>
      <c r="B317" s="115">
        <v>3</v>
      </c>
      <c r="C317" s="33" t="s">
        <v>477</v>
      </c>
      <c r="D317" s="115">
        <v>4</v>
      </c>
      <c r="E317" s="115">
        <v>1969</v>
      </c>
      <c r="F317" s="115">
        <v>1</v>
      </c>
      <c r="G317" s="115">
        <v>1</v>
      </c>
      <c r="H317" s="115">
        <v>1</v>
      </c>
      <c r="I317" s="116">
        <v>30790</v>
      </c>
      <c r="J317" s="117"/>
      <c r="K317" s="1"/>
      <c r="L317" s="1"/>
      <c r="M317" s="1"/>
      <c r="N317" s="1"/>
      <c r="O317" s="1"/>
      <c r="P317" s="1"/>
      <c r="Q317" s="1"/>
      <c r="R317" s="1"/>
      <c r="S317" s="1"/>
    </row>
    <row r="318" spans="1:19" x14ac:dyDescent="0.2">
      <c r="A318" s="1"/>
      <c r="B318" s="115">
        <v>5</v>
      </c>
      <c r="C318" s="33" t="s">
        <v>447</v>
      </c>
      <c r="D318" s="115">
        <v>1</v>
      </c>
      <c r="E318" s="115">
        <v>1969</v>
      </c>
      <c r="F318" s="115">
        <v>3</v>
      </c>
      <c r="G318" s="115">
        <v>0</v>
      </c>
      <c r="H318" s="115">
        <v>0</v>
      </c>
      <c r="I318" s="116">
        <v>158871</v>
      </c>
      <c r="J318" s="117"/>
      <c r="K318" s="1"/>
      <c r="L318" s="1"/>
      <c r="M318" s="1"/>
      <c r="N318" s="1"/>
      <c r="O318" s="1"/>
      <c r="P318" s="1"/>
      <c r="Q318" s="1"/>
      <c r="R318" s="1"/>
      <c r="S318" s="1"/>
    </row>
    <row r="319" spans="1:19" x14ac:dyDescent="0.2">
      <c r="A319" s="1"/>
      <c r="B319" s="115">
        <v>5</v>
      </c>
      <c r="C319" s="33" t="s">
        <v>477</v>
      </c>
      <c r="D319" s="115">
        <v>4</v>
      </c>
      <c r="E319" s="115">
        <v>1969</v>
      </c>
      <c r="F319" s="115">
        <v>1</v>
      </c>
      <c r="G319" s="115">
        <v>2</v>
      </c>
      <c r="H319" s="115">
        <v>2</v>
      </c>
      <c r="I319" s="116">
        <v>33736</v>
      </c>
      <c r="J319" s="117"/>
      <c r="K319" s="1"/>
      <c r="L319" s="1"/>
      <c r="M319" s="1"/>
      <c r="N319" s="1"/>
      <c r="O319" s="1"/>
      <c r="P319" s="1"/>
      <c r="Q319" s="1"/>
      <c r="R319" s="1"/>
      <c r="S319" s="1"/>
    </row>
    <row r="320" spans="1:19" x14ac:dyDescent="0.2">
      <c r="A320" s="1"/>
      <c r="B320" s="115">
        <v>1</v>
      </c>
      <c r="C320" s="33" t="s">
        <v>449</v>
      </c>
      <c r="D320" s="115">
        <v>3</v>
      </c>
      <c r="E320" s="115">
        <v>1970</v>
      </c>
      <c r="F320" s="115">
        <v>1</v>
      </c>
      <c r="G320" s="115">
        <v>0</v>
      </c>
      <c r="H320" s="115">
        <v>0</v>
      </c>
      <c r="I320" s="116">
        <v>788082</v>
      </c>
      <c r="J320" s="117"/>
      <c r="K320" s="1"/>
      <c r="L320" s="1"/>
      <c r="M320" s="1"/>
      <c r="N320" s="1"/>
      <c r="O320" s="1"/>
      <c r="P320" s="1"/>
      <c r="Q320" s="1"/>
      <c r="R320" s="1"/>
      <c r="S320" s="1"/>
    </row>
    <row r="321" spans="1:19" x14ac:dyDescent="0.2">
      <c r="A321" s="1"/>
      <c r="B321" s="115">
        <v>2</v>
      </c>
      <c r="C321" s="33" t="s">
        <v>465</v>
      </c>
      <c r="D321" s="115">
        <v>3</v>
      </c>
      <c r="E321" s="115">
        <v>1970</v>
      </c>
      <c r="F321" s="115">
        <v>2</v>
      </c>
      <c r="G321" s="115">
        <v>0</v>
      </c>
      <c r="H321" s="115">
        <v>0</v>
      </c>
      <c r="I321" s="116">
        <v>0</v>
      </c>
      <c r="J321" s="117"/>
      <c r="K321" s="1"/>
      <c r="L321" s="1"/>
      <c r="M321" s="1"/>
      <c r="N321" s="1"/>
      <c r="O321" s="1"/>
      <c r="P321" s="1"/>
      <c r="Q321" s="1"/>
      <c r="R321" s="1"/>
      <c r="S321" s="1"/>
    </row>
    <row r="322" spans="1:19" x14ac:dyDescent="0.2">
      <c r="A322" s="1"/>
      <c r="B322" s="115">
        <v>2</v>
      </c>
      <c r="C322" s="33" t="s">
        <v>478</v>
      </c>
      <c r="D322" s="115">
        <v>4</v>
      </c>
      <c r="E322" s="115">
        <v>1970</v>
      </c>
      <c r="F322" s="115">
        <v>1</v>
      </c>
      <c r="G322" s="115">
        <v>0</v>
      </c>
      <c r="H322" s="115">
        <v>0</v>
      </c>
      <c r="I322" s="116">
        <v>1127301</v>
      </c>
      <c r="J322" s="117"/>
      <c r="K322" s="1"/>
      <c r="L322" s="1"/>
      <c r="M322" s="1"/>
      <c r="N322" s="1"/>
      <c r="O322" s="1"/>
      <c r="P322" s="1"/>
      <c r="Q322" s="1"/>
      <c r="R322" s="1"/>
      <c r="S322" s="1"/>
    </row>
    <row r="323" spans="1:19" x14ac:dyDescent="0.2">
      <c r="A323" s="1"/>
      <c r="B323" s="115">
        <v>5</v>
      </c>
      <c r="C323" s="33" t="s">
        <v>461</v>
      </c>
      <c r="D323" s="115">
        <v>2</v>
      </c>
      <c r="E323" s="115">
        <v>1970</v>
      </c>
      <c r="F323" s="115">
        <v>1</v>
      </c>
      <c r="G323" s="115">
        <v>0</v>
      </c>
      <c r="H323" s="115">
        <v>2</v>
      </c>
      <c r="I323" s="116">
        <v>163687</v>
      </c>
      <c r="J323" s="117"/>
      <c r="K323" s="1"/>
      <c r="L323" s="1"/>
      <c r="M323" s="1"/>
      <c r="N323" s="1"/>
      <c r="O323" s="1"/>
      <c r="P323" s="1"/>
      <c r="Q323" s="1"/>
      <c r="R323" s="1"/>
      <c r="S323" s="1"/>
    </row>
    <row r="324" spans="1:19" x14ac:dyDescent="0.2">
      <c r="A324" s="1"/>
      <c r="B324" s="115">
        <v>6</v>
      </c>
      <c r="C324" s="33" t="s">
        <v>479</v>
      </c>
      <c r="D324" s="115">
        <v>4</v>
      </c>
      <c r="E324" s="115">
        <v>1971</v>
      </c>
      <c r="F324" s="115">
        <v>1</v>
      </c>
      <c r="G324" s="115">
        <v>0</v>
      </c>
      <c r="H324" s="115">
        <v>0</v>
      </c>
      <c r="I324" s="116">
        <v>157375</v>
      </c>
      <c r="J324" s="117"/>
      <c r="K324" s="1"/>
      <c r="L324" s="1"/>
      <c r="M324" s="1"/>
      <c r="N324" s="1"/>
      <c r="O324" s="1"/>
      <c r="P324" s="1"/>
      <c r="Q324" s="1"/>
      <c r="R324" s="1"/>
      <c r="S324" s="1"/>
    </row>
    <row r="325" spans="1:19" x14ac:dyDescent="0.2">
      <c r="A325" s="1"/>
      <c r="B325" s="115">
        <v>1</v>
      </c>
      <c r="C325" s="33" t="s">
        <v>447</v>
      </c>
      <c r="D325" s="115">
        <v>1</v>
      </c>
      <c r="E325" s="115">
        <v>1971</v>
      </c>
      <c r="F325" s="115">
        <v>1</v>
      </c>
      <c r="G325" s="115">
        <v>4</v>
      </c>
      <c r="H325" s="115">
        <v>8</v>
      </c>
      <c r="I325" s="116">
        <v>459526</v>
      </c>
      <c r="J325" s="117"/>
      <c r="K325" s="1"/>
      <c r="L325" s="1"/>
      <c r="M325" s="1"/>
      <c r="N325" s="1"/>
      <c r="O325" s="1"/>
      <c r="P325" s="1"/>
      <c r="Q325" s="1"/>
      <c r="R325" s="1"/>
      <c r="S325" s="1"/>
    </row>
    <row r="326" spans="1:19" x14ac:dyDescent="0.2">
      <c r="A326" s="1"/>
      <c r="B326" s="115">
        <v>1</v>
      </c>
      <c r="C326" s="33" t="s">
        <v>479</v>
      </c>
      <c r="D326" s="115">
        <v>4</v>
      </c>
      <c r="E326" s="115">
        <v>1971</v>
      </c>
      <c r="F326" s="115">
        <v>1</v>
      </c>
      <c r="G326" s="115">
        <v>0</v>
      </c>
      <c r="H326" s="115">
        <v>0</v>
      </c>
      <c r="I326" s="116">
        <v>170400</v>
      </c>
      <c r="J326" s="117"/>
      <c r="K326" s="1"/>
      <c r="L326" s="1"/>
      <c r="M326" s="1"/>
      <c r="N326" s="1"/>
      <c r="O326" s="1"/>
      <c r="P326" s="1"/>
      <c r="Q326" s="1"/>
      <c r="R326" s="1"/>
      <c r="S326" s="1"/>
    </row>
    <row r="327" spans="1:19" x14ac:dyDescent="0.2">
      <c r="A327" s="1"/>
      <c r="B327" s="115">
        <v>2</v>
      </c>
      <c r="C327" s="33" t="s">
        <v>479</v>
      </c>
      <c r="D327" s="115">
        <v>4</v>
      </c>
      <c r="E327" s="115">
        <v>1971</v>
      </c>
      <c r="F327" s="115">
        <v>1</v>
      </c>
      <c r="G327" s="115">
        <v>0</v>
      </c>
      <c r="H327" s="115">
        <v>0</v>
      </c>
      <c r="I327" s="116">
        <v>181479</v>
      </c>
      <c r="J327" s="117"/>
      <c r="K327" s="1"/>
      <c r="L327" s="1"/>
      <c r="M327" s="1"/>
      <c r="N327" s="1"/>
      <c r="O327" s="1"/>
      <c r="P327" s="1"/>
      <c r="Q327" s="1"/>
      <c r="R327" s="1"/>
      <c r="S327" s="1"/>
    </row>
    <row r="328" spans="1:19" x14ac:dyDescent="0.2">
      <c r="A328" s="1"/>
      <c r="B328" s="115">
        <v>2</v>
      </c>
      <c r="C328" s="33" t="s">
        <v>462</v>
      </c>
      <c r="D328" s="115">
        <v>3</v>
      </c>
      <c r="E328" s="115">
        <v>1971</v>
      </c>
      <c r="F328" s="115">
        <v>4</v>
      </c>
      <c r="G328" s="115">
        <v>0</v>
      </c>
      <c r="H328" s="115">
        <v>0</v>
      </c>
      <c r="I328" s="116">
        <v>1058006</v>
      </c>
      <c r="J328" s="117"/>
      <c r="K328" s="1"/>
      <c r="L328" s="1"/>
      <c r="M328" s="1"/>
      <c r="N328" s="1"/>
      <c r="O328" s="1"/>
      <c r="P328" s="1"/>
      <c r="Q328" s="1"/>
      <c r="R328" s="1"/>
      <c r="S328" s="1"/>
    </row>
    <row r="329" spans="1:19" x14ac:dyDescent="0.2">
      <c r="A329" s="1"/>
      <c r="B329" s="115">
        <v>4</v>
      </c>
      <c r="C329" s="33" t="s">
        <v>465</v>
      </c>
      <c r="D329" s="115">
        <v>2</v>
      </c>
      <c r="E329" s="115">
        <v>1971</v>
      </c>
      <c r="F329" s="115">
        <v>1</v>
      </c>
      <c r="G329" s="115">
        <v>0</v>
      </c>
      <c r="H329" s="115">
        <v>0</v>
      </c>
      <c r="I329" s="116">
        <v>1348604</v>
      </c>
      <c r="J329" s="117"/>
      <c r="K329" s="1"/>
      <c r="L329" s="1"/>
      <c r="M329" s="1"/>
      <c r="N329" s="1"/>
      <c r="O329" s="1"/>
      <c r="P329" s="1"/>
      <c r="Q329" s="1"/>
      <c r="R329" s="1"/>
      <c r="S329" s="1"/>
    </row>
    <row r="330" spans="1:19" x14ac:dyDescent="0.2">
      <c r="A330" s="1"/>
      <c r="B330" s="115">
        <v>4</v>
      </c>
      <c r="C330" s="33" t="s">
        <v>479</v>
      </c>
      <c r="D330" s="115">
        <v>4</v>
      </c>
      <c r="E330" s="115">
        <v>1971</v>
      </c>
      <c r="F330" s="115">
        <v>1</v>
      </c>
      <c r="G330" s="115">
        <v>0</v>
      </c>
      <c r="H330" s="115">
        <v>0</v>
      </c>
      <c r="I330" s="116">
        <v>183012</v>
      </c>
      <c r="J330" s="117"/>
      <c r="K330" s="1"/>
      <c r="L330" s="1"/>
      <c r="M330" s="1"/>
      <c r="N330" s="1"/>
      <c r="O330" s="1"/>
      <c r="P330" s="1"/>
      <c r="Q330" s="1"/>
      <c r="R330" s="1"/>
      <c r="S330" s="1"/>
    </row>
    <row r="331" spans="1:19" x14ac:dyDescent="0.2">
      <c r="A331" s="1"/>
      <c r="B331" s="115">
        <v>3</v>
      </c>
      <c r="C331" s="33" t="s">
        <v>465</v>
      </c>
      <c r="D331" s="115">
        <v>2</v>
      </c>
      <c r="E331" s="115">
        <v>1971</v>
      </c>
      <c r="F331" s="115">
        <v>1</v>
      </c>
      <c r="G331" s="115">
        <v>0</v>
      </c>
      <c r="H331" s="115">
        <v>0</v>
      </c>
      <c r="I331" s="116">
        <v>63657</v>
      </c>
      <c r="J331" s="117"/>
      <c r="K331" s="1"/>
      <c r="L331" s="1"/>
      <c r="M331" s="1"/>
      <c r="N331" s="1"/>
      <c r="O331" s="1"/>
      <c r="P331" s="1"/>
      <c r="Q331" s="1"/>
      <c r="R331" s="1"/>
      <c r="S331" s="1"/>
    </row>
    <row r="332" spans="1:19" x14ac:dyDescent="0.2">
      <c r="A332" s="1"/>
      <c r="B332" s="115">
        <v>3</v>
      </c>
      <c r="C332" s="33" t="s">
        <v>463</v>
      </c>
      <c r="D332" s="115">
        <v>3</v>
      </c>
      <c r="E332" s="115">
        <v>1971</v>
      </c>
      <c r="F332" s="115">
        <v>1</v>
      </c>
      <c r="G332" s="115">
        <v>0</v>
      </c>
      <c r="H332" s="115">
        <v>0</v>
      </c>
      <c r="I332" s="116">
        <v>718412</v>
      </c>
      <c r="J332" s="117"/>
      <c r="K332" s="1"/>
      <c r="L332" s="1"/>
      <c r="M332" s="1"/>
      <c r="N332" s="1"/>
      <c r="O332" s="1"/>
      <c r="P332" s="1"/>
      <c r="Q332" s="1"/>
      <c r="R332" s="1"/>
      <c r="S332" s="1"/>
    </row>
    <row r="333" spans="1:19" x14ac:dyDescent="0.2">
      <c r="A333" s="1"/>
      <c r="B333" s="115">
        <v>3</v>
      </c>
      <c r="C333" s="33" t="s">
        <v>479</v>
      </c>
      <c r="D333" s="115">
        <v>4</v>
      </c>
      <c r="E333" s="115">
        <v>1971</v>
      </c>
      <c r="F333" s="115">
        <v>1</v>
      </c>
      <c r="G333" s="115">
        <v>0</v>
      </c>
      <c r="H333" s="115">
        <v>12</v>
      </c>
      <c r="I333" s="116">
        <v>173622</v>
      </c>
      <c r="J333" s="117"/>
      <c r="K333" s="1"/>
      <c r="L333" s="1"/>
      <c r="M333" s="1"/>
      <c r="N333" s="1"/>
      <c r="O333" s="1"/>
      <c r="P333" s="1"/>
      <c r="Q333" s="1"/>
      <c r="R333" s="1"/>
      <c r="S333" s="1"/>
    </row>
    <row r="334" spans="1:19" x14ac:dyDescent="0.2">
      <c r="A334" s="1"/>
      <c r="B334" s="115">
        <v>5</v>
      </c>
      <c r="C334" s="33" t="s">
        <v>465</v>
      </c>
      <c r="D334" s="115">
        <v>2</v>
      </c>
      <c r="E334" s="115">
        <v>1971</v>
      </c>
      <c r="F334" s="115">
        <v>1</v>
      </c>
      <c r="G334" s="115">
        <v>0</v>
      </c>
      <c r="H334" s="115">
        <v>33</v>
      </c>
      <c r="I334" s="116">
        <v>60750</v>
      </c>
      <c r="J334" s="117"/>
      <c r="K334" s="1"/>
      <c r="L334" s="1"/>
      <c r="M334" s="1"/>
      <c r="N334" s="1"/>
      <c r="O334" s="1"/>
      <c r="P334" s="1"/>
      <c r="Q334" s="1"/>
      <c r="R334" s="1"/>
      <c r="S334" s="1"/>
    </row>
    <row r="335" spans="1:19" x14ac:dyDescent="0.2">
      <c r="A335" s="1"/>
      <c r="B335" s="115">
        <v>5</v>
      </c>
      <c r="C335" s="33" t="s">
        <v>479</v>
      </c>
      <c r="D335" s="115">
        <v>4</v>
      </c>
      <c r="E335" s="115">
        <v>1971</v>
      </c>
      <c r="F335" s="115">
        <v>1</v>
      </c>
      <c r="G335" s="115">
        <v>0</v>
      </c>
      <c r="H335" s="115">
        <v>0</v>
      </c>
      <c r="I335" s="116">
        <v>176293</v>
      </c>
      <c r="J335" s="117"/>
      <c r="K335" s="1"/>
      <c r="L335" s="1"/>
      <c r="M335" s="1"/>
      <c r="N335" s="1"/>
      <c r="O335" s="1"/>
      <c r="P335" s="1"/>
      <c r="Q335" s="1"/>
      <c r="R335" s="1"/>
      <c r="S335" s="1"/>
    </row>
    <row r="336" spans="1:19" x14ac:dyDescent="0.2">
      <c r="A336" s="1"/>
      <c r="B336" s="115">
        <v>6</v>
      </c>
      <c r="C336" s="33" t="s">
        <v>447</v>
      </c>
      <c r="D336" s="115">
        <v>2</v>
      </c>
      <c r="E336" s="115">
        <v>1972</v>
      </c>
      <c r="F336" s="115">
        <v>30</v>
      </c>
      <c r="G336" s="115">
        <v>0</v>
      </c>
      <c r="H336" s="115">
        <v>0</v>
      </c>
      <c r="I336" s="116">
        <v>0</v>
      </c>
      <c r="J336" s="117"/>
      <c r="K336" s="1"/>
      <c r="L336" s="1"/>
      <c r="M336" s="1"/>
      <c r="N336" s="1"/>
      <c r="O336" s="1"/>
      <c r="P336" s="1"/>
      <c r="Q336" s="1"/>
      <c r="R336" s="1"/>
      <c r="S336" s="1"/>
    </row>
    <row r="337" spans="1:19" x14ac:dyDescent="0.2">
      <c r="A337" s="1"/>
      <c r="B337" s="115">
        <v>6</v>
      </c>
      <c r="C337" s="33" t="s">
        <v>462</v>
      </c>
      <c r="D337" s="115">
        <v>2</v>
      </c>
      <c r="E337" s="115">
        <v>1972</v>
      </c>
      <c r="F337" s="115">
        <v>2</v>
      </c>
      <c r="G337" s="115">
        <v>0</v>
      </c>
      <c r="H337" s="115">
        <v>0</v>
      </c>
      <c r="I337" s="116">
        <v>1777</v>
      </c>
      <c r="J337" s="117"/>
      <c r="K337" s="1"/>
      <c r="L337" s="1"/>
      <c r="M337" s="1"/>
      <c r="N337" s="1"/>
      <c r="O337" s="1"/>
      <c r="P337" s="1"/>
      <c r="Q337" s="1"/>
      <c r="R337" s="1"/>
      <c r="S337" s="1"/>
    </row>
    <row r="338" spans="1:19" x14ac:dyDescent="0.2">
      <c r="A338" s="1"/>
      <c r="B338" s="115">
        <v>1</v>
      </c>
      <c r="C338" s="33" t="s">
        <v>447</v>
      </c>
      <c r="D338" s="115">
        <v>2</v>
      </c>
      <c r="E338" s="115">
        <v>1972</v>
      </c>
      <c r="F338" s="115">
        <v>30</v>
      </c>
      <c r="G338" s="115">
        <v>0</v>
      </c>
      <c r="H338" s="115">
        <v>0</v>
      </c>
      <c r="I338" s="116">
        <v>0</v>
      </c>
      <c r="J338" s="117"/>
      <c r="K338" s="1"/>
      <c r="L338" s="1"/>
      <c r="M338" s="1"/>
      <c r="N338" s="1"/>
      <c r="O338" s="1"/>
      <c r="P338" s="1"/>
      <c r="Q338" s="1"/>
      <c r="R338" s="1"/>
      <c r="S338" s="1"/>
    </row>
    <row r="339" spans="1:19" x14ac:dyDescent="0.2">
      <c r="A339" s="1"/>
      <c r="B339" s="115">
        <v>1</v>
      </c>
      <c r="C339" s="33" t="s">
        <v>462</v>
      </c>
      <c r="D339" s="115">
        <v>2</v>
      </c>
      <c r="E339" s="115">
        <v>1972</v>
      </c>
      <c r="F339" s="115">
        <v>2</v>
      </c>
      <c r="G339" s="115">
        <v>0</v>
      </c>
      <c r="H339" s="115">
        <v>0</v>
      </c>
      <c r="I339" s="116">
        <v>1694</v>
      </c>
      <c r="J339" s="117"/>
      <c r="K339" s="1"/>
      <c r="L339" s="1"/>
      <c r="M339" s="1"/>
      <c r="N339" s="1"/>
      <c r="O339" s="1"/>
      <c r="P339" s="1"/>
      <c r="Q339" s="1"/>
      <c r="R339" s="1"/>
      <c r="S339" s="1"/>
    </row>
    <row r="340" spans="1:19" x14ac:dyDescent="0.2">
      <c r="A340" s="1"/>
      <c r="B340" s="115">
        <v>1</v>
      </c>
      <c r="C340" s="33" t="s">
        <v>480</v>
      </c>
      <c r="D340" s="115">
        <v>3</v>
      </c>
      <c r="E340" s="115">
        <v>1972</v>
      </c>
      <c r="F340" s="115">
        <v>1</v>
      </c>
      <c r="G340" s="115">
        <v>0</v>
      </c>
      <c r="H340" s="115">
        <v>0</v>
      </c>
      <c r="I340" s="116">
        <v>752811</v>
      </c>
      <c r="J340" s="117"/>
      <c r="K340" s="1"/>
      <c r="L340" s="1"/>
      <c r="M340" s="1"/>
      <c r="N340" s="1"/>
      <c r="O340" s="1"/>
      <c r="P340" s="1"/>
      <c r="Q340" s="1"/>
      <c r="R340" s="1"/>
      <c r="S340" s="1"/>
    </row>
    <row r="341" spans="1:19" x14ac:dyDescent="0.2">
      <c r="A341" s="1"/>
      <c r="B341" s="115">
        <v>2</v>
      </c>
      <c r="C341" s="33" t="s">
        <v>447</v>
      </c>
      <c r="D341" s="115">
        <v>2</v>
      </c>
      <c r="E341" s="115">
        <v>1972</v>
      </c>
      <c r="F341" s="115">
        <v>30</v>
      </c>
      <c r="G341" s="115">
        <v>0</v>
      </c>
      <c r="H341" s="115">
        <v>0</v>
      </c>
      <c r="I341" s="116">
        <v>0</v>
      </c>
      <c r="J341" s="117"/>
      <c r="K341" s="1"/>
      <c r="L341" s="1"/>
      <c r="M341" s="1"/>
      <c r="N341" s="1"/>
      <c r="O341" s="1"/>
      <c r="P341" s="1"/>
      <c r="Q341" s="1"/>
      <c r="R341" s="1"/>
      <c r="S341" s="1"/>
    </row>
    <row r="342" spans="1:19" x14ac:dyDescent="0.2">
      <c r="A342" s="1"/>
      <c r="B342" s="115">
        <v>2</v>
      </c>
      <c r="C342" s="33" t="s">
        <v>462</v>
      </c>
      <c r="D342" s="115">
        <v>2</v>
      </c>
      <c r="E342" s="115">
        <v>1972</v>
      </c>
      <c r="F342" s="115">
        <v>2</v>
      </c>
      <c r="G342" s="115">
        <v>0</v>
      </c>
      <c r="H342" s="115">
        <v>0</v>
      </c>
      <c r="I342" s="116">
        <v>1574</v>
      </c>
      <c r="J342" s="117"/>
      <c r="K342" s="1"/>
      <c r="L342" s="1"/>
      <c r="M342" s="1"/>
      <c r="N342" s="1"/>
      <c r="O342" s="1"/>
      <c r="P342" s="1"/>
      <c r="Q342" s="1"/>
      <c r="R342" s="1"/>
      <c r="S342" s="1"/>
    </row>
    <row r="343" spans="1:19" x14ac:dyDescent="0.2">
      <c r="A343" s="1"/>
      <c r="B343" s="115">
        <v>4</v>
      </c>
      <c r="C343" s="33" t="s">
        <v>447</v>
      </c>
      <c r="D343" s="115">
        <v>2</v>
      </c>
      <c r="E343" s="115">
        <v>1972</v>
      </c>
      <c r="F343" s="115">
        <v>30</v>
      </c>
      <c r="G343" s="115">
        <v>0</v>
      </c>
      <c r="H343" s="115">
        <v>0</v>
      </c>
      <c r="I343" s="116">
        <v>0</v>
      </c>
      <c r="J343" s="117"/>
      <c r="K343" s="1"/>
      <c r="L343" s="1"/>
      <c r="M343" s="1"/>
      <c r="N343" s="1"/>
      <c r="O343" s="1"/>
      <c r="P343" s="1"/>
      <c r="Q343" s="1"/>
      <c r="R343" s="1"/>
      <c r="S343" s="1"/>
    </row>
    <row r="344" spans="1:19" x14ac:dyDescent="0.2">
      <c r="A344" s="1"/>
      <c r="B344" s="115">
        <v>4</v>
      </c>
      <c r="C344" s="33" t="s">
        <v>462</v>
      </c>
      <c r="D344" s="115">
        <v>2</v>
      </c>
      <c r="E344" s="115">
        <v>1972</v>
      </c>
      <c r="F344" s="115">
        <v>2</v>
      </c>
      <c r="G344" s="115">
        <v>0</v>
      </c>
      <c r="H344" s="115">
        <v>0</v>
      </c>
      <c r="I344" s="116">
        <v>1598</v>
      </c>
      <c r="J344" s="117"/>
      <c r="K344" s="1"/>
      <c r="L344" s="1"/>
      <c r="M344" s="1"/>
      <c r="N344" s="1"/>
      <c r="O344" s="1"/>
      <c r="P344" s="1"/>
      <c r="Q344" s="1"/>
      <c r="R344" s="1"/>
      <c r="S344" s="1"/>
    </row>
    <row r="345" spans="1:19" x14ac:dyDescent="0.2">
      <c r="A345" s="1"/>
      <c r="B345" s="115">
        <v>3</v>
      </c>
      <c r="C345" s="33" t="s">
        <v>447</v>
      </c>
      <c r="D345" s="115">
        <v>2</v>
      </c>
      <c r="E345" s="115">
        <v>1972</v>
      </c>
      <c r="F345" s="115">
        <v>30</v>
      </c>
      <c r="G345" s="115">
        <v>0</v>
      </c>
      <c r="H345" s="115">
        <v>0</v>
      </c>
      <c r="I345" s="116">
        <v>0</v>
      </c>
      <c r="J345" s="117"/>
      <c r="K345" s="1"/>
      <c r="L345" s="1"/>
      <c r="M345" s="1"/>
      <c r="N345" s="1"/>
      <c r="O345" s="1"/>
      <c r="P345" s="1"/>
      <c r="Q345" s="1"/>
      <c r="R345" s="1"/>
      <c r="S345" s="1"/>
    </row>
    <row r="346" spans="1:19" x14ac:dyDescent="0.2">
      <c r="A346" s="1"/>
      <c r="B346" s="115">
        <v>3</v>
      </c>
      <c r="C346" s="33" t="s">
        <v>462</v>
      </c>
      <c r="D346" s="115">
        <v>2</v>
      </c>
      <c r="E346" s="115">
        <v>1972</v>
      </c>
      <c r="F346" s="115">
        <v>2</v>
      </c>
      <c r="G346" s="115">
        <v>0</v>
      </c>
      <c r="H346" s="115">
        <v>0</v>
      </c>
      <c r="I346" s="116">
        <v>1552</v>
      </c>
      <c r="J346" s="117"/>
      <c r="K346" s="1"/>
      <c r="L346" s="1"/>
      <c r="M346" s="1"/>
      <c r="N346" s="1"/>
      <c r="O346" s="1"/>
      <c r="P346" s="1"/>
      <c r="Q346" s="1"/>
      <c r="R346" s="1"/>
      <c r="S346" s="1"/>
    </row>
    <row r="347" spans="1:19" x14ac:dyDescent="0.2">
      <c r="A347" s="1"/>
      <c r="B347" s="115">
        <v>5</v>
      </c>
      <c r="C347" s="33" t="s">
        <v>447</v>
      </c>
      <c r="D347" s="115">
        <v>2</v>
      </c>
      <c r="E347" s="115">
        <v>1972</v>
      </c>
      <c r="F347" s="115">
        <v>30</v>
      </c>
      <c r="G347" s="115">
        <v>0</v>
      </c>
      <c r="H347" s="115">
        <v>0</v>
      </c>
      <c r="I347" s="116">
        <v>0</v>
      </c>
      <c r="J347" s="117"/>
      <c r="K347" s="1"/>
      <c r="L347" s="1"/>
      <c r="M347" s="1"/>
      <c r="N347" s="1"/>
      <c r="O347" s="1"/>
      <c r="P347" s="1"/>
      <c r="Q347" s="1"/>
      <c r="R347" s="1"/>
      <c r="S347" s="1"/>
    </row>
    <row r="348" spans="1:19" x14ac:dyDescent="0.2">
      <c r="A348" s="1"/>
      <c r="B348" s="115">
        <v>5</v>
      </c>
      <c r="C348" s="33" t="s">
        <v>462</v>
      </c>
      <c r="D348" s="115">
        <v>2</v>
      </c>
      <c r="E348" s="115">
        <v>1972</v>
      </c>
      <c r="F348" s="115">
        <v>2</v>
      </c>
      <c r="G348" s="115">
        <v>0</v>
      </c>
      <c r="H348" s="115">
        <v>0</v>
      </c>
      <c r="I348" s="116">
        <v>1626</v>
      </c>
      <c r="J348" s="117"/>
      <c r="K348" s="1"/>
      <c r="L348" s="1"/>
      <c r="M348" s="1"/>
      <c r="N348" s="1"/>
      <c r="O348" s="1"/>
      <c r="P348" s="1"/>
      <c r="Q348" s="1"/>
      <c r="R348" s="1"/>
      <c r="S348" s="1"/>
    </row>
    <row r="349" spans="1:19" x14ac:dyDescent="0.2">
      <c r="A349" s="1"/>
      <c r="B349" s="115">
        <v>6</v>
      </c>
      <c r="C349" s="33" t="s">
        <v>447</v>
      </c>
      <c r="D349" s="115">
        <v>1</v>
      </c>
      <c r="E349" s="115">
        <v>1973</v>
      </c>
      <c r="F349" s="115">
        <v>2</v>
      </c>
      <c r="G349" s="115">
        <v>0</v>
      </c>
      <c r="H349" s="115">
        <v>0</v>
      </c>
      <c r="I349" s="116">
        <v>160114</v>
      </c>
      <c r="J349" s="117"/>
      <c r="K349" s="1"/>
      <c r="L349" s="1"/>
      <c r="M349" s="1"/>
      <c r="N349" s="1"/>
      <c r="O349" s="1"/>
      <c r="P349" s="1"/>
      <c r="Q349" s="1"/>
      <c r="R349" s="1"/>
      <c r="S349" s="1"/>
    </row>
    <row r="350" spans="1:19" x14ac:dyDescent="0.2">
      <c r="A350" s="1"/>
      <c r="B350" s="115">
        <v>6</v>
      </c>
      <c r="C350" s="33" t="s">
        <v>457</v>
      </c>
      <c r="D350" s="115">
        <v>1</v>
      </c>
      <c r="E350" s="115">
        <v>1973</v>
      </c>
      <c r="F350" s="115">
        <v>1</v>
      </c>
      <c r="G350" s="115">
        <v>0</v>
      </c>
      <c r="H350" s="115">
        <v>0</v>
      </c>
      <c r="I350" s="116">
        <v>15894</v>
      </c>
      <c r="J350" s="117"/>
      <c r="K350" s="1"/>
      <c r="L350" s="1"/>
      <c r="M350" s="1"/>
      <c r="N350" s="1"/>
      <c r="O350" s="1"/>
      <c r="P350" s="1"/>
      <c r="Q350" s="1"/>
      <c r="R350" s="1"/>
      <c r="S350" s="1"/>
    </row>
    <row r="351" spans="1:19" x14ac:dyDescent="0.2">
      <c r="A351" s="1"/>
      <c r="B351" s="115">
        <v>6</v>
      </c>
      <c r="C351" s="33" t="s">
        <v>447</v>
      </c>
      <c r="D351" s="115">
        <v>1</v>
      </c>
      <c r="E351" s="115">
        <v>1973</v>
      </c>
      <c r="F351" s="115">
        <v>2</v>
      </c>
      <c r="G351" s="115">
        <v>3</v>
      </c>
      <c r="H351" s="115">
        <v>0</v>
      </c>
      <c r="I351" s="116">
        <v>1882757</v>
      </c>
      <c r="J351" s="117"/>
      <c r="K351" s="1"/>
      <c r="L351" s="1"/>
      <c r="M351" s="1"/>
      <c r="N351" s="1"/>
      <c r="O351" s="1"/>
      <c r="P351" s="1"/>
      <c r="Q351" s="1"/>
      <c r="R351" s="1"/>
      <c r="S351" s="1"/>
    </row>
    <row r="352" spans="1:19" x14ac:dyDescent="0.2">
      <c r="A352" s="1"/>
      <c r="B352" s="115">
        <v>1</v>
      </c>
      <c r="C352" s="33" t="s">
        <v>447</v>
      </c>
      <c r="D352" s="115">
        <v>1</v>
      </c>
      <c r="E352" s="115">
        <v>1973</v>
      </c>
      <c r="F352" s="115">
        <v>2</v>
      </c>
      <c r="G352" s="115">
        <v>0</v>
      </c>
      <c r="H352" s="115">
        <v>0</v>
      </c>
      <c r="I352" s="116">
        <v>166558</v>
      </c>
      <c r="J352" s="117"/>
      <c r="K352" s="1"/>
      <c r="L352" s="1"/>
      <c r="M352" s="1"/>
      <c r="N352" s="1"/>
      <c r="O352" s="1"/>
      <c r="P352" s="1"/>
      <c r="Q352" s="1"/>
      <c r="R352" s="1"/>
      <c r="S352" s="1"/>
    </row>
    <row r="353" spans="1:19" x14ac:dyDescent="0.2">
      <c r="A353" s="1"/>
      <c r="B353" s="115">
        <v>1</v>
      </c>
      <c r="C353" s="33" t="s">
        <v>457</v>
      </c>
      <c r="D353" s="115">
        <v>1</v>
      </c>
      <c r="E353" s="115">
        <v>1973</v>
      </c>
      <c r="F353" s="115">
        <v>1</v>
      </c>
      <c r="G353" s="115">
        <v>0</v>
      </c>
      <c r="H353" s="115">
        <v>0</v>
      </c>
      <c r="I353" s="116">
        <v>16026</v>
      </c>
      <c r="J353" s="117"/>
      <c r="K353" s="1"/>
      <c r="L353" s="1"/>
      <c r="M353" s="1"/>
      <c r="N353" s="1"/>
      <c r="O353" s="1"/>
      <c r="P353" s="1"/>
      <c r="Q353" s="1"/>
      <c r="R353" s="1"/>
      <c r="S353" s="1"/>
    </row>
    <row r="354" spans="1:19" x14ac:dyDescent="0.2">
      <c r="A354" s="1"/>
      <c r="B354" s="115">
        <v>1</v>
      </c>
      <c r="C354" s="33" t="s">
        <v>447</v>
      </c>
      <c r="D354" s="115">
        <v>1</v>
      </c>
      <c r="E354" s="115">
        <v>1973</v>
      </c>
      <c r="F354" s="115">
        <v>2</v>
      </c>
      <c r="G354" s="115">
        <v>2</v>
      </c>
      <c r="H354" s="115">
        <v>0</v>
      </c>
      <c r="I354" s="116">
        <v>1692878</v>
      </c>
      <c r="J354" s="117"/>
      <c r="K354" s="1"/>
      <c r="L354" s="1"/>
      <c r="M354" s="1"/>
      <c r="N354" s="1"/>
      <c r="O354" s="1"/>
      <c r="P354" s="1"/>
      <c r="Q354" s="1"/>
      <c r="R354" s="1"/>
      <c r="S354" s="1"/>
    </row>
    <row r="355" spans="1:19" x14ac:dyDescent="0.2">
      <c r="A355" s="1"/>
      <c r="B355" s="115">
        <v>1</v>
      </c>
      <c r="C355" s="33" t="s">
        <v>468</v>
      </c>
      <c r="D355" s="115">
        <v>2</v>
      </c>
      <c r="E355" s="115">
        <v>1973</v>
      </c>
      <c r="F355" s="115">
        <v>1</v>
      </c>
      <c r="G355" s="115">
        <v>0</v>
      </c>
      <c r="H355" s="115">
        <v>0</v>
      </c>
      <c r="I355" s="116">
        <v>3488</v>
      </c>
      <c r="J355" s="117"/>
      <c r="K355" s="1"/>
      <c r="L355" s="1"/>
      <c r="M355" s="1"/>
      <c r="N355" s="1"/>
      <c r="O355" s="1"/>
      <c r="P355" s="1"/>
      <c r="Q355" s="1"/>
      <c r="R355" s="1"/>
      <c r="S355" s="1"/>
    </row>
    <row r="356" spans="1:19" x14ac:dyDescent="0.2">
      <c r="A356" s="1"/>
      <c r="B356" s="115">
        <v>1</v>
      </c>
      <c r="C356" s="33" t="s">
        <v>447</v>
      </c>
      <c r="D356" s="115">
        <v>2</v>
      </c>
      <c r="E356" s="115">
        <v>1973</v>
      </c>
      <c r="F356" s="115">
        <v>2</v>
      </c>
      <c r="G356" s="115">
        <v>0</v>
      </c>
      <c r="H356" s="115">
        <v>0</v>
      </c>
      <c r="I356" s="116">
        <v>0</v>
      </c>
      <c r="J356" s="117"/>
      <c r="K356" s="1"/>
      <c r="L356" s="1"/>
      <c r="M356" s="1"/>
      <c r="N356" s="1"/>
      <c r="O356" s="1"/>
      <c r="P356" s="1"/>
      <c r="Q356" s="1"/>
      <c r="R356" s="1"/>
      <c r="S356" s="1"/>
    </row>
    <row r="357" spans="1:19" x14ac:dyDescent="0.2">
      <c r="A357" s="1"/>
      <c r="B357" s="115">
        <v>2</v>
      </c>
      <c r="C357" s="33" t="s">
        <v>447</v>
      </c>
      <c r="D357" s="115">
        <v>1</v>
      </c>
      <c r="E357" s="115">
        <v>1973</v>
      </c>
      <c r="F357" s="115">
        <v>2</v>
      </c>
      <c r="G357" s="115">
        <v>0</v>
      </c>
      <c r="H357" s="115">
        <v>0</v>
      </c>
      <c r="I357" s="116">
        <v>165335</v>
      </c>
      <c r="J357" s="117"/>
      <c r="K357" s="1"/>
      <c r="L357" s="1"/>
      <c r="M357" s="1"/>
      <c r="N357" s="1"/>
      <c r="O357" s="1"/>
      <c r="P357" s="1"/>
      <c r="Q357" s="1"/>
      <c r="R357" s="1"/>
      <c r="S357" s="1"/>
    </row>
    <row r="358" spans="1:19" x14ac:dyDescent="0.2">
      <c r="A358" s="1"/>
      <c r="B358" s="115">
        <v>2</v>
      </c>
      <c r="C358" s="33" t="s">
        <v>457</v>
      </c>
      <c r="D358" s="115">
        <v>1</v>
      </c>
      <c r="E358" s="115">
        <v>1973</v>
      </c>
      <c r="F358" s="115">
        <v>1</v>
      </c>
      <c r="G358" s="115">
        <v>0</v>
      </c>
      <c r="H358" s="115">
        <v>0</v>
      </c>
      <c r="I358" s="116">
        <v>16173</v>
      </c>
      <c r="J358" s="117"/>
      <c r="K358" s="1"/>
      <c r="L358" s="1"/>
      <c r="M358" s="1"/>
      <c r="N358" s="1"/>
      <c r="O358" s="1"/>
      <c r="P358" s="1"/>
      <c r="Q358" s="1"/>
      <c r="R358" s="1"/>
      <c r="S358" s="1"/>
    </row>
    <row r="359" spans="1:19" x14ac:dyDescent="0.2">
      <c r="A359" s="1"/>
      <c r="B359" s="115">
        <v>2</v>
      </c>
      <c r="C359" s="33" t="s">
        <v>447</v>
      </c>
      <c r="D359" s="115">
        <v>1</v>
      </c>
      <c r="E359" s="115">
        <v>1973</v>
      </c>
      <c r="F359" s="115">
        <v>2</v>
      </c>
      <c r="G359" s="115">
        <v>2</v>
      </c>
      <c r="H359" s="115">
        <v>0</v>
      </c>
      <c r="I359" s="116">
        <v>1778513</v>
      </c>
      <c r="J359" s="117"/>
      <c r="K359" s="1"/>
      <c r="L359" s="1"/>
      <c r="M359" s="1"/>
      <c r="N359" s="1"/>
      <c r="O359" s="1"/>
      <c r="P359" s="1"/>
      <c r="Q359" s="1"/>
      <c r="R359" s="1"/>
      <c r="S359" s="1"/>
    </row>
    <row r="360" spans="1:19" x14ac:dyDescent="0.2">
      <c r="A360" s="1"/>
      <c r="B360" s="115">
        <v>2</v>
      </c>
      <c r="C360" s="33" t="s">
        <v>468</v>
      </c>
      <c r="D360" s="115">
        <v>2</v>
      </c>
      <c r="E360" s="115">
        <v>1973</v>
      </c>
      <c r="F360" s="115">
        <v>1</v>
      </c>
      <c r="G360" s="115">
        <v>0</v>
      </c>
      <c r="H360" s="115">
        <v>0</v>
      </c>
      <c r="I360" s="116">
        <v>4072</v>
      </c>
      <c r="J360" s="117"/>
      <c r="K360" s="1"/>
      <c r="L360" s="1"/>
      <c r="M360" s="1"/>
      <c r="N360" s="1"/>
      <c r="O360" s="1"/>
      <c r="P360" s="1"/>
      <c r="Q360" s="1"/>
      <c r="R360" s="1"/>
      <c r="S360" s="1"/>
    </row>
    <row r="361" spans="1:19" x14ac:dyDescent="0.2">
      <c r="A361" s="1"/>
      <c r="B361" s="115">
        <v>4</v>
      </c>
      <c r="C361" s="33" t="s">
        <v>447</v>
      </c>
      <c r="D361" s="115">
        <v>1</v>
      </c>
      <c r="E361" s="115">
        <v>1973</v>
      </c>
      <c r="F361" s="115">
        <v>2</v>
      </c>
      <c r="G361" s="115">
        <v>0</v>
      </c>
      <c r="H361" s="115">
        <v>0</v>
      </c>
      <c r="I361" s="116">
        <v>182513</v>
      </c>
      <c r="J361" s="117"/>
      <c r="K361" s="1"/>
      <c r="L361" s="1"/>
      <c r="M361" s="1"/>
      <c r="N361" s="1"/>
      <c r="O361" s="1"/>
      <c r="P361" s="1"/>
      <c r="Q361" s="1"/>
      <c r="R361" s="1"/>
      <c r="S361" s="1"/>
    </row>
    <row r="362" spans="1:19" x14ac:dyDescent="0.2">
      <c r="A362" s="1"/>
      <c r="B362" s="115">
        <v>4</v>
      </c>
      <c r="C362" s="33" t="s">
        <v>457</v>
      </c>
      <c r="D362" s="115">
        <v>1</v>
      </c>
      <c r="E362" s="115">
        <v>1973</v>
      </c>
      <c r="F362" s="115">
        <v>1</v>
      </c>
      <c r="G362" s="115">
        <v>0</v>
      </c>
      <c r="H362" s="115">
        <v>0</v>
      </c>
      <c r="I362" s="116">
        <v>16841</v>
      </c>
      <c r="J362" s="117"/>
      <c r="K362" s="1"/>
      <c r="L362" s="1"/>
      <c r="M362" s="1"/>
      <c r="N362" s="1"/>
      <c r="O362" s="1"/>
      <c r="P362" s="1"/>
      <c r="Q362" s="1"/>
      <c r="R362" s="1"/>
      <c r="S362" s="1"/>
    </row>
    <row r="363" spans="1:19" x14ac:dyDescent="0.2">
      <c r="A363" s="1"/>
      <c r="B363" s="115">
        <v>4</v>
      </c>
      <c r="C363" s="33" t="s">
        <v>447</v>
      </c>
      <c r="D363" s="115">
        <v>1</v>
      </c>
      <c r="E363" s="115">
        <v>1973</v>
      </c>
      <c r="F363" s="115">
        <v>2</v>
      </c>
      <c r="G363" s="115">
        <v>2</v>
      </c>
      <c r="H363" s="115">
        <v>0</v>
      </c>
      <c r="I363" s="116">
        <v>1769898</v>
      </c>
      <c r="J363" s="117"/>
      <c r="K363" s="1"/>
      <c r="L363" s="1"/>
      <c r="M363" s="1"/>
      <c r="N363" s="1"/>
      <c r="O363" s="1"/>
      <c r="P363" s="1"/>
      <c r="Q363" s="1"/>
      <c r="R363" s="1"/>
      <c r="S363" s="1"/>
    </row>
    <row r="364" spans="1:19" x14ac:dyDescent="0.2">
      <c r="A364" s="1"/>
      <c r="B364" s="115">
        <v>3</v>
      </c>
      <c r="C364" s="33" t="s">
        <v>447</v>
      </c>
      <c r="D364" s="115">
        <v>1</v>
      </c>
      <c r="E364" s="115">
        <v>1973</v>
      </c>
      <c r="F364" s="115">
        <v>2</v>
      </c>
      <c r="G364" s="115">
        <v>0</v>
      </c>
      <c r="H364" s="115">
        <v>0</v>
      </c>
      <c r="I364" s="116">
        <v>186475</v>
      </c>
      <c r="J364" s="117"/>
      <c r="K364" s="1"/>
      <c r="L364" s="1"/>
      <c r="M364" s="1"/>
      <c r="N364" s="1"/>
      <c r="O364" s="1"/>
      <c r="P364" s="1"/>
      <c r="Q364" s="1"/>
      <c r="R364" s="1"/>
      <c r="S364" s="1"/>
    </row>
    <row r="365" spans="1:19" x14ac:dyDescent="0.2">
      <c r="A365" s="1"/>
      <c r="B365" s="115">
        <v>3</v>
      </c>
      <c r="C365" s="33" t="s">
        <v>457</v>
      </c>
      <c r="D365" s="115">
        <v>1</v>
      </c>
      <c r="E365" s="115">
        <v>1973</v>
      </c>
      <c r="F365" s="115">
        <v>1</v>
      </c>
      <c r="G365" s="115">
        <v>0</v>
      </c>
      <c r="H365" s="115">
        <v>0</v>
      </c>
      <c r="I365" s="116">
        <v>15541</v>
      </c>
      <c r="J365" s="117"/>
      <c r="K365" s="1"/>
      <c r="L365" s="1"/>
      <c r="M365" s="1"/>
      <c r="N365" s="1"/>
      <c r="O365" s="1"/>
      <c r="P365" s="1"/>
      <c r="Q365" s="1"/>
      <c r="R365" s="1"/>
      <c r="S365" s="1"/>
    </row>
    <row r="366" spans="1:19" x14ac:dyDescent="0.2">
      <c r="A366" s="1"/>
      <c r="B366" s="115">
        <v>3</v>
      </c>
      <c r="C366" s="33" t="s">
        <v>447</v>
      </c>
      <c r="D366" s="115">
        <v>1</v>
      </c>
      <c r="E366" s="115">
        <v>1973</v>
      </c>
      <c r="F366" s="115">
        <v>2</v>
      </c>
      <c r="G366" s="115">
        <v>3</v>
      </c>
      <c r="H366" s="115">
        <v>0</v>
      </c>
      <c r="I366" s="116">
        <v>1700977</v>
      </c>
      <c r="J366" s="117"/>
      <c r="K366" s="1"/>
      <c r="L366" s="1"/>
      <c r="M366" s="1"/>
      <c r="N366" s="1"/>
      <c r="O366" s="1"/>
      <c r="P366" s="1"/>
      <c r="Q366" s="1"/>
      <c r="R366" s="1"/>
      <c r="S366" s="1"/>
    </row>
    <row r="367" spans="1:19" x14ac:dyDescent="0.2">
      <c r="A367" s="1"/>
      <c r="B367" s="115">
        <v>5</v>
      </c>
      <c r="C367" s="33" t="s">
        <v>447</v>
      </c>
      <c r="D367" s="115">
        <v>1</v>
      </c>
      <c r="E367" s="115">
        <v>1973</v>
      </c>
      <c r="F367" s="115">
        <v>2</v>
      </c>
      <c r="G367" s="115">
        <v>0</v>
      </c>
      <c r="H367" s="115">
        <v>0</v>
      </c>
      <c r="I367" s="116">
        <v>166696</v>
      </c>
      <c r="J367" s="117"/>
      <c r="K367" s="1"/>
      <c r="L367" s="1"/>
      <c r="M367" s="1"/>
      <c r="N367" s="1"/>
      <c r="O367" s="1"/>
      <c r="P367" s="1"/>
      <c r="Q367" s="1"/>
      <c r="R367" s="1"/>
      <c r="S367" s="1"/>
    </row>
    <row r="368" spans="1:19" x14ac:dyDescent="0.2">
      <c r="A368" s="1"/>
      <c r="B368" s="115">
        <v>5</v>
      </c>
      <c r="C368" s="33" t="s">
        <v>457</v>
      </c>
      <c r="D368" s="115">
        <v>1</v>
      </c>
      <c r="E368" s="115">
        <v>1973</v>
      </c>
      <c r="F368" s="115">
        <v>1</v>
      </c>
      <c r="G368" s="115">
        <v>0</v>
      </c>
      <c r="H368" s="115">
        <v>0</v>
      </c>
      <c r="I368" s="116">
        <v>16792</v>
      </c>
      <c r="J368" s="117"/>
      <c r="K368" s="1"/>
      <c r="L368" s="1"/>
      <c r="M368" s="1"/>
      <c r="N368" s="1"/>
      <c r="O368" s="1"/>
      <c r="P368" s="1"/>
      <c r="Q368" s="1"/>
      <c r="R368" s="1"/>
      <c r="S368" s="1"/>
    </row>
    <row r="369" spans="1:19" x14ac:dyDescent="0.2">
      <c r="A369" s="1"/>
      <c r="B369" s="115">
        <v>5</v>
      </c>
      <c r="C369" s="33" t="s">
        <v>447</v>
      </c>
      <c r="D369" s="115">
        <v>1</v>
      </c>
      <c r="E369" s="115">
        <v>1973</v>
      </c>
      <c r="F369" s="115">
        <v>2</v>
      </c>
      <c r="G369" s="115">
        <v>3</v>
      </c>
      <c r="H369" s="115">
        <v>0</v>
      </c>
      <c r="I369" s="116">
        <v>1655144</v>
      </c>
      <c r="J369" s="117"/>
      <c r="K369" s="1"/>
      <c r="L369" s="1"/>
      <c r="M369" s="1"/>
      <c r="N369" s="1"/>
      <c r="O369" s="1"/>
      <c r="P369" s="1"/>
      <c r="Q369" s="1"/>
      <c r="R369" s="1"/>
      <c r="S369" s="1"/>
    </row>
    <row r="370" spans="1:19" x14ac:dyDescent="0.2">
      <c r="A370" s="1"/>
      <c r="B370" s="115">
        <v>6</v>
      </c>
      <c r="C370" s="33" t="s">
        <v>481</v>
      </c>
      <c r="D370" s="115">
        <v>1</v>
      </c>
      <c r="E370" s="115">
        <v>1974</v>
      </c>
      <c r="F370" s="115">
        <v>1</v>
      </c>
      <c r="G370" s="115">
        <v>0</v>
      </c>
      <c r="H370" s="115">
        <v>1</v>
      </c>
      <c r="I370" s="116">
        <v>18552</v>
      </c>
      <c r="J370" s="117"/>
      <c r="K370" s="1"/>
      <c r="L370" s="1"/>
      <c r="M370" s="1"/>
      <c r="N370" s="1"/>
      <c r="O370" s="1"/>
      <c r="P370" s="1"/>
      <c r="Q370" s="1"/>
      <c r="R370" s="1"/>
      <c r="S370" s="1"/>
    </row>
    <row r="371" spans="1:19" x14ac:dyDescent="0.2">
      <c r="A371" s="1"/>
      <c r="B371" s="115">
        <v>6</v>
      </c>
      <c r="C371" s="33" t="s">
        <v>481</v>
      </c>
      <c r="D371" s="115">
        <v>2</v>
      </c>
      <c r="E371" s="115">
        <v>1974</v>
      </c>
      <c r="F371" s="115">
        <v>1</v>
      </c>
      <c r="G371" s="115">
        <v>0</v>
      </c>
      <c r="H371" s="115">
        <v>0</v>
      </c>
      <c r="I371" s="116">
        <v>22214</v>
      </c>
      <c r="J371" s="117"/>
      <c r="K371" s="1"/>
      <c r="L371" s="1"/>
      <c r="M371" s="1"/>
      <c r="N371" s="1"/>
      <c r="O371" s="1"/>
      <c r="P371" s="1"/>
      <c r="Q371" s="1"/>
      <c r="R371" s="1"/>
      <c r="S371" s="1"/>
    </row>
    <row r="372" spans="1:19" x14ac:dyDescent="0.2">
      <c r="A372" s="1"/>
      <c r="B372" s="115">
        <v>6</v>
      </c>
      <c r="C372" s="33" t="s">
        <v>447</v>
      </c>
      <c r="D372" s="115">
        <v>4</v>
      </c>
      <c r="E372" s="115">
        <v>1974</v>
      </c>
      <c r="F372" s="115">
        <v>2</v>
      </c>
      <c r="G372" s="115">
        <v>0</v>
      </c>
      <c r="H372" s="115">
        <v>0</v>
      </c>
      <c r="I372" s="116">
        <v>20462</v>
      </c>
      <c r="J372" s="117"/>
      <c r="K372" s="1"/>
      <c r="L372" s="1"/>
      <c r="M372" s="1"/>
      <c r="N372" s="1"/>
      <c r="O372" s="1"/>
      <c r="P372" s="1"/>
      <c r="Q372" s="1"/>
      <c r="R372" s="1"/>
      <c r="S372" s="1"/>
    </row>
    <row r="373" spans="1:19" x14ac:dyDescent="0.2">
      <c r="A373" s="1"/>
      <c r="B373" s="115">
        <v>1</v>
      </c>
      <c r="C373" s="33" t="s">
        <v>481</v>
      </c>
      <c r="D373" s="115">
        <v>1</v>
      </c>
      <c r="E373" s="115">
        <v>1974</v>
      </c>
      <c r="F373" s="115">
        <v>1</v>
      </c>
      <c r="G373" s="115">
        <v>0</v>
      </c>
      <c r="H373" s="115">
        <v>2</v>
      </c>
      <c r="I373" s="116">
        <v>18473</v>
      </c>
      <c r="J373" s="117"/>
      <c r="K373" s="1"/>
      <c r="L373" s="1"/>
      <c r="M373" s="1"/>
      <c r="N373" s="1"/>
      <c r="O373" s="1"/>
      <c r="P373" s="1"/>
      <c r="Q373" s="1"/>
      <c r="R373" s="1"/>
      <c r="S373" s="1"/>
    </row>
    <row r="374" spans="1:19" x14ac:dyDescent="0.2">
      <c r="A374" s="1"/>
      <c r="B374" s="115">
        <v>1</v>
      </c>
      <c r="C374" s="33" t="s">
        <v>447</v>
      </c>
      <c r="D374" s="115">
        <v>1</v>
      </c>
      <c r="E374" s="115">
        <v>1974</v>
      </c>
      <c r="F374" s="115">
        <v>1</v>
      </c>
      <c r="G374" s="115">
        <v>0</v>
      </c>
      <c r="H374" s="115">
        <v>0</v>
      </c>
      <c r="I374" s="116">
        <v>0</v>
      </c>
      <c r="J374" s="117"/>
      <c r="K374" s="1"/>
      <c r="L374" s="1"/>
      <c r="M374" s="1"/>
      <c r="N374" s="1"/>
      <c r="O374" s="1"/>
      <c r="P374" s="1"/>
      <c r="Q374" s="1"/>
      <c r="R374" s="1"/>
      <c r="S374" s="1"/>
    </row>
    <row r="375" spans="1:19" x14ac:dyDescent="0.2">
      <c r="A375" s="1"/>
      <c r="B375" s="115">
        <v>1</v>
      </c>
      <c r="C375" s="33" t="s">
        <v>482</v>
      </c>
      <c r="D375" s="115">
        <v>1</v>
      </c>
      <c r="E375" s="115">
        <v>1974</v>
      </c>
      <c r="F375" s="115">
        <v>1</v>
      </c>
      <c r="G375" s="115">
        <v>0</v>
      </c>
      <c r="H375" s="115">
        <v>0</v>
      </c>
      <c r="I375" s="116">
        <v>18482</v>
      </c>
      <c r="J375" s="117"/>
      <c r="K375" s="1"/>
      <c r="L375" s="1"/>
      <c r="M375" s="1"/>
      <c r="N375" s="1"/>
      <c r="O375" s="1"/>
      <c r="P375" s="1"/>
      <c r="Q375" s="1"/>
      <c r="R375" s="1"/>
      <c r="S375" s="1"/>
    </row>
    <row r="376" spans="1:19" x14ac:dyDescent="0.2">
      <c r="A376" s="1"/>
      <c r="B376" s="115">
        <v>1</v>
      </c>
      <c r="C376" s="33" t="s">
        <v>481</v>
      </c>
      <c r="D376" s="115">
        <v>2</v>
      </c>
      <c r="E376" s="115">
        <v>1974</v>
      </c>
      <c r="F376" s="115">
        <v>1</v>
      </c>
      <c r="G376" s="115">
        <v>0</v>
      </c>
      <c r="H376" s="115">
        <v>9</v>
      </c>
      <c r="I376" s="116">
        <v>13104</v>
      </c>
      <c r="J376" s="117"/>
      <c r="K376" s="1"/>
      <c r="L376" s="1"/>
      <c r="M376" s="1"/>
      <c r="N376" s="1"/>
      <c r="O376" s="1"/>
      <c r="P376" s="1"/>
      <c r="Q376" s="1"/>
      <c r="R376" s="1"/>
      <c r="S376" s="1"/>
    </row>
    <row r="377" spans="1:19" x14ac:dyDescent="0.2">
      <c r="A377" s="1"/>
      <c r="B377" s="115">
        <v>1</v>
      </c>
      <c r="C377" s="33" t="s">
        <v>473</v>
      </c>
      <c r="D377" s="115">
        <v>2</v>
      </c>
      <c r="E377" s="115">
        <v>1974</v>
      </c>
      <c r="F377" s="115">
        <v>1</v>
      </c>
      <c r="G377" s="115">
        <v>0</v>
      </c>
      <c r="H377" s="115">
        <v>5</v>
      </c>
      <c r="I377" s="116">
        <v>126495</v>
      </c>
      <c r="J377" s="117"/>
      <c r="K377" s="1"/>
      <c r="L377" s="1"/>
      <c r="M377" s="1"/>
      <c r="N377" s="1"/>
      <c r="O377" s="1"/>
      <c r="P377" s="1"/>
      <c r="Q377" s="1"/>
      <c r="R377" s="1"/>
      <c r="S377" s="1"/>
    </row>
    <row r="378" spans="1:19" x14ac:dyDescent="0.2">
      <c r="A378" s="1"/>
      <c r="B378" s="115">
        <v>1</v>
      </c>
      <c r="C378" s="33" t="s">
        <v>481</v>
      </c>
      <c r="D378" s="115">
        <v>2</v>
      </c>
      <c r="E378" s="115">
        <v>1974</v>
      </c>
      <c r="F378" s="115">
        <v>1</v>
      </c>
      <c r="G378" s="115">
        <v>0</v>
      </c>
      <c r="H378" s="115">
        <v>0</v>
      </c>
      <c r="I378" s="116">
        <v>22441</v>
      </c>
      <c r="J378" s="117"/>
      <c r="K378" s="1"/>
      <c r="L378" s="1"/>
      <c r="M378" s="1"/>
      <c r="N378" s="1"/>
      <c r="O378" s="1"/>
      <c r="P378" s="1"/>
      <c r="Q378" s="1"/>
      <c r="R378" s="1"/>
      <c r="S378" s="1"/>
    </row>
    <row r="379" spans="1:19" x14ac:dyDescent="0.2">
      <c r="A379" s="1"/>
      <c r="B379" s="115">
        <v>1</v>
      </c>
      <c r="C379" s="33" t="s">
        <v>447</v>
      </c>
      <c r="D379" s="115">
        <v>4</v>
      </c>
      <c r="E379" s="115">
        <v>1974</v>
      </c>
      <c r="F379" s="115">
        <v>2</v>
      </c>
      <c r="G379" s="115">
        <v>0</v>
      </c>
      <c r="H379" s="115">
        <v>0</v>
      </c>
      <c r="I379" s="116">
        <v>18944</v>
      </c>
      <c r="J379" s="117"/>
      <c r="K379" s="1"/>
      <c r="L379" s="1"/>
      <c r="M379" s="1"/>
      <c r="N379" s="1"/>
      <c r="O379" s="1"/>
      <c r="P379" s="1"/>
      <c r="Q379" s="1"/>
      <c r="R379" s="1"/>
      <c r="S379" s="1"/>
    </row>
    <row r="380" spans="1:19" x14ac:dyDescent="0.2">
      <c r="A380" s="1"/>
      <c r="B380" s="115">
        <v>2</v>
      </c>
      <c r="C380" s="33" t="s">
        <v>481</v>
      </c>
      <c r="D380" s="115">
        <v>1</v>
      </c>
      <c r="E380" s="115">
        <v>1974</v>
      </c>
      <c r="F380" s="115">
        <v>1</v>
      </c>
      <c r="G380" s="115">
        <v>0</v>
      </c>
      <c r="H380" s="115">
        <v>1</v>
      </c>
      <c r="I380" s="116">
        <v>15869</v>
      </c>
      <c r="J380" s="117"/>
      <c r="K380" s="1"/>
      <c r="L380" s="1"/>
      <c r="M380" s="1"/>
      <c r="N380" s="1"/>
      <c r="O380" s="1"/>
      <c r="P380" s="1"/>
      <c r="Q380" s="1"/>
      <c r="R380" s="1"/>
      <c r="S380" s="1"/>
    </row>
    <row r="381" spans="1:19" x14ac:dyDescent="0.2">
      <c r="A381" s="1"/>
      <c r="B381" s="115">
        <v>2</v>
      </c>
      <c r="C381" s="33" t="s">
        <v>482</v>
      </c>
      <c r="D381" s="115">
        <v>1</v>
      </c>
      <c r="E381" s="115">
        <v>1974</v>
      </c>
      <c r="F381" s="115">
        <v>1</v>
      </c>
      <c r="G381" s="115">
        <v>0</v>
      </c>
      <c r="H381" s="115">
        <v>0</v>
      </c>
      <c r="I381" s="116">
        <v>17166</v>
      </c>
      <c r="J381" s="117"/>
      <c r="K381" s="1"/>
      <c r="L381" s="1"/>
      <c r="M381" s="1"/>
      <c r="N381" s="1"/>
      <c r="O381" s="1"/>
      <c r="P381" s="1"/>
      <c r="Q381" s="1"/>
      <c r="R381" s="1"/>
      <c r="S381" s="1"/>
    </row>
    <row r="382" spans="1:19" x14ac:dyDescent="0.2">
      <c r="A382" s="1"/>
      <c r="B382" s="115">
        <v>2</v>
      </c>
      <c r="C382" s="33" t="s">
        <v>482</v>
      </c>
      <c r="D382" s="115">
        <v>2</v>
      </c>
      <c r="E382" s="115">
        <v>1974</v>
      </c>
      <c r="F382" s="115">
        <v>1</v>
      </c>
      <c r="G382" s="115">
        <v>0</v>
      </c>
      <c r="H382" s="115">
        <v>0</v>
      </c>
      <c r="I382" s="116">
        <v>14582</v>
      </c>
      <c r="J382" s="117"/>
      <c r="K382" s="1"/>
      <c r="L382" s="1"/>
      <c r="M382" s="1"/>
      <c r="N382" s="1"/>
      <c r="O382" s="1"/>
      <c r="P382" s="1"/>
      <c r="Q382" s="1"/>
      <c r="R382" s="1"/>
      <c r="S382" s="1"/>
    </row>
    <row r="383" spans="1:19" x14ac:dyDescent="0.2">
      <c r="A383" s="1"/>
      <c r="B383" s="115">
        <v>2</v>
      </c>
      <c r="C383" s="33" t="s">
        <v>465</v>
      </c>
      <c r="D383" s="115">
        <v>3</v>
      </c>
      <c r="E383" s="115">
        <v>1974</v>
      </c>
      <c r="F383" s="115">
        <v>1</v>
      </c>
      <c r="G383" s="115">
        <v>0</v>
      </c>
      <c r="H383" s="115">
        <v>0</v>
      </c>
      <c r="I383" s="116">
        <v>148644</v>
      </c>
      <c r="J383" s="117"/>
      <c r="K383" s="1"/>
      <c r="L383" s="1"/>
      <c r="M383" s="1"/>
      <c r="N383" s="1"/>
      <c r="O383" s="1"/>
      <c r="P383" s="1"/>
      <c r="Q383" s="1"/>
      <c r="R383" s="1"/>
      <c r="S383" s="1"/>
    </row>
    <row r="384" spans="1:19" x14ac:dyDescent="0.2">
      <c r="A384" s="1"/>
      <c r="B384" s="115">
        <v>4</v>
      </c>
      <c r="C384" s="33" t="s">
        <v>481</v>
      </c>
      <c r="D384" s="115">
        <v>1</v>
      </c>
      <c r="E384" s="115">
        <v>1974</v>
      </c>
      <c r="F384" s="115">
        <v>1</v>
      </c>
      <c r="G384" s="115">
        <v>0</v>
      </c>
      <c r="H384" s="115">
        <v>1</v>
      </c>
      <c r="I384" s="116">
        <v>18187</v>
      </c>
      <c r="J384" s="117"/>
      <c r="K384" s="1"/>
      <c r="L384" s="1"/>
      <c r="M384" s="1"/>
      <c r="N384" s="1"/>
      <c r="O384" s="1"/>
      <c r="P384" s="1"/>
      <c r="Q384" s="1"/>
      <c r="R384" s="1"/>
      <c r="S384" s="1"/>
    </row>
    <row r="385" spans="1:19" x14ac:dyDescent="0.2">
      <c r="A385" s="1"/>
      <c r="B385" s="115">
        <v>4</v>
      </c>
      <c r="C385" s="33" t="s">
        <v>482</v>
      </c>
      <c r="D385" s="115">
        <v>1</v>
      </c>
      <c r="E385" s="115">
        <v>1974</v>
      </c>
      <c r="F385" s="115">
        <v>1</v>
      </c>
      <c r="G385" s="115">
        <v>0</v>
      </c>
      <c r="H385" s="115">
        <v>0</v>
      </c>
      <c r="I385" s="116">
        <v>18156</v>
      </c>
      <c r="J385" s="117"/>
      <c r="K385" s="1"/>
      <c r="L385" s="1"/>
      <c r="M385" s="1"/>
      <c r="N385" s="1"/>
      <c r="O385" s="1"/>
      <c r="P385" s="1"/>
      <c r="Q385" s="1"/>
      <c r="R385" s="1"/>
      <c r="S385" s="1"/>
    </row>
    <row r="386" spans="1:19" x14ac:dyDescent="0.2">
      <c r="A386" s="1"/>
      <c r="B386" s="115">
        <v>4</v>
      </c>
      <c r="C386" s="33" t="s">
        <v>481</v>
      </c>
      <c r="D386" s="115">
        <v>2</v>
      </c>
      <c r="E386" s="115">
        <v>1974</v>
      </c>
      <c r="F386" s="115">
        <v>1</v>
      </c>
      <c r="G386" s="115">
        <v>0</v>
      </c>
      <c r="H386" s="115">
        <v>0</v>
      </c>
      <c r="I386" s="116">
        <v>21686</v>
      </c>
      <c r="J386" s="117"/>
      <c r="K386" s="1"/>
      <c r="L386" s="1"/>
      <c r="M386" s="1"/>
      <c r="N386" s="1"/>
      <c r="O386" s="1"/>
      <c r="P386" s="1"/>
      <c r="Q386" s="1"/>
      <c r="R386" s="1"/>
      <c r="S386" s="1"/>
    </row>
    <row r="387" spans="1:19" x14ac:dyDescent="0.2">
      <c r="A387" s="1"/>
      <c r="B387" s="115">
        <v>4</v>
      </c>
      <c r="C387" s="33" t="s">
        <v>480</v>
      </c>
      <c r="D387" s="115">
        <v>2</v>
      </c>
      <c r="E387" s="115">
        <v>1974</v>
      </c>
      <c r="F387" s="115">
        <v>1</v>
      </c>
      <c r="G387" s="115">
        <v>0</v>
      </c>
      <c r="H387" s="115">
        <v>0</v>
      </c>
      <c r="I387" s="116">
        <v>41407</v>
      </c>
      <c r="J387" s="117"/>
      <c r="K387" s="1"/>
      <c r="L387" s="1"/>
      <c r="M387" s="1"/>
      <c r="N387" s="1"/>
      <c r="O387" s="1"/>
      <c r="P387" s="1"/>
      <c r="Q387" s="1"/>
      <c r="R387" s="1"/>
      <c r="S387" s="1"/>
    </row>
    <row r="388" spans="1:19" x14ac:dyDescent="0.2">
      <c r="A388" s="1"/>
      <c r="B388" s="115">
        <v>4</v>
      </c>
      <c r="C388" s="33" t="s">
        <v>447</v>
      </c>
      <c r="D388" s="115">
        <v>4</v>
      </c>
      <c r="E388" s="115">
        <v>1974</v>
      </c>
      <c r="F388" s="115">
        <v>2</v>
      </c>
      <c r="G388" s="115">
        <v>0</v>
      </c>
      <c r="H388" s="115">
        <v>0</v>
      </c>
      <c r="I388" s="116">
        <v>21213</v>
      </c>
      <c r="J388" s="117"/>
      <c r="K388" s="1"/>
      <c r="L388" s="1"/>
      <c r="M388" s="1"/>
      <c r="N388" s="1"/>
      <c r="O388" s="1"/>
      <c r="P388" s="1"/>
      <c r="Q388" s="1"/>
      <c r="R388" s="1"/>
      <c r="S388" s="1"/>
    </row>
    <row r="389" spans="1:19" x14ac:dyDescent="0.2">
      <c r="A389" s="1"/>
      <c r="B389" s="115">
        <v>3</v>
      </c>
      <c r="C389" s="33" t="s">
        <v>481</v>
      </c>
      <c r="D389" s="115">
        <v>1</v>
      </c>
      <c r="E389" s="115">
        <v>1974</v>
      </c>
      <c r="F389" s="115">
        <v>1</v>
      </c>
      <c r="G389" s="115">
        <v>0</v>
      </c>
      <c r="H389" s="115">
        <v>1</v>
      </c>
      <c r="I389" s="116">
        <v>15952</v>
      </c>
      <c r="J389" s="117"/>
      <c r="K389" s="1"/>
      <c r="L389" s="1"/>
      <c r="M389" s="1"/>
      <c r="N389" s="1"/>
      <c r="O389" s="1"/>
      <c r="P389" s="1"/>
      <c r="Q389" s="1"/>
      <c r="R389" s="1"/>
      <c r="S389" s="1"/>
    </row>
    <row r="390" spans="1:19" x14ac:dyDescent="0.2">
      <c r="A390" s="1"/>
      <c r="B390" s="115">
        <v>3</v>
      </c>
      <c r="C390" s="33" t="s">
        <v>482</v>
      </c>
      <c r="D390" s="115">
        <v>1</v>
      </c>
      <c r="E390" s="115">
        <v>1974</v>
      </c>
      <c r="F390" s="115">
        <v>1</v>
      </c>
      <c r="G390" s="115">
        <v>0</v>
      </c>
      <c r="H390" s="115">
        <v>0</v>
      </c>
      <c r="I390" s="116">
        <v>17811</v>
      </c>
      <c r="J390" s="117"/>
      <c r="K390" s="1"/>
      <c r="L390" s="1"/>
      <c r="M390" s="1"/>
      <c r="N390" s="1"/>
      <c r="O390" s="1"/>
      <c r="P390" s="1"/>
      <c r="Q390" s="1"/>
      <c r="R390" s="1"/>
      <c r="S390" s="1"/>
    </row>
    <row r="391" spans="1:19" x14ac:dyDescent="0.2">
      <c r="A391" s="1"/>
      <c r="B391" s="115">
        <v>3</v>
      </c>
      <c r="C391" s="33" t="s">
        <v>481</v>
      </c>
      <c r="D391" s="115">
        <v>2</v>
      </c>
      <c r="E391" s="115">
        <v>1974</v>
      </c>
      <c r="F391" s="115">
        <v>1</v>
      </c>
      <c r="G391" s="115">
        <v>0</v>
      </c>
      <c r="H391" s="115">
        <v>0</v>
      </c>
      <c r="I391" s="116">
        <v>20918</v>
      </c>
      <c r="J391" s="117"/>
      <c r="K391" s="1"/>
      <c r="L391" s="1"/>
      <c r="M391" s="1"/>
      <c r="N391" s="1"/>
      <c r="O391" s="1"/>
      <c r="P391" s="1"/>
      <c r="Q391" s="1"/>
      <c r="R391" s="1"/>
      <c r="S391" s="1"/>
    </row>
    <row r="392" spans="1:19" x14ac:dyDescent="0.2">
      <c r="A392" s="1"/>
      <c r="B392" s="115">
        <v>3</v>
      </c>
      <c r="C392" s="33" t="s">
        <v>480</v>
      </c>
      <c r="D392" s="115">
        <v>2</v>
      </c>
      <c r="E392" s="115">
        <v>1974</v>
      </c>
      <c r="F392" s="115">
        <v>1</v>
      </c>
      <c r="G392" s="115">
        <v>0</v>
      </c>
      <c r="H392" s="115">
        <v>0</v>
      </c>
      <c r="I392" s="116">
        <v>45086</v>
      </c>
      <c r="J392" s="117"/>
      <c r="K392" s="1"/>
      <c r="L392" s="1"/>
      <c r="M392" s="1"/>
      <c r="N392" s="1"/>
      <c r="O392" s="1"/>
      <c r="P392" s="1"/>
      <c r="Q392" s="1"/>
      <c r="R392" s="1"/>
      <c r="S392" s="1"/>
    </row>
    <row r="393" spans="1:19" x14ac:dyDescent="0.2">
      <c r="A393" s="1"/>
      <c r="B393" s="115">
        <v>3</v>
      </c>
      <c r="C393" s="33" t="s">
        <v>465</v>
      </c>
      <c r="D393" s="115">
        <v>3</v>
      </c>
      <c r="E393" s="115">
        <v>1974</v>
      </c>
      <c r="F393" s="115">
        <v>1</v>
      </c>
      <c r="G393" s="115">
        <v>0</v>
      </c>
      <c r="H393" s="115">
        <v>0</v>
      </c>
      <c r="I393" s="116">
        <v>145346</v>
      </c>
      <c r="J393" s="117"/>
      <c r="K393" s="1"/>
      <c r="L393" s="1"/>
      <c r="M393" s="1"/>
      <c r="N393" s="1"/>
      <c r="O393" s="1"/>
      <c r="P393" s="1"/>
      <c r="Q393" s="1"/>
      <c r="R393" s="1"/>
      <c r="S393" s="1"/>
    </row>
    <row r="394" spans="1:19" x14ac:dyDescent="0.2">
      <c r="A394" s="1"/>
      <c r="B394" s="115">
        <v>3</v>
      </c>
      <c r="C394" s="33" t="s">
        <v>447</v>
      </c>
      <c r="D394" s="115">
        <v>4</v>
      </c>
      <c r="E394" s="115">
        <v>1974</v>
      </c>
      <c r="F394" s="115">
        <v>2</v>
      </c>
      <c r="G394" s="115">
        <v>0</v>
      </c>
      <c r="H394" s="115">
        <v>0</v>
      </c>
      <c r="I394" s="116">
        <v>22087</v>
      </c>
      <c r="J394" s="117"/>
      <c r="K394" s="1"/>
      <c r="L394" s="1"/>
      <c r="M394" s="1"/>
      <c r="N394" s="1"/>
      <c r="O394" s="1"/>
      <c r="P394" s="1"/>
      <c r="Q394" s="1"/>
      <c r="R394" s="1"/>
      <c r="S394" s="1"/>
    </row>
    <row r="395" spans="1:19" x14ac:dyDescent="0.2">
      <c r="A395" s="1"/>
      <c r="B395" s="115">
        <v>5</v>
      </c>
      <c r="C395" s="33" t="s">
        <v>481</v>
      </c>
      <c r="D395" s="115">
        <v>1</v>
      </c>
      <c r="E395" s="115">
        <v>1974</v>
      </c>
      <c r="F395" s="115">
        <v>1</v>
      </c>
      <c r="G395" s="115">
        <v>0</v>
      </c>
      <c r="H395" s="115">
        <v>2</v>
      </c>
      <c r="I395" s="116">
        <v>17402</v>
      </c>
      <c r="J395" s="117"/>
      <c r="K395" s="1"/>
      <c r="L395" s="1"/>
      <c r="M395" s="1"/>
      <c r="N395" s="1"/>
      <c r="O395" s="1"/>
      <c r="P395" s="1"/>
      <c r="Q395" s="1"/>
      <c r="R395" s="1"/>
      <c r="S395" s="1"/>
    </row>
    <row r="396" spans="1:19" x14ac:dyDescent="0.2">
      <c r="A396" s="1"/>
      <c r="B396" s="115">
        <v>5</v>
      </c>
      <c r="C396" s="33" t="s">
        <v>482</v>
      </c>
      <c r="D396" s="115">
        <v>1</v>
      </c>
      <c r="E396" s="115">
        <v>1974</v>
      </c>
      <c r="F396" s="115">
        <v>1</v>
      </c>
      <c r="G396" s="115">
        <v>0</v>
      </c>
      <c r="H396" s="115">
        <v>0</v>
      </c>
      <c r="I396" s="116">
        <v>18390</v>
      </c>
      <c r="J396" s="117"/>
      <c r="K396" s="1"/>
      <c r="L396" s="1"/>
      <c r="M396" s="1"/>
      <c r="N396" s="1"/>
      <c r="O396" s="1"/>
      <c r="P396" s="1"/>
      <c r="Q396" s="1"/>
      <c r="R396" s="1"/>
      <c r="S396" s="1"/>
    </row>
    <row r="397" spans="1:19" x14ac:dyDescent="0.2">
      <c r="A397" s="1"/>
      <c r="B397" s="115">
        <v>5</v>
      </c>
      <c r="C397" s="33" t="s">
        <v>481</v>
      </c>
      <c r="D397" s="115">
        <v>2</v>
      </c>
      <c r="E397" s="115">
        <v>1974</v>
      </c>
      <c r="F397" s="115">
        <v>1</v>
      </c>
      <c r="G397" s="115">
        <v>0</v>
      </c>
      <c r="H397" s="115">
        <v>0</v>
      </c>
      <c r="I397" s="116">
        <v>19871</v>
      </c>
      <c r="J397" s="117"/>
      <c r="K397" s="1"/>
      <c r="L397" s="1"/>
      <c r="M397" s="1"/>
      <c r="N397" s="1"/>
      <c r="O397" s="1"/>
      <c r="P397" s="1"/>
      <c r="Q397" s="1"/>
      <c r="R397" s="1"/>
      <c r="S397" s="1"/>
    </row>
    <row r="398" spans="1:19" x14ac:dyDescent="0.2">
      <c r="A398" s="1"/>
      <c r="B398" s="115">
        <v>5</v>
      </c>
      <c r="C398" s="33" t="s">
        <v>480</v>
      </c>
      <c r="D398" s="115">
        <v>2</v>
      </c>
      <c r="E398" s="115">
        <v>1974</v>
      </c>
      <c r="F398" s="115">
        <v>1</v>
      </c>
      <c r="G398" s="115">
        <v>0</v>
      </c>
      <c r="H398" s="115">
        <v>0</v>
      </c>
      <c r="I398" s="116">
        <v>37732</v>
      </c>
      <c r="J398" s="117"/>
      <c r="K398" s="1"/>
      <c r="L398" s="1"/>
      <c r="M398" s="1"/>
      <c r="N398" s="1"/>
      <c r="O398" s="1"/>
      <c r="P398" s="1"/>
      <c r="Q398" s="1"/>
      <c r="R398" s="1"/>
      <c r="S398" s="1"/>
    </row>
    <row r="399" spans="1:19" x14ac:dyDescent="0.2">
      <c r="A399" s="1"/>
      <c r="B399" s="115">
        <v>5</v>
      </c>
      <c r="C399" s="33" t="s">
        <v>447</v>
      </c>
      <c r="D399" s="115">
        <v>4</v>
      </c>
      <c r="E399" s="115">
        <v>1974</v>
      </c>
      <c r="F399" s="115">
        <v>2</v>
      </c>
      <c r="G399" s="115">
        <v>0</v>
      </c>
      <c r="H399" s="115">
        <v>0</v>
      </c>
      <c r="I399" s="116">
        <v>22276</v>
      </c>
      <c r="J399" s="117"/>
      <c r="K399" s="1"/>
      <c r="L399" s="1"/>
      <c r="M399" s="1"/>
      <c r="N399" s="1"/>
      <c r="O399" s="1"/>
      <c r="P399" s="1"/>
      <c r="Q399" s="1"/>
      <c r="R399" s="1"/>
      <c r="S399" s="1"/>
    </row>
    <row r="400" spans="1:19" x14ac:dyDescent="0.2">
      <c r="A400" s="1"/>
      <c r="B400" s="115">
        <v>2</v>
      </c>
      <c r="C400" s="33" t="s">
        <v>461</v>
      </c>
      <c r="D400" s="115">
        <v>1</v>
      </c>
      <c r="E400" s="115">
        <v>1976</v>
      </c>
      <c r="F400" s="115">
        <v>1</v>
      </c>
      <c r="G400" s="115">
        <v>0</v>
      </c>
      <c r="H400" s="115">
        <v>3</v>
      </c>
      <c r="I400" s="116">
        <v>328027</v>
      </c>
      <c r="J400" s="117"/>
      <c r="K400" s="1"/>
      <c r="L400" s="1"/>
      <c r="M400" s="1"/>
      <c r="N400" s="1"/>
      <c r="O400" s="1"/>
      <c r="P400" s="1"/>
      <c r="Q400" s="1"/>
      <c r="R400" s="1"/>
      <c r="S400" s="1"/>
    </row>
    <row r="401" spans="1:19" x14ac:dyDescent="0.2">
      <c r="A401" s="1"/>
      <c r="B401" s="115">
        <v>4</v>
      </c>
      <c r="C401" s="33" t="s">
        <v>461</v>
      </c>
      <c r="D401" s="115">
        <v>1</v>
      </c>
      <c r="E401" s="115">
        <v>1976</v>
      </c>
      <c r="F401" s="115">
        <v>1</v>
      </c>
      <c r="G401" s="115">
        <v>0</v>
      </c>
      <c r="H401" s="115">
        <v>2</v>
      </c>
      <c r="I401" s="116">
        <v>314421</v>
      </c>
      <c r="J401" s="117"/>
      <c r="K401" s="1"/>
      <c r="L401" s="1"/>
      <c r="M401" s="1"/>
      <c r="N401" s="1"/>
      <c r="O401" s="1"/>
      <c r="P401" s="1"/>
      <c r="Q401" s="1"/>
      <c r="R401" s="1"/>
      <c r="S401" s="1"/>
    </row>
    <row r="402" spans="1:19" x14ac:dyDescent="0.2">
      <c r="A402" s="1"/>
      <c r="B402" s="115">
        <v>5</v>
      </c>
      <c r="C402" s="33" t="s">
        <v>461</v>
      </c>
      <c r="D402" s="115">
        <v>1</v>
      </c>
      <c r="E402" s="115">
        <v>1976</v>
      </c>
      <c r="F402" s="115">
        <v>1</v>
      </c>
      <c r="G402" s="115">
        <v>0</v>
      </c>
      <c r="H402" s="115">
        <v>1</v>
      </c>
      <c r="I402" s="116">
        <v>360291</v>
      </c>
      <c r="J402" s="117"/>
      <c r="K402" s="1"/>
      <c r="L402" s="1"/>
      <c r="M402" s="1"/>
      <c r="N402" s="1"/>
      <c r="O402" s="1"/>
      <c r="P402" s="1"/>
      <c r="Q402" s="1"/>
      <c r="R402" s="1"/>
      <c r="S402" s="1"/>
    </row>
    <row r="403" spans="1:19" x14ac:dyDescent="0.2">
      <c r="A403" s="1"/>
      <c r="B403" s="115">
        <v>4</v>
      </c>
      <c r="C403" s="33" t="s">
        <v>449</v>
      </c>
      <c r="D403" s="115">
        <v>1</v>
      </c>
      <c r="E403" s="115">
        <v>1976</v>
      </c>
      <c r="F403" s="115">
        <v>1</v>
      </c>
      <c r="G403" s="115">
        <v>0</v>
      </c>
      <c r="H403" s="115">
        <v>0</v>
      </c>
      <c r="I403" s="116">
        <v>203513</v>
      </c>
      <c r="J403" s="117"/>
      <c r="K403" s="1"/>
      <c r="L403" s="1"/>
      <c r="M403" s="1"/>
      <c r="N403" s="1"/>
      <c r="O403" s="1"/>
      <c r="P403" s="1"/>
      <c r="Q403" s="1"/>
      <c r="R403" s="1"/>
      <c r="S403" s="1"/>
    </row>
    <row r="404" spans="1:19" x14ac:dyDescent="0.2">
      <c r="A404" s="1"/>
      <c r="B404" s="115">
        <v>2</v>
      </c>
      <c r="C404" s="33" t="s">
        <v>455</v>
      </c>
      <c r="D404" s="115">
        <v>2</v>
      </c>
      <c r="E404" s="115">
        <v>1976</v>
      </c>
      <c r="F404" s="115">
        <v>1</v>
      </c>
      <c r="G404" s="115">
        <v>0</v>
      </c>
      <c r="H404" s="115">
        <v>0</v>
      </c>
      <c r="I404" s="116">
        <v>84958</v>
      </c>
      <c r="J404" s="117"/>
      <c r="K404" s="1"/>
      <c r="L404" s="1"/>
      <c r="M404" s="1"/>
      <c r="N404" s="1"/>
      <c r="O404" s="1"/>
      <c r="P404" s="1"/>
      <c r="Q404" s="1"/>
      <c r="R404" s="1"/>
      <c r="S404" s="1"/>
    </row>
    <row r="405" spans="1:19" x14ac:dyDescent="0.2">
      <c r="A405" s="1"/>
      <c r="B405" s="115">
        <v>1</v>
      </c>
      <c r="C405" s="33" t="s">
        <v>482</v>
      </c>
      <c r="D405" s="115">
        <v>2</v>
      </c>
      <c r="E405" s="115">
        <v>1976</v>
      </c>
      <c r="F405" s="115">
        <v>1</v>
      </c>
      <c r="G405" s="115">
        <v>0</v>
      </c>
      <c r="H405" s="115">
        <v>0</v>
      </c>
      <c r="I405" s="116">
        <v>9483</v>
      </c>
      <c r="J405" s="117"/>
      <c r="K405" s="1"/>
      <c r="L405" s="1"/>
      <c r="M405" s="1"/>
      <c r="N405" s="1"/>
      <c r="O405" s="1"/>
      <c r="P405" s="1"/>
      <c r="Q405" s="1"/>
      <c r="R405" s="1"/>
      <c r="S405" s="1"/>
    </row>
    <row r="406" spans="1:19" x14ac:dyDescent="0.2">
      <c r="A406" s="1"/>
      <c r="B406" s="115">
        <v>4</v>
      </c>
      <c r="C406" s="33" t="s">
        <v>482</v>
      </c>
      <c r="D406" s="115">
        <v>2</v>
      </c>
      <c r="E406" s="115">
        <v>1976</v>
      </c>
      <c r="F406" s="115">
        <v>1</v>
      </c>
      <c r="G406" s="115">
        <v>0</v>
      </c>
      <c r="H406" s="115">
        <v>0</v>
      </c>
      <c r="I406" s="116">
        <v>9280</v>
      </c>
      <c r="J406" s="117"/>
      <c r="K406" s="1"/>
      <c r="L406" s="1"/>
      <c r="M406" s="1"/>
      <c r="N406" s="1"/>
      <c r="O406" s="1"/>
      <c r="P406" s="1"/>
      <c r="Q406" s="1"/>
      <c r="R406" s="1"/>
      <c r="S406" s="1"/>
    </row>
    <row r="407" spans="1:19" x14ac:dyDescent="0.2">
      <c r="A407" s="1"/>
      <c r="B407" s="115">
        <v>1</v>
      </c>
      <c r="C407" s="33" t="s">
        <v>457</v>
      </c>
      <c r="D407" s="115">
        <v>2</v>
      </c>
      <c r="E407" s="115">
        <v>1976</v>
      </c>
      <c r="F407" s="115">
        <v>2</v>
      </c>
      <c r="G407" s="115">
        <v>7</v>
      </c>
      <c r="H407" s="115">
        <v>27</v>
      </c>
      <c r="I407" s="116">
        <v>2620856</v>
      </c>
      <c r="J407" s="117"/>
      <c r="K407" s="1"/>
      <c r="L407" s="1"/>
      <c r="M407" s="1"/>
      <c r="N407" s="1"/>
      <c r="O407" s="1"/>
      <c r="P407" s="1"/>
      <c r="Q407" s="1"/>
      <c r="R407" s="1"/>
      <c r="S407" s="1"/>
    </row>
    <row r="408" spans="1:19" x14ac:dyDescent="0.2">
      <c r="A408" s="1"/>
      <c r="B408" s="115">
        <v>1</v>
      </c>
      <c r="C408" s="33" t="s">
        <v>451</v>
      </c>
      <c r="D408" s="115">
        <v>2</v>
      </c>
      <c r="E408" s="115">
        <v>1976</v>
      </c>
      <c r="F408" s="115">
        <v>1</v>
      </c>
      <c r="G408" s="115">
        <v>0</v>
      </c>
      <c r="H408" s="115">
        <v>0</v>
      </c>
      <c r="I408" s="116">
        <v>41654</v>
      </c>
      <c r="J408" s="117"/>
      <c r="K408" s="1"/>
      <c r="L408" s="1"/>
      <c r="M408" s="1"/>
      <c r="N408" s="1"/>
      <c r="O408" s="1"/>
      <c r="P408" s="1"/>
      <c r="Q408" s="1"/>
      <c r="R408" s="1"/>
      <c r="S408" s="1"/>
    </row>
    <row r="409" spans="1:19" x14ac:dyDescent="0.2">
      <c r="A409" s="1"/>
      <c r="B409" s="115">
        <v>1</v>
      </c>
      <c r="C409" s="33" t="s">
        <v>469</v>
      </c>
      <c r="D409" s="115">
        <v>4</v>
      </c>
      <c r="E409" s="115">
        <v>1976</v>
      </c>
      <c r="F409" s="115">
        <v>1</v>
      </c>
      <c r="G409" s="115">
        <v>0</v>
      </c>
      <c r="H409" s="115">
        <v>0</v>
      </c>
      <c r="I409" s="116">
        <v>858306</v>
      </c>
      <c r="J409" s="117"/>
      <c r="K409" s="1"/>
      <c r="L409" s="1"/>
      <c r="M409" s="1"/>
      <c r="N409" s="1"/>
      <c r="O409" s="1"/>
      <c r="P409" s="1"/>
      <c r="Q409" s="1"/>
      <c r="R409" s="1"/>
      <c r="S409" s="1"/>
    </row>
    <row r="410" spans="1:19" x14ac:dyDescent="0.2">
      <c r="A410" s="1"/>
      <c r="B410" s="115">
        <v>1</v>
      </c>
      <c r="C410" s="33" t="s">
        <v>469</v>
      </c>
      <c r="D410" s="115">
        <v>4</v>
      </c>
      <c r="E410" s="115">
        <v>1976</v>
      </c>
      <c r="F410" s="115">
        <v>2</v>
      </c>
      <c r="G410" s="115">
        <v>0</v>
      </c>
      <c r="H410" s="115">
        <v>4</v>
      </c>
      <c r="I410" s="116">
        <v>1375553</v>
      </c>
      <c r="J410" s="117"/>
      <c r="K410" s="1"/>
      <c r="L410" s="1"/>
      <c r="M410" s="1"/>
      <c r="N410" s="1"/>
      <c r="O410" s="1"/>
      <c r="P410" s="1"/>
      <c r="Q410" s="1"/>
      <c r="R410" s="1"/>
      <c r="S410" s="1"/>
    </row>
    <row r="411" spans="1:19" x14ac:dyDescent="0.2">
      <c r="A411" s="1"/>
      <c r="B411" s="115">
        <v>6</v>
      </c>
      <c r="C411" s="33" t="s">
        <v>457</v>
      </c>
      <c r="D411" s="115">
        <v>4</v>
      </c>
      <c r="E411" s="115">
        <v>1976</v>
      </c>
      <c r="F411" s="115">
        <v>11</v>
      </c>
      <c r="G411" s="115">
        <v>0</v>
      </c>
      <c r="H411" s="115">
        <v>0</v>
      </c>
      <c r="I411" s="116">
        <v>172485</v>
      </c>
      <c r="J411" s="117"/>
      <c r="K411" s="1"/>
      <c r="L411" s="1"/>
      <c r="M411" s="1"/>
      <c r="N411" s="1"/>
      <c r="O411" s="1"/>
      <c r="P411" s="1"/>
      <c r="Q411" s="1"/>
      <c r="R411" s="1"/>
      <c r="S411" s="1"/>
    </row>
    <row r="412" spans="1:19" x14ac:dyDescent="0.2">
      <c r="A412" s="1"/>
      <c r="B412" s="115">
        <v>1</v>
      </c>
      <c r="C412" s="33" t="s">
        <v>457</v>
      </c>
      <c r="D412" s="115">
        <v>4</v>
      </c>
      <c r="E412" s="115">
        <v>1976</v>
      </c>
      <c r="F412" s="115">
        <v>11</v>
      </c>
      <c r="G412" s="115">
        <v>0</v>
      </c>
      <c r="H412" s="115">
        <v>0</v>
      </c>
      <c r="I412" s="116">
        <v>176500</v>
      </c>
      <c r="J412" s="117"/>
      <c r="K412" s="1"/>
      <c r="L412" s="1"/>
      <c r="M412" s="1"/>
      <c r="N412" s="1"/>
      <c r="O412" s="1"/>
      <c r="P412" s="1"/>
      <c r="Q412" s="1"/>
      <c r="R412" s="1"/>
      <c r="S412" s="1"/>
    </row>
    <row r="413" spans="1:19" x14ac:dyDescent="0.2">
      <c r="A413" s="1"/>
      <c r="B413" s="115">
        <v>2</v>
      </c>
      <c r="C413" s="33" t="s">
        <v>457</v>
      </c>
      <c r="D413" s="115">
        <v>4</v>
      </c>
      <c r="E413" s="115">
        <v>1976</v>
      </c>
      <c r="F413" s="115">
        <v>11</v>
      </c>
      <c r="G413" s="115">
        <v>0</v>
      </c>
      <c r="H413" s="115">
        <v>0</v>
      </c>
      <c r="I413" s="116">
        <v>161269</v>
      </c>
      <c r="J413" s="117"/>
      <c r="K413" s="1"/>
      <c r="L413" s="1"/>
      <c r="M413" s="1"/>
      <c r="N413" s="1"/>
      <c r="O413" s="1"/>
      <c r="P413" s="1"/>
      <c r="Q413" s="1"/>
      <c r="R413" s="1"/>
      <c r="S413" s="1"/>
    </row>
    <row r="414" spans="1:19" x14ac:dyDescent="0.2">
      <c r="A414" s="1"/>
      <c r="B414" s="115">
        <v>4</v>
      </c>
      <c r="C414" s="33" t="s">
        <v>457</v>
      </c>
      <c r="D414" s="115">
        <v>4</v>
      </c>
      <c r="E414" s="115">
        <v>1976</v>
      </c>
      <c r="F414" s="115">
        <v>11</v>
      </c>
      <c r="G414" s="115">
        <v>0</v>
      </c>
      <c r="H414" s="115">
        <v>0</v>
      </c>
      <c r="I414" s="116">
        <v>188302</v>
      </c>
      <c r="J414" s="117"/>
      <c r="K414" s="1"/>
      <c r="L414" s="1"/>
      <c r="M414" s="1"/>
      <c r="N414" s="1"/>
      <c r="O414" s="1"/>
      <c r="P414" s="1"/>
      <c r="Q414" s="1"/>
      <c r="R414" s="1"/>
      <c r="S414" s="1"/>
    </row>
    <row r="415" spans="1:19" x14ac:dyDescent="0.2">
      <c r="A415" s="1"/>
      <c r="B415" s="115">
        <v>3</v>
      </c>
      <c r="C415" s="33" t="s">
        <v>457</v>
      </c>
      <c r="D415" s="115">
        <v>4</v>
      </c>
      <c r="E415" s="115">
        <v>1976</v>
      </c>
      <c r="F415" s="115">
        <v>11</v>
      </c>
      <c r="G415" s="115">
        <v>0</v>
      </c>
      <c r="H415" s="115">
        <v>0</v>
      </c>
      <c r="I415" s="116">
        <v>159925</v>
      </c>
      <c r="J415" s="117"/>
      <c r="K415" s="1"/>
      <c r="L415" s="1"/>
      <c r="M415" s="1"/>
      <c r="N415" s="1"/>
      <c r="O415" s="1"/>
      <c r="P415" s="1"/>
      <c r="Q415" s="1"/>
      <c r="R415" s="1"/>
      <c r="S415" s="1"/>
    </row>
    <row r="416" spans="1:19" x14ac:dyDescent="0.2">
      <c r="A416" s="1"/>
      <c r="B416" s="115">
        <v>5</v>
      </c>
      <c r="C416" s="33" t="s">
        <v>457</v>
      </c>
      <c r="D416" s="115">
        <v>4</v>
      </c>
      <c r="E416" s="115">
        <v>1976</v>
      </c>
      <c r="F416" s="115">
        <v>11</v>
      </c>
      <c r="G416" s="115">
        <v>0</v>
      </c>
      <c r="H416" s="115">
        <v>0</v>
      </c>
      <c r="I416" s="116">
        <v>173967</v>
      </c>
      <c r="J416" s="117"/>
      <c r="K416" s="1"/>
      <c r="L416" s="1"/>
      <c r="M416" s="1"/>
      <c r="N416" s="1"/>
      <c r="O416" s="1"/>
      <c r="P416" s="1"/>
      <c r="Q416" s="1"/>
      <c r="R416" s="1"/>
      <c r="S416" s="1"/>
    </row>
    <row r="417" spans="1:19" x14ac:dyDescent="0.2">
      <c r="A417" s="1"/>
      <c r="B417" s="115">
        <v>4</v>
      </c>
      <c r="C417" s="33" t="s">
        <v>481</v>
      </c>
      <c r="D417" s="115">
        <v>4</v>
      </c>
      <c r="E417" s="115">
        <v>1976</v>
      </c>
      <c r="F417" s="115">
        <v>1</v>
      </c>
      <c r="G417" s="115">
        <v>0</v>
      </c>
      <c r="H417" s="115">
        <v>0</v>
      </c>
      <c r="I417" s="116">
        <v>24087</v>
      </c>
      <c r="J417" s="117"/>
      <c r="K417" s="1"/>
      <c r="L417" s="1"/>
      <c r="M417" s="1"/>
      <c r="N417" s="1"/>
      <c r="O417" s="1"/>
      <c r="P417" s="1"/>
      <c r="Q417" s="1"/>
      <c r="R417" s="1"/>
      <c r="S417" s="1"/>
    </row>
    <row r="418" spans="1:19" x14ac:dyDescent="0.2">
      <c r="A418" s="1"/>
      <c r="B418" s="115">
        <v>3</v>
      </c>
      <c r="C418" s="33" t="s">
        <v>481</v>
      </c>
      <c r="D418" s="115">
        <v>4</v>
      </c>
      <c r="E418" s="115">
        <v>1976</v>
      </c>
      <c r="F418" s="115">
        <v>1</v>
      </c>
      <c r="G418" s="115">
        <v>0</v>
      </c>
      <c r="H418" s="115">
        <v>0</v>
      </c>
      <c r="I418" s="116">
        <v>23321</v>
      </c>
      <c r="J418" s="117"/>
      <c r="K418" s="1"/>
      <c r="L418" s="1"/>
      <c r="M418" s="1"/>
      <c r="N418" s="1"/>
      <c r="O418" s="1"/>
      <c r="P418" s="1"/>
      <c r="Q418" s="1"/>
      <c r="R418" s="1"/>
      <c r="S418" s="1"/>
    </row>
    <row r="419" spans="1:19" x14ac:dyDescent="0.2">
      <c r="A419" s="1"/>
      <c r="B419" s="115">
        <v>5</v>
      </c>
      <c r="C419" s="33" t="s">
        <v>481</v>
      </c>
      <c r="D419" s="115">
        <v>4</v>
      </c>
      <c r="E419" s="115">
        <v>1976</v>
      </c>
      <c r="F419" s="115">
        <v>1</v>
      </c>
      <c r="G419" s="115">
        <v>0</v>
      </c>
      <c r="H419" s="115">
        <v>0</v>
      </c>
      <c r="I419" s="116">
        <v>22049</v>
      </c>
      <c r="J419" s="117"/>
      <c r="K419" s="1"/>
      <c r="L419" s="1"/>
      <c r="M419" s="1"/>
      <c r="N419" s="1"/>
      <c r="O419" s="1"/>
      <c r="P419" s="1"/>
      <c r="Q419" s="1"/>
      <c r="R419" s="1"/>
      <c r="S419" s="1"/>
    </row>
    <row r="420" spans="1:19" x14ac:dyDescent="0.2">
      <c r="A420" s="1"/>
      <c r="B420" s="115">
        <v>2</v>
      </c>
      <c r="C420" s="33" t="s">
        <v>481</v>
      </c>
      <c r="D420" s="115">
        <v>4</v>
      </c>
      <c r="E420" s="115">
        <v>1976</v>
      </c>
      <c r="F420" s="115">
        <v>1</v>
      </c>
      <c r="G420" s="115">
        <v>0</v>
      </c>
      <c r="H420" s="115">
        <v>0</v>
      </c>
      <c r="I420" s="116">
        <v>23350</v>
      </c>
      <c r="J420" s="117"/>
      <c r="K420" s="1"/>
      <c r="L420" s="1"/>
      <c r="M420" s="1"/>
      <c r="N420" s="1"/>
      <c r="O420" s="1"/>
      <c r="P420" s="1"/>
      <c r="Q420" s="1"/>
      <c r="R420" s="1"/>
      <c r="S420" s="1"/>
    </row>
    <row r="421" spans="1:19" x14ac:dyDescent="0.2">
      <c r="A421" s="1"/>
      <c r="B421" s="115">
        <v>2</v>
      </c>
      <c r="C421" s="33" t="s">
        <v>449</v>
      </c>
      <c r="D421" s="115">
        <v>1</v>
      </c>
      <c r="E421" s="115">
        <v>1976</v>
      </c>
      <c r="F421" s="115">
        <v>1</v>
      </c>
      <c r="G421" s="115">
        <v>0</v>
      </c>
      <c r="H421" s="115">
        <v>0</v>
      </c>
      <c r="I421" s="116">
        <v>201888</v>
      </c>
      <c r="J421" s="117"/>
      <c r="K421" s="1"/>
      <c r="L421" s="1"/>
      <c r="M421" s="1"/>
      <c r="N421" s="1"/>
      <c r="O421" s="1"/>
      <c r="P421" s="1"/>
      <c r="Q421" s="1"/>
      <c r="R421" s="1"/>
      <c r="S421" s="1"/>
    </row>
    <row r="422" spans="1:19" x14ac:dyDescent="0.2">
      <c r="A422" s="1"/>
      <c r="B422" s="115">
        <v>1</v>
      </c>
      <c r="C422" s="33" t="s">
        <v>482</v>
      </c>
      <c r="D422" s="115">
        <v>2</v>
      </c>
      <c r="E422" s="115">
        <v>1977</v>
      </c>
      <c r="F422" s="115">
        <v>1</v>
      </c>
      <c r="G422" s="115">
        <v>0</v>
      </c>
      <c r="H422" s="115">
        <v>0</v>
      </c>
      <c r="I422" s="116">
        <v>42694</v>
      </c>
      <c r="J422" s="117"/>
      <c r="K422" s="1"/>
      <c r="L422" s="1"/>
      <c r="M422" s="1"/>
      <c r="N422" s="1"/>
      <c r="O422" s="1"/>
      <c r="P422" s="1"/>
      <c r="Q422" s="1"/>
      <c r="R422" s="1"/>
      <c r="S422" s="1"/>
    </row>
    <row r="423" spans="1:19" x14ac:dyDescent="0.2">
      <c r="A423" s="1"/>
      <c r="B423" s="115">
        <v>6</v>
      </c>
      <c r="C423" s="33" t="s">
        <v>481</v>
      </c>
      <c r="D423" s="115">
        <v>3</v>
      </c>
      <c r="E423" s="115">
        <v>1977</v>
      </c>
      <c r="F423" s="115">
        <v>1</v>
      </c>
      <c r="G423" s="115">
        <v>0</v>
      </c>
      <c r="H423" s="115">
        <v>0</v>
      </c>
      <c r="I423" s="116">
        <v>18473</v>
      </c>
      <c r="J423" s="117"/>
      <c r="K423" s="1"/>
      <c r="L423" s="1"/>
      <c r="M423" s="1"/>
      <c r="N423" s="1"/>
      <c r="O423" s="1"/>
      <c r="P423" s="1"/>
      <c r="Q423" s="1"/>
      <c r="R423" s="1"/>
      <c r="S423" s="1"/>
    </row>
    <row r="424" spans="1:19" x14ac:dyDescent="0.2">
      <c r="A424" s="1"/>
      <c r="B424" s="115">
        <v>1</v>
      </c>
      <c r="C424" s="33" t="s">
        <v>481</v>
      </c>
      <c r="D424" s="115">
        <v>3</v>
      </c>
      <c r="E424" s="115">
        <v>1977</v>
      </c>
      <c r="F424" s="115">
        <v>1</v>
      </c>
      <c r="G424" s="115">
        <v>0</v>
      </c>
      <c r="H424" s="115">
        <v>0</v>
      </c>
      <c r="I424" s="116">
        <v>15730</v>
      </c>
      <c r="J424" s="117"/>
      <c r="K424" s="1"/>
      <c r="L424" s="1"/>
      <c r="M424" s="1"/>
      <c r="N424" s="1"/>
      <c r="O424" s="1"/>
      <c r="P424" s="1"/>
      <c r="Q424" s="1"/>
      <c r="R424" s="1"/>
      <c r="S424" s="1"/>
    </row>
    <row r="425" spans="1:19" x14ac:dyDescent="0.2">
      <c r="A425" s="1"/>
      <c r="B425" s="115">
        <v>2</v>
      </c>
      <c r="C425" s="33" t="s">
        <v>481</v>
      </c>
      <c r="D425" s="115">
        <v>3</v>
      </c>
      <c r="E425" s="115">
        <v>1977</v>
      </c>
      <c r="F425" s="115">
        <v>1</v>
      </c>
      <c r="G425" s="115">
        <v>0</v>
      </c>
      <c r="H425" s="115">
        <v>0</v>
      </c>
      <c r="I425" s="116">
        <v>18730</v>
      </c>
      <c r="J425" s="117"/>
      <c r="K425" s="1"/>
      <c r="L425" s="1"/>
      <c r="M425" s="1"/>
      <c r="N425" s="1"/>
      <c r="O425" s="1"/>
      <c r="P425" s="1"/>
      <c r="Q425" s="1"/>
      <c r="R425" s="1"/>
      <c r="S425" s="1"/>
    </row>
    <row r="426" spans="1:19" x14ac:dyDescent="0.2">
      <c r="A426" s="1"/>
      <c r="B426" s="115">
        <v>4</v>
      </c>
      <c r="C426" s="33" t="s">
        <v>481</v>
      </c>
      <c r="D426" s="115">
        <v>3</v>
      </c>
      <c r="E426" s="115">
        <v>1977</v>
      </c>
      <c r="F426" s="115">
        <v>1</v>
      </c>
      <c r="G426" s="115">
        <v>0</v>
      </c>
      <c r="H426" s="115">
        <v>0</v>
      </c>
      <c r="I426" s="116">
        <v>18752</v>
      </c>
      <c r="J426" s="117"/>
      <c r="K426" s="1"/>
      <c r="L426" s="1"/>
      <c r="M426" s="1"/>
      <c r="N426" s="1"/>
      <c r="O426" s="1"/>
      <c r="P426" s="1"/>
      <c r="Q426" s="1"/>
      <c r="R426" s="1"/>
      <c r="S426" s="1"/>
    </row>
    <row r="427" spans="1:19" x14ac:dyDescent="0.2">
      <c r="A427" s="1"/>
      <c r="B427" s="115">
        <v>3</v>
      </c>
      <c r="C427" s="33" t="s">
        <v>481</v>
      </c>
      <c r="D427" s="115">
        <v>3</v>
      </c>
      <c r="E427" s="115">
        <v>1977</v>
      </c>
      <c r="F427" s="115">
        <v>1</v>
      </c>
      <c r="G427" s="115">
        <v>0</v>
      </c>
      <c r="H427" s="115">
        <v>0</v>
      </c>
      <c r="I427" s="116">
        <v>18458</v>
      </c>
      <c r="J427" s="117"/>
      <c r="K427" s="1"/>
      <c r="L427" s="1"/>
      <c r="M427" s="1"/>
      <c r="N427" s="1"/>
      <c r="O427" s="1"/>
      <c r="P427" s="1"/>
      <c r="Q427" s="1"/>
      <c r="R427" s="1"/>
      <c r="S427" s="1"/>
    </row>
    <row r="428" spans="1:19" x14ac:dyDescent="0.2">
      <c r="A428" s="1"/>
      <c r="B428" s="115">
        <v>5</v>
      </c>
      <c r="C428" s="33" t="s">
        <v>481</v>
      </c>
      <c r="D428" s="115">
        <v>3</v>
      </c>
      <c r="E428" s="115">
        <v>1977</v>
      </c>
      <c r="F428" s="115">
        <v>1</v>
      </c>
      <c r="G428" s="115">
        <v>0</v>
      </c>
      <c r="H428" s="115">
        <v>0</v>
      </c>
      <c r="I428" s="116">
        <v>16257</v>
      </c>
      <c r="J428" s="117"/>
      <c r="K428" s="1"/>
      <c r="L428" s="1"/>
      <c r="M428" s="1"/>
      <c r="N428" s="1"/>
      <c r="O428" s="1"/>
      <c r="P428" s="1"/>
      <c r="Q428" s="1"/>
      <c r="R428" s="1"/>
      <c r="S428" s="1"/>
    </row>
    <row r="429" spans="1:19" x14ac:dyDescent="0.2">
      <c r="A429" s="1"/>
      <c r="B429" s="115">
        <v>6</v>
      </c>
      <c r="C429" s="33" t="s">
        <v>464</v>
      </c>
      <c r="D429" s="115">
        <v>3</v>
      </c>
      <c r="E429" s="115">
        <v>1977</v>
      </c>
      <c r="F429" s="115">
        <v>31</v>
      </c>
      <c r="G429" s="115">
        <v>0</v>
      </c>
      <c r="H429" s="115">
        <v>0</v>
      </c>
      <c r="I429" s="116">
        <v>16050</v>
      </c>
      <c r="J429" s="117"/>
      <c r="K429" s="1"/>
      <c r="L429" s="1"/>
      <c r="M429" s="1"/>
      <c r="N429" s="1"/>
      <c r="O429" s="1"/>
      <c r="P429" s="1"/>
      <c r="Q429" s="1"/>
      <c r="R429" s="1"/>
      <c r="S429" s="1"/>
    </row>
    <row r="430" spans="1:19" x14ac:dyDescent="0.2">
      <c r="A430" s="1"/>
      <c r="B430" s="115">
        <v>1</v>
      </c>
      <c r="C430" s="33" t="s">
        <v>464</v>
      </c>
      <c r="D430" s="115">
        <v>3</v>
      </c>
      <c r="E430" s="115">
        <v>1977</v>
      </c>
      <c r="F430" s="115">
        <v>31</v>
      </c>
      <c r="G430" s="115">
        <v>0</v>
      </c>
      <c r="H430" s="115">
        <v>0</v>
      </c>
      <c r="I430" s="116">
        <v>18427</v>
      </c>
      <c r="J430" s="117"/>
      <c r="K430" s="1"/>
      <c r="L430" s="1"/>
      <c r="M430" s="1"/>
      <c r="N430" s="1"/>
      <c r="O430" s="1"/>
      <c r="P430" s="1"/>
      <c r="Q430" s="1"/>
      <c r="R430" s="1"/>
      <c r="S430" s="1"/>
    </row>
    <row r="431" spans="1:19" x14ac:dyDescent="0.2">
      <c r="A431" s="1"/>
      <c r="B431" s="115">
        <v>2</v>
      </c>
      <c r="C431" s="33" t="s">
        <v>464</v>
      </c>
      <c r="D431" s="115">
        <v>3</v>
      </c>
      <c r="E431" s="115">
        <v>1977</v>
      </c>
      <c r="F431" s="115">
        <v>31</v>
      </c>
      <c r="G431" s="115">
        <v>0</v>
      </c>
      <c r="H431" s="115">
        <v>0</v>
      </c>
      <c r="I431" s="116">
        <v>16348</v>
      </c>
      <c r="J431" s="117"/>
      <c r="K431" s="1"/>
      <c r="L431" s="1"/>
      <c r="M431" s="1"/>
      <c r="N431" s="1"/>
      <c r="O431" s="1"/>
      <c r="P431" s="1"/>
      <c r="Q431" s="1"/>
      <c r="R431" s="1"/>
      <c r="S431" s="1"/>
    </row>
    <row r="432" spans="1:19" x14ac:dyDescent="0.2">
      <c r="A432" s="1"/>
      <c r="B432" s="115">
        <v>4</v>
      </c>
      <c r="C432" s="33" t="s">
        <v>464</v>
      </c>
      <c r="D432" s="115">
        <v>3</v>
      </c>
      <c r="E432" s="115">
        <v>1977</v>
      </c>
      <c r="F432" s="115">
        <v>31</v>
      </c>
      <c r="G432" s="115">
        <v>0</v>
      </c>
      <c r="H432" s="115">
        <v>0</v>
      </c>
      <c r="I432" s="116">
        <v>15759</v>
      </c>
      <c r="J432" s="117"/>
      <c r="K432" s="1"/>
      <c r="L432" s="1"/>
      <c r="M432" s="1"/>
      <c r="N432" s="1"/>
      <c r="O432" s="1"/>
      <c r="P432" s="1"/>
      <c r="Q432" s="1"/>
      <c r="R432" s="1"/>
      <c r="S432" s="1"/>
    </row>
    <row r="433" spans="1:19" x14ac:dyDescent="0.2">
      <c r="A433" s="1"/>
      <c r="B433" s="115">
        <v>3</v>
      </c>
      <c r="C433" s="33" t="s">
        <v>464</v>
      </c>
      <c r="D433" s="115">
        <v>3</v>
      </c>
      <c r="E433" s="115">
        <v>1977</v>
      </c>
      <c r="F433" s="115">
        <v>31</v>
      </c>
      <c r="G433" s="115">
        <v>0</v>
      </c>
      <c r="H433" s="115">
        <v>0</v>
      </c>
      <c r="I433" s="116">
        <v>17161</v>
      </c>
      <c r="J433" s="117"/>
      <c r="K433" s="1"/>
      <c r="L433" s="1"/>
      <c r="M433" s="1"/>
      <c r="N433" s="1"/>
      <c r="O433" s="1"/>
      <c r="P433" s="1"/>
      <c r="Q433" s="1"/>
      <c r="R433" s="1"/>
      <c r="S433" s="1"/>
    </row>
    <row r="434" spans="1:19" x14ac:dyDescent="0.2">
      <c r="A434" s="1"/>
      <c r="B434" s="115">
        <v>5</v>
      </c>
      <c r="C434" s="33" t="s">
        <v>464</v>
      </c>
      <c r="D434" s="115">
        <v>3</v>
      </c>
      <c r="E434" s="115">
        <v>1977</v>
      </c>
      <c r="F434" s="115">
        <v>31</v>
      </c>
      <c r="G434" s="115">
        <v>0</v>
      </c>
      <c r="H434" s="115">
        <v>0</v>
      </c>
      <c r="I434" s="116">
        <v>17306</v>
      </c>
      <c r="J434" s="117"/>
      <c r="K434" s="1"/>
      <c r="L434" s="1"/>
      <c r="M434" s="1"/>
      <c r="N434" s="1"/>
      <c r="O434" s="1"/>
      <c r="P434" s="1"/>
      <c r="Q434" s="1"/>
      <c r="R434" s="1"/>
      <c r="S434" s="1"/>
    </row>
    <row r="435" spans="1:19" x14ac:dyDescent="0.2">
      <c r="A435" s="1"/>
      <c r="B435" s="115">
        <v>1</v>
      </c>
      <c r="C435" s="33" t="s">
        <v>469</v>
      </c>
      <c r="D435" s="115">
        <v>4</v>
      </c>
      <c r="E435" s="115">
        <v>1977</v>
      </c>
      <c r="F435" s="115">
        <v>2</v>
      </c>
      <c r="G435" s="115">
        <v>0</v>
      </c>
      <c r="H435" s="115">
        <v>0</v>
      </c>
      <c r="I435" s="116">
        <v>399192</v>
      </c>
      <c r="J435" s="117"/>
      <c r="K435" s="1"/>
      <c r="L435" s="1"/>
      <c r="M435" s="1"/>
      <c r="N435" s="1"/>
      <c r="O435" s="1"/>
      <c r="P435" s="1"/>
      <c r="Q435" s="1"/>
      <c r="R435" s="1"/>
      <c r="S435" s="1"/>
    </row>
    <row r="436" spans="1:19" x14ac:dyDescent="0.2">
      <c r="A436" s="1"/>
      <c r="B436" s="115">
        <v>2</v>
      </c>
      <c r="C436" s="33" t="s">
        <v>461</v>
      </c>
      <c r="D436" s="115">
        <v>1</v>
      </c>
      <c r="E436" s="115">
        <v>1978</v>
      </c>
      <c r="F436" s="115">
        <v>2</v>
      </c>
      <c r="G436" s="115">
        <v>0</v>
      </c>
      <c r="H436" s="115">
        <v>0</v>
      </c>
      <c r="I436" s="116">
        <v>62197</v>
      </c>
      <c r="J436" s="117"/>
      <c r="K436" s="1"/>
      <c r="L436" s="1"/>
      <c r="M436" s="1"/>
      <c r="N436" s="1"/>
      <c r="O436" s="1"/>
      <c r="P436" s="1"/>
      <c r="Q436" s="1"/>
      <c r="R436" s="1"/>
      <c r="S436" s="1"/>
    </row>
    <row r="437" spans="1:19" x14ac:dyDescent="0.2">
      <c r="A437" s="1"/>
      <c r="B437" s="115">
        <v>6</v>
      </c>
      <c r="C437" s="33" t="s">
        <v>483</v>
      </c>
      <c r="D437" s="115">
        <v>1</v>
      </c>
      <c r="E437" s="115">
        <v>1978</v>
      </c>
      <c r="F437" s="115">
        <v>2</v>
      </c>
      <c r="G437" s="115">
        <v>0</v>
      </c>
      <c r="H437" s="115">
        <v>0</v>
      </c>
      <c r="I437" s="116">
        <v>187802</v>
      </c>
      <c r="J437" s="117"/>
      <c r="K437" s="1"/>
      <c r="L437" s="1"/>
      <c r="M437" s="1"/>
      <c r="N437" s="1"/>
      <c r="O437" s="1"/>
      <c r="P437" s="1"/>
      <c r="Q437" s="1"/>
      <c r="R437" s="1"/>
      <c r="S437" s="1"/>
    </row>
    <row r="438" spans="1:19" x14ac:dyDescent="0.2">
      <c r="A438" s="1"/>
      <c r="B438" s="115">
        <v>1</v>
      </c>
      <c r="C438" s="33" t="s">
        <v>483</v>
      </c>
      <c r="D438" s="115">
        <v>1</v>
      </c>
      <c r="E438" s="115">
        <v>1978</v>
      </c>
      <c r="F438" s="115">
        <v>2</v>
      </c>
      <c r="G438" s="115">
        <v>0</v>
      </c>
      <c r="H438" s="115">
        <v>0</v>
      </c>
      <c r="I438" s="116">
        <v>167420</v>
      </c>
      <c r="J438" s="117"/>
      <c r="K438" s="1"/>
      <c r="L438" s="1"/>
      <c r="M438" s="1"/>
      <c r="N438" s="1"/>
      <c r="O438" s="1"/>
      <c r="P438" s="1"/>
      <c r="Q438" s="1"/>
      <c r="R438" s="1"/>
      <c r="S438" s="1"/>
    </row>
    <row r="439" spans="1:19" x14ac:dyDescent="0.2">
      <c r="A439" s="1"/>
      <c r="B439" s="115">
        <v>2</v>
      </c>
      <c r="C439" s="33" t="s">
        <v>483</v>
      </c>
      <c r="D439" s="115">
        <v>1</v>
      </c>
      <c r="E439" s="115">
        <v>1978</v>
      </c>
      <c r="F439" s="115">
        <v>2</v>
      </c>
      <c r="G439" s="115">
        <v>0</v>
      </c>
      <c r="H439" s="115">
        <v>0</v>
      </c>
      <c r="I439" s="116">
        <v>184287</v>
      </c>
      <c r="J439" s="117"/>
      <c r="K439" s="1"/>
      <c r="L439" s="1"/>
      <c r="M439" s="1"/>
      <c r="N439" s="1"/>
      <c r="O439" s="1"/>
      <c r="P439" s="1"/>
      <c r="Q439" s="1"/>
      <c r="R439" s="1"/>
      <c r="S439" s="1"/>
    </row>
    <row r="440" spans="1:19" x14ac:dyDescent="0.2">
      <c r="A440" s="1"/>
      <c r="B440" s="115">
        <v>4</v>
      </c>
      <c r="C440" s="33" t="s">
        <v>483</v>
      </c>
      <c r="D440" s="115">
        <v>1</v>
      </c>
      <c r="E440" s="115">
        <v>1978</v>
      </c>
      <c r="F440" s="115">
        <v>2</v>
      </c>
      <c r="G440" s="115">
        <v>0</v>
      </c>
      <c r="H440" s="115">
        <v>0</v>
      </c>
      <c r="I440" s="116">
        <v>179394</v>
      </c>
      <c r="J440" s="117"/>
      <c r="K440" s="1"/>
      <c r="L440" s="1"/>
      <c r="M440" s="1"/>
      <c r="N440" s="1"/>
      <c r="O440" s="1"/>
      <c r="P440" s="1"/>
      <c r="Q440" s="1"/>
      <c r="R440" s="1"/>
      <c r="S440" s="1"/>
    </row>
    <row r="441" spans="1:19" x14ac:dyDescent="0.2">
      <c r="A441" s="1"/>
      <c r="B441" s="115">
        <v>3</v>
      </c>
      <c r="C441" s="33" t="s">
        <v>483</v>
      </c>
      <c r="D441" s="115">
        <v>1</v>
      </c>
      <c r="E441" s="115">
        <v>1978</v>
      </c>
      <c r="F441" s="115">
        <v>2</v>
      </c>
      <c r="G441" s="115">
        <v>0</v>
      </c>
      <c r="H441" s="115">
        <v>0</v>
      </c>
      <c r="I441" s="116">
        <v>169263</v>
      </c>
      <c r="J441" s="117"/>
      <c r="K441" s="1"/>
      <c r="L441" s="1"/>
      <c r="M441" s="1"/>
      <c r="N441" s="1"/>
      <c r="O441" s="1"/>
      <c r="P441" s="1"/>
      <c r="Q441" s="1"/>
      <c r="R441" s="1"/>
      <c r="S441" s="1"/>
    </row>
    <row r="442" spans="1:19" x14ac:dyDescent="0.2">
      <c r="A442" s="1"/>
      <c r="B442" s="115">
        <v>5</v>
      </c>
      <c r="C442" s="33" t="s">
        <v>483</v>
      </c>
      <c r="D442" s="115">
        <v>1</v>
      </c>
      <c r="E442" s="115">
        <v>1978</v>
      </c>
      <c r="F442" s="115">
        <v>2</v>
      </c>
      <c r="G442" s="115">
        <v>0</v>
      </c>
      <c r="H442" s="115">
        <v>0</v>
      </c>
      <c r="I442" s="116">
        <v>161337</v>
      </c>
      <c r="J442" s="117"/>
      <c r="K442" s="1"/>
      <c r="L442" s="1"/>
      <c r="M442" s="1"/>
      <c r="N442" s="1"/>
      <c r="O442" s="1"/>
      <c r="P442" s="1"/>
      <c r="Q442" s="1"/>
      <c r="R442" s="1"/>
      <c r="S442" s="1"/>
    </row>
    <row r="443" spans="1:19" x14ac:dyDescent="0.2">
      <c r="A443" s="1"/>
      <c r="B443" s="115">
        <v>2</v>
      </c>
      <c r="C443" s="33" t="s">
        <v>455</v>
      </c>
      <c r="D443" s="115">
        <v>1</v>
      </c>
      <c r="E443" s="115">
        <v>1978</v>
      </c>
      <c r="F443" s="115">
        <v>1</v>
      </c>
      <c r="G443" s="115">
        <v>0</v>
      </c>
      <c r="H443" s="115">
        <v>0</v>
      </c>
      <c r="I443" s="116">
        <v>6711</v>
      </c>
      <c r="J443" s="117"/>
      <c r="K443" s="1"/>
      <c r="L443" s="1"/>
      <c r="M443" s="1"/>
      <c r="N443" s="1"/>
      <c r="O443" s="1"/>
      <c r="P443" s="1"/>
      <c r="Q443" s="1"/>
      <c r="R443" s="1"/>
      <c r="S443" s="1"/>
    </row>
    <row r="444" spans="1:19" x14ac:dyDescent="0.2">
      <c r="A444" s="1"/>
      <c r="B444" s="115">
        <v>6</v>
      </c>
      <c r="C444" s="33" t="s">
        <v>467</v>
      </c>
      <c r="D444" s="115">
        <v>2</v>
      </c>
      <c r="E444" s="115">
        <v>1978</v>
      </c>
      <c r="F444" s="115">
        <v>13</v>
      </c>
      <c r="G444" s="115">
        <v>0</v>
      </c>
      <c r="H444" s="115">
        <v>0</v>
      </c>
      <c r="I444" s="116">
        <v>166</v>
      </c>
      <c r="J444" s="117"/>
      <c r="K444" s="1"/>
      <c r="L444" s="1"/>
      <c r="M444" s="1"/>
      <c r="N444" s="1"/>
      <c r="O444" s="1"/>
      <c r="P444" s="1"/>
      <c r="Q444" s="1"/>
      <c r="R444" s="1"/>
      <c r="S444" s="1"/>
    </row>
    <row r="445" spans="1:19" x14ac:dyDescent="0.2">
      <c r="A445" s="1"/>
      <c r="B445" s="115">
        <v>1</v>
      </c>
      <c r="C445" s="33" t="s">
        <v>467</v>
      </c>
      <c r="D445" s="115">
        <v>2</v>
      </c>
      <c r="E445" s="115">
        <v>1978</v>
      </c>
      <c r="F445" s="115">
        <v>13</v>
      </c>
      <c r="G445" s="115">
        <v>0</v>
      </c>
      <c r="H445" s="115">
        <v>0</v>
      </c>
      <c r="I445" s="116">
        <v>181</v>
      </c>
      <c r="J445" s="117"/>
      <c r="K445" s="1"/>
      <c r="L445" s="1"/>
      <c r="M445" s="1"/>
      <c r="N445" s="1"/>
      <c r="O445" s="1"/>
      <c r="P445" s="1"/>
      <c r="Q445" s="1"/>
      <c r="R445" s="1"/>
      <c r="S445" s="1"/>
    </row>
    <row r="446" spans="1:19" x14ac:dyDescent="0.2">
      <c r="A446" s="1"/>
      <c r="B446" s="115">
        <v>2</v>
      </c>
      <c r="C446" s="33" t="s">
        <v>467</v>
      </c>
      <c r="D446" s="115">
        <v>2</v>
      </c>
      <c r="E446" s="115">
        <v>1978</v>
      </c>
      <c r="F446" s="115">
        <v>13</v>
      </c>
      <c r="G446" s="115">
        <v>0</v>
      </c>
      <c r="H446" s="115">
        <v>0</v>
      </c>
      <c r="I446" s="116">
        <v>162</v>
      </c>
      <c r="J446" s="117"/>
      <c r="K446" s="1"/>
      <c r="L446" s="1"/>
      <c r="M446" s="1"/>
      <c r="N446" s="1"/>
      <c r="O446" s="1"/>
      <c r="P446" s="1"/>
      <c r="Q446" s="1"/>
      <c r="R446" s="1"/>
      <c r="S446" s="1"/>
    </row>
    <row r="447" spans="1:19" x14ac:dyDescent="0.2">
      <c r="A447" s="1"/>
      <c r="B447" s="115">
        <v>4</v>
      </c>
      <c r="C447" s="33" t="s">
        <v>467</v>
      </c>
      <c r="D447" s="115">
        <v>2</v>
      </c>
      <c r="E447" s="115">
        <v>1978</v>
      </c>
      <c r="F447" s="115">
        <v>13</v>
      </c>
      <c r="G447" s="115">
        <v>0</v>
      </c>
      <c r="H447" s="115">
        <v>0</v>
      </c>
      <c r="I447" s="116">
        <v>184</v>
      </c>
      <c r="J447" s="117"/>
      <c r="K447" s="1"/>
      <c r="L447" s="1"/>
      <c r="M447" s="1"/>
      <c r="N447" s="1"/>
      <c r="O447" s="1"/>
      <c r="P447" s="1"/>
      <c r="Q447" s="1"/>
      <c r="R447" s="1"/>
      <c r="S447" s="1"/>
    </row>
    <row r="448" spans="1:19" x14ac:dyDescent="0.2">
      <c r="A448" s="1"/>
      <c r="B448" s="115">
        <v>3</v>
      </c>
      <c r="C448" s="33" t="s">
        <v>467</v>
      </c>
      <c r="D448" s="115">
        <v>2</v>
      </c>
      <c r="E448" s="115">
        <v>1978</v>
      </c>
      <c r="F448" s="115">
        <v>13</v>
      </c>
      <c r="G448" s="115">
        <v>0</v>
      </c>
      <c r="H448" s="115">
        <v>0</v>
      </c>
      <c r="I448" s="116">
        <v>159</v>
      </c>
      <c r="J448" s="117"/>
      <c r="K448" s="1"/>
      <c r="L448" s="1"/>
      <c r="M448" s="1"/>
      <c r="N448" s="1"/>
      <c r="O448" s="1"/>
      <c r="P448" s="1"/>
      <c r="Q448" s="1"/>
      <c r="R448" s="1"/>
      <c r="S448" s="1"/>
    </row>
    <row r="449" spans="1:19" x14ac:dyDescent="0.2">
      <c r="A449" s="1"/>
      <c r="B449" s="115">
        <v>5</v>
      </c>
      <c r="C449" s="33" t="s">
        <v>467</v>
      </c>
      <c r="D449" s="115">
        <v>2</v>
      </c>
      <c r="E449" s="115">
        <v>1978</v>
      </c>
      <c r="F449" s="115">
        <v>13</v>
      </c>
      <c r="G449" s="115">
        <v>0</v>
      </c>
      <c r="H449" s="115">
        <v>0</v>
      </c>
      <c r="I449" s="116">
        <v>157</v>
      </c>
      <c r="J449" s="117"/>
      <c r="K449" s="1"/>
      <c r="L449" s="1"/>
      <c r="M449" s="1"/>
      <c r="N449" s="1"/>
      <c r="O449" s="1"/>
      <c r="P449" s="1"/>
      <c r="Q449" s="1"/>
      <c r="R449" s="1"/>
      <c r="S449" s="1"/>
    </row>
    <row r="450" spans="1:19" x14ac:dyDescent="0.2">
      <c r="A450" s="1"/>
      <c r="B450" s="115">
        <v>1</v>
      </c>
      <c r="C450" s="33" t="s">
        <v>469</v>
      </c>
      <c r="D450" s="115">
        <v>3</v>
      </c>
      <c r="E450" s="115">
        <v>1978</v>
      </c>
      <c r="F450" s="115">
        <v>2</v>
      </c>
      <c r="G450" s="115">
        <v>0</v>
      </c>
      <c r="H450" s="115">
        <v>0</v>
      </c>
      <c r="I450" s="116">
        <v>2036585</v>
      </c>
      <c r="J450" s="117"/>
      <c r="K450" s="1"/>
      <c r="L450" s="1"/>
      <c r="M450" s="1"/>
      <c r="N450" s="1"/>
      <c r="O450" s="1"/>
      <c r="P450" s="1"/>
      <c r="Q450" s="1"/>
      <c r="R450" s="1"/>
      <c r="S450" s="1"/>
    </row>
    <row r="451" spans="1:19" x14ac:dyDescent="0.2">
      <c r="A451" s="1"/>
      <c r="B451" s="115">
        <v>6</v>
      </c>
      <c r="C451" s="33" t="s">
        <v>464</v>
      </c>
      <c r="D451" s="115">
        <v>4</v>
      </c>
      <c r="E451" s="115">
        <v>1978</v>
      </c>
      <c r="F451" s="115">
        <v>31</v>
      </c>
      <c r="G451" s="115">
        <v>0</v>
      </c>
      <c r="H451" s="115">
        <v>0</v>
      </c>
      <c r="I451" s="116">
        <v>1823</v>
      </c>
      <c r="J451" s="117"/>
      <c r="K451" s="1"/>
      <c r="L451" s="1"/>
      <c r="M451" s="1"/>
      <c r="N451" s="1"/>
      <c r="O451" s="1"/>
      <c r="P451" s="1"/>
      <c r="Q451" s="1"/>
      <c r="R451" s="1"/>
      <c r="S451" s="1"/>
    </row>
    <row r="452" spans="1:19" x14ac:dyDescent="0.2">
      <c r="A452" s="1"/>
      <c r="B452" s="115">
        <v>1</v>
      </c>
      <c r="C452" s="33" t="s">
        <v>464</v>
      </c>
      <c r="D452" s="115">
        <v>4</v>
      </c>
      <c r="E452" s="115">
        <v>1978</v>
      </c>
      <c r="F452" s="115">
        <v>31</v>
      </c>
      <c r="G452" s="115">
        <v>0</v>
      </c>
      <c r="H452" s="115">
        <v>0</v>
      </c>
      <c r="I452" s="116">
        <v>1635</v>
      </c>
      <c r="J452" s="117"/>
      <c r="K452" s="1"/>
      <c r="L452" s="1"/>
      <c r="M452" s="1"/>
      <c r="N452" s="1"/>
      <c r="O452" s="1"/>
      <c r="P452" s="1"/>
      <c r="Q452" s="1"/>
      <c r="R452" s="1"/>
      <c r="S452" s="1"/>
    </row>
    <row r="453" spans="1:19" x14ac:dyDescent="0.2">
      <c r="A453" s="1"/>
      <c r="B453" s="115">
        <v>2</v>
      </c>
      <c r="C453" s="33" t="s">
        <v>464</v>
      </c>
      <c r="D453" s="115">
        <v>4</v>
      </c>
      <c r="E453" s="115">
        <v>1978</v>
      </c>
      <c r="F453" s="115">
        <v>31</v>
      </c>
      <c r="G453" s="115">
        <v>0</v>
      </c>
      <c r="H453" s="115">
        <v>0</v>
      </c>
      <c r="I453" s="116">
        <v>1762</v>
      </c>
      <c r="J453" s="117"/>
      <c r="K453" s="1"/>
      <c r="L453" s="1"/>
      <c r="M453" s="1"/>
      <c r="N453" s="1"/>
      <c r="O453" s="1"/>
      <c r="P453" s="1"/>
      <c r="Q453" s="1"/>
      <c r="R453" s="1"/>
      <c r="S453" s="1"/>
    </row>
    <row r="454" spans="1:19" x14ac:dyDescent="0.2">
      <c r="A454" s="1"/>
      <c r="B454" s="115">
        <v>4</v>
      </c>
      <c r="C454" s="33" t="s">
        <v>464</v>
      </c>
      <c r="D454" s="115">
        <v>4</v>
      </c>
      <c r="E454" s="115">
        <v>1978</v>
      </c>
      <c r="F454" s="115">
        <v>31</v>
      </c>
      <c r="G454" s="115">
        <v>0</v>
      </c>
      <c r="H454" s="115">
        <v>0</v>
      </c>
      <c r="I454" s="116">
        <v>1553</v>
      </c>
      <c r="J454" s="117"/>
      <c r="K454" s="1"/>
      <c r="L454" s="1"/>
      <c r="M454" s="1"/>
      <c r="N454" s="1"/>
      <c r="O454" s="1"/>
      <c r="P454" s="1"/>
      <c r="Q454" s="1"/>
      <c r="R454" s="1"/>
      <c r="S454" s="1"/>
    </row>
    <row r="455" spans="1:19" x14ac:dyDescent="0.2">
      <c r="A455" s="1"/>
      <c r="B455" s="115">
        <v>3</v>
      </c>
      <c r="C455" s="33" t="s">
        <v>464</v>
      </c>
      <c r="D455" s="115">
        <v>4</v>
      </c>
      <c r="E455" s="115">
        <v>1978</v>
      </c>
      <c r="F455" s="115">
        <v>31</v>
      </c>
      <c r="G455" s="115">
        <v>0</v>
      </c>
      <c r="H455" s="115">
        <v>0</v>
      </c>
      <c r="I455" s="116">
        <v>1796</v>
      </c>
      <c r="J455" s="117"/>
      <c r="K455" s="1"/>
      <c r="L455" s="1"/>
      <c r="M455" s="1"/>
      <c r="N455" s="1"/>
      <c r="O455" s="1"/>
      <c r="P455" s="1"/>
      <c r="Q455" s="1"/>
      <c r="R455" s="1"/>
      <c r="S455" s="1"/>
    </row>
    <row r="456" spans="1:19" x14ac:dyDescent="0.2">
      <c r="A456" s="1"/>
      <c r="B456" s="115">
        <v>5</v>
      </c>
      <c r="C456" s="33" t="s">
        <v>464</v>
      </c>
      <c r="D456" s="115">
        <v>4</v>
      </c>
      <c r="E456" s="115">
        <v>1978</v>
      </c>
      <c r="F456" s="115">
        <v>31</v>
      </c>
      <c r="G456" s="115">
        <v>0</v>
      </c>
      <c r="H456" s="115">
        <v>0</v>
      </c>
      <c r="I456" s="116">
        <v>1589</v>
      </c>
      <c r="J456" s="117"/>
      <c r="K456" s="1"/>
      <c r="L456" s="1"/>
      <c r="M456" s="1"/>
      <c r="N456" s="1"/>
      <c r="O456" s="1"/>
      <c r="P456" s="1"/>
      <c r="Q456" s="1"/>
      <c r="R456" s="1"/>
      <c r="S456" s="1"/>
    </row>
    <row r="457" spans="1:19" x14ac:dyDescent="0.2">
      <c r="A457" s="1"/>
      <c r="B457" s="115">
        <v>6</v>
      </c>
      <c r="C457" s="33" t="s">
        <v>461</v>
      </c>
      <c r="D457" s="115">
        <v>1</v>
      </c>
      <c r="E457" s="115">
        <v>1981</v>
      </c>
      <c r="F457" s="115">
        <v>1</v>
      </c>
      <c r="G457" s="115">
        <v>0</v>
      </c>
      <c r="H457" s="115">
        <v>0</v>
      </c>
      <c r="I457" s="116">
        <v>16827</v>
      </c>
      <c r="J457" s="117"/>
      <c r="K457" s="1"/>
      <c r="L457" s="1"/>
      <c r="M457" s="1"/>
      <c r="N457" s="1"/>
      <c r="O457" s="1"/>
      <c r="P457" s="1"/>
      <c r="Q457" s="1"/>
      <c r="R457" s="1"/>
      <c r="S457" s="1"/>
    </row>
    <row r="458" spans="1:19" x14ac:dyDescent="0.2">
      <c r="A458" s="1"/>
      <c r="B458" s="115">
        <v>1</v>
      </c>
      <c r="C458" s="33" t="s">
        <v>461</v>
      </c>
      <c r="D458" s="115">
        <v>1</v>
      </c>
      <c r="E458" s="115">
        <v>1981</v>
      </c>
      <c r="F458" s="115">
        <v>1</v>
      </c>
      <c r="G458" s="115">
        <v>0</v>
      </c>
      <c r="H458" s="115">
        <v>0</v>
      </c>
      <c r="I458" s="116">
        <v>16829</v>
      </c>
      <c r="J458" s="117"/>
      <c r="K458" s="1"/>
      <c r="L458" s="1"/>
      <c r="M458" s="1"/>
      <c r="N458" s="1"/>
      <c r="O458" s="1"/>
      <c r="P458" s="1"/>
      <c r="Q458" s="1"/>
      <c r="R458" s="1"/>
      <c r="S458" s="1"/>
    </row>
    <row r="459" spans="1:19" x14ac:dyDescent="0.2">
      <c r="A459" s="1"/>
      <c r="B459" s="115">
        <v>2</v>
      </c>
      <c r="C459" s="33" t="s">
        <v>461</v>
      </c>
      <c r="D459" s="115">
        <v>1</v>
      </c>
      <c r="E459" s="115">
        <v>1981</v>
      </c>
      <c r="F459" s="115">
        <v>1</v>
      </c>
      <c r="G459" s="115">
        <v>0</v>
      </c>
      <c r="H459" s="115">
        <v>0</v>
      </c>
      <c r="I459" s="116">
        <v>18530</v>
      </c>
      <c r="J459" s="117"/>
      <c r="K459" s="1"/>
      <c r="L459" s="1"/>
      <c r="M459" s="1"/>
      <c r="N459" s="1"/>
      <c r="O459" s="1"/>
      <c r="P459" s="1"/>
      <c r="Q459" s="1"/>
      <c r="R459" s="1"/>
      <c r="S459" s="1"/>
    </row>
    <row r="460" spans="1:19" x14ac:dyDescent="0.2">
      <c r="A460" s="1"/>
      <c r="B460" s="115">
        <v>4</v>
      </c>
      <c r="C460" s="33" t="s">
        <v>461</v>
      </c>
      <c r="D460" s="115">
        <v>1</v>
      </c>
      <c r="E460" s="115">
        <v>1981</v>
      </c>
      <c r="F460" s="115">
        <v>1</v>
      </c>
      <c r="G460" s="115">
        <v>0</v>
      </c>
      <c r="H460" s="115">
        <v>0</v>
      </c>
      <c r="I460" s="116">
        <v>18821</v>
      </c>
      <c r="J460" s="117"/>
      <c r="K460" s="1"/>
      <c r="L460" s="1"/>
      <c r="M460" s="1"/>
      <c r="N460" s="1"/>
      <c r="O460" s="1"/>
      <c r="P460" s="1"/>
      <c r="Q460" s="1"/>
      <c r="R460" s="1"/>
      <c r="S460" s="1"/>
    </row>
    <row r="461" spans="1:19" x14ac:dyDescent="0.2">
      <c r="A461" s="1"/>
      <c r="B461" s="115">
        <v>3</v>
      </c>
      <c r="C461" s="33" t="s">
        <v>461</v>
      </c>
      <c r="D461" s="115">
        <v>1</v>
      </c>
      <c r="E461" s="115">
        <v>1981</v>
      </c>
      <c r="F461" s="115">
        <v>1</v>
      </c>
      <c r="G461" s="115">
        <v>0</v>
      </c>
      <c r="H461" s="115">
        <v>0</v>
      </c>
      <c r="I461" s="116">
        <v>18635</v>
      </c>
      <c r="J461" s="117"/>
      <c r="K461" s="1"/>
      <c r="L461" s="1"/>
      <c r="M461" s="1"/>
      <c r="N461" s="1"/>
      <c r="O461" s="1"/>
      <c r="P461" s="1"/>
      <c r="Q461" s="1"/>
      <c r="R461" s="1"/>
      <c r="S461" s="1"/>
    </row>
    <row r="462" spans="1:19" x14ac:dyDescent="0.2">
      <c r="A462" s="1"/>
      <c r="B462" s="115">
        <v>5</v>
      </c>
      <c r="C462" s="33" t="s">
        <v>461</v>
      </c>
      <c r="D462" s="115">
        <v>1</v>
      </c>
      <c r="E462" s="115">
        <v>1981</v>
      </c>
      <c r="F462" s="115">
        <v>1</v>
      </c>
      <c r="G462" s="115">
        <v>0</v>
      </c>
      <c r="H462" s="115">
        <v>0</v>
      </c>
      <c r="I462" s="116">
        <v>16240</v>
      </c>
      <c r="J462" s="117"/>
      <c r="K462" s="1"/>
      <c r="L462" s="1"/>
      <c r="M462" s="1"/>
      <c r="N462" s="1"/>
      <c r="O462" s="1"/>
      <c r="P462" s="1"/>
      <c r="Q462" s="1"/>
      <c r="R462" s="1"/>
      <c r="S462" s="1"/>
    </row>
    <row r="463" spans="1:19" x14ac:dyDescent="0.2">
      <c r="A463" s="1"/>
      <c r="B463" s="115">
        <v>2</v>
      </c>
      <c r="C463" s="33" t="s">
        <v>474</v>
      </c>
      <c r="D463" s="115">
        <v>1</v>
      </c>
      <c r="E463" s="115">
        <v>1981</v>
      </c>
      <c r="F463" s="115">
        <v>1</v>
      </c>
      <c r="G463" s="115">
        <v>43</v>
      </c>
      <c r="H463" s="115">
        <v>0</v>
      </c>
      <c r="I463" s="116">
        <v>358928</v>
      </c>
      <c r="J463" s="117"/>
      <c r="K463" s="1"/>
      <c r="L463" s="1"/>
      <c r="M463" s="1"/>
      <c r="N463" s="1"/>
      <c r="O463" s="1"/>
      <c r="P463" s="1"/>
      <c r="Q463" s="1"/>
      <c r="R463" s="1"/>
      <c r="S463" s="1"/>
    </row>
    <row r="464" spans="1:19" x14ac:dyDescent="0.2">
      <c r="A464" s="1"/>
      <c r="B464" s="115">
        <v>3</v>
      </c>
      <c r="C464" s="33" t="s">
        <v>480</v>
      </c>
      <c r="D464" s="115">
        <v>3</v>
      </c>
      <c r="E464" s="115">
        <v>1981</v>
      </c>
      <c r="F464" s="115">
        <v>1</v>
      </c>
      <c r="G464" s="115">
        <v>0</v>
      </c>
      <c r="H464" s="115">
        <v>5</v>
      </c>
      <c r="I464" s="116">
        <v>196875</v>
      </c>
      <c r="J464" s="117"/>
      <c r="K464" s="1"/>
      <c r="L464" s="1"/>
      <c r="M464" s="1"/>
      <c r="N464" s="1"/>
      <c r="O464" s="1"/>
      <c r="P464" s="1"/>
      <c r="Q464" s="1"/>
      <c r="R464" s="1"/>
      <c r="S464" s="1"/>
    </row>
    <row r="465" spans="1:19" x14ac:dyDescent="0.2">
      <c r="A465" s="1"/>
      <c r="B465" s="115">
        <v>2</v>
      </c>
      <c r="C465" s="33" t="s">
        <v>484</v>
      </c>
      <c r="D465" s="115">
        <v>3</v>
      </c>
      <c r="E465" s="115">
        <v>1981</v>
      </c>
      <c r="F465" s="115">
        <v>1</v>
      </c>
      <c r="G465" s="115">
        <v>0</v>
      </c>
      <c r="H465" s="115">
        <v>0</v>
      </c>
      <c r="I465" s="116">
        <v>2381419</v>
      </c>
      <c r="J465" s="117"/>
      <c r="K465" s="1"/>
      <c r="L465" s="1"/>
      <c r="M465" s="1"/>
      <c r="N465" s="1"/>
      <c r="O465" s="1"/>
      <c r="P465" s="1"/>
      <c r="Q465" s="1"/>
      <c r="R465" s="1"/>
      <c r="S465" s="1"/>
    </row>
    <row r="466" spans="1:19" x14ac:dyDescent="0.2">
      <c r="A466" s="1"/>
      <c r="B466" s="115">
        <v>2</v>
      </c>
      <c r="C466" s="33" t="s">
        <v>485</v>
      </c>
      <c r="D466" s="115">
        <v>4</v>
      </c>
      <c r="E466" s="115">
        <v>1981</v>
      </c>
      <c r="F466" s="115">
        <v>4</v>
      </c>
      <c r="G466" s="115">
        <v>0</v>
      </c>
      <c r="H466" s="115">
        <v>0</v>
      </c>
      <c r="I466" s="116">
        <v>113525</v>
      </c>
      <c r="J466" s="117"/>
      <c r="K466" s="1"/>
      <c r="L466" s="1"/>
      <c r="M466" s="1"/>
      <c r="N466" s="1"/>
      <c r="O466" s="1"/>
      <c r="P466" s="1"/>
      <c r="Q466" s="1"/>
      <c r="R466" s="1"/>
      <c r="S466" s="1"/>
    </row>
    <row r="467" spans="1:19" x14ac:dyDescent="0.2">
      <c r="A467" s="1"/>
      <c r="B467" s="115">
        <v>1</v>
      </c>
      <c r="C467" s="33" t="s">
        <v>447</v>
      </c>
      <c r="D467" s="115">
        <v>4</v>
      </c>
      <c r="E467" s="115">
        <v>1981</v>
      </c>
      <c r="F467" s="115">
        <v>1</v>
      </c>
      <c r="G467" s="115">
        <v>0</v>
      </c>
      <c r="H467" s="115">
        <v>0</v>
      </c>
      <c r="I467" s="116">
        <v>119996</v>
      </c>
      <c r="J467" s="117"/>
      <c r="K467" s="1"/>
      <c r="L467" s="1"/>
      <c r="M467" s="1"/>
      <c r="N467" s="1"/>
      <c r="O467" s="1"/>
      <c r="P467" s="1"/>
      <c r="Q467" s="1"/>
      <c r="R467" s="1"/>
      <c r="S467" s="1"/>
    </row>
    <row r="468" spans="1:19" x14ac:dyDescent="0.2">
      <c r="A468" s="1"/>
      <c r="B468" s="115">
        <v>1</v>
      </c>
      <c r="C468" s="33" t="s">
        <v>447</v>
      </c>
      <c r="D468" s="115">
        <v>1</v>
      </c>
      <c r="E468" s="115">
        <v>1984</v>
      </c>
      <c r="F468" s="115">
        <v>1</v>
      </c>
      <c r="G468" s="115">
        <v>0</v>
      </c>
      <c r="H468" s="115">
        <v>0</v>
      </c>
      <c r="I468" s="116">
        <v>28137</v>
      </c>
      <c r="J468" s="117"/>
      <c r="K468" s="1"/>
      <c r="L468" s="1"/>
      <c r="M468" s="1"/>
      <c r="N468" s="1"/>
      <c r="O468" s="1"/>
      <c r="P468" s="1"/>
      <c r="Q468" s="1"/>
      <c r="R468" s="1"/>
      <c r="S468" s="1"/>
    </row>
    <row r="469" spans="1:19" x14ac:dyDescent="0.2">
      <c r="A469" s="1"/>
      <c r="B469" s="115">
        <v>2</v>
      </c>
      <c r="C469" s="33" t="s">
        <v>447</v>
      </c>
      <c r="D469" s="115">
        <v>1</v>
      </c>
      <c r="E469" s="115">
        <v>1984</v>
      </c>
      <c r="F469" s="115">
        <v>1</v>
      </c>
      <c r="G469" s="115">
        <v>0</v>
      </c>
      <c r="H469" s="115">
        <v>0</v>
      </c>
      <c r="I469" s="116">
        <v>27141</v>
      </c>
      <c r="J469" s="117"/>
      <c r="K469" s="1"/>
      <c r="L469" s="1"/>
      <c r="M469" s="1"/>
      <c r="N469" s="1"/>
      <c r="O469" s="1"/>
      <c r="P469" s="1"/>
      <c r="Q469" s="1"/>
      <c r="R469" s="1"/>
      <c r="S469" s="1"/>
    </row>
    <row r="470" spans="1:19" x14ac:dyDescent="0.2">
      <c r="A470" s="1"/>
      <c r="B470" s="115">
        <v>3</v>
      </c>
      <c r="C470" s="33" t="s">
        <v>447</v>
      </c>
      <c r="D470" s="115">
        <v>1</v>
      </c>
      <c r="E470" s="115">
        <v>1984</v>
      </c>
      <c r="F470" s="115">
        <v>1</v>
      </c>
      <c r="G470" s="115">
        <v>0</v>
      </c>
      <c r="H470" s="115">
        <v>0</v>
      </c>
      <c r="I470" s="116">
        <v>30353</v>
      </c>
      <c r="J470" s="117"/>
      <c r="K470" s="1"/>
      <c r="L470" s="1"/>
      <c r="M470" s="1"/>
      <c r="N470" s="1"/>
      <c r="O470" s="1"/>
      <c r="P470" s="1"/>
      <c r="Q470" s="1"/>
      <c r="R470" s="1"/>
      <c r="S470" s="1"/>
    </row>
    <row r="471" spans="1:19" x14ac:dyDescent="0.2">
      <c r="A471" s="1"/>
      <c r="B471" s="115">
        <v>5</v>
      </c>
      <c r="C471" s="33" t="s">
        <v>447</v>
      </c>
      <c r="D471" s="115">
        <v>1</v>
      </c>
      <c r="E471" s="115">
        <v>1984</v>
      </c>
      <c r="F471" s="115">
        <v>1</v>
      </c>
      <c r="G471" s="115">
        <v>0</v>
      </c>
      <c r="H471" s="115">
        <v>0</v>
      </c>
      <c r="I471" s="116">
        <v>25998</v>
      </c>
      <c r="J471" s="117"/>
      <c r="K471" s="1"/>
      <c r="L471" s="1"/>
      <c r="M471" s="1"/>
      <c r="N471" s="1"/>
      <c r="O471" s="1"/>
      <c r="P471" s="1"/>
      <c r="Q471" s="1"/>
      <c r="R471" s="1"/>
      <c r="S471" s="1"/>
    </row>
    <row r="472" spans="1:19" x14ac:dyDescent="0.2">
      <c r="A472" s="1"/>
      <c r="B472" s="115">
        <v>5</v>
      </c>
      <c r="C472" s="33" t="s">
        <v>451</v>
      </c>
      <c r="D472" s="115">
        <v>1</v>
      </c>
      <c r="E472" s="115">
        <v>1984</v>
      </c>
      <c r="F472" s="115">
        <v>1</v>
      </c>
      <c r="G472" s="115">
        <v>0</v>
      </c>
      <c r="H472" s="115">
        <v>0</v>
      </c>
      <c r="I472" s="116">
        <v>772785</v>
      </c>
      <c r="J472" s="117"/>
      <c r="K472" s="1"/>
      <c r="L472" s="1"/>
      <c r="M472" s="1"/>
      <c r="N472" s="1"/>
      <c r="O472" s="1"/>
      <c r="P472" s="1"/>
      <c r="Q472" s="1"/>
      <c r="R472" s="1"/>
      <c r="S472" s="1"/>
    </row>
    <row r="473" spans="1:19" x14ac:dyDescent="0.2">
      <c r="A473" s="1"/>
      <c r="B473" s="115">
        <v>6</v>
      </c>
      <c r="C473" s="33" t="s">
        <v>470</v>
      </c>
      <c r="D473" s="115">
        <v>1</v>
      </c>
      <c r="E473" s="115">
        <v>1984</v>
      </c>
      <c r="F473" s="115">
        <v>1</v>
      </c>
      <c r="G473" s="115">
        <v>0</v>
      </c>
      <c r="H473" s="115">
        <v>0</v>
      </c>
      <c r="I473" s="116">
        <v>16953</v>
      </c>
      <c r="J473" s="117"/>
      <c r="K473" s="1"/>
      <c r="L473" s="1"/>
      <c r="M473" s="1"/>
      <c r="N473" s="1"/>
      <c r="O473" s="1"/>
      <c r="P473" s="1"/>
      <c r="Q473" s="1"/>
      <c r="R473" s="1"/>
      <c r="S473" s="1"/>
    </row>
    <row r="474" spans="1:19" x14ac:dyDescent="0.2">
      <c r="A474" s="1"/>
      <c r="B474" s="115">
        <v>1</v>
      </c>
      <c r="C474" s="33" t="s">
        <v>470</v>
      </c>
      <c r="D474" s="115">
        <v>1</v>
      </c>
      <c r="E474" s="115">
        <v>1984</v>
      </c>
      <c r="F474" s="115">
        <v>1</v>
      </c>
      <c r="G474" s="115">
        <v>0</v>
      </c>
      <c r="H474" s="115">
        <v>0</v>
      </c>
      <c r="I474" s="116">
        <v>18120</v>
      </c>
      <c r="J474" s="117"/>
      <c r="K474" s="1"/>
      <c r="L474" s="1"/>
      <c r="M474" s="1"/>
      <c r="N474" s="1"/>
      <c r="O474" s="1"/>
      <c r="P474" s="1"/>
      <c r="Q474" s="1"/>
      <c r="R474" s="1"/>
      <c r="S474" s="1"/>
    </row>
    <row r="475" spans="1:19" x14ac:dyDescent="0.2">
      <c r="A475" s="1"/>
      <c r="B475" s="115">
        <v>2</v>
      </c>
      <c r="C475" s="33" t="s">
        <v>470</v>
      </c>
      <c r="D475" s="115">
        <v>1</v>
      </c>
      <c r="E475" s="115">
        <v>1984</v>
      </c>
      <c r="F475" s="115">
        <v>1</v>
      </c>
      <c r="G475" s="115">
        <v>0</v>
      </c>
      <c r="H475" s="115">
        <v>0</v>
      </c>
      <c r="I475" s="116">
        <v>18167</v>
      </c>
      <c r="J475" s="117"/>
      <c r="K475" s="1"/>
      <c r="L475" s="1"/>
      <c r="M475" s="1"/>
      <c r="N475" s="1"/>
      <c r="O475" s="1"/>
      <c r="P475" s="1"/>
      <c r="Q475" s="1"/>
      <c r="R475" s="1"/>
      <c r="S475" s="1"/>
    </row>
    <row r="476" spans="1:19" x14ac:dyDescent="0.2">
      <c r="A476" s="1"/>
      <c r="B476" s="115">
        <v>4</v>
      </c>
      <c r="C476" s="33" t="s">
        <v>470</v>
      </c>
      <c r="D476" s="115">
        <v>1</v>
      </c>
      <c r="E476" s="115">
        <v>1984</v>
      </c>
      <c r="F476" s="115">
        <v>1</v>
      </c>
      <c r="G476" s="115">
        <v>0</v>
      </c>
      <c r="H476" s="115">
        <v>0</v>
      </c>
      <c r="I476" s="116">
        <v>17574</v>
      </c>
      <c r="J476" s="117"/>
      <c r="K476" s="1"/>
      <c r="L476" s="1"/>
      <c r="M476" s="1"/>
      <c r="N476" s="1"/>
      <c r="O476" s="1"/>
      <c r="P476" s="1"/>
      <c r="Q476" s="1"/>
      <c r="R476" s="1"/>
      <c r="S476" s="1"/>
    </row>
    <row r="477" spans="1:19" x14ac:dyDescent="0.2">
      <c r="A477" s="1"/>
      <c r="B477" s="115">
        <v>3</v>
      </c>
      <c r="C477" s="33" t="s">
        <v>470</v>
      </c>
      <c r="D477" s="115">
        <v>1</v>
      </c>
      <c r="E477" s="115">
        <v>1984</v>
      </c>
      <c r="F477" s="115">
        <v>1</v>
      </c>
      <c r="G477" s="115">
        <v>0</v>
      </c>
      <c r="H477" s="115">
        <v>0</v>
      </c>
      <c r="I477" s="116">
        <v>18907</v>
      </c>
      <c r="J477" s="117"/>
      <c r="K477" s="1"/>
      <c r="L477" s="1"/>
      <c r="M477" s="1"/>
      <c r="N477" s="1"/>
      <c r="O477" s="1"/>
      <c r="P477" s="1"/>
      <c r="Q477" s="1"/>
      <c r="R477" s="1"/>
      <c r="S477" s="1"/>
    </row>
    <row r="478" spans="1:19" x14ac:dyDescent="0.2">
      <c r="A478" s="1"/>
      <c r="B478" s="115">
        <v>5</v>
      </c>
      <c r="C478" s="33" t="s">
        <v>470</v>
      </c>
      <c r="D478" s="115">
        <v>1</v>
      </c>
      <c r="E478" s="115">
        <v>1984</v>
      </c>
      <c r="F478" s="115">
        <v>1</v>
      </c>
      <c r="G478" s="115">
        <v>0</v>
      </c>
      <c r="H478" s="115">
        <v>0</v>
      </c>
      <c r="I478" s="116">
        <v>16167</v>
      </c>
      <c r="J478" s="117"/>
      <c r="K478" s="1"/>
      <c r="L478" s="1"/>
      <c r="M478" s="1"/>
      <c r="N478" s="1"/>
      <c r="O478" s="1"/>
      <c r="P478" s="1"/>
      <c r="Q478" s="1"/>
      <c r="R478" s="1"/>
      <c r="S478" s="1"/>
    </row>
    <row r="479" spans="1:19" x14ac:dyDescent="0.2">
      <c r="A479" s="1"/>
      <c r="B479" s="115">
        <v>1</v>
      </c>
      <c r="C479" s="33" t="s">
        <v>473</v>
      </c>
      <c r="D479" s="115">
        <v>1</v>
      </c>
      <c r="E479" s="115">
        <v>1984</v>
      </c>
      <c r="F479" s="115">
        <v>1</v>
      </c>
      <c r="G479" s="115">
        <v>0</v>
      </c>
      <c r="H479" s="115">
        <v>0</v>
      </c>
      <c r="I479" s="116">
        <v>769139</v>
      </c>
      <c r="J479" s="117"/>
      <c r="K479" s="1"/>
      <c r="L479" s="1"/>
      <c r="M479" s="1"/>
      <c r="N479" s="1"/>
      <c r="O479" s="1"/>
      <c r="P479" s="1"/>
      <c r="Q479" s="1"/>
      <c r="R479" s="1"/>
      <c r="S479" s="1"/>
    </row>
    <row r="480" spans="1:19" x14ac:dyDescent="0.2">
      <c r="A480" s="1"/>
      <c r="B480" s="115">
        <v>3</v>
      </c>
      <c r="C480" s="33" t="s">
        <v>455</v>
      </c>
      <c r="D480" s="115">
        <v>1</v>
      </c>
      <c r="E480" s="115">
        <v>1984</v>
      </c>
      <c r="F480" s="115">
        <v>1</v>
      </c>
      <c r="G480" s="115">
        <v>0</v>
      </c>
      <c r="H480" s="115">
        <v>0</v>
      </c>
      <c r="I480" s="116">
        <v>373116</v>
      </c>
      <c r="J480" s="117"/>
      <c r="K480" s="1"/>
      <c r="L480" s="1"/>
      <c r="M480" s="1"/>
      <c r="N480" s="1"/>
      <c r="O480" s="1"/>
      <c r="P480" s="1"/>
      <c r="Q480" s="1"/>
      <c r="R480" s="1"/>
      <c r="S480" s="1"/>
    </row>
    <row r="481" spans="1:19" x14ac:dyDescent="0.2">
      <c r="A481" s="1"/>
      <c r="B481" s="115">
        <v>4</v>
      </c>
      <c r="C481" s="33" t="s">
        <v>469</v>
      </c>
      <c r="D481" s="115">
        <v>2</v>
      </c>
      <c r="E481" s="115">
        <v>1984</v>
      </c>
      <c r="F481" s="115">
        <v>1</v>
      </c>
      <c r="G481" s="115">
        <v>11</v>
      </c>
      <c r="H481" s="115">
        <v>0</v>
      </c>
      <c r="I481" s="116">
        <v>745519</v>
      </c>
      <c r="J481" s="117"/>
      <c r="K481" s="1"/>
      <c r="L481" s="1"/>
      <c r="M481" s="1"/>
      <c r="N481" s="1"/>
      <c r="O481" s="1"/>
      <c r="P481" s="1"/>
      <c r="Q481" s="1"/>
      <c r="R481" s="1"/>
      <c r="S481" s="1"/>
    </row>
    <row r="482" spans="1:19" x14ac:dyDescent="0.2">
      <c r="A482" s="1"/>
      <c r="B482" s="115">
        <v>6</v>
      </c>
      <c r="C482" s="33" t="s">
        <v>467</v>
      </c>
      <c r="D482" s="115">
        <v>2</v>
      </c>
      <c r="E482" s="115">
        <v>1984</v>
      </c>
      <c r="F482" s="115">
        <v>20</v>
      </c>
      <c r="G482" s="115">
        <v>0</v>
      </c>
      <c r="H482" s="115">
        <v>0</v>
      </c>
      <c r="I482" s="116">
        <v>0</v>
      </c>
      <c r="J482" s="117"/>
      <c r="K482" s="1"/>
      <c r="L482" s="1"/>
      <c r="M482" s="1"/>
      <c r="N482" s="1"/>
      <c r="O482" s="1"/>
      <c r="P482" s="1"/>
      <c r="Q482" s="1"/>
      <c r="R482" s="1"/>
      <c r="S482" s="1"/>
    </row>
    <row r="483" spans="1:19" x14ac:dyDescent="0.2">
      <c r="A483" s="1"/>
      <c r="B483" s="115">
        <v>1</v>
      </c>
      <c r="C483" s="33" t="s">
        <v>467</v>
      </c>
      <c r="D483" s="115">
        <v>2</v>
      </c>
      <c r="E483" s="115">
        <v>1984</v>
      </c>
      <c r="F483" s="115">
        <v>20</v>
      </c>
      <c r="G483" s="115">
        <v>0</v>
      </c>
      <c r="H483" s="115">
        <v>0</v>
      </c>
      <c r="I483" s="116">
        <v>0</v>
      </c>
      <c r="J483" s="117"/>
      <c r="K483" s="1"/>
      <c r="L483" s="1"/>
      <c r="M483" s="1"/>
      <c r="N483" s="1"/>
      <c r="O483" s="1"/>
      <c r="P483" s="1"/>
      <c r="Q483" s="1"/>
      <c r="R483" s="1"/>
      <c r="S483" s="1"/>
    </row>
    <row r="484" spans="1:19" x14ac:dyDescent="0.2">
      <c r="A484" s="1"/>
      <c r="B484" s="115">
        <v>2</v>
      </c>
      <c r="C484" s="33" t="s">
        <v>467</v>
      </c>
      <c r="D484" s="115">
        <v>2</v>
      </c>
      <c r="E484" s="115">
        <v>1984</v>
      </c>
      <c r="F484" s="115">
        <v>20</v>
      </c>
      <c r="G484" s="115">
        <v>0</v>
      </c>
      <c r="H484" s="115">
        <v>0</v>
      </c>
      <c r="I484" s="116">
        <v>0</v>
      </c>
      <c r="J484" s="117"/>
      <c r="K484" s="1"/>
      <c r="L484" s="1"/>
      <c r="M484" s="1"/>
      <c r="N484" s="1"/>
      <c r="O484" s="1"/>
      <c r="P484" s="1"/>
      <c r="Q484" s="1"/>
      <c r="R484" s="1"/>
      <c r="S484" s="1"/>
    </row>
    <row r="485" spans="1:19" x14ac:dyDescent="0.2">
      <c r="A485" s="1"/>
      <c r="B485" s="115">
        <v>4</v>
      </c>
      <c r="C485" s="33" t="s">
        <v>467</v>
      </c>
      <c r="D485" s="115">
        <v>2</v>
      </c>
      <c r="E485" s="115">
        <v>1984</v>
      </c>
      <c r="F485" s="115">
        <v>20</v>
      </c>
      <c r="G485" s="115">
        <v>0</v>
      </c>
      <c r="H485" s="115">
        <v>0</v>
      </c>
      <c r="I485" s="116">
        <v>0</v>
      </c>
      <c r="J485" s="117"/>
      <c r="K485" s="1"/>
      <c r="L485" s="1"/>
      <c r="M485" s="1"/>
      <c r="N485" s="1"/>
      <c r="O485" s="1"/>
      <c r="P485" s="1"/>
      <c r="Q485" s="1"/>
      <c r="R485" s="1"/>
      <c r="S485" s="1"/>
    </row>
    <row r="486" spans="1:19" x14ac:dyDescent="0.2">
      <c r="A486" s="1"/>
      <c r="B486" s="115">
        <v>3</v>
      </c>
      <c r="C486" s="33" t="s">
        <v>467</v>
      </c>
      <c r="D486" s="115">
        <v>2</v>
      </c>
      <c r="E486" s="115">
        <v>1984</v>
      </c>
      <c r="F486" s="115">
        <v>20</v>
      </c>
      <c r="G486" s="115">
        <v>0</v>
      </c>
      <c r="H486" s="115">
        <v>0</v>
      </c>
      <c r="I486" s="116">
        <v>0</v>
      </c>
      <c r="J486" s="117"/>
      <c r="K486" s="1"/>
      <c r="L486" s="1"/>
      <c r="M486" s="1"/>
      <c r="N486" s="1"/>
      <c r="O486" s="1"/>
      <c r="P486" s="1"/>
      <c r="Q486" s="1"/>
      <c r="R486" s="1"/>
      <c r="S486" s="1"/>
    </row>
    <row r="487" spans="1:19" x14ac:dyDescent="0.2">
      <c r="A487" s="1"/>
      <c r="B487" s="115">
        <v>5</v>
      </c>
      <c r="C487" s="33" t="s">
        <v>467</v>
      </c>
      <c r="D487" s="115">
        <v>2</v>
      </c>
      <c r="E487" s="115">
        <v>1984</v>
      </c>
      <c r="F487" s="115">
        <v>20</v>
      </c>
      <c r="G487" s="115">
        <v>0</v>
      </c>
      <c r="H487" s="115">
        <v>0</v>
      </c>
      <c r="I487" s="116">
        <v>0</v>
      </c>
      <c r="J487" s="117"/>
      <c r="K487" s="1"/>
      <c r="L487" s="1"/>
      <c r="M487" s="1"/>
      <c r="N487" s="1"/>
      <c r="O487" s="1"/>
      <c r="P487" s="1"/>
      <c r="Q487" s="1"/>
      <c r="R487" s="1"/>
      <c r="S487" s="1"/>
    </row>
    <row r="488" spans="1:19" x14ac:dyDescent="0.2">
      <c r="A488" s="1"/>
      <c r="B488" s="115">
        <v>6</v>
      </c>
      <c r="C488" s="33" t="s">
        <v>468</v>
      </c>
      <c r="D488" s="115">
        <v>2</v>
      </c>
      <c r="E488" s="115">
        <v>1984</v>
      </c>
      <c r="F488" s="115">
        <v>1</v>
      </c>
      <c r="G488" s="115">
        <v>0</v>
      </c>
      <c r="H488" s="115">
        <v>0</v>
      </c>
      <c r="I488" s="116">
        <v>16446</v>
      </c>
      <c r="J488" s="117"/>
      <c r="K488" s="1"/>
      <c r="L488" s="1"/>
      <c r="M488" s="1"/>
      <c r="N488" s="1"/>
      <c r="O488" s="1"/>
      <c r="P488" s="1"/>
      <c r="Q488" s="1"/>
      <c r="R488" s="1"/>
      <c r="S488" s="1"/>
    </row>
    <row r="489" spans="1:19" x14ac:dyDescent="0.2">
      <c r="A489" s="1"/>
      <c r="B489" s="115">
        <v>1</v>
      </c>
      <c r="C489" s="33" t="s">
        <v>468</v>
      </c>
      <c r="D489" s="115">
        <v>2</v>
      </c>
      <c r="E489" s="115">
        <v>1984</v>
      </c>
      <c r="F489" s="115">
        <v>1</v>
      </c>
      <c r="G489" s="115">
        <v>0</v>
      </c>
      <c r="H489" s="115">
        <v>0</v>
      </c>
      <c r="I489" s="116">
        <v>18855</v>
      </c>
      <c r="J489" s="117"/>
      <c r="K489" s="1"/>
      <c r="L489" s="1"/>
      <c r="M489" s="1"/>
      <c r="N489" s="1"/>
      <c r="O489" s="1"/>
      <c r="P489" s="1"/>
      <c r="Q489" s="1"/>
      <c r="R489" s="1"/>
      <c r="S489" s="1"/>
    </row>
    <row r="490" spans="1:19" x14ac:dyDescent="0.2">
      <c r="A490" s="1"/>
      <c r="B490" s="115">
        <v>2</v>
      </c>
      <c r="C490" s="33" t="s">
        <v>468</v>
      </c>
      <c r="D490" s="115">
        <v>2</v>
      </c>
      <c r="E490" s="115">
        <v>1984</v>
      </c>
      <c r="F490" s="115">
        <v>1</v>
      </c>
      <c r="G490" s="115">
        <v>0</v>
      </c>
      <c r="H490" s="115">
        <v>0</v>
      </c>
      <c r="I490" s="116">
        <v>16150</v>
      </c>
      <c r="J490" s="117"/>
      <c r="K490" s="1"/>
      <c r="L490" s="1"/>
      <c r="M490" s="1"/>
      <c r="N490" s="1"/>
      <c r="O490" s="1"/>
      <c r="P490" s="1"/>
      <c r="Q490" s="1"/>
      <c r="R490" s="1"/>
      <c r="S490" s="1"/>
    </row>
    <row r="491" spans="1:19" x14ac:dyDescent="0.2">
      <c r="A491" s="1"/>
      <c r="B491" s="115">
        <v>4</v>
      </c>
      <c r="C491" s="33" t="s">
        <v>468</v>
      </c>
      <c r="D491" s="115">
        <v>2</v>
      </c>
      <c r="E491" s="115">
        <v>1984</v>
      </c>
      <c r="F491" s="115">
        <v>1</v>
      </c>
      <c r="G491" s="115">
        <v>0</v>
      </c>
      <c r="H491" s="115">
        <v>0</v>
      </c>
      <c r="I491" s="116">
        <v>16817</v>
      </c>
      <c r="J491" s="117"/>
      <c r="K491" s="1"/>
      <c r="L491" s="1"/>
      <c r="M491" s="1"/>
      <c r="N491" s="1"/>
      <c r="O491" s="1"/>
      <c r="P491" s="1"/>
      <c r="Q491" s="1"/>
      <c r="R491" s="1"/>
      <c r="S491" s="1"/>
    </row>
    <row r="492" spans="1:19" x14ac:dyDescent="0.2">
      <c r="A492" s="1"/>
      <c r="B492" s="115">
        <v>3</v>
      </c>
      <c r="C492" s="33" t="s">
        <v>468</v>
      </c>
      <c r="D492" s="115">
        <v>2</v>
      </c>
      <c r="E492" s="115">
        <v>1984</v>
      </c>
      <c r="F492" s="115">
        <v>1</v>
      </c>
      <c r="G492" s="115">
        <v>0</v>
      </c>
      <c r="H492" s="115">
        <v>0</v>
      </c>
      <c r="I492" s="116">
        <v>17533</v>
      </c>
      <c r="J492" s="117"/>
      <c r="K492" s="1"/>
      <c r="L492" s="1"/>
      <c r="M492" s="1"/>
      <c r="N492" s="1"/>
      <c r="O492" s="1"/>
      <c r="P492" s="1"/>
      <c r="Q492" s="1"/>
      <c r="R492" s="1"/>
      <c r="S492" s="1"/>
    </row>
    <row r="493" spans="1:19" x14ac:dyDescent="0.2">
      <c r="A493" s="1"/>
      <c r="B493" s="115">
        <v>5</v>
      </c>
      <c r="C493" s="33" t="s">
        <v>468</v>
      </c>
      <c r="D493" s="115">
        <v>2</v>
      </c>
      <c r="E493" s="115">
        <v>1984</v>
      </c>
      <c r="F493" s="115">
        <v>1</v>
      </c>
      <c r="G493" s="115">
        <v>0</v>
      </c>
      <c r="H493" s="115">
        <v>0</v>
      </c>
      <c r="I493" s="116">
        <v>18397</v>
      </c>
      <c r="J493" s="117"/>
      <c r="K493" s="1"/>
      <c r="L493" s="1"/>
      <c r="M493" s="1"/>
      <c r="N493" s="1"/>
      <c r="O493" s="1"/>
      <c r="P493" s="1"/>
      <c r="Q493" s="1"/>
      <c r="R493" s="1"/>
      <c r="S493" s="1"/>
    </row>
    <row r="494" spans="1:19" x14ac:dyDescent="0.2">
      <c r="A494" s="1"/>
      <c r="B494" s="115">
        <v>3</v>
      </c>
      <c r="C494" s="33" t="s">
        <v>486</v>
      </c>
      <c r="D494" s="115">
        <v>2</v>
      </c>
      <c r="E494" s="115">
        <v>1984</v>
      </c>
      <c r="F494" s="115">
        <v>1</v>
      </c>
      <c r="G494" s="115">
        <v>0</v>
      </c>
      <c r="H494" s="115">
        <v>36</v>
      </c>
      <c r="I494" s="116">
        <v>396894</v>
      </c>
      <c r="J494" s="117"/>
      <c r="K494" s="1"/>
      <c r="L494" s="1"/>
      <c r="M494" s="1"/>
      <c r="N494" s="1"/>
      <c r="O494" s="1"/>
      <c r="P494" s="1"/>
      <c r="Q494" s="1"/>
      <c r="R494" s="1"/>
      <c r="S494" s="1"/>
    </row>
    <row r="495" spans="1:19" x14ac:dyDescent="0.2">
      <c r="A495" s="1"/>
      <c r="B495" s="115">
        <v>1</v>
      </c>
      <c r="C495" s="33" t="s">
        <v>487</v>
      </c>
      <c r="D495" s="115">
        <v>3</v>
      </c>
      <c r="E495" s="115">
        <v>1984</v>
      </c>
      <c r="F495" s="115">
        <v>1</v>
      </c>
      <c r="G495" s="115">
        <v>0</v>
      </c>
      <c r="H495" s="115">
        <v>24</v>
      </c>
      <c r="I495" s="116">
        <v>822956</v>
      </c>
      <c r="J495" s="117"/>
      <c r="K495" s="1"/>
      <c r="L495" s="1"/>
      <c r="M495" s="1"/>
      <c r="N495" s="1"/>
      <c r="O495" s="1"/>
      <c r="P495" s="1"/>
      <c r="Q495" s="1"/>
      <c r="R495" s="1"/>
      <c r="S495" s="1"/>
    </row>
    <row r="496" spans="1:19" x14ac:dyDescent="0.2">
      <c r="A496" s="1"/>
      <c r="B496" s="115">
        <v>1</v>
      </c>
      <c r="C496" s="33" t="s">
        <v>451</v>
      </c>
      <c r="D496" s="115">
        <v>3</v>
      </c>
      <c r="E496" s="115">
        <v>1984</v>
      </c>
      <c r="F496" s="115">
        <v>1</v>
      </c>
      <c r="G496" s="115">
        <v>0</v>
      </c>
      <c r="H496" s="115">
        <v>0</v>
      </c>
      <c r="I496" s="116">
        <v>735215</v>
      </c>
      <c r="J496" s="117"/>
      <c r="K496" s="1"/>
      <c r="L496" s="1"/>
      <c r="M496" s="1"/>
      <c r="N496" s="1"/>
      <c r="O496" s="1"/>
      <c r="P496" s="1"/>
      <c r="Q496" s="1"/>
      <c r="R496" s="1"/>
      <c r="S496" s="1"/>
    </row>
    <row r="497" spans="1:19" x14ac:dyDescent="0.2">
      <c r="A497" s="1"/>
      <c r="B497" s="115">
        <v>4</v>
      </c>
      <c r="C497" s="33" t="s">
        <v>469</v>
      </c>
      <c r="D497" s="115">
        <v>3</v>
      </c>
      <c r="E497" s="115">
        <v>1984</v>
      </c>
      <c r="F497" s="115">
        <v>1</v>
      </c>
      <c r="G497" s="115">
        <v>0</v>
      </c>
      <c r="H497" s="115">
        <v>0</v>
      </c>
      <c r="I497" s="116">
        <v>834449</v>
      </c>
      <c r="J497" s="117"/>
      <c r="K497" s="1"/>
      <c r="L497" s="1"/>
      <c r="M497" s="1"/>
      <c r="N497" s="1"/>
      <c r="O497" s="1"/>
      <c r="P497" s="1"/>
      <c r="Q497" s="1"/>
      <c r="R497" s="1"/>
      <c r="S497" s="1"/>
    </row>
    <row r="498" spans="1:19" x14ac:dyDescent="0.2">
      <c r="A498" s="1"/>
      <c r="B498" s="115">
        <v>4</v>
      </c>
      <c r="C498" s="33" t="s">
        <v>468</v>
      </c>
      <c r="D498" s="115">
        <v>3</v>
      </c>
      <c r="E498" s="115">
        <v>1984</v>
      </c>
      <c r="F498" s="115">
        <v>1</v>
      </c>
      <c r="G498" s="115">
        <v>0</v>
      </c>
      <c r="H498" s="115">
        <v>0</v>
      </c>
      <c r="I498" s="116">
        <v>801635</v>
      </c>
      <c r="J498" s="117"/>
      <c r="K498" s="1"/>
      <c r="L498" s="1"/>
      <c r="M498" s="1"/>
      <c r="N498" s="1"/>
      <c r="O498" s="1"/>
      <c r="P498" s="1"/>
      <c r="Q498" s="1"/>
      <c r="R498" s="1"/>
      <c r="S498" s="1"/>
    </row>
    <row r="499" spans="1:19" x14ac:dyDescent="0.2">
      <c r="A499" s="1"/>
      <c r="B499" s="115">
        <v>3</v>
      </c>
      <c r="C499" s="33" t="s">
        <v>468</v>
      </c>
      <c r="D499" s="115">
        <v>3</v>
      </c>
      <c r="E499" s="115">
        <v>1984</v>
      </c>
      <c r="F499" s="115">
        <v>1</v>
      </c>
      <c r="G499" s="115">
        <v>0</v>
      </c>
      <c r="H499" s="115">
        <v>38</v>
      </c>
      <c r="I499" s="116">
        <v>845070</v>
      </c>
      <c r="J499" s="117"/>
      <c r="K499" s="1"/>
      <c r="L499" s="1"/>
      <c r="M499" s="1"/>
      <c r="N499" s="1"/>
      <c r="O499" s="1"/>
      <c r="P499" s="1"/>
      <c r="Q499" s="1"/>
      <c r="R499" s="1"/>
      <c r="S499" s="1"/>
    </row>
    <row r="500" spans="1:19" x14ac:dyDescent="0.2">
      <c r="A500" s="1"/>
      <c r="B500" s="115">
        <v>5</v>
      </c>
      <c r="C500" s="33" t="s">
        <v>468</v>
      </c>
      <c r="D500" s="115">
        <v>3</v>
      </c>
      <c r="E500" s="115">
        <v>1984</v>
      </c>
      <c r="F500" s="115">
        <v>1</v>
      </c>
      <c r="G500" s="115">
        <v>0</v>
      </c>
      <c r="H500" s="115">
        <v>0</v>
      </c>
      <c r="I500" s="116">
        <v>867738</v>
      </c>
      <c r="J500" s="117"/>
      <c r="K500" s="1"/>
      <c r="L500" s="1"/>
      <c r="M500" s="1"/>
      <c r="N500" s="1"/>
      <c r="O500" s="1"/>
      <c r="P500" s="1"/>
      <c r="Q500" s="1"/>
      <c r="R500" s="1"/>
      <c r="S500" s="1"/>
    </row>
    <row r="501" spans="1:19" x14ac:dyDescent="0.2">
      <c r="A501" s="1"/>
      <c r="B501" s="115">
        <v>6</v>
      </c>
      <c r="C501" s="33" t="s">
        <v>470</v>
      </c>
      <c r="D501" s="115">
        <v>3</v>
      </c>
      <c r="E501" s="115">
        <v>1984</v>
      </c>
      <c r="F501" s="115">
        <v>1</v>
      </c>
      <c r="G501" s="115">
        <v>0</v>
      </c>
      <c r="H501" s="115">
        <v>2</v>
      </c>
      <c r="I501" s="116">
        <v>17610</v>
      </c>
      <c r="J501" s="117"/>
      <c r="K501" s="1"/>
      <c r="L501" s="1"/>
      <c r="M501" s="1"/>
      <c r="N501" s="1"/>
      <c r="O501" s="1"/>
      <c r="P501" s="1"/>
      <c r="Q501" s="1"/>
      <c r="R501" s="1"/>
      <c r="S501" s="1"/>
    </row>
    <row r="502" spans="1:19" x14ac:dyDescent="0.2">
      <c r="A502" s="1"/>
      <c r="B502" s="115">
        <v>1</v>
      </c>
      <c r="C502" s="33" t="s">
        <v>470</v>
      </c>
      <c r="D502" s="115">
        <v>3</v>
      </c>
      <c r="E502" s="115">
        <v>1984</v>
      </c>
      <c r="F502" s="115">
        <v>1</v>
      </c>
      <c r="G502" s="115">
        <v>0</v>
      </c>
      <c r="H502" s="115">
        <v>2</v>
      </c>
      <c r="I502" s="116">
        <v>17145</v>
      </c>
      <c r="J502" s="117"/>
      <c r="K502" s="1"/>
      <c r="L502" s="1"/>
      <c r="M502" s="1"/>
      <c r="N502" s="1"/>
      <c r="O502" s="1"/>
      <c r="P502" s="1"/>
      <c r="Q502" s="1"/>
      <c r="R502" s="1"/>
      <c r="S502" s="1"/>
    </row>
    <row r="503" spans="1:19" x14ac:dyDescent="0.2">
      <c r="A503" s="1"/>
      <c r="B503" s="115">
        <v>2</v>
      </c>
      <c r="C503" s="33" t="s">
        <v>470</v>
      </c>
      <c r="D503" s="115">
        <v>3</v>
      </c>
      <c r="E503" s="115">
        <v>1984</v>
      </c>
      <c r="F503" s="115">
        <v>1</v>
      </c>
      <c r="G503" s="115">
        <v>0</v>
      </c>
      <c r="H503" s="115">
        <v>3</v>
      </c>
      <c r="I503" s="116">
        <v>18881</v>
      </c>
      <c r="J503" s="117"/>
      <c r="K503" s="1"/>
      <c r="L503" s="1"/>
      <c r="M503" s="1"/>
      <c r="N503" s="1"/>
      <c r="O503" s="1"/>
      <c r="P503" s="1"/>
      <c r="Q503" s="1"/>
      <c r="R503" s="1"/>
      <c r="S503" s="1"/>
    </row>
    <row r="504" spans="1:19" x14ac:dyDescent="0.2">
      <c r="A504" s="1"/>
      <c r="B504" s="115">
        <v>4</v>
      </c>
      <c r="C504" s="33" t="s">
        <v>470</v>
      </c>
      <c r="D504" s="115">
        <v>3</v>
      </c>
      <c r="E504" s="115">
        <v>1984</v>
      </c>
      <c r="F504" s="115">
        <v>1</v>
      </c>
      <c r="G504" s="115">
        <v>0</v>
      </c>
      <c r="H504" s="115">
        <v>1</v>
      </c>
      <c r="I504" s="116">
        <v>16667</v>
      </c>
      <c r="J504" s="117"/>
      <c r="K504" s="1"/>
      <c r="L504" s="1"/>
      <c r="M504" s="1"/>
      <c r="N504" s="1"/>
      <c r="O504" s="1"/>
      <c r="P504" s="1"/>
      <c r="Q504" s="1"/>
      <c r="R504" s="1"/>
      <c r="S504" s="1"/>
    </row>
    <row r="505" spans="1:19" x14ac:dyDescent="0.2">
      <c r="A505" s="1"/>
      <c r="B505" s="115">
        <v>3</v>
      </c>
      <c r="C505" s="33" t="s">
        <v>470</v>
      </c>
      <c r="D505" s="115">
        <v>3</v>
      </c>
      <c r="E505" s="115">
        <v>1984</v>
      </c>
      <c r="F505" s="115">
        <v>1</v>
      </c>
      <c r="G505" s="115">
        <v>0</v>
      </c>
      <c r="H505" s="115">
        <v>2</v>
      </c>
      <c r="I505" s="116">
        <v>16178</v>
      </c>
      <c r="J505" s="117"/>
      <c r="K505" s="1"/>
      <c r="L505" s="1"/>
      <c r="M505" s="1"/>
      <c r="N505" s="1"/>
      <c r="O505" s="1"/>
      <c r="P505" s="1"/>
      <c r="Q505" s="1"/>
      <c r="R505" s="1"/>
      <c r="S505" s="1"/>
    </row>
    <row r="506" spans="1:19" x14ac:dyDescent="0.2">
      <c r="A506" s="1"/>
      <c r="B506" s="115">
        <v>5</v>
      </c>
      <c r="C506" s="33" t="s">
        <v>470</v>
      </c>
      <c r="D506" s="115">
        <v>3</v>
      </c>
      <c r="E506" s="115">
        <v>1984</v>
      </c>
      <c r="F506" s="115">
        <v>1</v>
      </c>
      <c r="G506" s="115">
        <v>0</v>
      </c>
      <c r="H506" s="115">
        <v>1</v>
      </c>
      <c r="I506" s="116">
        <v>18368</v>
      </c>
      <c r="J506" s="117"/>
      <c r="K506" s="1"/>
      <c r="L506" s="1"/>
      <c r="M506" s="1"/>
      <c r="N506" s="1"/>
      <c r="O506" s="1"/>
      <c r="P506" s="1"/>
      <c r="Q506" s="1"/>
      <c r="R506" s="1"/>
      <c r="S506" s="1"/>
    </row>
    <row r="507" spans="1:19" x14ac:dyDescent="0.2">
      <c r="A507" s="1"/>
      <c r="B507" s="115">
        <v>2</v>
      </c>
      <c r="C507" s="33" t="s">
        <v>486</v>
      </c>
      <c r="D507" s="115">
        <v>3</v>
      </c>
      <c r="E507" s="115">
        <v>1984</v>
      </c>
      <c r="F507" s="115">
        <v>1</v>
      </c>
      <c r="G507" s="115">
        <v>0</v>
      </c>
      <c r="H507" s="115">
        <v>0</v>
      </c>
      <c r="I507" s="116">
        <v>26985</v>
      </c>
      <c r="J507" s="117"/>
      <c r="K507" s="1"/>
      <c r="L507" s="1"/>
      <c r="M507" s="1"/>
      <c r="N507" s="1"/>
      <c r="O507" s="1"/>
      <c r="P507" s="1"/>
      <c r="Q507" s="1"/>
      <c r="R507" s="1"/>
      <c r="S507" s="1"/>
    </row>
    <row r="508" spans="1:19" x14ac:dyDescent="0.2">
      <c r="A508" s="1"/>
      <c r="B508" s="115">
        <v>4</v>
      </c>
      <c r="C508" s="33" t="s">
        <v>486</v>
      </c>
      <c r="D508" s="115">
        <v>3</v>
      </c>
      <c r="E508" s="115">
        <v>1984</v>
      </c>
      <c r="F508" s="115">
        <v>1</v>
      </c>
      <c r="G508" s="115">
        <v>0</v>
      </c>
      <c r="H508" s="115">
        <v>0</v>
      </c>
      <c r="I508" s="116">
        <v>26903</v>
      </c>
      <c r="J508" s="117"/>
      <c r="K508" s="1"/>
      <c r="L508" s="1"/>
      <c r="M508" s="1"/>
      <c r="N508" s="1"/>
      <c r="O508" s="1"/>
      <c r="P508" s="1"/>
      <c r="Q508" s="1"/>
      <c r="R508" s="1"/>
      <c r="S508" s="1"/>
    </row>
    <row r="509" spans="1:19" x14ac:dyDescent="0.2">
      <c r="A509" s="1"/>
      <c r="B509" s="115">
        <v>3</v>
      </c>
      <c r="C509" s="33" t="s">
        <v>486</v>
      </c>
      <c r="D509" s="115">
        <v>3</v>
      </c>
      <c r="E509" s="115">
        <v>1984</v>
      </c>
      <c r="F509" s="115">
        <v>1</v>
      </c>
      <c r="G509" s="115">
        <v>0</v>
      </c>
      <c r="H509" s="115">
        <v>0</v>
      </c>
      <c r="I509" s="116">
        <v>25091</v>
      </c>
      <c r="J509" s="117"/>
      <c r="K509" s="1"/>
      <c r="L509" s="1"/>
      <c r="M509" s="1"/>
      <c r="N509" s="1"/>
      <c r="O509" s="1"/>
      <c r="P509" s="1"/>
      <c r="Q509" s="1"/>
      <c r="R509" s="1"/>
      <c r="S509" s="1"/>
    </row>
    <row r="510" spans="1:19" x14ac:dyDescent="0.2">
      <c r="A510" s="1"/>
      <c r="B510" s="115">
        <v>5</v>
      </c>
      <c r="C510" s="33" t="s">
        <v>486</v>
      </c>
      <c r="D510" s="115">
        <v>3</v>
      </c>
      <c r="E510" s="115">
        <v>1984</v>
      </c>
      <c r="F510" s="115">
        <v>1</v>
      </c>
      <c r="G510" s="115">
        <v>0</v>
      </c>
      <c r="H510" s="115">
        <v>0</v>
      </c>
      <c r="I510" s="116">
        <v>27105</v>
      </c>
      <c r="J510" s="117"/>
      <c r="K510" s="1"/>
      <c r="L510" s="1"/>
      <c r="M510" s="1"/>
      <c r="N510" s="1"/>
      <c r="O510" s="1"/>
      <c r="P510" s="1"/>
      <c r="Q510" s="1"/>
      <c r="R510" s="1"/>
      <c r="S510" s="1"/>
    </row>
    <row r="511" spans="1:19" x14ac:dyDescent="0.2">
      <c r="A511" s="1"/>
      <c r="B511" s="115">
        <v>2</v>
      </c>
      <c r="C511" s="33" t="s">
        <v>462</v>
      </c>
      <c r="D511" s="115">
        <v>3</v>
      </c>
      <c r="E511" s="115">
        <v>1984</v>
      </c>
      <c r="F511" s="115">
        <v>5</v>
      </c>
      <c r="G511" s="115">
        <v>0</v>
      </c>
      <c r="H511" s="115">
        <v>0</v>
      </c>
      <c r="I511" s="116">
        <v>1335526</v>
      </c>
      <c r="J511" s="117"/>
      <c r="K511" s="1"/>
      <c r="L511" s="1"/>
      <c r="M511" s="1"/>
      <c r="N511" s="1"/>
      <c r="O511" s="1"/>
      <c r="P511" s="1"/>
      <c r="Q511" s="1"/>
      <c r="R511" s="1"/>
      <c r="S511" s="1"/>
    </row>
    <row r="512" spans="1:19" x14ac:dyDescent="0.2">
      <c r="A512" s="1"/>
      <c r="B512" s="115">
        <v>2</v>
      </c>
      <c r="C512" s="33" t="s">
        <v>483</v>
      </c>
      <c r="D512" s="115">
        <v>4</v>
      </c>
      <c r="E512" s="115">
        <v>1984</v>
      </c>
      <c r="F512" s="115">
        <v>13</v>
      </c>
      <c r="G512" s="115">
        <v>0</v>
      </c>
      <c r="H512" s="115">
        <v>0</v>
      </c>
      <c r="I512" s="116">
        <v>140986</v>
      </c>
      <c r="J512" s="117"/>
      <c r="K512" s="1"/>
      <c r="L512" s="1"/>
      <c r="M512" s="1"/>
      <c r="N512" s="1"/>
      <c r="O512" s="1"/>
      <c r="P512" s="1"/>
      <c r="Q512" s="1"/>
      <c r="R512" s="1"/>
      <c r="S512" s="1"/>
    </row>
    <row r="513" spans="1:19" x14ac:dyDescent="0.2">
      <c r="A513" s="1"/>
      <c r="B513" s="115">
        <v>6</v>
      </c>
      <c r="C513" s="33" t="s">
        <v>447</v>
      </c>
      <c r="D513" s="115">
        <v>1</v>
      </c>
      <c r="E513" s="115">
        <v>1985</v>
      </c>
      <c r="F513" s="115">
        <v>5</v>
      </c>
      <c r="G513" s="115">
        <v>3</v>
      </c>
      <c r="H513" s="115">
        <v>0</v>
      </c>
      <c r="I513" s="116">
        <v>163129</v>
      </c>
      <c r="J513" s="117"/>
      <c r="K513" s="1"/>
      <c r="L513" s="1"/>
      <c r="M513" s="1"/>
      <c r="N513" s="1"/>
      <c r="O513" s="1"/>
      <c r="P513" s="1"/>
      <c r="Q513" s="1"/>
      <c r="R513" s="1"/>
      <c r="S513" s="1"/>
    </row>
    <row r="514" spans="1:19" x14ac:dyDescent="0.2">
      <c r="A514" s="1"/>
      <c r="B514" s="115">
        <v>1</v>
      </c>
      <c r="C514" s="33" t="s">
        <v>447</v>
      </c>
      <c r="D514" s="115">
        <v>1</v>
      </c>
      <c r="E514" s="115">
        <v>1985</v>
      </c>
      <c r="F514" s="115">
        <v>5</v>
      </c>
      <c r="G514" s="115">
        <v>3</v>
      </c>
      <c r="H514" s="115">
        <v>0</v>
      </c>
      <c r="I514" s="116">
        <v>166696</v>
      </c>
      <c r="J514" s="117"/>
      <c r="K514" s="1"/>
      <c r="L514" s="1"/>
      <c r="M514" s="1"/>
      <c r="N514" s="1"/>
      <c r="O514" s="1"/>
      <c r="P514" s="1"/>
      <c r="Q514" s="1"/>
      <c r="R514" s="1"/>
      <c r="S514" s="1"/>
    </row>
    <row r="515" spans="1:19" x14ac:dyDescent="0.2">
      <c r="A515" s="1"/>
      <c r="B515" s="115">
        <v>2</v>
      </c>
      <c r="C515" s="33" t="s">
        <v>447</v>
      </c>
      <c r="D515" s="115">
        <v>1</v>
      </c>
      <c r="E515" s="115">
        <v>1985</v>
      </c>
      <c r="F515" s="115">
        <v>5</v>
      </c>
      <c r="G515" s="115">
        <v>4</v>
      </c>
      <c r="H515" s="115">
        <v>0</v>
      </c>
      <c r="I515" s="116">
        <v>187923</v>
      </c>
      <c r="J515" s="117"/>
      <c r="K515" s="1"/>
      <c r="L515" s="1"/>
      <c r="M515" s="1"/>
      <c r="N515" s="1"/>
      <c r="O515" s="1"/>
      <c r="P515" s="1"/>
      <c r="Q515" s="1"/>
      <c r="R515" s="1"/>
      <c r="S515" s="1"/>
    </row>
    <row r="516" spans="1:19" x14ac:dyDescent="0.2">
      <c r="A516" s="1"/>
      <c r="B516" s="115">
        <v>4</v>
      </c>
      <c r="C516" s="33" t="s">
        <v>447</v>
      </c>
      <c r="D516" s="115">
        <v>1</v>
      </c>
      <c r="E516" s="115">
        <v>1985</v>
      </c>
      <c r="F516" s="115">
        <v>5</v>
      </c>
      <c r="G516" s="115">
        <v>4</v>
      </c>
      <c r="H516" s="115">
        <v>0</v>
      </c>
      <c r="I516" s="116">
        <v>182530</v>
      </c>
      <c r="J516" s="117"/>
      <c r="K516" s="1"/>
      <c r="L516" s="1"/>
      <c r="M516" s="1"/>
      <c r="N516" s="1"/>
      <c r="O516" s="1"/>
      <c r="P516" s="1"/>
      <c r="Q516" s="1"/>
      <c r="R516" s="1"/>
      <c r="S516" s="1"/>
    </row>
    <row r="517" spans="1:19" x14ac:dyDescent="0.2">
      <c r="A517" s="1"/>
      <c r="B517" s="115">
        <v>3</v>
      </c>
      <c r="C517" s="33" t="s">
        <v>447</v>
      </c>
      <c r="D517" s="115">
        <v>1</v>
      </c>
      <c r="E517" s="115">
        <v>1985</v>
      </c>
      <c r="F517" s="115">
        <v>5</v>
      </c>
      <c r="G517" s="115">
        <v>4</v>
      </c>
      <c r="H517" s="115">
        <v>0</v>
      </c>
      <c r="I517" s="116">
        <v>175397</v>
      </c>
      <c r="J517" s="117"/>
      <c r="K517" s="1"/>
      <c r="L517" s="1"/>
      <c r="M517" s="1"/>
      <c r="N517" s="1"/>
      <c r="O517" s="1"/>
      <c r="P517" s="1"/>
      <c r="Q517" s="1"/>
      <c r="R517" s="1"/>
      <c r="S517" s="1"/>
    </row>
    <row r="518" spans="1:19" x14ac:dyDescent="0.2">
      <c r="A518" s="1"/>
      <c r="B518" s="115">
        <v>5</v>
      </c>
      <c r="C518" s="33" t="s">
        <v>447</v>
      </c>
      <c r="D518" s="115">
        <v>1</v>
      </c>
      <c r="E518" s="115">
        <v>1985</v>
      </c>
      <c r="F518" s="115">
        <v>5</v>
      </c>
      <c r="G518" s="115">
        <v>4</v>
      </c>
      <c r="H518" s="115">
        <v>0</v>
      </c>
      <c r="I518" s="116">
        <v>181806</v>
      </c>
      <c r="J518" s="117"/>
      <c r="K518" s="1"/>
      <c r="L518" s="1"/>
      <c r="M518" s="1"/>
      <c r="N518" s="1"/>
      <c r="O518" s="1"/>
      <c r="P518" s="1"/>
      <c r="Q518" s="1"/>
      <c r="R518" s="1"/>
      <c r="S518" s="1"/>
    </row>
    <row r="519" spans="1:19" x14ac:dyDescent="0.2">
      <c r="A519" s="1"/>
      <c r="B519" s="115">
        <v>2</v>
      </c>
      <c r="C519" s="33" t="s">
        <v>467</v>
      </c>
      <c r="D519" s="115">
        <v>1</v>
      </c>
      <c r="E519" s="115">
        <v>1985</v>
      </c>
      <c r="F519" s="115">
        <v>31</v>
      </c>
      <c r="G519" s="115">
        <v>0</v>
      </c>
      <c r="H519" s="115">
        <v>0</v>
      </c>
      <c r="I519" s="116">
        <v>1144</v>
      </c>
      <c r="J519" s="117"/>
      <c r="K519" s="1"/>
      <c r="L519" s="1"/>
      <c r="M519" s="1"/>
      <c r="N519" s="1"/>
      <c r="O519" s="1"/>
      <c r="P519" s="1"/>
      <c r="Q519" s="1"/>
      <c r="R519" s="1"/>
      <c r="S519" s="1"/>
    </row>
    <row r="520" spans="1:19" x14ac:dyDescent="0.2">
      <c r="A520" s="1"/>
      <c r="B520" s="115">
        <v>6</v>
      </c>
      <c r="C520" s="33" t="s">
        <v>488</v>
      </c>
      <c r="D520" s="115">
        <v>1</v>
      </c>
      <c r="E520" s="115">
        <v>1985</v>
      </c>
      <c r="F520" s="115">
        <v>2</v>
      </c>
      <c r="G520" s="115">
        <v>0</v>
      </c>
      <c r="H520" s="115">
        <v>0</v>
      </c>
      <c r="I520" s="116">
        <v>15957</v>
      </c>
      <c r="J520" s="117"/>
      <c r="K520" s="1"/>
      <c r="L520" s="1"/>
      <c r="M520" s="1"/>
      <c r="N520" s="1"/>
      <c r="O520" s="1"/>
      <c r="P520" s="1"/>
      <c r="Q520" s="1"/>
      <c r="R520" s="1"/>
      <c r="S520" s="1"/>
    </row>
    <row r="521" spans="1:19" x14ac:dyDescent="0.2">
      <c r="A521" s="1"/>
      <c r="B521" s="115">
        <v>1</v>
      </c>
      <c r="C521" s="33" t="s">
        <v>488</v>
      </c>
      <c r="D521" s="115">
        <v>1</v>
      </c>
      <c r="E521" s="115">
        <v>1985</v>
      </c>
      <c r="F521" s="115">
        <v>2</v>
      </c>
      <c r="G521" s="115">
        <v>0</v>
      </c>
      <c r="H521" s="115">
        <v>0</v>
      </c>
      <c r="I521" s="116">
        <v>16033</v>
      </c>
      <c r="J521" s="117"/>
      <c r="K521" s="1"/>
      <c r="L521" s="1"/>
      <c r="M521" s="1"/>
      <c r="N521" s="1"/>
      <c r="O521" s="1"/>
      <c r="P521" s="1"/>
      <c r="Q521" s="1"/>
      <c r="R521" s="1"/>
      <c r="S521" s="1"/>
    </row>
    <row r="522" spans="1:19" x14ac:dyDescent="0.2">
      <c r="A522" s="1"/>
      <c r="B522" s="115">
        <v>2</v>
      </c>
      <c r="C522" s="33" t="s">
        <v>488</v>
      </c>
      <c r="D522" s="115">
        <v>1</v>
      </c>
      <c r="E522" s="115">
        <v>1985</v>
      </c>
      <c r="F522" s="115">
        <v>2</v>
      </c>
      <c r="G522" s="115">
        <v>0</v>
      </c>
      <c r="H522" s="115">
        <v>0</v>
      </c>
      <c r="I522" s="116">
        <v>16188</v>
      </c>
      <c r="J522" s="117"/>
      <c r="K522" s="1"/>
      <c r="L522" s="1"/>
      <c r="M522" s="1"/>
      <c r="N522" s="1"/>
      <c r="O522" s="1"/>
      <c r="P522" s="1"/>
      <c r="Q522" s="1"/>
      <c r="R522" s="1"/>
      <c r="S522" s="1"/>
    </row>
    <row r="523" spans="1:19" x14ac:dyDescent="0.2">
      <c r="A523" s="1"/>
      <c r="B523" s="115">
        <v>4</v>
      </c>
      <c r="C523" s="33" t="s">
        <v>488</v>
      </c>
      <c r="D523" s="115">
        <v>1</v>
      </c>
      <c r="E523" s="115">
        <v>1985</v>
      </c>
      <c r="F523" s="115">
        <v>2</v>
      </c>
      <c r="G523" s="115">
        <v>0</v>
      </c>
      <c r="H523" s="115">
        <v>0</v>
      </c>
      <c r="I523" s="116">
        <v>17316</v>
      </c>
      <c r="J523" s="117"/>
      <c r="K523" s="1"/>
      <c r="L523" s="1"/>
      <c r="M523" s="1"/>
      <c r="N523" s="1"/>
      <c r="O523" s="1"/>
      <c r="P523" s="1"/>
      <c r="Q523" s="1"/>
      <c r="R523" s="1"/>
      <c r="S523" s="1"/>
    </row>
    <row r="524" spans="1:19" x14ac:dyDescent="0.2">
      <c r="A524" s="1"/>
      <c r="B524" s="115">
        <v>3</v>
      </c>
      <c r="C524" s="33" t="s">
        <v>488</v>
      </c>
      <c r="D524" s="115">
        <v>1</v>
      </c>
      <c r="E524" s="115">
        <v>1985</v>
      </c>
      <c r="F524" s="115">
        <v>2</v>
      </c>
      <c r="G524" s="115">
        <v>0</v>
      </c>
      <c r="H524" s="115">
        <v>0</v>
      </c>
      <c r="I524" s="116">
        <v>18341</v>
      </c>
      <c r="J524" s="117"/>
      <c r="K524" s="1"/>
      <c r="L524" s="1"/>
      <c r="M524" s="1"/>
      <c r="N524" s="1"/>
      <c r="O524" s="1"/>
      <c r="P524" s="1"/>
      <c r="Q524" s="1"/>
      <c r="R524" s="1"/>
      <c r="S524" s="1"/>
    </row>
    <row r="525" spans="1:19" x14ac:dyDescent="0.2">
      <c r="A525" s="1"/>
      <c r="B525" s="115">
        <v>5</v>
      </c>
      <c r="C525" s="33" t="s">
        <v>488</v>
      </c>
      <c r="D525" s="115">
        <v>1</v>
      </c>
      <c r="E525" s="115">
        <v>1985</v>
      </c>
      <c r="F525" s="115">
        <v>2</v>
      </c>
      <c r="G525" s="115">
        <v>0</v>
      </c>
      <c r="H525" s="115">
        <v>0</v>
      </c>
      <c r="I525" s="116">
        <v>18874</v>
      </c>
      <c r="J525" s="117"/>
      <c r="K525" s="1"/>
      <c r="L525" s="1"/>
      <c r="M525" s="1"/>
      <c r="N525" s="1"/>
      <c r="O525" s="1"/>
      <c r="P525" s="1"/>
      <c r="Q525" s="1"/>
      <c r="R525" s="1"/>
      <c r="S525" s="1"/>
    </row>
    <row r="526" spans="1:19" x14ac:dyDescent="0.2">
      <c r="A526" s="1"/>
      <c r="B526" s="115">
        <v>6</v>
      </c>
      <c r="C526" s="33" t="s">
        <v>475</v>
      </c>
      <c r="D526" s="115">
        <v>1</v>
      </c>
      <c r="E526" s="115">
        <v>1985</v>
      </c>
      <c r="F526" s="115">
        <v>21</v>
      </c>
      <c r="G526" s="115">
        <v>0</v>
      </c>
      <c r="H526" s="115">
        <v>0</v>
      </c>
      <c r="I526" s="116">
        <v>175879</v>
      </c>
      <c r="J526" s="117"/>
      <c r="K526" s="1"/>
      <c r="L526" s="1"/>
      <c r="M526" s="1"/>
      <c r="N526" s="1"/>
      <c r="O526" s="1"/>
      <c r="P526" s="1"/>
      <c r="Q526" s="1"/>
      <c r="R526" s="1"/>
      <c r="S526" s="1"/>
    </row>
    <row r="527" spans="1:19" x14ac:dyDescent="0.2">
      <c r="A527" s="1"/>
      <c r="B527" s="115">
        <v>1</v>
      </c>
      <c r="C527" s="33" t="s">
        <v>475</v>
      </c>
      <c r="D527" s="115">
        <v>1</v>
      </c>
      <c r="E527" s="115">
        <v>1985</v>
      </c>
      <c r="F527" s="115">
        <v>21</v>
      </c>
      <c r="G527" s="115">
        <v>0</v>
      </c>
      <c r="H527" s="115">
        <v>0</v>
      </c>
      <c r="I527" s="116">
        <v>176069</v>
      </c>
      <c r="J527" s="117"/>
      <c r="K527" s="1"/>
      <c r="L527" s="1"/>
      <c r="M527" s="1"/>
      <c r="N527" s="1"/>
      <c r="O527" s="1"/>
      <c r="P527" s="1"/>
      <c r="Q527" s="1"/>
      <c r="R527" s="1"/>
      <c r="S527" s="1"/>
    </row>
    <row r="528" spans="1:19" x14ac:dyDescent="0.2">
      <c r="A528" s="1"/>
      <c r="B528" s="115">
        <v>2</v>
      </c>
      <c r="C528" s="33" t="s">
        <v>475</v>
      </c>
      <c r="D528" s="115">
        <v>1</v>
      </c>
      <c r="E528" s="115">
        <v>1985</v>
      </c>
      <c r="F528" s="115">
        <v>21</v>
      </c>
      <c r="G528" s="115">
        <v>0</v>
      </c>
      <c r="H528" s="115">
        <v>0</v>
      </c>
      <c r="I528" s="116">
        <v>162802</v>
      </c>
      <c r="J528" s="117"/>
      <c r="K528" s="1"/>
      <c r="L528" s="1"/>
      <c r="M528" s="1"/>
      <c r="N528" s="1"/>
      <c r="O528" s="1"/>
      <c r="P528" s="1"/>
      <c r="Q528" s="1"/>
      <c r="R528" s="1"/>
      <c r="S528" s="1"/>
    </row>
    <row r="529" spans="1:19" x14ac:dyDescent="0.2">
      <c r="A529" s="1"/>
      <c r="B529" s="115">
        <v>4</v>
      </c>
      <c r="C529" s="33" t="s">
        <v>475</v>
      </c>
      <c r="D529" s="115">
        <v>1</v>
      </c>
      <c r="E529" s="115">
        <v>1985</v>
      </c>
      <c r="F529" s="115">
        <v>21</v>
      </c>
      <c r="G529" s="115">
        <v>0</v>
      </c>
      <c r="H529" s="115">
        <v>0</v>
      </c>
      <c r="I529" s="116">
        <v>177378</v>
      </c>
      <c r="J529" s="117"/>
      <c r="K529" s="1"/>
      <c r="L529" s="1"/>
      <c r="M529" s="1"/>
      <c r="N529" s="1"/>
      <c r="O529" s="1"/>
      <c r="P529" s="1"/>
      <c r="Q529" s="1"/>
      <c r="R529" s="1"/>
      <c r="S529" s="1"/>
    </row>
    <row r="530" spans="1:19" x14ac:dyDescent="0.2">
      <c r="A530" s="1"/>
      <c r="B530" s="115">
        <v>3</v>
      </c>
      <c r="C530" s="33" t="s">
        <v>475</v>
      </c>
      <c r="D530" s="115">
        <v>1</v>
      </c>
      <c r="E530" s="115">
        <v>1985</v>
      </c>
      <c r="F530" s="115">
        <v>21</v>
      </c>
      <c r="G530" s="115">
        <v>0</v>
      </c>
      <c r="H530" s="115">
        <v>0</v>
      </c>
      <c r="I530" s="116">
        <v>184098</v>
      </c>
      <c r="J530" s="117"/>
      <c r="K530" s="1"/>
      <c r="L530" s="1"/>
      <c r="M530" s="1"/>
      <c r="N530" s="1"/>
      <c r="O530" s="1"/>
      <c r="P530" s="1"/>
      <c r="Q530" s="1"/>
      <c r="R530" s="1"/>
      <c r="S530" s="1"/>
    </row>
    <row r="531" spans="1:19" x14ac:dyDescent="0.2">
      <c r="A531" s="1"/>
      <c r="B531" s="115">
        <v>5</v>
      </c>
      <c r="C531" s="33" t="s">
        <v>475</v>
      </c>
      <c r="D531" s="115">
        <v>1</v>
      </c>
      <c r="E531" s="115">
        <v>1985</v>
      </c>
      <c r="F531" s="115">
        <v>21</v>
      </c>
      <c r="G531" s="115">
        <v>0</v>
      </c>
      <c r="H531" s="115">
        <v>0</v>
      </c>
      <c r="I531" s="116">
        <v>170797</v>
      </c>
      <c r="J531" s="117"/>
      <c r="K531" s="1"/>
      <c r="L531" s="1"/>
      <c r="M531" s="1"/>
      <c r="N531" s="1"/>
      <c r="O531" s="1"/>
      <c r="P531" s="1"/>
      <c r="Q531" s="1"/>
      <c r="R531" s="1"/>
      <c r="S531" s="1"/>
    </row>
    <row r="532" spans="1:19" x14ac:dyDescent="0.2">
      <c r="A532" s="1"/>
      <c r="B532" s="115">
        <v>6</v>
      </c>
      <c r="C532" s="33" t="s">
        <v>447</v>
      </c>
      <c r="D532" s="115">
        <v>1</v>
      </c>
      <c r="E532" s="115">
        <v>1985</v>
      </c>
      <c r="F532" s="115">
        <v>1</v>
      </c>
      <c r="G532" s="115">
        <v>0</v>
      </c>
      <c r="H532" s="115">
        <v>0</v>
      </c>
      <c r="I532" s="116">
        <v>0</v>
      </c>
      <c r="J532" s="117"/>
      <c r="K532" s="1"/>
      <c r="L532" s="1"/>
      <c r="M532" s="1"/>
      <c r="N532" s="1"/>
      <c r="O532" s="1"/>
      <c r="P532" s="1"/>
      <c r="Q532" s="1"/>
      <c r="R532" s="1"/>
      <c r="S532" s="1"/>
    </row>
    <row r="533" spans="1:19" x14ac:dyDescent="0.2">
      <c r="A533" s="1"/>
      <c r="B533" s="115">
        <v>1</v>
      </c>
      <c r="C533" s="33" t="s">
        <v>447</v>
      </c>
      <c r="D533" s="115">
        <v>1</v>
      </c>
      <c r="E533" s="115">
        <v>1985</v>
      </c>
      <c r="F533" s="115">
        <v>1</v>
      </c>
      <c r="G533" s="115">
        <v>0</v>
      </c>
      <c r="H533" s="115">
        <v>0</v>
      </c>
      <c r="I533" s="116">
        <v>0</v>
      </c>
      <c r="J533" s="117"/>
      <c r="K533" s="1"/>
      <c r="L533" s="1"/>
      <c r="M533" s="1"/>
      <c r="N533" s="1"/>
      <c r="O533" s="1"/>
      <c r="P533" s="1"/>
      <c r="Q533" s="1"/>
      <c r="R533" s="1"/>
      <c r="S533" s="1"/>
    </row>
    <row r="534" spans="1:19" x14ac:dyDescent="0.2">
      <c r="A534" s="1"/>
      <c r="B534" s="115">
        <v>2</v>
      </c>
      <c r="C534" s="33" t="s">
        <v>447</v>
      </c>
      <c r="D534" s="115">
        <v>1</v>
      </c>
      <c r="E534" s="115">
        <v>1985</v>
      </c>
      <c r="F534" s="115">
        <v>1</v>
      </c>
      <c r="G534" s="115">
        <v>0</v>
      </c>
      <c r="H534" s="115">
        <v>0</v>
      </c>
      <c r="I534" s="116">
        <v>0</v>
      </c>
      <c r="J534" s="117"/>
      <c r="K534" s="1"/>
      <c r="L534" s="1"/>
      <c r="M534" s="1"/>
      <c r="N534" s="1"/>
      <c r="O534" s="1"/>
      <c r="P534" s="1"/>
      <c r="Q534" s="1"/>
      <c r="R534" s="1"/>
      <c r="S534" s="1"/>
    </row>
    <row r="535" spans="1:19" x14ac:dyDescent="0.2">
      <c r="A535" s="1"/>
      <c r="B535" s="115">
        <v>4</v>
      </c>
      <c r="C535" s="33" t="s">
        <v>447</v>
      </c>
      <c r="D535" s="115">
        <v>1</v>
      </c>
      <c r="E535" s="115">
        <v>1985</v>
      </c>
      <c r="F535" s="115">
        <v>1</v>
      </c>
      <c r="G535" s="115">
        <v>0</v>
      </c>
      <c r="H535" s="115">
        <v>0</v>
      </c>
      <c r="I535" s="116">
        <v>0</v>
      </c>
      <c r="J535" s="117"/>
      <c r="K535" s="1"/>
      <c r="L535" s="1"/>
      <c r="M535" s="1"/>
      <c r="N535" s="1"/>
      <c r="O535" s="1"/>
      <c r="P535" s="1"/>
      <c r="Q535" s="1"/>
      <c r="R535" s="1"/>
      <c r="S535" s="1"/>
    </row>
    <row r="536" spans="1:19" x14ac:dyDescent="0.2">
      <c r="A536" s="1"/>
      <c r="B536" s="115">
        <v>3</v>
      </c>
      <c r="C536" s="33" t="s">
        <v>447</v>
      </c>
      <c r="D536" s="115">
        <v>1</v>
      </c>
      <c r="E536" s="115">
        <v>1985</v>
      </c>
      <c r="F536" s="115">
        <v>1</v>
      </c>
      <c r="G536" s="115">
        <v>0</v>
      </c>
      <c r="H536" s="115">
        <v>0</v>
      </c>
      <c r="I536" s="116">
        <v>0</v>
      </c>
      <c r="J536" s="117"/>
      <c r="K536" s="1"/>
      <c r="L536" s="1"/>
      <c r="M536" s="1"/>
      <c r="N536" s="1"/>
      <c r="O536" s="1"/>
      <c r="P536" s="1"/>
      <c r="Q536" s="1"/>
      <c r="R536" s="1"/>
      <c r="S536" s="1"/>
    </row>
    <row r="537" spans="1:19" x14ac:dyDescent="0.2">
      <c r="A537" s="1"/>
      <c r="B537" s="115">
        <v>5</v>
      </c>
      <c r="C537" s="33" t="s">
        <v>447</v>
      </c>
      <c r="D537" s="115">
        <v>1</v>
      </c>
      <c r="E537" s="115">
        <v>1985</v>
      </c>
      <c r="F537" s="115">
        <v>1</v>
      </c>
      <c r="G537" s="115">
        <v>0</v>
      </c>
      <c r="H537" s="115">
        <v>0</v>
      </c>
      <c r="I537" s="116">
        <v>0</v>
      </c>
      <c r="J537" s="117"/>
      <c r="K537" s="1"/>
      <c r="L537" s="1"/>
      <c r="M537" s="1"/>
      <c r="N537" s="1"/>
      <c r="O537" s="1"/>
      <c r="P537" s="1"/>
      <c r="Q537" s="1"/>
      <c r="R537" s="1"/>
      <c r="S537" s="1"/>
    </row>
    <row r="538" spans="1:19" x14ac:dyDescent="0.2">
      <c r="A538" s="1"/>
      <c r="B538" s="115">
        <v>6</v>
      </c>
      <c r="C538" s="33" t="s">
        <v>475</v>
      </c>
      <c r="D538" s="115">
        <v>2</v>
      </c>
      <c r="E538" s="115">
        <v>1985</v>
      </c>
      <c r="F538" s="115">
        <v>30</v>
      </c>
      <c r="G538" s="115">
        <v>0</v>
      </c>
      <c r="H538" s="115">
        <v>0</v>
      </c>
      <c r="I538" s="116">
        <v>1549</v>
      </c>
      <c r="J538" s="117"/>
      <c r="K538" s="1"/>
      <c r="L538" s="1"/>
      <c r="M538" s="1"/>
      <c r="N538" s="1"/>
      <c r="O538" s="1"/>
      <c r="P538" s="1"/>
      <c r="Q538" s="1"/>
      <c r="R538" s="1"/>
      <c r="S538" s="1"/>
    </row>
    <row r="539" spans="1:19" x14ac:dyDescent="0.2">
      <c r="A539" s="1"/>
      <c r="B539" s="115">
        <v>1</v>
      </c>
      <c r="C539" s="33" t="s">
        <v>475</v>
      </c>
      <c r="D539" s="115">
        <v>2</v>
      </c>
      <c r="E539" s="115">
        <v>1985</v>
      </c>
      <c r="F539" s="115">
        <v>30</v>
      </c>
      <c r="G539" s="115">
        <v>0</v>
      </c>
      <c r="H539" s="115">
        <v>0</v>
      </c>
      <c r="I539" s="116">
        <v>1770</v>
      </c>
      <c r="J539" s="117"/>
      <c r="K539" s="1"/>
      <c r="L539" s="1"/>
      <c r="M539" s="1"/>
      <c r="N539" s="1"/>
      <c r="O539" s="1"/>
      <c r="P539" s="1"/>
      <c r="Q539" s="1"/>
      <c r="R539" s="1"/>
      <c r="S539" s="1"/>
    </row>
    <row r="540" spans="1:19" x14ac:dyDescent="0.2">
      <c r="A540" s="1"/>
      <c r="B540" s="115">
        <v>2</v>
      </c>
      <c r="C540" s="33" t="s">
        <v>475</v>
      </c>
      <c r="D540" s="115">
        <v>2</v>
      </c>
      <c r="E540" s="115">
        <v>1985</v>
      </c>
      <c r="F540" s="115">
        <v>30</v>
      </c>
      <c r="G540" s="115">
        <v>0</v>
      </c>
      <c r="H540" s="115">
        <v>0</v>
      </c>
      <c r="I540" s="116">
        <v>1782</v>
      </c>
      <c r="J540" s="117"/>
      <c r="K540" s="1"/>
      <c r="L540" s="1"/>
      <c r="M540" s="1"/>
      <c r="N540" s="1"/>
      <c r="O540" s="1"/>
      <c r="P540" s="1"/>
      <c r="Q540" s="1"/>
      <c r="R540" s="1"/>
      <c r="S540" s="1"/>
    </row>
    <row r="541" spans="1:19" x14ac:dyDescent="0.2">
      <c r="A541" s="1"/>
      <c r="B541" s="115">
        <v>4</v>
      </c>
      <c r="C541" s="33" t="s">
        <v>475</v>
      </c>
      <c r="D541" s="115">
        <v>2</v>
      </c>
      <c r="E541" s="115">
        <v>1985</v>
      </c>
      <c r="F541" s="115">
        <v>30</v>
      </c>
      <c r="G541" s="115">
        <v>0</v>
      </c>
      <c r="H541" s="115">
        <v>0</v>
      </c>
      <c r="I541" s="116">
        <v>1662</v>
      </c>
      <c r="J541" s="117"/>
      <c r="K541" s="1"/>
      <c r="L541" s="1"/>
      <c r="M541" s="1"/>
      <c r="N541" s="1"/>
      <c r="O541" s="1"/>
      <c r="P541" s="1"/>
      <c r="Q541" s="1"/>
      <c r="R541" s="1"/>
      <c r="S541" s="1"/>
    </row>
    <row r="542" spans="1:19" x14ac:dyDescent="0.2">
      <c r="A542" s="1"/>
      <c r="B542" s="115">
        <v>3</v>
      </c>
      <c r="C542" s="33" t="s">
        <v>475</v>
      </c>
      <c r="D542" s="115">
        <v>2</v>
      </c>
      <c r="E542" s="115">
        <v>1985</v>
      </c>
      <c r="F542" s="115">
        <v>30</v>
      </c>
      <c r="G542" s="115">
        <v>0</v>
      </c>
      <c r="H542" s="115">
        <v>0</v>
      </c>
      <c r="I542" s="116">
        <v>1669</v>
      </c>
      <c r="J542" s="117"/>
      <c r="K542" s="1"/>
      <c r="L542" s="1"/>
      <c r="M542" s="1"/>
      <c r="N542" s="1"/>
      <c r="O542" s="1"/>
      <c r="P542" s="1"/>
      <c r="Q542" s="1"/>
      <c r="R542" s="1"/>
      <c r="S542" s="1"/>
    </row>
    <row r="543" spans="1:19" x14ac:dyDescent="0.2">
      <c r="A543" s="1"/>
      <c r="B543" s="115">
        <v>5</v>
      </c>
      <c r="C543" s="33" t="s">
        <v>475</v>
      </c>
      <c r="D543" s="115">
        <v>2</v>
      </c>
      <c r="E543" s="115">
        <v>1985</v>
      </c>
      <c r="F543" s="115">
        <v>30</v>
      </c>
      <c r="G543" s="115">
        <v>0</v>
      </c>
      <c r="H543" s="115">
        <v>0</v>
      </c>
      <c r="I543" s="116">
        <v>1605</v>
      </c>
      <c r="J543" s="117"/>
      <c r="K543" s="1"/>
      <c r="L543" s="1"/>
      <c r="M543" s="1"/>
      <c r="N543" s="1"/>
      <c r="O543" s="1"/>
      <c r="P543" s="1"/>
      <c r="Q543" s="1"/>
      <c r="R543" s="1"/>
      <c r="S543" s="1"/>
    </row>
    <row r="544" spans="1:19" x14ac:dyDescent="0.2">
      <c r="A544" s="1"/>
      <c r="B544" s="115">
        <v>1</v>
      </c>
      <c r="C544" s="33" t="s">
        <v>447</v>
      </c>
      <c r="D544" s="115">
        <v>2</v>
      </c>
      <c r="E544" s="115">
        <v>1985</v>
      </c>
      <c r="F544" s="115">
        <v>1</v>
      </c>
      <c r="G544" s="115">
        <v>0</v>
      </c>
      <c r="H544" s="115">
        <v>0</v>
      </c>
      <c r="I544" s="116">
        <v>0</v>
      </c>
      <c r="J544" s="117"/>
      <c r="K544" s="1"/>
      <c r="L544" s="1"/>
      <c r="M544" s="1"/>
      <c r="N544" s="1"/>
      <c r="O544" s="1"/>
      <c r="P544" s="1"/>
      <c r="Q544" s="1"/>
      <c r="R544" s="1"/>
      <c r="S544" s="1"/>
    </row>
    <row r="545" spans="1:19" x14ac:dyDescent="0.2">
      <c r="A545" s="1"/>
      <c r="B545" s="115">
        <v>6</v>
      </c>
      <c r="C545" s="33" t="s">
        <v>460</v>
      </c>
      <c r="D545" s="115">
        <v>2</v>
      </c>
      <c r="E545" s="115">
        <v>1985</v>
      </c>
      <c r="F545" s="115">
        <v>7</v>
      </c>
      <c r="G545" s="115">
        <v>0</v>
      </c>
      <c r="H545" s="115">
        <v>0</v>
      </c>
      <c r="I545" s="116">
        <v>0</v>
      </c>
      <c r="J545" s="117"/>
      <c r="K545" s="1"/>
      <c r="L545" s="1"/>
      <c r="M545" s="1"/>
      <c r="N545" s="1"/>
      <c r="O545" s="1"/>
      <c r="P545" s="1"/>
      <c r="Q545" s="1"/>
      <c r="R545" s="1"/>
      <c r="S545" s="1"/>
    </row>
    <row r="546" spans="1:19" x14ac:dyDescent="0.2">
      <c r="A546" s="1"/>
      <c r="B546" s="115">
        <v>1</v>
      </c>
      <c r="C546" s="33" t="s">
        <v>460</v>
      </c>
      <c r="D546" s="115">
        <v>2</v>
      </c>
      <c r="E546" s="115">
        <v>1985</v>
      </c>
      <c r="F546" s="115">
        <v>7</v>
      </c>
      <c r="G546" s="115">
        <v>0</v>
      </c>
      <c r="H546" s="115">
        <v>0</v>
      </c>
      <c r="I546" s="116">
        <v>0</v>
      </c>
      <c r="J546" s="117"/>
      <c r="K546" s="1"/>
      <c r="L546" s="1"/>
      <c r="M546" s="1"/>
      <c r="N546" s="1"/>
      <c r="O546" s="1"/>
      <c r="P546" s="1"/>
      <c r="Q546" s="1"/>
      <c r="R546" s="1"/>
      <c r="S546" s="1"/>
    </row>
    <row r="547" spans="1:19" x14ac:dyDescent="0.2">
      <c r="A547" s="1"/>
      <c r="B547" s="115">
        <v>2</v>
      </c>
      <c r="C547" s="33" t="s">
        <v>460</v>
      </c>
      <c r="D547" s="115">
        <v>2</v>
      </c>
      <c r="E547" s="115">
        <v>1985</v>
      </c>
      <c r="F547" s="115">
        <v>7</v>
      </c>
      <c r="G547" s="115">
        <v>0</v>
      </c>
      <c r="H547" s="115">
        <v>0</v>
      </c>
      <c r="I547" s="116">
        <v>0</v>
      </c>
      <c r="J547" s="117"/>
      <c r="K547" s="1"/>
      <c r="L547" s="1"/>
      <c r="M547" s="1"/>
      <c r="N547" s="1"/>
      <c r="O547" s="1"/>
      <c r="P547" s="1"/>
      <c r="Q547" s="1"/>
      <c r="R547" s="1"/>
      <c r="S547" s="1"/>
    </row>
    <row r="548" spans="1:19" x14ac:dyDescent="0.2">
      <c r="A548" s="1"/>
      <c r="B548" s="115">
        <v>4</v>
      </c>
      <c r="C548" s="33" t="s">
        <v>460</v>
      </c>
      <c r="D548" s="115">
        <v>2</v>
      </c>
      <c r="E548" s="115">
        <v>1985</v>
      </c>
      <c r="F548" s="115">
        <v>7</v>
      </c>
      <c r="G548" s="115">
        <v>0</v>
      </c>
      <c r="H548" s="115">
        <v>0</v>
      </c>
      <c r="I548" s="116">
        <v>0</v>
      </c>
      <c r="J548" s="117"/>
      <c r="K548" s="1"/>
      <c r="L548" s="1"/>
      <c r="M548" s="1"/>
      <c r="N548" s="1"/>
      <c r="O548" s="1"/>
      <c r="P548" s="1"/>
      <c r="Q548" s="1"/>
      <c r="R548" s="1"/>
      <c r="S548" s="1"/>
    </row>
    <row r="549" spans="1:19" x14ac:dyDescent="0.2">
      <c r="A549" s="1"/>
      <c r="B549" s="115">
        <v>3</v>
      </c>
      <c r="C549" s="33" t="s">
        <v>460</v>
      </c>
      <c r="D549" s="115">
        <v>2</v>
      </c>
      <c r="E549" s="115">
        <v>1985</v>
      </c>
      <c r="F549" s="115">
        <v>7</v>
      </c>
      <c r="G549" s="115">
        <v>0</v>
      </c>
      <c r="H549" s="115">
        <v>0</v>
      </c>
      <c r="I549" s="116">
        <v>0</v>
      </c>
      <c r="J549" s="117"/>
      <c r="K549" s="1"/>
      <c r="L549" s="1"/>
      <c r="M549" s="1"/>
      <c r="N549" s="1"/>
      <c r="O549" s="1"/>
      <c r="P549" s="1"/>
      <c r="Q549" s="1"/>
      <c r="R549" s="1"/>
      <c r="S549" s="1"/>
    </row>
    <row r="550" spans="1:19" x14ac:dyDescent="0.2">
      <c r="A550" s="1"/>
      <c r="B550" s="115">
        <v>5</v>
      </c>
      <c r="C550" s="33" t="s">
        <v>460</v>
      </c>
      <c r="D550" s="115">
        <v>2</v>
      </c>
      <c r="E550" s="115">
        <v>1985</v>
      </c>
      <c r="F550" s="115">
        <v>7</v>
      </c>
      <c r="G550" s="115">
        <v>0</v>
      </c>
      <c r="H550" s="115">
        <v>0</v>
      </c>
      <c r="I550" s="116">
        <v>0</v>
      </c>
      <c r="J550" s="117"/>
      <c r="K550" s="1"/>
      <c r="L550" s="1"/>
      <c r="M550" s="1"/>
      <c r="N550" s="1"/>
      <c r="O550" s="1"/>
      <c r="P550" s="1"/>
      <c r="Q550" s="1"/>
      <c r="R550" s="1"/>
      <c r="S550" s="1"/>
    </row>
    <row r="551" spans="1:19" x14ac:dyDescent="0.2">
      <c r="A551" s="1"/>
      <c r="B551" s="115">
        <v>1</v>
      </c>
      <c r="C551" s="33" t="s">
        <v>473</v>
      </c>
      <c r="D551" s="115">
        <v>2</v>
      </c>
      <c r="E551" s="115">
        <v>1985</v>
      </c>
      <c r="F551" s="115">
        <v>1</v>
      </c>
      <c r="G551" s="115">
        <v>0</v>
      </c>
      <c r="H551" s="115">
        <v>0</v>
      </c>
      <c r="I551" s="116">
        <v>140285</v>
      </c>
      <c r="J551" s="117"/>
      <c r="K551" s="1"/>
      <c r="L551" s="1"/>
      <c r="M551" s="1"/>
      <c r="N551" s="1"/>
      <c r="O551" s="1"/>
      <c r="P551" s="1"/>
      <c r="Q551" s="1"/>
      <c r="R551" s="1"/>
      <c r="S551" s="1"/>
    </row>
    <row r="552" spans="1:19" x14ac:dyDescent="0.2">
      <c r="A552" s="1"/>
      <c r="B552" s="115">
        <v>6</v>
      </c>
      <c r="C552" s="33" t="s">
        <v>473</v>
      </c>
      <c r="D552" s="115">
        <v>2</v>
      </c>
      <c r="E552" s="115">
        <v>1985</v>
      </c>
      <c r="F552" s="115">
        <v>1</v>
      </c>
      <c r="G552" s="115">
        <v>0</v>
      </c>
      <c r="H552" s="115">
        <v>0</v>
      </c>
      <c r="I552" s="116">
        <v>17764</v>
      </c>
      <c r="J552" s="117"/>
      <c r="K552" s="1"/>
      <c r="L552" s="1"/>
      <c r="M552" s="1"/>
      <c r="N552" s="1"/>
      <c r="O552" s="1"/>
      <c r="P552" s="1"/>
      <c r="Q552" s="1"/>
      <c r="R552" s="1"/>
      <c r="S552" s="1"/>
    </row>
    <row r="553" spans="1:19" x14ac:dyDescent="0.2">
      <c r="A553" s="1"/>
      <c r="B553" s="115">
        <v>1</v>
      </c>
      <c r="C553" s="33" t="s">
        <v>473</v>
      </c>
      <c r="D553" s="115">
        <v>2</v>
      </c>
      <c r="E553" s="115">
        <v>1985</v>
      </c>
      <c r="F553" s="115">
        <v>1</v>
      </c>
      <c r="G553" s="115">
        <v>0</v>
      </c>
      <c r="H553" s="115">
        <v>0</v>
      </c>
      <c r="I553" s="116">
        <v>18564</v>
      </c>
      <c r="J553" s="117"/>
      <c r="K553" s="1"/>
      <c r="L553" s="1"/>
      <c r="M553" s="1"/>
      <c r="N553" s="1"/>
      <c r="O553" s="1"/>
      <c r="P553" s="1"/>
      <c r="Q553" s="1"/>
      <c r="R553" s="1"/>
      <c r="S553" s="1"/>
    </row>
    <row r="554" spans="1:19" x14ac:dyDescent="0.2">
      <c r="A554" s="1"/>
      <c r="B554" s="115">
        <v>2</v>
      </c>
      <c r="C554" s="33" t="s">
        <v>473</v>
      </c>
      <c r="D554" s="115">
        <v>2</v>
      </c>
      <c r="E554" s="115">
        <v>1985</v>
      </c>
      <c r="F554" s="115">
        <v>1</v>
      </c>
      <c r="G554" s="115">
        <v>0</v>
      </c>
      <c r="H554" s="115">
        <v>0</v>
      </c>
      <c r="I554" s="116">
        <v>17886</v>
      </c>
      <c r="J554" s="117"/>
      <c r="K554" s="1"/>
      <c r="L554" s="1"/>
      <c r="M554" s="1"/>
      <c r="N554" s="1"/>
      <c r="O554" s="1"/>
      <c r="P554" s="1"/>
      <c r="Q554" s="1"/>
      <c r="R554" s="1"/>
      <c r="S554" s="1"/>
    </row>
    <row r="555" spans="1:19" x14ac:dyDescent="0.2">
      <c r="A555" s="1"/>
      <c r="B555" s="115">
        <v>4</v>
      </c>
      <c r="C555" s="33" t="s">
        <v>473</v>
      </c>
      <c r="D555" s="115">
        <v>2</v>
      </c>
      <c r="E555" s="115">
        <v>1985</v>
      </c>
      <c r="F555" s="115">
        <v>1</v>
      </c>
      <c r="G555" s="115">
        <v>0</v>
      </c>
      <c r="H555" s="115">
        <v>0</v>
      </c>
      <c r="I555" s="116">
        <v>16389</v>
      </c>
      <c r="J555" s="117"/>
      <c r="K555" s="1"/>
      <c r="L555" s="1"/>
      <c r="M555" s="1"/>
      <c r="N555" s="1"/>
      <c r="O555" s="1"/>
      <c r="P555" s="1"/>
      <c r="Q555" s="1"/>
      <c r="R555" s="1"/>
      <c r="S555" s="1"/>
    </row>
    <row r="556" spans="1:19" x14ac:dyDescent="0.2">
      <c r="A556" s="1"/>
      <c r="B556" s="115">
        <v>3</v>
      </c>
      <c r="C556" s="33" t="s">
        <v>473</v>
      </c>
      <c r="D556" s="115">
        <v>2</v>
      </c>
      <c r="E556" s="115">
        <v>1985</v>
      </c>
      <c r="F556" s="115">
        <v>1</v>
      </c>
      <c r="G556" s="115">
        <v>0</v>
      </c>
      <c r="H556" s="115">
        <v>0</v>
      </c>
      <c r="I556" s="116">
        <v>16152</v>
      </c>
      <c r="J556" s="117"/>
      <c r="K556" s="1"/>
      <c r="L556" s="1"/>
      <c r="M556" s="1"/>
      <c r="N556" s="1"/>
      <c r="O556" s="1"/>
      <c r="P556" s="1"/>
      <c r="Q556" s="1"/>
      <c r="R556" s="1"/>
      <c r="S556" s="1"/>
    </row>
    <row r="557" spans="1:19" x14ac:dyDescent="0.2">
      <c r="A557" s="1"/>
      <c r="B557" s="115">
        <v>5</v>
      </c>
      <c r="C557" s="33" t="s">
        <v>473</v>
      </c>
      <c r="D557" s="115">
        <v>2</v>
      </c>
      <c r="E557" s="115">
        <v>1985</v>
      </c>
      <c r="F557" s="115">
        <v>1</v>
      </c>
      <c r="G557" s="115">
        <v>0</v>
      </c>
      <c r="H557" s="115">
        <v>0</v>
      </c>
      <c r="I557" s="116">
        <v>16775</v>
      </c>
      <c r="J557" s="117"/>
      <c r="K557" s="1"/>
      <c r="L557" s="1"/>
      <c r="M557" s="1"/>
      <c r="N557" s="1"/>
      <c r="O557" s="1"/>
      <c r="P557" s="1"/>
      <c r="Q557" s="1"/>
      <c r="R557" s="1"/>
      <c r="S557" s="1"/>
    </row>
    <row r="558" spans="1:19" x14ac:dyDescent="0.2">
      <c r="A558" s="1"/>
      <c r="B558" s="115">
        <v>2</v>
      </c>
      <c r="C558" s="33" t="s">
        <v>473</v>
      </c>
      <c r="D558" s="115">
        <v>2</v>
      </c>
      <c r="E558" s="115">
        <v>1985</v>
      </c>
      <c r="F558" s="115">
        <v>1</v>
      </c>
      <c r="G558" s="115">
        <v>0</v>
      </c>
      <c r="H558" s="115">
        <v>0</v>
      </c>
      <c r="I558" s="116">
        <v>14298</v>
      </c>
      <c r="J558" s="117"/>
      <c r="K558" s="1"/>
      <c r="L558" s="1"/>
      <c r="M558" s="1"/>
      <c r="N558" s="1"/>
      <c r="O558" s="1"/>
      <c r="P558" s="1"/>
      <c r="Q558" s="1"/>
      <c r="R558" s="1"/>
      <c r="S558" s="1"/>
    </row>
    <row r="559" spans="1:19" x14ac:dyDescent="0.2">
      <c r="A559" s="1"/>
      <c r="B559" s="115">
        <v>2</v>
      </c>
      <c r="C559" s="33" t="s">
        <v>489</v>
      </c>
      <c r="D559" s="115">
        <v>3</v>
      </c>
      <c r="E559" s="115">
        <v>1985</v>
      </c>
      <c r="F559" s="115">
        <v>2</v>
      </c>
      <c r="G559" s="115">
        <v>0</v>
      </c>
      <c r="H559" s="115">
        <v>0</v>
      </c>
      <c r="I559" s="116">
        <v>9541131</v>
      </c>
      <c r="J559" s="117"/>
      <c r="K559" s="1"/>
      <c r="L559" s="1"/>
      <c r="M559" s="1"/>
      <c r="N559" s="1"/>
      <c r="O559" s="1"/>
      <c r="P559" s="1"/>
      <c r="Q559" s="1"/>
      <c r="R559" s="1"/>
      <c r="S559" s="1"/>
    </row>
    <row r="560" spans="1:19" x14ac:dyDescent="0.2">
      <c r="A560" s="1"/>
      <c r="B560" s="115">
        <v>1</v>
      </c>
      <c r="C560" s="33" t="s">
        <v>469</v>
      </c>
      <c r="D560" s="115">
        <v>3</v>
      </c>
      <c r="E560" s="115">
        <v>1985</v>
      </c>
      <c r="F560" s="115">
        <v>3</v>
      </c>
      <c r="G560" s="115">
        <v>0</v>
      </c>
      <c r="H560" s="115">
        <v>0</v>
      </c>
      <c r="I560" s="116">
        <v>90472</v>
      </c>
      <c r="J560" s="117"/>
      <c r="K560" s="1"/>
      <c r="L560" s="1"/>
      <c r="M560" s="1"/>
      <c r="N560" s="1"/>
      <c r="O560" s="1"/>
      <c r="P560" s="1"/>
      <c r="Q560" s="1"/>
      <c r="R560" s="1"/>
      <c r="S560" s="1"/>
    </row>
    <row r="561" spans="1:19" x14ac:dyDescent="0.2">
      <c r="A561" s="1"/>
      <c r="B561" s="115">
        <v>3</v>
      </c>
      <c r="C561" s="33" t="s">
        <v>449</v>
      </c>
      <c r="D561" s="115">
        <v>1</v>
      </c>
      <c r="E561" s="115">
        <v>1986</v>
      </c>
      <c r="F561" s="115">
        <v>1</v>
      </c>
      <c r="G561" s="115">
        <v>0</v>
      </c>
      <c r="H561" s="115">
        <v>0</v>
      </c>
      <c r="I561" s="116">
        <v>8037756</v>
      </c>
      <c r="J561" s="117"/>
      <c r="K561" s="1"/>
      <c r="L561" s="1"/>
      <c r="M561" s="1"/>
      <c r="N561" s="1"/>
      <c r="O561" s="1"/>
      <c r="P561" s="1"/>
      <c r="Q561" s="1"/>
      <c r="R561" s="1"/>
      <c r="S561" s="1"/>
    </row>
    <row r="562" spans="1:19" x14ac:dyDescent="0.2">
      <c r="A562" s="1"/>
      <c r="B562" s="115">
        <v>4</v>
      </c>
      <c r="C562" s="33" t="s">
        <v>461</v>
      </c>
      <c r="D562" s="115">
        <v>2</v>
      </c>
      <c r="E562" s="115">
        <v>1986</v>
      </c>
      <c r="F562" s="115">
        <v>1</v>
      </c>
      <c r="G562" s="115">
        <v>0</v>
      </c>
      <c r="H562" s="115">
        <v>0</v>
      </c>
      <c r="I562" s="116">
        <v>863854</v>
      </c>
      <c r="J562" s="117"/>
      <c r="K562" s="1"/>
      <c r="L562" s="1"/>
      <c r="M562" s="1"/>
      <c r="N562" s="1"/>
      <c r="O562" s="1"/>
      <c r="P562" s="1"/>
      <c r="Q562" s="1"/>
      <c r="R562" s="1"/>
      <c r="S562" s="1"/>
    </row>
    <row r="563" spans="1:19" x14ac:dyDescent="0.2">
      <c r="A563" s="1"/>
      <c r="B563" s="115">
        <v>5</v>
      </c>
      <c r="C563" s="33" t="s">
        <v>461</v>
      </c>
      <c r="D563" s="115">
        <v>2</v>
      </c>
      <c r="E563" s="115">
        <v>1986</v>
      </c>
      <c r="F563" s="115">
        <v>1</v>
      </c>
      <c r="G563" s="115">
        <v>0</v>
      </c>
      <c r="H563" s="115">
        <v>0</v>
      </c>
      <c r="I563" s="116">
        <v>748769</v>
      </c>
      <c r="J563" s="117"/>
      <c r="K563" s="1"/>
      <c r="L563" s="1"/>
      <c r="M563" s="1"/>
      <c r="N563" s="1"/>
      <c r="O563" s="1"/>
      <c r="P563" s="1"/>
      <c r="Q563" s="1"/>
      <c r="R563" s="1"/>
      <c r="S563" s="1"/>
    </row>
    <row r="564" spans="1:19" x14ac:dyDescent="0.2">
      <c r="A564" s="1"/>
      <c r="B564" s="115">
        <v>1</v>
      </c>
      <c r="C564" s="33" t="s">
        <v>455</v>
      </c>
      <c r="D564" s="115">
        <v>2</v>
      </c>
      <c r="E564" s="115">
        <v>1986</v>
      </c>
      <c r="F564" s="115">
        <v>1</v>
      </c>
      <c r="G564" s="115">
        <v>0</v>
      </c>
      <c r="H564" s="115">
        <v>0</v>
      </c>
      <c r="I564" s="116">
        <v>83960</v>
      </c>
      <c r="J564" s="117"/>
      <c r="K564" s="1"/>
      <c r="L564" s="1"/>
      <c r="M564" s="1"/>
      <c r="N564" s="1"/>
      <c r="O564" s="1"/>
      <c r="P564" s="1"/>
      <c r="Q564" s="1"/>
      <c r="R564" s="1"/>
      <c r="S564" s="1"/>
    </row>
    <row r="565" spans="1:19" x14ac:dyDescent="0.2">
      <c r="A565" s="1"/>
      <c r="B565" s="115">
        <v>3</v>
      </c>
      <c r="C565" s="33" t="s">
        <v>461</v>
      </c>
      <c r="D565" s="115">
        <v>3</v>
      </c>
      <c r="E565" s="115">
        <v>1986</v>
      </c>
      <c r="F565" s="115">
        <v>1</v>
      </c>
      <c r="G565" s="115">
        <v>0</v>
      </c>
      <c r="H565" s="115">
        <v>12</v>
      </c>
      <c r="I565" s="116">
        <v>795215</v>
      </c>
      <c r="J565" s="117"/>
      <c r="K565" s="1"/>
      <c r="L565" s="1"/>
      <c r="M565" s="1"/>
      <c r="N565" s="1"/>
      <c r="O565" s="1"/>
      <c r="P565" s="1"/>
      <c r="Q565" s="1"/>
      <c r="R565" s="1"/>
      <c r="S565" s="1"/>
    </row>
    <row r="566" spans="1:19" x14ac:dyDescent="0.2">
      <c r="A566" s="1"/>
      <c r="B566" s="115">
        <v>2</v>
      </c>
      <c r="C566" s="33" t="s">
        <v>461</v>
      </c>
      <c r="D566" s="115">
        <v>3</v>
      </c>
      <c r="E566" s="115">
        <v>1986</v>
      </c>
      <c r="F566" s="115">
        <v>1</v>
      </c>
      <c r="G566" s="115">
        <v>0</v>
      </c>
      <c r="H566" s="115">
        <v>0</v>
      </c>
      <c r="I566" s="116">
        <v>791490</v>
      </c>
      <c r="J566" s="117"/>
      <c r="K566" s="1"/>
      <c r="L566" s="1"/>
      <c r="M566" s="1"/>
      <c r="N566" s="1"/>
      <c r="O566" s="1"/>
      <c r="P566" s="1"/>
      <c r="Q566" s="1"/>
      <c r="R566" s="1"/>
      <c r="S566" s="1"/>
    </row>
    <row r="567" spans="1:19" x14ac:dyDescent="0.2">
      <c r="A567" s="1"/>
      <c r="B567" s="115">
        <v>3</v>
      </c>
      <c r="C567" s="33" t="s">
        <v>451</v>
      </c>
      <c r="D567" s="115">
        <v>3</v>
      </c>
      <c r="E567" s="115">
        <v>1986</v>
      </c>
      <c r="F567" s="115">
        <v>1</v>
      </c>
      <c r="G567" s="115">
        <v>0</v>
      </c>
      <c r="H567" s="115">
        <v>0</v>
      </c>
      <c r="I567" s="116">
        <v>775083</v>
      </c>
      <c r="J567" s="117"/>
      <c r="K567" s="1"/>
      <c r="L567" s="1"/>
      <c r="M567" s="1"/>
      <c r="N567" s="1"/>
      <c r="O567" s="1"/>
      <c r="P567" s="1"/>
      <c r="Q567" s="1"/>
      <c r="R567" s="1"/>
      <c r="S567" s="1"/>
    </row>
    <row r="568" spans="1:19" x14ac:dyDescent="0.2">
      <c r="A568" s="1"/>
      <c r="B568" s="115">
        <v>2</v>
      </c>
      <c r="C568" s="33" t="s">
        <v>451</v>
      </c>
      <c r="D568" s="115">
        <v>3</v>
      </c>
      <c r="E568" s="115">
        <v>1986</v>
      </c>
      <c r="F568" s="115">
        <v>1</v>
      </c>
      <c r="G568" s="115">
        <v>0</v>
      </c>
      <c r="H568" s="115">
        <v>0</v>
      </c>
      <c r="I568" s="116">
        <v>820578</v>
      </c>
      <c r="J568" s="117"/>
      <c r="K568" s="1"/>
      <c r="L568" s="1"/>
      <c r="M568" s="1"/>
      <c r="N568" s="1"/>
      <c r="O568" s="1"/>
      <c r="P568" s="1"/>
      <c r="Q568" s="1"/>
      <c r="R568" s="1"/>
      <c r="S568" s="1"/>
    </row>
    <row r="569" spans="1:19" x14ac:dyDescent="0.2">
      <c r="A569" s="1"/>
      <c r="B569" s="115">
        <v>1</v>
      </c>
      <c r="C569" s="33" t="s">
        <v>451</v>
      </c>
      <c r="D569" s="115">
        <v>3</v>
      </c>
      <c r="E569" s="115">
        <v>1986</v>
      </c>
      <c r="F569" s="115">
        <v>1</v>
      </c>
      <c r="G569" s="115">
        <v>0</v>
      </c>
      <c r="H569" s="115">
        <v>0</v>
      </c>
      <c r="I569" s="116">
        <v>785466</v>
      </c>
      <c r="J569" s="117"/>
      <c r="K569" s="1"/>
      <c r="L569" s="1"/>
      <c r="M569" s="1"/>
      <c r="N569" s="1"/>
      <c r="O569" s="1"/>
      <c r="P569" s="1"/>
      <c r="Q569" s="1"/>
      <c r="R569" s="1"/>
      <c r="S569" s="1"/>
    </row>
    <row r="570" spans="1:19" x14ac:dyDescent="0.2">
      <c r="A570" s="1"/>
      <c r="B570" s="115">
        <v>3</v>
      </c>
      <c r="C570" s="33" t="s">
        <v>457</v>
      </c>
      <c r="D570" s="115">
        <v>3</v>
      </c>
      <c r="E570" s="115">
        <v>1986</v>
      </c>
      <c r="F570" s="115">
        <v>1</v>
      </c>
      <c r="G570" s="115">
        <v>0</v>
      </c>
      <c r="H570" s="115">
        <v>0</v>
      </c>
      <c r="I570" s="116">
        <v>783643</v>
      </c>
      <c r="J570" s="117"/>
      <c r="K570" s="1"/>
      <c r="L570" s="1"/>
      <c r="M570" s="1"/>
      <c r="N570" s="1"/>
      <c r="O570" s="1"/>
      <c r="P570" s="1"/>
      <c r="Q570" s="1"/>
      <c r="R570" s="1"/>
      <c r="S570" s="1"/>
    </row>
    <row r="571" spans="1:19" x14ac:dyDescent="0.2">
      <c r="A571" s="1"/>
      <c r="B571" s="115">
        <v>2</v>
      </c>
      <c r="C571" s="33" t="s">
        <v>457</v>
      </c>
      <c r="D571" s="115">
        <v>3</v>
      </c>
      <c r="E571" s="115">
        <v>1986</v>
      </c>
      <c r="F571" s="115">
        <v>1</v>
      </c>
      <c r="G571" s="115">
        <v>0</v>
      </c>
      <c r="H571" s="115">
        <v>0</v>
      </c>
      <c r="I571" s="116">
        <v>747818</v>
      </c>
      <c r="J571" s="117"/>
      <c r="K571" s="1"/>
      <c r="L571" s="1"/>
      <c r="M571" s="1"/>
      <c r="N571" s="1"/>
      <c r="O571" s="1"/>
      <c r="P571" s="1"/>
      <c r="Q571" s="1"/>
      <c r="R571" s="1"/>
      <c r="S571" s="1"/>
    </row>
    <row r="572" spans="1:19" x14ac:dyDescent="0.2">
      <c r="A572" s="1"/>
      <c r="B572" s="115">
        <v>2</v>
      </c>
      <c r="C572" s="33" t="s">
        <v>451</v>
      </c>
      <c r="D572" s="115">
        <v>4</v>
      </c>
      <c r="E572" s="115">
        <v>1986</v>
      </c>
      <c r="F572" s="115">
        <v>1</v>
      </c>
      <c r="G572" s="115">
        <v>0</v>
      </c>
      <c r="H572" s="115">
        <v>0</v>
      </c>
      <c r="I572" s="116">
        <v>721186</v>
      </c>
      <c r="J572" s="117"/>
      <c r="K572" s="1"/>
      <c r="L572" s="1"/>
      <c r="M572" s="1"/>
      <c r="N572" s="1"/>
      <c r="O572" s="1"/>
      <c r="P572" s="1"/>
      <c r="Q572" s="1"/>
      <c r="R572" s="1"/>
      <c r="S572" s="1"/>
    </row>
    <row r="573" spans="1:19" x14ac:dyDescent="0.2">
      <c r="A573" s="1"/>
      <c r="B573" s="115">
        <v>2</v>
      </c>
      <c r="C573" s="33" t="s">
        <v>490</v>
      </c>
      <c r="D573" s="115">
        <v>4</v>
      </c>
      <c r="E573" s="115">
        <v>1986</v>
      </c>
      <c r="F573" s="115">
        <v>2</v>
      </c>
      <c r="G573" s="115">
        <v>0</v>
      </c>
      <c r="H573" s="115">
        <v>0</v>
      </c>
      <c r="I573" s="116">
        <v>8675007</v>
      </c>
      <c r="J573" s="117"/>
      <c r="K573" s="1"/>
      <c r="L573" s="1"/>
      <c r="M573" s="1"/>
      <c r="N573" s="1"/>
      <c r="O573" s="1"/>
      <c r="P573" s="1"/>
      <c r="Q573" s="1"/>
      <c r="R573" s="1"/>
      <c r="S573" s="1"/>
    </row>
    <row r="574" spans="1:19" x14ac:dyDescent="0.2">
      <c r="A574" s="1"/>
      <c r="B574" s="115">
        <v>4</v>
      </c>
      <c r="C574" s="33" t="s">
        <v>463</v>
      </c>
      <c r="D574" s="115">
        <v>1</v>
      </c>
      <c r="E574" s="115">
        <v>1987</v>
      </c>
      <c r="F574" s="115">
        <v>15</v>
      </c>
      <c r="G574" s="115">
        <v>0</v>
      </c>
      <c r="H574" s="115">
        <v>0</v>
      </c>
      <c r="I574" s="116">
        <v>722613</v>
      </c>
      <c r="J574" s="117"/>
      <c r="K574" s="1"/>
      <c r="L574" s="1"/>
      <c r="M574" s="1"/>
      <c r="N574" s="1"/>
      <c r="O574" s="1"/>
      <c r="P574" s="1"/>
      <c r="Q574" s="1"/>
      <c r="R574" s="1"/>
      <c r="S574" s="1"/>
    </row>
    <row r="575" spans="1:19" x14ac:dyDescent="0.2">
      <c r="A575" s="1"/>
      <c r="B575" s="115">
        <v>2</v>
      </c>
      <c r="C575" s="33" t="s">
        <v>461</v>
      </c>
      <c r="D575" s="115">
        <v>2</v>
      </c>
      <c r="E575" s="115">
        <v>1987</v>
      </c>
      <c r="F575" s="115">
        <v>1</v>
      </c>
      <c r="G575" s="115">
        <v>0</v>
      </c>
      <c r="H575" s="115">
        <v>0</v>
      </c>
      <c r="I575" s="116">
        <v>758835</v>
      </c>
      <c r="J575" s="117"/>
      <c r="K575" s="1"/>
      <c r="L575" s="1"/>
      <c r="M575" s="1"/>
      <c r="N575" s="1"/>
      <c r="O575" s="1"/>
      <c r="P575" s="1"/>
      <c r="Q575" s="1"/>
      <c r="R575" s="1"/>
      <c r="S575" s="1"/>
    </row>
    <row r="576" spans="1:19" x14ac:dyDescent="0.2">
      <c r="A576" s="1"/>
      <c r="B576" s="115">
        <v>2</v>
      </c>
      <c r="C576" s="33" t="s">
        <v>455</v>
      </c>
      <c r="D576" s="115">
        <v>2</v>
      </c>
      <c r="E576" s="115">
        <v>1987</v>
      </c>
      <c r="F576" s="115">
        <v>1</v>
      </c>
      <c r="G576" s="115">
        <v>0</v>
      </c>
      <c r="H576" s="115">
        <v>0</v>
      </c>
      <c r="I576" s="116">
        <v>724515</v>
      </c>
      <c r="J576" s="117"/>
      <c r="K576" s="1"/>
      <c r="L576" s="1"/>
      <c r="M576" s="1"/>
      <c r="N576" s="1"/>
      <c r="O576" s="1"/>
      <c r="P576" s="1"/>
      <c r="Q576" s="1"/>
      <c r="R576" s="1"/>
      <c r="S576" s="1"/>
    </row>
    <row r="577" spans="1:19" x14ac:dyDescent="0.2">
      <c r="A577" s="1"/>
      <c r="B577" s="115">
        <v>1</v>
      </c>
      <c r="C577" s="33" t="s">
        <v>451</v>
      </c>
      <c r="D577" s="115">
        <v>2</v>
      </c>
      <c r="E577" s="115">
        <v>1987</v>
      </c>
      <c r="F577" s="115">
        <v>1</v>
      </c>
      <c r="G577" s="115">
        <v>0</v>
      </c>
      <c r="H577" s="115">
        <v>0</v>
      </c>
      <c r="I577" s="116">
        <v>748135</v>
      </c>
      <c r="J577" s="117"/>
      <c r="K577" s="1"/>
      <c r="L577" s="1"/>
      <c r="M577" s="1"/>
      <c r="N577" s="1"/>
      <c r="O577" s="1"/>
      <c r="P577" s="1"/>
      <c r="Q577" s="1"/>
      <c r="R577" s="1"/>
      <c r="S577" s="1"/>
    </row>
    <row r="578" spans="1:19" x14ac:dyDescent="0.2">
      <c r="A578" s="1"/>
      <c r="B578" s="115">
        <v>4</v>
      </c>
      <c r="C578" s="33" t="s">
        <v>449</v>
      </c>
      <c r="D578" s="115">
        <v>3</v>
      </c>
      <c r="E578" s="115">
        <v>1987</v>
      </c>
      <c r="F578" s="115">
        <v>1</v>
      </c>
      <c r="G578" s="115">
        <v>0</v>
      </c>
      <c r="H578" s="115">
        <v>0</v>
      </c>
      <c r="I578" s="116">
        <v>836668</v>
      </c>
      <c r="J578" s="117"/>
      <c r="K578" s="1"/>
      <c r="L578" s="1"/>
      <c r="M578" s="1"/>
      <c r="N578" s="1"/>
      <c r="O578" s="1"/>
      <c r="P578" s="1"/>
      <c r="Q578" s="1"/>
      <c r="R578" s="1"/>
      <c r="S578" s="1"/>
    </row>
    <row r="579" spans="1:19" x14ac:dyDescent="0.2">
      <c r="A579" s="1"/>
      <c r="B579" s="115">
        <v>4</v>
      </c>
      <c r="C579" s="33" t="s">
        <v>449</v>
      </c>
      <c r="D579" s="115">
        <v>3</v>
      </c>
      <c r="E579" s="115">
        <v>1987</v>
      </c>
      <c r="F579" s="115">
        <v>1</v>
      </c>
      <c r="G579" s="115">
        <v>0</v>
      </c>
      <c r="H579" s="115">
        <v>11</v>
      </c>
      <c r="I579" s="116">
        <v>756140</v>
      </c>
      <c r="J579" s="117"/>
      <c r="K579" s="1"/>
      <c r="L579" s="1"/>
      <c r="M579" s="1"/>
      <c r="N579" s="1"/>
      <c r="O579" s="1"/>
      <c r="P579" s="1"/>
      <c r="Q579" s="1"/>
      <c r="R579" s="1"/>
      <c r="S579" s="1"/>
    </row>
    <row r="580" spans="1:19" x14ac:dyDescent="0.2">
      <c r="A580" s="1"/>
      <c r="B580" s="115">
        <v>6</v>
      </c>
      <c r="C580" s="33" t="s">
        <v>447</v>
      </c>
      <c r="D580" s="115">
        <v>1</v>
      </c>
      <c r="E580" s="115">
        <v>1988</v>
      </c>
      <c r="F580" s="115">
        <v>5</v>
      </c>
      <c r="G580" s="115">
        <v>0</v>
      </c>
      <c r="H580" s="115">
        <v>0</v>
      </c>
      <c r="I580" s="116">
        <v>170710</v>
      </c>
      <c r="J580" s="117"/>
      <c r="K580" s="1"/>
      <c r="L580" s="1"/>
      <c r="M580" s="1"/>
      <c r="N580" s="1"/>
      <c r="O580" s="1"/>
      <c r="P580" s="1"/>
      <c r="Q580" s="1"/>
      <c r="R580" s="1"/>
      <c r="S580" s="1"/>
    </row>
    <row r="581" spans="1:19" x14ac:dyDescent="0.2">
      <c r="A581" s="1"/>
      <c r="B581" s="115">
        <v>1</v>
      </c>
      <c r="C581" s="33" t="s">
        <v>447</v>
      </c>
      <c r="D581" s="115">
        <v>1</v>
      </c>
      <c r="E581" s="115">
        <v>1988</v>
      </c>
      <c r="F581" s="115">
        <v>5</v>
      </c>
      <c r="G581" s="115">
        <v>0</v>
      </c>
      <c r="H581" s="115">
        <v>0</v>
      </c>
      <c r="I581" s="116">
        <v>163870</v>
      </c>
      <c r="J581" s="117"/>
      <c r="K581" s="1"/>
      <c r="L581" s="1"/>
      <c r="M581" s="1"/>
      <c r="N581" s="1"/>
      <c r="O581" s="1"/>
      <c r="P581" s="1"/>
      <c r="Q581" s="1"/>
      <c r="R581" s="1"/>
      <c r="S581" s="1"/>
    </row>
    <row r="582" spans="1:19" x14ac:dyDescent="0.2">
      <c r="A582" s="1"/>
      <c r="B582" s="115">
        <v>2</v>
      </c>
      <c r="C582" s="33" t="s">
        <v>447</v>
      </c>
      <c r="D582" s="115">
        <v>1</v>
      </c>
      <c r="E582" s="115">
        <v>1988</v>
      </c>
      <c r="F582" s="115">
        <v>5</v>
      </c>
      <c r="G582" s="115">
        <v>0</v>
      </c>
      <c r="H582" s="115">
        <v>0</v>
      </c>
      <c r="I582" s="116">
        <v>187044</v>
      </c>
      <c r="J582" s="117"/>
      <c r="K582" s="1"/>
      <c r="L582" s="1"/>
      <c r="M582" s="1"/>
      <c r="N582" s="1"/>
      <c r="O582" s="1"/>
      <c r="P582" s="1"/>
      <c r="Q582" s="1"/>
      <c r="R582" s="1"/>
      <c r="S582" s="1"/>
    </row>
    <row r="583" spans="1:19" x14ac:dyDescent="0.2">
      <c r="A583" s="1"/>
      <c r="B583" s="115">
        <v>4</v>
      </c>
      <c r="C583" s="33" t="s">
        <v>447</v>
      </c>
      <c r="D583" s="115">
        <v>1</v>
      </c>
      <c r="E583" s="115">
        <v>1988</v>
      </c>
      <c r="F583" s="115">
        <v>5</v>
      </c>
      <c r="G583" s="115">
        <v>0</v>
      </c>
      <c r="H583" s="115">
        <v>0</v>
      </c>
      <c r="I583" s="116">
        <v>155118</v>
      </c>
      <c r="J583" s="117"/>
      <c r="K583" s="1"/>
      <c r="L583" s="1"/>
      <c r="M583" s="1"/>
      <c r="N583" s="1"/>
      <c r="O583" s="1"/>
      <c r="P583" s="1"/>
      <c r="Q583" s="1"/>
      <c r="R583" s="1"/>
      <c r="S583" s="1"/>
    </row>
    <row r="584" spans="1:19" x14ac:dyDescent="0.2">
      <c r="A584" s="1"/>
      <c r="B584" s="115">
        <v>3</v>
      </c>
      <c r="C584" s="33" t="s">
        <v>447</v>
      </c>
      <c r="D584" s="115">
        <v>1</v>
      </c>
      <c r="E584" s="115">
        <v>1988</v>
      </c>
      <c r="F584" s="115">
        <v>5</v>
      </c>
      <c r="G584" s="115">
        <v>0</v>
      </c>
      <c r="H584" s="115">
        <v>0</v>
      </c>
      <c r="I584" s="116">
        <v>163698</v>
      </c>
      <c r="J584" s="117"/>
      <c r="K584" s="1"/>
      <c r="L584" s="1"/>
      <c r="M584" s="1"/>
      <c r="N584" s="1"/>
      <c r="O584" s="1"/>
      <c r="P584" s="1"/>
      <c r="Q584" s="1"/>
      <c r="R584" s="1"/>
      <c r="S584" s="1"/>
    </row>
    <row r="585" spans="1:19" x14ac:dyDescent="0.2">
      <c r="A585" s="1"/>
      <c r="B585" s="115">
        <v>5</v>
      </c>
      <c r="C585" s="33" t="s">
        <v>447</v>
      </c>
      <c r="D585" s="115">
        <v>1</v>
      </c>
      <c r="E585" s="115">
        <v>1988</v>
      </c>
      <c r="F585" s="115">
        <v>5</v>
      </c>
      <c r="G585" s="115">
        <v>0</v>
      </c>
      <c r="H585" s="115">
        <v>0</v>
      </c>
      <c r="I585" s="116">
        <v>163095</v>
      </c>
      <c r="J585" s="117"/>
      <c r="K585" s="1"/>
      <c r="L585" s="1"/>
      <c r="M585" s="1"/>
      <c r="N585" s="1"/>
      <c r="O585" s="1"/>
      <c r="P585" s="1"/>
      <c r="Q585" s="1"/>
      <c r="R585" s="1"/>
      <c r="S585" s="1"/>
    </row>
    <row r="586" spans="1:19" x14ac:dyDescent="0.2">
      <c r="A586" s="1"/>
      <c r="B586" s="115">
        <v>6</v>
      </c>
      <c r="C586" s="33" t="s">
        <v>467</v>
      </c>
      <c r="D586" s="115">
        <v>1</v>
      </c>
      <c r="E586" s="115">
        <v>1988</v>
      </c>
      <c r="F586" s="115">
        <v>28</v>
      </c>
      <c r="G586" s="115">
        <v>0</v>
      </c>
      <c r="H586" s="115">
        <v>0</v>
      </c>
      <c r="I586" s="116">
        <v>182</v>
      </c>
      <c r="J586" s="117"/>
      <c r="K586" s="1"/>
      <c r="L586" s="1"/>
      <c r="M586" s="1"/>
      <c r="N586" s="1"/>
      <c r="O586" s="1"/>
      <c r="P586" s="1"/>
      <c r="Q586" s="1"/>
      <c r="R586" s="1"/>
      <c r="S586" s="1"/>
    </row>
    <row r="587" spans="1:19" x14ac:dyDescent="0.2">
      <c r="A587" s="1"/>
      <c r="B587" s="115">
        <v>1</v>
      </c>
      <c r="C587" s="33" t="s">
        <v>467</v>
      </c>
      <c r="D587" s="115">
        <v>1</v>
      </c>
      <c r="E587" s="115">
        <v>1988</v>
      </c>
      <c r="F587" s="115">
        <v>28</v>
      </c>
      <c r="G587" s="115">
        <v>0</v>
      </c>
      <c r="H587" s="115">
        <v>0</v>
      </c>
      <c r="I587" s="116">
        <v>158</v>
      </c>
      <c r="J587" s="117"/>
      <c r="K587" s="1"/>
      <c r="L587" s="1"/>
      <c r="M587" s="1"/>
      <c r="N587" s="1"/>
      <c r="O587" s="1"/>
      <c r="P587" s="1"/>
      <c r="Q587" s="1"/>
      <c r="R587" s="1"/>
      <c r="S587" s="1"/>
    </row>
    <row r="588" spans="1:19" x14ac:dyDescent="0.2">
      <c r="A588" s="1"/>
      <c r="B588" s="115">
        <v>2</v>
      </c>
      <c r="C588" s="33" t="s">
        <v>467</v>
      </c>
      <c r="D588" s="115">
        <v>1</v>
      </c>
      <c r="E588" s="115">
        <v>1988</v>
      </c>
      <c r="F588" s="115">
        <v>28</v>
      </c>
      <c r="G588" s="115">
        <v>0</v>
      </c>
      <c r="H588" s="115">
        <v>0</v>
      </c>
      <c r="I588" s="116">
        <v>170</v>
      </c>
      <c r="J588" s="117"/>
      <c r="K588" s="1"/>
      <c r="L588" s="1"/>
      <c r="M588" s="1"/>
      <c r="N588" s="1"/>
      <c r="O588" s="1"/>
      <c r="P588" s="1"/>
      <c r="Q588" s="1"/>
      <c r="R588" s="1"/>
      <c r="S588" s="1"/>
    </row>
    <row r="589" spans="1:19" x14ac:dyDescent="0.2">
      <c r="A589" s="1"/>
      <c r="B589" s="115">
        <v>4</v>
      </c>
      <c r="C589" s="33" t="s">
        <v>467</v>
      </c>
      <c r="D589" s="115">
        <v>1</v>
      </c>
      <c r="E589" s="115">
        <v>1988</v>
      </c>
      <c r="F589" s="115">
        <v>28</v>
      </c>
      <c r="G589" s="115">
        <v>0</v>
      </c>
      <c r="H589" s="115">
        <v>0</v>
      </c>
      <c r="I589" s="116">
        <v>180</v>
      </c>
      <c r="J589" s="117"/>
      <c r="K589" s="1"/>
      <c r="L589" s="1"/>
      <c r="M589" s="1"/>
      <c r="N589" s="1"/>
      <c r="O589" s="1"/>
      <c r="P589" s="1"/>
      <c r="Q589" s="1"/>
      <c r="R589" s="1"/>
      <c r="S589" s="1"/>
    </row>
    <row r="590" spans="1:19" x14ac:dyDescent="0.2">
      <c r="A590" s="1"/>
      <c r="B590" s="115">
        <v>3</v>
      </c>
      <c r="C590" s="33" t="s">
        <v>467</v>
      </c>
      <c r="D590" s="115">
        <v>1</v>
      </c>
      <c r="E590" s="115">
        <v>1988</v>
      </c>
      <c r="F590" s="115">
        <v>28</v>
      </c>
      <c r="G590" s="115">
        <v>0</v>
      </c>
      <c r="H590" s="115">
        <v>0</v>
      </c>
      <c r="I590" s="116">
        <v>151</v>
      </c>
      <c r="J590" s="117"/>
      <c r="K590" s="1"/>
      <c r="L590" s="1"/>
      <c r="M590" s="1"/>
      <c r="N590" s="1"/>
      <c r="O590" s="1"/>
      <c r="P590" s="1"/>
      <c r="Q590" s="1"/>
      <c r="R590" s="1"/>
      <c r="S590" s="1"/>
    </row>
    <row r="591" spans="1:19" x14ac:dyDescent="0.2">
      <c r="A591" s="1"/>
      <c r="B591" s="115">
        <v>5</v>
      </c>
      <c r="C591" s="33" t="s">
        <v>467</v>
      </c>
      <c r="D591" s="115">
        <v>1</v>
      </c>
      <c r="E591" s="115">
        <v>1988</v>
      </c>
      <c r="F591" s="115">
        <v>28</v>
      </c>
      <c r="G591" s="115">
        <v>0</v>
      </c>
      <c r="H591" s="115">
        <v>0</v>
      </c>
      <c r="I591" s="116">
        <v>176</v>
      </c>
      <c r="J591" s="117"/>
      <c r="K591" s="1"/>
      <c r="L591" s="1"/>
      <c r="M591" s="1"/>
      <c r="N591" s="1"/>
      <c r="O591" s="1"/>
      <c r="P591" s="1"/>
      <c r="Q591" s="1"/>
      <c r="R591" s="1"/>
      <c r="S591" s="1"/>
    </row>
    <row r="592" spans="1:19" x14ac:dyDescent="0.2">
      <c r="A592" s="1"/>
      <c r="B592" s="115">
        <v>1</v>
      </c>
      <c r="C592" s="33" t="s">
        <v>451</v>
      </c>
      <c r="D592" s="115">
        <v>2</v>
      </c>
      <c r="E592" s="115">
        <v>1988</v>
      </c>
      <c r="F592" s="115">
        <v>1</v>
      </c>
      <c r="G592" s="115">
        <v>0</v>
      </c>
      <c r="H592" s="115">
        <v>0</v>
      </c>
      <c r="I592" s="116">
        <v>7904599</v>
      </c>
      <c r="J592" s="117"/>
      <c r="K592" s="1"/>
      <c r="L592" s="1"/>
      <c r="M592" s="1"/>
      <c r="N592" s="1"/>
      <c r="O592" s="1"/>
      <c r="P592" s="1"/>
      <c r="Q592" s="1"/>
      <c r="R592" s="1"/>
      <c r="S592" s="1"/>
    </row>
    <row r="593" spans="1:19" x14ac:dyDescent="0.2">
      <c r="A593" s="1"/>
      <c r="B593" s="115">
        <v>2</v>
      </c>
      <c r="C593" s="33" t="s">
        <v>491</v>
      </c>
      <c r="D593" s="115">
        <v>2</v>
      </c>
      <c r="E593" s="115">
        <v>1988</v>
      </c>
      <c r="F593" s="115">
        <v>1</v>
      </c>
      <c r="G593" s="115">
        <v>0</v>
      </c>
      <c r="H593" s="115">
        <v>0</v>
      </c>
      <c r="I593" s="116">
        <v>82596</v>
      </c>
      <c r="J593" s="117"/>
      <c r="K593" s="1"/>
      <c r="L593" s="1"/>
      <c r="M593" s="1"/>
      <c r="N593" s="1"/>
      <c r="O593" s="1"/>
      <c r="P593" s="1"/>
      <c r="Q593" s="1"/>
      <c r="R593" s="1"/>
      <c r="S593" s="1"/>
    </row>
    <row r="594" spans="1:19" x14ac:dyDescent="0.2">
      <c r="A594" s="1"/>
      <c r="B594" s="115">
        <v>2</v>
      </c>
      <c r="C594" s="33" t="s">
        <v>449</v>
      </c>
      <c r="D594" s="115">
        <v>2</v>
      </c>
      <c r="E594" s="115">
        <v>1988</v>
      </c>
      <c r="F594" s="115">
        <v>1</v>
      </c>
      <c r="G594" s="115">
        <v>0</v>
      </c>
      <c r="H594" s="115">
        <v>23</v>
      </c>
      <c r="I594" s="116">
        <v>765493</v>
      </c>
      <c r="J594" s="117"/>
      <c r="K594" s="1"/>
      <c r="L594" s="1"/>
      <c r="M594" s="1"/>
      <c r="N594" s="1"/>
      <c r="O594" s="1"/>
      <c r="P594" s="1"/>
      <c r="Q594" s="1"/>
      <c r="R594" s="1"/>
      <c r="S594" s="1"/>
    </row>
    <row r="595" spans="1:19" x14ac:dyDescent="0.2">
      <c r="A595" s="1"/>
      <c r="B595" s="115">
        <v>6</v>
      </c>
      <c r="C595" s="33" t="s">
        <v>467</v>
      </c>
      <c r="D595" s="115">
        <v>2</v>
      </c>
      <c r="E595" s="115">
        <v>1988</v>
      </c>
      <c r="F595" s="115">
        <v>30</v>
      </c>
      <c r="G595" s="115">
        <v>0</v>
      </c>
      <c r="H595" s="115">
        <v>0</v>
      </c>
      <c r="I595" s="116">
        <v>17230</v>
      </c>
      <c r="J595" s="117"/>
      <c r="K595" s="1"/>
      <c r="L595" s="1"/>
      <c r="M595" s="1"/>
      <c r="N595" s="1"/>
      <c r="O595" s="1"/>
      <c r="P595" s="1"/>
      <c r="Q595" s="1"/>
      <c r="R595" s="1"/>
      <c r="S595" s="1"/>
    </row>
    <row r="596" spans="1:19" x14ac:dyDescent="0.2">
      <c r="A596" s="1"/>
      <c r="B596" s="115">
        <v>1</v>
      </c>
      <c r="C596" s="33" t="s">
        <v>467</v>
      </c>
      <c r="D596" s="115">
        <v>2</v>
      </c>
      <c r="E596" s="115">
        <v>1988</v>
      </c>
      <c r="F596" s="115">
        <v>30</v>
      </c>
      <c r="G596" s="115">
        <v>0</v>
      </c>
      <c r="H596" s="115">
        <v>0</v>
      </c>
      <c r="I596" s="116">
        <v>15670</v>
      </c>
      <c r="J596" s="117"/>
      <c r="K596" s="1"/>
      <c r="L596" s="1"/>
      <c r="M596" s="1"/>
      <c r="N596" s="1"/>
      <c r="O596" s="1"/>
      <c r="P596" s="1"/>
      <c r="Q596" s="1"/>
      <c r="R596" s="1"/>
      <c r="S596" s="1"/>
    </row>
    <row r="597" spans="1:19" x14ac:dyDescent="0.2">
      <c r="A597" s="1"/>
      <c r="B597" s="115">
        <v>2</v>
      </c>
      <c r="C597" s="33" t="s">
        <v>467</v>
      </c>
      <c r="D597" s="115">
        <v>2</v>
      </c>
      <c r="E597" s="115">
        <v>1988</v>
      </c>
      <c r="F597" s="115">
        <v>30</v>
      </c>
      <c r="G597" s="115">
        <v>0</v>
      </c>
      <c r="H597" s="115">
        <v>0</v>
      </c>
      <c r="I597" s="116">
        <v>18327</v>
      </c>
      <c r="J597" s="117"/>
      <c r="K597" s="1"/>
      <c r="L597" s="1"/>
      <c r="M597" s="1"/>
      <c r="N597" s="1"/>
      <c r="O597" s="1"/>
      <c r="P597" s="1"/>
      <c r="Q597" s="1"/>
      <c r="R597" s="1"/>
      <c r="S597" s="1"/>
    </row>
    <row r="598" spans="1:19" x14ac:dyDescent="0.2">
      <c r="A598" s="1"/>
      <c r="B598" s="115">
        <v>4</v>
      </c>
      <c r="C598" s="33" t="s">
        <v>467</v>
      </c>
      <c r="D598" s="115">
        <v>2</v>
      </c>
      <c r="E598" s="115">
        <v>1988</v>
      </c>
      <c r="F598" s="115">
        <v>30</v>
      </c>
      <c r="G598" s="115">
        <v>0</v>
      </c>
      <c r="H598" s="115">
        <v>0</v>
      </c>
      <c r="I598" s="116">
        <v>18942</v>
      </c>
      <c r="J598" s="117"/>
      <c r="K598" s="1"/>
      <c r="L598" s="1"/>
      <c r="M598" s="1"/>
      <c r="N598" s="1"/>
      <c r="O598" s="1"/>
      <c r="P598" s="1"/>
      <c r="Q598" s="1"/>
      <c r="R598" s="1"/>
      <c r="S598" s="1"/>
    </row>
    <row r="599" spans="1:19" x14ac:dyDescent="0.2">
      <c r="A599" s="1"/>
      <c r="B599" s="115">
        <v>3</v>
      </c>
      <c r="C599" s="33" t="s">
        <v>467</v>
      </c>
      <c r="D599" s="115">
        <v>2</v>
      </c>
      <c r="E599" s="115">
        <v>1988</v>
      </c>
      <c r="F599" s="115">
        <v>30</v>
      </c>
      <c r="G599" s="115">
        <v>0</v>
      </c>
      <c r="H599" s="115">
        <v>0</v>
      </c>
      <c r="I599" s="116">
        <v>16637</v>
      </c>
      <c r="J599" s="117"/>
      <c r="K599" s="1"/>
      <c r="L599" s="1"/>
      <c r="M599" s="1"/>
      <c r="N599" s="1"/>
      <c r="O599" s="1"/>
      <c r="P599" s="1"/>
      <c r="Q599" s="1"/>
      <c r="R599" s="1"/>
      <c r="S599" s="1"/>
    </row>
    <row r="600" spans="1:19" x14ac:dyDescent="0.2">
      <c r="A600" s="1"/>
      <c r="B600" s="115">
        <v>5</v>
      </c>
      <c r="C600" s="33" t="s">
        <v>467</v>
      </c>
      <c r="D600" s="115">
        <v>2</v>
      </c>
      <c r="E600" s="115">
        <v>1988</v>
      </c>
      <c r="F600" s="115">
        <v>30</v>
      </c>
      <c r="G600" s="115">
        <v>0</v>
      </c>
      <c r="H600" s="115">
        <v>0</v>
      </c>
      <c r="I600" s="116">
        <v>17428</v>
      </c>
      <c r="J600" s="117"/>
      <c r="K600" s="1"/>
      <c r="L600" s="1"/>
      <c r="M600" s="1"/>
      <c r="N600" s="1"/>
      <c r="O600" s="1"/>
      <c r="P600" s="1"/>
      <c r="Q600" s="1"/>
      <c r="R600" s="1"/>
      <c r="S600" s="1"/>
    </row>
    <row r="601" spans="1:19" x14ac:dyDescent="0.2">
      <c r="A601" s="1"/>
      <c r="B601" s="115">
        <v>1</v>
      </c>
      <c r="C601" s="33" t="s">
        <v>451</v>
      </c>
      <c r="D601" s="115">
        <v>3</v>
      </c>
      <c r="E601" s="115">
        <v>1988</v>
      </c>
      <c r="F601" s="115">
        <v>1</v>
      </c>
      <c r="G601" s="115">
        <v>0</v>
      </c>
      <c r="H601" s="115">
        <v>0</v>
      </c>
      <c r="I601" s="116">
        <v>1383055</v>
      </c>
      <c r="J601" s="117"/>
      <c r="K601" s="1"/>
      <c r="L601" s="1"/>
      <c r="M601" s="1"/>
      <c r="N601" s="1"/>
      <c r="O601" s="1"/>
      <c r="P601" s="1"/>
      <c r="Q601" s="1"/>
      <c r="R601" s="1"/>
      <c r="S601" s="1"/>
    </row>
    <row r="602" spans="1:19" x14ac:dyDescent="0.2">
      <c r="A602" s="1"/>
      <c r="B602" s="115">
        <v>1</v>
      </c>
      <c r="C602" s="33" t="s">
        <v>449</v>
      </c>
      <c r="D602" s="115">
        <v>3</v>
      </c>
      <c r="E602" s="115">
        <v>1988</v>
      </c>
      <c r="F602" s="115">
        <v>1</v>
      </c>
      <c r="G602" s="115">
        <v>0</v>
      </c>
      <c r="H602" s="115">
        <v>0</v>
      </c>
      <c r="I602" s="116">
        <v>725229</v>
      </c>
      <c r="J602" s="117"/>
      <c r="K602" s="1"/>
      <c r="L602" s="1"/>
      <c r="M602" s="1"/>
      <c r="N602" s="1"/>
      <c r="O602" s="1"/>
      <c r="P602" s="1"/>
      <c r="Q602" s="1"/>
      <c r="R602" s="1"/>
      <c r="S602" s="1"/>
    </row>
    <row r="603" spans="1:19" x14ac:dyDescent="0.2">
      <c r="A603" s="1"/>
      <c r="B603" s="115">
        <v>6</v>
      </c>
      <c r="C603" s="33" t="s">
        <v>467</v>
      </c>
      <c r="D603" s="115">
        <v>3</v>
      </c>
      <c r="E603" s="115">
        <v>1988</v>
      </c>
      <c r="F603" s="115">
        <v>31</v>
      </c>
      <c r="G603" s="115">
        <v>0</v>
      </c>
      <c r="H603" s="115">
        <v>0</v>
      </c>
      <c r="I603" s="116">
        <v>1862</v>
      </c>
      <c r="J603" s="117"/>
      <c r="K603" s="1"/>
      <c r="L603" s="1"/>
      <c r="M603" s="1"/>
      <c r="N603" s="1"/>
      <c r="O603" s="1"/>
      <c r="P603" s="1"/>
      <c r="Q603" s="1"/>
      <c r="R603" s="1"/>
      <c r="S603" s="1"/>
    </row>
    <row r="604" spans="1:19" x14ac:dyDescent="0.2">
      <c r="A604" s="1"/>
      <c r="B604" s="115">
        <v>1</v>
      </c>
      <c r="C604" s="33" t="s">
        <v>467</v>
      </c>
      <c r="D604" s="115">
        <v>3</v>
      </c>
      <c r="E604" s="115">
        <v>1988</v>
      </c>
      <c r="F604" s="115">
        <v>31</v>
      </c>
      <c r="G604" s="115">
        <v>0</v>
      </c>
      <c r="H604" s="115">
        <v>0</v>
      </c>
      <c r="I604" s="116">
        <v>1859</v>
      </c>
      <c r="J604" s="117"/>
      <c r="K604" s="1"/>
      <c r="L604" s="1"/>
      <c r="M604" s="1"/>
      <c r="N604" s="1"/>
      <c r="O604" s="1"/>
      <c r="P604" s="1"/>
      <c r="Q604" s="1"/>
      <c r="R604" s="1"/>
      <c r="S604" s="1"/>
    </row>
    <row r="605" spans="1:19" x14ac:dyDescent="0.2">
      <c r="A605" s="1"/>
      <c r="B605" s="115">
        <v>2</v>
      </c>
      <c r="C605" s="33" t="s">
        <v>467</v>
      </c>
      <c r="D605" s="115">
        <v>3</v>
      </c>
      <c r="E605" s="115">
        <v>1988</v>
      </c>
      <c r="F605" s="115">
        <v>31</v>
      </c>
      <c r="G605" s="115">
        <v>0</v>
      </c>
      <c r="H605" s="115">
        <v>0</v>
      </c>
      <c r="I605" s="116">
        <v>1730</v>
      </c>
      <c r="J605" s="117"/>
      <c r="K605" s="1"/>
      <c r="L605" s="1"/>
      <c r="M605" s="1"/>
      <c r="N605" s="1"/>
      <c r="O605" s="1"/>
      <c r="P605" s="1"/>
      <c r="Q605" s="1"/>
      <c r="R605" s="1"/>
      <c r="S605" s="1"/>
    </row>
    <row r="606" spans="1:19" x14ac:dyDescent="0.2">
      <c r="A606" s="1"/>
      <c r="B606" s="115">
        <v>4</v>
      </c>
      <c r="C606" s="33" t="s">
        <v>467</v>
      </c>
      <c r="D606" s="115">
        <v>3</v>
      </c>
      <c r="E606" s="115">
        <v>1988</v>
      </c>
      <c r="F606" s="115">
        <v>31</v>
      </c>
      <c r="G606" s="115">
        <v>0</v>
      </c>
      <c r="H606" s="115">
        <v>0</v>
      </c>
      <c r="I606" s="116">
        <v>1647</v>
      </c>
      <c r="J606" s="117"/>
      <c r="K606" s="1"/>
      <c r="L606" s="1"/>
      <c r="M606" s="1"/>
      <c r="N606" s="1"/>
      <c r="O606" s="1"/>
      <c r="P606" s="1"/>
      <c r="Q606" s="1"/>
      <c r="R606" s="1"/>
      <c r="S606" s="1"/>
    </row>
    <row r="607" spans="1:19" x14ac:dyDescent="0.2">
      <c r="A607" s="1"/>
      <c r="B607" s="115">
        <v>3</v>
      </c>
      <c r="C607" s="33" t="s">
        <v>467</v>
      </c>
      <c r="D607" s="115">
        <v>3</v>
      </c>
      <c r="E607" s="115">
        <v>1988</v>
      </c>
      <c r="F607" s="115">
        <v>31</v>
      </c>
      <c r="G607" s="115">
        <v>0</v>
      </c>
      <c r="H607" s="115">
        <v>0</v>
      </c>
      <c r="I607" s="116">
        <v>1805</v>
      </c>
      <c r="J607" s="117"/>
      <c r="K607" s="1"/>
      <c r="L607" s="1"/>
      <c r="M607" s="1"/>
      <c r="N607" s="1"/>
      <c r="O607" s="1"/>
      <c r="P607" s="1"/>
      <c r="Q607" s="1"/>
      <c r="R607" s="1"/>
      <c r="S607" s="1"/>
    </row>
    <row r="608" spans="1:19" x14ac:dyDescent="0.2">
      <c r="A608" s="1"/>
      <c r="B608" s="115">
        <v>5</v>
      </c>
      <c r="C608" s="33" t="s">
        <v>467</v>
      </c>
      <c r="D608" s="115">
        <v>3</v>
      </c>
      <c r="E608" s="115">
        <v>1988</v>
      </c>
      <c r="F608" s="115">
        <v>31</v>
      </c>
      <c r="G608" s="115">
        <v>0</v>
      </c>
      <c r="H608" s="115">
        <v>0</v>
      </c>
      <c r="I608" s="116">
        <v>1736</v>
      </c>
      <c r="J608" s="117"/>
      <c r="K608" s="1"/>
      <c r="L608" s="1"/>
      <c r="M608" s="1"/>
      <c r="N608" s="1"/>
      <c r="O608" s="1"/>
      <c r="P608" s="1"/>
      <c r="Q608" s="1"/>
      <c r="R608" s="1"/>
      <c r="S608" s="1"/>
    </row>
    <row r="609" spans="1:19" x14ac:dyDescent="0.2">
      <c r="A609" s="1"/>
      <c r="B609" s="115">
        <v>3</v>
      </c>
      <c r="C609" s="33" t="s">
        <v>491</v>
      </c>
      <c r="D609" s="115">
        <v>3</v>
      </c>
      <c r="E609" s="115">
        <v>1988</v>
      </c>
      <c r="F609" s="115">
        <v>1</v>
      </c>
      <c r="G609" s="115">
        <v>0</v>
      </c>
      <c r="H609" s="115">
        <v>0</v>
      </c>
      <c r="I609" s="116">
        <v>787765</v>
      </c>
      <c r="J609" s="117"/>
      <c r="K609" s="1"/>
      <c r="L609" s="1"/>
      <c r="M609" s="1"/>
      <c r="N609" s="1"/>
      <c r="O609" s="1"/>
      <c r="P609" s="1"/>
      <c r="Q609" s="1"/>
      <c r="R609" s="1"/>
      <c r="S609" s="1"/>
    </row>
    <row r="610" spans="1:19" x14ac:dyDescent="0.2">
      <c r="A610" s="1"/>
      <c r="B610" s="115">
        <v>2</v>
      </c>
      <c r="C610" s="33" t="s">
        <v>449</v>
      </c>
      <c r="D610" s="115">
        <v>1</v>
      </c>
      <c r="E610" s="115">
        <v>1991</v>
      </c>
      <c r="F610" s="115">
        <v>1</v>
      </c>
      <c r="G610" s="115">
        <v>0</v>
      </c>
      <c r="H610" s="115">
        <v>0</v>
      </c>
      <c r="I610" s="116">
        <v>844753</v>
      </c>
      <c r="J610" s="117"/>
      <c r="K610" s="1"/>
      <c r="L610" s="1"/>
      <c r="M610" s="1"/>
      <c r="N610" s="1"/>
      <c r="O610" s="1"/>
      <c r="P610" s="1"/>
      <c r="Q610" s="1"/>
      <c r="R610" s="1"/>
      <c r="S610" s="1"/>
    </row>
    <row r="611" spans="1:19" x14ac:dyDescent="0.2">
      <c r="A611" s="1"/>
      <c r="B611" s="115">
        <v>1</v>
      </c>
      <c r="C611" s="33" t="s">
        <v>465</v>
      </c>
      <c r="D611" s="115">
        <v>2</v>
      </c>
      <c r="E611" s="115">
        <v>1991</v>
      </c>
      <c r="F611" s="115">
        <v>1</v>
      </c>
      <c r="G611" s="115">
        <v>12</v>
      </c>
      <c r="H611" s="115">
        <v>0</v>
      </c>
      <c r="I611" s="116">
        <v>1617696</v>
      </c>
      <c r="J611" s="117"/>
      <c r="K611" s="1"/>
      <c r="L611" s="1"/>
      <c r="M611" s="1"/>
      <c r="N611" s="1"/>
      <c r="O611" s="1"/>
      <c r="P611" s="1"/>
      <c r="Q611" s="1"/>
      <c r="R611" s="1"/>
      <c r="S611" s="1"/>
    </row>
    <row r="612" spans="1:19" x14ac:dyDescent="0.2">
      <c r="A612" s="1"/>
      <c r="B612" s="115">
        <v>3</v>
      </c>
      <c r="C612" s="33" t="s">
        <v>451</v>
      </c>
      <c r="D612" s="115">
        <v>3</v>
      </c>
      <c r="E612" s="115">
        <v>1991</v>
      </c>
      <c r="F612" s="115">
        <v>1</v>
      </c>
      <c r="G612" s="115">
        <v>0</v>
      </c>
      <c r="H612" s="115">
        <v>0</v>
      </c>
      <c r="I612" s="116">
        <v>5801197</v>
      </c>
      <c r="J612" s="117"/>
      <c r="K612" s="1"/>
      <c r="L612" s="1"/>
      <c r="M612" s="1"/>
      <c r="N612" s="1"/>
      <c r="O612" s="1"/>
      <c r="P612" s="1"/>
      <c r="Q612" s="1"/>
      <c r="R612" s="1"/>
      <c r="S612" s="1"/>
    </row>
    <row r="613" spans="1:19" x14ac:dyDescent="0.2">
      <c r="A613" s="1"/>
      <c r="B613" s="115">
        <v>1</v>
      </c>
      <c r="C613" s="33" t="s">
        <v>457</v>
      </c>
      <c r="D613" s="115">
        <v>3</v>
      </c>
      <c r="E613" s="115">
        <v>1991</v>
      </c>
      <c r="F613" s="115">
        <v>1</v>
      </c>
      <c r="G613" s="115">
        <v>0</v>
      </c>
      <c r="H613" s="115">
        <v>0</v>
      </c>
      <c r="I613" s="116">
        <v>729826</v>
      </c>
      <c r="J613" s="117"/>
      <c r="K613" s="1"/>
      <c r="L613" s="1"/>
      <c r="M613" s="1"/>
      <c r="N613" s="1"/>
      <c r="O613" s="1"/>
      <c r="P613" s="1"/>
      <c r="Q613" s="1"/>
      <c r="R613" s="1"/>
      <c r="S613" s="1"/>
    </row>
    <row r="614" spans="1:19" x14ac:dyDescent="0.2">
      <c r="A614" s="1"/>
      <c r="B614" s="115">
        <v>1</v>
      </c>
      <c r="C614" s="33" t="s">
        <v>451</v>
      </c>
      <c r="D614" s="115">
        <v>3</v>
      </c>
      <c r="E614" s="115">
        <v>1991</v>
      </c>
      <c r="F614" s="115">
        <v>1</v>
      </c>
      <c r="G614" s="115">
        <v>0</v>
      </c>
      <c r="H614" s="115">
        <v>0</v>
      </c>
      <c r="I614" s="116">
        <v>842216</v>
      </c>
      <c r="J614" s="117"/>
      <c r="K614" s="1"/>
      <c r="L614" s="1"/>
      <c r="M614" s="1"/>
      <c r="N614" s="1"/>
      <c r="O614" s="1"/>
      <c r="P614" s="1"/>
      <c r="Q614" s="1"/>
      <c r="R614" s="1"/>
      <c r="S614" s="1"/>
    </row>
    <row r="615" spans="1:19" x14ac:dyDescent="0.2">
      <c r="A615" s="1"/>
      <c r="B615" s="115">
        <v>6</v>
      </c>
      <c r="C615" s="33" t="s">
        <v>447</v>
      </c>
      <c r="D615" s="115">
        <v>1</v>
      </c>
      <c r="E615" s="115">
        <v>1979</v>
      </c>
      <c r="F615" s="115">
        <v>2</v>
      </c>
      <c r="G615" s="115">
        <v>0</v>
      </c>
      <c r="H615" s="115">
        <v>0</v>
      </c>
      <c r="I615" s="116">
        <v>188922</v>
      </c>
      <c r="J615" s="117"/>
      <c r="K615" s="1"/>
      <c r="L615" s="1"/>
      <c r="M615" s="1"/>
      <c r="N615" s="1"/>
      <c r="O615" s="1"/>
      <c r="P615" s="1"/>
      <c r="Q615" s="1"/>
      <c r="R615" s="1"/>
      <c r="S615" s="1"/>
    </row>
    <row r="616" spans="1:19" x14ac:dyDescent="0.2">
      <c r="A616" s="1"/>
      <c r="B616" s="115">
        <v>1</v>
      </c>
      <c r="C616" s="33" t="s">
        <v>469</v>
      </c>
      <c r="D616" s="115">
        <v>2</v>
      </c>
      <c r="E616" s="115">
        <v>1979</v>
      </c>
      <c r="F616" s="115">
        <v>1</v>
      </c>
      <c r="G616" s="115">
        <v>0</v>
      </c>
      <c r="H616" s="115">
        <v>0</v>
      </c>
      <c r="I616" s="116">
        <v>787131</v>
      </c>
      <c r="J616" s="117"/>
      <c r="K616" s="1"/>
      <c r="L616" s="1"/>
      <c r="M616" s="1"/>
      <c r="N616" s="1"/>
      <c r="O616" s="1"/>
      <c r="P616" s="1"/>
      <c r="Q616" s="1"/>
      <c r="R616" s="1"/>
      <c r="S616" s="1"/>
    </row>
    <row r="617" spans="1:19" x14ac:dyDescent="0.2">
      <c r="A617" s="1"/>
      <c r="B617" s="115">
        <v>1</v>
      </c>
      <c r="C617" s="33" t="s">
        <v>447</v>
      </c>
      <c r="D617" s="115">
        <v>1</v>
      </c>
      <c r="E617" s="115">
        <v>1979</v>
      </c>
      <c r="F617" s="115">
        <v>2</v>
      </c>
      <c r="G617" s="115">
        <v>0</v>
      </c>
      <c r="H617" s="115">
        <v>0</v>
      </c>
      <c r="I617" s="116">
        <v>163663</v>
      </c>
      <c r="J617" s="117"/>
      <c r="K617" s="1"/>
      <c r="L617" s="1"/>
      <c r="M617" s="1"/>
      <c r="N617" s="1"/>
      <c r="O617" s="1"/>
      <c r="P617" s="1"/>
      <c r="Q617" s="1"/>
      <c r="R617" s="1"/>
      <c r="S617" s="1"/>
    </row>
    <row r="618" spans="1:19" x14ac:dyDescent="0.2">
      <c r="A618" s="1"/>
      <c r="B618" s="115">
        <v>2</v>
      </c>
      <c r="C618" s="33" t="s">
        <v>447</v>
      </c>
      <c r="D618" s="115">
        <v>1</v>
      </c>
      <c r="E618" s="115">
        <v>1979</v>
      </c>
      <c r="F618" s="115">
        <v>2</v>
      </c>
      <c r="G618" s="115">
        <v>0</v>
      </c>
      <c r="H618" s="115">
        <v>0</v>
      </c>
      <c r="I618" s="116">
        <v>181789</v>
      </c>
      <c r="J618" s="117"/>
      <c r="K618" s="1"/>
      <c r="L618" s="1"/>
      <c r="M618" s="1"/>
      <c r="N618" s="1"/>
      <c r="O618" s="1"/>
      <c r="P618" s="1"/>
      <c r="Q618" s="1"/>
      <c r="R618" s="1"/>
      <c r="S618" s="1"/>
    </row>
    <row r="619" spans="1:19" x14ac:dyDescent="0.2">
      <c r="A619" s="1"/>
      <c r="B619" s="115">
        <v>4</v>
      </c>
      <c r="C619" s="33" t="s">
        <v>447</v>
      </c>
      <c r="D619" s="115">
        <v>1</v>
      </c>
      <c r="E619" s="115">
        <v>1979</v>
      </c>
      <c r="F619" s="115">
        <v>2</v>
      </c>
      <c r="G619" s="115">
        <v>0</v>
      </c>
      <c r="H619" s="115">
        <v>0</v>
      </c>
      <c r="I619" s="116">
        <v>173898</v>
      </c>
      <c r="J619" s="117"/>
      <c r="K619" s="1"/>
      <c r="L619" s="1"/>
      <c r="M619" s="1"/>
      <c r="N619" s="1"/>
      <c r="O619" s="1"/>
      <c r="P619" s="1"/>
      <c r="Q619" s="1"/>
      <c r="R619" s="1"/>
      <c r="S619" s="1"/>
    </row>
    <row r="620" spans="1:19" x14ac:dyDescent="0.2">
      <c r="A620" s="1"/>
      <c r="B620" s="115">
        <v>3</v>
      </c>
      <c r="C620" s="33" t="s">
        <v>469</v>
      </c>
      <c r="D620" s="115">
        <v>3</v>
      </c>
      <c r="E620" s="115">
        <v>1979</v>
      </c>
      <c r="F620" s="115">
        <v>1</v>
      </c>
      <c r="G620" s="115">
        <v>0</v>
      </c>
      <c r="H620" s="115">
        <v>0</v>
      </c>
      <c r="I620" s="116">
        <v>831754</v>
      </c>
      <c r="J620" s="117"/>
      <c r="K620" s="1"/>
      <c r="L620" s="1"/>
      <c r="M620" s="1"/>
      <c r="N620" s="1"/>
      <c r="O620" s="1"/>
      <c r="P620" s="1"/>
      <c r="Q620" s="1"/>
      <c r="R620" s="1"/>
      <c r="S620" s="1"/>
    </row>
    <row r="621" spans="1:19" x14ac:dyDescent="0.2">
      <c r="A621" s="1"/>
      <c r="B621" s="115">
        <v>3</v>
      </c>
      <c r="C621" s="33" t="s">
        <v>447</v>
      </c>
      <c r="D621" s="115">
        <v>1</v>
      </c>
      <c r="E621" s="115">
        <v>1979</v>
      </c>
      <c r="F621" s="115">
        <v>2</v>
      </c>
      <c r="G621" s="115">
        <v>11</v>
      </c>
      <c r="H621" s="115">
        <v>0</v>
      </c>
      <c r="I621" s="116">
        <v>164870</v>
      </c>
      <c r="J621" s="117"/>
      <c r="K621" s="1"/>
      <c r="L621" s="1"/>
      <c r="M621" s="1"/>
      <c r="N621" s="1"/>
      <c r="O621" s="1"/>
      <c r="P621" s="1"/>
      <c r="Q621" s="1"/>
      <c r="R621" s="1"/>
      <c r="S621" s="1"/>
    </row>
    <row r="622" spans="1:19" x14ac:dyDescent="0.2">
      <c r="A622" s="1"/>
      <c r="B622" s="115">
        <v>5</v>
      </c>
      <c r="C622" s="33" t="s">
        <v>447</v>
      </c>
      <c r="D622" s="115">
        <v>1</v>
      </c>
      <c r="E622" s="115">
        <v>1979</v>
      </c>
      <c r="F622" s="115">
        <v>2</v>
      </c>
      <c r="G622" s="115">
        <v>0</v>
      </c>
      <c r="H622" s="115">
        <v>0</v>
      </c>
      <c r="I622" s="116">
        <v>159907</v>
      </c>
      <c r="J622" s="117"/>
      <c r="K622" s="1"/>
      <c r="L622" s="1"/>
      <c r="M622" s="1"/>
      <c r="N622" s="1"/>
      <c r="O622" s="1"/>
      <c r="P622" s="1"/>
      <c r="Q622" s="1"/>
      <c r="R622" s="1"/>
      <c r="S622" s="1"/>
    </row>
    <row r="623" spans="1:19" x14ac:dyDescent="0.2">
      <c r="A623" s="1"/>
      <c r="B623" s="115">
        <v>2</v>
      </c>
      <c r="C623" s="33" t="s">
        <v>462</v>
      </c>
      <c r="D623" s="115">
        <v>3</v>
      </c>
      <c r="E623" s="115">
        <v>1979</v>
      </c>
      <c r="F623" s="115">
        <v>2</v>
      </c>
      <c r="G623" s="115">
        <v>0</v>
      </c>
      <c r="H623" s="115">
        <v>0</v>
      </c>
      <c r="I623" s="116">
        <v>3696605</v>
      </c>
      <c r="J623" s="117"/>
      <c r="K623" s="1"/>
      <c r="L623" s="1"/>
      <c r="M623" s="1"/>
      <c r="N623" s="1"/>
      <c r="O623" s="1"/>
      <c r="P623" s="1"/>
      <c r="Q623" s="1"/>
      <c r="R623" s="1"/>
      <c r="S623" s="1"/>
    </row>
    <row r="624" spans="1:19" x14ac:dyDescent="0.2">
      <c r="A624" s="1"/>
      <c r="B624" s="115">
        <v>4</v>
      </c>
      <c r="C624" s="33" t="s">
        <v>462</v>
      </c>
      <c r="D624" s="115">
        <v>3</v>
      </c>
      <c r="E624" s="115">
        <v>1979</v>
      </c>
      <c r="F624" s="115">
        <v>2</v>
      </c>
      <c r="G624" s="115">
        <v>0</v>
      </c>
      <c r="H624" s="115">
        <v>0</v>
      </c>
      <c r="I624" s="116">
        <v>3515342</v>
      </c>
      <c r="J624" s="117"/>
      <c r="K624" s="1"/>
      <c r="L624" s="1"/>
      <c r="M624" s="1"/>
      <c r="N624" s="1"/>
      <c r="O624" s="1"/>
      <c r="P624" s="1"/>
      <c r="Q624" s="1"/>
      <c r="R624" s="1"/>
      <c r="S624" s="1"/>
    </row>
    <row r="625" spans="1:19" x14ac:dyDescent="0.2">
      <c r="A625" s="1"/>
      <c r="B625" s="115">
        <v>3</v>
      </c>
      <c r="C625" s="33" t="s">
        <v>462</v>
      </c>
      <c r="D625" s="115">
        <v>3</v>
      </c>
      <c r="E625" s="115">
        <v>1979</v>
      </c>
      <c r="F625" s="115">
        <v>2</v>
      </c>
      <c r="G625" s="115">
        <v>0</v>
      </c>
      <c r="H625" s="115">
        <v>0</v>
      </c>
      <c r="I625" s="116">
        <v>3119732</v>
      </c>
      <c r="J625" s="117"/>
      <c r="K625" s="1"/>
      <c r="L625" s="1"/>
      <c r="M625" s="1"/>
      <c r="N625" s="1"/>
      <c r="O625" s="1"/>
      <c r="P625" s="1"/>
      <c r="Q625" s="1"/>
      <c r="R625" s="1"/>
      <c r="S625" s="1"/>
    </row>
    <row r="626" spans="1:19" x14ac:dyDescent="0.2">
      <c r="A626" s="1"/>
      <c r="B626" s="115">
        <v>5</v>
      </c>
      <c r="C626" s="33" t="s">
        <v>462</v>
      </c>
      <c r="D626" s="115">
        <v>3</v>
      </c>
      <c r="E626" s="115">
        <v>1979</v>
      </c>
      <c r="F626" s="115">
        <v>2</v>
      </c>
      <c r="G626" s="115">
        <v>0</v>
      </c>
      <c r="H626" s="115">
        <v>0</v>
      </c>
      <c r="I626" s="116">
        <v>3774487</v>
      </c>
      <c r="J626" s="117"/>
      <c r="K626" s="1"/>
      <c r="L626" s="1"/>
      <c r="M626" s="1"/>
      <c r="N626" s="1"/>
      <c r="O626" s="1"/>
      <c r="P626" s="1"/>
      <c r="Q626" s="1"/>
      <c r="R626" s="1"/>
      <c r="S626" s="1"/>
    </row>
    <row r="627" spans="1:19" x14ac:dyDescent="0.2">
      <c r="A627" s="1"/>
      <c r="B627" s="115">
        <v>2</v>
      </c>
      <c r="C627" s="33" t="s">
        <v>457</v>
      </c>
      <c r="D627" s="115">
        <v>2</v>
      </c>
      <c r="E627" s="115">
        <v>1979</v>
      </c>
      <c r="F627" s="115">
        <v>3</v>
      </c>
      <c r="G627" s="115">
        <v>0</v>
      </c>
      <c r="H627" s="115">
        <v>0</v>
      </c>
      <c r="I627" s="116">
        <v>119899</v>
      </c>
      <c r="J627" s="117"/>
      <c r="K627" s="1"/>
      <c r="L627" s="1"/>
      <c r="M627" s="1"/>
      <c r="N627" s="1"/>
      <c r="O627" s="1"/>
      <c r="P627" s="1"/>
      <c r="Q627" s="1"/>
      <c r="R627" s="1"/>
      <c r="S627" s="1"/>
    </row>
    <row r="628" spans="1:19" x14ac:dyDescent="0.2">
      <c r="A628" s="1"/>
      <c r="B628" s="115">
        <v>6</v>
      </c>
      <c r="C628" s="33" t="s">
        <v>447</v>
      </c>
      <c r="D628" s="115">
        <v>1</v>
      </c>
      <c r="E628" s="115">
        <v>1979</v>
      </c>
      <c r="F628" s="115">
        <v>1</v>
      </c>
      <c r="G628" s="115">
        <v>0</v>
      </c>
      <c r="H628" s="115">
        <v>0</v>
      </c>
      <c r="I628" s="116">
        <v>2648861</v>
      </c>
      <c r="J628" s="117"/>
      <c r="K628" s="1"/>
      <c r="L628" s="1"/>
      <c r="M628" s="1"/>
      <c r="N628" s="1"/>
      <c r="O628" s="1"/>
      <c r="P628" s="1"/>
      <c r="Q628" s="1"/>
      <c r="R628" s="1"/>
      <c r="S628" s="1"/>
    </row>
    <row r="629" spans="1:19" x14ac:dyDescent="0.2">
      <c r="A629" s="1"/>
      <c r="B629" s="115">
        <v>1</v>
      </c>
      <c r="C629" s="33" t="s">
        <v>447</v>
      </c>
      <c r="D629" s="115">
        <v>1</v>
      </c>
      <c r="E629" s="115">
        <v>1979</v>
      </c>
      <c r="F629" s="115">
        <v>1</v>
      </c>
      <c r="G629" s="115">
        <v>0</v>
      </c>
      <c r="H629" s="115">
        <v>0</v>
      </c>
      <c r="I629" s="116">
        <v>2527329</v>
      </c>
      <c r="J629" s="117"/>
      <c r="K629" s="1"/>
      <c r="L629" s="1"/>
      <c r="M629" s="1"/>
      <c r="N629" s="1"/>
      <c r="O629" s="1"/>
      <c r="P629" s="1"/>
      <c r="Q629" s="1"/>
      <c r="R629" s="1"/>
      <c r="S629" s="1"/>
    </row>
    <row r="630" spans="1:19" x14ac:dyDescent="0.2">
      <c r="A630" s="1"/>
      <c r="B630" s="115">
        <v>4</v>
      </c>
      <c r="C630" s="33" t="s">
        <v>447</v>
      </c>
      <c r="D630" s="115">
        <v>1</v>
      </c>
      <c r="E630" s="115">
        <v>1979</v>
      </c>
      <c r="F630" s="115">
        <v>1</v>
      </c>
      <c r="G630" s="115">
        <v>0</v>
      </c>
      <c r="H630" s="115">
        <v>0</v>
      </c>
      <c r="I630" s="116">
        <v>2423499</v>
      </c>
      <c r="J630" s="117"/>
      <c r="K630" s="1"/>
      <c r="L630" s="1"/>
      <c r="M630" s="1"/>
      <c r="N630" s="1"/>
      <c r="O630" s="1"/>
      <c r="P630" s="1"/>
      <c r="Q630" s="1"/>
      <c r="R630" s="1"/>
      <c r="S630" s="1"/>
    </row>
    <row r="631" spans="1:19" x14ac:dyDescent="0.2">
      <c r="A631" s="1"/>
      <c r="B631" s="115">
        <v>3</v>
      </c>
      <c r="C631" s="33" t="s">
        <v>447</v>
      </c>
      <c r="D631" s="115">
        <v>1</v>
      </c>
      <c r="E631" s="115">
        <v>1979</v>
      </c>
      <c r="F631" s="115">
        <v>1</v>
      </c>
      <c r="G631" s="115">
        <v>0</v>
      </c>
      <c r="H631" s="115">
        <v>0</v>
      </c>
      <c r="I631" s="116">
        <v>2666034</v>
      </c>
      <c r="J631" s="117"/>
      <c r="K631" s="1"/>
      <c r="L631" s="1"/>
      <c r="M631" s="1"/>
      <c r="N631" s="1"/>
      <c r="O631" s="1"/>
      <c r="P631" s="1"/>
      <c r="Q631" s="1"/>
      <c r="R631" s="1"/>
      <c r="S631" s="1"/>
    </row>
    <row r="632" spans="1:19" x14ac:dyDescent="0.2">
      <c r="A632" s="1"/>
      <c r="B632" s="115">
        <v>5</v>
      </c>
      <c r="C632" s="33" t="s">
        <v>447</v>
      </c>
      <c r="D632" s="115">
        <v>1</v>
      </c>
      <c r="E632" s="115">
        <v>1979</v>
      </c>
      <c r="F632" s="115">
        <v>1</v>
      </c>
      <c r="G632" s="115">
        <v>0</v>
      </c>
      <c r="H632" s="115">
        <v>0</v>
      </c>
      <c r="I632" s="116">
        <v>2790471</v>
      </c>
      <c r="J632" s="117"/>
      <c r="K632" s="1"/>
      <c r="L632" s="1"/>
      <c r="M632" s="1"/>
      <c r="N632" s="1"/>
      <c r="O632" s="1"/>
      <c r="P632" s="1"/>
      <c r="Q632" s="1"/>
      <c r="R632" s="1"/>
      <c r="S632" s="1"/>
    </row>
    <row r="633" spans="1:19" x14ac:dyDescent="0.2">
      <c r="A633" s="1"/>
      <c r="B633" s="115">
        <v>6</v>
      </c>
      <c r="C633" s="33" t="s">
        <v>491</v>
      </c>
      <c r="D633" s="115">
        <v>2</v>
      </c>
      <c r="E633" s="115">
        <v>1979</v>
      </c>
      <c r="F633" s="115">
        <v>1</v>
      </c>
      <c r="G633" s="115">
        <v>0</v>
      </c>
      <c r="H633" s="115">
        <v>0</v>
      </c>
      <c r="I633" s="116">
        <v>8250</v>
      </c>
      <c r="J633" s="117"/>
      <c r="K633" s="1"/>
      <c r="L633" s="1"/>
      <c r="M633" s="1"/>
      <c r="N633" s="1"/>
      <c r="O633" s="1"/>
      <c r="P633" s="1"/>
      <c r="Q633" s="1"/>
      <c r="R633" s="1"/>
      <c r="S633" s="1"/>
    </row>
    <row r="634" spans="1:19" x14ac:dyDescent="0.2">
      <c r="A634" s="1"/>
      <c r="B634" s="115">
        <v>1</v>
      </c>
      <c r="C634" s="33" t="s">
        <v>491</v>
      </c>
      <c r="D634" s="115">
        <v>2</v>
      </c>
      <c r="E634" s="115">
        <v>1979</v>
      </c>
      <c r="F634" s="115">
        <v>1</v>
      </c>
      <c r="G634" s="115">
        <v>0</v>
      </c>
      <c r="H634" s="115">
        <v>0</v>
      </c>
      <c r="I634" s="116">
        <v>7649</v>
      </c>
      <c r="J634" s="117"/>
      <c r="K634" s="1"/>
      <c r="L634" s="1"/>
      <c r="M634" s="1"/>
      <c r="N634" s="1"/>
      <c r="O634" s="1"/>
      <c r="P634" s="1"/>
      <c r="Q634" s="1"/>
      <c r="R634" s="1"/>
      <c r="S634" s="1"/>
    </row>
    <row r="635" spans="1:19" x14ac:dyDescent="0.2">
      <c r="A635" s="1"/>
      <c r="B635" s="115">
        <v>6</v>
      </c>
      <c r="C635" s="33" t="s">
        <v>461</v>
      </c>
      <c r="D635" s="115">
        <v>1</v>
      </c>
      <c r="E635" s="115">
        <v>1980</v>
      </c>
      <c r="F635" s="115">
        <v>1</v>
      </c>
      <c r="G635" s="115">
        <v>0</v>
      </c>
      <c r="H635" s="115">
        <v>0</v>
      </c>
      <c r="I635" s="116">
        <v>15520</v>
      </c>
      <c r="J635" s="117"/>
      <c r="K635" s="1"/>
      <c r="L635" s="1"/>
      <c r="M635" s="1"/>
      <c r="N635" s="1"/>
      <c r="O635" s="1"/>
      <c r="P635" s="1"/>
      <c r="Q635" s="1"/>
      <c r="R635" s="1"/>
      <c r="S635" s="1"/>
    </row>
    <row r="636" spans="1:19" x14ac:dyDescent="0.2">
      <c r="A636" s="1"/>
      <c r="B636" s="115">
        <v>1</v>
      </c>
      <c r="C636" s="33" t="s">
        <v>461</v>
      </c>
      <c r="D636" s="115">
        <v>1</v>
      </c>
      <c r="E636" s="115">
        <v>1980</v>
      </c>
      <c r="F636" s="115">
        <v>1</v>
      </c>
      <c r="G636" s="115">
        <v>1</v>
      </c>
      <c r="H636" s="115">
        <v>0</v>
      </c>
      <c r="I636" s="116">
        <v>18477</v>
      </c>
      <c r="J636" s="117"/>
      <c r="K636" s="1"/>
      <c r="L636" s="1"/>
      <c r="M636" s="1"/>
      <c r="N636" s="1"/>
      <c r="O636" s="1"/>
      <c r="P636" s="1"/>
      <c r="Q636" s="1"/>
      <c r="R636" s="1"/>
      <c r="S636" s="1"/>
    </row>
    <row r="637" spans="1:19" x14ac:dyDescent="0.2">
      <c r="A637" s="1"/>
      <c r="B637" s="115">
        <v>2</v>
      </c>
      <c r="C637" s="33" t="s">
        <v>461</v>
      </c>
      <c r="D637" s="115">
        <v>1</v>
      </c>
      <c r="E637" s="115">
        <v>1980</v>
      </c>
      <c r="F637" s="115">
        <v>1</v>
      </c>
      <c r="G637" s="115">
        <v>0</v>
      </c>
      <c r="H637" s="115">
        <v>0</v>
      </c>
      <c r="I637" s="116">
        <v>18065</v>
      </c>
      <c r="J637" s="117"/>
      <c r="K637" s="1"/>
      <c r="L637" s="1"/>
      <c r="M637" s="1"/>
      <c r="N637" s="1"/>
      <c r="O637" s="1"/>
      <c r="P637" s="1"/>
      <c r="Q637" s="1"/>
      <c r="R637" s="1"/>
      <c r="S637" s="1"/>
    </row>
    <row r="638" spans="1:19" x14ac:dyDescent="0.2">
      <c r="A638" s="1"/>
      <c r="B638" s="115">
        <v>4</v>
      </c>
      <c r="C638" s="33" t="s">
        <v>461</v>
      </c>
      <c r="D638" s="115">
        <v>1</v>
      </c>
      <c r="E638" s="115">
        <v>1980</v>
      </c>
      <c r="F638" s="115">
        <v>1</v>
      </c>
      <c r="G638" s="115">
        <v>1</v>
      </c>
      <c r="H638" s="115">
        <v>0</v>
      </c>
      <c r="I638" s="116">
        <v>18504</v>
      </c>
      <c r="J638" s="117"/>
      <c r="K638" s="1"/>
      <c r="L638" s="1"/>
      <c r="M638" s="1"/>
      <c r="N638" s="1"/>
      <c r="O638" s="1"/>
      <c r="P638" s="1"/>
      <c r="Q638" s="1"/>
      <c r="R638" s="1"/>
      <c r="S638" s="1"/>
    </row>
    <row r="639" spans="1:19" x14ac:dyDescent="0.2">
      <c r="A639" s="1"/>
      <c r="B639" s="115">
        <v>3</v>
      </c>
      <c r="C639" s="33" t="s">
        <v>461</v>
      </c>
      <c r="D639" s="115">
        <v>1</v>
      </c>
      <c r="E639" s="115">
        <v>1980</v>
      </c>
      <c r="F639" s="115">
        <v>1</v>
      </c>
      <c r="G639" s="115">
        <v>2</v>
      </c>
      <c r="H639" s="115">
        <v>0</v>
      </c>
      <c r="I639" s="116">
        <v>16209</v>
      </c>
      <c r="J639" s="117"/>
      <c r="K639" s="1"/>
      <c r="L639" s="1"/>
      <c r="M639" s="1"/>
      <c r="N639" s="1"/>
      <c r="O639" s="1"/>
      <c r="P639" s="1"/>
      <c r="Q639" s="1"/>
      <c r="R639" s="1"/>
      <c r="S639" s="1"/>
    </row>
    <row r="640" spans="1:19" x14ac:dyDescent="0.2">
      <c r="A640" s="1"/>
      <c r="B640" s="115">
        <v>5</v>
      </c>
      <c r="C640" s="33" t="s">
        <v>461</v>
      </c>
      <c r="D640" s="115">
        <v>1</v>
      </c>
      <c r="E640" s="115">
        <v>1980</v>
      </c>
      <c r="F640" s="115">
        <v>1</v>
      </c>
      <c r="G640" s="115">
        <v>1</v>
      </c>
      <c r="H640" s="115">
        <v>0</v>
      </c>
      <c r="I640" s="116">
        <v>17848</v>
      </c>
      <c r="J640" s="117"/>
      <c r="K640" s="1"/>
      <c r="L640" s="1"/>
      <c r="M640" s="1"/>
      <c r="N640" s="1"/>
      <c r="O640" s="1"/>
      <c r="P640" s="1"/>
      <c r="Q640" s="1"/>
      <c r="R640" s="1"/>
      <c r="S640" s="1"/>
    </row>
    <row r="641" spans="1:19" x14ac:dyDescent="0.2">
      <c r="A641" s="1"/>
      <c r="B641" s="115">
        <v>2</v>
      </c>
      <c r="C641" s="33" t="s">
        <v>461</v>
      </c>
      <c r="D641" s="115">
        <v>4</v>
      </c>
      <c r="E641" s="115">
        <v>1980</v>
      </c>
      <c r="F641" s="115">
        <v>3</v>
      </c>
      <c r="G641" s="115">
        <v>1</v>
      </c>
      <c r="H641" s="115">
        <v>1</v>
      </c>
      <c r="I641" s="116">
        <v>114850</v>
      </c>
      <c r="J641" s="117"/>
      <c r="K641" s="1"/>
      <c r="L641" s="1"/>
      <c r="M641" s="1"/>
      <c r="N641" s="1"/>
      <c r="O641" s="1"/>
      <c r="P641" s="1"/>
      <c r="Q641" s="1"/>
      <c r="R641" s="1"/>
      <c r="S641" s="1"/>
    </row>
    <row r="642" spans="1:19" x14ac:dyDescent="0.2">
      <c r="A642" s="1"/>
      <c r="B642" s="115">
        <v>1</v>
      </c>
      <c r="C642" s="33" t="s">
        <v>447</v>
      </c>
      <c r="D642" s="115">
        <v>1</v>
      </c>
      <c r="E642" s="115">
        <v>1980</v>
      </c>
      <c r="F642" s="115">
        <v>1</v>
      </c>
      <c r="G642" s="115">
        <v>0</v>
      </c>
      <c r="H642" s="115">
        <v>0</v>
      </c>
      <c r="I642" s="116">
        <v>129427</v>
      </c>
      <c r="J642" s="117"/>
      <c r="K642" s="1"/>
      <c r="L642" s="1"/>
      <c r="M642" s="1"/>
      <c r="N642" s="1"/>
      <c r="O642" s="1"/>
      <c r="P642" s="1"/>
      <c r="Q642" s="1"/>
      <c r="R642" s="1"/>
      <c r="S642" s="1"/>
    </row>
    <row r="643" spans="1:19" x14ac:dyDescent="0.2">
      <c r="A643" s="1"/>
      <c r="B643" s="115">
        <v>6</v>
      </c>
      <c r="C643" s="33" t="s">
        <v>483</v>
      </c>
      <c r="D643" s="115">
        <v>3</v>
      </c>
      <c r="E643" s="115">
        <v>1980</v>
      </c>
      <c r="F643" s="115">
        <v>1</v>
      </c>
      <c r="G643" s="115">
        <v>0</v>
      </c>
      <c r="H643" s="115">
        <v>0</v>
      </c>
      <c r="I643" s="116">
        <v>16822</v>
      </c>
      <c r="J643" s="117"/>
      <c r="K643" s="1"/>
      <c r="L643" s="1"/>
      <c r="M643" s="1"/>
      <c r="N643" s="1"/>
      <c r="O643" s="1"/>
      <c r="P643" s="1"/>
      <c r="Q643" s="1"/>
      <c r="R643" s="1"/>
      <c r="S643" s="1"/>
    </row>
    <row r="644" spans="1:19" x14ac:dyDescent="0.2">
      <c r="A644" s="1"/>
      <c r="B644" s="115">
        <v>1</v>
      </c>
      <c r="C644" s="33" t="s">
        <v>483</v>
      </c>
      <c r="D644" s="115">
        <v>3</v>
      </c>
      <c r="E644" s="115">
        <v>1980</v>
      </c>
      <c r="F644" s="115">
        <v>1</v>
      </c>
      <c r="G644" s="115">
        <v>0</v>
      </c>
      <c r="H644" s="115">
        <v>0</v>
      </c>
      <c r="I644" s="116">
        <v>17729</v>
      </c>
      <c r="J644" s="117"/>
      <c r="K644" s="1"/>
      <c r="L644" s="1"/>
      <c r="M644" s="1"/>
      <c r="N644" s="1"/>
      <c r="O644" s="1"/>
      <c r="P644" s="1"/>
      <c r="Q644" s="1"/>
      <c r="R644" s="1"/>
      <c r="S644" s="1"/>
    </row>
    <row r="645" spans="1:19" x14ac:dyDescent="0.2">
      <c r="A645" s="1"/>
      <c r="B645" s="115">
        <v>2</v>
      </c>
      <c r="C645" s="33" t="s">
        <v>483</v>
      </c>
      <c r="D645" s="115">
        <v>3</v>
      </c>
      <c r="E645" s="115">
        <v>1980</v>
      </c>
      <c r="F645" s="115">
        <v>1</v>
      </c>
      <c r="G645" s="115">
        <v>0</v>
      </c>
      <c r="H645" s="115">
        <v>0</v>
      </c>
      <c r="I645" s="116">
        <v>16279</v>
      </c>
      <c r="J645" s="117"/>
      <c r="K645" s="1"/>
      <c r="L645" s="1"/>
      <c r="M645" s="1"/>
      <c r="N645" s="1"/>
      <c r="O645" s="1"/>
      <c r="P645" s="1"/>
      <c r="Q645" s="1"/>
      <c r="R645" s="1"/>
      <c r="S645" s="1"/>
    </row>
    <row r="646" spans="1:19" x14ac:dyDescent="0.2">
      <c r="A646" s="1"/>
      <c r="B646" s="115">
        <v>4</v>
      </c>
      <c r="C646" s="33" t="s">
        <v>483</v>
      </c>
      <c r="D646" s="115">
        <v>3</v>
      </c>
      <c r="E646" s="115">
        <v>1980</v>
      </c>
      <c r="F646" s="115">
        <v>1</v>
      </c>
      <c r="G646" s="115">
        <v>0</v>
      </c>
      <c r="H646" s="115">
        <v>0</v>
      </c>
      <c r="I646" s="116">
        <v>17946</v>
      </c>
      <c r="J646" s="117"/>
      <c r="K646" s="1"/>
      <c r="L646" s="1"/>
      <c r="M646" s="1"/>
      <c r="N646" s="1"/>
      <c r="O646" s="1"/>
      <c r="P646" s="1"/>
      <c r="Q646" s="1"/>
      <c r="R646" s="1"/>
      <c r="S646" s="1"/>
    </row>
    <row r="647" spans="1:19" x14ac:dyDescent="0.2">
      <c r="A647" s="1"/>
      <c r="B647" s="115">
        <v>3</v>
      </c>
      <c r="C647" s="33" t="s">
        <v>483</v>
      </c>
      <c r="D647" s="115">
        <v>3</v>
      </c>
      <c r="E647" s="115">
        <v>1980</v>
      </c>
      <c r="F647" s="115">
        <v>1</v>
      </c>
      <c r="G647" s="115">
        <v>0</v>
      </c>
      <c r="H647" s="115">
        <v>0</v>
      </c>
      <c r="I647" s="116">
        <v>17087</v>
      </c>
      <c r="J647" s="117"/>
      <c r="K647" s="1"/>
      <c r="L647" s="1"/>
      <c r="M647" s="1"/>
      <c r="N647" s="1"/>
      <c r="O647" s="1"/>
      <c r="P647" s="1"/>
      <c r="Q647" s="1"/>
      <c r="R647" s="1"/>
      <c r="S647" s="1"/>
    </row>
    <row r="648" spans="1:19" x14ac:dyDescent="0.2">
      <c r="A648" s="1"/>
      <c r="B648" s="115">
        <v>5</v>
      </c>
      <c r="C648" s="33" t="s">
        <v>483</v>
      </c>
      <c r="D648" s="115">
        <v>3</v>
      </c>
      <c r="E648" s="115">
        <v>1980</v>
      </c>
      <c r="F648" s="115">
        <v>1</v>
      </c>
      <c r="G648" s="115">
        <v>0</v>
      </c>
      <c r="H648" s="115">
        <v>0</v>
      </c>
      <c r="I648" s="116">
        <v>17259</v>
      </c>
      <c r="J648" s="117"/>
      <c r="K648" s="1"/>
      <c r="L648" s="1"/>
      <c r="M648" s="1"/>
      <c r="N648" s="1"/>
      <c r="O648" s="1"/>
      <c r="P648" s="1"/>
      <c r="Q648" s="1"/>
      <c r="R648" s="1"/>
      <c r="S648" s="1"/>
    </row>
    <row r="649" spans="1:19" x14ac:dyDescent="0.2">
      <c r="A649" s="1"/>
      <c r="B649" s="115">
        <v>6</v>
      </c>
      <c r="C649" s="33" t="s">
        <v>447</v>
      </c>
      <c r="D649" s="115">
        <v>1</v>
      </c>
      <c r="E649" s="115">
        <v>1980</v>
      </c>
      <c r="F649" s="115">
        <v>2</v>
      </c>
      <c r="G649" s="115">
        <v>0</v>
      </c>
      <c r="H649" s="115">
        <v>0</v>
      </c>
      <c r="I649" s="116">
        <v>159546</v>
      </c>
      <c r="J649" s="117"/>
      <c r="K649" s="1"/>
      <c r="L649" s="1"/>
      <c r="M649" s="1"/>
      <c r="N649" s="1"/>
      <c r="O649" s="1"/>
      <c r="P649" s="1"/>
      <c r="Q649" s="1"/>
      <c r="R649" s="1"/>
      <c r="S649" s="1"/>
    </row>
    <row r="650" spans="1:19" x14ac:dyDescent="0.2">
      <c r="A650" s="1"/>
      <c r="B650" s="115">
        <v>1</v>
      </c>
      <c r="C650" s="33" t="s">
        <v>447</v>
      </c>
      <c r="D650" s="115">
        <v>1</v>
      </c>
      <c r="E650" s="115">
        <v>1980</v>
      </c>
      <c r="F650" s="115">
        <v>2</v>
      </c>
      <c r="G650" s="115">
        <v>0</v>
      </c>
      <c r="H650" s="115">
        <v>0</v>
      </c>
      <c r="I650" s="116">
        <v>187664</v>
      </c>
      <c r="J650" s="117"/>
      <c r="K650" s="1"/>
      <c r="L650" s="1"/>
      <c r="M650" s="1"/>
      <c r="N650" s="1"/>
      <c r="O650" s="1"/>
      <c r="P650" s="1"/>
      <c r="Q650" s="1"/>
      <c r="R650" s="1"/>
      <c r="S650" s="1"/>
    </row>
    <row r="651" spans="1:19" x14ac:dyDescent="0.2">
      <c r="A651" s="1"/>
      <c r="B651" s="115">
        <v>2</v>
      </c>
      <c r="C651" s="33" t="s">
        <v>447</v>
      </c>
      <c r="D651" s="115">
        <v>1</v>
      </c>
      <c r="E651" s="115">
        <v>1980</v>
      </c>
      <c r="F651" s="115">
        <v>2</v>
      </c>
      <c r="G651" s="115">
        <v>0</v>
      </c>
      <c r="H651" s="115">
        <v>0</v>
      </c>
      <c r="I651" s="116">
        <v>181083</v>
      </c>
      <c r="J651" s="117"/>
      <c r="K651" s="1"/>
      <c r="L651" s="1"/>
      <c r="M651" s="1"/>
      <c r="N651" s="1"/>
      <c r="O651" s="1"/>
      <c r="P651" s="1"/>
      <c r="Q651" s="1"/>
      <c r="R651" s="1"/>
      <c r="S651" s="1"/>
    </row>
    <row r="652" spans="1:19" x14ac:dyDescent="0.2">
      <c r="A652" s="1"/>
      <c r="B652" s="115">
        <v>4</v>
      </c>
      <c r="C652" s="33" t="s">
        <v>447</v>
      </c>
      <c r="D652" s="115">
        <v>1</v>
      </c>
      <c r="E652" s="115">
        <v>1980</v>
      </c>
      <c r="F652" s="115">
        <v>2</v>
      </c>
      <c r="G652" s="115">
        <v>0</v>
      </c>
      <c r="H652" s="115">
        <v>0</v>
      </c>
      <c r="I652" s="116">
        <v>180600</v>
      </c>
      <c r="J652" s="117"/>
      <c r="K652" s="1"/>
      <c r="L652" s="1"/>
      <c r="M652" s="1"/>
      <c r="N652" s="1"/>
      <c r="O652" s="1"/>
      <c r="P652" s="1"/>
      <c r="Q652" s="1"/>
      <c r="R652" s="1"/>
      <c r="S652" s="1"/>
    </row>
    <row r="653" spans="1:19" x14ac:dyDescent="0.2">
      <c r="A653" s="1"/>
      <c r="B653" s="115">
        <v>3</v>
      </c>
      <c r="C653" s="33" t="s">
        <v>447</v>
      </c>
      <c r="D653" s="115">
        <v>1</v>
      </c>
      <c r="E653" s="115">
        <v>1980</v>
      </c>
      <c r="F653" s="115">
        <v>2</v>
      </c>
      <c r="G653" s="115">
        <v>0</v>
      </c>
      <c r="H653" s="115">
        <v>0</v>
      </c>
      <c r="I653" s="116">
        <v>169108</v>
      </c>
      <c r="J653" s="117"/>
      <c r="K653" s="1"/>
      <c r="L653" s="1"/>
      <c r="M653" s="1"/>
      <c r="N653" s="1"/>
      <c r="O653" s="1"/>
      <c r="P653" s="1"/>
      <c r="Q653" s="1"/>
      <c r="R653" s="1"/>
      <c r="S653" s="1"/>
    </row>
    <row r="654" spans="1:19" x14ac:dyDescent="0.2">
      <c r="A654" s="1"/>
      <c r="B654" s="115">
        <v>5</v>
      </c>
      <c r="C654" s="33" t="s">
        <v>447</v>
      </c>
      <c r="D654" s="115">
        <v>1</v>
      </c>
      <c r="E654" s="115">
        <v>1980</v>
      </c>
      <c r="F654" s="115">
        <v>2</v>
      </c>
      <c r="G654" s="115">
        <v>0</v>
      </c>
      <c r="H654" s="115">
        <v>0</v>
      </c>
      <c r="I654" s="116">
        <v>182082</v>
      </c>
      <c r="J654" s="117"/>
      <c r="K654" s="1"/>
      <c r="L654" s="1"/>
      <c r="M654" s="1"/>
      <c r="N654" s="1"/>
      <c r="O654" s="1"/>
      <c r="P654" s="1"/>
      <c r="Q654" s="1"/>
      <c r="R654" s="1"/>
      <c r="S654" s="1"/>
    </row>
    <row r="655" spans="1:19" x14ac:dyDescent="0.2">
      <c r="A655" s="1"/>
      <c r="B655" s="115">
        <v>6</v>
      </c>
      <c r="C655" s="33" t="s">
        <v>447</v>
      </c>
      <c r="D655" s="115">
        <v>1</v>
      </c>
      <c r="E655" s="115">
        <v>1980</v>
      </c>
      <c r="F655" s="115">
        <v>2</v>
      </c>
      <c r="G655" s="115">
        <v>0</v>
      </c>
      <c r="H655" s="115">
        <v>0</v>
      </c>
      <c r="I655" s="116">
        <v>18905</v>
      </c>
      <c r="J655" s="117"/>
      <c r="K655" s="1"/>
      <c r="L655" s="1"/>
      <c r="M655" s="1"/>
      <c r="N655" s="1"/>
      <c r="O655" s="1"/>
      <c r="P655" s="1"/>
      <c r="Q655" s="1"/>
      <c r="R655" s="1"/>
      <c r="S655" s="1"/>
    </row>
    <row r="656" spans="1:19" x14ac:dyDescent="0.2">
      <c r="A656" s="1"/>
      <c r="B656" s="115">
        <v>1</v>
      </c>
      <c r="C656" s="33" t="s">
        <v>447</v>
      </c>
      <c r="D656" s="115">
        <v>1</v>
      </c>
      <c r="E656" s="115">
        <v>1980</v>
      </c>
      <c r="F656" s="115">
        <v>2</v>
      </c>
      <c r="G656" s="115">
        <v>0</v>
      </c>
      <c r="H656" s="115">
        <v>0</v>
      </c>
      <c r="I656" s="116">
        <v>17027</v>
      </c>
      <c r="J656" s="117"/>
      <c r="K656" s="1"/>
      <c r="L656" s="1"/>
      <c r="M656" s="1"/>
      <c r="N656" s="1"/>
      <c r="O656" s="1"/>
      <c r="P656" s="1"/>
      <c r="Q656" s="1"/>
      <c r="R656" s="1"/>
      <c r="S656" s="1"/>
    </row>
    <row r="657" spans="1:19" x14ac:dyDescent="0.2">
      <c r="A657" s="1"/>
      <c r="B657" s="115">
        <v>2</v>
      </c>
      <c r="C657" s="33" t="s">
        <v>447</v>
      </c>
      <c r="D657" s="115">
        <v>1</v>
      </c>
      <c r="E657" s="115">
        <v>1980</v>
      </c>
      <c r="F657" s="115">
        <v>2</v>
      </c>
      <c r="G657" s="115">
        <v>0</v>
      </c>
      <c r="H657" s="115">
        <v>0</v>
      </c>
      <c r="I657" s="116">
        <v>16389</v>
      </c>
      <c r="J657" s="117"/>
      <c r="K657" s="1"/>
      <c r="L657" s="1"/>
      <c r="M657" s="1"/>
      <c r="N657" s="1"/>
      <c r="O657" s="1"/>
      <c r="P657" s="1"/>
      <c r="Q657" s="1"/>
      <c r="R657" s="1"/>
      <c r="S657" s="1"/>
    </row>
    <row r="658" spans="1:19" x14ac:dyDescent="0.2">
      <c r="A658" s="1"/>
      <c r="B658" s="115">
        <v>4</v>
      </c>
      <c r="C658" s="33" t="s">
        <v>447</v>
      </c>
      <c r="D658" s="115">
        <v>1</v>
      </c>
      <c r="E658" s="115">
        <v>1980</v>
      </c>
      <c r="F658" s="115">
        <v>2</v>
      </c>
      <c r="G658" s="115">
        <v>0</v>
      </c>
      <c r="H658" s="115">
        <v>0</v>
      </c>
      <c r="I658" s="116">
        <v>15646</v>
      </c>
      <c r="J658" s="117"/>
      <c r="K658" s="1"/>
      <c r="L658" s="1"/>
      <c r="M658" s="1"/>
      <c r="N658" s="1"/>
      <c r="O658" s="1"/>
      <c r="P658" s="1"/>
      <c r="Q658" s="1"/>
      <c r="R658" s="1"/>
      <c r="S658" s="1"/>
    </row>
    <row r="659" spans="1:19" x14ac:dyDescent="0.2">
      <c r="A659" s="1"/>
      <c r="B659" s="115">
        <v>3</v>
      </c>
      <c r="C659" s="33" t="s">
        <v>447</v>
      </c>
      <c r="D659" s="115">
        <v>1</v>
      </c>
      <c r="E659" s="115">
        <v>1980</v>
      </c>
      <c r="F659" s="115">
        <v>2</v>
      </c>
      <c r="G659" s="115">
        <v>0</v>
      </c>
      <c r="H659" s="115">
        <v>0</v>
      </c>
      <c r="I659" s="116">
        <v>18211</v>
      </c>
      <c r="J659" s="117"/>
      <c r="K659" s="1"/>
      <c r="L659" s="1"/>
      <c r="M659" s="1"/>
      <c r="N659" s="1"/>
      <c r="O659" s="1"/>
      <c r="P659" s="1"/>
      <c r="Q659" s="1"/>
      <c r="R659" s="1"/>
      <c r="S659" s="1"/>
    </row>
    <row r="660" spans="1:19" x14ac:dyDescent="0.2">
      <c r="A660" s="1"/>
      <c r="B660" s="115">
        <v>5</v>
      </c>
      <c r="C660" s="33" t="s">
        <v>447</v>
      </c>
      <c r="D660" s="115">
        <v>1</v>
      </c>
      <c r="E660" s="115">
        <v>1980</v>
      </c>
      <c r="F660" s="115">
        <v>2</v>
      </c>
      <c r="G660" s="115">
        <v>0</v>
      </c>
      <c r="H660" s="115">
        <v>0</v>
      </c>
      <c r="I660" s="116">
        <v>17161</v>
      </c>
      <c r="J660" s="117"/>
      <c r="K660" s="1"/>
      <c r="L660" s="1"/>
      <c r="M660" s="1"/>
      <c r="N660" s="1"/>
      <c r="O660" s="1"/>
      <c r="P660" s="1"/>
      <c r="Q660" s="1"/>
      <c r="R660" s="1"/>
      <c r="S660" s="1"/>
    </row>
    <row r="661" spans="1:19" x14ac:dyDescent="0.2">
      <c r="A661" s="1"/>
      <c r="B661" s="115">
        <v>6</v>
      </c>
      <c r="C661" s="33" t="s">
        <v>457</v>
      </c>
      <c r="D661" s="115">
        <v>1</v>
      </c>
      <c r="E661" s="115">
        <v>1980</v>
      </c>
      <c r="F661" s="115">
        <v>17</v>
      </c>
      <c r="G661" s="115">
        <v>0</v>
      </c>
      <c r="H661" s="115">
        <v>0</v>
      </c>
      <c r="I661" s="116">
        <v>16252</v>
      </c>
      <c r="J661" s="117"/>
      <c r="K661" s="1"/>
      <c r="L661" s="1"/>
      <c r="M661" s="1"/>
      <c r="N661" s="1"/>
      <c r="O661" s="1"/>
      <c r="P661" s="1"/>
      <c r="Q661" s="1"/>
      <c r="R661" s="1"/>
      <c r="S661" s="1"/>
    </row>
    <row r="662" spans="1:19" x14ac:dyDescent="0.2">
      <c r="A662" s="1"/>
      <c r="B662" s="115">
        <v>1</v>
      </c>
      <c r="C662" s="33" t="s">
        <v>457</v>
      </c>
      <c r="D662" s="115">
        <v>1</v>
      </c>
      <c r="E662" s="115">
        <v>1980</v>
      </c>
      <c r="F662" s="115">
        <v>17</v>
      </c>
      <c r="G662" s="115">
        <v>0</v>
      </c>
      <c r="H662" s="115">
        <v>0</v>
      </c>
      <c r="I662" s="116">
        <v>15949</v>
      </c>
      <c r="J662" s="117"/>
      <c r="K662" s="1"/>
      <c r="L662" s="1"/>
      <c r="M662" s="1"/>
      <c r="N662" s="1"/>
      <c r="O662" s="1"/>
      <c r="P662" s="1"/>
      <c r="Q662" s="1"/>
      <c r="R662" s="1"/>
      <c r="S662" s="1"/>
    </row>
    <row r="663" spans="1:19" x14ac:dyDescent="0.2">
      <c r="A663" s="1"/>
      <c r="B663" s="115">
        <v>2</v>
      </c>
      <c r="C663" s="33" t="s">
        <v>457</v>
      </c>
      <c r="D663" s="115">
        <v>1</v>
      </c>
      <c r="E663" s="115">
        <v>1980</v>
      </c>
      <c r="F663" s="115">
        <v>17</v>
      </c>
      <c r="G663" s="115">
        <v>0</v>
      </c>
      <c r="H663" s="115">
        <v>0</v>
      </c>
      <c r="I663" s="116">
        <v>15830</v>
      </c>
      <c r="J663" s="117"/>
      <c r="K663" s="1"/>
      <c r="L663" s="1"/>
      <c r="M663" s="1"/>
      <c r="N663" s="1"/>
      <c r="O663" s="1"/>
      <c r="P663" s="1"/>
      <c r="Q663" s="1"/>
      <c r="R663" s="1"/>
      <c r="S663" s="1"/>
    </row>
    <row r="664" spans="1:19" x14ac:dyDescent="0.2">
      <c r="A664" s="1"/>
      <c r="B664" s="115">
        <v>4</v>
      </c>
      <c r="C664" s="33" t="s">
        <v>457</v>
      </c>
      <c r="D664" s="115">
        <v>1</v>
      </c>
      <c r="E664" s="115">
        <v>1980</v>
      </c>
      <c r="F664" s="115">
        <v>17</v>
      </c>
      <c r="G664" s="115">
        <v>0</v>
      </c>
      <c r="H664" s="115">
        <v>0</v>
      </c>
      <c r="I664" s="116">
        <v>18923</v>
      </c>
      <c r="J664" s="117"/>
      <c r="K664" s="1"/>
      <c r="L664" s="1"/>
      <c r="M664" s="1"/>
      <c r="N664" s="1"/>
      <c r="O664" s="1"/>
      <c r="P664" s="1"/>
      <c r="Q664" s="1"/>
      <c r="R664" s="1"/>
      <c r="S664" s="1"/>
    </row>
    <row r="665" spans="1:19" x14ac:dyDescent="0.2">
      <c r="A665" s="1"/>
      <c r="B665" s="115">
        <v>3</v>
      </c>
      <c r="C665" s="33" t="s">
        <v>457</v>
      </c>
      <c r="D665" s="115">
        <v>1</v>
      </c>
      <c r="E665" s="115">
        <v>1980</v>
      </c>
      <c r="F665" s="115">
        <v>17</v>
      </c>
      <c r="G665" s="115">
        <v>0</v>
      </c>
      <c r="H665" s="115">
        <v>0</v>
      </c>
      <c r="I665" s="116">
        <v>18437</v>
      </c>
      <c r="J665" s="117"/>
      <c r="K665" s="1"/>
      <c r="L665" s="1"/>
      <c r="M665" s="1"/>
      <c r="N665" s="1"/>
      <c r="O665" s="1"/>
      <c r="P665" s="1"/>
      <c r="Q665" s="1"/>
      <c r="R665" s="1"/>
      <c r="S665" s="1"/>
    </row>
    <row r="666" spans="1:19" x14ac:dyDescent="0.2">
      <c r="A666" s="1"/>
      <c r="B666" s="115">
        <v>5</v>
      </c>
      <c r="C666" s="33" t="s">
        <v>457</v>
      </c>
      <c r="D666" s="115">
        <v>1</v>
      </c>
      <c r="E666" s="115">
        <v>1980</v>
      </c>
      <c r="F666" s="115">
        <v>17</v>
      </c>
      <c r="G666" s="115">
        <v>0</v>
      </c>
      <c r="H666" s="115">
        <v>0</v>
      </c>
      <c r="I666" s="116">
        <v>17893</v>
      </c>
      <c r="J666" s="117"/>
      <c r="K666" s="1"/>
      <c r="L666" s="1"/>
      <c r="M666" s="1"/>
      <c r="N666" s="1"/>
      <c r="O666" s="1"/>
      <c r="P666" s="1"/>
      <c r="Q666" s="1"/>
      <c r="R666" s="1"/>
      <c r="S666" s="1"/>
    </row>
    <row r="667" spans="1:19" x14ac:dyDescent="0.2">
      <c r="A667" s="1"/>
      <c r="B667" s="115">
        <v>1</v>
      </c>
      <c r="C667" s="33" t="s">
        <v>481</v>
      </c>
      <c r="D667" s="115">
        <v>3</v>
      </c>
      <c r="E667" s="115">
        <v>1980</v>
      </c>
      <c r="F667" s="115">
        <v>1</v>
      </c>
      <c r="G667" s="115">
        <v>0</v>
      </c>
      <c r="H667" s="115">
        <v>0</v>
      </c>
      <c r="I667" s="116">
        <v>207318</v>
      </c>
      <c r="J667" s="117"/>
      <c r="K667" s="1"/>
      <c r="L667" s="1"/>
      <c r="M667" s="1"/>
      <c r="N667" s="1"/>
      <c r="O667" s="1"/>
      <c r="P667" s="1"/>
      <c r="Q667" s="1"/>
      <c r="R667" s="1"/>
      <c r="S667" s="1"/>
    </row>
    <row r="668" spans="1:19" x14ac:dyDescent="0.2">
      <c r="A668" s="1"/>
      <c r="B668" s="115">
        <v>3</v>
      </c>
      <c r="C668" s="33" t="s">
        <v>449</v>
      </c>
      <c r="D668" s="115">
        <v>3</v>
      </c>
      <c r="E668" s="115">
        <v>1980</v>
      </c>
      <c r="F668" s="115">
        <v>1</v>
      </c>
      <c r="G668" s="115">
        <v>0</v>
      </c>
      <c r="H668" s="115">
        <v>14</v>
      </c>
      <c r="I668" s="116">
        <v>241973</v>
      </c>
      <c r="J668" s="117"/>
      <c r="K668" s="1"/>
      <c r="L668" s="1"/>
      <c r="M668" s="1"/>
      <c r="N668" s="1"/>
      <c r="O668" s="1"/>
      <c r="P668" s="1"/>
      <c r="Q668" s="1"/>
      <c r="R668" s="1"/>
      <c r="S668" s="1"/>
    </row>
    <row r="669" spans="1:19" x14ac:dyDescent="0.2">
      <c r="A669" s="1"/>
      <c r="B669" s="115">
        <v>5</v>
      </c>
      <c r="C669" s="33" t="s">
        <v>449</v>
      </c>
      <c r="D669" s="115">
        <v>3</v>
      </c>
      <c r="E669" s="115">
        <v>1980</v>
      </c>
      <c r="F669" s="115">
        <v>1</v>
      </c>
      <c r="G669" s="115">
        <v>11</v>
      </c>
      <c r="H669" s="115">
        <v>15</v>
      </c>
      <c r="I669" s="116">
        <v>260916</v>
      </c>
      <c r="J669" s="117"/>
      <c r="K669" s="1"/>
      <c r="L669" s="1"/>
      <c r="M669" s="1"/>
      <c r="N669" s="1"/>
      <c r="O669" s="1"/>
      <c r="P669" s="1"/>
      <c r="Q669" s="1"/>
      <c r="R669" s="1"/>
      <c r="S669" s="1"/>
    </row>
    <row r="670" spans="1:19" x14ac:dyDescent="0.2">
      <c r="A670" s="1"/>
      <c r="B670" s="115">
        <v>6</v>
      </c>
      <c r="C670" s="33" t="s">
        <v>457</v>
      </c>
      <c r="D670" s="115">
        <v>1</v>
      </c>
      <c r="E670" s="115">
        <v>1980</v>
      </c>
      <c r="F670" s="115">
        <v>3</v>
      </c>
      <c r="G670" s="115">
        <v>0</v>
      </c>
      <c r="H670" s="115">
        <v>0</v>
      </c>
      <c r="I670" s="116">
        <v>635168</v>
      </c>
      <c r="J670" s="117"/>
      <c r="K670" s="1"/>
      <c r="L670" s="1"/>
      <c r="M670" s="1"/>
      <c r="N670" s="1"/>
      <c r="O670" s="1"/>
      <c r="P670" s="1"/>
      <c r="Q670" s="1"/>
      <c r="R670" s="1"/>
      <c r="S670" s="1"/>
    </row>
    <row r="671" spans="1:19" x14ac:dyDescent="0.2">
      <c r="A671" s="1"/>
      <c r="B671" s="115">
        <v>4</v>
      </c>
      <c r="C671" s="33" t="s">
        <v>457</v>
      </c>
      <c r="D671" s="115">
        <v>1</v>
      </c>
      <c r="E671" s="115">
        <v>1980</v>
      </c>
      <c r="F671" s="115">
        <v>3</v>
      </c>
      <c r="G671" s="115">
        <v>0</v>
      </c>
      <c r="H671" s="115">
        <v>0</v>
      </c>
      <c r="I671" s="116">
        <v>624743</v>
      </c>
      <c r="J671" s="117"/>
      <c r="K671" s="1"/>
      <c r="L671" s="1"/>
      <c r="M671" s="1"/>
      <c r="N671" s="1"/>
      <c r="O671" s="1"/>
      <c r="P671" s="1"/>
      <c r="Q671" s="1"/>
      <c r="R671" s="1"/>
      <c r="S671" s="1"/>
    </row>
    <row r="672" spans="1:19" x14ac:dyDescent="0.2">
      <c r="A672" s="1"/>
      <c r="B672" s="115">
        <v>1</v>
      </c>
      <c r="C672" s="33" t="s">
        <v>447</v>
      </c>
      <c r="D672" s="115">
        <v>1</v>
      </c>
      <c r="E672" s="115">
        <v>1975</v>
      </c>
      <c r="F672" s="115">
        <v>2</v>
      </c>
      <c r="G672" s="115">
        <v>0</v>
      </c>
      <c r="H672" s="115">
        <v>0</v>
      </c>
      <c r="I672" s="116">
        <v>43376</v>
      </c>
      <c r="J672" s="117"/>
      <c r="K672" s="1"/>
      <c r="L672" s="1"/>
      <c r="M672" s="1"/>
      <c r="N672" s="1"/>
      <c r="O672" s="1"/>
      <c r="P672" s="1"/>
      <c r="Q672" s="1"/>
      <c r="R672" s="1"/>
      <c r="S672" s="1"/>
    </row>
    <row r="673" spans="1:19" x14ac:dyDescent="0.2">
      <c r="A673" s="1"/>
      <c r="B673" s="115">
        <v>6</v>
      </c>
      <c r="C673" s="33" t="s">
        <v>447</v>
      </c>
      <c r="D673" s="115">
        <v>1</v>
      </c>
      <c r="E673" s="115">
        <v>1975</v>
      </c>
      <c r="F673" s="115">
        <v>2</v>
      </c>
      <c r="G673" s="115">
        <v>0</v>
      </c>
      <c r="H673" s="115">
        <v>0</v>
      </c>
      <c r="I673" s="116">
        <v>0</v>
      </c>
      <c r="J673" s="117"/>
      <c r="K673" s="1"/>
      <c r="L673" s="1"/>
      <c r="M673" s="1"/>
      <c r="N673" s="1"/>
      <c r="O673" s="1"/>
      <c r="P673" s="1"/>
      <c r="Q673" s="1"/>
      <c r="R673" s="1"/>
      <c r="S673" s="1"/>
    </row>
    <row r="674" spans="1:19" x14ac:dyDescent="0.2">
      <c r="A674" s="1"/>
      <c r="B674" s="115">
        <v>1</v>
      </c>
      <c r="C674" s="33" t="s">
        <v>447</v>
      </c>
      <c r="D674" s="115">
        <v>1</v>
      </c>
      <c r="E674" s="115">
        <v>1975</v>
      </c>
      <c r="F674" s="115">
        <v>2</v>
      </c>
      <c r="G674" s="115">
        <v>0</v>
      </c>
      <c r="H674" s="115">
        <v>0</v>
      </c>
      <c r="I674" s="116">
        <v>0</v>
      </c>
      <c r="J674" s="117"/>
      <c r="K674" s="1"/>
      <c r="L674" s="1"/>
      <c r="M674" s="1"/>
      <c r="N674" s="1"/>
      <c r="O674" s="1"/>
      <c r="P674" s="1"/>
      <c r="Q674" s="1"/>
      <c r="R674" s="1"/>
      <c r="S674" s="1"/>
    </row>
    <row r="675" spans="1:19" x14ac:dyDescent="0.2">
      <c r="A675" s="1"/>
      <c r="B675" s="115">
        <v>2</v>
      </c>
      <c r="C675" s="33" t="s">
        <v>447</v>
      </c>
      <c r="D675" s="115">
        <v>1</v>
      </c>
      <c r="E675" s="115">
        <v>1975</v>
      </c>
      <c r="F675" s="115">
        <v>2</v>
      </c>
      <c r="G675" s="115">
        <v>0</v>
      </c>
      <c r="H675" s="115">
        <v>0</v>
      </c>
      <c r="I675" s="116">
        <v>0</v>
      </c>
      <c r="J675" s="117"/>
      <c r="K675" s="1"/>
      <c r="L675" s="1"/>
      <c r="M675" s="1"/>
      <c r="N675" s="1"/>
      <c r="O675" s="1"/>
      <c r="P675" s="1"/>
      <c r="Q675" s="1"/>
      <c r="R675" s="1"/>
      <c r="S675" s="1"/>
    </row>
    <row r="676" spans="1:19" x14ac:dyDescent="0.2">
      <c r="A676" s="1"/>
      <c r="B676" s="115">
        <v>4</v>
      </c>
      <c r="C676" s="33" t="s">
        <v>447</v>
      </c>
      <c r="D676" s="115">
        <v>1</v>
      </c>
      <c r="E676" s="115">
        <v>1975</v>
      </c>
      <c r="F676" s="115">
        <v>2</v>
      </c>
      <c r="G676" s="115">
        <v>0</v>
      </c>
      <c r="H676" s="115">
        <v>0</v>
      </c>
      <c r="I676" s="116">
        <v>0</v>
      </c>
      <c r="J676" s="117"/>
      <c r="K676" s="1"/>
      <c r="L676" s="1"/>
      <c r="M676" s="1"/>
      <c r="N676" s="1"/>
      <c r="O676" s="1"/>
      <c r="P676" s="1"/>
      <c r="Q676" s="1"/>
      <c r="R676" s="1"/>
      <c r="S676" s="1"/>
    </row>
    <row r="677" spans="1:19" x14ac:dyDescent="0.2">
      <c r="A677" s="1"/>
      <c r="B677" s="115">
        <v>3</v>
      </c>
      <c r="C677" s="33" t="s">
        <v>447</v>
      </c>
      <c r="D677" s="115">
        <v>1</v>
      </c>
      <c r="E677" s="115">
        <v>1975</v>
      </c>
      <c r="F677" s="115">
        <v>2</v>
      </c>
      <c r="G677" s="115">
        <v>0</v>
      </c>
      <c r="H677" s="115">
        <v>0</v>
      </c>
      <c r="I677" s="116">
        <v>0</v>
      </c>
      <c r="J677" s="117"/>
      <c r="K677" s="1"/>
      <c r="L677" s="1"/>
      <c r="M677" s="1"/>
      <c r="N677" s="1"/>
      <c r="O677" s="1"/>
      <c r="P677" s="1"/>
      <c r="Q677" s="1"/>
      <c r="R677" s="1"/>
      <c r="S677" s="1"/>
    </row>
    <row r="678" spans="1:19" x14ac:dyDescent="0.2">
      <c r="A678" s="1"/>
      <c r="B678" s="115">
        <v>5</v>
      </c>
      <c r="C678" s="33" t="s">
        <v>447</v>
      </c>
      <c r="D678" s="115">
        <v>1</v>
      </c>
      <c r="E678" s="115">
        <v>1975</v>
      </c>
      <c r="F678" s="115">
        <v>2</v>
      </c>
      <c r="G678" s="115">
        <v>0</v>
      </c>
      <c r="H678" s="115">
        <v>0</v>
      </c>
      <c r="I678" s="116">
        <v>0</v>
      </c>
      <c r="J678" s="117"/>
      <c r="K678" s="1"/>
      <c r="L678" s="1"/>
      <c r="M678" s="1"/>
      <c r="N678" s="1"/>
      <c r="O678" s="1"/>
      <c r="P678" s="1"/>
      <c r="Q678" s="1"/>
      <c r="R678" s="1"/>
      <c r="S678" s="1"/>
    </row>
    <row r="679" spans="1:19" x14ac:dyDescent="0.2">
      <c r="A679" s="1"/>
      <c r="B679" s="115">
        <v>6</v>
      </c>
      <c r="C679" s="33" t="s">
        <v>469</v>
      </c>
      <c r="D679" s="115">
        <v>1</v>
      </c>
      <c r="E679" s="115">
        <v>1975</v>
      </c>
      <c r="F679" s="115">
        <v>7</v>
      </c>
      <c r="G679" s="115">
        <v>0</v>
      </c>
      <c r="H679" s="115">
        <v>0</v>
      </c>
      <c r="I679" s="116">
        <v>16953</v>
      </c>
      <c r="J679" s="117"/>
      <c r="K679" s="1"/>
      <c r="L679" s="1"/>
      <c r="M679" s="1"/>
      <c r="N679" s="1"/>
      <c r="O679" s="1"/>
      <c r="P679" s="1"/>
      <c r="Q679" s="1"/>
      <c r="R679" s="1"/>
      <c r="S679" s="1"/>
    </row>
    <row r="680" spans="1:19" x14ac:dyDescent="0.2">
      <c r="A680" s="1"/>
      <c r="B680" s="115">
        <v>1</v>
      </c>
      <c r="C680" s="33" t="s">
        <v>469</v>
      </c>
      <c r="D680" s="115">
        <v>1</v>
      </c>
      <c r="E680" s="115">
        <v>1975</v>
      </c>
      <c r="F680" s="115">
        <v>7</v>
      </c>
      <c r="G680" s="115">
        <v>0</v>
      </c>
      <c r="H680" s="115">
        <v>0</v>
      </c>
      <c r="I680" s="116">
        <v>17517</v>
      </c>
      <c r="J680" s="117"/>
      <c r="K680" s="1"/>
      <c r="L680" s="1"/>
      <c r="M680" s="1"/>
      <c r="N680" s="1"/>
      <c r="O680" s="1"/>
      <c r="P680" s="1"/>
      <c r="Q680" s="1"/>
      <c r="R680" s="1"/>
      <c r="S680" s="1"/>
    </row>
    <row r="681" spans="1:19" x14ac:dyDescent="0.2">
      <c r="A681" s="1"/>
      <c r="B681" s="115">
        <v>2</v>
      </c>
      <c r="C681" s="33" t="s">
        <v>469</v>
      </c>
      <c r="D681" s="115">
        <v>1</v>
      </c>
      <c r="E681" s="115">
        <v>1975</v>
      </c>
      <c r="F681" s="115">
        <v>7</v>
      </c>
      <c r="G681" s="115">
        <v>0</v>
      </c>
      <c r="H681" s="115">
        <v>0</v>
      </c>
      <c r="I681" s="116">
        <v>17724</v>
      </c>
      <c r="J681" s="117"/>
      <c r="K681" s="1"/>
      <c r="L681" s="1"/>
      <c r="M681" s="1"/>
      <c r="N681" s="1"/>
      <c r="O681" s="1"/>
      <c r="P681" s="1"/>
      <c r="Q681" s="1"/>
      <c r="R681" s="1"/>
      <c r="S681" s="1"/>
    </row>
    <row r="682" spans="1:19" x14ac:dyDescent="0.2">
      <c r="A682" s="1"/>
      <c r="B682" s="115">
        <v>4</v>
      </c>
      <c r="C682" s="33" t="s">
        <v>469</v>
      </c>
      <c r="D682" s="115">
        <v>1</v>
      </c>
      <c r="E682" s="115">
        <v>1975</v>
      </c>
      <c r="F682" s="115">
        <v>7</v>
      </c>
      <c r="G682" s="115">
        <v>0</v>
      </c>
      <c r="H682" s="115">
        <v>0</v>
      </c>
      <c r="I682" s="116">
        <v>17195</v>
      </c>
      <c r="J682" s="117"/>
      <c r="K682" s="1"/>
      <c r="L682" s="1"/>
      <c r="M682" s="1"/>
      <c r="N682" s="1"/>
      <c r="O682" s="1"/>
      <c r="P682" s="1"/>
      <c r="Q682" s="1"/>
      <c r="R682" s="1"/>
      <c r="S682" s="1"/>
    </row>
    <row r="683" spans="1:19" x14ac:dyDescent="0.2">
      <c r="A683" s="1"/>
      <c r="B683" s="115">
        <v>3</v>
      </c>
      <c r="C683" s="33" t="s">
        <v>469</v>
      </c>
      <c r="D683" s="115">
        <v>1</v>
      </c>
      <c r="E683" s="115">
        <v>1975</v>
      </c>
      <c r="F683" s="115">
        <v>7</v>
      </c>
      <c r="G683" s="115">
        <v>0</v>
      </c>
      <c r="H683" s="115">
        <v>0</v>
      </c>
      <c r="I683" s="116">
        <v>17777</v>
      </c>
      <c r="J683" s="117"/>
      <c r="K683" s="1"/>
      <c r="L683" s="1"/>
      <c r="M683" s="1"/>
      <c r="N683" s="1"/>
      <c r="O683" s="1"/>
      <c r="P683" s="1"/>
      <c r="Q683" s="1"/>
      <c r="R683" s="1"/>
      <c r="S683" s="1"/>
    </row>
    <row r="684" spans="1:19" x14ac:dyDescent="0.2">
      <c r="A684" s="1"/>
      <c r="B684" s="115">
        <v>5</v>
      </c>
      <c r="C684" s="33" t="s">
        <v>469</v>
      </c>
      <c r="D684" s="115">
        <v>1</v>
      </c>
      <c r="E684" s="115">
        <v>1975</v>
      </c>
      <c r="F684" s="115">
        <v>7</v>
      </c>
      <c r="G684" s="115">
        <v>0</v>
      </c>
      <c r="H684" s="115">
        <v>0</v>
      </c>
      <c r="I684" s="116">
        <v>15523</v>
      </c>
      <c r="J684" s="117"/>
      <c r="K684" s="1"/>
      <c r="L684" s="1"/>
      <c r="M684" s="1"/>
      <c r="N684" s="1"/>
      <c r="O684" s="1"/>
      <c r="P684" s="1"/>
      <c r="Q684" s="1"/>
      <c r="R684" s="1"/>
      <c r="S684" s="1"/>
    </row>
    <row r="685" spans="1:19" x14ac:dyDescent="0.2">
      <c r="A685" s="1"/>
      <c r="B685" s="115">
        <v>6</v>
      </c>
      <c r="C685" s="33" t="s">
        <v>482</v>
      </c>
      <c r="D685" s="115">
        <v>1</v>
      </c>
      <c r="E685" s="115">
        <v>1975</v>
      </c>
      <c r="F685" s="115">
        <v>1</v>
      </c>
      <c r="G685" s="115">
        <v>0</v>
      </c>
      <c r="H685" s="115">
        <v>3</v>
      </c>
      <c r="I685" s="116">
        <v>15596</v>
      </c>
      <c r="J685" s="117"/>
      <c r="K685" s="1"/>
      <c r="L685" s="1"/>
      <c r="M685" s="1"/>
      <c r="N685" s="1"/>
      <c r="O685" s="1"/>
      <c r="P685" s="1"/>
      <c r="Q685" s="1"/>
      <c r="R685" s="1"/>
      <c r="S685" s="1"/>
    </row>
    <row r="686" spans="1:19" x14ac:dyDescent="0.2">
      <c r="A686" s="1"/>
      <c r="B686" s="115">
        <v>1</v>
      </c>
      <c r="C686" s="33" t="s">
        <v>482</v>
      </c>
      <c r="D686" s="115">
        <v>1</v>
      </c>
      <c r="E686" s="115">
        <v>1975</v>
      </c>
      <c r="F686" s="115">
        <v>1</v>
      </c>
      <c r="G686" s="115">
        <v>0</v>
      </c>
      <c r="H686" s="115">
        <v>3</v>
      </c>
      <c r="I686" s="116">
        <v>16315</v>
      </c>
      <c r="J686" s="117"/>
      <c r="K686" s="1"/>
      <c r="L686" s="1"/>
      <c r="M686" s="1"/>
      <c r="N686" s="1"/>
      <c r="O686" s="1"/>
      <c r="P686" s="1"/>
      <c r="Q686" s="1"/>
      <c r="R686" s="1"/>
      <c r="S686" s="1"/>
    </row>
    <row r="687" spans="1:19" x14ac:dyDescent="0.2">
      <c r="A687" s="1"/>
      <c r="B687" s="115">
        <v>2</v>
      </c>
      <c r="C687" s="33" t="s">
        <v>482</v>
      </c>
      <c r="D687" s="115">
        <v>1</v>
      </c>
      <c r="E687" s="115">
        <v>1975</v>
      </c>
      <c r="F687" s="115">
        <v>1</v>
      </c>
      <c r="G687" s="115">
        <v>0</v>
      </c>
      <c r="H687" s="115">
        <v>3</v>
      </c>
      <c r="I687" s="116">
        <v>16746</v>
      </c>
      <c r="J687" s="117"/>
      <c r="K687" s="1"/>
      <c r="L687" s="1"/>
      <c r="M687" s="1"/>
      <c r="N687" s="1"/>
      <c r="O687" s="1"/>
      <c r="P687" s="1"/>
      <c r="Q687" s="1"/>
      <c r="R687" s="1"/>
      <c r="S687" s="1"/>
    </row>
    <row r="688" spans="1:19" x14ac:dyDescent="0.2">
      <c r="A688" s="1"/>
      <c r="B688" s="115">
        <v>4</v>
      </c>
      <c r="C688" s="33" t="s">
        <v>482</v>
      </c>
      <c r="D688" s="115">
        <v>1</v>
      </c>
      <c r="E688" s="115">
        <v>1975</v>
      </c>
      <c r="F688" s="115">
        <v>1</v>
      </c>
      <c r="G688" s="115">
        <v>0</v>
      </c>
      <c r="H688" s="115">
        <v>3</v>
      </c>
      <c r="I688" s="116">
        <v>17712</v>
      </c>
      <c r="J688" s="117"/>
      <c r="K688" s="1"/>
      <c r="L688" s="1"/>
      <c r="M688" s="1"/>
      <c r="N688" s="1"/>
      <c r="O688" s="1"/>
      <c r="P688" s="1"/>
      <c r="Q688" s="1"/>
      <c r="R688" s="1"/>
      <c r="S688" s="1"/>
    </row>
    <row r="689" spans="1:19" x14ac:dyDescent="0.2">
      <c r="A689" s="1"/>
      <c r="B689" s="115">
        <v>3</v>
      </c>
      <c r="C689" s="33" t="s">
        <v>482</v>
      </c>
      <c r="D689" s="115">
        <v>1</v>
      </c>
      <c r="E689" s="115">
        <v>1975</v>
      </c>
      <c r="F689" s="115">
        <v>1</v>
      </c>
      <c r="G689" s="115">
        <v>0</v>
      </c>
      <c r="H689" s="115">
        <v>3</v>
      </c>
      <c r="I689" s="116">
        <v>15825</v>
      </c>
      <c r="J689" s="117"/>
      <c r="K689" s="1"/>
      <c r="L689" s="1"/>
      <c r="M689" s="1"/>
      <c r="N689" s="1"/>
      <c r="O689" s="1"/>
      <c r="P689" s="1"/>
      <c r="Q689" s="1"/>
      <c r="R689" s="1"/>
      <c r="S689" s="1"/>
    </row>
    <row r="690" spans="1:19" x14ac:dyDescent="0.2">
      <c r="A690" s="1"/>
      <c r="B690" s="115">
        <v>5</v>
      </c>
      <c r="C690" s="33" t="s">
        <v>482</v>
      </c>
      <c r="D690" s="115">
        <v>1</v>
      </c>
      <c r="E690" s="115">
        <v>1975</v>
      </c>
      <c r="F690" s="115">
        <v>1</v>
      </c>
      <c r="G690" s="115">
        <v>0</v>
      </c>
      <c r="H690" s="115">
        <v>3</v>
      </c>
      <c r="I690" s="116">
        <v>16980</v>
      </c>
      <c r="J690" s="117"/>
      <c r="K690" s="1"/>
      <c r="L690" s="1"/>
      <c r="M690" s="1"/>
      <c r="N690" s="1"/>
      <c r="O690" s="1"/>
      <c r="P690" s="1"/>
      <c r="Q690" s="1"/>
      <c r="R690" s="1"/>
      <c r="S690" s="1"/>
    </row>
    <row r="691" spans="1:19" x14ac:dyDescent="0.2">
      <c r="A691" s="1"/>
      <c r="B691" s="115">
        <v>1</v>
      </c>
      <c r="C691" s="33" t="s">
        <v>482</v>
      </c>
      <c r="D691" s="115">
        <v>2</v>
      </c>
      <c r="E691" s="115">
        <v>1975</v>
      </c>
      <c r="F691" s="115">
        <v>1</v>
      </c>
      <c r="G691" s="115">
        <v>0</v>
      </c>
      <c r="H691" s="115">
        <v>0</v>
      </c>
      <c r="I691" s="116">
        <v>42011</v>
      </c>
      <c r="J691" s="117"/>
      <c r="K691" s="1"/>
      <c r="L691" s="1"/>
      <c r="M691" s="1"/>
      <c r="N691" s="1"/>
      <c r="O691" s="1"/>
      <c r="P691" s="1"/>
      <c r="Q691" s="1"/>
      <c r="R691" s="1"/>
      <c r="S691" s="1"/>
    </row>
    <row r="692" spans="1:19" x14ac:dyDescent="0.2">
      <c r="A692" s="1"/>
      <c r="B692" s="115">
        <v>4</v>
      </c>
      <c r="C692" s="33" t="s">
        <v>482</v>
      </c>
      <c r="D692" s="115">
        <v>2</v>
      </c>
      <c r="E692" s="115">
        <v>1975</v>
      </c>
      <c r="F692" s="115">
        <v>1</v>
      </c>
      <c r="G692" s="115">
        <v>0</v>
      </c>
      <c r="H692" s="115">
        <v>0</v>
      </c>
      <c r="I692" s="116">
        <v>42196</v>
      </c>
      <c r="J692" s="117"/>
      <c r="K692" s="1"/>
      <c r="L692" s="1"/>
      <c r="M692" s="1"/>
      <c r="N692" s="1"/>
      <c r="O692" s="1"/>
      <c r="P692" s="1"/>
      <c r="Q692" s="1"/>
      <c r="R692" s="1"/>
      <c r="S692" s="1"/>
    </row>
    <row r="693" spans="1:19" x14ac:dyDescent="0.2">
      <c r="A693" s="1"/>
      <c r="B693" s="115">
        <v>3</v>
      </c>
      <c r="C693" s="33" t="s">
        <v>482</v>
      </c>
      <c r="D693" s="115">
        <v>2</v>
      </c>
      <c r="E693" s="115">
        <v>1975</v>
      </c>
      <c r="F693" s="115">
        <v>1</v>
      </c>
      <c r="G693" s="115">
        <v>0</v>
      </c>
      <c r="H693" s="115">
        <v>0</v>
      </c>
      <c r="I693" s="116">
        <v>46198</v>
      </c>
      <c r="J693" s="117"/>
      <c r="K693" s="1"/>
      <c r="L693" s="1"/>
      <c r="M693" s="1"/>
      <c r="N693" s="1"/>
      <c r="O693" s="1"/>
      <c r="P693" s="1"/>
      <c r="Q693" s="1"/>
      <c r="R693" s="1"/>
      <c r="S693" s="1"/>
    </row>
    <row r="694" spans="1:19" x14ac:dyDescent="0.2">
      <c r="A694" s="1"/>
      <c r="B694" s="115">
        <v>6</v>
      </c>
      <c r="C694" s="33" t="s">
        <v>481</v>
      </c>
      <c r="D694" s="115">
        <v>2</v>
      </c>
      <c r="E694" s="115">
        <v>1975</v>
      </c>
      <c r="F694" s="115">
        <v>1</v>
      </c>
      <c r="G694" s="115">
        <v>0</v>
      </c>
      <c r="H694" s="115">
        <v>0</v>
      </c>
      <c r="I694" s="116">
        <v>15745</v>
      </c>
      <c r="J694" s="117"/>
      <c r="K694" s="1"/>
      <c r="L694" s="1"/>
      <c r="M694" s="1"/>
      <c r="N694" s="1"/>
      <c r="O694" s="1"/>
      <c r="P694" s="1"/>
      <c r="Q694" s="1"/>
      <c r="R694" s="1"/>
      <c r="S694" s="1"/>
    </row>
    <row r="695" spans="1:19" x14ac:dyDescent="0.2">
      <c r="A695" s="1"/>
      <c r="B695" s="115">
        <v>1</v>
      </c>
      <c r="C695" s="33" t="s">
        <v>481</v>
      </c>
      <c r="D695" s="115">
        <v>2</v>
      </c>
      <c r="E695" s="115">
        <v>1975</v>
      </c>
      <c r="F695" s="115">
        <v>1</v>
      </c>
      <c r="G695" s="115">
        <v>0</v>
      </c>
      <c r="H695" s="115">
        <v>0</v>
      </c>
      <c r="I695" s="116">
        <v>17405</v>
      </c>
      <c r="J695" s="117"/>
      <c r="K695" s="1"/>
      <c r="L695" s="1"/>
      <c r="M695" s="1"/>
      <c r="N695" s="1"/>
      <c r="O695" s="1"/>
      <c r="P695" s="1"/>
      <c r="Q695" s="1"/>
      <c r="R695" s="1"/>
      <c r="S695" s="1"/>
    </row>
    <row r="696" spans="1:19" x14ac:dyDescent="0.2">
      <c r="A696" s="1"/>
      <c r="B696" s="115">
        <v>2</v>
      </c>
      <c r="C696" s="33" t="s">
        <v>481</v>
      </c>
      <c r="D696" s="115">
        <v>2</v>
      </c>
      <c r="E696" s="115">
        <v>1975</v>
      </c>
      <c r="F696" s="115">
        <v>1</v>
      </c>
      <c r="G696" s="115">
        <v>0</v>
      </c>
      <c r="H696" s="115">
        <v>0</v>
      </c>
      <c r="I696" s="116">
        <v>17624</v>
      </c>
      <c r="J696" s="117"/>
      <c r="K696" s="1"/>
      <c r="L696" s="1"/>
      <c r="M696" s="1"/>
      <c r="N696" s="1"/>
      <c r="O696" s="1"/>
      <c r="P696" s="1"/>
      <c r="Q696" s="1"/>
      <c r="R696" s="1"/>
      <c r="S696" s="1"/>
    </row>
    <row r="697" spans="1:19" x14ac:dyDescent="0.2">
      <c r="A697" s="1"/>
      <c r="B697" s="115">
        <v>4</v>
      </c>
      <c r="C697" s="33" t="s">
        <v>481</v>
      </c>
      <c r="D697" s="115">
        <v>2</v>
      </c>
      <c r="E697" s="115">
        <v>1975</v>
      </c>
      <c r="F697" s="115">
        <v>1</v>
      </c>
      <c r="G697" s="115">
        <v>0</v>
      </c>
      <c r="H697" s="115">
        <v>0</v>
      </c>
      <c r="I697" s="116">
        <v>18191</v>
      </c>
      <c r="J697" s="117"/>
      <c r="K697" s="1"/>
      <c r="L697" s="1"/>
      <c r="M697" s="1"/>
      <c r="N697" s="1"/>
      <c r="O697" s="1"/>
      <c r="P697" s="1"/>
      <c r="Q697" s="1"/>
      <c r="R697" s="1"/>
      <c r="S697" s="1"/>
    </row>
    <row r="698" spans="1:19" x14ac:dyDescent="0.2">
      <c r="A698" s="1"/>
      <c r="B698" s="115">
        <v>3</v>
      </c>
      <c r="C698" s="33" t="s">
        <v>481</v>
      </c>
      <c r="D698" s="115">
        <v>2</v>
      </c>
      <c r="E698" s="115">
        <v>1975</v>
      </c>
      <c r="F698" s="115">
        <v>1</v>
      </c>
      <c r="G698" s="115">
        <v>0</v>
      </c>
      <c r="H698" s="115">
        <v>0</v>
      </c>
      <c r="I698" s="116">
        <v>16841</v>
      </c>
      <c r="J698" s="117"/>
      <c r="K698" s="1"/>
      <c r="L698" s="1"/>
      <c r="M698" s="1"/>
      <c r="N698" s="1"/>
      <c r="O698" s="1"/>
      <c r="P698" s="1"/>
      <c r="Q698" s="1"/>
      <c r="R698" s="1"/>
      <c r="S698" s="1"/>
    </row>
    <row r="699" spans="1:19" x14ac:dyDescent="0.2">
      <c r="A699" s="1"/>
      <c r="B699" s="115">
        <v>5</v>
      </c>
      <c r="C699" s="33" t="s">
        <v>481</v>
      </c>
      <c r="D699" s="115">
        <v>2</v>
      </c>
      <c r="E699" s="115">
        <v>1975</v>
      </c>
      <c r="F699" s="115">
        <v>1</v>
      </c>
      <c r="G699" s="115">
        <v>0</v>
      </c>
      <c r="H699" s="115">
        <v>0</v>
      </c>
      <c r="I699" s="116">
        <v>16725</v>
      </c>
      <c r="J699" s="117"/>
      <c r="K699" s="1"/>
      <c r="L699" s="1"/>
      <c r="M699" s="1"/>
      <c r="N699" s="1"/>
      <c r="O699" s="1"/>
      <c r="P699" s="1"/>
      <c r="Q699" s="1"/>
      <c r="R699" s="1"/>
      <c r="S699" s="1"/>
    </row>
    <row r="700" spans="1:19" x14ac:dyDescent="0.2">
      <c r="A700" s="1"/>
      <c r="B700" s="115">
        <v>6</v>
      </c>
      <c r="C700" s="33" t="s">
        <v>482</v>
      </c>
      <c r="D700" s="115">
        <v>2</v>
      </c>
      <c r="E700" s="115">
        <v>1975</v>
      </c>
      <c r="F700" s="115">
        <v>1</v>
      </c>
      <c r="G700" s="115">
        <v>0</v>
      </c>
      <c r="H700" s="115">
        <v>0</v>
      </c>
      <c r="I700" s="116">
        <v>174</v>
      </c>
      <c r="J700" s="117"/>
      <c r="K700" s="1"/>
      <c r="L700" s="1"/>
      <c r="M700" s="1"/>
      <c r="N700" s="1"/>
      <c r="O700" s="1"/>
      <c r="P700" s="1"/>
      <c r="Q700" s="1"/>
      <c r="R700" s="1"/>
      <c r="S700" s="1"/>
    </row>
    <row r="701" spans="1:19" x14ac:dyDescent="0.2">
      <c r="A701" s="1"/>
      <c r="B701" s="115">
        <v>1</v>
      </c>
      <c r="C701" s="33" t="s">
        <v>482</v>
      </c>
      <c r="D701" s="115">
        <v>2</v>
      </c>
      <c r="E701" s="115">
        <v>1975</v>
      </c>
      <c r="F701" s="115">
        <v>1</v>
      </c>
      <c r="G701" s="115">
        <v>0</v>
      </c>
      <c r="H701" s="115">
        <v>0</v>
      </c>
      <c r="I701" s="116">
        <v>158</v>
      </c>
      <c r="J701" s="117"/>
      <c r="K701" s="1"/>
      <c r="L701" s="1"/>
      <c r="M701" s="1"/>
      <c r="N701" s="1"/>
      <c r="O701" s="1"/>
      <c r="P701" s="1"/>
      <c r="Q701" s="1"/>
      <c r="R701" s="1"/>
      <c r="S701" s="1"/>
    </row>
    <row r="702" spans="1:19" x14ac:dyDescent="0.2">
      <c r="A702" s="1"/>
      <c r="B702" s="115">
        <v>2</v>
      </c>
      <c r="C702" s="33" t="s">
        <v>482</v>
      </c>
      <c r="D702" s="115">
        <v>2</v>
      </c>
      <c r="E702" s="115">
        <v>1975</v>
      </c>
      <c r="F702" s="115">
        <v>1</v>
      </c>
      <c r="G702" s="115">
        <v>0</v>
      </c>
      <c r="H702" s="115">
        <v>0</v>
      </c>
      <c r="I702" s="116">
        <v>152</v>
      </c>
      <c r="J702" s="117"/>
      <c r="K702" s="1"/>
      <c r="L702" s="1"/>
      <c r="M702" s="1"/>
      <c r="N702" s="1"/>
      <c r="O702" s="1"/>
      <c r="P702" s="1"/>
      <c r="Q702" s="1"/>
      <c r="R702" s="1"/>
      <c r="S702" s="1"/>
    </row>
    <row r="703" spans="1:19" x14ac:dyDescent="0.2">
      <c r="A703" s="1"/>
      <c r="B703" s="115">
        <v>4</v>
      </c>
      <c r="C703" s="33" t="s">
        <v>482</v>
      </c>
      <c r="D703" s="115">
        <v>2</v>
      </c>
      <c r="E703" s="115">
        <v>1975</v>
      </c>
      <c r="F703" s="115">
        <v>1</v>
      </c>
      <c r="G703" s="115">
        <v>0</v>
      </c>
      <c r="H703" s="115">
        <v>0</v>
      </c>
      <c r="I703" s="116">
        <v>155</v>
      </c>
      <c r="J703" s="117"/>
      <c r="K703" s="1"/>
      <c r="L703" s="1"/>
      <c r="M703" s="1"/>
      <c r="N703" s="1"/>
      <c r="O703" s="1"/>
      <c r="P703" s="1"/>
      <c r="Q703" s="1"/>
      <c r="R703" s="1"/>
      <c r="S703" s="1"/>
    </row>
    <row r="704" spans="1:19" x14ac:dyDescent="0.2">
      <c r="A704" s="1"/>
      <c r="B704" s="115">
        <v>3</v>
      </c>
      <c r="C704" s="33" t="s">
        <v>482</v>
      </c>
      <c r="D704" s="115">
        <v>2</v>
      </c>
      <c r="E704" s="115">
        <v>1975</v>
      </c>
      <c r="F704" s="115">
        <v>1</v>
      </c>
      <c r="G704" s="115">
        <v>0</v>
      </c>
      <c r="H704" s="115">
        <v>0</v>
      </c>
      <c r="I704" s="116">
        <v>180</v>
      </c>
      <c r="J704" s="117"/>
      <c r="K704" s="1"/>
      <c r="L704" s="1"/>
      <c r="M704" s="1"/>
      <c r="N704" s="1"/>
      <c r="O704" s="1"/>
      <c r="P704" s="1"/>
      <c r="Q704" s="1"/>
      <c r="R704" s="1"/>
      <c r="S704" s="1"/>
    </row>
    <row r="705" spans="1:19" x14ac:dyDescent="0.2">
      <c r="A705" s="1"/>
      <c r="B705" s="115">
        <v>5</v>
      </c>
      <c r="C705" s="33" t="s">
        <v>482</v>
      </c>
      <c r="D705" s="115">
        <v>2</v>
      </c>
      <c r="E705" s="115">
        <v>1975</v>
      </c>
      <c r="F705" s="115">
        <v>1</v>
      </c>
      <c r="G705" s="115">
        <v>0</v>
      </c>
      <c r="H705" s="115">
        <v>0</v>
      </c>
      <c r="I705" s="116">
        <v>154</v>
      </c>
      <c r="J705" s="117"/>
      <c r="K705" s="1"/>
      <c r="L705" s="1"/>
      <c r="M705" s="1"/>
      <c r="N705" s="1"/>
      <c r="O705" s="1"/>
      <c r="P705" s="1"/>
      <c r="Q705" s="1"/>
      <c r="R705" s="1"/>
      <c r="S705" s="1"/>
    </row>
    <row r="706" spans="1:19" x14ac:dyDescent="0.2">
      <c r="A706" s="1"/>
      <c r="B706" s="115">
        <v>1</v>
      </c>
      <c r="C706" s="33" t="s">
        <v>482</v>
      </c>
      <c r="D706" s="115">
        <v>3</v>
      </c>
      <c r="E706" s="115">
        <v>1975</v>
      </c>
      <c r="F706" s="115">
        <v>1</v>
      </c>
      <c r="G706" s="115">
        <v>0</v>
      </c>
      <c r="H706" s="115">
        <v>0</v>
      </c>
      <c r="I706" s="116">
        <v>21278</v>
      </c>
      <c r="J706" s="117"/>
      <c r="K706" s="1"/>
      <c r="L706" s="1"/>
      <c r="M706" s="1"/>
      <c r="N706" s="1"/>
      <c r="O706" s="1"/>
      <c r="P706" s="1"/>
      <c r="Q706" s="1"/>
      <c r="R706" s="1"/>
      <c r="S706" s="1"/>
    </row>
    <row r="707" spans="1:19" x14ac:dyDescent="0.2">
      <c r="A707" s="1"/>
      <c r="B707" s="115">
        <v>4</v>
      </c>
      <c r="C707" s="33" t="s">
        <v>482</v>
      </c>
      <c r="D707" s="115">
        <v>3</v>
      </c>
      <c r="E707" s="115">
        <v>1975</v>
      </c>
      <c r="F707" s="115">
        <v>1</v>
      </c>
      <c r="G707" s="115">
        <v>0</v>
      </c>
      <c r="H707" s="115">
        <v>0</v>
      </c>
      <c r="I707" s="116">
        <v>22471</v>
      </c>
      <c r="J707" s="117"/>
      <c r="K707" s="1"/>
      <c r="L707" s="1"/>
      <c r="M707" s="1"/>
      <c r="N707" s="1"/>
      <c r="O707" s="1"/>
      <c r="P707" s="1"/>
      <c r="Q707" s="1"/>
      <c r="R707" s="1"/>
      <c r="S707" s="1"/>
    </row>
    <row r="708" spans="1:19" x14ac:dyDescent="0.2">
      <c r="A708" s="1"/>
      <c r="B708" s="115">
        <v>3</v>
      </c>
      <c r="C708" s="33" t="s">
        <v>482</v>
      </c>
      <c r="D708" s="115">
        <v>3</v>
      </c>
      <c r="E708" s="115">
        <v>1975</v>
      </c>
      <c r="F708" s="115">
        <v>1</v>
      </c>
      <c r="G708" s="115">
        <v>0</v>
      </c>
      <c r="H708" s="115">
        <v>0</v>
      </c>
      <c r="I708" s="116">
        <v>24505</v>
      </c>
      <c r="J708" s="117"/>
      <c r="K708" s="1"/>
      <c r="L708" s="1"/>
      <c r="M708" s="1"/>
      <c r="N708" s="1"/>
      <c r="O708" s="1"/>
      <c r="P708" s="1"/>
      <c r="Q708" s="1"/>
      <c r="R708" s="1"/>
      <c r="S708" s="1"/>
    </row>
    <row r="709" spans="1:19" x14ac:dyDescent="0.2">
      <c r="A709" s="1"/>
      <c r="B709" s="115">
        <v>5</v>
      </c>
      <c r="C709" s="33" t="s">
        <v>482</v>
      </c>
      <c r="D709" s="115">
        <v>3</v>
      </c>
      <c r="E709" s="115">
        <v>1975</v>
      </c>
      <c r="F709" s="115">
        <v>1</v>
      </c>
      <c r="G709" s="115">
        <v>0</v>
      </c>
      <c r="H709" s="115">
        <v>0</v>
      </c>
      <c r="I709" s="116">
        <v>23542</v>
      </c>
      <c r="J709" s="117"/>
      <c r="K709" s="1"/>
      <c r="L709" s="1"/>
      <c r="M709" s="1"/>
      <c r="N709" s="1"/>
      <c r="O709" s="1"/>
      <c r="P709" s="1"/>
      <c r="Q709" s="1"/>
      <c r="R709" s="1"/>
      <c r="S709" s="1"/>
    </row>
    <row r="710" spans="1:19" x14ac:dyDescent="0.2">
      <c r="A710" s="1"/>
      <c r="B710" s="115">
        <v>2</v>
      </c>
      <c r="C710" s="33" t="s">
        <v>469</v>
      </c>
      <c r="D710" s="115">
        <v>3</v>
      </c>
      <c r="E710" s="115">
        <v>1975</v>
      </c>
      <c r="F710" s="115">
        <v>6</v>
      </c>
      <c r="G710" s="115">
        <v>0</v>
      </c>
      <c r="H710" s="115">
        <v>0</v>
      </c>
      <c r="I710" s="116">
        <v>2098</v>
      </c>
      <c r="J710" s="117"/>
      <c r="K710" s="1"/>
      <c r="L710" s="1"/>
      <c r="M710" s="1"/>
      <c r="N710" s="1"/>
      <c r="O710" s="1"/>
      <c r="P710" s="1"/>
      <c r="Q710" s="1"/>
      <c r="R710" s="1"/>
      <c r="S710" s="1"/>
    </row>
    <row r="711" spans="1:19" x14ac:dyDescent="0.2">
      <c r="A711" s="1"/>
      <c r="B711" s="115">
        <v>4</v>
      </c>
      <c r="C711" s="33" t="s">
        <v>469</v>
      </c>
      <c r="D711" s="115">
        <v>3</v>
      </c>
      <c r="E711" s="115">
        <v>1975</v>
      </c>
      <c r="F711" s="115">
        <v>6</v>
      </c>
      <c r="G711" s="115">
        <v>0</v>
      </c>
      <c r="H711" s="115">
        <v>0</v>
      </c>
      <c r="I711" s="116">
        <v>2238</v>
      </c>
      <c r="J711" s="117"/>
      <c r="K711" s="1"/>
      <c r="L711" s="1"/>
      <c r="M711" s="1"/>
      <c r="N711" s="1"/>
      <c r="O711" s="1"/>
      <c r="P711" s="1"/>
      <c r="Q711" s="1"/>
      <c r="R711" s="1"/>
      <c r="S711" s="1"/>
    </row>
    <row r="712" spans="1:19" x14ac:dyDescent="0.2">
      <c r="A712" s="1"/>
      <c r="B712" s="115">
        <v>3</v>
      </c>
      <c r="C712" s="33" t="s">
        <v>469</v>
      </c>
      <c r="D712" s="115">
        <v>3</v>
      </c>
      <c r="E712" s="115">
        <v>1975</v>
      </c>
      <c r="F712" s="115">
        <v>6</v>
      </c>
      <c r="G712" s="115">
        <v>0</v>
      </c>
      <c r="H712" s="115">
        <v>0</v>
      </c>
      <c r="I712" s="116">
        <v>2391</v>
      </c>
      <c r="J712" s="117"/>
      <c r="K712" s="1"/>
      <c r="L712" s="1"/>
      <c r="M712" s="1"/>
      <c r="N712" s="1"/>
      <c r="O712" s="1"/>
      <c r="P712" s="1"/>
      <c r="Q712" s="1"/>
      <c r="R712" s="1"/>
      <c r="S712" s="1"/>
    </row>
    <row r="713" spans="1:19" x14ac:dyDescent="0.2">
      <c r="A713" s="1"/>
      <c r="B713" s="115">
        <v>5</v>
      </c>
      <c r="C713" s="33" t="s">
        <v>469</v>
      </c>
      <c r="D713" s="115">
        <v>3</v>
      </c>
      <c r="E713" s="115">
        <v>1975</v>
      </c>
      <c r="F713" s="115">
        <v>6</v>
      </c>
      <c r="G713" s="115">
        <v>0</v>
      </c>
      <c r="H713" s="115">
        <v>0</v>
      </c>
      <c r="I713" s="116">
        <v>2007</v>
      </c>
      <c r="J713" s="117"/>
      <c r="K713" s="1"/>
      <c r="L713" s="1"/>
      <c r="M713" s="1"/>
      <c r="N713" s="1"/>
      <c r="O713" s="1"/>
      <c r="P713" s="1"/>
      <c r="Q713" s="1"/>
      <c r="R713" s="1"/>
      <c r="S713" s="1"/>
    </row>
    <row r="714" spans="1:19" x14ac:dyDescent="0.2">
      <c r="A714" s="1"/>
      <c r="B714" s="115">
        <v>1</v>
      </c>
      <c r="C714" s="33" t="s">
        <v>480</v>
      </c>
      <c r="D714" s="115">
        <v>3</v>
      </c>
      <c r="E714" s="115">
        <v>1975</v>
      </c>
      <c r="F714" s="115">
        <v>1</v>
      </c>
      <c r="G714" s="115">
        <v>0</v>
      </c>
      <c r="H714" s="115">
        <v>1</v>
      </c>
      <c r="I714" s="116">
        <v>21143</v>
      </c>
      <c r="J714" s="117"/>
      <c r="K714" s="1"/>
      <c r="L714" s="1"/>
      <c r="M714" s="1"/>
      <c r="N714" s="1"/>
      <c r="O714" s="1"/>
      <c r="P714" s="1"/>
      <c r="Q714" s="1"/>
      <c r="R714" s="1"/>
      <c r="S714" s="1"/>
    </row>
    <row r="715" spans="1:19" x14ac:dyDescent="0.2">
      <c r="A715" s="1"/>
      <c r="B715" s="115">
        <v>2</v>
      </c>
      <c r="C715" s="33" t="s">
        <v>480</v>
      </c>
      <c r="D715" s="115">
        <v>3</v>
      </c>
      <c r="E715" s="115">
        <v>1975</v>
      </c>
      <c r="F715" s="115">
        <v>1</v>
      </c>
      <c r="G715" s="115">
        <v>0</v>
      </c>
      <c r="H715" s="115">
        <v>0</v>
      </c>
      <c r="I715" s="116">
        <v>21706</v>
      </c>
      <c r="J715" s="117"/>
      <c r="K715" s="1"/>
      <c r="L715" s="1"/>
      <c r="M715" s="1"/>
      <c r="N715" s="1"/>
      <c r="O715" s="1"/>
      <c r="P715" s="1"/>
      <c r="Q715" s="1"/>
      <c r="R715" s="1"/>
      <c r="S715" s="1"/>
    </row>
    <row r="716" spans="1:19" x14ac:dyDescent="0.2">
      <c r="A716" s="1"/>
      <c r="B716" s="115">
        <v>4</v>
      </c>
      <c r="C716" s="33" t="s">
        <v>480</v>
      </c>
      <c r="D716" s="115">
        <v>3</v>
      </c>
      <c r="E716" s="115">
        <v>1975</v>
      </c>
      <c r="F716" s="115">
        <v>1</v>
      </c>
      <c r="G716" s="115">
        <v>0</v>
      </c>
      <c r="H716" s="115">
        <v>1</v>
      </c>
      <c r="I716" s="116">
        <v>19644</v>
      </c>
      <c r="J716" s="117"/>
      <c r="K716" s="1"/>
      <c r="L716" s="1"/>
      <c r="M716" s="1"/>
      <c r="N716" s="1"/>
      <c r="O716" s="1"/>
      <c r="P716" s="1"/>
      <c r="Q716" s="1"/>
      <c r="R716" s="1"/>
      <c r="S716" s="1"/>
    </row>
    <row r="717" spans="1:19" x14ac:dyDescent="0.2">
      <c r="A717" s="1"/>
      <c r="B717" s="115">
        <v>3</v>
      </c>
      <c r="C717" s="33" t="s">
        <v>480</v>
      </c>
      <c r="D717" s="115">
        <v>3</v>
      </c>
      <c r="E717" s="115">
        <v>1975</v>
      </c>
      <c r="F717" s="115">
        <v>1</v>
      </c>
      <c r="G717" s="115">
        <v>0</v>
      </c>
      <c r="H717" s="115">
        <v>2</v>
      </c>
      <c r="I717" s="116">
        <v>19348</v>
      </c>
      <c r="J717" s="117"/>
      <c r="K717" s="1"/>
      <c r="L717" s="1"/>
      <c r="M717" s="1"/>
      <c r="N717" s="1"/>
      <c r="O717" s="1"/>
      <c r="P717" s="1"/>
      <c r="Q717" s="1"/>
      <c r="R717" s="1"/>
      <c r="S717" s="1"/>
    </row>
    <row r="718" spans="1:19" x14ac:dyDescent="0.2">
      <c r="A718" s="1"/>
      <c r="B718" s="115">
        <v>5</v>
      </c>
      <c r="C718" s="33" t="s">
        <v>480</v>
      </c>
      <c r="D718" s="115">
        <v>3</v>
      </c>
      <c r="E718" s="115">
        <v>1975</v>
      </c>
      <c r="F718" s="115">
        <v>1</v>
      </c>
      <c r="G718" s="115">
        <v>0</v>
      </c>
      <c r="H718" s="115">
        <v>3</v>
      </c>
      <c r="I718" s="116">
        <v>22876</v>
      </c>
      <c r="J718" s="117"/>
      <c r="K718" s="1"/>
      <c r="L718" s="1"/>
      <c r="M718" s="1"/>
      <c r="N718" s="1"/>
      <c r="O718" s="1"/>
      <c r="P718" s="1"/>
      <c r="Q718" s="1"/>
      <c r="R718" s="1"/>
      <c r="S718" s="1"/>
    </row>
    <row r="719" spans="1:19" x14ac:dyDescent="0.2">
      <c r="A719" s="1"/>
      <c r="B719" s="115">
        <v>1</v>
      </c>
      <c r="C719" s="33" t="s">
        <v>486</v>
      </c>
      <c r="D719" s="115">
        <v>3</v>
      </c>
      <c r="E719" s="115">
        <v>1975</v>
      </c>
      <c r="F719" s="115">
        <v>1</v>
      </c>
      <c r="G719" s="115">
        <v>5</v>
      </c>
      <c r="H719" s="115">
        <v>17</v>
      </c>
      <c r="I719" s="116">
        <v>3774757</v>
      </c>
      <c r="J719" s="117"/>
      <c r="K719" s="1"/>
      <c r="L719" s="1"/>
      <c r="M719" s="1"/>
      <c r="N719" s="1"/>
      <c r="O719" s="1"/>
      <c r="P719" s="1"/>
      <c r="Q719" s="1"/>
      <c r="R719" s="1"/>
      <c r="S719" s="1"/>
    </row>
    <row r="720" spans="1:19" x14ac:dyDescent="0.2">
      <c r="A720" s="1"/>
      <c r="B720" s="115">
        <v>6</v>
      </c>
      <c r="C720" s="33" t="s">
        <v>447</v>
      </c>
      <c r="D720" s="115">
        <v>1</v>
      </c>
      <c r="E720" s="115">
        <v>1982</v>
      </c>
      <c r="F720" s="115">
        <v>1</v>
      </c>
      <c r="G720" s="115">
        <v>0</v>
      </c>
      <c r="H720" s="115">
        <v>0</v>
      </c>
      <c r="I720" s="116">
        <v>28647</v>
      </c>
      <c r="J720" s="117"/>
      <c r="K720" s="1"/>
      <c r="L720" s="1"/>
      <c r="M720" s="1"/>
      <c r="N720" s="1"/>
      <c r="O720" s="1"/>
      <c r="P720" s="1"/>
      <c r="Q720" s="1"/>
      <c r="R720" s="1"/>
      <c r="S720" s="1"/>
    </row>
    <row r="721" spans="1:19" x14ac:dyDescent="0.2">
      <c r="A721" s="1"/>
      <c r="B721" s="115">
        <v>6</v>
      </c>
      <c r="C721" s="33" t="s">
        <v>447</v>
      </c>
      <c r="D721" s="115">
        <v>1</v>
      </c>
      <c r="E721" s="115">
        <v>1982</v>
      </c>
      <c r="F721" s="115">
        <v>2</v>
      </c>
      <c r="G721" s="115">
        <v>0</v>
      </c>
      <c r="H721" s="115">
        <v>0</v>
      </c>
      <c r="I721" s="116">
        <v>18554</v>
      </c>
      <c r="J721" s="117"/>
      <c r="K721" s="1"/>
      <c r="L721" s="1"/>
      <c r="M721" s="1"/>
      <c r="N721" s="1"/>
      <c r="O721" s="1"/>
      <c r="P721" s="1"/>
      <c r="Q721" s="1"/>
      <c r="R721" s="1"/>
      <c r="S721" s="1"/>
    </row>
    <row r="722" spans="1:19" x14ac:dyDescent="0.2">
      <c r="A722" s="1"/>
      <c r="B722" s="115">
        <v>6</v>
      </c>
      <c r="C722" s="33" t="s">
        <v>447</v>
      </c>
      <c r="D722" s="115">
        <v>1</v>
      </c>
      <c r="E722" s="115">
        <v>1982</v>
      </c>
      <c r="F722" s="115">
        <v>1</v>
      </c>
      <c r="G722" s="115">
        <v>0</v>
      </c>
      <c r="H722" s="115">
        <v>0</v>
      </c>
      <c r="I722" s="116">
        <v>0</v>
      </c>
      <c r="J722" s="117"/>
      <c r="K722" s="1"/>
      <c r="L722" s="1"/>
      <c r="M722" s="1"/>
      <c r="N722" s="1"/>
      <c r="O722" s="1"/>
      <c r="P722" s="1"/>
      <c r="Q722" s="1"/>
      <c r="R722" s="1"/>
      <c r="S722" s="1"/>
    </row>
    <row r="723" spans="1:19" x14ac:dyDescent="0.2">
      <c r="A723" s="1"/>
      <c r="B723" s="115">
        <v>6</v>
      </c>
      <c r="C723" s="33" t="s">
        <v>447</v>
      </c>
      <c r="D723" s="115">
        <v>2</v>
      </c>
      <c r="E723" s="115">
        <v>1982</v>
      </c>
      <c r="F723" s="115">
        <v>1</v>
      </c>
      <c r="G723" s="115">
        <v>0</v>
      </c>
      <c r="H723" s="115">
        <v>0</v>
      </c>
      <c r="I723" s="116">
        <v>0</v>
      </c>
      <c r="J723" s="117"/>
      <c r="K723" s="1"/>
      <c r="L723" s="1"/>
      <c r="M723" s="1"/>
      <c r="N723" s="1"/>
      <c r="O723" s="1"/>
      <c r="P723" s="1"/>
      <c r="Q723" s="1"/>
      <c r="R723" s="1"/>
      <c r="S723" s="1"/>
    </row>
    <row r="724" spans="1:19" x14ac:dyDescent="0.2">
      <c r="A724" s="1"/>
      <c r="B724" s="115">
        <v>6</v>
      </c>
      <c r="C724" s="33" t="s">
        <v>468</v>
      </c>
      <c r="D724" s="115">
        <v>2</v>
      </c>
      <c r="E724" s="115">
        <v>1982</v>
      </c>
      <c r="F724" s="115">
        <v>1</v>
      </c>
      <c r="G724" s="115">
        <v>0</v>
      </c>
      <c r="H724" s="115">
        <v>2</v>
      </c>
      <c r="I724" s="116">
        <v>2111595</v>
      </c>
      <c r="J724" s="117"/>
      <c r="K724" s="1"/>
      <c r="L724" s="1"/>
      <c r="M724" s="1"/>
      <c r="N724" s="1"/>
      <c r="O724" s="1"/>
      <c r="P724" s="1"/>
      <c r="Q724" s="1"/>
      <c r="R724" s="1"/>
      <c r="S724" s="1"/>
    </row>
    <row r="725" spans="1:19" x14ac:dyDescent="0.2">
      <c r="A725" s="1"/>
      <c r="B725" s="115">
        <v>1</v>
      </c>
      <c r="C725" s="33" t="s">
        <v>447</v>
      </c>
      <c r="D725" s="115">
        <v>1</v>
      </c>
      <c r="E725" s="115">
        <v>1982</v>
      </c>
      <c r="F725" s="115">
        <v>1</v>
      </c>
      <c r="G725" s="115">
        <v>0</v>
      </c>
      <c r="H725" s="115">
        <v>0</v>
      </c>
      <c r="I725" s="116">
        <v>29239</v>
      </c>
      <c r="J725" s="117"/>
      <c r="K725" s="1"/>
      <c r="L725" s="1"/>
      <c r="M725" s="1"/>
      <c r="N725" s="1"/>
      <c r="O725" s="1"/>
      <c r="P725" s="1"/>
      <c r="Q725" s="1"/>
      <c r="R725" s="1"/>
      <c r="S725" s="1"/>
    </row>
    <row r="726" spans="1:19" x14ac:dyDescent="0.2">
      <c r="A726" s="1"/>
      <c r="B726" s="115">
        <v>1</v>
      </c>
      <c r="C726" s="33" t="s">
        <v>447</v>
      </c>
      <c r="D726" s="115">
        <v>1</v>
      </c>
      <c r="E726" s="115">
        <v>1982</v>
      </c>
      <c r="F726" s="115">
        <v>2</v>
      </c>
      <c r="G726" s="115">
        <v>0</v>
      </c>
      <c r="H726" s="115">
        <v>0</v>
      </c>
      <c r="I726" s="116">
        <v>16328</v>
      </c>
      <c r="J726" s="117"/>
      <c r="K726" s="1"/>
      <c r="L726" s="1"/>
      <c r="M726" s="1"/>
      <c r="N726" s="1"/>
      <c r="O726" s="1"/>
      <c r="P726" s="1"/>
      <c r="Q726" s="1"/>
      <c r="R726" s="1"/>
      <c r="S726" s="1"/>
    </row>
    <row r="727" spans="1:19" x14ac:dyDescent="0.2">
      <c r="A727" s="1"/>
      <c r="B727" s="115">
        <v>1</v>
      </c>
      <c r="C727" s="33" t="s">
        <v>447</v>
      </c>
      <c r="D727" s="115">
        <v>1</v>
      </c>
      <c r="E727" s="115">
        <v>1982</v>
      </c>
      <c r="F727" s="115">
        <v>1</v>
      </c>
      <c r="G727" s="115">
        <v>0</v>
      </c>
      <c r="H727" s="115">
        <v>0</v>
      </c>
      <c r="I727" s="116">
        <v>0</v>
      </c>
      <c r="J727" s="117"/>
      <c r="K727" s="1"/>
      <c r="L727" s="1"/>
      <c r="M727" s="1"/>
      <c r="N727" s="1"/>
      <c r="O727" s="1"/>
      <c r="P727" s="1"/>
      <c r="Q727" s="1"/>
      <c r="R727" s="1"/>
      <c r="S727" s="1"/>
    </row>
    <row r="728" spans="1:19" x14ac:dyDescent="0.2">
      <c r="A728" s="1"/>
      <c r="B728" s="115">
        <v>1</v>
      </c>
      <c r="C728" s="33" t="s">
        <v>447</v>
      </c>
      <c r="D728" s="115">
        <v>2</v>
      </c>
      <c r="E728" s="115">
        <v>1982</v>
      </c>
      <c r="F728" s="115">
        <v>1</v>
      </c>
      <c r="G728" s="115">
        <v>0</v>
      </c>
      <c r="H728" s="115">
        <v>0</v>
      </c>
      <c r="I728" s="116">
        <v>0</v>
      </c>
      <c r="J728" s="117"/>
      <c r="K728" s="1"/>
      <c r="L728" s="1"/>
      <c r="M728" s="1"/>
      <c r="N728" s="1"/>
      <c r="O728" s="1"/>
      <c r="P728" s="1"/>
      <c r="Q728" s="1"/>
      <c r="R728" s="1"/>
      <c r="S728" s="1"/>
    </row>
    <row r="729" spans="1:19" x14ac:dyDescent="0.2">
      <c r="A729" s="1"/>
      <c r="B729" s="115">
        <v>1</v>
      </c>
      <c r="C729" s="33" t="s">
        <v>468</v>
      </c>
      <c r="D729" s="115">
        <v>2</v>
      </c>
      <c r="E729" s="115">
        <v>1982</v>
      </c>
      <c r="F729" s="115">
        <v>1</v>
      </c>
      <c r="G729" s="115">
        <v>0</v>
      </c>
      <c r="H729" s="115">
        <v>2</v>
      </c>
      <c r="I729" s="116">
        <v>1749513</v>
      </c>
      <c r="J729" s="117"/>
      <c r="K729" s="1"/>
      <c r="L729" s="1"/>
      <c r="M729" s="1"/>
      <c r="N729" s="1"/>
      <c r="O729" s="1"/>
      <c r="P729" s="1"/>
      <c r="Q729" s="1"/>
      <c r="R729" s="1"/>
      <c r="S729" s="1"/>
    </row>
    <row r="730" spans="1:19" x14ac:dyDescent="0.2">
      <c r="A730" s="1"/>
      <c r="B730" s="115">
        <v>2</v>
      </c>
      <c r="C730" s="33" t="s">
        <v>447</v>
      </c>
      <c r="D730" s="115">
        <v>1</v>
      </c>
      <c r="E730" s="115">
        <v>1982</v>
      </c>
      <c r="F730" s="115">
        <v>2</v>
      </c>
      <c r="G730" s="115">
        <v>0</v>
      </c>
      <c r="H730" s="115">
        <v>0</v>
      </c>
      <c r="I730" s="116">
        <v>17920</v>
      </c>
      <c r="J730" s="117"/>
      <c r="K730" s="1"/>
      <c r="L730" s="1"/>
      <c r="M730" s="1"/>
      <c r="N730" s="1"/>
      <c r="O730" s="1"/>
      <c r="P730" s="1"/>
      <c r="Q730" s="1"/>
      <c r="R730" s="1"/>
      <c r="S730" s="1"/>
    </row>
    <row r="731" spans="1:19" x14ac:dyDescent="0.2">
      <c r="A731" s="1"/>
      <c r="B731" s="115">
        <v>2</v>
      </c>
      <c r="C731" s="33" t="s">
        <v>447</v>
      </c>
      <c r="D731" s="115">
        <v>1</v>
      </c>
      <c r="E731" s="115">
        <v>1982</v>
      </c>
      <c r="F731" s="115">
        <v>1</v>
      </c>
      <c r="G731" s="115">
        <v>0</v>
      </c>
      <c r="H731" s="115">
        <v>0</v>
      </c>
      <c r="I731" s="116">
        <v>0</v>
      </c>
      <c r="J731" s="117"/>
      <c r="K731" s="1"/>
      <c r="L731" s="1"/>
      <c r="M731" s="1"/>
      <c r="N731" s="1"/>
      <c r="O731" s="1"/>
      <c r="P731" s="1"/>
      <c r="Q731" s="1"/>
      <c r="R731" s="1"/>
      <c r="S731" s="1"/>
    </row>
    <row r="732" spans="1:19" x14ac:dyDescent="0.2">
      <c r="A732" s="1"/>
      <c r="B732" s="115">
        <v>2</v>
      </c>
      <c r="C732" s="33" t="s">
        <v>447</v>
      </c>
      <c r="D732" s="115">
        <v>2</v>
      </c>
      <c r="E732" s="115">
        <v>1982</v>
      </c>
      <c r="F732" s="115">
        <v>1</v>
      </c>
      <c r="G732" s="115">
        <v>0</v>
      </c>
      <c r="H732" s="115">
        <v>0</v>
      </c>
      <c r="I732" s="116">
        <v>0</v>
      </c>
      <c r="J732" s="117"/>
      <c r="K732" s="1"/>
      <c r="L732" s="1"/>
      <c r="M732" s="1"/>
      <c r="N732" s="1"/>
      <c r="O732" s="1"/>
      <c r="P732" s="1"/>
      <c r="Q732" s="1"/>
      <c r="R732" s="1"/>
      <c r="S732" s="1"/>
    </row>
    <row r="733" spans="1:19" x14ac:dyDescent="0.2">
      <c r="A733" s="1"/>
      <c r="B733" s="115">
        <v>2</v>
      </c>
      <c r="C733" s="33" t="s">
        <v>468</v>
      </c>
      <c r="D733" s="115">
        <v>2</v>
      </c>
      <c r="E733" s="115">
        <v>1982</v>
      </c>
      <c r="F733" s="115">
        <v>1</v>
      </c>
      <c r="G733" s="115">
        <v>0</v>
      </c>
      <c r="H733" s="115">
        <v>2</v>
      </c>
      <c r="I733" s="116">
        <v>2072545</v>
      </c>
      <c r="J733" s="117"/>
      <c r="K733" s="1"/>
      <c r="L733" s="1"/>
      <c r="M733" s="1"/>
      <c r="N733" s="1"/>
      <c r="O733" s="1"/>
      <c r="P733" s="1"/>
      <c r="Q733" s="1"/>
      <c r="R733" s="1"/>
      <c r="S733" s="1"/>
    </row>
    <row r="734" spans="1:19" x14ac:dyDescent="0.2">
      <c r="A734" s="1"/>
      <c r="B734" s="115">
        <v>2</v>
      </c>
      <c r="C734" s="33" t="s">
        <v>463</v>
      </c>
      <c r="D734" s="115">
        <v>4</v>
      </c>
      <c r="E734" s="115">
        <v>1982</v>
      </c>
      <c r="F734" s="115">
        <v>1</v>
      </c>
      <c r="G734" s="115">
        <v>0</v>
      </c>
      <c r="H734" s="115">
        <v>0</v>
      </c>
      <c r="I734" s="116">
        <v>435018</v>
      </c>
      <c r="J734" s="117"/>
      <c r="K734" s="1"/>
      <c r="L734" s="1"/>
      <c r="M734" s="1"/>
      <c r="N734" s="1"/>
      <c r="O734" s="1"/>
      <c r="P734" s="1"/>
      <c r="Q734" s="1"/>
      <c r="R734" s="1"/>
      <c r="S734" s="1"/>
    </row>
    <row r="735" spans="1:19" x14ac:dyDescent="0.2">
      <c r="A735" s="1"/>
      <c r="B735" s="115">
        <v>4</v>
      </c>
      <c r="C735" s="33" t="s">
        <v>447</v>
      </c>
      <c r="D735" s="115">
        <v>1</v>
      </c>
      <c r="E735" s="115">
        <v>1982</v>
      </c>
      <c r="F735" s="115">
        <v>2</v>
      </c>
      <c r="G735" s="115">
        <v>0</v>
      </c>
      <c r="H735" s="115">
        <v>0</v>
      </c>
      <c r="I735" s="116">
        <v>17970</v>
      </c>
      <c r="J735" s="117"/>
      <c r="K735" s="1"/>
      <c r="L735" s="1"/>
      <c r="M735" s="1"/>
      <c r="N735" s="1"/>
      <c r="O735" s="1"/>
      <c r="P735" s="1"/>
      <c r="Q735" s="1"/>
      <c r="R735" s="1"/>
      <c r="S735" s="1"/>
    </row>
    <row r="736" spans="1:19" x14ac:dyDescent="0.2">
      <c r="A736" s="1"/>
      <c r="B736" s="115">
        <v>4</v>
      </c>
      <c r="C736" s="33" t="s">
        <v>447</v>
      </c>
      <c r="D736" s="115">
        <v>1</v>
      </c>
      <c r="E736" s="115">
        <v>1982</v>
      </c>
      <c r="F736" s="115">
        <v>1</v>
      </c>
      <c r="G736" s="115">
        <v>0</v>
      </c>
      <c r="H736" s="115">
        <v>0</v>
      </c>
      <c r="I736" s="116">
        <v>0</v>
      </c>
      <c r="J736" s="117"/>
      <c r="K736" s="1"/>
      <c r="L736" s="1"/>
      <c r="M736" s="1"/>
      <c r="N736" s="1"/>
      <c r="O736" s="1"/>
      <c r="P736" s="1"/>
      <c r="Q736" s="1"/>
      <c r="R736" s="1"/>
      <c r="S736" s="1"/>
    </row>
    <row r="737" spans="1:19" x14ac:dyDescent="0.2">
      <c r="A737" s="1"/>
      <c r="B737" s="115">
        <v>4</v>
      </c>
      <c r="C737" s="33" t="s">
        <v>447</v>
      </c>
      <c r="D737" s="115">
        <v>2</v>
      </c>
      <c r="E737" s="115">
        <v>1982</v>
      </c>
      <c r="F737" s="115">
        <v>1</v>
      </c>
      <c r="G737" s="115">
        <v>0</v>
      </c>
      <c r="H737" s="115">
        <v>0</v>
      </c>
      <c r="I737" s="116">
        <v>0</v>
      </c>
      <c r="J737" s="117"/>
      <c r="K737" s="1"/>
      <c r="L737" s="1"/>
      <c r="M737" s="1"/>
      <c r="N737" s="1"/>
      <c r="O737" s="1"/>
      <c r="P737" s="1"/>
      <c r="Q737" s="1"/>
      <c r="R737" s="1"/>
      <c r="S737" s="1"/>
    </row>
    <row r="738" spans="1:19" x14ac:dyDescent="0.2">
      <c r="A738" s="1"/>
      <c r="B738" s="115">
        <v>4</v>
      </c>
      <c r="C738" s="33" t="s">
        <v>468</v>
      </c>
      <c r="D738" s="115">
        <v>2</v>
      </c>
      <c r="E738" s="115">
        <v>1982</v>
      </c>
      <c r="F738" s="115">
        <v>1</v>
      </c>
      <c r="G738" s="115">
        <v>0</v>
      </c>
      <c r="H738" s="115">
        <v>3</v>
      </c>
      <c r="I738" s="116">
        <v>2040841</v>
      </c>
      <c r="J738" s="117"/>
      <c r="K738" s="1"/>
      <c r="L738" s="1"/>
      <c r="M738" s="1"/>
      <c r="N738" s="1"/>
      <c r="O738" s="1"/>
      <c r="P738" s="1"/>
      <c r="Q738" s="1"/>
      <c r="R738" s="1"/>
      <c r="S738" s="1"/>
    </row>
    <row r="739" spans="1:19" x14ac:dyDescent="0.2">
      <c r="A739" s="1"/>
      <c r="B739" s="115">
        <v>3</v>
      </c>
      <c r="C739" s="33" t="s">
        <v>447</v>
      </c>
      <c r="D739" s="115">
        <v>1</v>
      </c>
      <c r="E739" s="115">
        <v>1982</v>
      </c>
      <c r="F739" s="115">
        <v>1</v>
      </c>
      <c r="G739" s="115">
        <v>0</v>
      </c>
      <c r="H739" s="115">
        <v>0</v>
      </c>
      <c r="I739" s="116">
        <v>29457</v>
      </c>
      <c r="J739" s="117"/>
      <c r="K739" s="1"/>
      <c r="L739" s="1"/>
      <c r="M739" s="1"/>
      <c r="N739" s="1"/>
      <c r="O739" s="1"/>
      <c r="P739" s="1"/>
      <c r="Q739" s="1"/>
      <c r="R739" s="1"/>
      <c r="S739" s="1"/>
    </row>
    <row r="740" spans="1:19" x14ac:dyDescent="0.2">
      <c r="A740" s="1"/>
      <c r="B740" s="115">
        <v>3</v>
      </c>
      <c r="C740" s="33" t="s">
        <v>447</v>
      </c>
      <c r="D740" s="115">
        <v>1</v>
      </c>
      <c r="E740" s="115">
        <v>1982</v>
      </c>
      <c r="F740" s="115">
        <v>2</v>
      </c>
      <c r="G740" s="115">
        <v>0</v>
      </c>
      <c r="H740" s="115">
        <v>0</v>
      </c>
      <c r="I740" s="116">
        <v>18917</v>
      </c>
      <c r="J740" s="117"/>
      <c r="K740" s="1"/>
      <c r="L740" s="1"/>
      <c r="M740" s="1"/>
      <c r="N740" s="1"/>
      <c r="O740" s="1"/>
      <c r="P740" s="1"/>
      <c r="Q740" s="1"/>
      <c r="R740" s="1"/>
      <c r="S740" s="1"/>
    </row>
    <row r="741" spans="1:19" x14ac:dyDescent="0.2">
      <c r="A741" s="1"/>
      <c r="B741" s="115">
        <v>3</v>
      </c>
      <c r="C741" s="33" t="s">
        <v>447</v>
      </c>
      <c r="D741" s="115">
        <v>1</v>
      </c>
      <c r="E741" s="115">
        <v>1982</v>
      </c>
      <c r="F741" s="115">
        <v>1</v>
      </c>
      <c r="G741" s="115">
        <v>0</v>
      </c>
      <c r="H741" s="115">
        <v>0</v>
      </c>
      <c r="I741" s="116">
        <v>0</v>
      </c>
      <c r="J741" s="117"/>
      <c r="K741" s="1"/>
      <c r="L741" s="1"/>
      <c r="M741" s="1"/>
      <c r="N741" s="1"/>
      <c r="O741" s="1"/>
      <c r="P741" s="1"/>
      <c r="Q741" s="1"/>
      <c r="R741" s="1"/>
      <c r="S741" s="1"/>
    </row>
    <row r="742" spans="1:19" x14ac:dyDescent="0.2">
      <c r="A742" s="1"/>
      <c r="B742" s="115">
        <v>3</v>
      </c>
      <c r="C742" s="33" t="s">
        <v>447</v>
      </c>
      <c r="D742" s="115">
        <v>2</v>
      </c>
      <c r="E742" s="115">
        <v>1982</v>
      </c>
      <c r="F742" s="115">
        <v>1</v>
      </c>
      <c r="G742" s="115">
        <v>0</v>
      </c>
      <c r="H742" s="115">
        <v>0</v>
      </c>
      <c r="I742" s="116">
        <v>0</v>
      </c>
      <c r="J742" s="117"/>
      <c r="K742" s="1"/>
      <c r="L742" s="1"/>
      <c r="M742" s="1"/>
      <c r="N742" s="1"/>
      <c r="O742" s="1"/>
      <c r="P742" s="1"/>
      <c r="Q742" s="1"/>
      <c r="R742" s="1"/>
      <c r="S742" s="1"/>
    </row>
    <row r="743" spans="1:19" x14ac:dyDescent="0.2">
      <c r="A743" s="1"/>
      <c r="B743" s="115">
        <v>3</v>
      </c>
      <c r="C743" s="33" t="s">
        <v>480</v>
      </c>
      <c r="D743" s="115">
        <v>2</v>
      </c>
      <c r="E743" s="115">
        <v>1982</v>
      </c>
      <c r="F743" s="115">
        <v>1</v>
      </c>
      <c r="G743" s="115">
        <v>0</v>
      </c>
      <c r="H743" s="115">
        <v>0</v>
      </c>
      <c r="I743" s="116">
        <v>780393</v>
      </c>
      <c r="J743" s="117"/>
      <c r="K743" s="1"/>
      <c r="L743" s="1"/>
      <c r="M743" s="1"/>
      <c r="N743" s="1"/>
      <c r="O743" s="1"/>
      <c r="P743" s="1"/>
      <c r="Q743" s="1"/>
      <c r="R743" s="1"/>
      <c r="S743" s="1"/>
    </row>
    <row r="744" spans="1:19" x14ac:dyDescent="0.2">
      <c r="A744" s="1"/>
      <c r="B744" s="115">
        <v>3</v>
      </c>
      <c r="C744" s="33" t="s">
        <v>468</v>
      </c>
      <c r="D744" s="115">
        <v>2</v>
      </c>
      <c r="E744" s="115">
        <v>1982</v>
      </c>
      <c r="F744" s="115">
        <v>1</v>
      </c>
      <c r="G744" s="115">
        <v>0</v>
      </c>
      <c r="H744" s="115">
        <v>2</v>
      </c>
      <c r="I744" s="116">
        <v>1802288</v>
      </c>
      <c r="J744" s="117"/>
      <c r="K744" s="1"/>
      <c r="L744" s="1"/>
      <c r="M744" s="1"/>
      <c r="N744" s="1"/>
      <c r="O744" s="1"/>
      <c r="P744" s="1"/>
      <c r="Q744" s="1"/>
      <c r="R744" s="1"/>
      <c r="S744" s="1"/>
    </row>
    <row r="745" spans="1:19" x14ac:dyDescent="0.2">
      <c r="A745" s="1"/>
      <c r="B745" s="115">
        <v>5</v>
      </c>
      <c r="C745" s="33" t="s">
        <v>447</v>
      </c>
      <c r="D745" s="115">
        <v>1</v>
      </c>
      <c r="E745" s="115">
        <v>1982</v>
      </c>
      <c r="F745" s="115">
        <v>1</v>
      </c>
      <c r="G745" s="115">
        <v>0</v>
      </c>
      <c r="H745" s="115">
        <v>0</v>
      </c>
      <c r="I745" s="116">
        <v>28259</v>
      </c>
      <c r="J745" s="117"/>
      <c r="K745" s="1"/>
      <c r="L745" s="1"/>
      <c r="M745" s="1"/>
      <c r="N745" s="1"/>
      <c r="O745" s="1"/>
      <c r="P745" s="1"/>
      <c r="Q745" s="1"/>
      <c r="R745" s="1"/>
      <c r="S745" s="1"/>
    </row>
    <row r="746" spans="1:19" x14ac:dyDescent="0.2">
      <c r="A746" s="1"/>
      <c r="B746" s="115">
        <v>5</v>
      </c>
      <c r="C746" s="33" t="s">
        <v>447</v>
      </c>
      <c r="D746" s="115">
        <v>1</v>
      </c>
      <c r="E746" s="115">
        <v>1982</v>
      </c>
      <c r="F746" s="115">
        <v>2</v>
      </c>
      <c r="G746" s="115">
        <v>0</v>
      </c>
      <c r="H746" s="115">
        <v>0</v>
      </c>
      <c r="I746" s="116">
        <v>17321</v>
      </c>
      <c r="J746" s="117"/>
      <c r="K746" s="1"/>
      <c r="L746" s="1"/>
      <c r="M746" s="1"/>
      <c r="N746" s="1"/>
      <c r="O746" s="1"/>
      <c r="P746" s="1"/>
      <c r="Q746" s="1"/>
      <c r="R746" s="1"/>
      <c r="S746" s="1"/>
    </row>
    <row r="747" spans="1:19" x14ac:dyDescent="0.2">
      <c r="A747" s="1"/>
      <c r="B747" s="115">
        <v>5</v>
      </c>
      <c r="C747" s="33" t="s">
        <v>447</v>
      </c>
      <c r="D747" s="115">
        <v>1</v>
      </c>
      <c r="E747" s="115">
        <v>1982</v>
      </c>
      <c r="F747" s="115">
        <v>1</v>
      </c>
      <c r="G747" s="115">
        <v>0</v>
      </c>
      <c r="H747" s="115">
        <v>0</v>
      </c>
      <c r="I747" s="116">
        <v>0</v>
      </c>
      <c r="J747" s="117"/>
      <c r="K747" s="1"/>
      <c r="L747" s="1"/>
      <c r="M747" s="1"/>
      <c r="N747" s="1"/>
      <c r="O747" s="1"/>
      <c r="P747" s="1"/>
      <c r="Q747" s="1"/>
      <c r="R747" s="1"/>
      <c r="S747" s="1"/>
    </row>
    <row r="748" spans="1:19" x14ac:dyDescent="0.2">
      <c r="A748" s="1"/>
      <c r="B748" s="115">
        <v>5</v>
      </c>
      <c r="C748" s="33" t="s">
        <v>447</v>
      </c>
      <c r="D748" s="115">
        <v>2</v>
      </c>
      <c r="E748" s="115">
        <v>1982</v>
      </c>
      <c r="F748" s="115">
        <v>1</v>
      </c>
      <c r="G748" s="115">
        <v>0</v>
      </c>
      <c r="H748" s="115">
        <v>0</v>
      </c>
      <c r="I748" s="116">
        <v>0</v>
      </c>
      <c r="J748" s="117"/>
      <c r="K748" s="1"/>
      <c r="L748" s="1"/>
      <c r="M748" s="1"/>
      <c r="N748" s="1"/>
      <c r="O748" s="1"/>
      <c r="P748" s="1"/>
      <c r="Q748" s="1"/>
      <c r="R748" s="1"/>
      <c r="S748" s="1"/>
    </row>
    <row r="749" spans="1:19" x14ac:dyDescent="0.2">
      <c r="A749" s="1"/>
      <c r="B749" s="115">
        <v>5</v>
      </c>
      <c r="C749" s="33" t="s">
        <v>468</v>
      </c>
      <c r="D749" s="115">
        <v>2</v>
      </c>
      <c r="E749" s="115">
        <v>1982</v>
      </c>
      <c r="F749" s="115">
        <v>1</v>
      </c>
      <c r="G749" s="115">
        <v>0</v>
      </c>
      <c r="H749" s="115">
        <v>2</v>
      </c>
      <c r="I749" s="116">
        <v>2086077</v>
      </c>
      <c r="J749" s="117"/>
      <c r="K749" s="1"/>
      <c r="L749" s="1"/>
      <c r="M749" s="1"/>
      <c r="N749" s="1"/>
      <c r="O749" s="1"/>
      <c r="P749" s="1"/>
      <c r="Q749" s="1"/>
      <c r="R749" s="1"/>
      <c r="S749" s="1"/>
    </row>
    <row r="750" spans="1:19" x14ac:dyDescent="0.2">
      <c r="A750" s="1"/>
      <c r="B750" s="115">
        <v>6</v>
      </c>
      <c r="C750" s="33" t="s">
        <v>447</v>
      </c>
      <c r="D750" s="115">
        <v>1</v>
      </c>
      <c r="E750" s="115">
        <v>1983</v>
      </c>
      <c r="F750" s="115">
        <v>1</v>
      </c>
      <c r="G750" s="115">
        <v>0</v>
      </c>
      <c r="H750" s="115">
        <v>0</v>
      </c>
      <c r="I750" s="116">
        <v>16427</v>
      </c>
      <c r="J750" s="117"/>
      <c r="K750" s="1"/>
      <c r="L750" s="1"/>
      <c r="M750" s="1"/>
      <c r="N750" s="1"/>
      <c r="O750" s="1"/>
      <c r="P750" s="1"/>
      <c r="Q750" s="1"/>
      <c r="R750" s="1"/>
      <c r="S750" s="1"/>
    </row>
    <row r="751" spans="1:19" x14ac:dyDescent="0.2">
      <c r="A751" s="1"/>
      <c r="B751" s="115">
        <v>1</v>
      </c>
      <c r="C751" s="33" t="s">
        <v>447</v>
      </c>
      <c r="D751" s="115">
        <v>1</v>
      </c>
      <c r="E751" s="115">
        <v>1983</v>
      </c>
      <c r="F751" s="115">
        <v>1</v>
      </c>
      <c r="G751" s="115">
        <v>0</v>
      </c>
      <c r="H751" s="115">
        <v>0</v>
      </c>
      <c r="I751" s="116">
        <v>17366</v>
      </c>
      <c r="J751" s="117"/>
      <c r="K751" s="1"/>
      <c r="L751" s="1"/>
      <c r="M751" s="1"/>
      <c r="N751" s="1"/>
      <c r="O751" s="1"/>
      <c r="P751" s="1"/>
      <c r="Q751" s="1"/>
      <c r="R751" s="1"/>
      <c r="S751" s="1"/>
    </row>
    <row r="752" spans="1:19" x14ac:dyDescent="0.2">
      <c r="A752" s="1"/>
      <c r="B752" s="115">
        <v>2</v>
      </c>
      <c r="C752" s="33" t="s">
        <v>447</v>
      </c>
      <c r="D752" s="115">
        <v>1</v>
      </c>
      <c r="E752" s="115">
        <v>1983</v>
      </c>
      <c r="F752" s="115">
        <v>1</v>
      </c>
      <c r="G752" s="115">
        <v>0</v>
      </c>
      <c r="H752" s="115">
        <v>0</v>
      </c>
      <c r="I752" s="116">
        <v>18218</v>
      </c>
      <c r="J752" s="117"/>
      <c r="K752" s="1"/>
      <c r="L752" s="1"/>
      <c r="M752" s="1"/>
      <c r="N752" s="1"/>
      <c r="O752" s="1"/>
      <c r="P752" s="1"/>
      <c r="Q752" s="1"/>
      <c r="R752" s="1"/>
      <c r="S752" s="1"/>
    </row>
    <row r="753" spans="1:19" x14ac:dyDescent="0.2">
      <c r="A753" s="1"/>
      <c r="B753" s="115">
        <v>4</v>
      </c>
      <c r="C753" s="33" t="s">
        <v>447</v>
      </c>
      <c r="D753" s="115">
        <v>1</v>
      </c>
      <c r="E753" s="115">
        <v>1983</v>
      </c>
      <c r="F753" s="115">
        <v>1</v>
      </c>
      <c r="G753" s="115">
        <v>0</v>
      </c>
      <c r="H753" s="115">
        <v>0</v>
      </c>
      <c r="I753" s="116">
        <v>18032</v>
      </c>
      <c r="J753" s="117"/>
      <c r="K753" s="1"/>
      <c r="L753" s="1"/>
      <c r="M753" s="1"/>
      <c r="N753" s="1"/>
      <c r="O753" s="1"/>
      <c r="P753" s="1"/>
      <c r="Q753" s="1"/>
      <c r="R753" s="1"/>
      <c r="S753" s="1"/>
    </row>
    <row r="754" spans="1:19" x14ac:dyDescent="0.2">
      <c r="A754" s="1"/>
      <c r="B754" s="115">
        <v>3</v>
      </c>
      <c r="C754" s="33" t="s">
        <v>447</v>
      </c>
      <c r="D754" s="115">
        <v>1</v>
      </c>
      <c r="E754" s="115">
        <v>1983</v>
      </c>
      <c r="F754" s="115">
        <v>1</v>
      </c>
      <c r="G754" s="115">
        <v>0</v>
      </c>
      <c r="H754" s="115">
        <v>0</v>
      </c>
      <c r="I754" s="116">
        <v>16837</v>
      </c>
      <c r="J754" s="117"/>
      <c r="K754" s="1"/>
      <c r="L754" s="1"/>
      <c r="M754" s="1"/>
      <c r="N754" s="1"/>
      <c r="O754" s="1"/>
      <c r="P754" s="1"/>
      <c r="Q754" s="1"/>
      <c r="R754" s="1"/>
      <c r="S754" s="1"/>
    </row>
    <row r="755" spans="1:19" x14ac:dyDescent="0.2">
      <c r="A755" s="1"/>
      <c r="B755" s="115">
        <v>5</v>
      </c>
      <c r="C755" s="33" t="s">
        <v>447</v>
      </c>
      <c r="D755" s="115">
        <v>1</v>
      </c>
      <c r="E755" s="115">
        <v>1983</v>
      </c>
      <c r="F755" s="115">
        <v>1</v>
      </c>
      <c r="G755" s="115">
        <v>0</v>
      </c>
      <c r="H755" s="115">
        <v>0</v>
      </c>
      <c r="I755" s="116">
        <v>18759</v>
      </c>
      <c r="J755" s="117"/>
      <c r="K755" s="1"/>
      <c r="L755" s="1"/>
      <c r="M755" s="1"/>
      <c r="N755" s="1"/>
      <c r="O755" s="1"/>
      <c r="P755" s="1"/>
      <c r="Q755" s="1"/>
      <c r="R755" s="1"/>
      <c r="S755" s="1"/>
    </row>
    <row r="756" spans="1:19" x14ac:dyDescent="0.2">
      <c r="A756" s="1"/>
      <c r="B756" s="115">
        <v>1</v>
      </c>
      <c r="C756" s="33" t="s">
        <v>447</v>
      </c>
      <c r="D756" s="115">
        <v>1</v>
      </c>
      <c r="E756" s="115">
        <v>1983</v>
      </c>
      <c r="F756" s="115">
        <v>2</v>
      </c>
      <c r="G756" s="115">
        <v>0</v>
      </c>
      <c r="H756" s="115">
        <v>0</v>
      </c>
      <c r="I756" s="116">
        <v>127776</v>
      </c>
      <c r="J756" s="117"/>
      <c r="K756" s="1"/>
      <c r="L756" s="1"/>
      <c r="M756" s="1"/>
      <c r="N756" s="1"/>
      <c r="O756" s="1"/>
      <c r="P756" s="1"/>
      <c r="Q756" s="1"/>
      <c r="R756" s="1"/>
      <c r="S756" s="1"/>
    </row>
    <row r="757" spans="1:19" x14ac:dyDescent="0.2">
      <c r="A757" s="1"/>
      <c r="B757" s="115">
        <v>2</v>
      </c>
      <c r="C757" s="33" t="s">
        <v>492</v>
      </c>
      <c r="D757" s="115">
        <v>1</v>
      </c>
      <c r="E757" s="115">
        <v>1983</v>
      </c>
      <c r="F757" s="115">
        <v>2</v>
      </c>
      <c r="G757" s="115">
        <v>0</v>
      </c>
      <c r="H757" s="115">
        <v>0</v>
      </c>
      <c r="I757" s="116">
        <v>1201693</v>
      </c>
      <c r="J757" s="117"/>
      <c r="K757" s="1"/>
      <c r="L757" s="1"/>
      <c r="M757" s="1"/>
      <c r="N757" s="1"/>
      <c r="O757" s="1"/>
      <c r="P757" s="1"/>
      <c r="Q757" s="1"/>
      <c r="R757" s="1"/>
      <c r="S757" s="1"/>
    </row>
    <row r="758" spans="1:19" x14ac:dyDescent="0.2">
      <c r="A758" s="1"/>
      <c r="B758" s="115">
        <v>2</v>
      </c>
      <c r="C758" s="33" t="s">
        <v>493</v>
      </c>
      <c r="D758" s="115">
        <v>1</v>
      </c>
      <c r="E758" s="115">
        <v>1983</v>
      </c>
      <c r="F758" s="115">
        <v>2</v>
      </c>
      <c r="G758" s="115">
        <v>0</v>
      </c>
      <c r="H758" s="115">
        <v>0</v>
      </c>
      <c r="I758" s="116">
        <v>1203391</v>
      </c>
      <c r="J758" s="117"/>
      <c r="K758" s="1"/>
      <c r="L758" s="1"/>
      <c r="M758" s="1"/>
      <c r="N758" s="1"/>
      <c r="O758" s="1"/>
      <c r="P758" s="1"/>
      <c r="Q758" s="1"/>
      <c r="R758" s="1"/>
      <c r="S758" s="1"/>
    </row>
    <row r="759" spans="1:19" x14ac:dyDescent="0.2">
      <c r="A759" s="1"/>
      <c r="B759" s="115">
        <v>2</v>
      </c>
      <c r="C759" s="33" t="s">
        <v>457</v>
      </c>
      <c r="D759" s="115">
        <v>1</v>
      </c>
      <c r="E759" s="115">
        <v>1983</v>
      </c>
      <c r="F759" s="115">
        <v>14</v>
      </c>
      <c r="G759" s="115">
        <v>0</v>
      </c>
      <c r="H759" s="115">
        <v>0</v>
      </c>
      <c r="I759" s="116">
        <v>78820</v>
      </c>
      <c r="J759" s="117"/>
      <c r="K759" s="1"/>
      <c r="L759" s="1"/>
      <c r="M759" s="1"/>
      <c r="N759" s="1"/>
      <c r="O759" s="1"/>
      <c r="P759" s="1"/>
      <c r="Q759" s="1"/>
      <c r="R759" s="1"/>
      <c r="S759" s="1"/>
    </row>
    <row r="760" spans="1:19" x14ac:dyDescent="0.2">
      <c r="A760" s="1"/>
      <c r="B760" s="115">
        <v>6</v>
      </c>
      <c r="C760" s="33" t="s">
        <v>494</v>
      </c>
      <c r="D760" s="115">
        <v>1</v>
      </c>
      <c r="E760" s="115">
        <v>1983</v>
      </c>
      <c r="F760" s="115">
        <v>1</v>
      </c>
      <c r="G760" s="115">
        <v>0</v>
      </c>
      <c r="H760" s="115">
        <v>0</v>
      </c>
      <c r="I760" s="116">
        <v>187458</v>
      </c>
      <c r="J760" s="117"/>
      <c r="K760" s="1"/>
      <c r="L760" s="1"/>
      <c r="M760" s="1"/>
      <c r="N760" s="1"/>
      <c r="O760" s="1"/>
      <c r="P760" s="1"/>
      <c r="Q760" s="1"/>
      <c r="R760" s="1"/>
      <c r="S760" s="1"/>
    </row>
    <row r="761" spans="1:19" x14ac:dyDescent="0.2">
      <c r="A761" s="1"/>
      <c r="B761" s="115">
        <v>1</v>
      </c>
      <c r="C761" s="33" t="s">
        <v>494</v>
      </c>
      <c r="D761" s="115">
        <v>1</v>
      </c>
      <c r="E761" s="115">
        <v>1983</v>
      </c>
      <c r="F761" s="115">
        <v>1</v>
      </c>
      <c r="G761" s="115">
        <v>0</v>
      </c>
      <c r="H761" s="115">
        <v>0</v>
      </c>
      <c r="I761" s="116">
        <v>167661</v>
      </c>
      <c r="J761" s="117"/>
      <c r="K761" s="1"/>
      <c r="L761" s="1"/>
      <c r="M761" s="1"/>
      <c r="N761" s="1"/>
      <c r="O761" s="1"/>
      <c r="P761" s="1"/>
      <c r="Q761" s="1"/>
      <c r="R761" s="1"/>
      <c r="S761" s="1"/>
    </row>
    <row r="762" spans="1:19" x14ac:dyDescent="0.2">
      <c r="A762" s="1"/>
      <c r="B762" s="115">
        <v>2</v>
      </c>
      <c r="C762" s="33" t="s">
        <v>494</v>
      </c>
      <c r="D762" s="115">
        <v>1</v>
      </c>
      <c r="E762" s="115">
        <v>1983</v>
      </c>
      <c r="F762" s="115">
        <v>1</v>
      </c>
      <c r="G762" s="115">
        <v>0</v>
      </c>
      <c r="H762" s="115">
        <v>0</v>
      </c>
      <c r="I762" s="116">
        <v>178998</v>
      </c>
      <c r="J762" s="117"/>
      <c r="K762" s="1"/>
      <c r="L762" s="1"/>
      <c r="M762" s="1"/>
      <c r="N762" s="1"/>
      <c r="O762" s="1"/>
      <c r="P762" s="1"/>
      <c r="Q762" s="1"/>
      <c r="R762" s="1"/>
      <c r="S762" s="1"/>
    </row>
    <row r="763" spans="1:19" x14ac:dyDescent="0.2">
      <c r="A763" s="1"/>
      <c r="B763" s="115">
        <v>4</v>
      </c>
      <c r="C763" s="33" t="s">
        <v>494</v>
      </c>
      <c r="D763" s="115">
        <v>1</v>
      </c>
      <c r="E763" s="115">
        <v>1983</v>
      </c>
      <c r="F763" s="115">
        <v>1</v>
      </c>
      <c r="G763" s="115">
        <v>0</v>
      </c>
      <c r="H763" s="115">
        <v>0</v>
      </c>
      <c r="I763" s="116">
        <v>177878</v>
      </c>
      <c r="J763" s="117"/>
      <c r="K763" s="1"/>
      <c r="L763" s="1"/>
      <c r="M763" s="1"/>
      <c r="N763" s="1"/>
      <c r="O763" s="1"/>
      <c r="P763" s="1"/>
      <c r="Q763" s="1"/>
      <c r="R763" s="1"/>
      <c r="S763" s="1"/>
    </row>
    <row r="764" spans="1:19" x14ac:dyDescent="0.2">
      <c r="A764" s="1"/>
      <c r="B764" s="115">
        <v>3</v>
      </c>
      <c r="C764" s="33" t="s">
        <v>494</v>
      </c>
      <c r="D764" s="115">
        <v>1</v>
      </c>
      <c r="E764" s="115">
        <v>1983</v>
      </c>
      <c r="F764" s="115">
        <v>1</v>
      </c>
      <c r="G764" s="115">
        <v>0</v>
      </c>
      <c r="H764" s="115">
        <v>0</v>
      </c>
      <c r="I764" s="116">
        <v>182099</v>
      </c>
      <c r="J764" s="117"/>
      <c r="K764" s="1"/>
      <c r="L764" s="1"/>
      <c r="M764" s="1"/>
      <c r="N764" s="1"/>
      <c r="O764" s="1"/>
      <c r="P764" s="1"/>
      <c r="Q764" s="1"/>
      <c r="R764" s="1"/>
      <c r="S764" s="1"/>
    </row>
    <row r="765" spans="1:19" x14ac:dyDescent="0.2">
      <c r="A765" s="1"/>
      <c r="B765" s="115">
        <v>5</v>
      </c>
      <c r="C765" s="33" t="s">
        <v>494</v>
      </c>
      <c r="D765" s="115">
        <v>1</v>
      </c>
      <c r="E765" s="115">
        <v>1983</v>
      </c>
      <c r="F765" s="115">
        <v>1</v>
      </c>
      <c r="G765" s="115">
        <v>0</v>
      </c>
      <c r="H765" s="115">
        <v>0</v>
      </c>
      <c r="I765" s="116">
        <v>157926</v>
      </c>
      <c r="J765" s="117"/>
      <c r="K765" s="1"/>
      <c r="L765" s="1"/>
      <c r="M765" s="1"/>
      <c r="N765" s="1"/>
      <c r="O765" s="1"/>
      <c r="P765" s="1"/>
      <c r="Q765" s="1"/>
      <c r="R765" s="1"/>
      <c r="S765" s="1"/>
    </row>
    <row r="766" spans="1:19" x14ac:dyDescent="0.2">
      <c r="A766" s="1"/>
      <c r="B766" s="115">
        <v>2</v>
      </c>
      <c r="C766" s="33" t="s">
        <v>457</v>
      </c>
      <c r="D766" s="115">
        <v>1</v>
      </c>
      <c r="E766" s="115">
        <v>1983</v>
      </c>
      <c r="F766" s="115">
        <v>1</v>
      </c>
      <c r="G766" s="115">
        <v>0</v>
      </c>
      <c r="H766" s="115">
        <v>0</v>
      </c>
      <c r="I766" s="116">
        <v>550544</v>
      </c>
      <c r="J766" s="117"/>
      <c r="K766" s="1"/>
      <c r="L766" s="1"/>
      <c r="M766" s="1"/>
      <c r="N766" s="1"/>
      <c r="O766" s="1"/>
      <c r="P766" s="1"/>
      <c r="Q766" s="1"/>
      <c r="R766" s="1"/>
      <c r="S766" s="1"/>
    </row>
    <row r="767" spans="1:19" x14ac:dyDescent="0.2">
      <c r="A767" s="1"/>
      <c r="B767" s="115">
        <v>6</v>
      </c>
      <c r="C767" s="33" t="s">
        <v>447</v>
      </c>
      <c r="D767" s="115">
        <v>2</v>
      </c>
      <c r="E767" s="115">
        <v>1983</v>
      </c>
      <c r="F767" s="115">
        <v>2</v>
      </c>
      <c r="G767" s="115">
        <v>0</v>
      </c>
      <c r="H767" s="115">
        <v>0</v>
      </c>
      <c r="I767" s="116">
        <v>0</v>
      </c>
      <c r="J767" s="117"/>
      <c r="K767" s="1"/>
      <c r="L767" s="1"/>
      <c r="M767" s="1"/>
      <c r="N767" s="1"/>
      <c r="O767" s="1"/>
      <c r="P767" s="1"/>
      <c r="Q767" s="1"/>
      <c r="R767" s="1"/>
      <c r="S767" s="1"/>
    </row>
    <row r="768" spans="1:19" x14ac:dyDescent="0.2">
      <c r="A768" s="1"/>
      <c r="B768" s="115">
        <v>1</v>
      </c>
      <c r="C768" s="33" t="s">
        <v>447</v>
      </c>
      <c r="D768" s="115">
        <v>2</v>
      </c>
      <c r="E768" s="115">
        <v>1983</v>
      </c>
      <c r="F768" s="115">
        <v>2</v>
      </c>
      <c r="G768" s="115">
        <v>0</v>
      </c>
      <c r="H768" s="115">
        <v>0</v>
      </c>
      <c r="I768" s="116">
        <v>0</v>
      </c>
      <c r="J768" s="117"/>
      <c r="K768" s="1"/>
      <c r="L768" s="1"/>
      <c r="M768" s="1"/>
      <c r="N768" s="1"/>
      <c r="O768" s="1"/>
      <c r="P768" s="1"/>
      <c r="Q768" s="1"/>
      <c r="R768" s="1"/>
      <c r="S768" s="1"/>
    </row>
    <row r="769" spans="1:19" x14ac:dyDescent="0.2">
      <c r="A769" s="1"/>
      <c r="B769" s="115">
        <v>2</v>
      </c>
      <c r="C769" s="33" t="s">
        <v>447</v>
      </c>
      <c r="D769" s="115">
        <v>2</v>
      </c>
      <c r="E769" s="115">
        <v>1983</v>
      </c>
      <c r="F769" s="115">
        <v>2</v>
      </c>
      <c r="G769" s="115">
        <v>0</v>
      </c>
      <c r="H769" s="115">
        <v>0</v>
      </c>
      <c r="I769" s="116">
        <v>0</v>
      </c>
      <c r="J769" s="117"/>
      <c r="K769" s="1"/>
      <c r="L769" s="1"/>
      <c r="M769" s="1"/>
      <c r="N769" s="1"/>
      <c r="O769" s="1"/>
      <c r="P769" s="1"/>
      <c r="Q769" s="1"/>
      <c r="R769" s="1"/>
      <c r="S769" s="1"/>
    </row>
    <row r="770" spans="1:19" x14ac:dyDescent="0.2">
      <c r="A770" s="1"/>
      <c r="B770" s="115">
        <v>4</v>
      </c>
      <c r="C770" s="33" t="s">
        <v>447</v>
      </c>
      <c r="D770" s="115">
        <v>2</v>
      </c>
      <c r="E770" s="115">
        <v>1983</v>
      </c>
      <c r="F770" s="115">
        <v>2</v>
      </c>
      <c r="G770" s="115">
        <v>0</v>
      </c>
      <c r="H770" s="115">
        <v>0</v>
      </c>
      <c r="I770" s="116">
        <v>0</v>
      </c>
      <c r="J770" s="117"/>
      <c r="K770" s="1"/>
      <c r="L770" s="1"/>
      <c r="M770" s="1"/>
      <c r="N770" s="1"/>
      <c r="O770" s="1"/>
      <c r="P770" s="1"/>
      <c r="Q770" s="1"/>
      <c r="R770" s="1"/>
      <c r="S770" s="1"/>
    </row>
    <row r="771" spans="1:19" x14ac:dyDescent="0.2">
      <c r="A771" s="1"/>
      <c r="B771" s="115">
        <v>3</v>
      </c>
      <c r="C771" s="33" t="s">
        <v>447</v>
      </c>
      <c r="D771" s="115">
        <v>2</v>
      </c>
      <c r="E771" s="115">
        <v>1983</v>
      </c>
      <c r="F771" s="115">
        <v>2</v>
      </c>
      <c r="G771" s="115">
        <v>0</v>
      </c>
      <c r="H771" s="115">
        <v>0</v>
      </c>
      <c r="I771" s="116">
        <v>0</v>
      </c>
      <c r="J771" s="117"/>
      <c r="K771" s="1"/>
      <c r="L771" s="1"/>
      <c r="M771" s="1"/>
      <c r="N771" s="1"/>
      <c r="O771" s="1"/>
      <c r="P771" s="1"/>
      <c r="Q771" s="1"/>
      <c r="R771" s="1"/>
      <c r="S771" s="1"/>
    </row>
    <row r="772" spans="1:19" x14ac:dyDescent="0.2">
      <c r="A772" s="1"/>
      <c r="B772" s="115">
        <v>5</v>
      </c>
      <c r="C772" s="33" t="s">
        <v>447</v>
      </c>
      <c r="D772" s="115">
        <v>2</v>
      </c>
      <c r="E772" s="115">
        <v>1983</v>
      </c>
      <c r="F772" s="115">
        <v>2</v>
      </c>
      <c r="G772" s="115">
        <v>0</v>
      </c>
      <c r="H772" s="115">
        <v>0</v>
      </c>
      <c r="I772" s="116">
        <v>0</v>
      </c>
      <c r="J772" s="117"/>
      <c r="K772" s="1"/>
      <c r="L772" s="1"/>
      <c r="M772" s="1"/>
      <c r="N772" s="1"/>
      <c r="O772" s="1"/>
      <c r="P772" s="1"/>
      <c r="Q772" s="1"/>
      <c r="R772" s="1"/>
      <c r="S772" s="1"/>
    </row>
    <row r="773" spans="1:19" x14ac:dyDescent="0.2">
      <c r="A773" s="1"/>
      <c r="B773" s="115">
        <v>4</v>
      </c>
      <c r="C773" s="33" t="s">
        <v>451</v>
      </c>
      <c r="D773" s="115">
        <v>3</v>
      </c>
      <c r="E773" s="115">
        <v>1983</v>
      </c>
      <c r="F773" s="115">
        <v>1</v>
      </c>
      <c r="G773" s="115">
        <v>0</v>
      </c>
      <c r="H773" s="115">
        <v>12</v>
      </c>
      <c r="I773" s="116">
        <v>799971</v>
      </c>
      <c r="J773" s="117"/>
      <c r="K773" s="1"/>
      <c r="L773" s="1"/>
      <c r="M773" s="1"/>
      <c r="N773" s="1"/>
      <c r="O773" s="1"/>
      <c r="P773" s="1"/>
      <c r="Q773" s="1"/>
      <c r="R773" s="1"/>
      <c r="S773" s="1"/>
    </row>
    <row r="774" spans="1:19" x14ac:dyDescent="0.2">
      <c r="A774" s="1"/>
      <c r="B774" s="115">
        <v>6</v>
      </c>
      <c r="C774" s="33" t="s">
        <v>481</v>
      </c>
      <c r="D774" s="115">
        <v>3</v>
      </c>
      <c r="E774" s="115">
        <v>1983</v>
      </c>
      <c r="F774" s="115">
        <v>1</v>
      </c>
      <c r="G774" s="115">
        <v>0</v>
      </c>
      <c r="H774" s="115">
        <v>0</v>
      </c>
      <c r="I774" s="116">
        <v>18847</v>
      </c>
      <c r="J774" s="117"/>
      <c r="K774" s="1"/>
      <c r="L774" s="1"/>
      <c r="M774" s="1"/>
      <c r="N774" s="1"/>
      <c r="O774" s="1"/>
      <c r="P774" s="1"/>
      <c r="Q774" s="1"/>
      <c r="R774" s="1"/>
      <c r="S774" s="1"/>
    </row>
    <row r="775" spans="1:19" x14ac:dyDescent="0.2">
      <c r="A775" s="1"/>
      <c r="B775" s="115">
        <v>1</v>
      </c>
      <c r="C775" s="33" t="s">
        <v>481</v>
      </c>
      <c r="D775" s="115">
        <v>3</v>
      </c>
      <c r="E775" s="115">
        <v>1983</v>
      </c>
      <c r="F775" s="115">
        <v>1</v>
      </c>
      <c r="G775" s="115">
        <v>0</v>
      </c>
      <c r="H775" s="115">
        <v>0</v>
      </c>
      <c r="I775" s="116">
        <v>16870</v>
      </c>
      <c r="J775" s="117"/>
      <c r="K775" s="1"/>
      <c r="L775" s="1"/>
      <c r="M775" s="1"/>
      <c r="N775" s="1"/>
      <c r="O775" s="1"/>
      <c r="P775" s="1"/>
      <c r="Q775" s="1"/>
      <c r="R775" s="1"/>
      <c r="S775" s="1"/>
    </row>
    <row r="776" spans="1:19" x14ac:dyDescent="0.2">
      <c r="A776" s="1"/>
      <c r="B776" s="115">
        <v>2</v>
      </c>
      <c r="C776" s="33" t="s">
        <v>481</v>
      </c>
      <c r="D776" s="115">
        <v>3</v>
      </c>
      <c r="E776" s="115">
        <v>1983</v>
      </c>
      <c r="F776" s="115">
        <v>1</v>
      </c>
      <c r="G776" s="115">
        <v>0</v>
      </c>
      <c r="H776" s="115">
        <v>0</v>
      </c>
      <c r="I776" s="116">
        <v>16648</v>
      </c>
      <c r="J776" s="117"/>
      <c r="K776" s="1"/>
      <c r="L776" s="1"/>
      <c r="M776" s="1"/>
      <c r="N776" s="1"/>
      <c r="O776" s="1"/>
      <c r="P776" s="1"/>
      <c r="Q776" s="1"/>
      <c r="R776" s="1"/>
      <c r="S776" s="1"/>
    </row>
    <row r="777" spans="1:19" x14ac:dyDescent="0.2">
      <c r="A777" s="1"/>
      <c r="B777" s="115">
        <v>4</v>
      </c>
      <c r="C777" s="33" t="s">
        <v>481</v>
      </c>
      <c r="D777" s="115">
        <v>3</v>
      </c>
      <c r="E777" s="115">
        <v>1983</v>
      </c>
      <c r="F777" s="115">
        <v>1</v>
      </c>
      <c r="G777" s="115">
        <v>0</v>
      </c>
      <c r="H777" s="115">
        <v>0</v>
      </c>
      <c r="I777" s="116">
        <v>18113</v>
      </c>
      <c r="J777" s="117"/>
      <c r="K777" s="1"/>
      <c r="L777" s="1"/>
      <c r="M777" s="1"/>
      <c r="N777" s="1"/>
      <c r="O777" s="1"/>
      <c r="P777" s="1"/>
      <c r="Q777" s="1"/>
      <c r="R777" s="1"/>
      <c r="S777" s="1"/>
    </row>
    <row r="778" spans="1:19" x14ac:dyDescent="0.2">
      <c r="A778" s="1"/>
      <c r="B778" s="115">
        <v>3</v>
      </c>
      <c r="C778" s="33" t="s">
        <v>481</v>
      </c>
      <c r="D778" s="115">
        <v>3</v>
      </c>
      <c r="E778" s="115">
        <v>1983</v>
      </c>
      <c r="F778" s="115">
        <v>1</v>
      </c>
      <c r="G778" s="115">
        <v>0</v>
      </c>
      <c r="H778" s="115">
        <v>0</v>
      </c>
      <c r="I778" s="116">
        <v>16123</v>
      </c>
      <c r="J778" s="117"/>
      <c r="K778" s="1"/>
      <c r="L778" s="1"/>
      <c r="M778" s="1"/>
      <c r="N778" s="1"/>
      <c r="O778" s="1"/>
      <c r="P778" s="1"/>
      <c r="Q778" s="1"/>
      <c r="R778" s="1"/>
      <c r="S778" s="1"/>
    </row>
    <row r="779" spans="1:19" x14ac:dyDescent="0.2">
      <c r="A779" s="1"/>
      <c r="B779" s="115">
        <v>5</v>
      </c>
      <c r="C779" s="33" t="s">
        <v>481</v>
      </c>
      <c r="D779" s="115">
        <v>3</v>
      </c>
      <c r="E779" s="115">
        <v>1983</v>
      </c>
      <c r="F779" s="115">
        <v>1</v>
      </c>
      <c r="G779" s="115">
        <v>0</v>
      </c>
      <c r="H779" s="115">
        <v>0</v>
      </c>
      <c r="I779" s="116">
        <v>16069</v>
      </c>
      <c r="J779" s="117"/>
      <c r="K779" s="1"/>
      <c r="L779" s="1"/>
      <c r="M779" s="1"/>
      <c r="N779" s="1"/>
      <c r="O779" s="1"/>
      <c r="P779" s="1"/>
      <c r="Q779" s="1"/>
      <c r="R779" s="1"/>
      <c r="S779" s="1"/>
    </row>
    <row r="780" spans="1:19" x14ac:dyDescent="0.2">
      <c r="A780" s="1"/>
      <c r="B780" s="115">
        <v>1</v>
      </c>
      <c r="C780" s="33" t="s">
        <v>481</v>
      </c>
      <c r="D780" s="115">
        <v>3</v>
      </c>
      <c r="E780" s="115">
        <v>1983</v>
      </c>
      <c r="F780" s="115">
        <v>1</v>
      </c>
      <c r="G780" s="115">
        <v>0</v>
      </c>
      <c r="H780" s="115">
        <v>0</v>
      </c>
      <c r="I780" s="116">
        <v>21192</v>
      </c>
      <c r="J780" s="117"/>
      <c r="K780" s="1"/>
      <c r="L780" s="1"/>
      <c r="M780" s="1"/>
      <c r="N780" s="1"/>
      <c r="O780" s="1"/>
      <c r="P780" s="1"/>
      <c r="Q780" s="1"/>
      <c r="R780" s="1"/>
      <c r="S780" s="1"/>
    </row>
    <row r="781" spans="1:19" x14ac:dyDescent="0.2">
      <c r="A781" s="1"/>
      <c r="B781" s="115">
        <v>4</v>
      </c>
      <c r="C781" s="33" t="s">
        <v>481</v>
      </c>
      <c r="D781" s="115">
        <v>3</v>
      </c>
      <c r="E781" s="115">
        <v>1983</v>
      </c>
      <c r="F781" s="115">
        <v>1</v>
      </c>
      <c r="G781" s="115">
        <v>0</v>
      </c>
      <c r="H781" s="115">
        <v>0</v>
      </c>
      <c r="I781" s="116">
        <v>21036</v>
      </c>
      <c r="J781" s="117"/>
      <c r="K781" s="1"/>
      <c r="L781" s="1"/>
      <c r="M781" s="1"/>
      <c r="N781" s="1"/>
      <c r="O781" s="1"/>
      <c r="P781" s="1"/>
      <c r="Q781" s="1"/>
      <c r="R781" s="1"/>
      <c r="S781" s="1"/>
    </row>
    <row r="782" spans="1:19" x14ac:dyDescent="0.2">
      <c r="A782" s="1"/>
      <c r="B782" s="115">
        <v>3</v>
      </c>
      <c r="C782" s="33" t="s">
        <v>481</v>
      </c>
      <c r="D782" s="115">
        <v>3</v>
      </c>
      <c r="E782" s="115">
        <v>1983</v>
      </c>
      <c r="F782" s="115">
        <v>1</v>
      </c>
      <c r="G782" s="115">
        <v>0</v>
      </c>
      <c r="H782" s="115">
        <v>0</v>
      </c>
      <c r="I782" s="116">
        <v>24595</v>
      </c>
      <c r="J782" s="117"/>
      <c r="K782" s="1"/>
      <c r="L782" s="1"/>
      <c r="M782" s="1"/>
      <c r="N782" s="1"/>
      <c r="O782" s="1"/>
      <c r="P782" s="1"/>
      <c r="Q782" s="1"/>
      <c r="R782" s="1"/>
      <c r="S782" s="1"/>
    </row>
    <row r="783" spans="1:19" x14ac:dyDescent="0.2">
      <c r="A783" s="1"/>
      <c r="B783" s="115">
        <v>5</v>
      </c>
      <c r="C783" s="33" t="s">
        <v>481</v>
      </c>
      <c r="D783" s="115">
        <v>3</v>
      </c>
      <c r="E783" s="115">
        <v>1983</v>
      </c>
      <c r="F783" s="115">
        <v>1</v>
      </c>
      <c r="G783" s="115">
        <v>0</v>
      </c>
      <c r="H783" s="115">
        <v>0</v>
      </c>
      <c r="I783" s="116">
        <v>24047</v>
      </c>
      <c r="J783" s="117"/>
      <c r="K783" s="1"/>
      <c r="L783" s="1"/>
      <c r="M783" s="1"/>
      <c r="N783" s="1"/>
      <c r="O783" s="1"/>
      <c r="P783" s="1"/>
      <c r="Q783" s="1"/>
      <c r="R783" s="1"/>
      <c r="S783" s="1"/>
    </row>
    <row r="784" spans="1:19" x14ac:dyDescent="0.2">
      <c r="A784" s="1"/>
      <c r="B784" s="115">
        <v>6</v>
      </c>
      <c r="C784" s="33" t="s">
        <v>449</v>
      </c>
      <c r="D784" s="115">
        <v>4</v>
      </c>
      <c r="E784" s="115">
        <v>1983</v>
      </c>
      <c r="F784" s="115">
        <v>2</v>
      </c>
      <c r="G784" s="115">
        <v>0</v>
      </c>
      <c r="H784" s="115">
        <v>0</v>
      </c>
      <c r="I784" s="116">
        <v>29919</v>
      </c>
      <c r="J784" s="117"/>
      <c r="K784" s="1"/>
      <c r="L784" s="1"/>
      <c r="M784" s="1"/>
      <c r="N784" s="1"/>
      <c r="O784" s="1"/>
      <c r="P784" s="1"/>
      <c r="Q784" s="1"/>
      <c r="R784" s="1"/>
      <c r="S784" s="1"/>
    </row>
    <row r="785" spans="1:19" x14ac:dyDescent="0.2">
      <c r="A785" s="1"/>
      <c r="B785" s="115">
        <v>1</v>
      </c>
      <c r="C785" s="33" t="s">
        <v>449</v>
      </c>
      <c r="D785" s="115">
        <v>4</v>
      </c>
      <c r="E785" s="115">
        <v>1983</v>
      </c>
      <c r="F785" s="115">
        <v>2</v>
      </c>
      <c r="G785" s="115">
        <v>0</v>
      </c>
      <c r="H785" s="115">
        <v>0</v>
      </c>
      <c r="I785" s="116">
        <v>30763</v>
      </c>
      <c r="J785" s="117"/>
      <c r="K785" s="1"/>
      <c r="L785" s="1"/>
      <c r="M785" s="1"/>
      <c r="N785" s="1"/>
      <c r="O785" s="1"/>
      <c r="P785" s="1"/>
      <c r="Q785" s="1"/>
      <c r="R785" s="1"/>
      <c r="S785" s="1"/>
    </row>
    <row r="786" spans="1:19" x14ac:dyDescent="0.2">
      <c r="A786" s="1"/>
      <c r="B786" s="115">
        <v>4</v>
      </c>
      <c r="C786" s="33" t="s">
        <v>449</v>
      </c>
      <c r="D786" s="115">
        <v>4</v>
      </c>
      <c r="E786" s="115">
        <v>1983</v>
      </c>
      <c r="F786" s="115">
        <v>2</v>
      </c>
      <c r="G786" s="115">
        <v>0</v>
      </c>
      <c r="H786" s="115">
        <v>0</v>
      </c>
      <c r="I786" s="116">
        <v>29016</v>
      </c>
      <c r="J786" s="117"/>
      <c r="K786" s="1"/>
      <c r="L786" s="1"/>
      <c r="M786" s="1"/>
      <c r="N786" s="1"/>
      <c r="O786" s="1"/>
      <c r="P786" s="1"/>
      <c r="Q786" s="1"/>
      <c r="R786" s="1"/>
      <c r="S786" s="1"/>
    </row>
    <row r="787" spans="1:19" x14ac:dyDescent="0.2">
      <c r="A787" s="1"/>
      <c r="B787" s="115">
        <v>3</v>
      </c>
      <c r="C787" s="33" t="s">
        <v>449</v>
      </c>
      <c r="D787" s="115">
        <v>4</v>
      </c>
      <c r="E787" s="115">
        <v>1983</v>
      </c>
      <c r="F787" s="115">
        <v>2</v>
      </c>
      <c r="G787" s="115">
        <v>0</v>
      </c>
      <c r="H787" s="115">
        <v>0</v>
      </c>
      <c r="I787" s="116">
        <v>28011</v>
      </c>
      <c r="J787" s="117"/>
      <c r="K787" s="1"/>
      <c r="L787" s="1"/>
      <c r="M787" s="1"/>
      <c r="N787" s="1"/>
      <c r="O787" s="1"/>
      <c r="P787" s="1"/>
      <c r="Q787" s="1"/>
      <c r="R787" s="1"/>
      <c r="S787" s="1"/>
    </row>
    <row r="788" spans="1:19" x14ac:dyDescent="0.2">
      <c r="A788" s="1"/>
      <c r="B788" s="115">
        <v>5</v>
      </c>
      <c r="C788" s="33" t="s">
        <v>449</v>
      </c>
      <c r="D788" s="115">
        <v>4</v>
      </c>
      <c r="E788" s="115">
        <v>1983</v>
      </c>
      <c r="F788" s="115">
        <v>2</v>
      </c>
      <c r="G788" s="115">
        <v>0</v>
      </c>
      <c r="H788" s="115">
        <v>0</v>
      </c>
      <c r="I788" s="116">
        <v>30772</v>
      </c>
      <c r="J788" s="117"/>
      <c r="K788" s="1"/>
      <c r="L788" s="1"/>
      <c r="M788" s="1"/>
      <c r="N788" s="1"/>
      <c r="O788" s="1"/>
      <c r="P788" s="1"/>
      <c r="Q788" s="1"/>
      <c r="R788" s="1"/>
      <c r="S788" s="1"/>
    </row>
    <row r="789" spans="1:19" x14ac:dyDescent="0.2">
      <c r="A789" s="1"/>
      <c r="B789" s="115">
        <v>6</v>
      </c>
      <c r="C789" s="33" t="s">
        <v>483</v>
      </c>
      <c r="D789" s="115">
        <v>4</v>
      </c>
      <c r="E789" s="115">
        <v>1983</v>
      </c>
      <c r="F789" s="115">
        <v>1</v>
      </c>
      <c r="G789" s="115">
        <v>0</v>
      </c>
      <c r="H789" s="115">
        <v>0</v>
      </c>
      <c r="I789" s="116">
        <v>21126</v>
      </c>
      <c r="J789" s="117"/>
      <c r="K789" s="1"/>
      <c r="L789" s="1"/>
      <c r="M789" s="1"/>
      <c r="N789" s="1"/>
      <c r="O789" s="1"/>
      <c r="P789" s="1"/>
      <c r="Q789" s="1"/>
      <c r="R789" s="1"/>
      <c r="S789" s="1"/>
    </row>
    <row r="790" spans="1:19" x14ac:dyDescent="0.2">
      <c r="A790" s="1"/>
      <c r="B790" s="115">
        <v>1</v>
      </c>
      <c r="C790" s="33" t="s">
        <v>483</v>
      </c>
      <c r="D790" s="115">
        <v>4</v>
      </c>
      <c r="E790" s="115">
        <v>1983</v>
      </c>
      <c r="F790" s="115">
        <v>1</v>
      </c>
      <c r="G790" s="115">
        <v>0</v>
      </c>
      <c r="H790" s="115">
        <v>0</v>
      </c>
      <c r="I790" s="116">
        <v>21953</v>
      </c>
      <c r="J790" s="117"/>
      <c r="K790" s="1"/>
      <c r="L790" s="1"/>
      <c r="M790" s="1"/>
      <c r="N790" s="1"/>
      <c r="O790" s="1"/>
      <c r="P790" s="1"/>
      <c r="Q790" s="1"/>
      <c r="R790" s="1"/>
      <c r="S790" s="1"/>
    </row>
    <row r="791" spans="1:19" x14ac:dyDescent="0.2">
      <c r="A791" s="1"/>
      <c r="B791" s="115">
        <v>4</v>
      </c>
      <c r="C791" s="33" t="s">
        <v>483</v>
      </c>
      <c r="D791" s="115">
        <v>4</v>
      </c>
      <c r="E791" s="115">
        <v>1983</v>
      </c>
      <c r="F791" s="115">
        <v>1</v>
      </c>
      <c r="G791" s="115">
        <v>0</v>
      </c>
      <c r="H791" s="115">
        <v>0</v>
      </c>
      <c r="I791" s="116">
        <v>18572</v>
      </c>
      <c r="J791" s="117"/>
      <c r="K791" s="1"/>
      <c r="L791" s="1"/>
      <c r="M791" s="1"/>
      <c r="N791" s="1"/>
      <c r="O791" s="1"/>
      <c r="P791" s="1"/>
      <c r="Q791" s="1"/>
      <c r="R791" s="1"/>
      <c r="S791" s="1"/>
    </row>
    <row r="792" spans="1:19" x14ac:dyDescent="0.2">
      <c r="A792" s="1"/>
      <c r="B792" s="115">
        <v>3</v>
      </c>
      <c r="C792" s="33" t="s">
        <v>483</v>
      </c>
      <c r="D792" s="115">
        <v>4</v>
      </c>
      <c r="E792" s="115">
        <v>1983</v>
      </c>
      <c r="F792" s="115">
        <v>1</v>
      </c>
      <c r="G792" s="115">
        <v>0</v>
      </c>
      <c r="H792" s="115">
        <v>0</v>
      </c>
      <c r="I792" s="116">
        <v>21396</v>
      </c>
      <c r="J792" s="117"/>
      <c r="K792" s="1"/>
      <c r="L792" s="1"/>
      <c r="M792" s="1"/>
      <c r="N792" s="1"/>
      <c r="O792" s="1"/>
      <c r="P792" s="1"/>
      <c r="Q792" s="1"/>
      <c r="R792" s="1"/>
      <c r="S792" s="1"/>
    </row>
    <row r="793" spans="1:19" x14ac:dyDescent="0.2">
      <c r="A793" s="1"/>
      <c r="B793" s="115">
        <v>5</v>
      </c>
      <c r="C793" s="33" t="s">
        <v>483</v>
      </c>
      <c r="D793" s="115">
        <v>4</v>
      </c>
      <c r="E793" s="115">
        <v>1983</v>
      </c>
      <c r="F793" s="115">
        <v>1</v>
      </c>
      <c r="G793" s="115">
        <v>0</v>
      </c>
      <c r="H793" s="115">
        <v>0</v>
      </c>
      <c r="I793" s="116">
        <v>20876</v>
      </c>
      <c r="J793" s="117"/>
      <c r="K793" s="1"/>
      <c r="L793" s="1"/>
      <c r="M793" s="1"/>
      <c r="N793" s="1"/>
      <c r="O793" s="1"/>
      <c r="P793" s="1"/>
      <c r="Q793" s="1"/>
      <c r="R793" s="1"/>
      <c r="S793" s="1"/>
    </row>
    <row r="794" spans="1:19" x14ac:dyDescent="0.2">
      <c r="A794" s="1"/>
      <c r="B794" s="115">
        <v>6</v>
      </c>
      <c r="C794" s="33" t="s">
        <v>447</v>
      </c>
      <c r="D794" s="115">
        <v>4</v>
      </c>
      <c r="E794" s="115">
        <v>1983</v>
      </c>
      <c r="F794" s="115">
        <v>1</v>
      </c>
      <c r="G794" s="115">
        <v>7</v>
      </c>
      <c r="H794" s="115">
        <v>0</v>
      </c>
      <c r="I794" s="116">
        <v>187458</v>
      </c>
      <c r="J794" s="117"/>
      <c r="K794" s="1"/>
      <c r="L794" s="1"/>
      <c r="M794" s="1"/>
      <c r="N794" s="1"/>
      <c r="O794" s="1"/>
      <c r="P794" s="1"/>
      <c r="Q794" s="1"/>
      <c r="R794" s="1"/>
      <c r="S794" s="1"/>
    </row>
    <row r="795" spans="1:19" x14ac:dyDescent="0.2">
      <c r="A795" s="1"/>
      <c r="B795" s="115">
        <v>1</v>
      </c>
      <c r="C795" s="33" t="s">
        <v>447</v>
      </c>
      <c r="D795" s="115">
        <v>4</v>
      </c>
      <c r="E795" s="115">
        <v>1983</v>
      </c>
      <c r="F795" s="115">
        <v>1</v>
      </c>
      <c r="G795" s="115">
        <v>6</v>
      </c>
      <c r="H795" s="115">
        <v>0</v>
      </c>
      <c r="I795" s="116">
        <v>169332</v>
      </c>
      <c r="J795" s="117"/>
      <c r="K795" s="1"/>
      <c r="L795" s="1"/>
      <c r="M795" s="1"/>
      <c r="N795" s="1"/>
      <c r="O795" s="1"/>
      <c r="P795" s="1"/>
      <c r="Q795" s="1"/>
      <c r="R795" s="1"/>
      <c r="S795" s="1"/>
    </row>
    <row r="796" spans="1:19" x14ac:dyDescent="0.2">
      <c r="A796" s="1"/>
      <c r="B796" s="115">
        <v>2</v>
      </c>
      <c r="C796" s="33" t="s">
        <v>447</v>
      </c>
      <c r="D796" s="115">
        <v>4</v>
      </c>
      <c r="E796" s="115">
        <v>1983</v>
      </c>
      <c r="F796" s="115">
        <v>1</v>
      </c>
      <c r="G796" s="115">
        <v>6</v>
      </c>
      <c r="H796" s="115">
        <v>0</v>
      </c>
      <c r="I796" s="116">
        <v>156720</v>
      </c>
      <c r="J796" s="117"/>
      <c r="K796" s="1"/>
      <c r="L796" s="1"/>
      <c r="M796" s="1"/>
      <c r="N796" s="1"/>
      <c r="O796" s="1"/>
      <c r="P796" s="1"/>
      <c r="Q796" s="1"/>
      <c r="R796" s="1"/>
      <c r="S796" s="1"/>
    </row>
    <row r="797" spans="1:19" x14ac:dyDescent="0.2">
      <c r="A797" s="1"/>
      <c r="B797" s="115">
        <v>4</v>
      </c>
      <c r="C797" s="33" t="s">
        <v>447</v>
      </c>
      <c r="D797" s="115">
        <v>4</v>
      </c>
      <c r="E797" s="115">
        <v>1983</v>
      </c>
      <c r="F797" s="115">
        <v>1</v>
      </c>
      <c r="G797" s="115">
        <v>7</v>
      </c>
      <c r="H797" s="115">
        <v>0</v>
      </c>
      <c r="I797" s="116">
        <v>185028</v>
      </c>
      <c r="J797" s="117"/>
      <c r="K797" s="1"/>
      <c r="L797" s="1"/>
      <c r="M797" s="1"/>
      <c r="N797" s="1"/>
      <c r="O797" s="1"/>
      <c r="P797" s="1"/>
      <c r="Q797" s="1"/>
      <c r="R797" s="1"/>
      <c r="S797" s="1"/>
    </row>
    <row r="798" spans="1:19" x14ac:dyDescent="0.2">
      <c r="A798" s="1"/>
      <c r="B798" s="115">
        <v>3</v>
      </c>
      <c r="C798" s="33" t="s">
        <v>447</v>
      </c>
      <c r="D798" s="115">
        <v>4</v>
      </c>
      <c r="E798" s="115">
        <v>1983</v>
      </c>
      <c r="F798" s="115">
        <v>1</v>
      </c>
      <c r="G798" s="115">
        <v>7</v>
      </c>
      <c r="H798" s="115">
        <v>0</v>
      </c>
      <c r="I798" s="116">
        <v>183426</v>
      </c>
      <c r="J798" s="117"/>
      <c r="K798" s="1"/>
      <c r="L798" s="1"/>
      <c r="M798" s="1"/>
      <c r="N798" s="1"/>
      <c r="O798" s="1"/>
      <c r="P798" s="1"/>
      <c r="Q798" s="1"/>
      <c r="R798" s="1"/>
      <c r="S798" s="1"/>
    </row>
    <row r="799" spans="1:19" x14ac:dyDescent="0.2">
      <c r="A799" s="1"/>
      <c r="B799" s="115">
        <v>5</v>
      </c>
      <c r="C799" s="33" t="s">
        <v>447</v>
      </c>
      <c r="D799" s="115">
        <v>4</v>
      </c>
      <c r="E799" s="115">
        <v>1983</v>
      </c>
      <c r="F799" s="115">
        <v>1</v>
      </c>
      <c r="G799" s="115">
        <v>7</v>
      </c>
      <c r="H799" s="115">
        <v>0</v>
      </c>
      <c r="I799" s="116">
        <v>185321</v>
      </c>
      <c r="J799" s="117"/>
      <c r="K799" s="1"/>
      <c r="L799" s="1"/>
      <c r="M799" s="1"/>
      <c r="N799" s="1"/>
      <c r="O799" s="1"/>
      <c r="P799" s="1"/>
      <c r="Q799" s="1"/>
      <c r="R799" s="1"/>
      <c r="S799" s="1"/>
    </row>
    <row r="800" spans="1:19" x14ac:dyDescent="0.2">
      <c r="A800" s="1"/>
      <c r="B800" s="115">
        <v>4</v>
      </c>
      <c r="C800" s="33" t="s">
        <v>449</v>
      </c>
      <c r="D800" s="115">
        <v>4</v>
      </c>
      <c r="E800" s="115">
        <v>1983</v>
      </c>
      <c r="F800" s="115">
        <v>1</v>
      </c>
      <c r="G800" s="115">
        <v>0</v>
      </c>
      <c r="H800" s="115">
        <v>0</v>
      </c>
      <c r="I800" s="116">
        <v>45067</v>
      </c>
      <c r="J800" s="117"/>
      <c r="K800" s="1"/>
      <c r="L800" s="1"/>
      <c r="M800" s="1"/>
      <c r="N800" s="1"/>
      <c r="O800" s="1"/>
      <c r="P800" s="1"/>
      <c r="Q800" s="1"/>
      <c r="R800" s="1"/>
      <c r="S800" s="1"/>
    </row>
    <row r="801" spans="1:19" x14ac:dyDescent="0.2">
      <c r="A801" s="1"/>
      <c r="B801" s="115">
        <v>3</v>
      </c>
      <c r="C801" s="33" t="s">
        <v>449</v>
      </c>
      <c r="D801" s="115">
        <v>4</v>
      </c>
      <c r="E801" s="115">
        <v>1983</v>
      </c>
      <c r="F801" s="115">
        <v>1</v>
      </c>
      <c r="G801" s="115">
        <v>0</v>
      </c>
      <c r="H801" s="115">
        <v>0</v>
      </c>
      <c r="I801" s="116">
        <v>44948</v>
      </c>
      <c r="J801" s="117"/>
      <c r="K801" s="1"/>
      <c r="L801" s="1"/>
      <c r="M801" s="1"/>
      <c r="N801" s="1"/>
      <c r="O801" s="1"/>
      <c r="P801" s="1"/>
      <c r="Q801" s="1"/>
      <c r="R801" s="1"/>
      <c r="S801" s="1"/>
    </row>
    <row r="802" spans="1:19" x14ac:dyDescent="0.2">
      <c r="A802" s="1"/>
      <c r="B802" s="115">
        <v>5</v>
      </c>
      <c r="C802" s="33" t="s">
        <v>449</v>
      </c>
      <c r="D802" s="115">
        <v>4</v>
      </c>
      <c r="E802" s="115">
        <v>1983</v>
      </c>
      <c r="F802" s="115">
        <v>1</v>
      </c>
      <c r="G802" s="115">
        <v>0</v>
      </c>
      <c r="H802" s="115">
        <v>0</v>
      </c>
      <c r="I802" s="116">
        <v>46885</v>
      </c>
      <c r="J802" s="117"/>
      <c r="K802" s="1"/>
      <c r="L802" s="1"/>
      <c r="M802" s="1"/>
      <c r="N802" s="1"/>
      <c r="O802" s="1"/>
      <c r="P802" s="1"/>
      <c r="Q802" s="1"/>
      <c r="R802" s="1"/>
      <c r="S802" s="1"/>
    </row>
    <row r="803" spans="1:19" x14ac:dyDescent="0.2">
      <c r="A803" s="1"/>
      <c r="B803" s="115">
        <v>6</v>
      </c>
      <c r="C803" s="33" t="s">
        <v>447</v>
      </c>
      <c r="D803" s="115">
        <v>4</v>
      </c>
      <c r="E803" s="115">
        <v>1983</v>
      </c>
      <c r="F803" s="115">
        <v>2</v>
      </c>
      <c r="G803" s="115">
        <v>1</v>
      </c>
      <c r="H803" s="115">
        <v>0</v>
      </c>
      <c r="I803" s="116">
        <v>18892</v>
      </c>
      <c r="J803" s="117"/>
      <c r="K803" s="1"/>
      <c r="L803" s="1"/>
      <c r="M803" s="1"/>
      <c r="N803" s="1"/>
      <c r="O803" s="1"/>
      <c r="P803" s="1"/>
      <c r="Q803" s="1"/>
      <c r="R803" s="1"/>
      <c r="S803" s="1"/>
    </row>
    <row r="804" spans="1:19" x14ac:dyDescent="0.2">
      <c r="A804" s="1"/>
      <c r="B804" s="115">
        <v>1</v>
      </c>
      <c r="C804" s="33" t="s">
        <v>447</v>
      </c>
      <c r="D804" s="115">
        <v>4</v>
      </c>
      <c r="E804" s="115">
        <v>1983</v>
      </c>
      <c r="F804" s="115">
        <v>2</v>
      </c>
      <c r="G804" s="115">
        <v>2</v>
      </c>
      <c r="H804" s="115">
        <v>0</v>
      </c>
      <c r="I804" s="116">
        <v>17235</v>
      </c>
      <c r="J804" s="117"/>
      <c r="K804" s="1"/>
      <c r="L804" s="1"/>
      <c r="M804" s="1"/>
      <c r="N804" s="1"/>
      <c r="O804" s="1"/>
      <c r="P804" s="1"/>
      <c r="Q804" s="1"/>
      <c r="R804" s="1"/>
      <c r="S804" s="1"/>
    </row>
    <row r="805" spans="1:19" x14ac:dyDescent="0.2">
      <c r="A805" s="1"/>
      <c r="B805" s="115">
        <v>2</v>
      </c>
      <c r="C805" s="33" t="s">
        <v>447</v>
      </c>
      <c r="D805" s="115">
        <v>4</v>
      </c>
      <c r="E805" s="115">
        <v>1983</v>
      </c>
      <c r="F805" s="115">
        <v>2</v>
      </c>
      <c r="G805" s="115">
        <v>1</v>
      </c>
      <c r="H805" s="115">
        <v>0</v>
      </c>
      <c r="I805" s="116">
        <v>18935</v>
      </c>
      <c r="J805" s="117"/>
      <c r="K805" s="1"/>
      <c r="L805" s="1"/>
      <c r="M805" s="1"/>
      <c r="N805" s="1"/>
      <c r="O805" s="1"/>
      <c r="P805" s="1"/>
      <c r="Q805" s="1"/>
      <c r="R805" s="1"/>
      <c r="S805" s="1"/>
    </row>
    <row r="806" spans="1:19" x14ac:dyDescent="0.2">
      <c r="A806" s="1"/>
      <c r="B806" s="115">
        <v>4</v>
      </c>
      <c r="C806" s="33" t="s">
        <v>447</v>
      </c>
      <c r="D806" s="115">
        <v>4</v>
      </c>
      <c r="E806" s="115">
        <v>1983</v>
      </c>
      <c r="F806" s="115">
        <v>2</v>
      </c>
      <c r="G806" s="115">
        <v>0</v>
      </c>
      <c r="H806" s="115">
        <v>0</v>
      </c>
      <c r="I806" s="116">
        <v>15980</v>
      </c>
      <c r="J806" s="117"/>
      <c r="K806" s="1"/>
      <c r="L806" s="1"/>
      <c r="M806" s="1"/>
      <c r="N806" s="1"/>
      <c r="O806" s="1"/>
      <c r="P806" s="1"/>
      <c r="Q806" s="1"/>
      <c r="R806" s="1"/>
      <c r="S806" s="1"/>
    </row>
    <row r="807" spans="1:19" x14ac:dyDescent="0.2">
      <c r="A807" s="1"/>
      <c r="B807" s="115">
        <v>3</v>
      </c>
      <c r="C807" s="33" t="s">
        <v>447</v>
      </c>
      <c r="D807" s="115">
        <v>4</v>
      </c>
      <c r="E807" s="115">
        <v>1983</v>
      </c>
      <c r="F807" s="115">
        <v>2</v>
      </c>
      <c r="G807" s="115">
        <v>2</v>
      </c>
      <c r="H807" s="115">
        <v>0</v>
      </c>
      <c r="I807" s="116">
        <v>17307</v>
      </c>
      <c r="J807" s="117"/>
      <c r="K807" s="1"/>
      <c r="L807" s="1"/>
      <c r="M807" s="1"/>
      <c r="N807" s="1"/>
      <c r="O807" s="1"/>
      <c r="P807" s="1"/>
      <c r="Q807" s="1"/>
      <c r="R807" s="1"/>
      <c r="S807" s="1"/>
    </row>
    <row r="808" spans="1:19" x14ac:dyDescent="0.2">
      <c r="A808" s="1"/>
      <c r="B808" s="115">
        <v>5</v>
      </c>
      <c r="C808" s="33" t="s">
        <v>447</v>
      </c>
      <c r="D808" s="115">
        <v>4</v>
      </c>
      <c r="E808" s="115">
        <v>1983</v>
      </c>
      <c r="F808" s="115">
        <v>2</v>
      </c>
      <c r="G808" s="115">
        <v>3</v>
      </c>
      <c r="H808" s="115">
        <v>0</v>
      </c>
      <c r="I808" s="116">
        <v>15678</v>
      </c>
      <c r="J808" s="117"/>
      <c r="K808" s="1"/>
      <c r="L808" s="1"/>
      <c r="M808" s="1"/>
      <c r="N808" s="1"/>
      <c r="O808" s="1"/>
      <c r="P808" s="1"/>
      <c r="Q808" s="1"/>
      <c r="R808" s="1"/>
      <c r="S808" s="1"/>
    </row>
    <row r="809" spans="1:19" x14ac:dyDescent="0.2">
      <c r="A809" s="1"/>
      <c r="B809" s="115">
        <v>1</v>
      </c>
      <c r="C809" s="33" t="s">
        <v>465</v>
      </c>
      <c r="D809" s="115">
        <v>2</v>
      </c>
      <c r="E809" s="115">
        <v>1989</v>
      </c>
      <c r="F809" s="115">
        <v>1</v>
      </c>
      <c r="G809" s="115">
        <v>0</v>
      </c>
      <c r="H809" s="115">
        <v>0</v>
      </c>
      <c r="I809" s="116">
        <v>802031</v>
      </c>
      <c r="J809" s="117"/>
      <c r="K809" s="1"/>
      <c r="L809" s="1"/>
      <c r="M809" s="1"/>
      <c r="N809" s="1"/>
      <c r="O809" s="1"/>
      <c r="P809" s="1"/>
      <c r="Q809" s="1"/>
      <c r="R809" s="1"/>
      <c r="S809" s="1"/>
    </row>
    <row r="810" spans="1:19" x14ac:dyDescent="0.2">
      <c r="A810" s="1"/>
      <c r="B810" s="115">
        <v>1</v>
      </c>
      <c r="C810" s="33" t="s">
        <v>465</v>
      </c>
      <c r="D810" s="115">
        <v>2</v>
      </c>
      <c r="E810" s="115">
        <v>1989</v>
      </c>
      <c r="F810" s="115">
        <v>1</v>
      </c>
      <c r="G810" s="115">
        <v>0</v>
      </c>
      <c r="H810" s="115">
        <v>0</v>
      </c>
      <c r="I810" s="116">
        <v>8027452</v>
      </c>
      <c r="J810" s="117"/>
      <c r="K810" s="1"/>
      <c r="L810" s="1"/>
      <c r="M810" s="1"/>
      <c r="N810" s="1"/>
      <c r="O810" s="1"/>
      <c r="P810" s="1"/>
      <c r="Q810" s="1"/>
      <c r="R810" s="1"/>
      <c r="S810" s="1"/>
    </row>
    <row r="811" spans="1:19" x14ac:dyDescent="0.2">
      <c r="A811" s="1"/>
      <c r="B811" s="115">
        <v>6</v>
      </c>
      <c r="C811" s="33" t="s">
        <v>447</v>
      </c>
      <c r="D811" s="115">
        <v>2</v>
      </c>
      <c r="E811" s="115">
        <v>1989</v>
      </c>
      <c r="F811" s="115">
        <v>1</v>
      </c>
      <c r="G811" s="115">
        <v>0</v>
      </c>
      <c r="H811" s="115">
        <v>0</v>
      </c>
      <c r="I811" s="116">
        <v>42083</v>
      </c>
      <c r="J811" s="117"/>
      <c r="K811" s="1"/>
      <c r="L811" s="1"/>
      <c r="M811" s="1"/>
      <c r="N811" s="1"/>
      <c r="O811" s="1"/>
      <c r="P811" s="1"/>
      <c r="Q811" s="1"/>
      <c r="R811" s="1"/>
      <c r="S811" s="1"/>
    </row>
    <row r="812" spans="1:19" x14ac:dyDescent="0.2">
      <c r="A812" s="1"/>
      <c r="B812" s="115">
        <v>1</v>
      </c>
      <c r="C812" s="33" t="s">
        <v>447</v>
      </c>
      <c r="D812" s="115">
        <v>2</v>
      </c>
      <c r="E812" s="115">
        <v>1989</v>
      </c>
      <c r="F812" s="115">
        <v>1</v>
      </c>
      <c r="G812" s="115">
        <v>0</v>
      </c>
      <c r="H812" s="115">
        <v>0</v>
      </c>
      <c r="I812" s="116">
        <v>45069</v>
      </c>
      <c r="J812" s="117"/>
      <c r="K812" s="1"/>
      <c r="L812" s="1"/>
      <c r="M812" s="1"/>
      <c r="N812" s="1"/>
      <c r="O812" s="1"/>
      <c r="P812" s="1"/>
      <c r="Q812" s="1"/>
      <c r="R812" s="1"/>
      <c r="S812" s="1"/>
    </row>
    <row r="813" spans="1:19" x14ac:dyDescent="0.2">
      <c r="A813" s="1"/>
      <c r="B813" s="115">
        <v>5</v>
      </c>
      <c r="C813" s="33" t="s">
        <v>449</v>
      </c>
      <c r="D813" s="115">
        <v>2</v>
      </c>
      <c r="E813" s="115">
        <v>1989</v>
      </c>
      <c r="F813" s="115">
        <v>1</v>
      </c>
      <c r="G813" s="115">
        <v>0</v>
      </c>
      <c r="H813" s="115">
        <v>0</v>
      </c>
      <c r="I813" s="116">
        <v>754079</v>
      </c>
      <c r="J813" s="117"/>
      <c r="K813" s="1"/>
      <c r="L813" s="1"/>
      <c r="M813" s="1"/>
      <c r="N813" s="1"/>
      <c r="O813" s="1"/>
      <c r="P813" s="1"/>
      <c r="Q813" s="1"/>
      <c r="R813" s="1"/>
      <c r="S813" s="1"/>
    </row>
    <row r="814" spans="1:19" x14ac:dyDescent="0.2">
      <c r="A814" s="1"/>
      <c r="B814" s="115">
        <v>4</v>
      </c>
      <c r="C814" s="33" t="s">
        <v>449</v>
      </c>
      <c r="D814" s="115">
        <v>2</v>
      </c>
      <c r="E814" s="115">
        <v>1989</v>
      </c>
      <c r="F814" s="115">
        <v>1</v>
      </c>
      <c r="G814" s="115">
        <v>0</v>
      </c>
      <c r="H814" s="115">
        <v>0</v>
      </c>
      <c r="I814" s="116">
        <v>751543</v>
      </c>
      <c r="J814" s="117"/>
      <c r="K814" s="1"/>
      <c r="L814" s="1"/>
      <c r="M814" s="1"/>
      <c r="N814" s="1"/>
      <c r="O814" s="1"/>
      <c r="P814" s="1"/>
      <c r="Q814" s="1"/>
      <c r="R814" s="1"/>
      <c r="S814" s="1"/>
    </row>
    <row r="815" spans="1:19" x14ac:dyDescent="0.2">
      <c r="A815" s="1"/>
      <c r="B815" s="115">
        <v>1</v>
      </c>
      <c r="C815" s="33" t="s">
        <v>447</v>
      </c>
      <c r="D815" s="115">
        <v>2</v>
      </c>
      <c r="E815" s="115">
        <v>1989</v>
      </c>
      <c r="F815" s="115">
        <v>1</v>
      </c>
      <c r="G815" s="115">
        <v>0</v>
      </c>
      <c r="H815" s="115">
        <v>0</v>
      </c>
      <c r="I815" s="116">
        <v>0</v>
      </c>
      <c r="J815" s="117"/>
      <c r="K815" s="1"/>
      <c r="L815" s="1"/>
      <c r="M815" s="1"/>
      <c r="N815" s="1"/>
      <c r="O815" s="1"/>
      <c r="P815" s="1"/>
      <c r="Q815" s="1"/>
      <c r="R815" s="1"/>
      <c r="S815" s="1"/>
    </row>
    <row r="816" spans="1:19" x14ac:dyDescent="0.2">
      <c r="A816" s="1"/>
      <c r="B816" s="115">
        <v>1</v>
      </c>
      <c r="C816" s="33" t="s">
        <v>449</v>
      </c>
      <c r="D816" s="115">
        <v>2</v>
      </c>
      <c r="E816" s="115">
        <v>1989</v>
      </c>
      <c r="F816" s="115">
        <v>1</v>
      </c>
      <c r="G816" s="115">
        <v>0</v>
      </c>
      <c r="H816" s="115">
        <v>0</v>
      </c>
      <c r="I816" s="116">
        <v>864013</v>
      </c>
      <c r="J816" s="117"/>
      <c r="K816" s="1"/>
      <c r="L816" s="1"/>
      <c r="M816" s="1"/>
      <c r="N816" s="1"/>
      <c r="O816" s="1"/>
      <c r="P816" s="1"/>
      <c r="Q816" s="1"/>
      <c r="R816" s="1"/>
      <c r="S816" s="1"/>
    </row>
    <row r="817" spans="1:19" x14ac:dyDescent="0.2">
      <c r="A817" s="1"/>
      <c r="B817" s="115">
        <v>1</v>
      </c>
      <c r="C817" s="33" t="s">
        <v>449</v>
      </c>
      <c r="D817" s="115">
        <v>2</v>
      </c>
      <c r="E817" s="115">
        <v>1989</v>
      </c>
      <c r="F817" s="115">
        <v>1</v>
      </c>
      <c r="G817" s="115">
        <v>0</v>
      </c>
      <c r="H817" s="115">
        <v>0</v>
      </c>
      <c r="I817" s="116">
        <v>743696</v>
      </c>
      <c r="J817" s="117"/>
      <c r="K817" s="1"/>
      <c r="L817" s="1"/>
      <c r="M817" s="1"/>
      <c r="N817" s="1"/>
      <c r="O817" s="1"/>
      <c r="P817" s="1"/>
      <c r="Q817" s="1"/>
      <c r="R817" s="1"/>
      <c r="S817" s="1"/>
    </row>
    <row r="818" spans="1:19" x14ac:dyDescent="0.2">
      <c r="A818" s="1"/>
      <c r="B818" s="115">
        <v>4</v>
      </c>
      <c r="C818" s="33" t="s">
        <v>449</v>
      </c>
      <c r="D818" s="115">
        <v>2</v>
      </c>
      <c r="E818" s="115">
        <v>1989</v>
      </c>
      <c r="F818" s="115">
        <v>1</v>
      </c>
      <c r="G818" s="115">
        <v>0</v>
      </c>
      <c r="H818" s="115">
        <v>12</v>
      </c>
      <c r="I818" s="116">
        <v>7997334</v>
      </c>
      <c r="J818" s="117"/>
      <c r="K818" s="1"/>
      <c r="L818" s="1"/>
      <c r="M818" s="1"/>
      <c r="N818" s="1"/>
      <c r="O818" s="1"/>
      <c r="P818" s="1"/>
      <c r="Q818" s="1"/>
      <c r="R818" s="1"/>
      <c r="S818" s="1"/>
    </row>
    <row r="819" spans="1:19" x14ac:dyDescent="0.2">
      <c r="A819" s="1"/>
      <c r="B819" s="115">
        <v>4</v>
      </c>
      <c r="C819" s="33" t="s">
        <v>449</v>
      </c>
      <c r="D819" s="115">
        <v>2</v>
      </c>
      <c r="E819" s="115">
        <v>1989</v>
      </c>
      <c r="F819" s="115">
        <v>1</v>
      </c>
      <c r="G819" s="115">
        <v>0</v>
      </c>
      <c r="H819" s="115">
        <v>0</v>
      </c>
      <c r="I819" s="116">
        <v>797989</v>
      </c>
      <c r="J819" s="117"/>
      <c r="K819" s="1"/>
      <c r="L819" s="1"/>
      <c r="M819" s="1"/>
      <c r="N819" s="1"/>
      <c r="O819" s="1"/>
      <c r="P819" s="1"/>
      <c r="Q819" s="1"/>
      <c r="R819" s="1"/>
      <c r="S819" s="1"/>
    </row>
    <row r="820" spans="1:19" x14ac:dyDescent="0.2">
      <c r="A820" s="1"/>
      <c r="B820" s="115">
        <v>3</v>
      </c>
      <c r="C820" s="33" t="s">
        <v>449</v>
      </c>
      <c r="D820" s="115">
        <v>2</v>
      </c>
      <c r="E820" s="115">
        <v>1989</v>
      </c>
      <c r="F820" s="115">
        <v>1</v>
      </c>
      <c r="G820" s="115">
        <v>11</v>
      </c>
      <c r="H820" s="115">
        <v>0</v>
      </c>
      <c r="I820" s="116">
        <v>76993164</v>
      </c>
      <c r="J820" s="117"/>
      <c r="K820" s="1"/>
      <c r="L820" s="1"/>
      <c r="M820" s="1"/>
      <c r="N820" s="1"/>
      <c r="O820" s="1"/>
      <c r="P820" s="1"/>
      <c r="Q820" s="1"/>
      <c r="R820" s="1"/>
      <c r="S820" s="1"/>
    </row>
    <row r="821" spans="1:19" x14ac:dyDescent="0.2">
      <c r="A821" s="1"/>
      <c r="B821" s="115">
        <v>1</v>
      </c>
      <c r="C821" s="33" t="s">
        <v>451</v>
      </c>
      <c r="D821" s="115">
        <v>3</v>
      </c>
      <c r="E821" s="115">
        <v>1989</v>
      </c>
      <c r="F821" s="115">
        <v>1</v>
      </c>
      <c r="G821" s="115">
        <v>0</v>
      </c>
      <c r="H821" s="115">
        <v>0</v>
      </c>
      <c r="I821" s="116">
        <v>825175</v>
      </c>
      <c r="J821" s="117"/>
      <c r="K821" s="1"/>
      <c r="L821" s="1"/>
      <c r="M821" s="1"/>
      <c r="N821" s="1"/>
      <c r="O821" s="1"/>
      <c r="P821" s="1"/>
      <c r="Q821" s="1"/>
      <c r="R821" s="1"/>
      <c r="S821" s="1"/>
    </row>
    <row r="822" spans="1:19" x14ac:dyDescent="0.2">
      <c r="A822" s="1"/>
      <c r="B822" s="115">
        <v>2</v>
      </c>
      <c r="C822" s="33" t="s">
        <v>462</v>
      </c>
      <c r="D822" s="115">
        <v>3</v>
      </c>
      <c r="E822" s="115">
        <v>1989</v>
      </c>
      <c r="F822" s="115">
        <v>1</v>
      </c>
      <c r="G822" s="115">
        <v>0</v>
      </c>
      <c r="H822" s="115">
        <v>0</v>
      </c>
      <c r="I822" s="116">
        <v>7877651400</v>
      </c>
      <c r="J822" s="117"/>
      <c r="K822" s="1"/>
      <c r="L822" s="1"/>
      <c r="M822" s="1"/>
      <c r="N822" s="1"/>
      <c r="O822" s="1"/>
      <c r="P822" s="1"/>
      <c r="Q822" s="1"/>
      <c r="R822" s="1"/>
      <c r="S822" s="1"/>
    </row>
    <row r="823" spans="1:19" x14ac:dyDescent="0.2">
      <c r="A823" s="1"/>
      <c r="B823" s="115">
        <v>2</v>
      </c>
      <c r="C823" s="33" t="s">
        <v>462</v>
      </c>
      <c r="D823" s="115">
        <v>3</v>
      </c>
      <c r="E823" s="115">
        <v>1989</v>
      </c>
      <c r="F823" s="115">
        <v>1</v>
      </c>
      <c r="G823" s="115">
        <v>0</v>
      </c>
      <c r="H823" s="115">
        <v>0</v>
      </c>
      <c r="I823" s="116">
        <v>743300280</v>
      </c>
      <c r="J823" s="117"/>
      <c r="K823" s="1"/>
      <c r="L823" s="1"/>
      <c r="M823" s="1"/>
      <c r="N823" s="1"/>
      <c r="O823" s="1"/>
      <c r="P823" s="1"/>
      <c r="Q823" s="1"/>
      <c r="R823" s="1"/>
      <c r="S823" s="1"/>
    </row>
    <row r="824" spans="1:19" x14ac:dyDescent="0.2">
      <c r="A824" s="1"/>
      <c r="B824" s="115">
        <v>4</v>
      </c>
      <c r="C824" s="33" t="s">
        <v>462</v>
      </c>
      <c r="D824" s="115">
        <v>3</v>
      </c>
      <c r="E824" s="115">
        <v>1989</v>
      </c>
      <c r="F824" s="115">
        <v>1</v>
      </c>
      <c r="G824" s="115">
        <v>13</v>
      </c>
      <c r="H824" s="115">
        <v>260</v>
      </c>
      <c r="I824" s="116">
        <v>533869996</v>
      </c>
      <c r="J824" s="117"/>
      <c r="K824" s="1"/>
      <c r="L824" s="1"/>
      <c r="M824" s="1"/>
      <c r="N824" s="1"/>
      <c r="O824" s="1"/>
      <c r="P824" s="1"/>
      <c r="Q824" s="1"/>
      <c r="R824" s="1"/>
      <c r="S824" s="1"/>
    </row>
    <row r="825" spans="1:19" x14ac:dyDescent="0.2">
      <c r="A825" s="1"/>
      <c r="B825" s="115">
        <v>5</v>
      </c>
      <c r="C825" s="33" t="s">
        <v>462</v>
      </c>
      <c r="D825" s="115">
        <v>3</v>
      </c>
      <c r="E825" s="115">
        <v>1989</v>
      </c>
      <c r="F825" s="115">
        <v>1</v>
      </c>
      <c r="G825" s="115">
        <v>11</v>
      </c>
      <c r="H825" s="115">
        <v>3831</v>
      </c>
      <c r="I825" s="116">
        <v>3086384400</v>
      </c>
      <c r="J825" s="117"/>
      <c r="K825" s="1"/>
      <c r="L825" s="1"/>
      <c r="M825" s="1"/>
      <c r="N825" s="1"/>
      <c r="O825" s="1"/>
      <c r="P825" s="1"/>
      <c r="Q825" s="1"/>
      <c r="R825" s="1"/>
      <c r="S825" s="1"/>
    </row>
    <row r="826" spans="1:19" x14ac:dyDescent="0.2">
      <c r="A826" s="1"/>
      <c r="B826" s="115">
        <v>3</v>
      </c>
      <c r="C826" s="33" t="s">
        <v>462</v>
      </c>
      <c r="D826" s="115">
        <v>3</v>
      </c>
      <c r="E826" s="115">
        <v>1989</v>
      </c>
      <c r="F826" s="115">
        <v>1</v>
      </c>
      <c r="G826" s="115">
        <v>11</v>
      </c>
      <c r="H826" s="115">
        <v>358</v>
      </c>
      <c r="I826" s="116">
        <v>426463185</v>
      </c>
      <c r="J826" s="117"/>
      <c r="K826" s="1"/>
      <c r="L826" s="1"/>
      <c r="M826" s="1"/>
      <c r="N826" s="1"/>
      <c r="O826" s="1"/>
      <c r="P826" s="1"/>
      <c r="Q826" s="1"/>
      <c r="R826" s="1"/>
      <c r="S826" s="1"/>
    </row>
    <row r="827" spans="1:19" x14ac:dyDescent="0.2">
      <c r="A827" s="1"/>
      <c r="B827" s="115">
        <v>5</v>
      </c>
      <c r="C827" s="33" t="s">
        <v>457</v>
      </c>
      <c r="D827" s="115">
        <v>4</v>
      </c>
      <c r="E827" s="115">
        <v>1990</v>
      </c>
      <c r="F827" s="115">
        <v>2</v>
      </c>
      <c r="G827" s="115">
        <v>0</v>
      </c>
      <c r="H827" s="115">
        <v>0</v>
      </c>
      <c r="I827" s="116">
        <v>821846</v>
      </c>
      <c r="J827" s="117"/>
      <c r="K827" s="1"/>
      <c r="L827" s="1"/>
      <c r="M827" s="1"/>
      <c r="N827" s="1"/>
      <c r="O827" s="1"/>
      <c r="P827" s="1"/>
      <c r="Q827" s="1"/>
      <c r="R827" s="1"/>
      <c r="S827" s="1"/>
    </row>
    <row r="828" spans="1:19" x14ac:dyDescent="0.2">
      <c r="A828" s="1"/>
      <c r="B828" s="115">
        <v>1</v>
      </c>
      <c r="C828" s="33" t="s">
        <v>471</v>
      </c>
      <c r="D828" s="115">
        <v>1</v>
      </c>
      <c r="E828" s="115">
        <v>1990</v>
      </c>
      <c r="F828" s="115">
        <v>1</v>
      </c>
      <c r="G828" s="115">
        <v>0</v>
      </c>
      <c r="H828" s="115">
        <v>0</v>
      </c>
      <c r="I828" s="116">
        <v>792996</v>
      </c>
      <c r="J828" s="117"/>
      <c r="K828" s="1"/>
      <c r="L828" s="1"/>
      <c r="M828" s="1"/>
      <c r="N828" s="1"/>
      <c r="O828" s="1"/>
      <c r="P828" s="1"/>
      <c r="Q828" s="1"/>
      <c r="R828" s="1"/>
      <c r="S828" s="1"/>
    </row>
    <row r="829" spans="1:19" x14ac:dyDescent="0.2">
      <c r="A829" s="1"/>
      <c r="B829" s="115">
        <v>1</v>
      </c>
      <c r="C829" s="33" t="s">
        <v>457</v>
      </c>
      <c r="D829" s="115">
        <v>1</v>
      </c>
      <c r="E829" s="115">
        <v>1990</v>
      </c>
      <c r="F829" s="115">
        <v>1</v>
      </c>
      <c r="G829" s="115">
        <v>0</v>
      </c>
      <c r="H829" s="115">
        <v>0</v>
      </c>
      <c r="I829" s="116">
        <v>740209</v>
      </c>
      <c r="J829" s="117"/>
      <c r="K829" s="1"/>
      <c r="L829" s="1"/>
      <c r="M829" s="1"/>
      <c r="N829" s="1"/>
      <c r="O829" s="1"/>
      <c r="P829" s="1"/>
      <c r="Q829" s="1"/>
      <c r="R829" s="1"/>
      <c r="S829" s="1"/>
    </row>
    <row r="830" spans="1:19" x14ac:dyDescent="0.2">
      <c r="A830" s="1"/>
      <c r="B830" s="115">
        <v>1</v>
      </c>
      <c r="C830" s="33" t="s">
        <v>449</v>
      </c>
      <c r="D830" s="115">
        <v>2</v>
      </c>
      <c r="E830" s="115">
        <v>1990</v>
      </c>
      <c r="F830" s="115">
        <v>1</v>
      </c>
      <c r="G830" s="115">
        <v>0</v>
      </c>
      <c r="H830" s="115">
        <v>46</v>
      </c>
      <c r="I830" s="116">
        <v>761847</v>
      </c>
      <c r="J830" s="117"/>
      <c r="K830" s="1"/>
      <c r="L830" s="1"/>
      <c r="M830" s="1"/>
      <c r="N830" s="1"/>
      <c r="O830" s="1"/>
      <c r="P830" s="1"/>
      <c r="Q830" s="1"/>
      <c r="R830" s="1"/>
      <c r="S830" s="1"/>
    </row>
    <row r="831" spans="1:19" x14ac:dyDescent="0.2">
      <c r="A831" s="1"/>
      <c r="B831" s="115">
        <v>1</v>
      </c>
      <c r="C831" s="33" t="s">
        <v>465</v>
      </c>
      <c r="D831" s="115">
        <v>3</v>
      </c>
      <c r="E831" s="115">
        <v>1990</v>
      </c>
      <c r="F831" s="115">
        <v>1</v>
      </c>
      <c r="G831" s="115">
        <v>0</v>
      </c>
      <c r="H831" s="115">
        <v>0</v>
      </c>
      <c r="I831" s="116">
        <v>840473</v>
      </c>
      <c r="J831" s="117"/>
      <c r="K831" s="1"/>
      <c r="L831" s="1"/>
      <c r="M831" s="1"/>
      <c r="N831" s="1"/>
      <c r="O831" s="1"/>
      <c r="P831" s="1"/>
      <c r="Q831" s="1"/>
      <c r="R831" s="1"/>
      <c r="S831" s="1"/>
    </row>
    <row r="832" spans="1:19" x14ac:dyDescent="0.2">
      <c r="A832" s="1"/>
      <c r="B832" s="115">
        <v>6</v>
      </c>
      <c r="C832" s="33" t="s">
        <v>447</v>
      </c>
      <c r="D832" s="115">
        <v>1</v>
      </c>
      <c r="E832" s="115">
        <v>1970</v>
      </c>
      <c r="F832" s="115">
        <v>2</v>
      </c>
      <c r="G832" s="115">
        <v>0</v>
      </c>
      <c r="H832" s="115">
        <v>0</v>
      </c>
      <c r="I832" s="116">
        <v>1605</v>
      </c>
      <c r="J832" s="117"/>
      <c r="K832" s="1"/>
      <c r="L832" s="1"/>
      <c r="M832" s="1"/>
      <c r="N832" s="1"/>
      <c r="O832" s="1"/>
      <c r="P832" s="1"/>
      <c r="Q832" s="1"/>
      <c r="R832" s="1"/>
      <c r="S832" s="1"/>
    </row>
    <row r="833" spans="1:19" x14ac:dyDescent="0.2">
      <c r="A833" s="1"/>
      <c r="B833" s="115">
        <v>1</v>
      </c>
      <c r="C833" s="33" t="s">
        <v>447</v>
      </c>
      <c r="D833" s="115">
        <v>1</v>
      </c>
      <c r="E833" s="115">
        <v>1970</v>
      </c>
      <c r="F833" s="115">
        <v>2</v>
      </c>
      <c r="G833" s="115">
        <v>23</v>
      </c>
      <c r="H833" s="115">
        <v>0</v>
      </c>
      <c r="I833" s="116">
        <v>1690</v>
      </c>
      <c r="J833" s="117"/>
      <c r="K833" s="1"/>
      <c r="L833" s="1"/>
      <c r="M833" s="1"/>
      <c r="N833" s="1"/>
      <c r="O833" s="1"/>
      <c r="P833" s="1"/>
      <c r="Q833" s="1"/>
      <c r="R833" s="1"/>
      <c r="S833" s="1"/>
    </row>
    <row r="834" spans="1:19" x14ac:dyDescent="0.2">
      <c r="A834" s="1"/>
      <c r="B834" s="115">
        <v>2</v>
      </c>
      <c r="C834" s="33" t="s">
        <v>447</v>
      </c>
      <c r="D834" s="115">
        <v>1</v>
      </c>
      <c r="E834" s="115">
        <v>1970</v>
      </c>
      <c r="F834" s="115">
        <v>2</v>
      </c>
      <c r="G834" s="115">
        <v>0</v>
      </c>
      <c r="H834" s="115">
        <v>0</v>
      </c>
      <c r="I834" s="116">
        <v>1835</v>
      </c>
      <c r="J834" s="117"/>
      <c r="K834" s="1"/>
      <c r="L834" s="1"/>
      <c r="M834" s="1"/>
      <c r="N834" s="1"/>
      <c r="O834" s="1"/>
      <c r="P834" s="1"/>
      <c r="Q834" s="1"/>
      <c r="R834" s="1"/>
      <c r="S834" s="1"/>
    </row>
    <row r="835" spans="1:19" x14ac:dyDescent="0.2">
      <c r="A835" s="1"/>
      <c r="B835" s="115">
        <v>4</v>
      </c>
      <c r="C835" s="33" t="s">
        <v>447</v>
      </c>
      <c r="D835" s="115">
        <v>1</v>
      </c>
      <c r="E835" s="115">
        <v>1970</v>
      </c>
      <c r="F835" s="115">
        <v>2</v>
      </c>
      <c r="G835" s="115">
        <v>11</v>
      </c>
      <c r="H835" s="115">
        <v>0</v>
      </c>
      <c r="I835" s="116">
        <v>1685</v>
      </c>
      <c r="J835" s="117"/>
      <c r="K835" s="1"/>
      <c r="L835" s="1"/>
      <c r="M835" s="1"/>
      <c r="N835" s="1"/>
      <c r="O835" s="1"/>
      <c r="P835" s="1"/>
      <c r="Q835" s="1"/>
      <c r="R835" s="1"/>
      <c r="S835" s="1"/>
    </row>
    <row r="836" spans="1:19" x14ac:dyDescent="0.2">
      <c r="A836" s="1"/>
      <c r="B836" s="115">
        <v>3</v>
      </c>
      <c r="C836" s="33" t="s">
        <v>447</v>
      </c>
      <c r="D836" s="115">
        <v>1</v>
      </c>
      <c r="E836" s="115">
        <v>1970</v>
      </c>
      <c r="F836" s="115">
        <v>2</v>
      </c>
      <c r="G836" s="115">
        <v>0</v>
      </c>
      <c r="H836" s="115">
        <v>0</v>
      </c>
      <c r="I836" s="116">
        <v>1655</v>
      </c>
      <c r="J836" s="117"/>
      <c r="K836" s="1"/>
      <c r="L836" s="1"/>
      <c r="M836" s="1"/>
      <c r="N836" s="1"/>
      <c r="O836" s="1"/>
      <c r="P836" s="1"/>
      <c r="Q836" s="1"/>
      <c r="R836" s="1"/>
      <c r="S836" s="1"/>
    </row>
    <row r="837" spans="1:19" x14ac:dyDescent="0.2">
      <c r="A837" s="1"/>
      <c r="B837" s="115">
        <v>5</v>
      </c>
      <c r="C837" s="33" t="s">
        <v>447</v>
      </c>
      <c r="D837" s="115">
        <v>1</v>
      </c>
      <c r="E837" s="115">
        <v>1970</v>
      </c>
      <c r="F837" s="115">
        <v>2</v>
      </c>
      <c r="G837" s="115">
        <v>0</v>
      </c>
      <c r="H837" s="115">
        <v>0</v>
      </c>
      <c r="I837" s="116">
        <v>1805</v>
      </c>
      <c r="J837" s="117"/>
      <c r="K837" s="1"/>
      <c r="L837" s="1"/>
      <c r="M837" s="1"/>
      <c r="N837" s="1"/>
      <c r="O837" s="1"/>
      <c r="P837" s="1"/>
      <c r="Q837" s="1"/>
      <c r="R837" s="1"/>
      <c r="S837" s="1"/>
    </row>
    <row r="838" spans="1:19" x14ac:dyDescent="0.2">
      <c r="A838" s="1"/>
      <c r="B838" s="115">
        <v>6</v>
      </c>
      <c r="C838" s="33" t="s">
        <v>447</v>
      </c>
      <c r="D838" s="115">
        <v>4</v>
      </c>
      <c r="E838" s="115">
        <v>1970</v>
      </c>
      <c r="F838" s="115">
        <v>2</v>
      </c>
      <c r="G838" s="115">
        <v>0</v>
      </c>
      <c r="H838" s="115">
        <v>0</v>
      </c>
      <c r="I838" s="116">
        <v>13</v>
      </c>
      <c r="J838" s="117"/>
      <c r="K838" s="1"/>
      <c r="L838" s="1"/>
      <c r="M838" s="1"/>
      <c r="N838" s="1"/>
      <c r="O838" s="1"/>
      <c r="P838" s="1"/>
      <c r="Q838" s="1"/>
      <c r="R838" s="1"/>
      <c r="S838" s="1"/>
    </row>
    <row r="839" spans="1:19" x14ac:dyDescent="0.2">
      <c r="A839" s="1"/>
      <c r="B839" s="115">
        <v>1</v>
      </c>
      <c r="C839" s="33" t="s">
        <v>447</v>
      </c>
      <c r="D839" s="115">
        <v>4</v>
      </c>
      <c r="E839" s="115">
        <v>1970</v>
      </c>
      <c r="F839" s="115">
        <v>2</v>
      </c>
      <c r="G839" s="115">
        <v>0</v>
      </c>
      <c r="H839" s="115">
        <v>0</v>
      </c>
      <c r="I839" s="116">
        <v>11</v>
      </c>
      <c r="J839" s="117"/>
      <c r="K839" s="1"/>
      <c r="L839" s="1"/>
      <c r="M839" s="1"/>
      <c r="N839" s="1"/>
      <c r="O839" s="1"/>
      <c r="P839" s="1"/>
      <c r="Q839" s="1"/>
      <c r="R839" s="1"/>
      <c r="S839" s="1"/>
    </row>
    <row r="840" spans="1:19" x14ac:dyDescent="0.2">
      <c r="A840" s="1"/>
      <c r="B840" s="115">
        <v>2</v>
      </c>
      <c r="C840" s="33" t="s">
        <v>447</v>
      </c>
      <c r="D840" s="115">
        <v>4</v>
      </c>
      <c r="E840" s="115">
        <v>1970</v>
      </c>
      <c r="F840" s="115">
        <v>2</v>
      </c>
      <c r="G840" s="115">
        <v>0</v>
      </c>
      <c r="H840" s="115">
        <v>0</v>
      </c>
      <c r="I840" s="116">
        <v>11</v>
      </c>
      <c r="J840" s="117"/>
      <c r="K840" s="1"/>
      <c r="L840" s="1"/>
      <c r="M840" s="1"/>
      <c r="N840" s="1"/>
      <c r="O840" s="1"/>
      <c r="P840" s="1"/>
      <c r="Q840" s="1"/>
      <c r="R840" s="1"/>
      <c r="S840" s="1"/>
    </row>
    <row r="841" spans="1:19" x14ac:dyDescent="0.2">
      <c r="A841" s="1"/>
      <c r="B841" s="115">
        <v>4</v>
      </c>
      <c r="C841" s="33" t="s">
        <v>447</v>
      </c>
      <c r="D841" s="115">
        <v>4</v>
      </c>
      <c r="E841" s="115">
        <v>1970</v>
      </c>
      <c r="F841" s="115">
        <v>2</v>
      </c>
      <c r="G841" s="115">
        <v>0</v>
      </c>
      <c r="H841" s="115">
        <v>0</v>
      </c>
      <c r="I841" s="116">
        <v>11</v>
      </c>
      <c r="J841" s="117"/>
      <c r="K841" s="1"/>
      <c r="L841" s="1"/>
      <c r="M841" s="1"/>
      <c r="N841" s="1"/>
      <c r="O841" s="1"/>
      <c r="P841" s="1"/>
      <c r="Q841" s="1"/>
      <c r="R841" s="1"/>
      <c r="S841" s="1"/>
    </row>
    <row r="842" spans="1:19" x14ac:dyDescent="0.2">
      <c r="A842" s="1"/>
      <c r="B842" s="115">
        <v>3</v>
      </c>
      <c r="C842" s="33" t="s">
        <v>447</v>
      </c>
      <c r="D842" s="115">
        <v>4</v>
      </c>
      <c r="E842" s="115">
        <v>1970</v>
      </c>
      <c r="F842" s="115">
        <v>2</v>
      </c>
      <c r="G842" s="115">
        <v>0</v>
      </c>
      <c r="H842" s="115">
        <v>0</v>
      </c>
      <c r="I842" s="116">
        <v>12</v>
      </c>
      <c r="J842" s="117"/>
      <c r="K842" s="1"/>
      <c r="L842" s="1"/>
      <c r="M842" s="1"/>
      <c r="N842" s="1"/>
      <c r="O842" s="1"/>
      <c r="P842" s="1"/>
      <c r="Q842" s="1"/>
      <c r="R842" s="1"/>
      <c r="S842" s="1"/>
    </row>
    <row r="843" spans="1:19" x14ac:dyDescent="0.2">
      <c r="A843" s="1"/>
      <c r="B843" s="115">
        <v>5</v>
      </c>
      <c r="C843" s="33" t="s">
        <v>447</v>
      </c>
      <c r="D843" s="115">
        <v>4</v>
      </c>
      <c r="E843" s="115">
        <v>1970</v>
      </c>
      <c r="F843" s="115">
        <v>2</v>
      </c>
      <c r="G843" s="115">
        <v>0</v>
      </c>
      <c r="H843" s="115">
        <v>0</v>
      </c>
      <c r="I843" s="116">
        <v>11</v>
      </c>
      <c r="J843" s="117"/>
      <c r="K843" s="1"/>
      <c r="L843" s="1"/>
      <c r="M843" s="1"/>
      <c r="N843" s="1"/>
      <c r="O843" s="1"/>
      <c r="P843" s="1"/>
      <c r="Q843" s="1"/>
      <c r="R843" s="1"/>
      <c r="S843" s="1"/>
    </row>
    <row r="844" spans="1:19" x14ac:dyDescent="0.2">
      <c r="A844" s="1"/>
      <c r="B844" s="115">
        <v>5</v>
      </c>
      <c r="C844" s="33" t="s">
        <v>466</v>
      </c>
      <c r="D844" s="115">
        <v>3</v>
      </c>
      <c r="E844" s="115">
        <v>1971</v>
      </c>
      <c r="F844" s="115">
        <v>1</v>
      </c>
      <c r="G844" s="115">
        <v>11</v>
      </c>
      <c r="H844" s="115">
        <v>0</v>
      </c>
      <c r="I844" s="116">
        <v>0</v>
      </c>
      <c r="J844" s="117"/>
      <c r="K844" s="1"/>
      <c r="L844" s="1"/>
      <c r="M844" s="1"/>
      <c r="N844" s="1"/>
      <c r="O844" s="1"/>
      <c r="P844" s="1"/>
      <c r="Q844" s="1"/>
      <c r="R844" s="1"/>
      <c r="S844" s="1"/>
    </row>
    <row r="845" spans="1:19" x14ac:dyDescent="0.2">
      <c r="A845" s="1"/>
      <c r="B845" s="115">
        <v>1</v>
      </c>
      <c r="C845" s="33" t="s">
        <v>449</v>
      </c>
      <c r="D845" s="115">
        <v>2</v>
      </c>
      <c r="E845" s="115">
        <v>1972</v>
      </c>
      <c r="F845" s="115">
        <v>1</v>
      </c>
      <c r="G845" s="115">
        <v>0</v>
      </c>
      <c r="H845" s="115">
        <v>0</v>
      </c>
      <c r="I845" s="116">
        <v>41141</v>
      </c>
      <c r="J845" s="117"/>
      <c r="K845" s="1"/>
      <c r="L845" s="1"/>
      <c r="M845" s="1"/>
      <c r="N845" s="1"/>
      <c r="O845" s="1"/>
      <c r="P845" s="1"/>
      <c r="Q845" s="1"/>
      <c r="R845" s="1"/>
      <c r="S845" s="1"/>
    </row>
    <row r="846" spans="1:19" x14ac:dyDescent="0.2">
      <c r="A846" s="1"/>
      <c r="B846" s="115">
        <v>2</v>
      </c>
      <c r="C846" s="33" t="s">
        <v>466</v>
      </c>
      <c r="D846" s="115">
        <v>3</v>
      </c>
      <c r="E846" s="115">
        <v>1972</v>
      </c>
      <c r="F846" s="115">
        <v>1</v>
      </c>
      <c r="G846" s="115">
        <v>10</v>
      </c>
      <c r="H846" s="115">
        <v>10</v>
      </c>
      <c r="I846" s="116">
        <v>72079</v>
      </c>
      <c r="J846" s="117"/>
      <c r="K846" s="1"/>
      <c r="L846" s="1"/>
      <c r="M846" s="1"/>
      <c r="N846" s="1"/>
      <c r="O846" s="1"/>
      <c r="P846" s="1"/>
      <c r="Q846" s="1"/>
      <c r="R846" s="1"/>
      <c r="S846" s="1"/>
    </row>
    <row r="847" spans="1:19" x14ac:dyDescent="0.2">
      <c r="A847" s="1"/>
      <c r="B847" s="115">
        <v>3</v>
      </c>
      <c r="C847" s="33" t="s">
        <v>451</v>
      </c>
      <c r="D847" s="115">
        <v>3</v>
      </c>
      <c r="E847" s="115">
        <v>1973</v>
      </c>
      <c r="F847" s="115">
        <v>1</v>
      </c>
      <c r="G847" s="115">
        <v>11</v>
      </c>
      <c r="H847" s="115">
        <v>0</v>
      </c>
      <c r="I847" s="116">
        <v>0</v>
      </c>
      <c r="J847" s="117"/>
      <c r="K847" s="1"/>
      <c r="L847" s="1"/>
      <c r="M847" s="1"/>
      <c r="N847" s="1"/>
      <c r="O847" s="1"/>
      <c r="P847" s="1"/>
      <c r="Q847" s="1"/>
      <c r="R847" s="1"/>
      <c r="S847" s="1"/>
    </row>
    <row r="848" spans="1:19" x14ac:dyDescent="0.2">
      <c r="A848" s="1"/>
      <c r="B848" s="115">
        <v>4</v>
      </c>
      <c r="C848" s="33" t="s">
        <v>451</v>
      </c>
      <c r="D848" s="115">
        <v>3</v>
      </c>
      <c r="E848" s="115">
        <v>1978</v>
      </c>
      <c r="F848" s="115">
        <v>1</v>
      </c>
      <c r="G848" s="115">
        <v>26</v>
      </c>
      <c r="H848" s="115">
        <v>13</v>
      </c>
      <c r="I848" s="116">
        <v>4311</v>
      </c>
      <c r="J848" s="117"/>
      <c r="K848" s="1"/>
      <c r="L848" s="1"/>
      <c r="M848" s="1"/>
      <c r="N848" s="1"/>
      <c r="O848" s="1"/>
      <c r="P848" s="1"/>
      <c r="Q848" s="1"/>
      <c r="R848" s="1"/>
      <c r="S848" s="1"/>
    </row>
    <row r="849" spans="1:19" x14ac:dyDescent="0.2">
      <c r="A849" s="1"/>
      <c r="B849" s="115">
        <v>2</v>
      </c>
      <c r="C849" s="33" t="s">
        <v>478</v>
      </c>
      <c r="D849" s="115">
        <v>2</v>
      </c>
      <c r="E849" s="115">
        <v>1979</v>
      </c>
      <c r="F849" s="115">
        <v>1</v>
      </c>
      <c r="G849" s="115">
        <v>2</v>
      </c>
      <c r="H849" s="115">
        <v>0</v>
      </c>
      <c r="I849" s="116">
        <v>14394</v>
      </c>
      <c r="J849" s="117"/>
      <c r="K849" s="1"/>
      <c r="L849" s="1"/>
      <c r="M849" s="1"/>
      <c r="N849" s="1"/>
      <c r="O849" s="1"/>
      <c r="P849" s="1"/>
      <c r="Q849" s="1"/>
      <c r="R849" s="1"/>
      <c r="S849" s="1"/>
    </row>
    <row r="850" spans="1:19" x14ac:dyDescent="0.2">
      <c r="A850" s="1"/>
      <c r="B850" s="115">
        <v>4</v>
      </c>
      <c r="C850" s="33" t="s">
        <v>451</v>
      </c>
      <c r="D850" s="115">
        <v>3</v>
      </c>
      <c r="E850" s="115">
        <v>1979</v>
      </c>
      <c r="F850" s="115">
        <v>1</v>
      </c>
      <c r="G850" s="115">
        <v>12</v>
      </c>
      <c r="H850" s="115">
        <v>0</v>
      </c>
      <c r="I850" s="116">
        <v>0</v>
      </c>
      <c r="J850" s="117"/>
      <c r="K850" s="1"/>
      <c r="L850" s="1"/>
      <c r="M850" s="1"/>
      <c r="N850" s="1"/>
      <c r="O850" s="1"/>
      <c r="P850" s="1"/>
      <c r="Q850" s="1"/>
      <c r="R850" s="1"/>
      <c r="S850" s="1"/>
    </row>
    <row r="851" spans="1:19" x14ac:dyDescent="0.2">
      <c r="A851" s="1"/>
      <c r="B851" s="115">
        <v>2</v>
      </c>
      <c r="C851" s="33" t="s">
        <v>461</v>
      </c>
      <c r="D851" s="115">
        <v>3</v>
      </c>
      <c r="E851" s="115">
        <v>1980</v>
      </c>
      <c r="F851" s="115">
        <v>1</v>
      </c>
      <c r="G851" s="115">
        <v>11</v>
      </c>
      <c r="H851" s="115">
        <v>22</v>
      </c>
      <c r="I851" s="116">
        <v>74361</v>
      </c>
      <c r="J851" s="117"/>
      <c r="K851" s="1"/>
      <c r="L851" s="1"/>
      <c r="M851" s="1"/>
      <c r="N851" s="1"/>
      <c r="O851" s="1"/>
      <c r="P851" s="1"/>
      <c r="Q851" s="1"/>
      <c r="R851" s="1"/>
      <c r="S851" s="1"/>
    </row>
    <row r="852" spans="1:19" x14ac:dyDescent="0.2">
      <c r="A852" s="1"/>
      <c r="B852" s="115">
        <v>5</v>
      </c>
      <c r="C852" s="33" t="s">
        <v>461</v>
      </c>
      <c r="D852" s="115">
        <v>1</v>
      </c>
      <c r="E852" s="115">
        <v>1981</v>
      </c>
      <c r="F852" s="115">
        <v>1</v>
      </c>
      <c r="G852" s="115">
        <v>6</v>
      </c>
      <c r="H852" s="115">
        <v>0</v>
      </c>
      <c r="I852" s="116">
        <v>0</v>
      </c>
      <c r="J852" s="117"/>
      <c r="K852" s="1"/>
      <c r="L852" s="1"/>
      <c r="M852" s="1"/>
      <c r="N852" s="1"/>
      <c r="O852" s="1"/>
      <c r="P852" s="1"/>
      <c r="Q852" s="1"/>
      <c r="R852" s="1"/>
      <c r="S852" s="1"/>
    </row>
    <row r="853" spans="1:19" x14ac:dyDescent="0.2">
      <c r="A853" s="1"/>
      <c r="B853" s="115">
        <v>4</v>
      </c>
      <c r="C853" s="33" t="s">
        <v>461</v>
      </c>
      <c r="D853" s="115">
        <v>1</v>
      </c>
      <c r="E853" s="115">
        <v>1981</v>
      </c>
      <c r="F853" s="115">
        <v>1</v>
      </c>
      <c r="G853" s="115">
        <v>7</v>
      </c>
      <c r="H853" s="115">
        <v>0</v>
      </c>
      <c r="I853" s="116">
        <v>0</v>
      </c>
      <c r="J853" s="117"/>
      <c r="K853" s="1"/>
      <c r="L853" s="1"/>
      <c r="M853" s="1"/>
      <c r="N853" s="1"/>
      <c r="O853" s="1"/>
      <c r="P853" s="1"/>
      <c r="Q853" s="1"/>
      <c r="R853" s="1"/>
      <c r="S853" s="1"/>
    </row>
    <row r="854" spans="1:19" x14ac:dyDescent="0.2">
      <c r="A854" s="1"/>
      <c r="B854" s="115">
        <v>3</v>
      </c>
      <c r="C854" s="33" t="s">
        <v>460</v>
      </c>
      <c r="D854" s="115">
        <v>2</v>
      </c>
      <c r="E854" s="115">
        <v>1981</v>
      </c>
      <c r="F854" s="115">
        <v>1</v>
      </c>
      <c r="G854" s="115">
        <v>11</v>
      </c>
      <c r="H854" s="115">
        <v>0</v>
      </c>
      <c r="I854" s="116">
        <v>0</v>
      </c>
      <c r="J854" s="117"/>
      <c r="K854" s="1"/>
      <c r="L854" s="1"/>
      <c r="M854" s="1"/>
      <c r="N854" s="1"/>
      <c r="O854" s="1"/>
      <c r="P854" s="1"/>
      <c r="Q854" s="1"/>
      <c r="R854" s="1"/>
      <c r="S854" s="1"/>
    </row>
    <row r="855" spans="1:19" x14ac:dyDescent="0.2">
      <c r="A855" s="1"/>
      <c r="B855" s="115">
        <v>4</v>
      </c>
      <c r="C855" s="33" t="s">
        <v>451</v>
      </c>
      <c r="D855" s="115">
        <v>3</v>
      </c>
      <c r="E855" s="115">
        <v>1981</v>
      </c>
      <c r="F855" s="115">
        <v>1</v>
      </c>
      <c r="G855" s="115">
        <v>10</v>
      </c>
      <c r="H855" s="115">
        <v>10</v>
      </c>
      <c r="I855" s="116">
        <v>7227</v>
      </c>
      <c r="J855" s="117"/>
      <c r="K855" s="1"/>
      <c r="L855" s="1"/>
      <c r="M855" s="1"/>
      <c r="N855" s="1"/>
      <c r="O855" s="1"/>
      <c r="P855" s="1"/>
      <c r="Q855" s="1"/>
      <c r="R855" s="1"/>
      <c r="S855" s="1"/>
    </row>
    <row r="856" spans="1:19" x14ac:dyDescent="0.2">
      <c r="A856" s="1"/>
      <c r="B856" s="115">
        <v>6</v>
      </c>
      <c r="C856" s="33" t="s">
        <v>447</v>
      </c>
      <c r="D856" s="115">
        <v>1</v>
      </c>
      <c r="E856" s="115">
        <v>1982</v>
      </c>
      <c r="F856" s="115">
        <v>1</v>
      </c>
      <c r="G856" s="115">
        <v>0</v>
      </c>
      <c r="H856" s="115">
        <v>1</v>
      </c>
      <c r="I856" s="116">
        <v>1841</v>
      </c>
      <c r="J856" s="117"/>
      <c r="K856" s="1"/>
      <c r="L856" s="1"/>
      <c r="M856" s="1"/>
      <c r="N856" s="1"/>
      <c r="O856" s="1"/>
      <c r="P856" s="1"/>
      <c r="Q856" s="1"/>
      <c r="R856" s="1"/>
      <c r="S856" s="1"/>
    </row>
    <row r="857" spans="1:19" x14ac:dyDescent="0.2">
      <c r="A857" s="1"/>
      <c r="B857" s="115">
        <v>1</v>
      </c>
      <c r="C857" s="33" t="s">
        <v>447</v>
      </c>
      <c r="D857" s="115">
        <v>1</v>
      </c>
      <c r="E857" s="115">
        <v>1982</v>
      </c>
      <c r="F857" s="115">
        <v>1</v>
      </c>
      <c r="G857" s="115">
        <v>0</v>
      </c>
      <c r="H857" s="115">
        <v>1</v>
      </c>
      <c r="I857" s="116">
        <v>1722</v>
      </c>
      <c r="J857" s="117"/>
      <c r="K857" s="1"/>
      <c r="L857" s="1"/>
      <c r="M857" s="1"/>
      <c r="N857" s="1"/>
      <c r="O857" s="1"/>
      <c r="P857" s="1"/>
      <c r="Q857" s="1"/>
      <c r="R857" s="1"/>
      <c r="S857" s="1"/>
    </row>
    <row r="858" spans="1:19" x14ac:dyDescent="0.2">
      <c r="A858" s="1"/>
      <c r="B858" s="115">
        <v>2</v>
      </c>
      <c r="C858" s="33" t="s">
        <v>447</v>
      </c>
      <c r="D858" s="115">
        <v>1</v>
      </c>
      <c r="E858" s="115">
        <v>1982</v>
      </c>
      <c r="F858" s="115">
        <v>1</v>
      </c>
      <c r="G858" s="115">
        <v>0</v>
      </c>
      <c r="H858" s="115">
        <v>3</v>
      </c>
      <c r="I858" s="116">
        <v>1840</v>
      </c>
      <c r="J858" s="117"/>
      <c r="K858" s="1"/>
      <c r="L858" s="1"/>
      <c r="M858" s="1"/>
      <c r="N858" s="1"/>
      <c r="O858" s="1"/>
      <c r="P858" s="1"/>
      <c r="Q858" s="1"/>
      <c r="R858" s="1"/>
      <c r="S858" s="1"/>
    </row>
    <row r="859" spans="1:19" x14ac:dyDescent="0.2">
      <c r="A859" s="1"/>
      <c r="B859" s="115">
        <v>4</v>
      </c>
      <c r="C859" s="33" t="s">
        <v>447</v>
      </c>
      <c r="D859" s="115">
        <v>1</v>
      </c>
      <c r="E859" s="115">
        <v>1982</v>
      </c>
      <c r="F859" s="115">
        <v>1</v>
      </c>
      <c r="G859" s="115">
        <v>0</v>
      </c>
      <c r="H859" s="115">
        <v>1</v>
      </c>
      <c r="I859" s="116">
        <v>1676</v>
      </c>
      <c r="J859" s="117"/>
      <c r="K859" s="1"/>
      <c r="L859" s="1"/>
      <c r="M859" s="1"/>
      <c r="N859" s="1"/>
      <c r="O859" s="1"/>
      <c r="P859" s="1"/>
      <c r="Q859" s="1"/>
      <c r="R859" s="1"/>
      <c r="S859" s="1"/>
    </row>
    <row r="860" spans="1:19" x14ac:dyDescent="0.2">
      <c r="A860" s="1"/>
      <c r="B860" s="115">
        <v>3</v>
      </c>
      <c r="C860" s="33" t="s">
        <v>447</v>
      </c>
      <c r="D860" s="115">
        <v>1</v>
      </c>
      <c r="E860" s="115">
        <v>1982</v>
      </c>
      <c r="F860" s="115">
        <v>1</v>
      </c>
      <c r="G860" s="115">
        <v>12</v>
      </c>
      <c r="H860" s="115">
        <v>1</v>
      </c>
      <c r="I860" s="116">
        <v>1740</v>
      </c>
      <c r="J860" s="117"/>
      <c r="K860" s="1"/>
      <c r="L860" s="1"/>
      <c r="M860" s="1"/>
      <c r="N860" s="1"/>
      <c r="O860" s="1"/>
      <c r="P860" s="1"/>
      <c r="Q860" s="1"/>
      <c r="R860" s="1"/>
      <c r="S860" s="1"/>
    </row>
    <row r="861" spans="1:19" x14ac:dyDescent="0.2">
      <c r="A861" s="1"/>
      <c r="B861" s="115">
        <v>5</v>
      </c>
      <c r="C861" s="33" t="s">
        <v>447</v>
      </c>
      <c r="D861" s="115">
        <v>1</v>
      </c>
      <c r="E861" s="115">
        <v>1982</v>
      </c>
      <c r="F861" s="115">
        <v>1</v>
      </c>
      <c r="G861" s="115">
        <v>0</v>
      </c>
      <c r="H861" s="115">
        <v>1</v>
      </c>
      <c r="I861" s="116">
        <v>1848</v>
      </c>
      <c r="J861" s="117"/>
      <c r="K861" s="1"/>
      <c r="L861" s="1"/>
      <c r="M861" s="1"/>
      <c r="N861" s="1"/>
      <c r="O861" s="1"/>
      <c r="P861" s="1"/>
      <c r="Q861" s="1"/>
      <c r="R861" s="1"/>
      <c r="S861" s="1"/>
    </row>
    <row r="862" spans="1:19" x14ac:dyDescent="0.2">
      <c r="A862" s="1"/>
      <c r="B862" s="115">
        <v>1</v>
      </c>
      <c r="C862" s="33" t="s">
        <v>451</v>
      </c>
      <c r="D862" s="115">
        <v>3</v>
      </c>
      <c r="E862" s="115">
        <v>1982</v>
      </c>
      <c r="F862" s="115">
        <v>1</v>
      </c>
      <c r="G862" s="115">
        <v>11</v>
      </c>
      <c r="H862" s="115">
        <v>0</v>
      </c>
      <c r="I862" s="116">
        <v>0</v>
      </c>
      <c r="J862" s="117"/>
      <c r="K862" s="1"/>
      <c r="L862" s="1"/>
      <c r="M862" s="1"/>
      <c r="N862" s="1"/>
      <c r="O862" s="1"/>
      <c r="P862" s="1"/>
      <c r="Q862" s="1"/>
      <c r="R862" s="1"/>
      <c r="S862" s="1"/>
    </row>
    <row r="863" spans="1:19" x14ac:dyDescent="0.2">
      <c r="A863" s="1"/>
      <c r="B863" s="115">
        <v>1</v>
      </c>
      <c r="C863" s="33" t="s">
        <v>466</v>
      </c>
      <c r="D863" s="115">
        <v>3</v>
      </c>
      <c r="E863" s="115">
        <v>1982</v>
      </c>
      <c r="F863" s="115">
        <v>1</v>
      </c>
      <c r="G863" s="115">
        <v>11</v>
      </c>
      <c r="H863" s="115">
        <v>0</v>
      </c>
      <c r="I863" s="116">
        <v>75098</v>
      </c>
      <c r="J863" s="117"/>
      <c r="K863" s="1"/>
      <c r="L863" s="1"/>
      <c r="M863" s="1"/>
      <c r="N863" s="1"/>
      <c r="O863" s="1"/>
      <c r="P863" s="1"/>
      <c r="Q863" s="1"/>
      <c r="R863" s="1"/>
      <c r="S863" s="1"/>
    </row>
    <row r="864" spans="1:19" x14ac:dyDescent="0.2">
      <c r="A864" s="1"/>
      <c r="B864" s="115">
        <v>5</v>
      </c>
      <c r="C864" s="33" t="s">
        <v>451</v>
      </c>
      <c r="D864" s="115">
        <v>3</v>
      </c>
      <c r="E864" s="115">
        <v>1983</v>
      </c>
      <c r="F864" s="115">
        <v>1</v>
      </c>
      <c r="G864" s="115">
        <v>11</v>
      </c>
      <c r="H864" s="115">
        <v>0</v>
      </c>
      <c r="I864" s="116">
        <v>0</v>
      </c>
      <c r="J864" s="117"/>
      <c r="K864" s="1"/>
      <c r="L864" s="1"/>
      <c r="M864" s="1"/>
      <c r="N864" s="1"/>
      <c r="O864" s="1"/>
      <c r="P864" s="1"/>
      <c r="Q864" s="1"/>
      <c r="R864" s="1"/>
      <c r="S864" s="1"/>
    </row>
    <row r="865" spans="1:19" x14ac:dyDescent="0.2">
      <c r="A865" s="1"/>
      <c r="B865" s="115">
        <v>5</v>
      </c>
      <c r="C865" s="33" t="s">
        <v>447</v>
      </c>
      <c r="D865" s="115">
        <v>4</v>
      </c>
      <c r="E865" s="115">
        <v>1985</v>
      </c>
      <c r="F865" s="115">
        <v>1</v>
      </c>
      <c r="G865" s="115">
        <v>11</v>
      </c>
      <c r="H865" s="115">
        <v>0</v>
      </c>
      <c r="I865" s="116">
        <v>0</v>
      </c>
      <c r="J865" s="117"/>
      <c r="K865" s="1"/>
      <c r="L865" s="1"/>
      <c r="M865" s="1"/>
      <c r="N865" s="1"/>
      <c r="O865" s="1"/>
      <c r="P865" s="1"/>
      <c r="Q865" s="1"/>
      <c r="R865" s="1"/>
      <c r="S865" s="1"/>
    </row>
    <row r="866" spans="1:19" x14ac:dyDescent="0.2">
      <c r="A866" s="1"/>
      <c r="B866" s="115">
        <v>2</v>
      </c>
      <c r="C866" s="33" t="s">
        <v>460</v>
      </c>
      <c r="D866" s="115">
        <v>3</v>
      </c>
      <c r="E866" s="115">
        <v>1986</v>
      </c>
      <c r="F866" s="115">
        <v>1</v>
      </c>
      <c r="G866" s="115">
        <v>12</v>
      </c>
      <c r="H866" s="115">
        <v>0</v>
      </c>
      <c r="I866" s="116">
        <v>0</v>
      </c>
      <c r="J866" s="117"/>
      <c r="K866" s="1"/>
      <c r="L866" s="1"/>
      <c r="M866" s="1"/>
      <c r="N866" s="1"/>
      <c r="O866" s="1"/>
      <c r="P866" s="1"/>
      <c r="Q866" s="1"/>
      <c r="R866" s="1"/>
      <c r="S866" s="1"/>
    </row>
    <row r="867" spans="1:19" x14ac:dyDescent="0.2">
      <c r="A867" s="1"/>
      <c r="B867" s="115">
        <v>3</v>
      </c>
      <c r="C867" s="33" t="s">
        <v>460</v>
      </c>
      <c r="D867" s="115">
        <v>3</v>
      </c>
      <c r="E867" s="115">
        <v>1986</v>
      </c>
      <c r="F867" s="115">
        <v>1</v>
      </c>
      <c r="G867" s="115">
        <v>11</v>
      </c>
      <c r="H867" s="115">
        <v>0</v>
      </c>
      <c r="I867" s="116">
        <v>0</v>
      </c>
      <c r="J867" s="117"/>
      <c r="K867" s="1"/>
      <c r="L867" s="1"/>
      <c r="M867" s="1"/>
      <c r="N867" s="1"/>
      <c r="O867" s="1"/>
      <c r="P867" s="1"/>
      <c r="Q867" s="1"/>
      <c r="R867" s="1"/>
      <c r="S867" s="1"/>
    </row>
    <row r="868" spans="1:19" x14ac:dyDescent="0.2">
      <c r="A868" s="1"/>
      <c r="B868" s="115">
        <v>1</v>
      </c>
      <c r="C868" s="33" t="s">
        <v>460</v>
      </c>
      <c r="D868" s="115">
        <v>3</v>
      </c>
      <c r="E868" s="115">
        <v>1987</v>
      </c>
      <c r="F868" s="115">
        <v>1</v>
      </c>
      <c r="G868" s="115">
        <v>12</v>
      </c>
      <c r="H868" s="115">
        <v>0</v>
      </c>
      <c r="I868" s="116">
        <v>0</v>
      </c>
      <c r="J868" s="117"/>
      <c r="K868" s="1"/>
      <c r="L868" s="1"/>
      <c r="M868" s="1"/>
      <c r="N868" s="1"/>
      <c r="O868" s="1"/>
      <c r="P868" s="1"/>
      <c r="Q868" s="1"/>
      <c r="R868" s="1"/>
      <c r="S868" s="1"/>
    </row>
    <row r="869" spans="1:19" x14ac:dyDescent="0.2">
      <c r="A869" s="1"/>
      <c r="B869" s="115">
        <v>1</v>
      </c>
      <c r="C869" s="33" t="s">
        <v>447</v>
      </c>
      <c r="D869" s="115">
        <v>1</v>
      </c>
      <c r="E869" s="115">
        <v>1988</v>
      </c>
      <c r="F869" s="115">
        <v>1</v>
      </c>
      <c r="G869" s="115">
        <v>12</v>
      </c>
      <c r="H869" s="115">
        <v>0</v>
      </c>
      <c r="I869" s="116">
        <v>0</v>
      </c>
      <c r="J869" s="117"/>
      <c r="K869" s="1"/>
      <c r="L869" s="1"/>
      <c r="M869" s="1"/>
      <c r="N869" s="1"/>
      <c r="O869" s="1"/>
      <c r="P869" s="1"/>
      <c r="Q869" s="1"/>
      <c r="R869" s="1"/>
      <c r="S869" s="1"/>
    </row>
    <row r="870" spans="1:19" x14ac:dyDescent="0.2">
      <c r="A870" s="1"/>
      <c r="B870" s="115">
        <v>4</v>
      </c>
      <c r="C870" s="33" t="s">
        <v>460</v>
      </c>
      <c r="D870" s="115">
        <v>3</v>
      </c>
      <c r="E870" s="115">
        <v>1988</v>
      </c>
      <c r="F870" s="115">
        <v>1</v>
      </c>
      <c r="G870" s="115">
        <v>12</v>
      </c>
      <c r="H870" s="115">
        <v>0</v>
      </c>
      <c r="I870" s="116">
        <v>0</v>
      </c>
      <c r="J870" s="117"/>
      <c r="K870" s="1"/>
      <c r="L870" s="1"/>
      <c r="M870" s="1"/>
      <c r="N870" s="1"/>
      <c r="O870" s="1"/>
      <c r="P870" s="1"/>
      <c r="Q870" s="1"/>
      <c r="R870" s="1"/>
      <c r="S870" s="1"/>
    </row>
    <row r="871" spans="1:19" x14ac:dyDescent="0.2">
      <c r="A871" s="1"/>
      <c r="B871" s="115">
        <v>1</v>
      </c>
      <c r="C871" s="33" t="s">
        <v>460</v>
      </c>
      <c r="D871" s="115">
        <v>3</v>
      </c>
      <c r="E871" s="115">
        <v>1989</v>
      </c>
      <c r="F871" s="115">
        <v>1</v>
      </c>
      <c r="G871" s="115">
        <v>11</v>
      </c>
      <c r="H871" s="115">
        <v>0</v>
      </c>
      <c r="I871" s="116">
        <v>0</v>
      </c>
      <c r="J871" s="117"/>
      <c r="K871" s="1"/>
      <c r="L871" s="1"/>
      <c r="M871" s="1"/>
      <c r="N871" s="1"/>
      <c r="O871" s="1"/>
      <c r="P871" s="1"/>
      <c r="Q871" s="1"/>
      <c r="R871" s="1"/>
      <c r="S871" s="1"/>
    </row>
    <row r="872" spans="1:19" x14ac:dyDescent="0.2">
      <c r="A872" s="1"/>
      <c r="B872" s="115">
        <v>3</v>
      </c>
      <c r="C872" s="33" t="s">
        <v>451</v>
      </c>
      <c r="D872" s="115">
        <v>3</v>
      </c>
      <c r="E872" s="115">
        <v>1989</v>
      </c>
      <c r="F872" s="115">
        <v>1</v>
      </c>
      <c r="G872" s="115">
        <v>10</v>
      </c>
      <c r="H872" s="115">
        <v>0</v>
      </c>
      <c r="I872" s="116">
        <v>0</v>
      </c>
      <c r="J872" s="117"/>
      <c r="K872" s="1"/>
      <c r="L872" s="1"/>
      <c r="M872" s="1"/>
      <c r="N872" s="1"/>
      <c r="O872" s="1"/>
      <c r="P872" s="1"/>
      <c r="Q872" s="1"/>
      <c r="R872" s="1"/>
      <c r="S872" s="1"/>
    </row>
    <row r="873" spans="1:19" x14ac:dyDescent="0.2">
      <c r="A873" s="1"/>
      <c r="B873" s="115">
        <v>5</v>
      </c>
      <c r="C873" s="33" t="s">
        <v>447</v>
      </c>
      <c r="D873" s="115">
        <v>4</v>
      </c>
      <c r="E873" s="115">
        <v>1989</v>
      </c>
      <c r="F873" s="115">
        <v>1</v>
      </c>
      <c r="G873" s="115">
        <v>13</v>
      </c>
      <c r="H873" s="115">
        <v>0</v>
      </c>
      <c r="I873" s="116">
        <v>0</v>
      </c>
      <c r="J873" s="117"/>
      <c r="K873" s="1"/>
      <c r="L873" s="1"/>
      <c r="M873" s="1"/>
      <c r="N873" s="1"/>
      <c r="O873" s="1"/>
      <c r="P873" s="1"/>
      <c r="Q873" s="1"/>
      <c r="R873" s="1"/>
      <c r="S873" s="1"/>
    </row>
    <row r="874" spans="1:19" x14ac:dyDescent="0.2">
      <c r="A874" s="1"/>
      <c r="B874" s="115">
        <v>2</v>
      </c>
      <c r="C874" s="33" t="s">
        <v>447</v>
      </c>
      <c r="D874" s="115">
        <v>4</v>
      </c>
      <c r="E874" s="115">
        <v>1989</v>
      </c>
      <c r="F874" s="115">
        <v>1</v>
      </c>
      <c r="G874" s="115">
        <v>12</v>
      </c>
      <c r="H874" s="115">
        <v>0</v>
      </c>
      <c r="I874" s="116">
        <v>0</v>
      </c>
      <c r="J874" s="117"/>
      <c r="K874" s="1"/>
      <c r="L874" s="1"/>
      <c r="M874" s="1"/>
      <c r="N874" s="1"/>
      <c r="O874" s="1"/>
      <c r="P874" s="1"/>
      <c r="Q874" s="1"/>
      <c r="R874" s="1"/>
      <c r="S874" s="1"/>
    </row>
    <row r="875" spans="1:19" x14ac:dyDescent="0.2">
      <c r="A875" s="1"/>
      <c r="B875" s="115">
        <v>1</v>
      </c>
      <c r="C875" s="33" t="s">
        <v>447</v>
      </c>
      <c r="D875" s="115">
        <v>4</v>
      </c>
      <c r="E875" s="115">
        <v>1989</v>
      </c>
      <c r="F875" s="115">
        <v>1</v>
      </c>
      <c r="G875" s="115">
        <v>12</v>
      </c>
      <c r="H875" s="115">
        <v>0</v>
      </c>
      <c r="I875" s="116">
        <v>0</v>
      </c>
      <c r="J875" s="117"/>
      <c r="K875" s="1"/>
      <c r="L875" s="1"/>
      <c r="M875" s="1"/>
      <c r="N875" s="1"/>
      <c r="O875" s="1"/>
      <c r="P875" s="1"/>
      <c r="Q875" s="1"/>
      <c r="R875" s="1"/>
      <c r="S875" s="1"/>
    </row>
    <row r="876" spans="1:19" x14ac:dyDescent="0.2">
      <c r="A876" s="1"/>
      <c r="B876" s="115">
        <v>3</v>
      </c>
      <c r="C876" s="33" t="s">
        <v>460</v>
      </c>
      <c r="D876" s="115">
        <v>3</v>
      </c>
      <c r="E876" s="115">
        <v>1990</v>
      </c>
      <c r="F876" s="115">
        <v>1</v>
      </c>
      <c r="G876" s="115">
        <v>12</v>
      </c>
      <c r="H876" s="115">
        <v>0</v>
      </c>
      <c r="I876" s="116">
        <v>0</v>
      </c>
      <c r="J876" s="117"/>
      <c r="K876" s="1"/>
      <c r="L876" s="1"/>
      <c r="M876" s="1"/>
      <c r="N876" s="1"/>
      <c r="O876" s="1"/>
      <c r="P876" s="1"/>
      <c r="Q876" s="1"/>
      <c r="R876" s="1"/>
      <c r="S876" s="1"/>
    </row>
    <row r="877" spans="1:19" x14ac:dyDescent="0.2">
      <c r="A877" s="1"/>
      <c r="B877" s="115">
        <v>1</v>
      </c>
      <c r="C877" s="33" t="s">
        <v>447</v>
      </c>
      <c r="D877" s="115">
        <v>1</v>
      </c>
      <c r="E877" s="115">
        <v>1991</v>
      </c>
      <c r="F877" s="115">
        <v>1</v>
      </c>
      <c r="G877" s="115">
        <v>12</v>
      </c>
      <c r="H877" s="115">
        <v>0</v>
      </c>
      <c r="I877" s="116">
        <v>0</v>
      </c>
      <c r="J877" s="117"/>
      <c r="K877" s="1"/>
      <c r="L877" s="1"/>
      <c r="M877" s="1"/>
      <c r="N877" s="1"/>
      <c r="O877" s="1"/>
      <c r="P877" s="1"/>
      <c r="Q877" s="1"/>
      <c r="R877" s="1"/>
      <c r="S877" s="1"/>
    </row>
    <row r="878" spans="1:19" x14ac:dyDescent="0.2">
      <c r="A878" s="1"/>
      <c r="B878" s="115">
        <v>3</v>
      </c>
      <c r="C878" s="33" t="s">
        <v>447</v>
      </c>
      <c r="D878" s="115">
        <v>1</v>
      </c>
      <c r="E878" s="115">
        <v>1991</v>
      </c>
      <c r="F878" s="115">
        <v>1</v>
      </c>
      <c r="G878" s="115">
        <v>12</v>
      </c>
      <c r="H878" s="115">
        <v>0</v>
      </c>
      <c r="I878" s="116">
        <v>0</v>
      </c>
      <c r="J878" s="117"/>
      <c r="K878" s="1"/>
      <c r="L878" s="1"/>
      <c r="M878" s="1"/>
      <c r="N878" s="1"/>
      <c r="O878" s="1"/>
      <c r="P878" s="1"/>
      <c r="Q878" s="1"/>
      <c r="R878" s="1"/>
      <c r="S878" s="1"/>
    </row>
    <row r="879" spans="1:19" x14ac:dyDescent="0.2">
      <c r="A879" s="1"/>
      <c r="B879" s="115">
        <v>5</v>
      </c>
      <c r="C879" s="33" t="s">
        <v>449</v>
      </c>
      <c r="D879" s="115">
        <v>2</v>
      </c>
      <c r="E879" s="115">
        <v>1991</v>
      </c>
      <c r="F879" s="115">
        <v>1</v>
      </c>
      <c r="G879" s="115">
        <v>12</v>
      </c>
      <c r="H879" s="115">
        <v>12</v>
      </c>
      <c r="I879" s="116">
        <v>79640</v>
      </c>
      <c r="J879" s="117"/>
      <c r="K879" s="1"/>
      <c r="L879" s="1"/>
      <c r="M879" s="1"/>
      <c r="N879" s="1"/>
      <c r="O879" s="1"/>
      <c r="P879" s="1"/>
      <c r="Q879" s="1"/>
      <c r="R879" s="1"/>
      <c r="S879" s="1"/>
    </row>
    <row r="880" spans="1:19" x14ac:dyDescent="0.2">
      <c r="A880" s="1"/>
      <c r="B880" s="115">
        <v>3</v>
      </c>
      <c r="C880" s="33" t="s">
        <v>451</v>
      </c>
      <c r="D880" s="115">
        <v>3</v>
      </c>
      <c r="E880" s="115">
        <v>1991</v>
      </c>
      <c r="F880" s="115">
        <v>1</v>
      </c>
      <c r="G880" s="115">
        <v>12</v>
      </c>
      <c r="H880" s="115">
        <v>12</v>
      </c>
      <c r="I880" s="116">
        <v>0</v>
      </c>
      <c r="J880" s="117"/>
      <c r="K880" s="1"/>
      <c r="L880" s="1"/>
      <c r="M880" s="1"/>
      <c r="N880" s="1"/>
      <c r="O880" s="1"/>
      <c r="P880" s="1"/>
      <c r="Q880" s="1"/>
      <c r="R880" s="1"/>
      <c r="S880" s="1"/>
    </row>
    <row r="881" spans="1:19" x14ac:dyDescent="0.2">
      <c r="A881" s="1"/>
      <c r="B881" s="115">
        <v>2</v>
      </c>
      <c r="C881" s="33" t="s">
        <v>490</v>
      </c>
      <c r="D881" s="115">
        <v>3</v>
      </c>
      <c r="E881" s="115">
        <v>1991</v>
      </c>
      <c r="F881" s="115">
        <v>1</v>
      </c>
      <c r="G881" s="115">
        <v>12</v>
      </c>
      <c r="H881" s="115">
        <v>0</v>
      </c>
      <c r="I881" s="116">
        <v>0</v>
      </c>
      <c r="J881" s="117"/>
      <c r="K881" s="1"/>
      <c r="L881" s="1"/>
      <c r="M881" s="1"/>
      <c r="N881" s="1"/>
      <c r="O881" s="1"/>
      <c r="P881" s="1"/>
      <c r="Q881" s="1"/>
      <c r="R881" s="1"/>
      <c r="S881" s="1"/>
    </row>
    <row r="882" spans="1:19" x14ac:dyDescent="0.2">
      <c r="A882" s="1"/>
      <c r="B882" s="115">
        <v>3</v>
      </c>
      <c r="C882" s="33" t="s">
        <v>447</v>
      </c>
      <c r="D882" s="115">
        <v>4</v>
      </c>
      <c r="E882" s="115">
        <v>1991</v>
      </c>
      <c r="F882" s="115">
        <v>1</v>
      </c>
      <c r="G882" s="115">
        <v>12</v>
      </c>
      <c r="H882" s="115">
        <v>0</v>
      </c>
      <c r="I882" s="116">
        <v>0</v>
      </c>
      <c r="J882" s="117"/>
      <c r="K882" s="1"/>
      <c r="L882" s="1"/>
      <c r="M882" s="1"/>
      <c r="N882" s="1"/>
      <c r="O882" s="1"/>
      <c r="P882" s="1"/>
      <c r="Q882" s="1"/>
      <c r="R882" s="1"/>
      <c r="S882" s="1"/>
    </row>
    <row r="883" spans="1:19" x14ac:dyDescent="0.2">
      <c r="A883" s="1"/>
      <c r="B883" s="115">
        <v>3</v>
      </c>
      <c r="C883" s="33" t="s">
        <v>460</v>
      </c>
      <c r="D883" s="115">
        <v>3</v>
      </c>
      <c r="E883" s="115">
        <v>1993</v>
      </c>
      <c r="F883" s="115">
        <v>1</v>
      </c>
      <c r="G883" s="115">
        <v>12</v>
      </c>
      <c r="H883" s="115">
        <v>0</v>
      </c>
      <c r="I883" s="116">
        <v>0</v>
      </c>
      <c r="J883" s="117"/>
      <c r="K883" s="1"/>
      <c r="L883" s="1"/>
      <c r="M883" s="1"/>
      <c r="N883" s="1"/>
      <c r="O883" s="1"/>
      <c r="P883" s="1"/>
      <c r="Q883" s="1"/>
      <c r="R883" s="1"/>
      <c r="S883" s="1"/>
    </row>
    <row r="884" spans="1:19" x14ac:dyDescent="0.2">
      <c r="A884" s="1"/>
      <c r="B884" s="115">
        <v>4</v>
      </c>
      <c r="C884" s="33" t="s">
        <v>447</v>
      </c>
      <c r="D884" s="115">
        <v>4</v>
      </c>
      <c r="E884" s="115">
        <v>1993</v>
      </c>
      <c r="F884" s="115">
        <v>1</v>
      </c>
      <c r="G884" s="115">
        <v>12</v>
      </c>
      <c r="H884" s="115">
        <v>0</v>
      </c>
      <c r="I884" s="116">
        <v>0</v>
      </c>
      <c r="J884" s="117"/>
      <c r="K884" s="1"/>
      <c r="L884" s="1"/>
      <c r="M884" s="1"/>
      <c r="N884" s="1"/>
      <c r="O884" s="1"/>
      <c r="P884" s="1"/>
      <c r="Q884" s="1"/>
      <c r="R884" s="1"/>
      <c r="S884" s="1"/>
    </row>
    <row r="885" spans="1:19" x14ac:dyDescent="0.2">
      <c r="A885" s="1"/>
      <c r="B885" s="115">
        <v>6</v>
      </c>
      <c r="C885" s="33" t="s">
        <v>447</v>
      </c>
      <c r="D885" s="115">
        <v>1</v>
      </c>
      <c r="E885" s="115">
        <v>1993</v>
      </c>
      <c r="F885" s="115">
        <v>1</v>
      </c>
      <c r="G885" s="115">
        <v>11</v>
      </c>
      <c r="H885" s="115">
        <v>0</v>
      </c>
      <c r="I885" s="116">
        <v>0</v>
      </c>
      <c r="J885" s="117"/>
      <c r="K885" s="1"/>
      <c r="L885" s="1"/>
      <c r="M885" s="1"/>
      <c r="N885" s="1"/>
      <c r="O885" s="1"/>
      <c r="P885" s="1"/>
      <c r="Q885" s="1"/>
      <c r="R885" s="1"/>
      <c r="S885" s="1"/>
    </row>
    <row r="886" spans="1:19" x14ac:dyDescent="0.2">
      <c r="A886" s="1"/>
      <c r="B886" s="115">
        <v>3</v>
      </c>
      <c r="C886" s="33" t="s">
        <v>495</v>
      </c>
      <c r="D886" s="115">
        <v>1</v>
      </c>
      <c r="E886" s="115">
        <v>1965</v>
      </c>
      <c r="F886" s="115">
        <v>1</v>
      </c>
      <c r="G886" s="115">
        <v>83</v>
      </c>
      <c r="H886" s="115">
        <v>0</v>
      </c>
      <c r="I886" s="116">
        <v>0</v>
      </c>
      <c r="J886" s="117"/>
      <c r="K886" s="1"/>
      <c r="L886" s="1"/>
      <c r="M886" s="1"/>
      <c r="N886" s="1"/>
      <c r="O886" s="1"/>
      <c r="P886" s="1"/>
      <c r="Q886" s="1"/>
      <c r="R886" s="1"/>
      <c r="S886" s="1"/>
    </row>
    <row r="887" spans="1:19" x14ac:dyDescent="0.2">
      <c r="A887" s="1"/>
      <c r="B887" s="115">
        <v>6</v>
      </c>
      <c r="C887" s="33" t="s">
        <v>463</v>
      </c>
      <c r="D887" s="115">
        <v>2</v>
      </c>
      <c r="E887" s="115">
        <v>1965</v>
      </c>
      <c r="F887" s="115">
        <v>1</v>
      </c>
      <c r="G887" s="115">
        <v>13</v>
      </c>
      <c r="H887" s="115">
        <v>13</v>
      </c>
      <c r="I887" s="116">
        <v>0</v>
      </c>
      <c r="J887" s="117"/>
      <c r="K887" s="1"/>
      <c r="L887" s="1"/>
      <c r="M887" s="1"/>
      <c r="N887" s="1"/>
      <c r="O887" s="1"/>
      <c r="P887" s="1"/>
      <c r="Q887" s="1"/>
      <c r="R887" s="1"/>
      <c r="S887" s="1"/>
    </row>
    <row r="888" spans="1:19" x14ac:dyDescent="0.2">
      <c r="A888" s="1"/>
      <c r="B888" s="115">
        <v>6</v>
      </c>
      <c r="C888" s="33" t="s">
        <v>449</v>
      </c>
      <c r="D888" s="115">
        <v>1</v>
      </c>
      <c r="E888" s="115">
        <v>1961</v>
      </c>
      <c r="F888" s="115">
        <v>1</v>
      </c>
      <c r="G888" s="115">
        <v>0</v>
      </c>
      <c r="H888" s="115">
        <v>0</v>
      </c>
      <c r="I888" s="116">
        <v>2279</v>
      </c>
      <c r="J888" s="117"/>
      <c r="K888" s="1"/>
      <c r="L888" s="1"/>
      <c r="M888" s="1"/>
      <c r="N888" s="1"/>
      <c r="O888" s="1"/>
      <c r="P888" s="1"/>
      <c r="Q888" s="1"/>
      <c r="R888" s="1"/>
      <c r="S888" s="1"/>
    </row>
    <row r="889" spans="1:19" x14ac:dyDescent="0.2">
      <c r="A889" s="1"/>
      <c r="B889" s="115">
        <v>1</v>
      </c>
      <c r="C889" s="33" t="s">
        <v>449</v>
      </c>
      <c r="D889" s="115">
        <v>1</v>
      </c>
      <c r="E889" s="115">
        <v>1961</v>
      </c>
      <c r="F889" s="115">
        <v>1</v>
      </c>
      <c r="G889" s="115">
        <v>0</v>
      </c>
      <c r="H889" s="115">
        <v>0</v>
      </c>
      <c r="I889" s="116">
        <v>2474</v>
      </c>
      <c r="J889" s="117"/>
      <c r="K889" s="1"/>
      <c r="L889" s="1"/>
      <c r="M889" s="1"/>
      <c r="N889" s="1"/>
      <c r="O889" s="1"/>
      <c r="P889" s="1"/>
      <c r="Q889" s="1"/>
      <c r="R889" s="1"/>
      <c r="S889" s="1"/>
    </row>
    <row r="890" spans="1:19" x14ac:dyDescent="0.2">
      <c r="A890" s="1"/>
      <c r="B890" s="115">
        <v>4</v>
      </c>
      <c r="C890" s="33" t="s">
        <v>449</v>
      </c>
      <c r="D890" s="115">
        <v>1</v>
      </c>
      <c r="E890" s="115">
        <v>1961</v>
      </c>
      <c r="F890" s="115">
        <v>1</v>
      </c>
      <c r="G890" s="115">
        <v>0</v>
      </c>
      <c r="H890" s="115">
        <v>0</v>
      </c>
      <c r="I890" s="116">
        <v>2198</v>
      </c>
      <c r="J890" s="117"/>
      <c r="K890" s="1"/>
      <c r="L890" s="1"/>
      <c r="M890" s="1"/>
      <c r="N890" s="1"/>
      <c r="O890" s="1"/>
      <c r="P890" s="1"/>
      <c r="Q890" s="1"/>
      <c r="R890" s="1"/>
      <c r="S890" s="1"/>
    </row>
    <row r="891" spans="1:19" x14ac:dyDescent="0.2">
      <c r="A891" s="1"/>
      <c r="B891" s="115">
        <v>3</v>
      </c>
      <c r="C891" s="33" t="s">
        <v>449</v>
      </c>
      <c r="D891" s="115">
        <v>1</v>
      </c>
      <c r="E891" s="115">
        <v>1961</v>
      </c>
      <c r="F891" s="115">
        <v>1</v>
      </c>
      <c r="G891" s="115">
        <v>0</v>
      </c>
      <c r="H891" s="115">
        <v>0</v>
      </c>
      <c r="I891" s="116">
        <v>2436</v>
      </c>
      <c r="J891" s="117"/>
      <c r="K891" s="1"/>
      <c r="L891" s="1"/>
      <c r="M891" s="1"/>
      <c r="N891" s="1"/>
      <c r="O891" s="1"/>
      <c r="P891" s="1"/>
      <c r="Q891" s="1"/>
      <c r="R891" s="1"/>
      <c r="S891" s="1"/>
    </row>
    <row r="892" spans="1:19" x14ac:dyDescent="0.2">
      <c r="A892" s="1"/>
      <c r="B892" s="115">
        <v>5</v>
      </c>
      <c r="C892" s="33" t="s">
        <v>449</v>
      </c>
      <c r="D892" s="115">
        <v>1</v>
      </c>
      <c r="E892" s="115">
        <v>1961</v>
      </c>
      <c r="F892" s="115">
        <v>1</v>
      </c>
      <c r="G892" s="115">
        <v>0</v>
      </c>
      <c r="H892" s="115">
        <v>0</v>
      </c>
      <c r="I892" s="116">
        <v>2219</v>
      </c>
      <c r="J892" s="117"/>
      <c r="K892" s="1"/>
      <c r="L892" s="1"/>
      <c r="M892" s="1"/>
      <c r="N892" s="1"/>
      <c r="O892" s="1"/>
      <c r="P892" s="1"/>
      <c r="Q892" s="1"/>
      <c r="R892" s="1"/>
      <c r="S892" s="1"/>
    </row>
    <row r="893" spans="1:19" x14ac:dyDescent="0.2">
      <c r="A893" s="1"/>
      <c r="B893" s="115">
        <v>2</v>
      </c>
      <c r="C893" s="33" t="s">
        <v>451</v>
      </c>
      <c r="D893" s="115">
        <v>3</v>
      </c>
      <c r="E893" s="115">
        <v>1965</v>
      </c>
      <c r="F893" s="115">
        <v>1</v>
      </c>
      <c r="G893" s="115">
        <v>11</v>
      </c>
      <c r="H893" s="115">
        <v>0</v>
      </c>
      <c r="I893" s="116">
        <v>0</v>
      </c>
      <c r="J893" s="117"/>
      <c r="K893" s="1"/>
      <c r="L893" s="1"/>
      <c r="M893" s="1"/>
      <c r="N893" s="1"/>
      <c r="O893" s="1"/>
      <c r="P893" s="1"/>
      <c r="Q893" s="1"/>
      <c r="R893" s="1"/>
      <c r="S893" s="1"/>
    </row>
    <row r="894" spans="1:19" x14ac:dyDescent="0.2">
      <c r="A894" s="1"/>
      <c r="B894" s="115">
        <v>4</v>
      </c>
      <c r="C894" s="33" t="s">
        <v>451</v>
      </c>
      <c r="D894" s="115">
        <v>3</v>
      </c>
      <c r="E894" s="115">
        <v>1965</v>
      </c>
      <c r="F894" s="115">
        <v>1</v>
      </c>
      <c r="G894" s="115">
        <v>25</v>
      </c>
      <c r="H894" s="115">
        <v>0</v>
      </c>
      <c r="I894" s="116">
        <v>0</v>
      </c>
      <c r="J894" s="117"/>
      <c r="K894" s="1"/>
      <c r="L894" s="1"/>
      <c r="M894" s="1"/>
      <c r="N894" s="1"/>
      <c r="O894" s="1"/>
      <c r="P894" s="1"/>
      <c r="Q894" s="1"/>
      <c r="R894" s="1"/>
      <c r="S894" s="1"/>
    </row>
    <row r="895" spans="1:19" x14ac:dyDescent="0.2">
      <c r="A895" s="1"/>
      <c r="B895" s="115">
        <v>1</v>
      </c>
      <c r="C895" s="33" t="s">
        <v>496</v>
      </c>
      <c r="D895" s="115">
        <v>2</v>
      </c>
      <c r="E895" s="115">
        <v>1966</v>
      </c>
      <c r="F895" s="115">
        <v>1</v>
      </c>
      <c r="G895" s="115">
        <v>6</v>
      </c>
      <c r="H895" s="115">
        <v>0</v>
      </c>
      <c r="I895" s="116">
        <v>42045</v>
      </c>
      <c r="J895" s="117"/>
      <c r="K895" s="1"/>
      <c r="L895" s="1"/>
      <c r="M895" s="1"/>
      <c r="N895" s="1"/>
      <c r="O895" s="1"/>
      <c r="P895" s="1"/>
      <c r="Q895" s="1"/>
      <c r="R895" s="1"/>
      <c r="S895" s="1"/>
    </row>
    <row r="896" spans="1:19" x14ac:dyDescent="0.2">
      <c r="A896" s="1"/>
      <c r="B896" s="115">
        <v>3</v>
      </c>
      <c r="C896" s="33" t="s">
        <v>463</v>
      </c>
      <c r="D896" s="115">
        <v>2</v>
      </c>
      <c r="E896" s="115">
        <v>1961</v>
      </c>
      <c r="F896" s="115">
        <v>1</v>
      </c>
      <c r="G896" s="115">
        <v>24</v>
      </c>
      <c r="H896" s="115">
        <v>0</v>
      </c>
      <c r="I896" s="116">
        <v>80274</v>
      </c>
      <c r="J896" s="117"/>
      <c r="K896" s="1"/>
      <c r="L896" s="1"/>
      <c r="M896" s="1"/>
      <c r="N896" s="1"/>
      <c r="O896" s="1"/>
      <c r="P896" s="1"/>
      <c r="Q896" s="1"/>
      <c r="R896" s="1"/>
      <c r="S896" s="1"/>
    </row>
    <row r="897" spans="1:19" x14ac:dyDescent="0.2">
      <c r="A897" s="1"/>
      <c r="B897" s="115">
        <v>4</v>
      </c>
      <c r="C897" s="33" t="s">
        <v>473</v>
      </c>
      <c r="D897" s="115">
        <v>2</v>
      </c>
      <c r="E897" s="115">
        <v>1962</v>
      </c>
      <c r="F897" s="115">
        <v>1</v>
      </c>
      <c r="G897" s="115">
        <v>0</v>
      </c>
      <c r="H897" s="115">
        <v>0</v>
      </c>
      <c r="I897" s="116">
        <v>2926</v>
      </c>
      <c r="J897" s="117"/>
      <c r="K897" s="1"/>
      <c r="L897" s="1"/>
      <c r="M897" s="1"/>
      <c r="N897" s="1"/>
      <c r="O897" s="1"/>
      <c r="P897" s="1"/>
      <c r="Q897" s="1"/>
      <c r="R897" s="1"/>
      <c r="S897" s="1"/>
    </row>
    <row r="898" spans="1:19" x14ac:dyDescent="0.2">
      <c r="A898" s="1"/>
      <c r="B898" s="115">
        <v>3</v>
      </c>
      <c r="C898" s="33" t="s">
        <v>473</v>
      </c>
      <c r="D898" s="115">
        <v>2</v>
      </c>
      <c r="E898" s="115">
        <v>1962</v>
      </c>
      <c r="F898" s="115">
        <v>1</v>
      </c>
      <c r="G898" s="115">
        <v>0</v>
      </c>
      <c r="H898" s="115">
        <v>0</v>
      </c>
      <c r="I898" s="116">
        <v>3184</v>
      </c>
      <c r="J898" s="117"/>
      <c r="K898" s="1"/>
      <c r="L898" s="1"/>
      <c r="M898" s="1"/>
      <c r="N898" s="1"/>
      <c r="O898" s="1"/>
      <c r="P898" s="1"/>
      <c r="Q898" s="1"/>
      <c r="R898" s="1"/>
      <c r="S898" s="1"/>
    </row>
    <row r="899" spans="1:19" x14ac:dyDescent="0.2">
      <c r="A899" s="1"/>
      <c r="B899" s="115">
        <v>5</v>
      </c>
      <c r="C899" s="33" t="s">
        <v>473</v>
      </c>
      <c r="D899" s="115">
        <v>2</v>
      </c>
      <c r="E899" s="115">
        <v>1962</v>
      </c>
      <c r="F899" s="115">
        <v>1</v>
      </c>
      <c r="G899" s="115">
        <v>0</v>
      </c>
      <c r="H899" s="115">
        <v>0</v>
      </c>
      <c r="I899" s="116">
        <v>3028</v>
      </c>
      <c r="J899" s="117"/>
      <c r="K899" s="1"/>
      <c r="L899" s="1"/>
      <c r="M899" s="1"/>
      <c r="N899" s="1"/>
      <c r="O899" s="1"/>
      <c r="P899" s="1"/>
      <c r="Q899" s="1"/>
      <c r="R899" s="1"/>
      <c r="S899" s="1"/>
    </row>
    <row r="900" spans="1:19" x14ac:dyDescent="0.2">
      <c r="A900" s="1"/>
      <c r="B900" s="115">
        <v>5</v>
      </c>
      <c r="C900" s="33" t="s">
        <v>461</v>
      </c>
      <c r="D900" s="115">
        <v>2</v>
      </c>
      <c r="E900" s="115">
        <v>1967</v>
      </c>
      <c r="F900" s="115">
        <v>1</v>
      </c>
      <c r="G900" s="115">
        <v>11</v>
      </c>
      <c r="H900" s="115">
        <v>0</v>
      </c>
      <c r="I900" s="116">
        <v>7534</v>
      </c>
      <c r="J900" s="117"/>
      <c r="K900" s="1"/>
      <c r="L900" s="1"/>
      <c r="M900" s="1"/>
      <c r="N900" s="1"/>
      <c r="O900" s="1"/>
      <c r="P900" s="1"/>
      <c r="Q900" s="1"/>
      <c r="R900" s="1"/>
      <c r="S900" s="1"/>
    </row>
    <row r="901" spans="1:19" x14ac:dyDescent="0.2">
      <c r="A901" s="1"/>
      <c r="B901" s="115">
        <v>2</v>
      </c>
      <c r="C901" s="33" t="s">
        <v>451</v>
      </c>
      <c r="D901" s="115">
        <v>3</v>
      </c>
      <c r="E901" s="115">
        <v>1963</v>
      </c>
      <c r="F901" s="115">
        <v>1</v>
      </c>
      <c r="G901" s="115">
        <v>11</v>
      </c>
      <c r="H901" s="115">
        <v>0</v>
      </c>
      <c r="I901" s="116">
        <v>0</v>
      </c>
      <c r="J901" s="117"/>
      <c r="K901" s="1"/>
      <c r="L901" s="1"/>
      <c r="M901" s="1"/>
      <c r="N901" s="1"/>
      <c r="O901" s="1"/>
      <c r="P901" s="1"/>
      <c r="Q901" s="1"/>
      <c r="R901" s="1"/>
      <c r="S901" s="1"/>
    </row>
    <row r="902" spans="1:19" x14ac:dyDescent="0.2">
      <c r="A902" s="1"/>
      <c r="B902" s="115">
        <v>2</v>
      </c>
      <c r="C902" s="33" t="s">
        <v>451</v>
      </c>
      <c r="D902" s="115">
        <v>3</v>
      </c>
      <c r="E902" s="115">
        <v>1963</v>
      </c>
      <c r="F902" s="115">
        <v>1</v>
      </c>
      <c r="G902" s="115">
        <v>11</v>
      </c>
      <c r="H902" s="115">
        <v>0</v>
      </c>
      <c r="I902" s="116">
        <v>0</v>
      </c>
      <c r="J902" s="117"/>
      <c r="K902" s="1"/>
      <c r="L902" s="1"/>
      <c r="M902" s="1"/>
      <c r="N902" s="1"/>
      <c r="O902" s="1"/>
      <c r="P902" s="1"/>
      <c r="Q902" s="1"/>
      <c r="R902" s="1"/>
      <c r="S902" s="1"/>
    </row>
    <row r="903" spans="1:19" x14ac:dyDescent="0.2">
      <c r="A903" s="1"/>
      <c r="B903" s="115">
        <v>1</v>
      </c>
      <c r="C903" s="33" t="s">
        <v>466</v>
      </c>
      <c r="D903" s="115">
        <v>2</v>
      </c>
      <c r="E903" s="115">
        <v>1969</v>
      </c>
      <c r="F903" s="115">
        <v>1</v>
      </c>
      <c r="G903" s="115">
        <v>13</v>
      </c>
      <c r="H903" s="115">
        <v>0</v>
      </c>
      <c r="I903" s="116">
        <v>0</v>
      </c>
      <c r="J903" s="117"/>
      <c r="K903" s="1"/>
      <c r="L903" s="1"/>
      <c r="M903" s="1"/>
      <c r="N903" s="1"/>
      <c r="O903" s="1"/>
      <c r="P903" s="1"/>
      <c r="Q903" s="1"/>
      <c r="R903" s="1"/>
      <c r="S903" s="1"/>
    </row>
    <row r="904" spans="1:19" x14ac:dyDescent="0.2">
      <c r="A904" s="1"/>
      <c r="B904" s="115">
        <v>2</v>
      </c>
      <c r="C904" s="33" t="s">
        <v>451</v>
      </c>
      <c r="D904" s="115">
        <v>3</v>
      </c>
      <c r="E904" s="115">
        <v>1964</v>
      </c>
      <c r="F904" s="115">
        <v>1</v>
      </c>
      <c r="G904" s="115">
        <v>13</v>
      </c>
      <c r="H904" s="115">
        <v>13</v>
      </c>
      <c r="I904" s="116">
        <v>0</v>
      </c>
      <c r="J904" s="117"/>
      <c r="K904" s="1"/>
      <c r="L904" s="1"/>
      <c r="M904" s="1"/>
      <c r="N904" s="1"/>
      <c r="O904" s="1"/>
      <c r="P904" s="1"/>
      <c r="Q904" s="1"/>
      <c r="R904" s="1"/>
      <c r="S904" s="1"/>
    </row>
    <row r="905" spans="1:19" x14ac:dyDescent="0.2">
      <c r="A905" s="1"/>
      <c r="B905" s="115">
        <v>2</v>
      </c>
      <c r="C905" s="33" t="s">
        <v>463</v>
      </c>
      <c r="D905" s="115">
        <v>3</v>
      </c>
      <c r="E905" s="115">
        <v>1964</v>
      </c>
      <c r="F905" s="115">
        <v>2</v>
      </c>
      <c r="G905" s="115">
        <v>3</v>
      </c>
      <c r="H905" s="115">
        <v>0</v>
      </c>
      <c r="I905" s="116">
        <v>5062</v>
      </c>
      <c r="J905" s="117"/>
      <c r="K905" s="1"/>
      <c r="L905" s="1"/>
      <c r="M905" s="1"/>
      <c r="N905" s="1"/>
      <c r="O905" s="1"/>
      <c r="P905" s="1"/>
      <c r="Q905" s="1"/>
      <c r="R905" s="1"/>
      <c r="S905" s="1"/>
    </row>
    <row r="906" spans="1:19" x14ac:dyDescent="0.2">
      <c r="A906" s="1"/>
      <c r="B906" s="115">
        <v>4</v>
      </c>
      <c r="C906" s="33" t="s">
        <v>463</v>
      </c>
      <c r="D906" s="115">
        <v>3</v>
      </c>
      <c r="E906" s="115">
        <v>1964</v>
      </c>
      <c r="F906" s="115">
        <v>2</v>
      </c>
      <c r="G906" s="115">
        <v>3</v>
      </c>
      <c r="H906" s="115">
        <v>0</v>
      </c>
      <c r="I906" s="116">
        <v>4985</v>
      </c>
      <c r="J906" s="117"/>
      <c r="K906" s="1"/>
      <c r="L906" s="1"/>
      <c r="M906" s="1"/>
      <c r="N906" s="1"/>
      <c r="O906" s="1"/>
      <c r="P906" s="1"/>
      <c r="Q906" s="1"/>
      <c r="R906" s="1"/>
      <c r="S906" s="1"/>
    </row>
    <row r="907" spans="1:19" x14ac:dyDescent="0.2">
      <c r="A907" s="1"/>
      <c r="B907" s="115">
        <v>3</v>
      </c>
      <c r="C907" s="33" t="s">
        <v>461</v>
      </c>
      <c r="D907" s="115">
        <v>1</v>
      </c>
      <c r="E907" s="115">
        <v>1965</v>
      </c>
      <c r="F907" s="115">
        <v>1</v>
      </c>
      <c r="G907" s="115">
        <v>0</v>
      </c>
      <c r="H907" s="115">
        <v>0</v>
      </c>
      <c r="I907" s="116">
        <v>35724</v>
      </c>
      <c r="J907" s="117"/>
      <c r="K907" s="1"/>
      <c r="L907" s="1"/>
      <c r="M907" s="1"/>
      <c r="N907" s="1"/>
      <c r="O907" s="1"/>
      <c r="P907" s="1"/>
      <c r="Q907" s="1"/>
      <c r="R907" s="1"/>
      <c r="S907" s="1"/>
    </row>
    <row r="908" spans="1:19" x14ac:dyDescent="0.2">
      <c r="A908" s="1"/>
      <c r="B908" s="115">
        <v>3</v>
      </c>
      <c r="C908" s="33" t="s">
        <v>461</v>
      </c>
      <c r="D908" s="115">
        <v>1</v>
      </c>
      <c r="E908" s="115">
        <v>1960</v>
      </c>
      <c r="F908" s="115">
        <v>1</v>
      </c>
      <c r="G908" s="115">
        <v>0</v>
      </c>
      <c r="H908" s="115">
        <v>0</v>
      </c>
      <c r="I908" s="116">
        <v>789</v>
      </c>
      <c r="J908" s="117"/>
      <c r="K908" s="1"/>
      <c r="L908" s="1"/>
      <c r="M908" s="1"/>
      <c r="N908" s="1"/>
      <c r="O908" s="1"/>
      <c r="P908" s="1"/>
      <c r="Q908" s="1"/>
      <c r="R908" s="1"/>
      <c r="S908" s="1"/>
    </row>
    <row r="909" spans="1:19" x14ac:dyDescent="0.2">
      <c r="A909" s="1"/>
      <c r="B909" s="115">
        <v>4</v>
      </c>
      <c r="C909" s="33" t="s">
        <v>455</v>
      </c>
      <c r="D909" s="115">
        <v>2</v>
      </c>
      <c r="E909" s="115">
        <v>1960</v>
      </c>
      <c r="F909" s="115">
        <v>1</v>
      </c>
      <c r="G909" s="115">
        <v>0</v>
      </c>
      <c r="H909" s="115">
        <v>0</v>
      </c>
      <c r="I909" s="116">
        <v>0</v>
      </c>
      <c r="J909" s="117"/>
      <c r="K909" s="1"/>
      <c r="L909" s="1"/>
      <c r="M909" s="1"/>
      <c r="N909" s="1"/>
      <c r="O909" s="1"/>
      <c r="P909" s="1"/>
      <c r="Q909" s="1"/>
      <c r="R909" s="1"/>
      <c r="S909" s="1"/>
    </row>
    <row r="910" spans="1:19" x14ac:dyDescent="0.2">
      <c r="A910" s="1"/>
      <c r="B910" s="115">
        <v>1</v>
      </c>
      <c r="C910" s="33" t="s">
        <v>455</v>
      </c>
      <c r="D910" s="115">
        <v>2</v>
      </c>
      <c r="E910" s="115">
        <v>1965</v>
      </c>
      <c r="F910" s="115">
        <v>1</v>
      </c>
      <c r="G910" s="115">
        <v>0</v>
      </c>
      <c r="H910" s="115">
        <v>0</v>
      </c>
      <c r="I910" s="116">
        <v>8372</v>
      </c>
      <c r="J910" s="117"/>
      <c r="K910" s="1"/>
      <c r="L910" s="1"/>
      <c r="M910" s="1"/>
      <c r="N910" s="1"/>
      <c r="O910" s="1"/>
      <c r="P910" s="1"/>
      <c r="Q910" s="1"/>
      <c r="R910" s="1"/>
      <c r="S910" s="1"/>
    </row>
    <row r="911" spans="1:19" x14ac:dyDescent="0.2">
      <c r="A911" s="1"/>
      <c r="B911" s="115">
        <v>3</v>
      </c>
      <c r="C911" s="33" t="s">
        <v>455</v>
      </c>
      <c r="D911" s="115">
        <v>2</v>
      </c>
      <c r="E911" s="115">
        <v>1965</v>
      </c>
      <c r="F911" s="115">
        <v>1</v>
      </c>
      <c r="G911" s="115">
        <v>0</v>
      </c>
      <c r="H911" s="115">
        <v>0</v>
      </c>
      <c r="I911" s="116">
        <v>9643</v>
      </c>
      <c r="J911" s="117"/>
      <c r="K911" s="1"/>
      <c r="L911" s="1"/>
      <c r="M911" s="1"/>
      <c r="N911" s="1"/>
      <c r="O911" s="1"/>
      <c r="P911" s="1"/>
      <c r="Q911" s="1"/>
      <c r="R911" s="1"/>
      <c r="S911" s="1"/>
    </row>
    <row r="912" spans="1:19" x14ac:dyDescent="0.2">
      <c r="A912" s="1"/>
      <c r="B912" s="115">
        <v>3</v>
      </c>
      <c r="C912" s="33" t="s">
        <v>451</v>
      </c>
      <c r="D912" s="115">
        <v>2</v>
      </c>
      <c r="E912" s="115">
        <v>1965</v>
      </c>
      <c r="F912" s="115">
        <v>1</v>
      </c>
      <c r="G912" s="115">
        <v>0</v>
      </c>
      <c r="H912" s="115">
        <v>0</v>
      </c>
      <c r="I912" s="116">
        <v>80710</v>
      </c>
      <c r="J912" s="117"/>
      <c r="K912" s="1"/>
      <c r="L912" s="1"/>
      <c r="M912" s="1"/>
      <c r="N912" s="1"/>
      <c r="O912" s="1"/>
      <c r="P912" s="1"/>
      <c r="Q912" s="1"/>
      <c r="R912" s="1"/>
      <c r="S912" s="1"/>
    </row>
    <row r="913" spans="1:19" x14ac:dyDescent="0.2">
      <c r="A913" s="1"/>
      <c r="B913" s="115">
        <v>6</v>
      </c>
      <c r="C913" s="33" t="s">
        <v>455</v>
      </c>
      <c r="D913" s="115">
        <v>2</v>
      </c>
      <c r="E913" s="115">
        <v>1965</v>
      </c>
      <c r="F913" s="115">
        <v>1</v>
      </c>
      <c r="G913" s="115">
        <v>0</v>
      </c>
      <c r="H913" s="115">
        <v>0</v>
      </c>
      <c r="I913" s="116">
        <v>0</v>
      </c>
      <c r="J913" s="117"/>
      <c r="K913" s="1"/>
      <c r="L913" s="1"/>
      <c r="M913" s="1"/>
      <c r="N913" s="1"/>
      <c r="O913" s="1"/>
      <c r="P913" s="1"/>
      <c r="Q913" s="1"/>
      <c r="R913" s="1"/>
      <c r="S913" s="1"/>
    </row>
    <row r="914" spans="1:19" x14ac:dyDescent="0.2">
      <c r="A914" s="1"/>
      <c r="B914" s="115">
        <v>1</v>
      </c>
      <c r="C914" s="33" t="s">
        <v>491</v>
      </c>
      <c r="D914" s="115">
        <v>2</v>
      </c>
      <c r="E914" s="115">
        <v>1960</v>
      </c>
      <c r="F914" s="115">
        <v>1</v>
      </c>
      <c r="G914" s="115">
        <v>0</v>
      </c>
      <c r="H914" s="115">
        <v>25</v>
      </c>
      <c r="I914" s="116">
        <v>4271</v>
      </c>
      <c r="J914" s="117"/>
      <c r="K914" s="1"/>
      <c r="L914" s="1"/>
      <c r="M914" s="1"/>
      <c r="N914" s="1"/>
      <c r="O914" s="1"/>
      <c r="P914" s="1"/>
      <c r="Q914" s="1"/>
      <c r="R914" s="1"/>
      <c r="S914" s="1"/>
    </row>
    <row r="915" spans="1:19" x14ac:dyDescent="0.2">
      <c r="A915" s="1"/>
      <c r="B915" s="115">
        <v>2</v>
      </c>
      <c r="C915" s="33" t="s">
        <v>471</v>
      </c>
      <c r="D915" s="115">
        <v>2</v>
      </c>
      <c r="E915" s="115">
        <v>1965</v>
      </c>
      <c r="F915" s="115">
        <v>1</v>
      </c>
      <c r="G915" s="115">
        <v>0</v>
      </c>
      <c r="H915" s="115">
        <v>0</v>
      </c>
      <c r="I915" s="116">
        <v>74932</v>
      </c>
      <c r="J915" s="117"/>
      <c r="K915" s="1"/>
      <c r="L915" s="1"/>
      <c r="M915" s="1"/>
      <c r="N915" s="1"/>
      <c r="O915" s="1"/>
      <c r="P915" s="1"/>
      <c r="Q915" s="1"/>
      <c r="R915" s="1"/>
      <c r="S915" s="1"/>
    </row>
    <row r="916" spans="1:19" x14ac:dyDescent="0.2">
      <c r="A916" s="1"/>
      <c r="B916" s="115">
        <v>2</v>
      </c>
      <c r="C916" s="33" t="s">
        <v>471</v>
      </c>
      <c r="D916" s="115">
        <v>2</v>
      </c>
      <c r="E916" s="115">
        <v>1965</v>
      </c>
      <c r="F916" s="115">
        <v>1</v>
      </c>
      <c r="G916" s="115">
        <v>0</v>
      </c>
      <c r="H916" s="115">
        <v>0</v>
      </c>
      <c r="I916" s="116">
        <v>85957</v>
      </c>
      <c r="J916" s="117"/>
      <c r="K916" s="1"/>
      <c r="L916" s="1"/>
      <c r="M916" s="1"/>
      <c r="N916" s="1"/>
      <c r="O916" s="1"/>
      <c r="P916" s="1"/>
      <c r="Q916" s="1"/>
      <c r="R916" s="1"/>
      <c r="S916" s="1"/>
    </row>
    <row r="917" spans="1:19" x14ac:dyDescent="0.2">
      <c r="A917" s="1"/>
      <c r="B917" s="115">
        <v>1</v>
      </c>
      <c r="C917" s="33" t="s">
        <v>491</v>
      </c>
      <c r="D917" s="115">
        <v>2</v>
      </c>
      <c r="E917" s="115">
        <v>1965</v>
      </c>
      <c r="F917" s="115">
        <v>1</v>
      </c>
      <c r="G917" s="115">
        <v>0</v>
      </c>
      <c r="H917" s="115">
        <v>0</v>
      </c>
      <c r="I917" s="116">
        <v>86068</v>
      </c>
      <c r="J917" s="117"/>
      <c r="K917" s="1"/>
      <c r="L917" s="1"/>
      <c r="M917" s="1"/>
      <c r="N917" s="1"/>
      <c r="O917" s="1"/>
      <c r="P917" s="1"/>
      <c r="Q917" s="1"/>
      <c r="R917" s="1"/>
      <c r="S917" s="1"/>
    </row>
    <row r="918" spans="1:19" x14ac:dyDescent="0.2">
      <c r="A918" s="1"/>
      <c r="B918" s="115">
        <v>4</v>
      </c>
      <c r="C918" s="33" t="s">
        <v>451</v>
      </c>
      <c r="D918" s="115">
        <v>2</v>
      </c>
      <c r="E918" s="115">
        <v>1965</v>
      </c>
      <c r="F918" s="115">
        <v>1</v>
      </c>
      <c r="G918" s="115">
        <v>0</v>
      </c>
      <c r="H918" s="115">
        <v>24</v>
      </c>
      <c r="I918" s="116">
        <v>0</v>
      </c>
      <c r="J918" s="117"/>
      <c r="K918" s="1"/>
      <c r="L918" s="1"/>
      <c r="M918" s="1"/>
      <c r="N918" s="1"/>
      <c r="O918" s="1"/>
      <c r="P918" s="1"/>
      <c r="Q918" s="1"/>
      <c r="R918" s="1"/>
      <c r="S918" s="1"/>
    </row>
    <row r="919" spans="1:19" x14ac:dyDescent="0.2">
      <c r="A919" s="1"/>
      <c r="B919" s="115">
        <v>3</v>
      </c>
      <c r="C919" s="33" t="s">
        <v>451</v>
      </c>
      <c r="D919" s="115">
        <v>2</v>
      </c>
      <c r="E919" s="115">
        <v>1965</v>
      </c>
      <c r="F919" s="115">
        <v>1</v>
      </c>
      <c r="G919" s="115">
        <v>0</v>
      </c>
      <c r="H919" s="115">
        <v>34</v>
      </c>
      <c r="I919" s="116">
        <v>0</v>
      </c>
      <c r="J919" s="117"/>
      <c r="K919" s="1"/>
      <c r="L919" s="1"/>
      <c r="M919" s="1"/>
      <c r="N919" s="1"/>
      <c r="O919" s="1"/>
      <c r="P919" s="1"/>
      <c r="Q919" s="1"/>
      <c r="R919" s="1"/>
      <c r="S919" s="1"/>
    </row>
    <row r="920" spans="1:19" x14ac:dyDescent="0.2">
      <c r="A920" s="1"/>
      <c r="B920" s="115">
        <v>3</v>
      </c>
      <c r="C920" s="33" t="s">
        <v>451</v>
      </c>
      <c r="D920" s="115">
        <v>2</v>
      </c>
      <c r="E920" s="115">
        <v>1965</v>
      </c>
      <c r="F920" s="115">
        <v>1</v>
      </c>
      <c r="G920" s="115">
        <v>0</v>
      </c>
      <c r="H920" s="115">
        <v>0</v>
      </c>
      <c r="I920" s="116">
        <v>74623</v>
      </c>
      <c r="J920" s="117"/>
      <c r="K920" s="1"/>
      <c r="L920" s="1"/>
      <c r="M920" s="1"/>
      <c r="N920" s="1"/>
      <c r="O920" s="1"/>
      <c r="P920" s="1"/>
      <c r="Q920" s="1"/>
      <c r="R920" s="1"/>
      <c r="S920" s="1"/>
    </row>
    <row r="921" spans="1:19" x14ac:dyDescent="0.2">
      <c r="A921" s="1"/>
      <c r="B921" s="115">
        <v>3</v>
      </c>
      <c r="C921" s="33" t="s">
        <v>473</v>
      </c>
      <c r="D921" s="115">
        <v>3</v>
      </c>
      <c r="E921" s="115">
        <v>1960</v>
      </c>
      <c r="F921" s="115">
        <v>1</v>
      </c>
      <c r="G921" s="115">
        <v>0</v>
      </c>
      <c r="H921" s="115">
        <v>0</v>
      </c>
      <c r="I921" s="116">
        <v>435</v>
      </c>
      <c r="J921" s="117"/>
      <c r="K921" s="1"/>
      <c r="L921" s="1"/>
      <c r="M921" s="1"/>
      <c r="N921" s="1"/>
      <c r="O921" s="1"/>
      <c r="P921" s="1"/>
      <c r="Q921" s="1"/>
      <c r="R921" s="1"/>
      <c r="S921" s="1"/>
    </row>
    <row r="922" spans="1:19" x14ac:dyDescent="0.2">
      <c r="A922" s="1"/>
      <c r="B922" s="115">
        <v>2</v>
      </c>
      <c r="C922" s="33" t="s">
        <v>461</v>
      </c>
      <c r="D922" s="115">
        <v>3</v>
      </c>
      <c r="E922" s="115">
        <v>1960</v>
      </c>
      <c r="F922" s="115">
        <v>1</v>
      </c>
      <c r="G922" s="115">
        <v>0</v>
      </c>
      <c r="H922" s="115">
        <v>0</v>
      </c>
      <c r="I922" s="116">
        <v>730</v>
      </c>
      <c r="J922" s="117"/>
      <c r="K922" s="1"/>
      <c r="L922" s="1"/>
      <c r="M922" s="1"/>
      <c r="N922" s="1"/>
      <c r="O922" s="1"/>
      <c r="P922" s="1"/>
      <c r="Q922" s="1"/>
      <c r="R922" s="1"/>
      <c r="S922" s="1"/>
    </row>
    <row r="923" spans="1:19" x14ac:dyDescent="0.2">
      <c r="A923" s="1"/>
      <c r="B923" s="115">
        <v>3</v>
      </c>
      <c r="C923" s="33" t="s">
        <v>461</v>
      </c>
      <c r="D923" s="115">
        <v>3</v>
      </c>
      <c r="E923" s="115">
        <v>1960</v>
      </c>
      <c r="F923" s="115">
        <v>1</v>
      </c>
      <c r="G923" s="115">
        <v>0</v>
      </c>
      <c r="H923" s="115">
        <v>0</v>
      </c>
      <c r="I923" s="116">
        <v>401</v>
      </c>
      <c r="J923" s="117"/>
      <c r="K923" s="1"/>
      <c r="L923" s="1"/>
      <c r="M923" s="1"/>
      <c r="N923" s="1"/>
      <c r="O923" s="1"/>
      <c r="P923" s="1"/>
      <c r="Q923" s="1"/>
      <c r="R923" s="1"/>
      <c r="S923" s="1"/>
    </row>
    <row r="924" spans="1:19" x14ac:dyDescent="0.2">
      <c r="A924" s="1"/>
      <c r="B924" s="115">
        <v>3</v>
      </c>
      <c r="C924" s="33" t="s">
        <v>463</v>
      </c>
      <c r="D924" s="115">
        <v>3</v>
      </c>
      <c r="E924" s="115">
        <v>1960</v>
      </c>
      <c r="F924" s="115">
        <v>1</v>
      </c>
      <c r="G924" s="115">
        <v>0</v>
      </c>
      <c r="H924" s="115">
        <v>0</v>
      </c>
      <c r="I924" s="116">
        <v>396</v>
      </c>
      <c r="J924" s="117"/>
      <c r="K924" s="1"/>
      <c r="L924" s="1"/>
      <c r="M924" s="1"/>
      <c r="N924" s="1"/>
      <c r="O924" s="1"/>
      <c r="P924" s="1"/>
      <c r="Q924" s="1"/>
      <c r="R924" s="1"/>
      <c r="S924" s="1"/>
    </row>
    <row r="925" spans="1:19" x14ac:dyDescent="0.2">
      <c r="A925" s="1"/>
      <c r="B925" s="115">
        <v>6</v>
      </c>
      <c r="C925" s="33" t="s">
        <v>447</v>
      </c>
      <c r="D925" s="115">
        <v>1</v>
      </c>
      <c r="E925" s="115">
        <v>1961</v>
      </c>
      <c r="F925" s="115">
        <v>2</v>
      </c>
      <c r="G925" s="115">
        <v>0</v>
      </c>
      <c r="H925" s="115">
        <v>0</v>
      </c>
      <c r="I925" s="116">
        <v>1808</v>
      </c>
      <c r="J925" s="117"/>
      <c r="K925" s="1"/>
      <c r="L925" s="1"/>
      <c r="M925" s="1"/>
      <c r="N925" s="1"/>
      <c r="O925" s="1"/>
      <c r="P925" s="1"/>
      <c r="Q925" s="1"/>
      <c r="R925" s="1"/>
      <c r="S925" s="1"/>
    </row>
    <row r="926" spans="1:19" x14ac:dyDescent="0.2">
      <c r="A926" s="1"/>
      <c r="B926" s="115">
        <v>1</v>
      </c>
      <c r="C926" s="33" t="s">
        <v>447</v>
      </c>
      <c r="D926" s="115">
        <v>1</v>
      </c>
      <c r="E926" s="115">
        <v>1961</v>
      </c>
      <c r="F926" s="115">
        <v>2</v>
      </c>
      <c r="G926" s="115">
        <v>0</v>
      </c>
      <c r="H926" s="115">
        <v>0</v>
      </c>
      <c r="I926" s="116">
        <v>1813</v>
      </c>
      <c r="J926" s="117"/>
      <c r="K926" s="1"/>
      <c r="L926" s="1"/>
      <c r="M926" s="1"/>
      <c r="N926" s="1"/>
      <c r="O926" s="1"/>
      <c r="P926" s="1"/>
      <c r="Q926" s="1"/>
      <c r="R926" s="1"/>
      <c r="S926" s="1"/>
    </row>
    <row r="927" spans="1:19" x14ac:dyDescent="0.2">
      <c r="A927" s="1"/>
      <c r="B927" s="115">
        <v>2</v>
      </c>
      <c r="C927" s="33" t="s">
        <v>447</v>
      </c>
      <c r="D927" s="115">
        <v>1</v>
      </c>
      <c r="E927" s="115">
        <v>1961</v>
      </c>
      <c r="F927" s="115">
        <v>2</v>
      </c>
      <c r="G927" s="115">
        <v>0</v>
      </c>
      <c r="H927" s="115">
        <v>0</v>
      </c>
      <c r="I927" s="116">
        <v>1677</v>
      </c>
      <c r="J927" s="117"/>
      <c r="K927" s="1"/>
      <c r="L927" s="1"/>
      <c r="M927" s="1"/>
      <c r="N927" s="1"/>
      <c r="O927" s="1"/>
      <c r="P927" s="1"/>
      <c r="Q927" s="1"/>
      <c r="R927" s="1"/>
      <c r="S927" s="1"/>
    </row>
    <row r="928" spans="1:19" x14ac:dyDescent="0.2">
      <c r="A928" s="1"/>
      <c r="B928" s="115">
        <v>4</v>
      </c>
      <c r="C928" s="33" t="s">
        <v>447</v>
      </c>
      <c r="D928" s="115">
        <v>1</v>
      </c>
      <c r="E928" s="115">
        <v>1961</v>
      </c>
      <c r="F928" s="115">
        <v>2</v>
      </c>
      <c r="G928" s="115">
        <v>0</v>
      </c>
      <c r="H928" s="115">
        <v>0</v>
      </c>
      <c r="I928" s="116">
        <v>1769</v>
      </c>
      <c r="J928" s="117"/>
      <c r="K928" s="1"/>
      <c r="L928" s="1"/>
      <c r="M928" s="1"/>
      <c r="N928" s="1"/>
      <c r="O928" s="1"/>
      <c r="P928" s="1"/>
      <c r="Q928" s="1"/>
      <c r="R928" s="1"/>
      <c r="S928" s="1"/>
    </row>
    <row r="929" spans="1:19" x14ac:dyDescent="0.2">
      <c r="A929" s="1"/>
      <c r="B929" s="115">
        <v>3</v>
      </c>
      <c r="C929" s="33" t="s">
        <v>447</v>
      </c>
      <c r="D929" s="115">
        <v>1</v>
      </c>
      <c r="E929" s="115">
        <v>1961</v>
      </c>
      <c r="F929" s="115">
        <v>2</v>
      </c>
      <c r="G929" s="115">
        <v>0</v>
      </c>
      <c r="H929" s="115">
        <v>0</v>
      </c>
      <c r="I929" s="116">
        <v>1837</v>
      </c>
      <c r="J929" s="117"/>
      <c r="K929" s="1"/>
      <c r="L929" s="1"/>
      <c r="M929" s="1"/>
      <c r="N929" s="1"/>
      <c r="O929" s="1"/>
      <c r="P929" s="1"/>
      <c r="Q929" s="1"/>
      <c r="R929" s="1"/>
      <c r="S929" s="1"/>
    </row>
    <row r="930" spans="1:19" x14ac:dyDescent="0.2">
      <c r="A930" s="1"/>
      <c r="B930" s="115">
        <v>5</v>
      </c>
      <c r="C930" s="33" t="s">
        <v>447</v>
      </c>
      <c r="D930" s="115">
        <v>1</v>
      </c>
      <c r="E930" s="115">
        <v>1961</v>
      </c>
      <c r="F930" s="115">
        <v>2</v>
      </c>
      <c r="G930" s="115">
        <v>0</v>
      </c>
      <c r="H930" s="115">
        <v>0</v>
      </c>
      <c r="I930" s="116">
        <v>1614</v>
      </c>
      <c r="J930" s="117"/>
      <c r="K930" s="1"/>
      <c r="L930" s="1"/>
      <c r="M930" s="1"/>
      <c r="N930" s="1"/>
      <c r="O930" s="1"/>
      <c r="P930" s="1"/>
      <c r="Q930" s="1"/>
      <c r="R930" s="1"/>
      <c r="S930" s="1"/>
    </row>
    <row r="931" spans="1:19" x14ac:dyDescent="0.2">
      <c r="A931" s="1"/>
      <c r="B931" s="115">
        <v>6</v>
      </c>
      <c r="C931" s="33" t="s">
        <v>463</v>
      </c>
      <c r="D931" s="115">
        <v>2</v>
      </c>
      <c r="E931" s="115">
        <v>1965</v>
      </c>
      <c r="F931" s="115">
        <v>9</v>
      </c>
      <c r="G931" s="115">
        <v>0</v>
      </c>
      <c r="H931" s="115">
        <v>0</v>
      </c>
      <c r="I931" s="116">
        <v>0</v>
      </c>
      <c r="J931" s="117"/>
      <c r="K931" s="1"/>
      <c r="L931" s="1"/>
      <c r="M931" s="1"/>
      <c r="N931" s="1"/>
      <c r="O931" s="1"/>
      <c r="P931" s="1"/>
      <c r="Q931" s="1"/>
      <c r="R931" s="1"/>
      <c r="S931" s="1"/>
    </row>
    <row r="932" spans="1:19" x14ac:dyDescent="0.2">
      <c r="A932" s="1"/>
      <c r="B932" s="115">
        <v>1</v>
      </c>
      <c r="C932" s="33" t="s">
        <v>463</v>
      </c>
      <c r="D932" s="115">
        <v>2</v>
      </c>
      <c r="E932" s="115">
        <v>1965</v>
      </c>
      <c r="F932" s="115">
        <v>9</v>
      </c>
      <c r="G932" s="115">
        <v>0</v>
      </c>
      <c r="H932" s="115">
        <v>0</v>
      </c>
      <c r="I932" s="116">
        <v>0</v>
      </c>
      <c r="J932" s="117"/>
      <c r="K932" s="1"/>
      <c r="L932" s="1"/>
      <c r="M932" s="1"/>
      <c r="N932" s="1"/>
      <c r="O932" s="1"/>
      <c r="P932" s="1"/>
      <c r="Q932" s="1"/>
      <c r="R932" s="1"/>
      <c r="S932" s="1"/>
    </row>
    <row r="933" spans="1:19" x14ac:dyDescent="0.2">
      <c r="A933" s="1"/>
      <c r="B933" s="115">
        <v>2</v>
      </c>
      <c r="C933" s="33" t="s">
        <v>463</v>
      </c>
      <c r="D933" s="115">
        <v>2</v>
      </c>
      <c r="E933" s="115">
        <v>1965</v>
      </c>
      <c r="F933" s="115">
        <v>9</v>
      </c>
      <c r="G933" s="115">
        <v>0</v>
      </c>
      <c r="H933" s="115">
        <v>0</v>
      </c>
      <c r="I933" s="116">
        <v>0</v>
      </c>
      <c r="J933" s="117"/>
      <c r="K933" s="1"/>
      <c r="L933" s="1"/>
      <c r="M933" s="1"/>
      <c r="N933" s="1"/>
      <c r="O933" s="1"/>
      <c r="P933" s="1"/>
      <c r="Q933" s="1"/>
      <c r="R933" s="1"/>
      <c r="S933" s="1"/>
    </row>
    <row r="934" spans="1:19" x14ac:dyDescent="0.2">
      <c r="A934" s="1"/>
      <c r="B934" s="115">
        <v>4</v>
      </c>
      <c r="C934" s="33" t="s">
        <v>463</v>
      </c>
      <c r="D934" s="115">
        <v>2</v>
      </c>
      <c r="E934" s="115">
        <v>1965</v>
      </c>
      <c r="F934" s="115">
        <v>9</v>
      </c>
      <c r="G934" s="115">
        <v>0</v>
      </c>
      <c r="H934" s="115">
        <v>0</v>
      </c>
      <c r="I934" s="116">
        <v>0</v>
      </c>
      <c r="J934" s="117"/>
      <c r="K934" s="1"/>
      <c r="L934" s="1"/>
      <c r="M934" s="1"/>
      <c r="N934" s="1"/>
      <c r="O934" s="1"/>
      <c r="P934" s="1"/>
      <c r="Q934" s="1"/>
      <c r="R934" s="1"/>
      <c r="S934" s="1"/>
    </row>
    <row r="935" spans="1:19" x14ac:dyDescent="0.2">
      <c r="A935" s="1"/>
      <c r="B935" s="115">
        <v>3</v>
      </c>
      <c r="C935" s="33" t="s">
        <v>463</v>
      </c>
      <c r="D935" s="115">
        <v>2</v>
      </c>
      <c r="E935" s="115">
        <v>1965</v>
      </c>
      <c r="F935" s="115">
        <v>9</v>
      </c>
      <c r="G935" s="115">
        <v>0</v>
      </c>
      <c r="H935" s="115">
        <v>0</v>
      </c>
      <c r="I935" s="116">
        <v>0</v>
      </c>
      <c r="J935" s="117"/>
      <c r="K935" s="1"/>
      <c r="L935" s="1"/>
      <c r="M935" s="1"/>
      <c r="N935" s="1"/>
      <c r="O935" s="1"/>
      <c r="P935" s="1"/>
      <c r="Q935" s="1"/>
      <c r="R935" s="1"/>
      <c r="S935" s="1"/>
    </row>
    <row r="936" spans="1:19" x14ac:dyDescent="0.2">
      <c r="A936" s="1"/>
      <c r="B936" s="115">
        <v>5</v>
      </c>
      <c r="C936" s="33" t="s">
        <v>463</v>
      </c>
      <c r="D936" s="115">
        <v>2</v>
      </c>
      <c r="E936" s="115">
        <v>1965</v>
      </c>
      <c r="F936" s="115">
        <v>9</v>
      </c>
      <c r="G936" s="115">
        <v>0</v>
      </c>
      <c r="H936" s="115">
        <v>0</v>
      </c>
      <c r="I936" s="116">
        <v>0</v>
      </c>
      <c r="J936" s="117"/>
      <c r="K936" s="1"/>
      <c r="L936" s="1"/>
      <c r="M936" s="1"/>
      <c r="N936" s="1"/>
      <c r="O936" s="1"/>
      <c r="P936" s="1"/>
      <c r="Q936" s="1"/>
      <c r="R936" s="1"/>
      <c r="S936" s="1"/>
    </row>
    <row r="937" spans="1:19" x14ac:dyDescent="0.2">
      <c r="A937" s="1"/>
      <c r="B937" s="115">
        <v>1</v>
      </c>
      <c r="C937" s="33" t="s">
        <v>463</v>
      </c>
      <c r="D937" s="115">
        <v>3</v>
      </c>
      <c r="E937" s="115">
        <v>1960</v>
      </c>
      <c r="F937" s="115">
        <v>1</v>
      </c>
      <c r="G937" s="115">
        <v>0</v>
      </c>
      <c r="H937" s="115">
        <v>0</v>
      </c>
      <c r="I937" s="116">
        <v>8644</v>
      </c>
      <c r="J937" s="117"/>
      <c r="K937" s="1"/>
      <c r="L937" s="1"/>
      <c r="M937" s="1"/>
      <c r="N937" s="1"/>
      <c r="O937" s="1"/>
      <c r="P937" s="1"/>
      <c r="Q937" s="1"/>
      <c r="R937" s="1"/>
      <c r="S937" s="1"/>
    </row>
    <row r="938" spans="1:19" x14ac:dyDescent="0.2">
      <c r="A938" s="1"/>
      <c r="B938" s="115">
        <v>3</v>
      </c>
      <c r="C938" s="33" t="s">
        <v>451</v>
      </c>
      <c r="D938" s="115">
        <v>3</v>
      </c>
      <c r="E938" s="115">
        <v>1965</v>
      </c>
      <c r="F938" s="115">
        <v>1</v>
      </c>
      <c r="G938" s="115">
        <v>0</v>
      </c>
      <c r="H938" s="115">
        <v>97</v>
      </c>
      <c r="I938" s="116">
        <v>0</v>
      </c>
      <c r="J938" s="117"/>
      <c r="K938" s="1"/>
      <c r="L938" s="1"/>
      <c r="M938" s="1"/>
      <c r="N938" s="1"/>
      <c r="O938" s="1"/>
      <c r="P938" s="1"/>
      <c r="Q938" s="1"/>
      <c r="R938" s="1"/>
      <c r="S938" s="1"/>
    </row>
    <row r="939" spans="1:19" x14ac:dyDescent="0.2">
      <c r="A939" s="1"/>
      <c r="B939" s="115">
        <v>1</v>
      </c>
      <c r="C939" s="33" t="s">
        <v>451</v>
      </c>
      <c r="D939" s="115">
        <v>3</v>
      </c>
      <c r="E939" s="115">
        <v>1965</v>
      </c>
      <c r="F939" s="115">
        <v>1</v>
      </c>
      <c r="G939" s="115">
        <v>0</v>
      </c>
      <c r="H939" s="115">
        <v>12</v>
      </c>
      <c r="I939" s="116">
        <v>838</v>
      </c>
      <c r="J939" s="117"/>
      <c r="K939" s="1"/>
      <c r="L939" s="1"/>
      <c r="M939" s="1"/>
      <c r="N939" s="1"/>
      <c r="O939" s="1"/>
      <c r="P939" s="1"/>
      <c r="Q939" s="1"/>
      <c r="R939" s="1"/>
      <c r="S939" s="1"/>
    </row>
    <row r="940" spans="1:19" x14ac:dyDescent="0.2">
      <c r="A940" s="1"/>
      <c r="B940" s="115">
        <v>3</v>
      </c>
      <c r="C940" s="33" t="s">
        <v>463</v>
      </c>
      <c r="D940" s="115">
        <v>3</v>
      </c>
      <c r="E940" s="115">
        <v>1965</v>
      </c>
      <c r="F940" s="115">
        <v>1</v>
      </c>
      <c r="G940" s="115">
        <v>0</v>
      </c>
      <c r="H940" s="115">
        <v>21</v>
      </c>
      <c r="I940" s="116">
        <v>71413</v>
      </c>
      <c r="J940" s="117"/>
      <c r="K940" s="1"/>
      <c r="L940" s="1"/>
      <c r="M940" s="1"/>
      <c r="N940" s="1"/>
      <c r="O940" s="1"/>
      <c r="P940" s="1"/>
      <c r="Q940" s="1"/>
      <c r="R940" s="1"/>
      <c r="S940" s="1"/>
    </row>
    <row r="941" spans="1:19" x14ac:dyDescent="0.2">
      <c r="A941" s="1"/>
      <c r="B941" s="115">
        <v>6</v>
      </c>
      <c r="C941" s="33" t="s">
        <v>482</v>
      </c>
      <c r="D941" s="115">
        <v>3</v>
      </c>
      <c r="E941" s="115">
        <v>1965</v>
      </c>
      <c r="F941" s="115">
        <v>1</v>
      </c>
      <c r="G941" s="115">
        <v>0</v>
      </c>
      <c r="H941" s="115">
        <v>0</v>
      </c>
      <c r="I941" s="116">
        <v>1788</v>
      </c>
      <c r="J941" s="117"/>
      <c r="K941" s="1"/>
      <c r="L941" s="1"/>
      <c r="M941" s="1"/>
      <c r="N941" s="1"/>
      <c r="O941" s="1"/>
      <c r="P941" s="1"/>
      <c r="Q941" s="1"/>
      <c r="R941" s="1"/>
      <c r="S941" s="1"/>
    </row>
    <row r="942" spans="1:19" x14ac:dyDescent="0.2">
      <c r="A942" s="1"/>
      <c r="B942" s="115">
        <v>1</v>
      </c>
      <c r="C942" s="33" t="s">
        <v>482</v>
      </c>
      <c r="D942" s="115">
        <v>3</v>
      </c>
      <c r="E942" s="115">
        <v>1965</v>
      </c>
      <c r="F942" s="115">
        <v>1</v>
      </c>
      <c r="G942" s="115">
        <v>0</v>
      </c>
      <c r="H942" s="115">
        <v>0</v>
      </c>
      <c r="I942" s="116">
        <v>1547</v>
      </c>
      <c r="J942" s="117"/>
      <c r="K942" s="1"/>
      <c r="L942" s="1"/>
      <c r="M942" s="1"/>
      <c r="N942" s="1"/>
      <c r="O942" s="1"/>
      <c r="P942" s="1"/>
      <c r="Q942" s="1"/>
      <c r="R942" s="1"/>
      <c r="S942" s="1"/>
    </row>
    <row r="943" spans="1:19" x14ac:dyDescent="0.2">
      <c r="A943" s="1"/>
      <c r="B943" s="115">
        <v>2</v>
      </c>
      <c r="C943" s="33" t="s">
        <v>482</v>
      </c>
      <c r="D943" s="115">
        <v>3</v>
      </c>
      <c r="E943" s="115">
        <v>1965</v>
      </c>
      <c r="F943" s="115">
        <v>1</v>
      </c>
      <c r="G943" s="115">
        <v>0</v>
      </c>
      <c r="H943" s="115">
        <v>0</v>
      </c>
      <c r="I943" s="116">
        <v>1793</v>
      </c>
      <c r="J943" s="117"/>
      <c r="K943" s="1"/>
      <c r="L943" s="1"/>
      <c r="M943" s="1"/>
      <c r="N943" s="1"/>
      <c r="O943" s="1"/>
      <c r="P943" s="1"/>
      <c r="Q943" s="1"/>
      <c r="R943" s="1"/>
      <c r="S943" s="1"/>
    </row>
    <row r="944" spans="1:19" x14ac:dyDescent="0.2">
      <c r="A944" s="1"/>
      <c r="B944" s="115">
        <v>4</v>
      </c>
      <c r="C944" s="33" t="s">
        <v>482</v>
      </c>
      <c r="D944" s="115">
        <v>3</v>
      </c>
      <c r="E944" s="115">
        <v>1965</v>
      </c>
      <c r="F944" s="115">
        <v>1</v>
      </c>
      <c r="G944" s="115">
        <v>0</v>
      </c>
      <c r="H944" s="115">
        <v>0</v>
      </c>
      <c r="I944" s="116">
        <v>1731</v>
      </c>
      <c r="J944" s="117"/>
      <c r="K944" s="1"/>
      <c r="L944" s="1"/>
      <c r="M944" s="1"/>
      <c r="N944" s="1"/>
      <c r="O944" s="1"/>
      <c r="P944" s="1"/>
      <c r="Q944" s="1"/>
      <c r="R944" s="1"/>
      <c r="S944" s="1"/>
    </row>
    <row r="945" spans="1:19" x14ac:dyDescent="0.2">
      <c r="A945" s="1"/>
      <c r="B945" s="115">
        <v>3</v>
      </c>
      <c r="C945" s="33" t="s">
        <v>482</v>
      </c>
      <c r="D945" s="115">
        <v>3</v>
      </c>
      <c r="E945" s="115">
        <v>1965</v>
      </c>
      <c r="F945" s="115">
        <v>1</v>
      </c>
      <c r="G945" s="115">
        <v>0</v>
      </c>
      <c r="H945" s="115">
        <v>0</v>
      </c>
      <c r="I945" s="116">
        <v>1824</v>
      </c>
      <c r="J945" s="117"/>
      <c r="K945" s="1"/>
      <c r="L945" s="1"/>
      <c r="M945" s="1"/>
      <c r="N945" s="1"/>
      <c r="O945" s="1"/>
      <c r="P945" s="1"/>
      <c r="Q945" s="1"/>
      <c r="R945" s="1"/>
      <c r="S945" s="1"/>
    </row>
    <row r="946" spans="1:19" x14ac:dyDescent="0.2">
      <c r="A946" s="1"/>
      <c r="B946" s="115">
        <v>5</v>
      </c>
      <c r="C946" s="33" t="s">
        <v>482</v>
      </c>
      <c r="D946" s="115">
        <v>3</v>
      </c>
      <c r="E946" s="115">
        <v>1965</v>
      </c>
      <c r="F946" s="115">
        <v>1</v>
      </c>
      <c r="G946" s="115">
        <v>0</v>
      </c>
      <c r="H946" s="115">
        <v>0</v>
      </c>
      <c r="I946" s="116">
        <v>1652</v>
      </c>
      <c r="J946" s="117"/>
      <c r="K946" s="1"/>
      <c r="L946" s="1"/>
      <c r="M946" s="1"/>
      <c r="N946" s="1"/>
      <c r="O946" s="1"/>
      <c r="P946" s="1"/>
      <c r="Q946" s="1"/>
      <c r="R946" s="1"/>
      <c r="S946" s="1"/>
    </row>
    <row r="947" spans="1:19" x14ac:dyDescent="0.2">
      <c r="A947" s="1"/>
      <c r="B947" s="115">
        <v>4</v>
      </c>
      <c r="C947" s="33" t="s">
        <v>471</v>
      </c>
      <c r="D947" s="115">
        <v>3</v>
      </c>
      <c r="E947" s="115">
        <v>1965</v>
      </c>
      <c r="F947" s="115">
        <v>1</v>
      </c>
      <c r="G947" s="115">
        <v>0</v>
      </c>
      <c r="H947" s="115">
        <v>0</v>
      </c>
      <c r="I947" s="116">
        <v>7798</v>
      </c>
      <c r="J947" s="117"/>
      <c r="K947" s="1"/>
      <c r="L947" s="1"/>
      <c r="M947" s="1"/>
      <c r="N947" s="1"/>
      <c r="O947" s="1"/>
      <c r="P947" s="1"/>
      <c r="Q947" s="1"/>
      <c r="R947" s="1"/>
      <c r="S947" s="1"/>
    </row>
    <row r="948" spans="1:19" x14ac:dyDescent="0.2">
      <c r="A948" s="1"/>
      <c r="B948" s="115">
        <v>6</v>
      </c>
      <c r="C948" s="33" t="s">
        <v>465</v>
      </c>
      <c r="D948" s="115">
        <v>3</v>
      </c>
      <c r="E948" s="115">
        <v>1965</v>
      </c>
      <c r="F948" s="115">
        <v>31</v>
      </c>
      <c r="G948" s="115">
        <v>0</v>
      </c>
      <c r="H948" s="115">
        <v>0</v>
      </c>
      <c r="I948" s="116">
        <v>1567</v>
      </c>
      <c r="J948" s="117"/>
      <c r="K948" s="1"/>
      <c r="L948" s="1"/>
      <c r="M948" s="1"/>
      <c r="N948" s="1"/>
      <c r="O948" s="1"/>
      <c r="P948" s="1"/>
      <c r="Q948" s="1"/>
      <c r="R948" s="1"/>
      <c r="S948" s="1"/>
    </row>
    <row r="949" spans="1:19" x14ac:dyDescent="0.2">
      <c r="A949" s="1"/>
      <c r="B949" s="115">
        <v>1</v>
      </c>
      <c r="C949" s="33" t="s">
        <v>465</v>
      </c>
      <c r="D949" s="115">
        <v>3</v>
      </c>
      <c r="E949" s="115">
        <v>1965</v>
      </c>
      <c r="F949" s="115">
        <v>31</v>
      </c>
      <c r="G949" s="115">
        <v>0</v>
      </c>
      <c r="H949" s="115">
        <v>0</v>
      </c>
      <c r="I949" s="116">
        <v>1659</v>
      </c>
      <c r="J949" s="117"/>
      <c r="K949" s="1"/>
      <c r="L949" s="1"/>
      <c r="M949" s="1"/>
      <c r="N949" s="1"/>
      <c r="O949" s="1"/>
      <c r="P949" s="1"/>
      <c r="Q949" s="1"/>
      <c r="R949" s="1"/>
      <c r="S949" s="1"/>
    </row>
    <row r="950" spans="1:19" x14ac:dyDescent="0.2">
      <c r="A950" s="1"/>
      <c r="B950" s="115">
        <v>2</v>
      </c>
      <c r="C950" s="33" t="s">
        <v>465</v>
      </c>
      <c r="D950" s="115">
        <v>3</v>
      </c>
      <c r="E950" s="115">
        <v>1965</v>
      </c>
      <c r="F950" s="115">
        <v>31</v>
      </c>
      <c r="G950" s="115">
        <v>0</v>
      </c>
      <c r="H950" s="115">
        <v>0</v>
      </c>
      <c r="I950" s="116">
        <v>1772</v>
      </c>
      <c r="J950" s="117"/>
      <c r="K950" s="1"/>
      <c r="L950" s="1"/>
      <c r="M950" s="1"/>
      <c r="N950" s="1"/>
      <c r="O950" s="1"/>
      <c r="P950" s="1"/>
      <c r="Q950" s="1"/>
      <c r="R950" s="1"/>
      <c r="S950" s="1"/>
    </row>
    <row r="951" spans="1:19" x14ac:dyDescent="0.2">
      <c r="A951" s="1"/>
      <c r="B951" s="115">
        <v>4</v>
      </c>
      <c r="C951" s="33" t="s">
        <v>465</v>
      </c>
      <c r="D951" s="115">
        <v>3</v>
      </c>
      <c r="E951" s="115">
        <v>1965</v>
      </c>
      <c r="F951" s="115">
        <v>31</v>
      </c>
      <c r="G951" s="115">
        <v>0</v>
      </c>
      <c r="H951" s="115">
        <v>0</v>
      </c>
      <c r="I951" s="116">
        <v>1768</v>
      </c>
      <c r="J951" s="117"/>
      <c r="K951" s="1"/>
      <c r="L951" s="1"/>
      <c r="M951" s="1"/>
      <c r="N951" s="1"/>
      <c r="O951" s="1"/>
      <c r="P951" s="1"/>
      <c r="Q951" s="1"/>
      <c r="R951" s="1"/>
      <c r="S951" s="1"/>
    </row>
    <row r="952" spans="1:19" x14ac:dyDescent="0.2">
      <c r="A952" s="1"/>
      <c r="B952" s="115">
        <v>3</v>
      </c>
      <c r="C952" s="33" t="s">
        <v>465</v>
      </c>
      <c r="D952" s="115">
        <v>3</v>
      </c>
      <c r="E952" s="115">
        <v>1965</v>
      </c>
      <c r="F952" s="115">
        <v>31</v>
      </c>
      <c r="G952" s="115">
        <v>0</v>
      </c>
      <c r="H952" s="115">
        <v>0</v>
      </c>
      <c r="I952" s="116">
        <v>1871</v>
      </c>
      <c r="J952" s="117"/>
      <c r="K952" s="1"/>
      <c r="L952" s="1"/>
      <c r="M952" s="1"/>
      <c r="N952" s="1"/>
      <c r="O952" s="1"/>
      <c r="P952" s="1"/>
      <c r="Q952" s="1"/>
      <c r="R952" s="1"/>
      <c r="S952" s="1"/>
    </row>
    <row r="953" spans="1:19" x14ac:dyDescent="0.2">
      <c r="A953" s="1"/>
      <c r="B953" s="115">
        <v>5</v>
      </c>
      <c r="C953" s="33" t="s">
        <v>465</v>
      </c>
      <c r="D953" s="115">
        <v>3</v>
      </c>
      <c r="E953" s="115">
        <v>1965</v>
      </c>
      <c r="F953" s="115">
        <v>31</v>
      </c>
      <c r="G953" s="115">
        <v>0</v>
      </c>
      <c r="H953" s="115">
        <v>0</v>
      </c>
      <c r="I953" s="116">
        <v>1650</v>
      </c>
      <c r="J953" s="117"/>
      <c r="K953" s="1"/>
      <c r="L953" s="1"/>
      <c r="M953" s="1"/>
      <c r="N953" s="1"/>
      <c r="O953" s="1"/>
      <c r="P953" s="1"/>
      <c r="Q953" s="1"/>
      <c r="R953" s="1"/>
      <c r="S953" s="1"/>
    </row>
    <row r="954" spans="1:19" x14ac:dyDescent="0.2">
      <c r="A954" s="1"/>
      <c r="B954" s="115">
        <v>3</v>
      </c>
      <c r="C954" s="33" t="s">
        <v>451</v>
      </c>
      <c r="D954" s="115">
        <v>2</v>
      </c>
      <c r="E954" s="115">
        <v>1961</v>
      </c>
      <c r="F954" s="115">
        <v>1</v>
      </c>
      <c r="G954" s="115">
        <v>0</v>
      </c>
      <c r="H954" s="115">
        <v>0</v>
      </c>
      <c r="I954" s="116">
        <v>81186</v>
      </c>
      <c r="J954" s="117"/>
      <c r="K954" s="1"/>
      <c r="L954" s="1"/>
      <c r="M954" s="1"/>
      <c r="N954" s="1"/>
      <c r="O954" s="1"/>
      <c r="P954" s="1"/>
      <c r="Q954" s="1"/>
      <c r="R954" s="1"/>
      <c r="S954" s="1"/>
    </row>
    <row r="955" spans="1:19" x14ac:dyDescent="0.2">
      <c r="A955" s="1"/>
      <c r="B955" s="115">
        <v>3</v>
      </c>
      <c r="C955" s="33" t="s">
        <v>463</v>
      </c>
      <c r="D955" s="115">
        <v>3</v>
      </c>
      <c r="E955" s="115">
        <v>1960</v>
      </c>
      <c r="F955" s="115">
        <v>1</v>
      </c>
      <c r="G955" s="115">
        <v>0</v>
      </c>
      <c r="H955" s="115">
        <v>0</v>
      </c>
      <c r="I955" s="116">
        <v>74258</v>
      </c>
      <c r="J955" s="117"/>
      <c r="K955" s="1"/>
      <c r="L955" s="1"/>
      <c r="M955" s="1"/>
      <c r="N955" s="1"/>
      <c r="O955" s="1"/>
      <c r="P955" s="1"/>
      <c r="Q955" s="1"/>
      <c r="R955" s="1"/>
      <c r="S955" s="1"/>
    </row>
    <row r="956" spans="1:19" x14ac:dyDescent="0.2">
      <c r="A956" s="1"/>
      <c r="B956" s="115">
        <v>3</v>
      </c>
      <c r="C956" s="33" t="s">
        <v>461</v>
      </c>
      <c r="D956" s="115">
        <v>4</v>
      </c>
      <c r="E956" s="115">
        <v>1960</v>
      </c>
      <c r="F956" s="115">
        <v>1</v>
      </c>
      <c r="G956" s="115">
        <v>0</v>
      </c>
      <c r="H956" s="115">
        <v>0</v>
      </c>
      <c r="I956" s="116">
        <v>401</v>
      </c>
      <c r="J956" s="117"/>
      <c r="K956" s="1"/>
      <c r="L956" s="1"/>
      <c r="M956" s="1"/>
      <c r="N956" s="1"/>
      <c r="O956" s="1"/>
      <c r="P956" s="1"/>
      <c r="Q956" s="1"/>
      <c r="R956" s="1"/>
      <c r="S956" s="1"/>
    </row>
    <row r="957" spans="1:19" x14ac:dyDescent="0.2">
      <c r="A957" s="1"/>
      <c r="B957" s="115">
        <v>1</v>
      </c>
      <c r="C957" s="33" t="s">
        <v>455</v>
      </c>
      <c r="D957" s="115">
        <v>4</v>
      </c>
      <c r="E957" s="115">
        <v>1960</v>
      </c>
      <c r="F957" s="115">
        <v>1</v>
      </c>
      <c r="G957" s="115">
        <v>0</v>
      </c>
      <c r="H957" s="115">
        <v>0</v>
      </c>
      <c r="I957" s="116">
        <v>842</v>
      </c>
      <c r="J957" s="117"/>
      <c r="K957" s="1"/>
      <c r="L957" s="1"/>
      <c r="M957" s="1"/>
      <c r="N957" s="1"/>
      <c r="O957" s="1"/>
      <c r="P957" s="1"/>
      <c r="Q957" s="1"/>
      <c r="R957" s="1"/>
      <c r="S957" s="1"/>
    </row>
    <row r="958" spans="1:19" x14ac:dyDescent="0.2">
      <c r="A958" s="1"/>
      <c r="B958" s="115">
        <v>3</v>
      </c>
      <c r="C958" s="33" t="s">
        <v>481</v>
      </c>
      <c r="D958" s="115">
        <v>3</v>
      </c>
      <c r="E958" s="115">
        <v>1965</v>
      </c>
      <c r="F958" s="115">
        <v>1</v>
      </c>
      <c r="G958" s="115">
        <v>0</v>
      </c>
      <c r="H958" s="115">
        <v>0</v>
      </c>
      <c r="I958" s="116">
        <v>40582</v>
      </c>
      <c r="J958" s="117"/>
      <c r="K958" s="1"/>
      <c r="L958" s="1"/>
      <c r="M958" s="1"/>
      <c r="N958" s="1"/>
      <c r="O958" s="1"/>
      <c r="P958" s="1"/>
      <c r="Q958" s="1"/>
      <c r="R958" s="1"/>
      <c r="S958" s="1"/>
    </row>
    <row r="959" spans="1:19" x14ac:dyDescent="0.2">
      <c r="A959" s="1"/>
      <c r="B959" s="115">
        <v>1</v>
      </c>
      <c r="C959" s="33" t="s">
        <v>451</v>
      </c>
      <c r="D959" s="115">
        <v>3</v>
      </c>
      <c r="E959" s="115">
        <v>1965</v>
      </c>
      <c r="F959" s="115">
        <v>1</v>
      </c>
      <c r="G959" s="115">
        <v>0</v>
      </c>
      <c r="H959" s="115">
        <v>0</v>
      </c>
      <c r="I959" s="116">
        <v>83833</v>
      </c>
      <c r="J959" s="117"/>
      <c r="K959" s="1"/>
      <c r="L959" s="1"/>
      <c r="M959" s="1"/>
      <c r="N959" s="1"/>
      <c r="O959" s="1"/>
      <c r="P959" s="1"/>
      <c r="Q959" s="1"/>
      <c r="R959" s="1"/>
      <c r="S959" s="1"/>
    </row>
    <row r="960" spans="1:19" x14ac:dyDescent="0.2">
      <c r="A960" s="1"/>
      <c r="B960" s="115">
        <v>3</v>
      </c>
      <c r="C960" s="33" t="s">
        <v>466</v>
      </c>
      <c r="D960" s="115">
        <v>3</v>
      </c>
      <c r="E960" s="115">
        <v>1965</v>
      </c>
      <c r="F960" s="115">
        <v>1</v>
      </c>
      <c r="G960" s="115">
        <v>0</v>
      </c>
      <c r="H960" s="115">
        <v>0</v>
      </c>
      <c r="I960" s="116">
        <v>42583</v>
      </c>
      <c r="J960" s="117"/>
      <c r="K960" s="1"/>
      <c r="L960" s="1"/>
      <c r="M960" s="1"/>
      <c r="N960" s="1"/>
      <c r="O960" s="1"/>
      <c r="P960" s="1"/>
      <c r="Q960" s="1"/>
      <c r="R960" s="1"/>
      <c r="S960" s="1"/>
    </row>
    <row r="961" spans="1:19" x14ac:dyDescent="0.2">
      <c r="A961" s="1"/>
      <c r="B961" s="115">
        <v>5</v>
      </c>
      <c r="C961" s="33" t="s">
        <v>451</v>
      </c>
      <c r="D961" s="115">
        <v>3</v>
      </c>
      <c r="E961" s="115">
        <v>1965</v>
      </c>
      <c r="F961" s="115">
        <v>1</v>
      </c>
      <c r="G961" s="115">
        <v>0</v>
      </c>
      <c r="H961" s="115">
        <v>2</v>
      </c>
      <c r="I961" s="116">
        <v>18415</v>
      </c>
      <c r="J961" s="117"/>
      <c r="K961" s="1"/>
      <c r="L961" s="1"/>
      <c r="M961" s="1"/>
      <c r="N961" s="1"/>
      <c r="O961" s="1"/>
      <c r="P961" s="1"/>
      <c r="Q961" s="1"/>
      <c r="R961" s="1"/>
      <c r="S961" s="1"/>
    </row>
    <row r="962" spans="1:19" x14ac:dyDescent="0.2">
      <c r="A962" s="1"/>
      <c r="B962" s="115">
        <v>6</v>
      </c>
      <c r="C962" s="33" t="s">
        <v>451</v>
      </c>
      <c r="D962" s="115">
        <v>3</v>
      </c>
      <c r="E962" s="115">
        <v>1965</v>
      </c>
      <c r="F962" s="115">
        <v>1</v>
      </c>
      <c r="G962" s="115">
        <v>0</v>
      </c>
      <c r="H962" s="115">
        <v>0</v>
      </c>
      <c r="I962" s="116">
        <v>1832</v>
      </c>
      <c r="J962" s="117"/>
      <c r="K962" s="1"/>
      <c r="L962" s="1"/>
      <c r="M962" s="1"/>
      <c r="N962" s="1"/>
      <c r="O962" s="1"/>
      <c r="P962" s="1"/>
      <c r="Q962" s="1"/>
      <c r="R962" s="1"/>
      <c r="S962" s="1"/>
    </row>
    <row r="963" spans="1:19" x14ac:dyDescent="0.2">
      <c r="A963" s="1"/>
      <c r="B963" s="115">
        <v>1</v>
      </c>
      <c r="C963" s="33" t="s">
        <v>451</v>
      </c>
      <c r="D963" s="115">
        <v>3</v>
      </c>
      <c r="E963" s="115">
        <v>1965</v>
      </c>
      <c r="F963" s="115">
        <v>1</v>
      </c>
      <c r="G963" s="115">
        <v>0</v>
      </c>
      <c r="H963" s="115">
        <v>0</v>
      </c>
      <c r="I963" s="116">
        <v>1846</v>
      </c>
      <c r="J963" s="117"/>
      <c r="K963" s="1"/>
      <c r="L963" s="1"/>
      <c r="M963" s="1"/>
      <c r="N963" s="1"/>
      <c r="O963" s="1"/>
      <c r="P963" s="1"/>
      <c r="Q963" s="1"/>
      <c r="R963" s="1"/>
      <c r="S963" s="1"/>
    </row>
    <row r="964" spans="1:19" x14ac:dyDescent="0.2">
      <c r="A964" s="1"/>
      <c r="B964" s="115">
        <v>2</v>
      </c>
      <c r="C964" s="33" t="s">
        <v>451</v>
      </c>
      <c r="D964" s="115">
        <v>3</v>
      </c>
      <c r="E964" s="115">
        <v>1965</v>
      </c>
      <c r="F964" s="115">
        <v>1</v>
      </c>
      <c r="G964" s="115">
        <v>0</v>
      </c>
      <c r="H964" s="115">
        <v>0</v>
      </c>
      <c r="I964" s="116">
        <v>1571</v>
      </c>
      <c r="J964" s="117"/>
      <c r="K964" s="1"/>
      <c r="L964" s="1"/>
      <c r="M964" s="1"/>
      <c r="N964" s="1"/>
      <c r="O964" s="1"/>
      <c r="P964" s="1"/>
      <c r="Q964" s="1"/>
      <c r="R964" s="1"/>
      <c r="S964" s="1"/>
    </row>
    <row r="965" spans="1:19" x14ac:dyDescent="0.2">
      <c r="A965" s="1"/>
      <c r="B965" s="115">
        <v>4</v>
      </c>
      <c r="C965" s="33" t="s">
        <v>451</v>
      </c>
      <c r="D965" s="115">
        <v>3</v>
      </c>
      <c r="E965" s="115">
        <v>1965</v>
      </c>
      <c r="F965" s="115">
        <v>1</v>
      </c>
      <c r="G965" s="115">
        <v>0</v>
      </c>
      <c r="H965" s="115">
        <v>0</v>
      </c>
      <c r="I965" s="116">
        <v>1674</v>
      </c>
      <c r="J965" s="117"/>
      <c r="K965" s="1"/>
      <c r="L965" s="1"/>
      <c r="M965" s="1"/>
      <c r="N965" s="1"/>
      <c r="O965" s="1"/>
      <c r="P965" s="1"/>
      <c r="Q965" s="1"/>
      <c r="R965" s="1"/>
      <c r="S965" s="1"/>
    </row>
    <row r="966" spans="1:19" x14ac:dyDescent="0.2">
      <c r="A966" s="1"/>
      <c r="B966" s="115">
        <v>3</v>
      </c>
      <c r="C966" s="33" t="s">
        <v>451</v>
      </c>
      <c r="D966" s="115">
        <v>3</v>
      </c>
      <c r="E966" s="115">
        <v>1965</v>
      </c>
      <c r="F966" s="115">
        <v>1</v>
      </c>
      <c r="G966" s="115">
        <v>0</v>
      </c>
      <c r="H966" s="115">
        <v>0</v>
      </c>
      <c r="I966" s="116">
        <v>1836</v>
      </c>
      <c r="J966" s="117"/>
      <c r="K966" s="1"/>
      <c r="L966" s="1"/>
      <c r="M966" s="1"/>
      <c r="N966" s="1"/>
      <c r="O966" s="1"/>
      <c r="P966" s="1"/>
      <c r="Q966" s="1"/>
      <c r="R966" s="1"/>
      <c r="S966" s="1"/>
    </row>
    <row r="967" spans="1:19" x14ac:dyDescent="0.2">
      <c r="A967" s="1"/>
      <c r="B967" s="115">
        <v>5</v>
      </c>
      <c r="C967" s="33" t="s">
        <v>451</v>
      </c>
      <c r="D967" s="115">
        <v>3</v>
      </c>
      <c r="E967" s="115">
        <v>1965</v>
      </c>
      <c r="F967" s="115">
        <v>1</v>
      </c>
      <c r="G967" s="115">
        <v>0</v>
      </c>
      <c r="H967" s="115">
        <v>0</v>
      </c>
      <c r="I967" s="116">
        <v>1637</v>
      </c>
      <c r="J967" s="117"/>
      <c r="K967" s="1"/>
      <c r="L967" s="1"/>
      <c r="M967" s="1"/>
      <c r="N967" s="1"/>
      <c r="O967" s="1"/>
      <c r="P967" s="1"/>
      <c r="Q967" s="1"/>
      <c r="R967" s="1"/>
      <c r="S967" s="1"/>
    </row>
    <row r="968" spans="1:19" x14ac:dyDescent="0.2">
      <c r="A968" s="1"/>
      <c r="B968" s="115">
        <v>1</v>
      </c>
      <c r="C968" s="33" t="s">
        <v>447</v>
      </c>
      <c r="D968" s="115">
        <v>1</v>
      </c>
      <c r="E968" s="115">
        <v>1962</v>
      </c>
      <c r="F968" s="115">
        <v>1</v>
      </c>
      <c r="G968" s="115">
        <v>0</v>
      </c>
      <c r="H968" s="115">
        <v>0</v>
      </c>
      <c r="I968" s="116">
        <v>4019</v>
      </c>
      <c r="J968" s="117"/>
      <c r="K968" s="1"/>
      <c r="L968" s="1"/>
      <c r="M968" s="1"/>
      <c r="N968" s="1"/>
      <c r="O968" s="1"/>
      <c r="P968" s="1"/>
      <c r="Q968" s="1"/>
      <c r="R968" s="1"/>
      <c r="S968" s="1"/>
    </row>
    <row r="969" spans="1:19" x14ac:dyDescent="0.2">
      <c r="A969" s="1"/>
      <c r="B969" s="115">
        <v>2</v>
      </c>
      <c r="C969" s="33" t="s">
        <v>481</v>
      </c>
      <c r="D969" s="115">
        <v>3</v>
      </c>
      <c r="E969" s="115">
        <v>1961</v>
      </c>
      <c r="F969" s="115">
        <v>1</v>
      </c>
      <c r="G969" s="115">
        <v>0</v>
      </c>
      <c r="H969" s="115">
        <v>0</v>
      </c>
      <c r="I969" s="116">
        <v>4000</v>
      </c>
      <c r="J969" s="117"/>
      <c r="K969" s="1"/>
      <c r="L969" s="1"/>
      <c r="M969" s="1"/>
      <c r="N969" s="1"/>
      <c r="O969" s="1"/>
      <c r="P969" s="1"/>
      <c r="Q969" s="1"/>
      <c r="R969" s="1"/>
      <c r="S969" s="1"/>
    </row>
    <row r="970" spans="1:19" x14ac:dyDescent="0.2">
      <c r="A970" s="1"/>
      <c r="B970" s="115">
        <v>4</v>
      </c>
      <c r="C970" s="33" t="s">
        <v>481</v>
      </c>
      <c r="D970" s="115">
        <v>3</v>
      </c>
      <c r="E970" s="115">
        <v>1961</v>
      </c>
      <c r="F970" s="115">
        <v>1</v>
      </c>
      <c r="G970" s="115">
        <v>0</v>
      </c>
      <c r="H970" s="115">
        <v>0</v>
      </c>
      <c r="I970" s="116">
        <v>4059</v>
      </c>
      <c r="J970" s="117"/>
      <c r="K970" s="1"/>
      <c r="L970" s="1"/>
      <c r="M970" s="1"/>
      <c r="N970" s="1"/>
      <c r="O970" s="1"/>
      <c r="P970" s="1"/>
      <c r="Q970" s="1"/>
      <c r="R970" s="1"/>
      <c r="S970" s="1"/>
    </row>
    <row r="971" spans="1:19" x14ac:dyDescent="0.2">
      <c r="A971" s="1"/>
      <c r="B971" s="115">
        <v>3</v>
      </c>
      <c r="C971" s="33" t="s">
        <v>481</v>
      </c>
      <c r="D971" s="115">
        <v>3</v>
      </c>
      <c r="E971" s="115">
        <v>1961</v>
      </c>
      <c r="F971" s="115">
        <v>1</v>
      </c>
      <c r="G971" s="115">
        <v>0</v>
      </c>
      <c r="H971" s="115">
        <v>0</v>
      </c>
      <c r="I971" s="116">
        <v>3454</v>
      </c>
      <c r="J971" s="117"/>
      <c r="K971" s="1"/>
      <c r="L971" s="1"/>
      <c r="M971" s="1"/>
      <c r="N971" s="1"/>
      <c r="O971" s="1"/>
      <c r="P971" s="1"/>
      <c r="Q971" s="1"/>
      <c r="R971" s="1"/>
      <c r="S971" s="1"/>
    </row>
    <row r="972" spans="1:19" x14ac:dyDescent="0.2">
      <c r="A972" s="1"/>
      <c r="B972" s="115">
        <v>5</v>
      </c>
      <c r="C972" s="33" t="s">
        <v>481</v>
      </c>
      <c r="D972" s="115">
        <v>3</v>
      </c>
      <c r="E972" s="115">
        <v>1961</v>
      </c>
      <c r="F972" s="115">
        <v>1</v>
      </c>
      <c r="G972" s="115">
        <v>0</v>
      </c>
      <c r="H972" s="115">
        <v>0</v>
      </c>
      <c r="I972" s="116">
        <v>3608</v>
      </c>
      <c r="J972" s="117"/>
      <c r="K972" s="1"/>
      <c r="L972" s="1"/>
      <c r="M972" s="1"/>
      <c r="N972" s="1"/>
      <c r="O972" s="1"/>
      <c r="P972" s="1"/>
      <c r="Q972" s="1"/>
      <c r="R972" s="1"/>
      <c r="S972" s="1"/>
    </row>
    <row r="973" spans="1:19" x14ac:dyDescent="0.2">
      <c r="A973" s="1"/>
      <c r="B973" s="115">
        <v>3</v>
      </c>
      <c r="C973" s="33" t="s">
        <v>463</v>
      </c>
      <c r="D973" s="115">
        <v>3</v>
      </c>
      <c r="E973" s="115">
        <v>1965</v>
      </c>
      <c r="F973" s="115">
        <v>1</v>
      </c>
      <c r="G973" s="115">
        <v>0</v>
      </c>
      <c r="H973" s="115">
        <v>0</v>
      </c>
      <c r="I973" s="116">
        <v>3724</v>
      </c>
      <c r="J973" s="117"/>
      <c r="K973" s="1"/>
      <c r="L973" s="1"/>
      <c r="M973" s="1"/>
      <c r="N973" s="1"/>
      <c r="O973" s="1"/>
      <c r="P973" s="1"/>
      <c r="Q973" s="1"/>
      <c r="R973" s="1"/>
      <c r="S973" s="1"/>
    </row>
    <row r="974" spans="1:19" x14ac:dyDescent="0.2">
      <c r="A974" s="1"/>
      <c r="B974" s="115">
        <v>6</v>
      </c>
      <c r="C974" s="33" t="s">
        <v>461</v>
      </c>
      <c r="D974" s="115">
        <v>4</v>
      </c>
      <c r="E974" s="115">
        <v>1961</v>
      </c>
      <c r="F974" s="115">
        <v>1</v>
      </c>
      <c r="G974" s="115">
        <v>0</v>
      </c>
      <c r="H974" s="115">
        <v>0</v>
      </c>
      <c r="I974" s="116">
        <v>1882</v>
      </c>
      <c r="J974" s="117"/>
      <c r="K974" s="1"/>
      <c r="L974" s="1"/>
      <c r="M974" s="1"/>
      <c r="N974" s="1"/>
      <c r="O974" s="1"/>
      <c r="P974" s="1"/>
      <c r="Q974" s="1"/>
      <c r="R974" s="1"/>
      <c r="S974" s="1"/>
    </row>
    <row r="975" spans="1:19" x14ac:dyDescent="0.2">
      <c r="A975" s="1"/>
      <c r="B975" s="115">
        <v>1</v>
      </c>
      <c r="C975" s="33" t="s">
        <v>461</v>
      </c>
      <c r="D975" s="115">
        <v>4</v>
      </c>
      <c r="E975" s="115">
        <v>1961</v>
      </c>
      <c r="F975" s="115">
        <v>1</v>
      </c>
      <c r="G975" s="115">
        <v>0</v>
      </c>
      <c r="H975" s="115">
        <v>0</v>
      </c>
      <c r="I975" s="116">
        <v>1665</v>
      </c>
      <c r="J975" s="117"/>
      <c r="K975" s="1"/>
      <c r="L975" s="1"/>
      <c r="M975" s="1"/>
      <c r="N975" s="1"/>
      <c r="O975" s="1"/>
      <c r="P975" s="1"/>
      <c r="Q975" s="1"/>
      <c r="R975" s="1"/>
      <c r="S975" s="1"/>
    </row>
    <row r="976" spans="1:19" x14ac:dyDescent="0.2">
      <c r="A976" s="1"/>
      <c r="B976" s="115">
        <v>2</v>
      </c>
      <c r="C976" s="33" t="s">
        <v>461</v>
      </c>
      <c r="D976" s="115">
        <v>4</v>
      </c>
      <c r="E976" s="115">
        <v>1961</v>
      </c>
      <c r="F976" s="115">
        <v>1</v>
      </c>
      <c r="G976" s="115">
        <v>0</v>
      </c>
      <c r="H976" s="115">
        <v>0</v>
      </c>
      <c r="I976" s="116">
        <v>1692</v>
      </c>
      <c r="J976" s="117"/>
      <c r="K976" s="1"/>
      <c r="L976" s="1"/>
      <c r="M976" s="1"/>
      <c r="N976" s="1"/>
      <c r="O976" s="1"/>
      <c r="P976" s="1"/>
      <c r="Q976" s="1"/>
      <c r="R976" s="1"/>
      <c r="S976" s="1"/>
    </row>
    <row r="977" spans="1:19" x14ac:dyDescent="0.2">
      <c r="A977" s="1"/>
      <c r="B977" s="115">
        <v>4</v>
      </c>
      <c r="C977" s="33" t="s">
        <v>461</v>
      </c>
      <c r="D977" s="115">
        <v>4</v>
      </c>
      <c r="E977" s="115">
        <v>1961</v>
      </c>
      <c r="F977" s="115">
        <v>1</v>
      </c>
      <c r="G977" s="115">
        <v>0</v>
      </c>
      <c r="H977" s="115">
        <v>0</v>
      </c>
      <c r="I977" s="116">
        <v>1730</v>
      </c>
      <c r="J977" s="117"/>
      <c r="K977" s="1"/>
      <c r="L977" s="1"/>
      <c r="M977" s="1"/>
      <c r="N977" s="1"/>
      <c r="O977" s="1"/>
      <c r="P977" s="1"/>
      <c r="Q977" s="1"/>
      <c r="R977" s="1"/>
      <c r="S977" s="1"/>
    </row>
    <row r="978" spans="1:19" x14ac:dyDescent="0.2">
      <c r="A978" s="1"/>
      <c r="B978" s="115">
        <v>3</v>
      </c>
      <c r="C978" s="33" t="s">
        <v>461</v>
      </c>
      <c r="D978" s="115">
        <v>4</v>
      </c>
      <c r="E978" s="115">
        <v>1961</v>
      </c>
      <c r="F978" s="115">
        <v>1</v>
      </c>
      <c r="G978" s="115">
        <v>0</v>
      </c>
      <c r="H978" s="115">
        <v>0</v>
      </c>
      <c r="I978" s="116">
        <v>1704</v>
      </c>
      <c r="J978" s="117"/>
      <c r="K978" s="1"/>
      <c r="L978" s="1"/>
      <c r="M978" s="1"/>
      <c r="N978" s="1"/>
      <c r="O978" s="1"/>
      <c r="P978" s="1"/>
      <c r="Q978" s="1"/>
      <c r="R978" s="1"/>
      <c r="S978" s="1"/>
    </row>
    <row r="979" spans="1:19" x14ac:dyDescent="0.2">
      <c r="A979" s="1"/>
      <c r="B979" s="115">
        <v>5</v>
      </c>
      <c r="C979" s="33" t="s">
        <v>461</v>
      </c>
      <c r="D979" s="115">
        <v>4</v>
      </c>
      <c r="E979" s="115">
        <v>1961</v>
      </c>
      <c r="F979" s="115">
        <v>1</v>
      </c>
      <c r="G979" s="115">
        <v>0</v>
      </c>
      <c r="H979" s="115">
        <v>0</v>
      </c>
      <c r="I979" s="116">
        <v>1598</v>
      </c>
      <c r="J979" s="117"/>
      <c r="K979" s="1"/>
      <c r="L979" s="1"/>
      <c r="M979" s="1"/>
      <c r="N979" s="1"/>
      <c r="O979" s="1"/>
      <c r="P979" s="1"/>
      <c r="Q979" s="1"/>
      <c r="R979" s="1"/>
      <c r="S979" s="1"/>
    </row>
    <row r="980" spans="1:19" x14ac:dyDescent="0.2">
      <c r="A980" s="1"/>
      <c r="B980" s="115">
        <v>4</v>
      </c>
      <c r="C980" s="33" t="s">
        <v>461</v>
      </c>
      <c r="D980" s="115">
        <v>4</v>
      </c>
      <c r="E980" s="115">
        <v>1965</v>
      </c>
      <c r="F980" s="115">
        <v>1</v>
      </c>
      <c r="G980" s="115">
        <v>0</v>
      </c>
      <c r="H980" s="115">
        <v>0</v>
      </c>
      <c r="I980" s="116">
        <v>8058</v>
      </c>
      <c r="J980" s="117"/>
      <c r="K980" s="1"/>
      <c r="L980" s="1"/>
      <c r="M980" s="1"/>
      <c r="N980" s="1"/>
      <c r="O980" s="1"/>
      <c r="P980" s="1"/>
      <c r="Q980" s="1"/>
      <c r="R980" s="1"/>
      <c r="S980" s="1"/>
    </row>
    <row r="981" spans="1:19" x14ac:dyDescent="0.2">
      <c r="A981" s="1"/>
      <c r="B981" s="115">
        <v>1</v>
      </c>
      <c r="C981" s="33" t="s">
        <v>463</v>
      </c>
      <c r="D981" s="115">
        <v>4</v>
      </c>
      <c r="E981" s="115">
        <v>1961</v>
      </c>
      <c r="F981" s="115">
        <v>4</v>
      </c>
      <c r="G981" s="115">
        <v>0</v>
      </c>
      <c r="H981" s="115">
        <v>0</v>
      </c>
      <c r="I981" s="116">
        <v>13764</v>
      </c>
      <c r="J981" s="117"/>
      <c r="K981" s="1"/>
      <c r="L981" s="1"/>
      <c r="M981" s="1"/>
      <c r="N981" s="1"/>
      <c r="O981" s="1"/>
      <c r="P981" s="1"/>
      <c r="Q981" s="1"/>
      <c r="R981" s="1"/>
      <c r="S981" s="1"/>
    </row>
    <row r="982" spans="1:19" x14ac:dyDescent="0.2">
      <c r="A982" s="1"/>
      <c r="B982" s="115">
        <v>6</v>
      </c>
      <c r="C982" s="33" t="s">
        <v>455</v>
      </c>
      <c r="D982" s="115">
        <v>4</v>
      </c>
      <c r="E982" s="115">
        <v>1965</v>
      </c>
      <c r="F982" s="115">
        <v>1</v>
      </c>
      <c r="G982" s="115">
        <v>0</v>
      </c>
      <c r="H982" s="115">
        <v>0</v>
      </c>
      <c r="I982" s="116">
        <v>842</v>
      </c>
      <c r="J982" s="117"/>
      <c r="K982" s="1"/>
      <c r="L982" s="1"/>
      <c r="M982" s="1"/>
      <c r="N982" s="1"/>
      <c r="O982" s="1"/>
      <c r="P982" s="1"/>
      <c r="Q982" s="1"/>
      <c r="R982" s="1"/>
      <c r="S982" s="1"/>
    </row>
    <row r="983" spans="1:19" x14ac:dyDescent="0.2">
      <c r="A983" s="1"/>
      <c r="B983" s="115">
        <v>1</v>
      </c>
      <c r="C983" s="33" t="s">
        <v>455</v>
      </c>
      <c r="D983" s="115">
        <v>4</v>
      </c>
      <c r="E983" s="115">
        <v>1965</v>
      </c>
      <c r="F983" s="115">
        <v>1</v>
      </c>
      <c r="G983" s="115">
        <v>0</v>
      </c>
      <c r="H983" s="115">
        <v>0</v>
      </c>
      <c r="I983" s="116">
        <v>725</v>
      </c>
      <c r="J983" s="117"/>
      <c r="K983" s="1"/>
      <c r="L983" s="1"/>
      <c r="M983" s="1"/>
      <c r="N983" s="1"/>
      <c r="O983" s="1"/>
      <c r="P983" s="1"/>
      <c r="Q983" s="1"/>
      <c r="R983" s="1"/>
      <c r="S983" s="1"/>
    </row>
    <row r="984" spans="1:19" x14ac:dyDescent="0.2">
      <c r="A984" s="1"/>
      <c r="B984" s="115">
        <v>6</v>
      </c>
      <c r="C984" s="33" t="s">
        <v>449</v>
      </c>
      <c r="D984" s="115">
        <v>1</v>
      </c>
      <c r="E984" s="115">
        <v>1966</v>
      </c>
      <c r="F984" s="115">
        <v>1</v>
      </c>
      <c r="G984" s="115">
        <v>0</v>
      </c>
      <c r="H984" s="115">
        <v>0</v>
      </c>
      <c r="I984" s="116">
        <v>1864</v>
      </c>
      <c r="J984" s="117"/>
      <c r="K984" s="1"/>
      <c r="L984" s="1"/>
      <c r="M984" s="1"/>
      <c r="N984" s="1"/>
      <c r="O984" s="1"/>
      <c r="P984" s="1"/>
      <c r="Q984" s="1"/>
      <c r="R984" s="1"/>
      <c r="S984" s="1"/>
    </row>
    <row r="985" spans="1:19" x14ac:dyDescent="0.2">
      <c r="A985" s="1"/>
      <c r="B985" s="115">
        <v>1</v>
      </c>
      <c r="C985" s="33" t="s">
        <v>449</v>
      </c>
      <c r="D985" s="115">
        <v>1</v>
      </c>
      <c r="E985" s="115">
        <v>1966</v>
      </c>
      <c r="F985" s="115">
        <v>1</v>
      </c>
      <c r="G985" s="115">
        <v>0</v>
      </c>
      <c r="H985" s="115">
        <v>0</v>
      </c>
      <c r="I985" s="116">
        <v>1748</v>
      </c>
      <c r="J985" s="117"/>
      <c r="K985" s="1"/>
      <c r="L985" s="1"/>
      <c r="M985" s="1"/>
      <c r="N985" s="1"/>
      <c r="O985" s="1"/>
      <c r="P985" s="1"/>
      <c r="Q985" s="1"/>
      <c r="R985" s="1"/>
      <c r="S985" s="1"/>
    </row>
    <row r="986" spans="1:19" x14ac:dyDescent="0.2">
      <c r="A986" s="1"/>
      <c r="B986" s="115">
        <v>2</v>
      </c>
      <c r="C986" s="33" t="s">
        <v>449</v>
      </c>
      <c r="D986" s="115">
        <v>1</v>
      </c>
      <c r="E986" s="115">
        <v>1966</v>
      </c>
      <c r="F986" s="115">
        <v>1</v>
      </c>
      <c r="G986" s="115">
        <v>0</v>
      </c>
      <c r="H986" s="115">
        <v>0</v>
      </c>
      <c r="I986" s="116">
        <v>1602</v>
      </c>
      <c r="J986" s="117"/>
      <c r="K986" s="1"/>
      <c r="L986" s="1"/>
      <c r="M986" s="1"/>
      <c r="N986" s="1"/>
      <c r="O986" s="1"/>
      <c r="P986" s="1"/>
      <c r="Q986" s="1"/>
      <c r="R986" s="1"/>
      <c r="S986" s="1"/>
    </row>
    <row r="987" spans="1:19" x14ac:dyDescent="0.2">
      <c r="A987" s="1"/>
      <c r="B987" s="115">
        <v>4</v>
      </c>
      <c r="C987" s="33" t="s">
        <v>449</v>
      </c>
      <c r="D987" s="115">
        <v>1</v>
      </c>
      <c r="E987" s="115">
        <v>1966</v>
      </c>
      <c r="F987" s="115">
        <v>1</v>
      </c>
      <c r="G987" s="115">
        <v>0</v>
      </c>
      <c r="H987" s="115">
        <v>0</v>
      </c>
      <c r="I987" s="116">
        <v>1877</v>
      </c>
      <c r="J987" s="117"/>
      <c r="K987" s="1"/>
      <c r="L987" s="1"/>
      <c r="M987" s="1"/>
      <c r="N987" s="1"/>
      <c r="O987" s="1"/>
      <c r="P987" s="1"/>
      <c r="Q987" s="1"/>
      <c r="R987" s="1"/>
      <c r="S987" s="1"/>
    </row>
    <row r="988" spans="1:19" x14ac:dyDescent="0.2">
      <c r="A988" s="1"/>
      <c r="B988" s="115">
        <v>3</v>
      </c>
      <c r="C988" s="33" t="s">
        <v>449</v>
      </c>
      <c r="D988" s="115">
        <v>1</v>
      </c>
      <c r="E988" s="115">
        <v>1966</v>
      </c>
      <c r="F988" s="115">
        <v>1</v>
      </c>
      <c r="G988" s="115">
        <v>0</v>
      </c>
      <c r="H988" s="115">
        <v>0</v>
      </c>
      <c r="I988" s="116">
        <v>1780</v>
      </c>
      <c r="J988" s="117"/>
      <c r="K988" s="1"/>
      <c r="L988" s="1"/>
      <c r="M988" s="1"/>
      <c r="N988" s="1"/>
      <c r="O988" s="1"/>
      <c r="P988" s="1"/>
      <c r="Q988" s="1"/>
      <c r="R988" s="1"/>
      <c r="S988" s="1"/>
    </row>
    <row r="989" spans="1:19" x14ac:dyDescent="0.2">
      <c r="A989" s="1"/>
      <c r="B989" s="115">
        <v>5</v>
      </c>
      <c r="C989" s="33" t="s">
        <v>449</v>
      </c>
      <c r="D989" s="115">
        <v>1</v>
      </c>
      <c r="E989" s="115">
        <v>1966</v>
      </c>
      <c r="F989" s="115">
        <v>1</v>
      </c>
      <c r="G989" s="115">
        <v>0</v>
      </c>
      <c r="H989" s="115">
        <v>0</v>
      </c>
      <c r="I989" s="116">
        <v>1570</v>
      </c>
      <c r="J989" s="117"/>
      <c r="K989" s="1"/>
      <c r="L989" s="1"/>
      <c r="M989" s="1"/>
      <c r="N989" s="1"/>
      <c r="O989" s="1"/>
      <c r="P989" s="1"/>
      <c r="Q989" s="1"/>
      <c r="R989" s="1"/>
      <c r="S989" s="1"/>
    </row>
    <row r="990" spans="1:19" x14ac:dyDescent="0.2">
      <c r="A990" s="1"/>
      <c r="B990" s="115">
        <v>6</v>
      </c>
      <c r="C990" s="33" t="s">
        <v>447</v>
      </c>
      <c r="D990" s="115">
        <v>1</v>
      </c>
      <c r="E990" s="115">
        <v>1966</v>
      </c>
      <c r="F990" s="115">
        <v>1</v>
      </c>
      <c r="G990" s="115">
        <v>0</v>
      </c>
      <c r="H990" s="115">
        <v>0</v>
      </c>
      <c r="I990" s="116">
        <v>37804</v>
      </c>
      <c r="J990" s="117"/>
      <c r="K990" s="1"/>
      <c r="L990" s="1"/>
      <c r="M990" s="1"/>
      <c r="N990" s="1"/>
      <c r="O990" s="1"/>
      <c r="P990" s="1"/>
      <c r="Q990" s="1"/>
      <c r="R990" s="1"/>
      <c r="S990" s="1"/>
    </row>
    <row r="991" spans="1:19" x14ac:dyDescent="0.2">
      <c r="A991" s="1"/>
      <c r="B991" s="115">
        <v>4</v>
      </c>
      <c r="C991" s="33" t="s">
        <v>447</v>
      </c>
      <c r="D991" s="115">
        <v>1</v>
      </c>
      <c r="E991" s="115">
        <v>1966</v>
      </c>
      <c r="F991" s="115">
        <v>1</v>
      </c>
      <c r="G991" s="115">
        <v>0</v>
      </c>
      <c r="H991" s="115">
        <v>0</v>
      </c>
      <c r="I991" s="116">
        <v>36505</v>
      </c>
      <c r="J991" s="117"/>
      <c r="K991" s="1"/>
      <c r="L991" s="1"/>
      <c r="M991" s="1"/>
      <c r="N991" s="1"/>
      <c r="O991" s="1"/>
      <c r="P991" s="1"/>
      <c r="Q991" s="1"/>
      <c r="R991" s="1"/>
      <c r="S991" s="1"/>
    </row>
    <row r="992" spans="1:19" x14ac:dyDescent="0.2">
      <c r="A992" s="1"/>
      <c r="B992" s="115">
        <v>3</v>
      </c>
      <c r="C992" s="33" t="s">
        <v>447</v>
      </c>
      <c r="D992" s="115">
        <v>1</v>
      </c>
      <c r="E992" s="115">
        <v>1966</v>
      </c>
      <c r="F992" s="115">
        <v>1</v>
      </c>
      <c r="G992" s="115">
        <v>0</v>
      </c>
      <c r="H992" s="115">
        <v>0</v>
      </c>
      <c r="I992" s="116">
        <v>35168</v>
      </c>
      <c r="J992" s="117"/>
      <c r="K992" s="1"/>
      <c r="L992" s="1"/>
      <c r="M992" s="1"/>
      <c r="N992" s="1"/>
      <c r="O992" s="1"/>
      <c r="P992" s="1"/>
      <c r="Q992" s="1"/>
      <c r="R992" s="1"/>
      <c r="S992" s="1"/>
    </row>
    <row r="993" spans="1:19" x14ac:dyDescent="0.2">
      <c r="A993" s="1"/>
      <c r="B993" s="115">
        <v>5</v>
      </c>
      <c r="C993" s="33" t="s">
        <v>447</v>
      </c>
      <c r="D993" s="115">
        <v>1</v>
      </c>
      <c r="E993" s="115">
        <v>1966</v>
      </c>
      <c r="F993" s="115">
        <v>1</v>
      </c>
      <c r="G993" s="115">
        <v>0</v>
      </c>
      <c r="H993" s="115">
        <v>0</v>
      </c>
      <c r="I993" s="116">
        <v>33142</v>
      </c>
      <c r="J993" s="117"/>
      <c r="K993" s="1"/>
      <c r="L993" s="1"/>
      <c r="M993" s="1"/>
      <c r="N993" s="1"/>
      <c r="O993" s="1"/>
      <c r="P993" s="1"/>
      <c r="Q993" s="1"/>
      <c r="R993" s="1"/>
      <c r="S993" s="1"/>
    </row>
    <row r="994" spans="1:19" x14ac:dyDescent="0.2">
      <c r="A994" s="1"/>
      <c r="B994" s="115">
        <v>3</v>
      </c>
      <c r="C994" s="33" t="s">
        <v>468</v>
      </c>
      <c r="D994" s="115">
        <v>2</v>
      </c>
      <c r="E994" s="115">
        <v>1966</v>
      </c>
      <c r="F994" s="115">
        <v>1</v>
      </c>
      <c r="G994" s="115">
        <v>0</v>
      </c>
      <c r="H994" s="115">
        <v>0</v>
      </c>
      <c r="I994" s="116">
        <v>7295</v>
      </c>
      <c r="J994" s="117"/>
      <c r="K994" s="1"/>
      <c r="L994" s="1"/>
      <c r="M994" s="1"/>
      <c r="N994" s="1"/>
      <c r="O994" s="1"/>
      <c r="P994" s="1"/>
      <c r="Q994" s="1"/>
      <c r="R994" s="1"/>
      <c r="S994" s="1"/>
    </row>
    <row r="995" spans="1:19" x14ac:dyDescent="0.2">
      <c r="A995" s="1"/>
      <c r="B995" s="115">
        <v>4</v>
      </c>
      <c r="C995" s="33" t="s">
        <v>455</v>
      </c>
      <c r="D995" s="115">
        <v>2</v>
      </c>
      <c r="E995" s="115">
        <v>1963</v>
      </c>
      <c r="F995" s="115">
        <v>1</v>
      </c>
      <c r="G995" s="115">
        <v>0</v>
      </c>
      <c r="H995" s="115">
        <v>0</v>
      </c>
      <c r="I995" s="116">
        <v>7761</v>
      </c>
      <c r="J995" s="117"/>
      <c r="K995" s="1"/>
      <c r="L995" s="1"/>
      <c r="M995" s="1"/>
      <c r="N995" s="1"/>
      <c r="O995" s="1"/>
      <c r="P995" s="1"/>
      <c r="Q995" s="1"/>
      <c r="R995" s="1"/>
      <c r="S995" s="1"/>
    </row>
    <row r="996" spans="1:19" x14ac:dyDescent="0.2">
      <c r="A996" s="1"/>
      <c r="B996" s="115">
        <v>4</v>
      </c>
      <c r="C996" s="33" t="s">
        <v>455</v>
      </c>
      <c r="D996" s="115">
        <v>2</v>
      </c>
      <c r="E996" s="115">
        <v>1963</v>
      </c>
      <c r="F996" s="115">
        <v>1</v>
      </c>
      <c r="G996" s="115">
        <v>0</v>
      </c>
      <c r="H996" s="115">
        <v>0</v>
      </c>
      <c r="I996" s="116">
        <v>73133</v>
      </c>
      <c r="J996" s="117"/>
      <c r="K996" s="1"/>
      <c r="L996" s="1"/>
      <c r="M996" s="1"/>
      <c r="N996" s="1"/>
      <c r="O996" s="1"/>
      <c r="P996" s="1"/>
      <c r="Q996" s="1"/>
      <c r="R996" s="1"/>
      <c r="S996" s="1"/>
    </row>
    <row r="997" spans="1:19" x14ac:dyDescent="0.2">
      <c r="A997" s="1"/>
      <c r="B997" s="115">
        <v>4</v>
      </c>
      <c r="C997" s="33" t="s">
        <v>449</v>
      </c>
      <c r="D997" s="115">
        <v>2</v>
      </c>
      <c r="E997" s="115">
        <v>1966</v>
      </c>
      <c r="F997" s="115">
        <v>1</v>
      </c>
      <c r="G997" s="115">
        <v>0</v>
      </c>
      <c r="H997" s="115">
        <v>0</v>
      </c>
      <c r="I997" s="116">
        <v>81154</v>
      </c>
      <c r="J997" s="117"/>
      <c r="K997" s="1"/>
      <c r="L997" s="1"/>
      <c r="M997" s="1"/>
      <c r="N997" s="1"/>
      <c r="O997" s="1"/>
      <c r="P997" s="1"/>
      <c r="Q997" s="1"/>
      <c r="R997" s="1"/>
      <c r="S997" s="1"/>
    </row>
    <row r="998" spans="1:19" x14ac:dyDescent="0.2">
      <c r="A998" s="1"/>
      <c r="B998" s="115">
        <v>5</v>
      </c>
      <c r="C998" s="33" t="s">
        <v>463</v>
      </c>
      <c r="D998" s="115">
        <v>3</v>
      </c>
      <c r="E998" s="115">
        <v>1963</v>
      </c>
      <c r="F998" s="115">
        <v>1</v>
      </c>
      <c r="G998" s="115">
        <v>0</v>
      </c>
      <c r="H998" s="115">
        <v>0</v>
      </c>
      <c r="I998" s="116">
        <v>2449</v>
      </c>
      <c r="J998" s="117"/>
      <c r="K998" s="1"/>
      <c r="L998" s="1"/>
      <c r="M998" s="1"/>
      <c r="N998" s="1"/>
      <c r="O998" s="1"/>
      <c r="P998" s="1"/>
      <c r="Q998" s="1"/>
      <c r="R998" s="1"/>
      <c r="S998" s="1"/>
    </row>
    <row r="999" spans="1:19" x14ac:dyDescent="0.2">
      <c r="A999" s="1"/>
      <c r="B999" s="115">
        <v>1</v>
      </c>
      <c r="C999" s="33" t="s">
        <v>463</v>
      </c>
      <c r="D999" s="115">
        <v>3</v>
      </c>
      <c r="E999" s="115">
        <v>1963</v>
      </c>
      <c r="F999" s="115">
        <v>1</v>
      </c>
      <c r="G999" s="115">
        <v>0</v>
      </c>
      <c r="H999" s="115">
        <v>0</v>
      </c>
      <c r="I999" s="116">
        <v>12962</v>
      </c>
      <c r="J999" s="117"/>
      <c r="K999" s="1"/>
      <c r="L999" s="1"/>
      <c r="M999" s="1"/>
      <c r="N999" s="1"/>
      <c r="O999" s="1"/>
      <c r="P999" s="1"/>
      <c r="Q999" s="1"/>
      <c r="R999" s="1"/>
      <c r="S999" s="1"/>
    </row>
    <row r="1000" spans="1:19" x14ac:dyDescent="0.2">
      <c r="A1000" s="1"/>
      <c r="B1000" s="115">
        <v>4</v>
      </c>
      <c r="C1000" s="33" t="s">
        <v>471</v>
      </c>
      <c r="D1000" s="115">
        <v>3</v>
      </c>
      <c r="E1000" s="115">
        <v>1963</v>
      </c>
      <c r="F1000" s="115">
        <v>1</v>
      </c>
      <c r="G1000" s="115">
        <v>0</v>
      </c>
      <c r="H1000" s="115">
        <v>0</v>
      </c>
      <c r="I1000" s="116">
        <v>71682</v>
      </c>
      <c r="J1000" s="117"/>
      <c r="K1000" s="1"/>
      <c r="L1000" s="1"/>
      <c r="M1000" s="1"/>
      <c r="N1000" s="1"/>
      <c r="O1000" s="1"/>
      <c r="P1000" s="1"/>
      <c r="Q1000" s="1"/>
      <c r="R1000" s="1"/>
      <c r="S1000" s="1"/>
    </row>
    <row r="1001" spans="1:19" x14ac:dyDescent="0.2">
      <c r="A1001" s="1"/>
      <c r="B1001" s="115">
        <v>4</v>
      </c>
      <c r="C1001" s="33" t="s">
        <v>471</v>
      </c>
      <c r="D1001" s="115">
        <v>3</v>
      </c>
      <c r="E1001" s="115">
        <v>1963</v>
      </c>
      <c r="F1001" s="115">
        <v>1</v>
      </c>
      <c r="G1001" s="115">
        <v>0</v>
      </c>
      <c r="H1001" s="115">
        <v>12</v>
      </c>
      <c r="I1001" s="116">
        <v>8464</v>
      </c>
      <c r="J1001" s="117"/>
      <c r="K1001" s="1"/>
      <c r="L1001" s="1"/>
      <c r="M1001" s="1"/>
      <c r="N1001" s="1"/>
      <c r="O1001" s="1"/>
      <c r="P1001" s="1"/>
      <c r="Q1001" s="1"/>
      <c r="R1001" s="1"/>
      <c r="S1001" s="1"/>
    </row>
    <row r="1002" spans="1:19" x14ac:dyDescent="0.2">
      <c r="A1002" s="1"/>
      <c r="B1002" s="115">
        <v>5</v>
      </c>
      <c r="C1002" s="33" t="s">
        <v>471</v>
      </c>
      <c r="D1002" s="115">
        <v>3</v>
      </c>
      <c r="E1002" s="115">
        <v>1963</v>
      </c>
      <c r="F1002" s="115">
        <v>1</v>
      </c>
      <c r="G1002" s="115">
        <v>0</v>
      </c>
      <c r="H1002" s="115">
        <v>0</v>
      </c>
      <c r="I1002" s="116">
        <v>72285</v>
      </c>
      <c r="J1002" s="117"/>
      <c r="K1002" s="1"/>
      <c r="L1002" s="1"/>
      <c r="M1002" s="1"/>
      <c r="N1002" s="1"/>
      <c r="O1002" s="1"/>
      <c r="P1002" s="1"/>
      <c r="Q1002" s="1"/>
      <c r="R1002" s="1"/>
      <c r="S1002" s="1"/>
    </row>
    <row r="1003" spans="1:19" x14ac:dyDescent="0.2">
      <c r="A1003" s="1"/>
      <c r="B1003" s="115">
        <v>4</v>
      </c>
      <c r="C1003" s="33" t="s">
        <v>471</v>
      </c>
      <c r="D1003" s="115">
        <v>3</v>
      </c>
      <c r="E1003" s="115">
        <v>1962</v>
      </c>
      <c r="F1003" s="115">
        <v>1</v>
      </c>
      <c r="G1003" s="115">
        <v>0</v>
      </c>
      <c r="H1003" s="115">
        <v>0</v>
      </c>
      <c r="I1003" s="116">
        <v>7181</v>
      </c>
      <c r="J1003" s="117"/>
      <c r="K1003" s="1"/>
      <c r="L1003" s="1"/>
      <c r="M1003" s="1"/>
      <c r="N1003" s="1"/>
      <c r="O1003" s="1"/>
      <c r="P1003" s="1"/>
      <c r="Q1003" s="1"/>
      <c r="R1003" s="1"/>
      <c r="S1003" s="1"/>
    </row>
    <row r="1004" spans="1:19" x14ac:dyDescent="0.2">
      <c r="A1004" s="1"/>
      <c r="B1004" s="115">
        <v>2</v>
      </c>
      <c r="C1004" s="33" t="s">
        <v>471</v>
      </c>
      <c r="D1004" s="115">
        <v>3</v>
      </c>
      <c r="E1004" s="115">
        <v>1962</v>
      </c>
      <c r="F1004" s="115">
        <v>1</v>
      </c>
      <c r="G1004" s="115">
        <v>0</v>
      </c>
      <c r="H1004" s="115">
        <v>0</v>
      </c>
      <c r="I1004" s="116">
        <v>79537</v>
      </c>
      <c r="J1004" s="117"/>
      <c r="K1004" s="1"/>
      <c r="L1004" s="1"/>
      <c r="M1004" s="1"/>
      <c r="N1004" s="1"/>
      <c r="O1004" s="1"/>
      <c r="P1004" s="1"/>
      <c r="Q1004" s="1"/>
      <c r="R1004" s="1"/>
      <c r="S1004" s="1"/>
    </row>
    <row r="1005" spans="1:19" x14ac:dyDescent="0.2">
      <c r="A1005" s="1"/>
      <c r="B1005" s="115">
        <v>6</v>
      </c>
      <c r="C1005" s="33" t="s">
        <v>461</v>
      </c>
      <c r="D1005" s="115">
        <v>1</v>
      </c>
      <c r="E1005" s="115">
        <v>1964</v>
      </c>
      <c r="F1005" s="115">
        <v>1</v>
      </c>
      <c r="G1005" s="115">
        <v>0</v>
      </c>
      <c r="H1005" s="115">
        <v>0</v>
      </c>
      <c r="I1005" s="116">
        <v>1715</v>
      </c>
      <c r="J1005" s="117"/>
      <c r="K1005" s="1"/>
      <c r="L1005" s="1"/>
      <c r="M1005" s="1"/>
      <c r="N1005" s="1"/>
      <c r="O1005" s="1"/>
      <c r="P1005" s="1"/>
      <c r="Q1005" s="1"/>
      <c r="R1005" s="1"/>
      <c r="S1005" s="1"/>
    </row>
    <row r="1006" spans="1:19" x14ac:dyDescent="0.2">
      <c r="A1006" s="1"/>
      <c r="B1006" s="115">
        <v>1</v>
      </c>
      <c r="C1006" s="33" t="s">
        <v>461</v>
      </c>
      <c r="D1006" s="115">
        <v>1</v>
      </c>
      <c r="E1006" s="115">
        <v>1964</v>
      </c>
      <c r="F1006" s="115">
        <v>1</v>
      </c>
      <c r="G1006" s="115">
        <v>0</v>
      </c>
      <c r="H1006" s="115">
        <v>3</v>
      </c>
      <c r="I1006" s="116">
        <v>1627</v>
      </c>
      <c r="J1006" s="117"/>
      <c r="K1006" s="1"/>
      <c r="L1006" s="1"/>
      <c r="M1006" s="1"/>
      <c r="N1006" s="1"/>
      <c r="O1006" s="1"/>
      <c r="P1006" s="1"/>
      <c r="Q1006" s="1"/>
      <c r="R1006" s="1"/>
      <c r="S1006" s="1"/>
    </row>
    <row r="1007" spans="1:19" x14ac:dyDescent="0.2">
      <c r="A1007" s="1"/>
      <c r="B1007" s="115">
        <v>2</v>
      </c>
      <c r="C1007" s="33" t="s">
        <v>461</v>
      </c>
      <c r="D1007" s="115">
        <v>1</v>
      </c>
      <c r="E1007" s="115">
        <v>1964</v>
      </c>
      <c r="F1007" s="115">
        <v>1</v>
      </c>
      <c r="G1007" s="115">
        <v>0</v>
      </c>
      <c r="H1007" s="115">
        <v>1</v>
      </c>
      <c r="I1007" s="116">
        <v>1846</v>
      </c>
      <c r="J1007" s="117"/>
      <c r="K1007" s="1"/>
      <c r="L1007" s="1"/>
      <c r="M1007" s="1"/>
      <c r="N1007" s="1"/>
      <c r="O1007" s="1"/>
      <c r="P1007" s="1"/>
      <c r="Q1007" s="1"/>
      <c r="R1007" s="1"/>
      <c r="S1007" s="1"/>
    </row>
    <row r="1008" spans="1:19" x14ac:dyDescent="0.2">
      <c r="A1008" s="1"/>
      <c r="B1008" s="115">
        <v>4</v>
      </c>
      <c r="C1008" s="33" t="s">
        <v>461</v>
      </c>
      <c r="D1008" s="115">
        <v>1</v>
      </c>
      <c r="E1008" s="115">
        <v>1964</v>
      </c>
      <c r="F1008" s="115">
        <v>1</v>
      </c>
      <c r="G1008" s="115">
        <v>0</v>
      </c>
      <c r="H1008" s="115">
        <v>2</v>
      </c>
      <c r="I1008" s="116">
        <v>1833</v>
      </c>
      <c r="J1008" s="117"/>
      <c r="K1008" s="1"/>
      <c r="L1008" s="1"/>
      <c r="M1008" s="1"/>
      <c r="N1008" s="1"/>
      <c r="O1008" s="1"/>
      <c r="P1008" s="1"/>
      <c r="Q1008" s="1"/>
      <c r="R1008" s="1"/>
      <c r="S1008" s="1"/>
    </row>
    <row r="1009" spans="1:19" x14ac:dyDescent="0.2">
      <c r="A1009" s="1"/>
      <c r="B1009" s="115">
        <v>3</v>
      </c>
      <c r="C1009" s="33" t="s">
        <v>461</v>
      </c>
      <c r="D1009" s="115">
        <v>1</v>
      </c>
      <c r="E1009" s="115">
        <v>1964</v>
      </c>
      <c r="F1009" s="115">
        <v>1</v>
      </c>
      <c r="G1009" s="115">
        <v>0</v>
      </c>
      <c r="H1009" s="115">
        <v>0</v>
      </c>
      <c r="I1009" s="116">
        <v>1766</v>
      </c>
      <c r="J1009" s="117"/>
      <c r="K1009" s="1"/>
      <c r="L1009" s="1"/>
      <c r="M1009" s="1"/>
      <c r="N1009" s="1"/>
      <c r="O1009" s="1"/>
      <c r="P1009" s="1"/>
      <c r="Q1009" s="1"/>
      <c r="R1009" s="1"/>
      <c r="S1009" s="1"/>
    </row>
    <row r="1010" spans="1:19" x14ac:dyDescent="0.2">
      <c r="A1010" s="1"/>
      <c r="B1010" s="115">
        <v>5</v>
      </c>
      <c r="C1010" s="33" t="s">
        <v>461</v>
      </c>
      <c r="D1010" s="115">
        <v>1</v>
      </c>
      <c r="E1010" s="115">
        <v>1964</v>
      </c>
      <c r="F1010" s="115">
        <v>1</v>
      </c>
      <c r="G1010" s="115">
        <v>0</v>
      </c>
      <c r="H1010" s="115">
        <v>0</v>
      </c>
      <c r="I1010" s="116">
        <v>1822</v>
      </c>
      <c r="J1010" s="117"/>
      <c r="K1010" s="1"/>
      <c r="L1010" s="1"/>
      <c r="M1010" s="1"/>
      <c r="N1010" s="1"/>
      <c r="O1010" s="1"/>
      <c r="P1010" s="1"/>
      <c r="Q1010" s="1"/>
      <c r="R1010" s="1"/>
      <c r="S1010" s="1"/>
    </row>
    <row r="1011" spans="1:19" x14ac:dyDescent="0.2">
      <c r="A1011" s="1"/>
      <c r="B1011" s="115">
        <v>6</v>
      </c>
      <c r="C1011" s="33" t="s">
        <v>447</v>
      </c>
      <c r="D1011" s="115">
        <v>1</v>
      </c>
      <c r="E1011" s="115">
        <v>1964</v>
      </c>
      <c r="F1011" s="115">
        <v>2</v>
      </c>
      <c r="G1011" s="115">
        <v>0</v>
      </c>
      <c r="H1011" s="115">
        <v>10</v>
      </c>
      <c r="I1011" s="116">
        <v>3930</v>
      </c>
      <c r="J1011" s="117"/>
      <c r="K1011" s="1"/>
      <c r="L1011" s="1"/>
      <c r="M1011" s="1"/>
      <c r="N1011" s="1"/>
      <c r="O1011" s="1"/>
      <c r="P1011" s="1"/>
      <c r="Q1011" s="1"/>
      <c r="R1011" s="1"/>
      <c r="S1011" s="1"/>
    </row>
    <row r="1012" spans="1:19" x14ac:dyDescent="0.2">
      <c r="A1012" s="1"/>
      <c r="B1012" s="115">
        <v>1</v>
      </c>
      <c r="C1012" s="33" t="s">
        <v>447</v>
      </c>
      <c r="D1012" s="115">
        <v>1</v>
      </c>
      <c r="E1012" s="115">
        <v>1964</v>
      </c>
      <c r="F1012" s="115">
        <v>2</v>
      </c>
      <c r="G1012" s="115">
        <v>0</v>
      </c>
      <c r="H1012" s="115">
        <v>10</v>
      </c>
      <c r="I1012" s="116">
        <v>3656</v>
      </c>
      <c r="J1012" s="117"/>
      <c r="K1012" s="1"/>
      <c r="L1012" s="1"/>
      <c r="M1012" s="1"/>
      <c r="N1012" s="1"/>
      <c r="O1012" s="1"/>
      <c r="P1012" s="1"/>
      <c r="Q1012" s="1"/>
      <c r="R1012" s="1"/>
      <c r="S1012" s="1"/>
    </row>
    <row r="1013" spans="1:19" x14ac:dyDescent="0.2">
      <c r="A1013" s="1"/>
      <c r="B1013" s="115">
        <v>3</v>
      </c>
      <c r="C1013" s="33" t="s">
        <v>473</v>
      </c>
      <c r="D1013" s="115">
        <v>1</v>
      </c>
      <c r="E1013" s="115">
        <v>1967</v>
      </c>
      <c r="F1013" s="115">
        <v>1</v>
      </c>
      <c r="G1013" s="115">
        <v>0</v>
      </c>
      <c r="H1013" s="115">
        <v>0</v>
      </c>
      <c r="I1013" s="116">
        <v>77278</v>
      </c>
      <c r="J1013" s="117"/>
      <c r="K1013" s="1"/>
      <c r="L1013" s="1"/>
      <c r="M1013" s="1"/>
      <c r="N1013" s="1"/>
      <c r="O1013" s="1"/>
      <c r="P1013" s="1"/>
      <c r="Q1013" s="1"/>
      <c r="R1013" s="1"/>
      <c r="S1013" s="1"/>
    </row>
    <row r="1014" spans="1:19" x14ac:dyDescent="0.2">
      <c r="A1014" s="1"/>
      <c r="B1014" s="115">
        <v>1</v>
      </c>
      <c r="C1014" s="33" t="s">
        <v>447</v>
      </c>
      <c r="D1014" s="115">
        <v>1</v>
      </c>
      <c r="E1014" s="115">
        <v>1967</v>
      </c>
      <c r="F1014" s="115">
        <v>3</v>
      </c>
      <c r="G1014" s="115">
        <v>0</v>
      </c>
      <c r="H1014" s="115">
        <v>0</v>
      </c>
      <c r="I1014" s="116">
        <v>0</v>
      </c>
      <c r="J1014" s="117"/>
      <c r="K1014" s="1"/>
      <c r="L1014" s="1"/>
      <c r="M1014" s="1"/>
      <c r="N1014" s="1"/>
      <c r="O1014" s="1"/>
      <c r="P1014" s="1"/>
      <c r="Q1014" s="1"/>
      <c r="R1014" s="1"/>
      <c r="S1014" s="1"/>
    </row>
    <row r="1015" spans="1:19" x14ac:dyDescent="0.2">
      <c r="A1015" s="1"/>
      <c r="B1015" s="115">
        <v>2</v>
      </c>
      <c r="C1015" s="33" t="s">
        <v>491</v>
      </c>
      <c r="D1015" s="115">
        <v>3</v>
      </c>
      <c r="E1015" s="115">
        <v>1966</v>
      </c>
      <c r="F1015" s="115">
        <v>1</v>
      </c>
      <c r="G1015" s="115">
        <v>0</v>
      </c>
      <c r="H1015" s="115">
        <v>0</v>
      </c>
      <c r="I1015" s="116">
        <v>0</v>
      </c>
      <c r="J1015" s="117"/>
      <c r="K1015" s="1"/>
      <c r="L1015" s="1"/>
      <c r="M1015" s="1"/>
      <c r="N1015" s="1"/>
      <c r="O1015" s="1"/>
      <c r="P1015" s="1"/>
      <c r="Q1015" s="1"/>
      <c r="R1015" s="1"/>
      <c r="S1015" s="1"/>
    </row>
    <row r="1016" spans="1:19" x14ac:dyDescent="0.2">
      <c r="A1016" s="1"/>
      <c r="B1016" s="115">
        <v>3</v>
      </c>
      <c r="C1016" s="33" t="s">
        <v>481</v>
      </c>
      <c r="D1016" s="115">
        <v>3</v>
      </c>
      <c r="E1016" s="115">
        <v>1966</v>
      </c>
      <c r="F1016" s="115">
        <v>1</v>
      </c>
      <c r="G1016" s="115">
        <v>0</v>
      </c>
      <c r="H1016" s="115">
        <v>0</v>
      </c>
      <c r="I1016" s="116">
        <v>36458</v>
      </c>
      <c r="J1016" s="117"/>
      <c r="K1016" s="1"/>
      <c r="L1016" s="1"/>
      <c r="M1016" s="1"/>
      <c r="N1016" s="1"/>
      <c r="O1016" s="1"/>
      <c r="P1016" s="1"/>
      <c r="Q1016" s="1"/>
      <c r="R1016" s="1"/>
      <c r="S1016" s="1"/>
    </row>
    <row r="1017" spans="1:19" x14ac:dyDescent="0.2">
      <c r="A1017" s="1"/>
      <c r="B1017" s="115">
        <v>3</v>
      </c>
      <c r="C1017" s="33" t="s">
        <v>468</v>
      </c>
      <c r="D1017" s="115">
        <v>3</v>
      </c>
      <c r="E1017" s="115">
        <v>1966</v>
      </c>
      <c r="F1017" s="115">
        <v>1</v>
      </c>
      <c r="G1017" s="115">
        <v>0</v>
      </c>
      <c r="H1017" s="115">
        <v>12</v>
      </c>
      <c r="I1017" s="116">
        <v>84792</v>
      </c>
      <c r="J1017" s="117"/>
      <c r="K1017" s="1"/>
      <c r="L1017" s="1"/>
      <c r="M1017" s="1"/>
      <c r="N1017" s="1"/>
      <c r="O1017" s="1"/>
      <c r="P1017" s="1"/>
      <c r="Q1017" s="1"/>
      <c r="R1017" s="1"/>
      <c r="S1017" s="1"/>
    </row>
    <row r="1018" spans="1:19" x14ac:dyDescent="0.2">
      <c r="A1018" s="1"/>
      <c r="B1018" s="115">
        <v>1</v>
      </c>
      <c r="C1018" s="33" t="s">
        <v>466</v>
      </c>
      <c r="D1018" s="115">
        <v>3</v>
      </c>
      <c r="E1018" s="115">
        <v>1966</v>
      </c>
      <c r="F1018" s="115">
        <v>1</v>
      </c>
      <c r="G1018" s="115">
        <v>0</v>
      </c>
      <c r="H1018" s="115">
        <v>0</v>
      </c>
      <c r="I1018" s="116">
        <v>7958</v>
      </c>
      <c r="J1018" s="117"/>
      <c r="K1018" s="1"/>
      <c r="L1018" s="1"/>
      <c r="M1018" s="1"/>
      <c r="N1018" s="1"/>
      <c r="O1018" s="1"/>
      <c r="P1018" s="1"/>
      <c r="Q1018" s="1"/>
      <c r="R1018" s="1"/>
      <c r="S1018" s="1"/>
    </row>
    <row r="1019" spans="1:19" x14ac:dyDescent="0.2">
      <c r="A1019" s="1"/>
      <c r="B1019" s="115">
        <v>1</v>
      </c>
      <c r="C1019" s="33" t="s">
        <v>496</v>
      </c>
      <c r="D1019" s="115">
        <v>3</v>
      </c>
      <c r="E1019" s="115">
        <v>1966</v>
      </c>
      <c r="F1019" s="115">
        <v>1</v>
      </c>
      <c r="G1019" s="115">
        <v>0</v>
      </c>
      <c r="H1019" s="115">
        <v>0</v>
      </c>
      <c r="I1019" s="116">
        <v>801</v>
      </c>
      <c r="J1019" s="117"/>
      <c r="K1019" s="1"/>
      <c r="L1019" s="1"/>
      <c r="M1019" s="1"/>
      <c r="N1019" s="1"/>
      <c r="O1019" s="1"/>
      <c r="P1019" s="1"/>
      <c r="Q1019" s="1"/>
      <c r="R1019" s="1"/>
      <c r="S1019" s="1"/>
    </row>
    <row r="1020" spans="1:19" x14ac:dyDescent="0.2">
      <c r="A1020" s="1"/>
      <c r="B1020" s="115">
        <v>6</v>
      </c>
      <c r="C1020" s="33" t="s">
        <v>447</v>
      </c>
      <c r="D1020" s="115">
        <v>1</v>
      </c>
      <c r="E1020" s="115">
        <v>1964</v>
      </c>
      <c r="F1020" s="115">
        <v>2</v>
      </c>
      <c r="G1020" s="115">
        <v>0</v>
      </c>
      <c r="H1020" s="115">
        <v>0</v>
      </c>
      <c r="I1020" s="116">
        <v>0</v>
      </c>
      <c r="J1020" s="117"/>
      <c r="K1020" s="1"/>
      <c r="L1020" s="1"/>
      <c r="M1020" s="1"/>
      <c r="N1020" s="1"/>
      <c r="O1020" s="1"/>
      <c r="P1020" s="1"/>
      <c r="Q1020" s="1"/>
      <c r="R1020" s="1"/>
      <c r="S1020" s="1"/>
    </row>
    <row r="1021" spans="1:19" x14ac:dyDescent="0.2">
      <c r="A1021" s="1"/>
      <c r="B1021" s="115">
        <v>1</v>
      </c>
      <c r="C1021" s="33" t="s">
        <v>447</v>
      </c>
      <c r="D1021" s="115">
        <v>1</v>
      </c>
      <c r="E1021" s="115">
        <v>1964</v>
      </c>
      <c r="F1021" s="115">
        <v>2</v>
      </c>
      <c r="G1021" s="115">
        <v>0</v>
      </c>
      <c r="H1021" s="115">
        <v>0</v>
      </c>
      <c r="I1021" s="116">
        <v>0</v>
      </c>
      <c r="J1021" s="117"/>
      <c r="K1021" s="1"/>
      <c r="L1021" s="1"/>
      <c r="M1021" s="1"/>
      <c r="N1021" s="1"/>
      <c r="O1021" s="1"/>
      <c r="P1021" s="1"/>
      <c r="Q1021" s="1"/>
      <c r="R1021" s="1"/>
      <c r="S1021" s="1"/>
    </row>
    <row r="1022" spans="1:19" x14ac:dyDescent="0.2">
      <c r="A1022" s="1"/>
      <c r="B1022" s="115">
        <v>2</v>
      </c>
      <c r="C1022" s="33" t="s">
        <v>447</v>
      </c>
      <c r="D1022" s="115">
        <v>1</v>
      </c>
      <c r="E1022" s="115">
        <v>1964</v>
      </c>
      <c r="F1022" s="115">
        <v>2</v>
      </c>
      <c r="G1022" s="115">
        <v>0</v>
      </c>
      <c r="H1022" s="115">
        <v>0</v>
      </c>
      <c r="I1022" s="116">
        <v>0</v>
      </c>
      <c r="J1022" s="117"/>
      <c r="K1022" s="1"/>
      <c r="L1022" s="1"/>
      <c r="M1022" s="1"/>
      <c r="N1022" s="1"/>
      <c r="O1022" s="1"/>
      <c r="P1022" s="1"/>
      <c r="Q1022" s="1"/>
      <c r="R1022" s="1"/>
      <c r="S1022" s="1"/>
    </row>
    <row r="1023" spans="1:19" x14ac:dyDescent="0.2">
      <c r="A1023" s="1"/>
      <c r="B1023" s="115">
        <v>4</v>
      </c>
      <c r="C1023" s="33" t="s">
        <v>447</v>
      </c>
      <c r="D1023" s="115">
        <v>1</v>
      </c>
      <c r="E1023" s="115">
        <v>1964</v>
      </c>
      <c r="F1023" s="115">
        <v>2</v>
      </c>
      <c r="G1023" s="115">
        <v>0</v>
      </c>
      <c r="H1023" s="115">
        <v>0</v>
      </c>
      <c r="I1023" s="116">
        <v>0</v>
      </c>
      <c r="J1023" s="117"/>
      <c r="K1023" s="1"/>
      <c r="L1023" s="1"/>
      <c r="M1023" s="1"/>
      <c r="N1023" s="1"/>
      <c r="O1023" s="1"/>
      <c r="P1023" s="1"/>
      <c r="Q1023" s="1"/>
      <c r="R1023" s="1"/>
      <c r="S1023" s="1"/>
    </row>
    <row r="1024" spans="1:19" x14ac:dyDescent="0.2">
      <c r="A1024" s="1"/>
      <c r="B1024" s="115">
        <v>3</v>
      </c>
      <c r="C1024" s="33" t="s">
        <v>447</v>
      </c>
      <c r="D1024" s="115">
        <v>1</v>
      </c>
      <c r="E1024" s="115">
        <v>1964</v>
      </c>
      <c r="F1024" s="115">
        <v>2</v>
      </c>
      <c r="G1024" s="115">
        <v>0</v>
      </c>
      <c r="H1024" s="115">
        <v>0</v>
      </c>
      <c r="I1024" s="116">
        <v>0</v>
      </c>
      <c r="J1024" s="117"/>
      <c r="K1024" s="1"/>
      <c r="L1024" s="1"/>
      <c r="M1024" s="1"/>
      <c r="N1024" s="1"/>
      <c r="O1024" s="1"/>
      <c r="P1024" s="1"/>
      <c r="Q1024" s="1"/>
      <c r="R1024" s="1"/>
      <c r="S1024" s="1"/>
    </row>
    <row r="1025" spans="1:19" x14ac:dyDescent="0.2">
      <c r="A1025" s="1"/>
      <c r="B1025" s="115">
        <v>5</v>
      </c>
      <c r="C1025" s="33" t="s">
        <v>447</v>
      </c>
      <c r="D1025" s="115">
        <v>1</v>
      </c>
      <c r="E1025" s="115">
        <v>1964</v>
      </c>
      <c r="F1025" s="115">
        <v>2</v>
      </c>
      <c r="G1025" s="115">
        <v>0</v>
      </c>
      <c r="H1025" s="115">
        <v>0</v>
      </c>
      <c r="I1025" s="116">
        <v>0</v>
      </c>
      <c r="J1025" s="117"/>
      <c r="K1025" s="1"/>
      <c r="L1025" s="1"/>
      <c r="M1025" s="1"/>
      <c r="N1025" s="1"/>
      <c r="O1025" s="1"/>
      <c r="P1025" s="1"/>
      <c r="Q1025" s="1"/>
      <c r="R1025" s="1"/>
      <c r="S1025" s="1"/>
    </row>
    <row r="1026" spans="1:19" x14ac:dyDescent="0.2">
      <c r="A1026" s="1"/>
      <c r="B1026" s="115">
        <v>6</v>
      </c>
      <c r="C1026" s="33" t="s">
        <v>457</v>
      </c>
      <c r="D1026" s="115">
        <v>1</v>
      </c>
      <c r="E1026" s="115">
        <v>1964</v>
      </c>
      <c r="F1026" s="115">
        <v>31</v>
      </c>
      <c r="G1026" s="115">
        <v>0</v>
      </c>
      <c r="H1026" s="115">
        <v>0</v>
      </c>
      <c r="I1026" s="116">
        <v>1840</v>
      </c>
      <c r="J1026" s="117"/>
      <c r="K1026" s="1"/>
      <c r="L1026" s="1"/>
      <c r="M1026" s="1"/>
      <c r="N1026" s="1"/>
      <c r="O1026" s="1"/>
      <c r="P1026" s="1"/>
      <c r="Q1026" s="1"/>
      <c r="R1026" s="1"/>
      <c r="S1026" s="1"/>
    </row>
    <row r="1027" spans="1:19" x14ac:dyDescent="0.2">
      <c r="A1027" s="1"/>
      <c r="B1027" s="115">
        <v>1</v>
      </c>
      <c r="C1027" s="33" t="s">
        <v>457</v>
      </c>
      <c r="D1027" s="115">
        <v>1</v>
      </c>
      <c r="E1027" s="115">
        <v>1964</v>
      </c>
      <c r="F1027" s="115">
        <v>31</v>
      </c>
      <c r="G1027" s="115">
        <v>0</v>
      </c>
      <c r="H1027" s="115">
        <v>0</v>
      </c>
      <c r="I1027" s="116">
        <v>1552</v>
      </c>
      <c r="J1027" s="117"/>
      <c r="K1027" s="1"/>
      <c r="L1027" s="1"/>
      <c r="M1027" s="1"/>
      <c r="N1027" s="1"/>
      <c r="O1027" s="1"/>
      <c r="P1027" s="1"/>
      <c r="Q1027" s="1"/>
      <c r="R1027" s="1"/>
      <c r="S1027" s="1"/>
    </row>
    <row r="1028" spans="1:19" x14ac:dyDescent="0.2">
      <c r="A1028" s="1"/>
      <c r="B1028" s="115">
        <v>2</v>
      </c>
      <c r="C1028" s="33" t="s">
        <v>457</v>
      </c>
      <c r="D1028" s="115">
        <v>1</v>
      </c>
      <c r="E1028" s="115">
        <v>1964</v>
      </c>
      <c r="F1028" s="115">
        <v>31</v>
      </c>
      <c r="G1028" s="115">
        <v>0</v>
      </c>
      <c r="H1028" s="115">
        <v>0</v>
      </c>
      <c r="I1028" s="116">
        <v>1701</v>
      </c>
      <c r="J1028" s="117"/>
      <c r="K1028" s="1"/>
      <c r="L1028" s="1"/>
      <c r="M1028" s="1"/>
      <c r="N1028" s="1"/>
      <c r="O1028" s="1"/>
      <c r="P1028" s="1"/>
      <c r="Q1028" s="1"/>
      <c r="R1028" s="1"/>
      <c r="S1028" s="1"/>
    </row>
    <row r="1029" spans="1:19" x14ac:dyDescent="0.2">
      <c r="A1029" s="1"/>
      <c r="B1029" s="115">
        <v>4</v>
      </c>
      <c r="C1029" s="33" t="s">
        <v>457</v>
      </c>
      <c r="D1029" s="115">
        <v>1</v>
      </c>
      <c r="E1029" s="115">
        <v>1964</v>
      </c>
      <c r="F1029" s="115">
        <v>31</v>
      </c>
      <c r="G1029" s="115">
        <v>0</v>
      </c>
      <c r="H1029" s="115">
        <v>0</v>
      </c>
      <c r="I1029" s="116">
        <v>1596</v>
      </c>
      <c r="J1029" s="117"/>
      <c r="K1029" s="1"/>
      <c r="L1029" s="1"/>
      <c r="M1029" s="1"/>
      <c r="N1029" s="1"/>
      <c r="O1029" s="1"/>
      <c r="P1029" s="1"/>
      <c r="Q1029" s="1"/>
      <c r="R1029" s="1"/>
      <c r="S1029" s="1"/>
    </row>
    <row r="1030" spans="1:19" x14ac:dyDescent="0.2">
      <c r="A1030" s="1"/>
      <c r="B1030" s="115">
        <v>3</v>
      </c>
      <c r="C1030" s="33" t="s">
        <v>457</v>
      </c>
      <c r="D1030" s="115">
        <v>1</v>
      </c>
      <c r="E1030" s="115">
        <v>1964</v>
      </c>
      <c r="F1030" s="115">
        <v>31</v>
      </c>
      <c r="G1030" s="115">
        <v>0</v>
      </c>
      <c r="H1030" s="115">
        <v>0</v>
      </c>
      <c r="I1030" s="116">
        <v>1861</v>
      </c>
      <c r="J1030" s="117"/>
      <c r="K1030" s="1"/>
      <c r="L1030" s="1"/>
      <c r="M1030" s="1"/>
      <c r="N1030" s="1"/>
      <c r="O1030" s="1"/>
      <c r="P1030" s="1"/>
      <c r="Q1030" s="1"/>
      <c r="R1030" s="1"/>
      <c r="S1030" s="1"/>
    </row>
    <row r="1031" spans="1:19" x14ac:dyDescent="0.2">
      <c r="A1031" s="1"/>
      <c r="B1031" s="115">
        <v>5</v>
      </c>
      <c r="C1031" s="33" t="s">
        <v>457</v>
      </c>
      <c r="D1031" s="115">
        <v>1</v>
      </c>
      <c r="E1031" s="115">
        <v>1964</v>
      </c>
      <c r="F1031" s="115">
        <v>31</v>
      </c>
      <c r="G1031" s="115">
        <v>0</v>
      </c>
      <c r="H1031" s="115">
        <v>0</v>
      </c>
      <c r="I1031" s="116">
        <v>1794</v>
      </c>
      <c r="J1031" s="117"/>
      <c r="K1031" s="1"/>
      <c r="L1031" s="1"/>
      <c r="M1031" s="1"/>
      <c r="N1031" s="1"/>
      <c r="O1031" s="1"/>
      <c r="P1031" s="1"/>
      <c r="Q1031" s="1"/>
      <c r="R1031" s="1"/>
      <c r="S1031" s="1"/>
    </row>
    <row r="1032" spans="1:19" x14ac:dyDescent="0.2">
      <c r="A1032" s="1"/>
      <c r="B1032" s="115">
        <v>1</v>
      </c>
      <c r="C1032" s="33" t="s">
        <v>455</v>
      </c>
      <c r="D1032" s="115">
        <v>2</v>
      </c>
      <c r="E1032" s="115">
        <v>1964</v>
      </c>
      <c r="F1032" s="115">
        <v>1</v>
      </c>
      <c r="G1032" s="115">
        <v>0</v>
      </c>
      <c r="H1032" s="115">
        <v>0</v>
      </c>
      <c r="I1032" s="116">
        <v>7530</v>
      </c>
      <c r="J1032" s="117"/>
      <c r="K1032" s="1"/>
      <c r="L1032" s="1"/>
      <c r="M1032" s="1"/>
      <c r="N1032" s="1"/>
      <c r="O1032" s="1"/>
      <c r="P1032" s="1"/>
      <c r="Q1032" s="1"/>
      <c r="R1032" s="1"/>
      <c r="S1032" s="1"/>
    </row>
    <row r="1033" spans="1:19" x14ac:dyDescent="0.2">
      <c r="A1033" s="1"/>
      <c r="B1033" s="115">
        <v>1</v>
      </c>
      <c r="C1033" s="33" t="s">
        <v>471</v>
      </c>
      <c r="D1033" s="115">
        <v>2</v>
      </c>
      <c r="E1033" s="115">
        <v>1967</v>
      </c>
      <c r="F1033" s="115">
        <v>1</v>
      </c>
      <c r="G1033" s="115">
        <v>0</v>
      </c>
      <c r="H1033" s="115">
        <v>0</v>
      </c>
      <c r="I1033" s="116">
        <v>86314</v>
      </c>
      <c r="J1033" s="117"/>
      <c r="K1033" s="1"/>
      <c r="L1033" s="1"/>
      <c r="M1033" s="1"/>
      <c r="N1033" s="1"/>
      <c r="O1033" s="1"/>
      <c r="P1033" s="1"/>
      <c r="Q1033" s="1"/>
      <c r="R1033" s="1"/>
      <c r="S1033" s="1"/>
    </row>
    <row r="1034" spans="1:19" x14ac:dyDescent="0.2">
      <c r="A1034" s="1"/>
      <c r="B1034" s="115">
        <v>5</v>
      </c>
      <c r="C1034" s="33" t="s">
        <v>497</v>
      </c>
      <c r="D1034" s="115">
        <v>2</v>
      </c>
      <c r="E1034" s="115">
        <v>1967</v>
      </c>
      <c r="F1034" s="115">
        <v>1</v>
      </c>
      <c r="G1034" s="115">
        <v>0</v>
      </c>
      <c r="H1034" s="115">
        <v>0</v>
      </c>
      <c r="I1034" s="116">
        <v>73902</v>
      </c>
      <c r="J1034" s="117"/>
      <c r="K1034" s="1"/>
      <c r="L1034" s="1"/>
      <c r="M1034" s="1"/>
      <c r="N1034" s="1"/>
      <c r="O1034" s="1"/>
      <c r="P1034" s="1"/>
      <c r="Q1034" s="1"/>
      <c r="R1034" s="1"/>
      <c r="S1034" s="1"/>
    </row>
    <row r="1035" spans="1:19" x14ac:dyDescent="0.2">
      <c r="A1035" s="1"/>
      <c r="B1035" s="115">
        <v>3</v>
      </c>
      <c r="C1035" s="33" t="s">
        <v>498</v>
      </c>
      <c r="D1035" s="115">
        <v>2</v>
      </c>
      <c r="E1035" s="115">
        <v>1967</v>
      </c>
      <c r="F1035" s="115">
        <v>1</v>
      </c>
      <c r="G1035" s="115">
        <v>0</v>
      </c>
      <c r="H1035" s="115">
        <v>38</v>
      </c>
      <c r="I1035" s="116">
        <v>8380</v>
      </c>
      <c r="J1035" s="117"/>
      <c r="K1035" s="1"/>
      <c r="L1035" s="1"/>
      <c r="M1035" s="1"/>
      <c r="N1035" s="1"/>
      <c r="O1035" s="1"/>
      <c r="P1035" s="1"/>
      <c r="Q1035" s="1"/>
      <c r="R1035" s="1"/>
      <c r="S1035" s="1"/>
    </row>
    <row r="1036" spans="1:19" x14ac:dyDescent="0.2">
      <c r="A1036" s="1"/>
      <c r="B1036" s="115">
        <v>2</v>
      </c>
      <c r="C1036" s="33" t="s">
        <v>462</v>
      </c>
      <c r="D1036" s="115">
        <v>2</v>
      </c>
      <c r="E1036" s="115">
        <v>1967</v>
      </c>
      <c r="F1036" s="115">
        <v>1</v>
      </c>
      <c r="G1036" s="115">
        <v>0</v>
      </c>
      <c r="H1036" s="115">
        <v>0</v>
      </c>
      <c r="I1036" s="116">
        <v>81059</v>
      </c>
      <c r="J1036" s="117"/>
      <c r="K1036" s="1"/>
      <c r="L1036" s="1"/>
      <c r="M1036" s="1"/>
      <c r="N1036" s="1"/>
      <c r="O1036" s="1"/>
      <c r="P1036" s="1"/>
      <c r="Q1036" s="1"/>
      <c r="R1036" s="1"/>
      <c r="S1036" s="1"/>
    </row>
    <row r="1037" spans="1:19" x14ac:dyDescent="0.2">
      <c r="A1037" s="1"/>
      <c r="B1037" s="115">
        <v>1</v>
      </c>
      <c r="C1037" s="33" t="s">
        <v>471</v>
      </c>
      <c r="D1037" s="115">
        <v>2</v>
      </c>
      <c r="E1037" s="115">
        <v>1964</v>
      </c>
      <c r="F1037" s="115">
        <v>1</v>
      </c>
      <c r="G1037" s="115">
        <v>0</v>
      </c>
      <c r="H1037" s="115">
        <v>0</v>
      </c>
      <c r="I1037" s="116">
        <v>83444</v>
      </c>
      <c r="J1037" s="117"/>
      <c r="K1037" s="1"/>
      <c r="L1037" s="1"/>
      <c r="M1037" s="1"/>
      <c r="N1037" s="1"/>
      <c r="O1037" s="1"/>
      <c r="P1037" s="1"/>
      <c r="Q1037" s="1"/>
      <c r="R1037" s="1"/>
      <c r="S1037" s="1"/>
    </row>
    <row r="1038" spans="1:19" x14ac:dyDescent="0.2">
      <c r="A1038" s="1"/>
      <c r="B1038" s="115">
        <v>1</v>
      </c>
      <c r="C1038" s="33" t="s">
        <v>451</v>
      </c>
      <c r="D1038" s="115">
        <v>2</v>
      </c>
      <c r="E1038" s="115">
        <v>1964</v>
      </c>
      <c r="F1038" s="115">
        <v>1</v>
      </c>
      <c r="G1038" s="115">
        <v>0</v>
      </c>
      <c r="H1038" s="115">
        <v>0</v>
      </c>
      <c r="I1038" s="116">
        <v>77484</v>
      </c>
      <c r="J1038" s="117"/>
      <c r="K1038" s="1"/>
      <c r="L1038" s="1"/>
      <c r="M1038" s="1"/>
      <c r="N1038" s="1"/>
      <c r="O1038" s="1"/>
      <c r="P1038" s="1"/>
      <c r="Q1038" s="1"/>
      <c r="R1038" s="1"/>
      <c r="S1038" s="1"/>
    </row>
    <row r="1039" spans="1:19" x14ac:dyDescent="0.2">
      <c r="A1039" s="1"/>
      <c r="B1039" s="115">
        <v>3</v>
      </c>
      <c r="C1039" s="33" t="s">
        <v>471</v>
      </c>
      <c r="D1039" s="115">
        <v>3</v>
      </c>
      <c r="E1039" s="115">
        <v>1964</v>
      </c>
      <c r="F1039" s="115">
        <v>1</v>
      </c>
      <c r="G1039" s="115">
        <v>0</v>
      </c>
      <c r="H1039" s="115">
        <v>0</v>
      </c>
      <c r="I1039" s="116">
        <v>75970</v>
      </c>
      <c r="J1039" s="117"/>
      <c r="K1039" s="1"/>
      <c r="L1039" s="1"/>
      <c r="M1039" s="1"/>
      <c r="N1039" s="1"/>
      <c r="O1039" s="1"/>
      <c r="P1039" s="1"/>
      <c r="Q1039" s="1"/>
      <c r="R1039" s="1"/>
      <c r="S1039" s="1"/>
    </row>
    <row r="1040" spans="1:19" x14ac:dyDescent="0.2">
      <c r="A1040" s="1"/>
      <c r="B1040" s="115">
        <v>5</v>
      </c>
      <c r="C1040" s="33" t="s">
        <v>451</v>
      </c>
      <c r="D1040" s="115">
        <v>3</v>
      </c>
      <c r="E1040" s="115">
        <v>1964</v>
      </c>
      <c r="F1040" s="115">
        <v>1</v>
      </c>
      <c r="G1040" s="115">
        <v>0</v>
      </c>
      <c r="H1040" s="115">
        <v>0</v>
      </c>
      <c r="I1040" s="116">
        <v>80219</v>
      </c>
      <c r="J1040" s="117"/>
      <c r="K1040" s="1"/>
      <c r="L1040" s="1"/>
      <c r="M1040" s="1"/>
      <c r="N1040" s="1"/>
      <c r="O1040" s="1"/>
      <c r="P1040" s="1"/>
      <c r="Q1040" s="1"/>
      <c r="R1040" s="1"/>
      <c r="S1040" s="1"/>
    </row>
    <row r="1041" spans="1:19" x14ac:dyDescent="0.2">
      <c r="A1041" s="1"/>
      <c r="B1041" s="115">
        <v>1</v>
      </c>
      <c r="C1041" s="33" t="s">
        <v>451</v>
      </c>
      <c r="D1041" s="115">
        <v>3</v>
      </c>
      <c r="E1041" s="115">
        <v>1964</v>
      </c>
      <c r="F1041" s="115">
        <v>1</v>
      </c>
      <c r="G1041" s="115">
        <v>0</v>
      </c>
      <c r="H1041" s="115">
        <v>0</v>
      </c>
      <c r="I1041" s="116">
        <v>74480</v>
      </c>
      <c r="J1041" s="117"/>
      <c r="K1041" s="1"/>
      <c r="L1041" s="1"/>
      <c r="M1041" s="1"/>
      <c r="N1041" s="1"/>
      <c r="O1041" s="1"/>
      <c r="P1041" s="1"/>
      <c r="Q1041" s="1"/>
      <c r="R1041" s="1"/>
      <c r="S1041" s="1"/>
    </row>
    <row r="1042" spans="1:19" x14ac:dyDescent="0.2">
      <c r="A1042" s="1"/>
      <c r="B1042" s="115">
        <v>1</v>
      </c>
      <c r="C1042" s="33" t="s">
        <v>471</v>
      </c>
      <c r="D1042" s="115">
        <v>3</v>
      </c>
      <c r="E1042" s="115">
        <v>1967</v>
      </c>
      <c r="F1042" s="115">
        <v>1</v>
      </c>
      <c r="G1042" s="115">
        <v>0</v>
      </c>
      <c r="H1042" s="115">
        <v>0</v>
      </c>
      <c r="I1042" s="116">
        <v>83555</v>
      </c>
      <c r="J1042" s="117"/>
      <c r="K1042" s="1"/>
      <c r="L1042" s="1"/>
      <c r="M1042" s="1"/>
      <c r="N1042" s="1"/>
      <c r="O1042" s="1"/>
      <c r="P1042" s="1"/>
      <c r="Q1042" s="1"/>
      <c r="R1042" s="1"/>
      <c r="S1042" s="1"/>
    </row>
    <row r="1043" spans="1:19" x14ac:dyDescent="0.2">
      <c r="A1043" s="1"/>
      <c r="B1043" s="115">
        <v>3</v>
      </c>
      <c r="C1043" s="33" t="s">
        <v>468</v>
      </c>
      <c r="D1043" s="115">
        <v>3</v>
      </c>
      <c r="E1043" s="115">
        <v>1967</v>
      </c>
      <c r="F1043" s="115">
        <v>1</v>
      </c>
      <c r="G1043" s="115">
        <v>0</v>
      </c>
      <c r="H1043" s="115">
        <v>0</v>
      </c>
      <c r="I1043" s="116">
        <v>80559</v>
      </c>
      <c r="J1043" s="117"/>
      <c r="K1043" s="1"/>
      <c r="L1043" s="1"/>
      <c r="M1043" s="1"/>
      <c r="N1043" s="1"/>
      <c r="O1043" s="1"/>
      <c r="P1043" s="1"/>
      <c r="Q1043" s="1"/>
      <c r="R1043" s="1"/>
      <c r="S1043" s="1"/>
    </row>
    <row r="1044" spans="1:19" x14ac:dyDescent="0.2">
      <c r="A1044" s="1"/>
      <c r="B1044" s="115">
        <v>2</v>
      </c>
      <c r="C1044" s="33" t="s">
        <v>497</v>
      </c>
      <c r="D1044" s="115">
        <v>4</v>
      </c>
      <c r="E1044" s="115">
        <v>1967</v>
      </c>
      <c r="F1044" s="115">
        <v>1</v>
      </c>
      <c r="G1044" s="115">
        <v>0</v>
      </c>
      <c r="H1044" s="115">
        <v>12</v>
      </c>
      <c r="I1044" s="116">
        <v>84831</v>
      </c>
      <c r="J1044" s="117"/>
      <c r="K1044" s="1"/>
      <c r="L1044" s="1"/>
      <c r="M1044" s="1"/>
      <c r="N1044" s="1"/>
      <c r="O1044" s="1"/>
      <c r="P1044" s="1"/>
      <c r="Q1044" s="1"/>
      <c r="R1044" s="1"/>
      <c r="S1044" s="1"/>
    </row>
    <row r="1045" spans="1:19" x14ac:dyDescent="0.2">
      <c r="A1045" s="1"/>
      <c r="B1045" s="115">
        <v>2</v>
      </c>
      <c r="C1045" s="33" t="s">
        <v>471</v>
      </c>
      <c r="D1045" s="115">
        <v>4</v>
      </c>
      <c r="E1045" s="115">
        <v>1967</v>
      </c>
      <c r="F1045" s="115">
        <v>1</v>
      </c>
      <c r="G1045" s="115">
        <v>0</v>
      </c>
      <c r="H1045" s="115">
        <v>12</v>
      </c>
      <c r="I1045" s="116">
        <v>83761</v>
      </c>
      <c r="J1045" s="117"/>
      <c r="K1045" s="1"/>
      <c r="L1045" s="1"/>
      <c r="M1045" s="1"/>
      <c r="N1045" s="1"/>
      <c r="O1045" s="1"/>
      <c r="P1045" s="1"/>
      <c r="Q1045" s="1"/>
      <c r="R1045" s="1"/>
      <c r="S1045" s="1"/>
    </row>
    <row r="1046" spans="1:19" x14ac:dyDescent="0.2">
      <c r="A1046" s="1"/>
      <c r="B1046" s="115">
        <v>4</v>
      </c>
      <c r="C1046" s="33" t="s">
        <v>480</v>
      </c>
      <c r="D1046" s="115">
        <v>4</v>
      </c>
      <c r="E1046" s="115">
        <v>1967</v>
      </c>
      <c r="F1046" s="115">
        <v>1</v>
      </c>
      <c r="G1046" s="115">
        <v>0</v>
      </c>
      <c r="H1046" s="115">
        <v>0</v>
      </c>
      <c r="I1046" s="116">
        <v>19407</v>
      </c>
      <c r="J1046" s="117"/>
      <c r="K1046" s="1"/>
      <c r="L1046" s="1"/>
      <c r="M1046" s="1"/>
      <c r="N1046" s="1"/>
      <c r="O1046" s="1"/>
      <c r="P1046" s="1"/>
      <c r="Q1046" s="1"/>
      <c r="R1046" s="1"/>
      <c r="S1046" s="1"/>
    </row>
    <row r="1047" spans="1:19" x14ac:dyDescent="0.2">
      <c r="A1047" s="1"/>
      <c r="B1047" s="115">
        <v>2</v>
      </c>
      <c r="C1047" s="33" t="s">
        <v>471</v>
      </c>
      <c r="D1047" s="115">
        <v>1</v>
      </c>
      <c r="E1047" s="115">
        <v>1968</v>
      </c>
      <c r="F1047" s="115">
        <v>1</v>
      </c>
      <c r="G1047" s="115">
        <v>0</v>
      </c>
      <c r="H1047" s="115">
        <v>0</v>
      </c>
      <c r="I1047" s="116">
        <v>854</v>
      </c>
      <c r="J1047" s="117"/>
      <c r="K1047" s="1"/>
      <c r="L1047" s="1"/>
      <c r="M1047" s="1"/>
      <c r="N1047" s="1"/>
      <c r="O1047" s="1"/>
      <c r="P1047" s="1"/>
      <c r="Q1047" s="1"/>
      <c r="R1047" s="1"/>
      <c r="S1047" s="1"/>
    </row>
    <row r="1048" spans="1:19" x14ac:dyDescent="0.2">
      <c r="A1048" s="1"/>
      <c r="B1048" s="115">
        <v>1</v>
      </c>
      <c r="C1048" s="33" t="s">
        <v>461</v>
      </c>
      <c r="D1048" s="115">
        <v>1</v>
      </c>
      <c r="E1048" s="115">
        <v>1968</v>
      </c>
      <c r="F1048" s="115">
        <v>1</v>
      </c>
      <c r="G1048" s="115">
        <v>0</v>
      </c>
      <c r="H1048" s="115">
        <v>0</v>
      </c>
      <c r="I1048" s="116">
        <v>26649</v>
      </c>
      <c r="J1048" s="117"/>
      <c r="K1048" s="1"/>
      <c r="L1048" s="1"/>
      <c r="M1048" s="1"/>
      <c r="N1048" s="1"/>
      <c r="O1048" s="1"/>
      <c r="P1048" s="1"/>
      <c r="Q1048" s="1"/>
      <c r="R1048" s="1"/>
      <c r="S1048" s="1"/>
    </row>
    <row r="1049" spans="1:19" x14ac:dyDescent="0.2">
      <c r="A1049" s="1"/>
      <c r="B1049" s="115">
        <v>1</v>
      </c>
      <c r="C1049" s="33" t="s">
        <v>463</v>
      </c>
      <c r="D1049" s="115">
        <v>2</v>
      </c>
      <c r="E1049" s="115">
        <v>1968</v>
      </c>
      <c r="F1049" s="115">
        <v>1</v>
      </c>
      <c r="G1049" s="115">
        <v>0</v>
      </c>
      <c r="H1049" s="115">
        <v>12</v>
      </c>
      <c r="I1049" s="116">
        <v>823</v>
      </c>
      <c r="J1049" s="117"/>
      <c r="K1049" s="1"/>
      <c r="L1049" s="1"/>
      <c r="M1049" s="1"/>
      <c r="N1049" s="1"/>
      <c r="O1049" s="1"/>
      <c r="P1049" s="1"/>
      <c r="Q1049" s="1"/>
      <c r="R1049" s="1"/>
      <c r="S1049" s="1"/>
    </row>
    <row r="1050" spans="1:19" x14ac:dyDescent="0.2">
      <c r="A1050" s="1"/>
      <c r="B1050" s="115">
        <v>6</v>
      </c>
      <c r="C1050" s="33" t="s">
        <v>455</v>
      </c>
      <c r="D1050" s="115">
        <v>2</v>
      </c>
      <c r="E1050" s="115">
        <v>1968</v>
      </c>
      <c r="F1050" s="115">
        <v>1</v>
      </c>
      <c r="G1050" s="115">
        <v>0</v>
      </c>
      <c r="H1050" s="115">
        <v>0</v>
      </c>
      <c r="I1050" s="116">
        <v>0</v>
      </c>
      <c r="J1050" s="117"/>
      <c r="K1050" s="1"/>
      <c r="L1050" s="1"/>
      <c r="M1050" s="1"/>
      <c r="N1050" s="1"/>
      <c r="O1050" s="1"/>
      <c r="P1050" s="1"/>
      <c r="Q1050" s="1"/>
      <c r="R1050" s="1"/>
      <c r="S1050" s="1"/>
    </row>
    <row r="1051" spans="1:19" x14ac:dyDescent="0.2">
      <c r="A1051" s="1"/>
      <c r="B1051" s="115">
        <v>1</v>
      </c>
      <c r="C1051" s="33" t="s">
        <v>455</v>
      </c>
      <c r="D1051" s="115">
        <v>2</v>
      </c>
      <c r="E1051" s="115">
        <v>1968</v>
      </c>
      <c r="F1051" s="115">
        <v>1</v>
      </c>
      <c r="G1051" s="115">
        <v>0</v>
      </c>
      <c r="H1051" s="115">
        <v>0</v>
      </c>
      <c r="I1051" s="116">
        <v>0</v>
      </c>
      <c r="J1051" s="117"/>
      <c r="K1051" s="1"/>
      <c r="L1051" s="1"/>
      <c r="M1051" s="1"/>
      <c r="N1051" s="1"/>
      <c r="O1051" s="1"/>
      <c r="P1051" s="1"/>
      <c r="Q1051" s="1"/>
      <c r="R1051" s="1"/>
      <c r="S1051" s="1"/>
    </row>
    <row r="1052" spans="1:19" x14ac:dyDescent="0.2">
      <c r="A1052" s="1"/>
      <c r="B1052" s="115">
        <v>6</v>
      </c>
      <c r="C1052" s="33" t="s">
        <v>461</v>
      </c>
      <c r="D1052" s="115">
        <v>2</v>
      </c>
      <c r="E1052" s="115">
        <v>1969</v>
      </c>
      <c r="F1052" s="115">
        <v>1</v>
      </c>
      <c r="G1052" s="115">
        <v>0</v>
      </c>
      <c r="H1052" s="115">
        <v>0</v>
      </c>
      <c r="I1052" s="116">
        <v>763</v>
      </c>
      <c r="J1052" s="117"/>
      <c r="K1052" s="1"/>
      <c r="L1052" s="1"/>
      <c r="M1052" s="1"/>
      <c r="N1052" s="1"/>
      <c r="O1052" s="1"/>
      <c r="P1052" s="1"/>
      <c r="Q1052" s="1"/>
      <c r="R1052" s="1"/>
      <c r="S1052" s="1"/>
    </row>
    <row r="1053" spans="1:19" x14ac:dyDescent="0.2">
      <c r="A1053" s="1"/>
      <c r="B1053" s="115">
        <v>3</v>
      </c>
      <c r="C1053" s="33" t="s">
        <v>461</v>
      </c>
      <c r="D1053" s="115">
        <v>2</v>
      </c>
      <c r="E1053" s="115">
        <v>1969</v>
      </c>
      <c r="F1053" s="115">
        <v>1</v>
      </c>
      <c r="G1053" s="115">
        <v>0</v>
      </c>
      <c r="H1053" s="115">
        <v>0</v>
      </c>
      <c r="I1053" s="116">
        <v>423</v>
      </c>
      <c r="J1053" s="117"/>
      <c r="K1053" s="1"/>
      <c r="L1053" s="1"/>
      <c r="M1053" s="1"/>
      <c r="N1053" s="1"/>
      <c r="O1053" s="1"/>
      <c r="P1053" s="1"/>
      <c r="Q1053" s="1"/>
      <c r="R1053" s="1"/>
      <c r="S1053" s="1"/>
    </row>
    <row r="1054" spans="1:19" x14ac:dyDescent="0.2">
      <c r="A1054" s="1"/>
      <c r="B1054" s="115">
        <v>1</v>
      </c>
      <c r="C1054" s="33" t="s">
        <v>449</v>
      </c>
      <c r="D1054" s="115">
        <v>2</v>
      </c>
      <c r="E1054" s="115">
        <v>1969</v>
      </c>
      <c r="F1054" s="115">
        <v>1</v>
      </c>
      <c r="G1054" s="115">
        <v>0</v>
      </c>
      <c r="H1054" s="115">
        <v>0</v>
      </c>
      <c r="I1054" s="116">
        <v>43376</v>
      </c>
      <c r="J1054" s="117"/>
      <c r="K1054" s="1"/>
      <c r="L1054" s="1"/>
      <c r="M1054" s="1"/>
      <c r="N1054" s="1"/>
      <c r="O1054" s="1"/>
      <c r="P1054" s="1"/>
      <c r="Q1054" s="1"/>
      <c r="R1054" s="1"/>
      <c r="S1054" s="1"/>
    </row>
    <row r="1055" spans="1:19" x14ac:dyDescent="0.2">
      <c r="A1055" s="1"/>
      <c r="B1055" s="115">
        <v>1</v>
      </c>
      <c r="C1055" s="33" t="s">
        <v>468</v>
      </c>
      <c r="D1055" s="115">
        <v>2</v>
      </c>
      <c r="E1055" s="115">
        <v>1969</v>
      </c>
      <c r="F1055" s="115">
        <v>1</v>
      </c>
      <c r="G1055" s="115">
        <v>0</v>
      </c>
      <c r="H1055" s="115">
        <v>0</v>
      </c>
      <c r="I1055" s="116">
        <v>36394</v>
      </c>
      <c r="J1055" s="117"/>
      <c r="K1055" s="1"/>
      <c r="L1055" s="1"/>
      <c r="M1055" s="1"/>
      <c r="N1055" s="1"/>
      <c r="O1055" s="1"/>
      <c r="P1055" s="1"/>
      <c r="Q1055" s="1"/>
      <c r="R1055" s="1"/>
      <c r="S1055" s="1"/>
    </row>
    <row r="1056" spans="1:19" x14ac:dyDescent="0.2">
      <c r="A1056" s="1"/>
      <c r="B1056" s="115">
        <v>6</v>
      </c>
      <c r="C1056" s="33" t="s">
        <v>462</v>
      </c>
      <c r="D1056" s="115">
        <v>2</v>
      </c>
      <c r="E1056" s="115">
        <v>1968</v>
      </c>
      <c r="F1056" s="115">
        <v>2</v>
      </c>
      <c r="G1056" s="115">
        <v>0</v>
      </c>
      <c r="H1056" s="115">
        <v>0</v>
      </c>
      <c r="I1056" s="116">
        <v>1705</v>
      </c>
      <c r="J1056" s="117"/>
      <c r="K1056" s="1"/>
      <c r="L1056" s="1"/>
      <c r="M1056" s="1"/>
      <c r="N1056" s="1"/>
      <c r="O1056" s="1"/>
      <c r="P1056" s="1"/>
      <c r="Q1056" s="1"/>
      <c r="R1056" s="1"/>
      <c r="S1056" s="1"/>
    </row>
    <row r="1057" spans="1:19" x14ac:dyDescent="0.2">
      <c r="A1057" s="1"/>
      <c r="B1057" s="115">
        <v>1</v>
      </c>
      <c r="C1057" s="33" t="s">
        <v>462</v>
      </c>
      <c r="D1057" s="115">
        <v>2</v>
      </c>
      <c r="E1057" s="115">
        <v>1968</v>
      </c>
      <c r="F1057" s="115">
        <v>2</v>
      </c>
      <c r="G1057" s="115">
        <v>0</v>
      </c>
      <c r="H1057" s="115">
        <v>0</v>
      </c>
      <c r="I1057" s="116">
        <v>1873</v>
      </c>
      <c r="J1057" s="117"/>
      <c r="K1057" s="1"/>
      <c r="L1057" s="1"/>
      <c r="M1057" s="1"/>
      <c r="N1057" s="1"/>
      <c r="O1057" s="1"/>
      <c r="P1057" s="1"/>
      <c r="Q1057" s="1"/>
      <c r="R1057" s="1"/>
      <c r="S1057" s="1"/>
    </row>
    <row r="1058" spans="1:19" x14ac:dyDescent="0.2">
      <c r="A1058" s="1"/>
      <c r="B1058" s="115">
        <v>2</v>
      </c>
      <c r="C1058" s="33" t="s">
        <v>462</v>
      </c>
      <c r="D1058" s="115">
        <v>2</v>
      </c>
      <c r="E1058" s="115">
        <v>1968</v>
      </c>
      <c r="F1058" s="115">
        <v>2</v>
      </c>
      <c r="G1058" s="115">
        <v>0</v>
      </c>
      <c r="H1058" s="115">
        <v>0</v>
      </c>
      <c r="I1058" s="116">
        <v>1652</v>
      </c>
      <c r="J1058" s="117"/>
      <c r="K1058" s="1"/>
      <c r="L1058" s="1"/>
      <c r="M1058" s="1"/>
      <c r="N1058" s="1"/>
      <c r="O1058" s="1"/>
      <c r="P1058" s="1"/>
      <c r="Q1058" s="1"/>
      <c r="R1058" s="1"/>
      <c r="S1058" s="1"/>
    </row>
    <row r="1059" spans="1:19" x14ac:dyDescent="0.2">
      <c r="A1059" s="1"/>
      <c r="B1059" s="115">
        <v>4</v>
      </c>
      <c r="C1059" s="33" t="s">
        <v>462</v>
      </c>
      <c r="D1059" s="115">
        <v>2</v>
      </c>
      <c r="E1059" s="115">
        <v>1968</v>
      </c>
      <c r="F1059" s="115">
        <v>2</v>
      </c>
      <c r="G1059" s="115">
        <v>0</v>
      </c>
      <c r="H1059" s="115">
        <v>0</v>
      </c>
      <c r="I1059" s="116">
        <v>1620</v>
      </c>
      <c r="J1059" s="117"/>
      <c r="K1059" s="1"/>
      <c r="L1059" s="1"/>
      <c r="M1059" s="1"/>
      <c r="N1059" s="1"/>
      <c r="O1059" s="1"/>
      <c r="P1059" s="1"/>
      <c r="Q1059" s="1"/>
      <c r="R1059" s="1"/>
      <c r="S1059" s="1"/>
    </row>
    <row r="1060" spans="1:19" x14ac:dyDescent="0.2">
      <c r="A1060" s="1"/>
      <c r="B1060" s="115">
        <v>3</v>
      </c>
      <c r="C1060" s="33" t="s">
        <v>462</v>
      </c>
      <c r="D1060" s="115">
        <v>2</v>
      </c>
      <c r="E1060" s="115">
        <v>1968</v>
      </c>
      <c r="F1060" s="115">
        <v>2</v>
      </c>
      <c r="G1060" s="115">
        <v>0</v>
      </c>
      <c r="H1060" s="115">
        <v>0</v>
      </c>
      <c r="I1060" s="116">
        <v>1580</v>
      </c>
      <c r="J1060" s="117"/>
      <c r="K1060" s="1"/>
      <c r="L1060" s="1"/>
      <c r="M1060" s="1"/>
      <c r="N1060" s="1"/>
      <c r="O1060" s="1"/>
      <c r="P1060" s="1"/>
      <c r="Q1060" s="1"/>
      <c r="R1060" s="1"/>
      <c r="S1060" s="1"/>
    </row>
    <row r="1061" spans="1:19" x14ac:dyDescent="0.2">
      <c r="A1061" s="1"/>
      <c r="B1061" s="115">
        <v>5</v>
      </c>
      <c r="C1061" s="33" t="s">
        <v>462</v>
      </c>
      <c r="D1061" s="115">
        <v>2</v>
      </c>
      <c r="E1061" s="115">
        <v>1968</v>
      </c>
      <c r="F1061" s="115">
        <v>2</v>
      </c>
      <c r="G1061" s="115">
        <v>0</v>
      </c>
      <c r="H1061" s="115">
        <v>0</v>
      </c>
      <c r="I1061" s="116">
        <v>1559</v>
      </c>
      <c r="J1061" s="117"/>
      <c r="K1061" s="1"/>
      <c r="L1061" s="1"/>
      <c r="M1061" s="1"/>
      <c r="N1061" s="1"/>
      <c r="O1061" s="1"/>
      <c r="P1061" s="1"/>
      <c r="Q1061" s="1"/>
      <c r="R1061" s="1"/>
      <c r="S1061" s="1"/>
    </row>
    <row r="1062" spans="1:19" x14ac:dyDescent="0.2">
      <c r="A1062" s="1"/>
      <c r="B1062" s="115">
        <v>6</v>
      </c>
      <c r="C1062" s="33" t="s">
        <v>462</v>
      </c>
      <c r="D1062" s="115">
        <v>3</v>
      </c>
      <c r="E1062" s="115">
        <v>1964</v>
      </c>
      <c r="F1062" s="115">
        <v>2</v>
      </c>
      <c r="G1062" s="115">
        <v>0</v>
      </c>
      <c r="H1062" s="115">
        <v>0</v>
      </c>
      <c r="I1062" s="116">
        <v>1744</v>
      </c>
      <c r="J1062" s="117"/>
      <c r="K1062" s="1"/>
      <c r="L1062" s="1"/>
      <c r="M1062" s="1"/>
      <c r="N1062" s="1"/>
      <c r="O1062" s="1"/>
      <c r="P1062" s="1"/>
      <c r="Q1062" s="1"/>
      <c r="R1062" s="1"/>
      <c r="S1062" s="1"/>
    </row>
    <row r="1063" spans="1:19" x14ac:dyDescent="0.2">
      <c r="A1063" s="1"/>
      <c r="B1063" s="115">
        <v>1</v>
      </c>
      <c r="C1063" s="33" t="s">
        <v>462</v>
      </c>
      <c r="D1063" s="115">
        <v>3</v>
      </c>
      <c r="E1063" s="115">
        <v>1964</v>
      </c>
      <c r="F1063" s="115">
        <v>2</v>
      </c>
      <c r="G1063" s="115">
        <v>0</v>
      </c>
      <c r="H1063" s="115">
        <v>0</v>
      </c>
      <c r="I1063" s="116">
        <v>1775</v>
      </c>
      <c r="J1063" s="117"/>
      <c r="K1063" s="1"/>
      <c r="L1063" s="1"/>
      <c r="M1063" s="1"/>
      <c r="N1063" s="1"/>
      <c r="O1063" s="1"/>
      <c r="P1063" s="1"/>
      <c r="Q1063" s="1"/>
      <c r="R1063" s="1"/>
      <c r="S1063" s="1"/>
    </row>
    <row r="1064" spans="1:19" x14ac:dyDescent="0.2">
      <c r="A1064" s="1"/>
      <c r="B1064" s="115">
        <v>2</v>
      </c>
      <c r="C1064" s="33" t="s">
        <v>462</v>
      </c>
      <c r="D1064" s="115">
        <v>3</v>
      </c>
      <c r="E1064" s="115">
        <v>1964</v>
      </c>
      <c r="F1064" s="115">
        <v>2</v>
      </c>
      <c r="G1064" s="115">
        <v>0</v>
      </c>
      <c r="H1064" s="115">
        <v>0</v>
      </c>
      <c r="I1064" s="116">
        <v>1571</v>
      </c>
      <c r="J1064" s="117"/>
      <c r="K1064" s="1"/>
      <c r="L1064" s="1"/>
      <c r="M1064" s="1"/>
      <c r="N1064" s="1"/>
      <c r="O1064" s="1"/>
      <c r="P1064" s="1"/>
      <c r="Q1064" s="1"/>
      <c r="R1064" s="1"/>
      <c r="S1064" s="1"/>
    </row>
    <row r="1065" spans="1:19" x14ac:dyDescent="0.2">
      <c r="A1065" s="1"/>
      <c r="B1065" s="115">
        <v>4</v>
      </c>
      <c r="C1065" s="33" t="s">
        <v>462</v>
      </c>
      <c r="D1065" s="115">
        <v>3</v>
      </c>
      <c r="E1065" s="115">
        <v>1964</v>
      </c>
      <c r="F1065" s="115">
        <v>2</v>
      </c>
      <c r="G1065" s="115">
        <v>0</v>
      </c>
      <c r="H1065" s="115">
        <v>0</v>
      </c>
      <c r="I1065" s="116">
        <v>1646</v>
      </c>
      <c r="J1065" s="117"/>
      <c r="K1065" s="1"/>
      <c r="L1065" s="1"/>
      <c r="M1065" s="1"/>
      <c r="N1065" s="1"/>
      <c r="O1065" s="1"/>
      <c r="P1065" s="1"/>
      <c r="Q1065" s="1"/>
      <c r="R1065" s="1"/>
      <c r="S1065" s="1"/>
    </row>
    <row r="1066" spans="1:19" x14ac:dyDescent="0.2">
      <c r="A1066" s="1"/>
      <c r="B1066" s="115">
        <v>3</v>
      </c>
      <c r="C1066" s="33" t="s">
        <v>462</v>
      </c>
      <c r="D1066" s="115">
        <v>3</v>
      </c>
      <c r="E1066" s="115">
        <v>1964</v>
      </c>
      <c r="F1066" s="115">
        <v>2</v>
      </c>
      <c r="G1066" s="115">
        <v>0</v>
      </c>
      <c r="H1066" s="115">
        <v>0</v>
      </c>
      <c r="I1066" s="116">
        <v>1608</v>
      </c>
      <c r="J1066" s="117"/>
      <c r="K1066" s="1"/>
      <c r="L1066" s="1"/>
      <c r="M1066" s="1"/>
      <c r="N1066" s="1"/>
      <c r="O1066" s="1"/>
      <c r="P1066" s="1"/>
      <c r="Q1066" s="1"/>
      <c r="R1066" s="1"/>
      <c r="S1066" s="1"/>
    </row>
    <row r="1067" spans="1:19" x14ac:dyDescent="0.2">
      <c r="A1067" s="1"/>
      <c r="B1067" s="115">
        <v>5</v>
      </c>
      <c r="C1067" s="33" t="s">
        <v>462</v>
      </c>
      <c r="D1067" s="115">
        <v>3</v>
      </c>
      <c r="E1067" s="115">
        <v>1964</v>
      </c>
      <c r="F1067" s="115">
        <v>2</v>
      </c>
      <c r="G1067" s="115">
        <v>0</v>
      </c>
      <c r="H1067" s="115">
        <v>0</v>
      </c>
      <c r="I1067" s="116">
        <v>1874</v>
      </c>
      <c r="J1067" s="117"/>
      <c r="K1067" s="1"/>
      <c r="L1067" s="1"/>
      <c r="M1067" s="1"/>
      <c r="N1067" s="1"/>
      <c r="O1067" s="1"/>
      <c r="P1067" s="1"/>
      <c r="Q1067" s="1"/>
      <c r="R1067" s="1"/>
      <c r="S1067" s="1"/>
    </row>
    <row r="1068" spans="1:19" x14ac:dyDescent="0.2">
      <c r="A1068" s="1"/>
      <c r="B1068" s="115">
        <v>2</v>
      </c>
      <c r="C1068" s="33" t="s">
        <v>471</v>
      </c>
      <c r="D1068" s="115">
        <v>3</v>
      </c>
      <c r="E1068" s="115">
        <v>1964</v>
      </c>
      <c r="F1068" s="115">
        <v>1</v>
      </c>
      <c r="G1068" s="115">
        <v>0</v>
      </c>
      <c r="H1068" s="115">
        <v>0</v>
      </c>
      <c r="I1068" s="116">
        <v>75772</v>
      </c>
      <c r="J1068" s="117"/>
      <c r="K1068" s="1"/>
      <c r="L1068" s="1"/>
      <c r="M1068" s="1"/>
      <c r="N1068" s="1"/>
      <c r="O1068" s="1"/>
      <c r="P1068" s="1"/>
      <c r="Q1068" s="1"/>
      <c r="R1068" s="1"/>
      <c r="S1068" s="1"/>
    </row>
    <row r="1069" spans="1:19" x14ac:dyDescent="0.2">
      <c r="A1069" s="1"/>
      <c r="B1069" s="115">
        <v>1</v>
      </c>
      <c r="C1069" s="33" t="s">
        <v>447</v>
      </c>
      <c r="D1069" s="115">
        <v>4</v>
      </c>
      <c r="E1069" s="115">
        <v>1969</v>
      </c>
      <c r="F1069" s="115">
        <v>1</v>
      </c>
      <c r="G1069" s="115">
        <v>0</v>
      </c>
      <c r="H1069" s="115">
        <v>0</v>
      </c>
      <c r="I1069" s="116">
        <v>164</v>
      </c>
      <c r="J1069" s="117"/>
      <c r="K1069" s="1"/>
      <c r="L1069" s="1"/>
      <c r="M1069" s="1"/>
      <c r="N1069" s="1"/>
      <c r="O1069" s="1"/>
      <c r="P1069" s="1"/>
      <c r="Q1069" s="1"/>
      <c r="R1069" s="1"/>
      <c r="S1069" s="1"/>
    </row>
    <row r="1070" spans="1:19" x14ac:dyDescent="0.2">
      <c r="A1070" s="1"/>
      <c r="B1070" s="115">
        <v>1</v>
      </c>
      <c r="C1070" s="33" t="s">
        <v>461</v>
      </c>
      <c r="D1070" s="115">
        <v>3</v>
      </c>
      <c r="E1070" s="115">
        <v>1968</v>
      </c>
      <c r="F1070" s="115">
        <v>1</v>
      </c>
      <c r="G1070" s="115">
        <v>0</v>
      </c>
      <c r="H1070" s="115">
        <v>0</v>
      </c>
      <c r="I1070" s="116">
        <v>38859</v>
      </c>
      <c r="J1070" s="117"/>
      <c r="K1070" s="1"/>
      <c r="L1070" s="1"/>
      <c r="M1070" s="1"/>
      <c r="N1070" s="1"/>
      <c r="O1070" s="1"/>
      <c r="P1070" s="1"/>
      <c r="Q1070" s="1"/>
      <c r="R1070" s="1"/>
      <c r="S1070" s="1"/>
    </row>
    <row r="1071" spans="1:19" x14ac:dyDescent="0.2">
      <c r="A1071" s="1"/>
      <c r="B1071" s="115">
        <v>2</v>
      </c>
      <c r="C1071" s="33" t="s">
        <v>471</v>
      </c>
      <c r="D1071" s="115">
        <v>4</v>
      </c>
      <c r="E1071" s="115">
        <v>1968</v>
      </c>
      <c r="F1071" s="115">
        <v>1</v>
      </c>
      <c r="G1071" s="115">
        <v>0</v>
      </c>
      <c r="H1071" s="115">
        <v>0</v>
      </c>
      <c r="I1071" s="116">
        <v>78205</v>
      </c>
      <c r="J1071" s="117"/>
      <c r="K1071" s="1"/>
      <c r="L1071" s="1"/>
      <c r="M1071" s="1"/>
      <c r="N1071" s="1"/>
      <c r="O1071" s="1"/>
      <c r="P1071" s="1"/>
      <c r="Q1071" s="1"/>
      <c r="R1071" s="1"/>
      <c r="S1071" s="1"/>
    </row>
    <row r="1072" spans="1:19" x14ac:dyDescent="0.2">
      <c r="A1072" s="1"/>
      <c r="B1072" s="115">
        <v>2</v>
      </c>
      <c r="C1072" s="33" t="s">
        <v>471</v>
      </c>
      <c r="D1072" s="115">
        <v>3</v>
      </c>
      <c r="E1072" s="115">
        <v>1968</v>
      </c>
      <c r="F1072" s="115">
        <v>1</v>
      </c>
      <c r="G1072" s="115">
        <v>0</v>
      </c>
      <c r="H1072" s="115">
        <v>0</v>
      </c>
      <c r="I1072" s="116">
        <v>748</v>
      </c>
      <c r="J1072" s="117"/>
      <c r="K1072" s="1"/>
      <c r="L1072" s="1"/>
      <c r="M1072" s="1"/>
      <c r="N1072" s="1"/>
      <c r="O1072" s="1"/>
      <c r="P1072" s="1"/>
      <c r="Q1072" s="1"/>
      <c r="R1072" s="1"/>
      <c r="S1072" s="1"/>
    </row>
    <row r="1073" spans="1:19" x14ac:dyDescent="0.2">
      <c r="A1073" s="1"/>
      <c r="B1073" s="115">
        <v>1</v>
      </c>
      <c r="C1073" s="33" t="s">
        <v>449</v>
      </c>
      <c r="D1073" s="115">
        <v>3</v>
      </c>
      <c r="E1073" s="115">
        <v>1968</v>
      </c>
      <c r="F1073" s="115">
        <v>1</v>
      </c>
      <c r="G1073" s="115">
        <v>0</v>
      </c>
      <c r="H1073" s="115">
        <v>0</v>
      </c>
      <c r="I1073" s="116">
        <v>76192</v>
      </c>
      <c r="J1073" s="117"/>
      <c r="K1073" s="1"/>
      <c r="L1073" s="1"/>
      <c r="M1073" s="1"/>
      <c r="N1073" s="1"/>
      <c r="O1073" s="1"/>
      <c r="P1073" s="1"/>
      <c r="Q1073" s="1"/>
      <c r="R1073" s="1"/>
      <c r="S1073" s="1"/>
    </row>
    <row r="1074" spans="1:19" x14ac:dyDescent="0.2">
      <c r="A1074" s="1"/>
      <c r="B1074" s="115">
        <v>1</v>
      </c>
      <c r="C1074" s="33" t="s">
        <v>447</v>
      </c>
      <c r="D1074" s="115">
        <v>1</v>
      </c>
      <c r="E1074" s="115">
        <v>1971</v>
      </c>
      <c r="F1074" s="115">
        <v>2</v>
      </c>
      <c r="G1074" s="115">
        <v>0</v>
      </c>
      <c r="H1074" s="115">
        <v>0</v>
      </c>
      <c r="I1074" s="116">
        <v>5887</v>
      </c>
      <c r="J1074" s="117"/>
      <c r="K1074" s="1"/>
      <c r="L1074" s="1"/>
      <c r="M1074" s="1"/>
      <c r="N1074" s="1"/>
      <c r="O1074" s="1"/>
      <c r="P1074" s="1"/>
      <c r="Q1074" s="1"/>
      <c r="R1074" s="1"/>
      <c r="S1074" s="1"/>
    </row>
    <row r="1075" spans="1:19" x14ac:dyDescent="0.2">
      <c r="A1075" s="1"/>
      <c r="B1075" s="115">
        <v>4</v>
      </c>
      <c r="C1075" s="33" t="s">
        <v>471</v>
      </c>
      <c r="D1075" s="115">
        <v>1</v>
      </c>
      <c r="E1075" s="115">
        <v>1971</v>
      </c>
      <c r="F1075" s="115">
        <v>1</v>
      </c>
      <c r="G1075" s="115">
        <v>0</v>
      </c>
      <c r="H1075" s="115">
        <v>0</v>
      </c>
      <c r="I1075" s="116">
        <v>79323</v>
      </c>
      <c r="J1075" s="117"/>
      <c r="K1075" s="1"/>
      <c r="L1075" s="1"/>
      <c r="M1075" s="1"/>
      <c r="N1075" s="1"/>
      <c r="O1075" s="1"/>
      <c r="P1075" s="1"/>
      <c r="Q1075" s="1"/>
      <c r="R1075" s="1"/>
      <c r="S1075" s="1"/>
    </row>
    <row r="1076" spans="1:19" x14ac:dyDescent="0.2">
      <c r="A1076" s="1"/>
      <c r="B1076" s="115">
        <v>6</v>
      </c>
      <c r="C1076" s="33" t="s">
        <v>449</v>
      </c>
      <c r="D1076" s="115">
        <v>1</v>
      </c>
      <c r="E1076" s="115">
        <v>1971</v>
      </c>
      <c r="F1076" s="115">
        <v>1</v>
      </c>
      <c r="G1076" s="115">
        <v>0</v>
      </c>
      <c r="H1076" s="115">
        <v>0</v>
      </c>
      <c r="I1076" s="116">
        <v>1853</v>
      </c>
      <c r="J1076" s="117"/>
      <c r="K1076" s="1"/>
      <c r="L1076" s="1"/>
      <c r="M1076" s="1"/>
      <c r="N1076" s="1"/>
      <c r="O1076" s="1"/>
      <c r="P1076" s="1"/>
      <c r="Q1076" s="1"/>
      <c r="R1076" s="1"/>
      <c r="S1076" s="1"/>
    </row>
    <row r="1077" spans="1:19" x14ac:dyDescent="0.2">
      <c r="A1077" s="1"/>
      <c r="B1077" s="115">
        <v>1</v>
      </c>
      <c r="C1077" s="33" t="s">
        <v>449</v>
      </c>
      <c r="D1077" s="115">
        <v>1</v>
      </c>
      <c r="E1077" s="115">
        <v>1971</v>
      </c>
      <c r="F1077" s="115">
        <v>1</v>
      </c>
      <c r="G1077" s="115">
        <v>0</v>
      </c>
      <c r="H1077" s="115">
        <v>0</v>
      </c>
      <c r="I1077" s="116">
        <v>1782</v>
      </c>
      <c r="J1077" s="117"/>
      <c r="K1077" s="1"/>
      <c r="L1077" s="1"/>
      <c r="M1077" s="1"/>
      <c r="N1077" s="1"/>
      <c r="O1077" s="1"/>
      <c r="P1077" s="1"/>
      <c r="Q1077" s="1"/>
      <c r="R1077" s="1"/>
      <c r="S1077" s="1"/>
    </row>
    <row r="1078" spans="1:19" x14ac:dyDescent="0.2">
      <c r="A1078" s="1"/>
      <c r="B1078" s="115">
        <v>2</v>
      </c>
      <c r="C1078" s="33" t="s">
        <v>449</v>
      </c>
      <c r="D1078" s="115">
        <v>1</v>
      </c>
      <c r="E1078" s="115">
        <v>1971</v>
      </c>
      <c r="F1078" s="115">
        <v>1</v>
      </c>
      <c r="G1078" s="115">
        <v>0</v>
      </c>
      <c r="H1078" s="115">
        <v>0</v>
      </c>
      <c r="I1078" s="116">
        <v>1788</v>
      </c>
      <c r="J1078" s="117"/>
      <c r="K1078" s="1"/>
      <c r="L1078" s="1"/>
      <c r="M1078" s="1"/>
      <c r="N1078" s="1"/>
      <c r="O1078" s="1"/>
      <c r="P1078" s="1"/>
      <c r="Q1078" s="1"/>
      <c r="R1078" s="1"/>
      <c r="S1078" s="1"/>
    </row>
    <row r="1079" spans="1:19" x14ac:dyDescent="0.2">
      <c r="A1079" s="1"/>
      <c r="B1079" s="115">
        <v>4</v>
      </c>
      <c r="C1079" s="33" t="s">
        <v>449</v>
      </c>
      <c r="D1079" s="115">
        <v>1</v>
      </c>
      <c r="E1079" s="115">
        <v>1971</v>
      </c>
      <c r="F1079" s="115">
        <v>1</v>
      </c>
      <c r="G1079" s="115">
        <v>0</v>
      </c>
      <c r="H1079" s="115">
        <v>0</v>
      </c>
      <c r="I1079" s="116">
        <v>1804</v>
      </c>
      <c r="J1079" s="117"/>
      <c r="K1079" s="1"/>
      <c r="L1079" s="1"/>
      <c r="M1079" s="1"/>
      <c r="N1079" s="1"/>
      <c r="O1079" s="1"/>
      <c r="P1079" s="1"/>
      <c r="Q1079" s="1"/>
      <c r="R1079" s="1"/>
      <c r="S1079" s="1"/>
    </row>
    <row r="1080" spans="1:19" x14ac:dyDescent="0.2">
      <c r="A1080" s="1"/>
      <c r="B1080" s="115">
        <v>3</v>
      </c>
      <c r="C1080" s="33" t="s">
        <v>449</v>
      </c>
      <c r="D1080" s="115">
        <v>1</v>
      </c>
      <c r="E1080" s="115">
        <v>1971</v>
      </c>
      <c r="F1080" s="115">
        <v>1</v>
      </c>
      <c r="G1080" s="115">
        <v>0</v>
      </c>
      <c r="H1080" s="115">
        <v>0</v>
      </c>
      <c r="I1080" s="116">
        <v>1654</v>
      </c>
      <c r="J1080" s="117"/>
      <c r="K1080" s="1"/>
      <c r="L1080" s="1"/>
      <c r="M1080" s="1"/>
      <c r="N1080" s="1"/>
      <c r="O1080" s="1"/>
      <c r="P1080" s="1"/>
      <c r="Q1080" s="1"/>
      <c r="R1080" s="1"/>
      <c r="S1080" s="1"/>
    </row>
    <row r="1081" spans="1:19" x14ac:dyDescent="0.2">
      <c r="A1081" s="1"/>
      <c r="B1081" s="115">
        <v>5</v>
      </c>
      <c r="C1081" s="33" t="s">
        <v>449</v>
      </c>
      <c r="D1081" s="115">
        <v>1</v>
      </c>
      <c r="E1081" s="115">
        <v>1971</v>
      </c>
      <c r="F1081" s="115">
        <v>1</v>
      </c>
      <c r="G1081" s="115">
        <v>0</v>
      </c>
      <c r="H1081" s="115">
        <v>0</v>
      </c>
      <c r="I1081" s="116">
        <v>1684</v>
      </c>
      <c r="J1081" s="117"/>
      <c r="K1081" s="1"/>
      <c r="L1081" s="1"/>
      <c r="M1081" s="1"/>
      <c r="N1081" s="1"/>
      <c r="O1081" s="1"/>
      <c r="P1081" s="1"/>
      <c r="Q1081" s="1"/>
      <c r="R1081" s="1"/>
      <c r="S1081" s="1"/>
    </row>
    <row r="1082" spans="1:19" x14ac:dyDescent="0.2">
      <c r="A1082" s="1"/>
      <c r="B1082" s="115">
        <v>3</v>
      </c>
      <c r="C1082" s="33" t="s">
        <v>471</v>
      </c>
      <c r="D1082" s="115">
        <v>2</v>
      </c>
      <c r="E1082" s="115">
        <v>1971</v>
      </c>
      <c r="F1082" s="115">
        <v>1</v>
      </c>
      <c r="G1082" s="115">
        <v>0</v>
      </c>
      <c r="H1082" s="115">
        <v>0</v>
      </c>
      <c r="I1082" s="116">
        <v>0</v>
      </c>
      <c r="J1082" s="117"/>
      <c r="K1082" s="1"/>
      <c r="L1082" s="1"/>
      <c r="M1082" s="1"/>
      <c r="N1082" s="1"/>
      <c r="O1082" s="1"/>
      <c r="P1082" s="1"/>
      <c r="Q1082" s="1"/>
      <c r="R1082" s="1"/>
      <c r="S1082" s="1"/>
    </row>
    <row r="1083" spans="1:19" x14ac:dyDescent="0.2">
      <c r="A1083" s="1"/>
      <c r="B1083" s="115">
        <v>4</v>
      </c>
      <c r="C1083" s="33" t="s">
        <v>491</v>
      </c>
      <c r="D1083" s="115">
        <v>2</v>
      </c>
      <c r="E1083" s="115">
        <v>1970</v>
      </c>
      <c r="F1083" s="115">
        <v>1</v>
      </c>
      <c r="G1083" s="115">
        <v>0</v>
      </c>
      <c r="H1083" s="115">
        <v>0</v>
      </c>
      <c r="I1083" s="116">
        <v>38875</v>
      </c>
      <c r="J1083" s="117"/>
      <c r="K1083" s="1"/>
      <c r="L1083" s="1"/>
      <c r="M1083" s="1"/>
      <c r="N1083" s="1"/>
      <c r="O1083" s="1"/>
      <c r="P1083" s="1"/>
      <c r="Q1083" s="1"/>
      <c r="R1083" s="1"/>
      <c r="S1083" s="1"/>
    </row>
    <row r="1084" spans="1:19" x14ac:dyDescent="0.2">
      <c r="A1084" s="1"/>
      <c r="B1084" s="115">
        <v>4</v>
      </c>
      <c r="C1084" s="33" t="s">
        <v>451</v>
      </c>
      <c r="D1084" s="115">
        <v>3</v>
      </c>
      <c r="E1084" s="115">
        <v>1970</v>
      </c>
      <c r="F1084" s="115">
        <v>1</v>
      </c>
      <c r="G1084" s="115">
        <v>0</v>
      </c>
      <c r="H1084" s="115">
        <v>0</v>
      </c>
      <c r="I1084" s="116">
        <v>81764</v>
      </c>
      <c r="J1084" s="117"/>
      <c r="K1084" s="1"/>
      <c r="L1084" s="1"/>
      <c r="M1084" s="1"/>
      <c r="N1084" s="1"/>
      <c r="O1084" s="1"/>
      <c r="P1084" s="1"/>
      <c r="Q1084" s="1"/>
      <c r="R1084" s="1"/>
      <c r="S1084" s="1"/>
    </row>
    <row r="1085" spans="1:19" x14ac:dyDescent="0.2">
      <c r="A1085" s="1"/>
      <c r="B1085" s="115">
        <v>2</v>
      </c>
      <c r="C1085" s="33" t="s">
        <v>451</v>
      </c>
      <c r="D1085" s="115">
        <v>3</v>
      </c>
      <c r="E1085" s="115">
        <v>1970</v>
      </c>
      <c r="F1085" s="115">
        <v>1</v>
      </c>
      <c r="G1085" s="115">
        <v>0</v>
      </c>
      <c r="H1085" s="115">
        <v>34</v>
      </c>
      <c r="I1085" s="116">
        <v>0</v>
      </c>
      <c r="J1085" s="117"/>
      <c r="K1085" s="1"/>
      <c r="L1085" s="1"/>
      <c r="M1085" s="1"/>
      <c r="N1085" s="1"/>
      <c r="O1085" s="1"/>
      <c r="P1085" s="1"/>
      <c r="Q1085" s="1"/>
      <c r="R1085" s="1"/>
      <c r="S1085" s="1"/>
    </row>
    <row r="1086" spans="1:19" x14ac:dyDescent="0.2">
      <c r="A1086" s="1"/>
      <c r="B1086" s="115">
        <v>5</v>
      </c>
      <c r="C1086" s="33" t="s">
        <v>471</v>
      </c>
      <c r="D1086" s="115">
        <v>3</v>
      </c>
      <c r="E1086" s="115">
        <v>1971</v>
      </c>
      <c r="F1086" s="115">
        <v>1</v>
      </c>
      <c r="G1086" s="115">
        <v>0</v>
      </c>
      <c r="H1086" s="115">
        <v>0</v>
      </c>
      <c r="I1086" s="116">
        <v>811</v>
      </c>
      <c r="J1086" s="117"/>
      <c r="K1086" s="1"/>
      <c r="L1086" s="1"/>
      <c r="M1086" s="1"/>
      <c r="N1086" s="1"/>
      <c r="O1086" s="1"/>
      <c r="P1086" s="1"/>
      <c r="Q1086" s="1"/>
      <c r="R1086" s="1"/>
      <c r="S1086" s="1"/>
    </row>
    <row r="1087" spans="1:19" x14ac:dyDescent="0.2">
      <c r="A1087" s="1"/>
      <c r="B1087" s="115">
        <v>3</v>
      </c>
      <c r="C1087" s="33" t="s">
        <v>461</v>
      </c>
      <c r="D1087" s="115">
        <v>1</v>
      </c>
      <c r="E1087" s="115">
        <v>1972</v>
      </c>
      <c r="F1087" s="115">
        <v>1</v>
      </c>
      <c r="G1087" s="115">
        <v>0</v>
      </c>
      <c r="H1087" s="115">
        <v>11</v>
      </c>
      <c r="I1087" s="116">
        <v>7649</v>
      </c>
      <c r="J1087" s="117"/>
      <c r="K1087" s="1"/>
      <c r="L1087" s="1"/>
      <c r="M1087" s="1"/>
      <c r="N1087" s="1"/>
      <c r="O1087" s="1"/>
      <c r="P1087" s="1"/>
      <c r="Q1087" s="1"/>
      <c r="R1087" s="1"/>
      <c r="S1087" s="1"/>
    </row>
    <row r="1088" spans="1:19" x14ac:dyDescent="0.2">
      <c r="A1088" s="1"/>
      <c r="B1088" s="115">
        <v>2</v>
      </c>
      <c r="C1088" s="33" t="s">
        <v>457</v>
      </c>
      <c r="D1088" s="115">
        <v>1</v>
      </c>
      <c r="E1088" s="115">
        <v>1973</v>
      </c>
      <c r="F1088" s="115">
        <v>17</v>
      </c>
      <c r="G1088" s="115">
        <v>0</v>
      </c>
      <c r="H1088" s="115">
        <v>0</v>
      </c>
      <c r="I1088" s="116">
        <v>84134</v>
      </c>
      <c r="J1088" s="117"/>
      <c r="K1088" s="1"/>
      <c r="L1088" s="1"/>
      <c r="M1088" s="1"/>
      <c r="N1088" s="1"/>
      <c r="O1088" s="1"/>
      <c r="P1088" s="1"/>
      <c r="Q1088" s="1"/>
      <c r="R1088" s="1"/>
      <c r="S1088" s="1"/>
    </row>
    <row r="1089" spans="1:19" x14ac:dyDescent="0.2">
      <c r="A1089" s="1"/>
      <c r="B1089" s="115">
        <v>1</v>
      </c>
      <c r="C1089" s="33" t="s">
        <v>449</v>
      </c>
      <c r="D1089" s="115">
        <v>3</v>
      </c>
      <c r="E1089" s="115">
        <v>1970</v>
      </c>
      <c r="F1089" s="115">
        <v>1</v>
      </c>
      <c r="G1089" s="115">
        <v>0</v>
      </c>
      <c r="H1089" s="115">
        <v>0</v>
      </c>
      <c r="I1089" s="116">
        <v>84150</v>
      </c>
      <c r="J1089" s="117"/>
      <c r="K1089" s="1"/>
      <c r="L1089" s="1"/>
      <c r="M1089" s="1"/>
      <c r="N1089" s="1"/>
      <c r="O1089" s="1"/>
      <c r="P1089" s="1"/>
      <c r="Q1089" s="1"/>
      <c r="R1089" s="1"/>
      <c r="S1089" s="1"/>
    </row>
    <row r="1090" spans="1:19" x14ac:dyDescent="0.2">
      <c r="A1090" s="1"/>
      <c r="B1090" s="115">
        <v>1</v>
      </c>
      <c r="C1090" s="33" t="s">
        <v>471</v>
      </c>
      <c r="D1090" s="115">
        <v>1</v>
      </c>
      <c r="E1090" s="115">
        <v>1973</v>
      </c>
      <c r="F1090" s="115">
        <v>1</v>
      </c>
      <c r="G1090" s="115">
        <v>0</v>
      </c>
      <c r="H1090" s="115">
        <v>0</v>
      </c>
      <c r="I1090" s="116">
        <v>39394</v>
      </c>
      <c r="J1090" s="117"/>
      <c r="K1090" s="1"/>
      <c r="L1090" s="1"/>
      <c r="M1090" s="1"/>
      <c r="N1090" s="1"/>
      <c r="O1090" s="1"/>
      <c r="P1090" s="1"/>
      <c r="Q1090" s="1"/>
      <c r="R1090" s="1"/>
      <c r="S1090" s="1"/>
    </row>
    <row r="1091" spans="1:19" x14ac:dyDescent="0.2">
      <c r="A1091" s="1"/>
      <c r="B1091" s="115">
        <v>2</v>
      </c>
      <c r="C1091" s="33" t="s">
        <v>457</v>
      </c>
      <c r="D1091" s="115">
        <v>1</v>
      </c>
      <c r="E1091" s="115">
        <v>1973</v>
      </c>
      <c r="F1091" s="115">
        <v>17</v>
      </c>
      <c r="G1091" s="115">
        <v>0</v>
      </c>
      <c r="H1091" s="115">
        <v>0</v>
      </c>
      <c r="I1091" s="116">
        <v>5226</v>
      </c>
      <c r="J1091" s="117"/>
      <c r="K1091" s="1"/>
      <c r="L1091" s="1"/>
      <c r="M1091" s="1"/>
      <c r="N1091" s="1"/>
      <c r="O1091" s="1"/>
      <c r="P1091" s="1"/>
      <c r="Q1091" s="1"/>
      <c r="R1091" s="1"/>
      <c r="S1091" s="1"/>
    </row>
    <row r="1092" spans="1:19" x14ac:dyDescent="0.2">
      <c r="A1092" s="1"/>
      <c r="B1092" s="115">
        <v>4</v>
      </c>
      <c r="C1092" s="33" t="s">
        <v>457</v>
      </c>
      <c r="D1092" s="115">
        <v>1</v>
      </c>
      <c r="E1092" s="115">
        <v>1973</v>
      </c>
      <c r="F1092" s="115">
        <v>17</v>
      </c>
      <c r="G1092" s="115">
        <v>0</v>
      </c>
      <c r="H1092" s="115">
        <v>0</v>
      </c>
      <c r="I1092" s="116">
        <v>4572</v>
      </c>
      <c r="J1092" s="117"/>
      <c r="K1092" s="1"/>
      <c r="L1092" s="1"/>
      <c r="M1092" s="1"/>
      <c r="N1092" s="1"/>
      <c r="O1092" s="1"/>
      <c r="P1092" s="1"/>
      <c r="Q1092" s="1"/>
      <c r="R1092" s="1"/>
      <c r="S1092" s="1"/>
    </row>
    <row r="1093" spans="1:19" x14ac:dyDescent="0.2">
      <c r="A1093" s="1"/>
      <c r="B1093" s="115">
        <v>3</v>
      </c>
      <c r="C1093" s="33" t="s">
        <v>457</v>
      </c>
      <c r="D1093" s="115">
        <v>1</v>
      </c>
      <c r="E1093" s="115">
        <v>1973</v>
      </c>
      <c r="F1093" s="115">
        <v>17</v>
      </c>
      <c r="G1093" s="115">
        <v>0</v>
      </c>
      <c r="H1093" s="115">
        <v>0</v>
      </c>
      <c r="I1093" s="116">
        <v>4473</v>
      </c>
      <c r="J1093" s="117"/>
      <c r="K1093" s="1"/>
      <c r="L1093" s="1"/>
      <c r="M1093" s="1"/>
      <c r="N1093" s="1"/>
      <c r="O1093" s="1"/>
      <c r="P1093" s="1"/>
      <c r="Q1093" s="1"/>
      <c r="R1093" s="1"/>
      <c r="S1093" s="1"/>
    </row>
    <row r="1094" spans="1:19" x14ac:dyDescent="0.2">
      <c r="A1094" s="1"/>
      <c r="B1094" s="115">
        <v>5</v>
      </c>
      <c r="C1094" s="33" t="s">
        <v>457</v>
      </c>
      <c r="D1094" s="115">
        <v>1</v>
      </c>
      <c r="E1094" s="115">
        <v>1973</v>
      </c>
      <c r="F1094" s="115">
        <v>17</v>
      </c>
      <c r="G1094" s="115">
        <v>0</v>
      </c>
      <c r="H1094" s="115">
        <v>0</v>
      </c>
      <c r="I1094" s="116">
        <v>4767</v>
      </c>
      <c r="J1094" s="117"/>
      <c r="K1094" s="1"/>
      <c r="L1094" s="1"/>
      <c r="M1094" s="1"/>
      <c r="N1094" s="1"/>
      <c r="O1094" s="1"/>
      <c r="P1094" s="1"/>
      <c r="Q1094" s="1"/>
      <c r="R1094" s="1"/>
      <c r="S1094" s="1"/>
    </row>
    <row r="1095" spans="1:19" x14ac:dyDescent="0.2">
      <c r="A1095" s="1"/>
      <c r="B1095" s="115">
        <v>6</v>
      </c>
      <c r="C1095" s="33" t="s">
        <v>461</v>
      </c>
      <c r="D1095" s="115">
        <v>1</v>
      </c>
      <c r="E1095" s="115">
        <v>1961</v>
      </c>
      <c r="F1095" s="115">
        <v>1</v>
      </c>
      <c r="G1095" s="115">
        <v>0</v>
      </c>
      <c r="H1095" s="115">
        <v>0</v>
      </c>
      <c r="I1095" s="116">
        <v>1843</v>
      </c>
      <c r="J1095" s="117"/>
      <c r="K1095" s="1"/>
      <c r="L1095" s="1"/>
      <c r="M1095" s="1"/>
      <c r="N1095" s="1"/>
      <c r="O1095" s="1"/>
      <c r="P1095" s="1"/>
      <c r="Q1095" s="1"/>
      <c r="R1095" s="1"/>
      <c r="S1095" s="1"/>
    </row>
    <row r="1096" spans="1:19" x14ac:dyDescent="0.2">
      <c r="A1096" s="1"/>
      <c r="B1096" s="115">
        <v>1</v>
      </c>
      <c r="C1096" s="33" t="s">
        <v>461</v>
      </c>
      <c r="D1096" s="115">
        <v>1</v>
      </c>
      <c r="E1096" s="115">
        <v>1961</v>
      </c>
      <c r="F1096" s="115">
        <v>1</v>
      </c>
      <c r="G1096" s="115">
        <v>0</v>
      </c>
      <c r="H1096" s="115">
        <v>0</v>
      </c>
      <c r="I1096" s="116">
        <v>1741</v>
      </c>
      <c r="J1096" s="117"/>
      <c r="K1096" s="1"/>
      <c r="L1096" s="1"/>
      <c r="M1096" s="1"/>
      <c r="N1096" s="1"/>
      <c r="O1096" s="1"/>
      <c r="P1096" s="1"/>
      <c r="Q1096" s="1"/>
      <c r="R1096" s="1"/>
      <c r="S1096" s="1"/>
    </row>
    <row r="1097" spans="1:19" x14ac:dyDescent="0.2">
      <c r="A1097" s="1"/>
      <c r="B1097" s="115">
        <v>2</v>
      </c>
      <c r="C1097" s="33" t="s">
        <v>461</v>
      </c>
      <c r="D1097" s="115">
        <v>1</v>
      </c>
      <c r="E1097" s="115">
        <v>1961</v>
      </c>
      <c r="F1097" s="115">
        <v>1</v>
      </c>
      <c r="G1097" s="115">
        <v>0</v>
      </c>
      <c r="H1097" s="115">
        <v>0</v>
      </c>
      <c r="I1097" s="116">
        <v>1736</v>
      </c>
      <c r="J1097" s="117"/>
      <c r="K1097" s="1"/>
      <c r="L1097" s="1"/>
      <c r="M1097" s="1"/>
      <c r="N1097" s="1"/>
      <c r="O1097" s="1"/>
      <c r="P1097" s="1"/>
      <c r="Q1097" s="1"/>
      <c r="R1097" s="1"/>
      <c r="S1097" s="1"/>
    </row>
    <row r="1098" spans="1:19" x14ac:dyDescent="0.2">
      <c r="A1098" s="1"/>
      <c r="B1098" s="115">
        <v>4</v>
      </c>
      <c r="C1098" s="33" t="s">
        <v>461</v>
      </c>
      <c r="D1098" s="115">
        <v>1</v>
      </c>
      <c r="E1098" s="115">
        <v>1961</v>
      </c>
      <c r="F1098" s="115">
        <v>1</v>
      </c>
      <c r="G1098" s="115">
        <v>0</v>
      </c>
      <c r="H1098" s="115">
        <v>0</v>
      </c>
      <c r="I1098" s="116">
        <v>1878</v>
      </c>
      <c r="J1098" s="117"/>
      <c r="K1098" s="1"/>
      <c r="L1098" s="1"/>
      <c r="M1098" s="1"/>
      <c r="N1098" s="1"/>
      <c r="O1098" s="1"/>
      <c r="P1098" s="1"/>
      <c r="Q1098" s="1"/>
      <c r="R1098" s="1"/>
      <c r="S1098" s="1"/>
    </row>
    <row r="1099" spans="1:19" x14ac:dyDescent="0.2">
      <c r="A1099" s="1"/>
      <c r="B1099" s="115">
        <v>3</v>
      </c>
      <c r="C1099" s="33" t="s">
        <v>461</v>
      </c>
      <c r="D1099" s="115">
        <v>1</v>
      </c>
      <c r="E1099" s="115">
        <v>1961</v>
      </c>
      <c r="F1099" s="115">
        <v>1</v>
      </c>
      <c r="G1099" s="115">
        <v>0</v>
      </c>
      <c r="H1099" s="115">
        <v>0</v>
      </c>
      <c r="I1099" s="116">
        <v>1621</v>
      </c>
      <c r="J1099" s="117"/>
      <c r="K1099" s="1"/>
      <c r="L1099" s="1"/>
      <c r="M1099" s="1"/>
      <c r="N1099" s="1"/>
      <c r="O1099" s="1"/>
      <c r="P1099" s="1"/>
      <c r="Q1099" s="1"/>
      <c r="R1099" s="1"/>
      <c r="S1099" s="1"/>
    </row>
    <row r="1100" spans="1:19" x14ac:dyDescent="0.2">
      <c r="A1100" s="1"/>
      <c r="B1100" s="115">
        <v>5</v>
      </c>
      <c r="C1100" s="33" t="s">
        <v>461</v>
      </c>
      <c r="D1100" s="115">
        <v>1</v>
      </c>
      <c r="E1100" s="115">
        <v>1961</v>
      </c>
      <c r="F1100" s="115">
        <v>1</v>
      </c>
      <c r="G1100" s="115">
        <v>0</v>
      </c>
      <c r="H1100" s="115">
        <v>0</v>
      </c>
      <c r="I1100" s="116">
        <v>1864</v>
      </c>
      <c r="J1100" s="117"/>
      <c r="K1100" s="1"/>
      <c r="L1100" s="1"/>
      <c r="M1100" s="1"/>
      <c r="N1100" s="1"/>
      <c r="O1100" s="1"/>
      <c r="P1100" s="1"/>
      <c r="Q1100" s="1"/>
      <c r="R1100" s="1"/>
      <c r="S1100" s="1"/>
    </row>
    <row r="1101" spans="1:19" x14ac:dyDescent="0.2">
      <c r="A1101" s="1"/>
      <c r="B1101" s="115">
        <v>3</v>
      </c>
      <c r="C1101" s="33" t="s">
        <v>463</v>
      </c>
      <c r="D1101" s="115">
        <v>3</v>
      </c>
      <c r="E1101" s="115">
        <v>1961</v>
      </c>
      <c r="F1101" s="115">
        <v>1</v>
      </c>
      <c r="G1101" s="115">
        <v>0</v>
      </c>
      <c r="H1101" s="115">
        <v>26</v>
      </c>
      <c r="I1101" s="116">
        <v>8660</v>
      </c>
      <c r="J1101" s="117"/>
      <c r="K1101" s="1"/>
      <c r="L1101" s="1"/>
      <c r="M1101" s="1"/>
      <c r="N1101" s="1"/>
      <c r="O1101" s="1"/>
      <c r="P1101" s="1"/>
      <c r="Q1101" s="1"/>
      <c r="R1101" s="1"/>
      <c r="S1101" s="1"/>
    </row>
    <row r="1102" spans="1:19" x14ac:dyDescent="0.2">
      <c r="A1102" s="1"/>
      <c r="B1102" s="115">
        <v>4</v>
      </c>
      <c r="C1102" s="33" t="s">
        <v>471</v>
      </c>
      <c r="D1102" s="115">
        <v>4</v>
      </c>
      <c r="E1102" s="115">
        <v>1961</v>
      </c>
      <c r="F1102" s="115">
        <v>1</v>
      </c>
      <c r="G1102" s="115">
        <v>0</v>
      </c>
      <c r="H1102" s="115">
        <v>0</v>
      </c>
      <c r="I1102" s="116">
        <v>8037</v>
      </c>
      <c r="J1102" s="117"/>
      <c r="K1102" s="1"/>
      <c r="L1102" s="1"/>
      <c r="M1102" s="1"/>
      <c r="N1102" s="1"/>
      <c r="O1102" s="1"/>
      <c r="P1102" s="1"/>
      <c r="Q1102" s="1"/>
      <c r="R1102" s="1"/>
      <c r="S1102" s="1"/>
    </row>
    <row r="1103" spans="1:19" x14ac:dyDescent="0.2">
      <c r="A1103" s="1"/>
      <c r="B1103" s="115">
        <v>4</v>
      </c>
      <c r="C1103" s="33" t="s">
        <v>471</v>
      </c>
      <c r="D1103" s="115">
        <v>2</v>
      </c>
      <c r="E1103" s="115">
        <v>1964</v>
      </c>
      <c r="F1103" s="115">
        <v>1</v>
      </c>
      <c r="G1103" s="115">
        <v>0</v>
      </c>
      <c r="H1103" s="115">
        <v>0</v>
      </c>
      <c r="I1103" s="116">
        <v>844</v>
      </c>
      <c r="J1103" s="117"/>
      <c r="K1103" s="1"/>
      <c r="L1103" s="1"/>
      <c r="M1103" s="1"/>
      <c r="N1103" s="1"/>
      <c r="O1103" s="1"/>
      <c r="P1103" s="1"/>
      <c r="Q1103" s="1"/>
      <c r="R1103" s="1"/>
      <c r="S1103" s="1"/>
    </row>
    <row r="1104" spans="1:19" x14ac:dyDescent="0.2">
      <c r="A1104" s="1"/>
      <c r="B1104" s="115">
        <v>5</v>
      </c>
      <c r="C1104" s="33" t="s">
        <v>471</v>
      </c>
      <c r="D1104" s="115">
        <v>2</v>
      </c>
      <c r="E1104" s="115">
        <v>1964</v>
      </c>
      <c r="F1104" s="115">
        <v>1</v>
      </c>
      <c r="G1104" s="115">
        <v>0</v>
      </c>
      <c r="H1104" s="115">
        <v>0</v>
      </c>
      <c r="I1104" s="116">
        <v>8389</v>
      </c>
      <c r="J1104" s="117"/>
      <c r="K1104" s="1"/>
      <c r="L1104" s="1"/>
      <c r="M1104" s="1"/>
      <c r="N1104" s="1"/>
      <c r="O1104" s="1"/>
      <c r="P1104" s="1"/>
      <c r="Q1104" s="1"/>
      <c r="R1104" s="1"/>
      <c r="S1104" s="1"/>
    </row>
    <row r="1105" spans="1:19" x14ac:dyDescent="0.2">
      <c r="A1105" s="1"/>
      <c r="B1105" s="115">
        <v>3</v>
      </c>
      <c r="C1105" s="33" t="s">
        <v>461</v>
      </c>
      <c r="D1105" s="115">
        <v>1</v>
      </c>
      <c r="E1105" s="115">
        <v>1965</v>
      </c>
      <c r="F1105" s="115">
        <v>1</v>
      </c>
      <c r="G1105" s="115">
        <v>0</v>
      </c>
      <c r="H1105" s="115">
        <v>61</v>
      </c>
      <c r="I1105" s="116">
        <v>8099</v>
      </c>
      <c r="J1105" s="117"/>
      <c r="K1105" s="1"/>
      <c r="L1105" s="1"/>
      <c r="M1105" s="1"/>
      <c r="N1105" s="1"/>
      <c r="O1105" s="1"/>
      <c r="P1105" s="1"/>
      <c r="Q1105" s="1"/>
      <c r="R1105" s="1"/>
      <c r="S1105" s="1"/>
    </row>
    <row r="1106" spans="1:19" x14ac:dyDescent="0.2">
      <c r="A1106" s="1"/>
      <c r="B1106" s="115">
        <v>2</v>
      </c>
      <c r="C1106" s="33" t="s">
        <v>468</v>
      </c>
      <c r="D1106" s="115">
        <v>2</v>
      </c>
      <c r="E1106" s="115">
        <v>1973</v>
      </c>
      <c r="F1106" s="115">
        <v>1</v>
      </c>
      <c r="G1106" s="115">
        <v>0</v>
      </c>
      <c r="H1106" s="115">
        <v>2</v>
      </c>
      <c r="I1106" s="116">
        <v>5217</v>
      </c>
      <c r="J1106" s="117"/>
      <c r="K1106" s="1"/>
      <c r="L1106" s="1"/>
      <c r="M1106" s="1"/>
      <c r="N1106" s="1"/>
      <c r="O1106" s="1"/>
      <c r="P1106" s="1"/>
      <c r="Q1106" s="1"/>
      <c r="R1106" s="1"/>
      <c r="S1106" s="1"/>
    </row>
    <row r="1107" spans="1:19" x14ac:dyDescent="0.2">
      <c r="A1107" s="1"/>
      <c r="B1107" s="115">
        <v>4</v>
      </c>
      <c r="C1107" s="33" t="s">
        <v>471</v>
      </c>
      <c r="D1107" s="115">
        <v>2</v>
      </c>
      <c r="E1107" s="115">
        <v>1973</v>
      </c>
      <c r="F1107" s="115">
        <v>1</v>
      </c>
      <c r="G1107" s="115">
        <v>0</v>
      </c>
      <c r="H1107" s="115">
        <v>0</v>
      </c>
      <c r="I1107" s="116">
        <v>36469</v>
      </c>
      <c r="J1107" s="117"/>
      <c r="K1107" s="1"/>
      <c r="L1107" s="1"/>
      <c r="M1107" s="1"/>
      <c r="N1107" s="1"/>
      <c r="O1107" s="1"/>
      <c r="P1107" s="1"/>
      <c r="Q1107" s="1"/>
      <c r="R1107" s="1"/>
      <c r="S1107" s="1"/>
    </row>
    <row r="1108" spans="1:19" x14ac:dyDescent="0.2">
      <c r="A1108" s="1"/>
      <c r="B1108" s="115">
        <v>1</v>
      </c>
      <c r="C1108" s="33" t="s">
        <v>471</v>
      </c>
      <c r="D1108" s="115">
        <v>2</v>
      </c>
      <c r="E1108" s="115">
        <v>1973</v>
      </c>
      <c r="F1108" s="115">
        <v>1</v>
      </c>
      <c r="G1108" s="115">
        <v>0</v>
      </c>
      <c r="H1108" s="115">
        <v>0</v>
      </c>
      <c r="I1108" s="116">
        <v>42060</v>
      </c>
      <c r="J1108" s="117"/>
      <c r="K1108" s="1"/>
      <c r="L1108" s="1"/>
      <c r="M1108" s="1"/>
      <c r="N1108" s="1"/>
      <c r="O1108" s="1"/>
      <c r="P1108" s="1"/>
      <c r="Q1108" s="1"/>
      <c r="R1108" s="1"/>
      <c r="S1108" s="1"/>
    </row>
    <row r="1109" spans="1:19" x14ac:dyDescent="0.2">
      <c r="A1109" s="1"/>
      <c r="B1109" s="115">
        <v>1</v>
      </c>
      <c r="C1109" s="33" t="s">
        <v>471</v>
      </c>
      <c r="D1109" s="115">
        <v>2</v>
      </c>
      <c r="E1109" s="115">
        <v>1973</v>
      </c>
      <c r="F1109" s="115">
        <v>1</v>
      </c>
      <c r="G1109" s="115">
        <v>0</v>
      </c>
      <c r="H1109" s="115">
        <v>0</v>
      </c>
      <c r="I1109" s="116">
        <v>7226</v>
      </c>
      <c r="J1109" s="117"/>
      <c r="K1109" s="1"/>
      <c r="L1109" s="1"/>
      <c r="M1109" s="1"/>
      <c r="N1109" s="1"/>
      <c r="O1109" s="1"/>
      <c r="P1109" s="1"/>
      <c r="Q1109" s="1"/>
      <c r="R1109" s="1"/>
      <c r="S1109" s="1"/>
    </row>
    <row r="1110" spans="1:19" x14ac:dyDescent="0.2">
      <c r="A1110" s="1"/>
      <c r="B1110" s="115">
        <v>6</v>
      </c>
      <c r="C1110" s="33" t="s">
        <v>482</v>
      </c>
      <c r="D1110" s="115">
        <v>2</v>
      </c>
      <c r="E1110" s="115">
        <v>1973</v>
      </c>
      <c r="F1110" s="115">
        <v>2</v>
      </c>
      <c r="G1110" s="115">
        <v>0</v>
      </c>
      <c r="H1110" s="115">
        <v>1</v>
      </c>
      <c r="I1110" s="116">
        <v>2693</v>
      </c>
      <c r="J1110" s="117"/>
      <c r="K1110" s="1"/>
      <c r="L1110" s="1"/>
      <c r="M1110" s="1"/>
      <c r="N1110" s="1"/>
      <c r="O1110" s="1"/>
      <c r="P1110" s="1"/>
      <c r="Q1110" s="1"/>
      <c r="R1110" s="1"/>
      <c r="S1110" s="1"/>
    </row>
    <row r="1111" spans="1:19" x14ac:dyDescent="0.2">
      <c r="A1111" s="1"/>
      <c r="B1111" s="115">
        <v>1</v>
      </c>
      <c r="C1111" s="33" t="s">
        <v>482</v>
      </c>
      <c r="D1111" s="115">
        <v>2</v>
      </c>
      <c r="E1111" s="115">
        <v>1973</v>
      </c>
      <c r="F1111" s="115">
        <v>2</v>
      </c>
      <c r="G1111" s="115">
        <v>0</v>
      </c>
      <c r="H1111" s="115">
        <v>1</v>
      </c>
      <c r="I1111" s="116">
        <v>2659</v>
      </c>
      <c r="J1111" s="117"/>
      <c r="K1111" s="1"/>
      <c r="L1111" s="1"/>
      <c r="M1111" s="1"/>
      <c r="N1111" s="1"/>
      <c r="O1111" s="1"/>
      <c r="P1111" s="1"/>
      <c r="Q1111" s="1"/>
      <c r="R1111" s="1"/>
      <c r="S1111" s="1"/>
    </row>
    <row r="1112" spans="1:19" x14ac:dyDescent="0.2">
      <c r="A1112" s="1"/>
      <c r="B1112" s="115">
        <v>4</v>
      </c>
      <c r="C1112" s="33" t="s">
        <v>471</v>
      </c>
      <c r="D1112" s="115">
        <v>1</v>
      </c>
      <c r="E1112" s="115">
        <v>1961</v>
      </c>
      <c r="F1112" s="115">
        <v>1</v>
      </c>
      <c r="G1112" s="115">
        <v>0</v>
      </c>
      <c r="H1112" s="115">
        <v>0</v>
      </c>
      <c r="I1112" s="116">
        <v>738</v>
      </c>
      <c r="J1112" s="117"/>
      <c r="K1112" s="1"/>
      <c r="L1112" s="1"/>
      <c r="M1112" s="1"/>
      <c r="N1112" s="1"/>
      <c r="O1112" s="1"/>
      <c r="P1112" s="1"/>
      <c r="Q1112" s="1"/>
      <c r="R1112" s="1"/>
      <c r="S1112" s="1"/>
    </row>
    <row r="1113" spans="1:19" x14ac:dyDescent="0.2">
      <c r="A1113" s="1"/>
      <c r="B1113" s="115">
        <v>6</v>
      </c>
      <c r="C1113" s="33" t="s">
        <v>469</v>
      </c>
      <c r="D1113" s="115">
        <v>2</v>
      </c>
      <c r="E1113" s="115">
        <v>1973</v>
      </c>
      <c r="F1113" s="115">
        <v>7</v>
      </c>
      <c r="G1113" s="115">
        <v>0</v>
      </c>
      <c r="H1113" s="115">
        <v>0</v>
      </c>
      <c r="I1113" s="116">
        <v>2538</v>
      </c>
      <c r="J1113" s="117"/>
      <c r="K1113" s="1"/>
      <c r="L1113" s="1"/>
      <c r="M1113" s="1"/>
      <c r="N1113" s="1"/>
      <c r="O1113" s="1"/>
      <c r="P1113" s="1"/>
      <c r="Q1113" s="1"/>
      <c r="R1113" s="1"/>
      <c r="S1113" s="1"/>
    </row>
    <row r="1114" spans="1:19" x14ac:dyDescent="0.2">
      <c r="A1114" s="1"/>
      <c r="B1114" s="115">
        <v>1</v>
      </c>
      <c r="C1114" s="33" t="s">
        <v>469</v>
      </c>
      <c r="D1114" s="115">
        <v>2</v>
      </c>
      <c r="E1114" s="115">
        <v>1973</v>
      </c>
      <c r="F1114" s="115">
        <v>7</v>
      </c>
      <c r="G1114" s="115">
        <v>0</v>
      </c>
      <c r="H1114" s="115">
        <v>0</v>
      </c>
      <c r="I1114" s="116">
        <v>2531</v>
      </c>
      <c r="J1114" s="117"/>
      <c r="K1114" s="1"/>
      <c r="L1114" s="1"/>
      <c r="M1114" s="1"/>
      <c r="N1114" s="1"/>
      <c r="O1114" s="1"/>
      <c r="P1114" s="1"/>
      <c r="Q1114" s="1"/>
      <c r="R1114" s="1"/>
      <c r="S1114" s="1"/>
    </row>
    <row r="1115" spans="1:19" x14ac:dyDescent="0.2">
      <c r="A1115" s="1"/>
      <c r="B1115" s="115">
        <v>3</v>
      </c>
      <c r="C1115" s="33" t="s">
        <v>469</v>
      </c>
      <c r="D1115" s="115">
        <v>2</v>
      </c>
      <c r="E1115" s="115">
        <v>1973</v>
      </c>
      <c r="F1115" s="115">
        <v>7</v>
      </c>
      <c r="G1115" s="115">
        <v>0</v>
      </c>
      <c r="H1115" s="115">
        <v>0</v>
      </c>
      <c r="I1115" s="116">
        <v>2950</v>
      </c>
      <c r="J1115" s="117"/>
      <c r="K1115" s="1"/>
      <c r="L1115" s="1"/>
      <c r="M1115" s="1"/>
      <c r="N1115" s="1"/>
      <c r="O1115" s="1"/>
      <c r="P1115" s="1"/>
      <c r="Q1115" s="1"/>
      <c r="R1115" s="1"/>
      <c r="S1115" s="1"/>
    </row>
    <row r="1116" spans="1:19" x14ac:dyDescent="0.2">
      <c r="A1116" s="1"/>
      <c r="B1116" s="115">
        <v>5</v>
      </c>
      <c r="C1116" s="33" t="s">
        <v>469</v>
      </c>
      <c r="D1116" s="115">
        <v>2</v>
      </c>
      <c r="E1116" s="115">
        <v>1973</v>
      </c>
      <c r="F1116" s="115">
        <v>7</v>
      </c>
      <c r="G1116" s="115">
        <v>0</v>
      </c>
      <c r="H1116" s="115">
        <v>0</v>
      </c>
      <c r="I1116" s="116">
        <v>2878</v>
      </c>
      <c r="J1116" s="117"/>
      <c r="K1116" s="1"/>
      <c r="L1116" s="1"/>
      <c r="M1116" s="1"/>
      <c r="N1116" s="1"/>
      <c r="O1116" s="1"/>
      <c r="P1116" s="1"/>
      <c r="Q1116" s="1"/>
      <c r="R1116" s="1"/>
      <c r="S1116" s="1"/>
    </row>
    <row r="1117" spans="1:19" x14ac:dyDescent="0.2">
      <c r="A1117" s="1"/>
      <c r="B1117" s="115">
        <v>6</v>
      </c>
      <c r="C1117" s="33" t="s">
        <v>463</v>
      </c>
      <c r="D1117" s="115">
        <v>1</v>
      </c>
      <c r="E1117" s="115">
        <v>1975</v>
      </c>
      <c r="F1117" s="115">
        <v>1</v>
      </c>
      <c r="G1117" s="115">
        <v>0</v>
      </c>
      <c r="H1117" s="115">
        <v>0</v>
      </c>
      <c r="I1117" s="116">
        <v>1875</v>
      </c>
      <c r="J1117" s="117"/>
      <c r="K1117" s="1"/>
      <c r="L1117" s="1"/>
      <c r="M1117" s="1"/>
      <c r="N1117" s="1"/>
      <c r="O1117" s="1"/>
      <c r="P1117" s="1"/>
      <c r="Q1117" s="1"/>
      <c r="R1117" s="1"/>
      <c r="S1117" s="1"/>
    </row>
    <row r="1118" spans="1:19" x14ac:dyDescent="0.2">
      <c r="A1118" s="1"/>
      <c r="B1118" s="115">
        <v>1</v>
      </c>
      <c r="C1118" s="33" t="s">
        <v>463</v>
      </c>
      <c r="D1118" s="115">
        <v>1</v>
      </c>
      <c r="E1118" s="115">
        <v>1975</v>
      </c>
      <c r="F1118" s="115">
        <v>1</v>
      </c>
      <c r="G1118" s="115">
        <v>0</v>
      </c>
      <c r="H1118" s="115">
        <v>0</v>
      </c>
      <c r="I1118" s="116">
        <v>1760</v>
      </c>
      <c r="J1118" s="117"/>
      <c r="K1118" s="1"/>
      <c r="L1118" s="1"/>
      <c r="M1118" s="1"/>
      <c r="N1118" s="1"/>
      <c r="O1118" s="1"/>
      <c r="P1118" s="1"/>
      <c r="Q1118" s="1"/>
      <c r="R1118" s="1"/>
      <c r="S1118" s="1"/>
    </row>
    <row r="1119" spans="1:19" x14ac:dyDescent="0.2">
      <c r="A1119" s="1"/>
      <c r="B1119" s="115">
        <v>2</v>
      </c>
      <c r="C1119" s="33" t="s">
        <v>463</v>
      </c>
      <c r="D1119" s="115">
        <v>1</v>
      </c>
      <c r="E1119" s="115">
        <v>1975</v>
      </c>
      <c r="F1119" s="115">
        <v>1</v>
      </c>
      <c r="G1119" s="115">
        <v>0</v>
      </c>
      <c r="H1119" s="115">
        <v>0</v>
      </c>
      <c r="I1119" s="116">
        <v>1823</v>
      </c>
      <c r="J1119" s="117"/>
      <c r="K1119" s="1"/>
      <c r="L1119" s="1"/>
      <c r="M1119" s="1"/>
      <c r="N1119" s="1"/>
      <c r="O1119" s="1"/>
      <c r="P1119" s="1"/>
      <c r="Q1119" s="1"/>
      <c r="R1119" s="1"/>
      <c r="S1119" s="1"/>
    </row>
    <row r="1120" spans="1:19" x14ac:dyDescent="0.2">
      <c r="A1120" s="1"/>
      <c r="B1120" s="115">
        <v>4</v>
      </c>
      <c r="C1120" s="33" t="s">
        <v>463</v>
      </c>
      <c r="D1120" s="115">
        <v>1</v>
      </c>
      <c r="E1120" s="115">
        <v>1975</v>
      </c>
      <c r="F1120" s="115">
        <v>1</v>
      </c>
      <c r="G1120" s="115">
        <v>0</v>
      </c>
      <c r="H1120" s="115">
        <v>0</v>
      </c>
      <c r="I1120" s="116">
        <v>1858</v>
      </c>
      <c r="J1120" s="117"/>
      <c r="K1120" s="1"/>
      <c r="L1120" s="1"/>
      <c r="M1120" s="1"/>
      <c r="N1120" s="1"/>
      <c r="O1120" s="1"/>
      <c r="P1120" s="1"/>
      <c r="Q1120" s="1"/>
      <c r="R1120" s="1"/>
      <c r="S1120" s="1"/>
    </row>
    <row r="1121" spans="1:19" x14ac:dyDescent="0.2">
      <c r="A1121" s="1"/>
      <c r="B1121" s="115">
        <v>3</v>
      </c>
      <c r="C1121" s="33" t="s">
        <v>463</v>
      </c>
      <c r="D1121" s="115">
        <v>1</v>
      </c>
      <c r="E1121" s="115">
        <v>1975</v>
      </c>
      <c r="F1121" s="115">
        <v>1</v>
      </c>
      <c r="G1121" s="115">
        <v>0</v>
      </c>
      <c r="H1121" s="115">
        <v>0</v>
      </c>
      <c r="I1121" s="116">
        <v>1834</v>
      </c>
      <c r="J1121" s="117"/>
      <c r="K1121" s="1"/>
      <c r="L1121" s="1"/>
      <c r="M1121" s="1"/>
      <c r="N1121" s="1"/>
      <c r="O1121" s="1"/>
      <c r="P1121" s="1"/>
      <c r="Q1121" s="1"/>
      <c r="R1121" s="1"/>
      <c r="S1121" s="1"/>
    </row>
    <row r="1122" spans="1:19" x14ac:dyDescent="0.2">
      <c r="A1122" s="1"/>
      <c r="B1122" s="115">
        <v>5</v>
      </c>
      <c r="C1122" s="33" t="s">
        <v>463</v>
      </c>
      <c r="D1122" s="115">
        <v>1</v>
      </c>
      <c r="E1122" s="115">
        <v>1975</v>
      </c>
      <c r="F1122" s="115">
        <v>1</v>
      </c>
      <c r="G1122" s="115">
        <v>0</v>
      </c>
      <c r="H1122" s="115">
        <v>0</v>
      </c>
      <c r="I1122" s="116">
        <v>1745</v>
      </c>
      <c r="J1122" s="117"/>
      <c r="K1122" s="1"/>
      <c r="L1122" s="1"/>
      <c r="M1122" s="1"/>
      <c r="N1122" s="1"/>
      <c r="O1122" s="1"/>
      <c r="P1122" s="1"/>
      <c r="Q1122" s="1"/>
      <c r="R1122" s="1"/>
      <c r="S1122" s="1"/>
    </row>
    <row r="1123" spans="1:19" x14ac:dyDescent="0.2">
      <c r="A1123" s="1"/>
      <c r="B1123" s="115">
        <v>4</v>
      </c>
      <c r="C1123" s="33" t="s">
        <v>469</v>
      </c>
      <c r="D1123" s="115">
        <v>2</v>
      </c>
      <c r="E1123" s="115">
        <v>1973</v>
      </c>
      <c r="F1123" s="115">
        <v>18</v>
      </c>
      <c r="G1123" s="115">
        <v>0</v>
      </c>
      <c r="H1123" s="115">
        <v>0</v>
      </c>
      <c r="I1123" s="116">
        <v>27168</v>
      </c>
      <c r="J1123" s="117"/>
      <c r="K1123" s="1"/>
      <c r="L1123" s="1"/>
      <c r="M1123" s="1"/>
      <c r="N1123" s="1"/>
      <c r="O1123" s="1"/>
      <c r="P1123" s="1"/>
      <c r="Q1123" s="1"/>
      <c r="R1123" s="1"/>
      <c r="S1123" s="1"/>
    </row>
    <row r="1124" spans="1:19" x14ac:dyDescent="0.2">
      <c r="A1124" s="1"/>
      <c r="B1124" s="115">
        <v>3</v>
      </c>
      <c r="C1124" s="33" t="s">
        <v>469</v>
      </c>
      <c r="D1124" s="115">
        <v>2</v>
      </c>
      <c r="E1124" s="115">
        <v>1973</v>
      </c>
      <c r="F1124" s="115">
        <v>18</v>
      </c>
      <c r="G1124" s="115">
        <v>0</v>
      </c>
      <c r="H1124" s="115">
        <v>0</v>
      </c>
      <c r="I1124" s="116">
        <v>29408</v>
      </c>
      <c r="J1124" s="117"/>
      <c r="K1124" s="1"/>
      <c r="L1124" s="1"/>
      <c r="M1124" s="1"/>
      <c r="N1124" s="1"/>
      <c r="O1124" s="1"/>
      <c r="P1124" s="1"/>
      <c r="Q1124" s="1"/>
      <c r="R1124" s="1"/>
      <c r="S1124" s="1"/>
    </row>
    <row r="1125" spans="1:19" x14ac:dyDescent="0.2">
      <c r="A1125" s="1"/>
      <c r="B1125" s="115">
        <v>5</v>
      </c>
      <c r="C1125" s="33" t="s">
        <v>469</v>
      </c>
      <c r="D1125" s="115">
        <v>2</v>
      </c>
      <c r="E1125" s="115">
        <v>1973</v>
      </c>
      <c r="F1125" s="115">
        <v>18</v>
      </c>
      <c r="G1125" s="115">
        <v>0</v>
      </c>
      <c r="H1125" s="115">
        <v>0</v>
      </c>
      <c r="I1125" s="116">
        <v>26389</v>
      </c>
      <c r="J1125" s="117"/>
      <c r="K1125" s="1"/>
      <c r="L1125" s="1"/>
      <c r="M1125" s="1"/>
      <c r="N1125" s="1"/>
      <c r="O1125" s="1"/>
      <c r="P1125" s="1"/>
      <c r="Q1125" s="1"/>
      <c r="R1125" s="1"/>
      <c r="S1125" s="1"/>
    </row>
    <row r="1126" spans="1:19" x14ac:dyDescent="0.2">
      <c r="A1126" s="1"/>
      <c r="B1126" s="115">
        <v>1</v>
      </c>
      <c r="C1126" s="33" t="s">
        <v>482</v>
      </c>
      <c r="D1126" s="115">
        <v>1</v>
      </c>
      <c r="E1126" s="115">
        <v>1975</v>
      </c>
      <c r="F1126" s="115">
        <v>1</v>
      </c>
      <c r="G1126" s="115">
        <v>0</v>
      </c>
      <c r="H1126" s="115">
        <v>0</v>
      </c>
      <c r="I1126" s="116">
        <v>2386</v>
      </c>
      <c r="J1126" s="117"/>
      <c r="K1126" s="1"/>
      <c r="L1126" s="1"/>
      <c r="M1126" s="1"/>
      <c r="N1126" s="1"/>
      <c r="O1126" s="1"/>
      <c r="P1126" s="1"/>
      <c r="Q1126" s="1"/>
      <c r="R1126" s="1"/>
      <c r="S1126" s="1"/>
    </row>
    <row r="1127" spans="1:19" x14ac:dyDescent="0.2">
      <c r="A1127" s="1"/>
      <c r="B1127" s="115">
        <v>2</v>
      </c>
      <c r="C1127" s="33" t="s">
        <v>482</v>
      </c>
      <c r="D1127" s="115">
        <v>1</v>
      </c>
      <c r="E1127" s="115">
        <v>1975</v>
      </c>
      <c r="F1127" s="115">
        <v>1</v>
      </c>
      <c r="G1127" s="115">
        <v>0</v>
      </c>
      <c r="H1127" s="115">
        <v>0</v>
      </c>
      <c r="I1127" s="116">
        <v>2182</v>
      </c>
      <c r="J1127" s="117"/>
      <c r="K1127" s="1"/>
      <c r="L1127" s="1"/>
      <c r="M1127" s="1"/>
      <c r="N1127" s="1"/>
      <c r="O1127" s="1"/>
      <c r="P1127" s="1"/>
      <c r="Q1127" s="1"/>
      <c r="R1127" s="1"/>
      <c r="S1127" s="1"/>
    </row>
    <row r="1128" spans="1:19" x14ac:dyDescent="0.2">
      <c r="A1128" s="1"/>
      <c r="B1128" s="115">
        <v>4</v>
      </c>
      <c r="C1128" s="33" t="s">
        <v>482</v>
      </c>
      <c r="D1128" s="115">
        <v>1</v>
      </c>
      <c r="E1128" s="115">
        <v>1975</v>
      </c>
      <c r="F1128" s="115">
        <v>1</v>
      </c>
      <c r="G1128" s="115">
        <v>0</v>
      </c>
      <c r="H1128" s="115">
        <v>0</v>
      </c>
      <c r="I1128" s="116">
        <v>2177</v>
      </c>
      <c r="J1128" s="117"/>
      <c r="K1128" s="1"/>
      <c r="L1128" s="1"/>
      <c r="M1128" s="1"/>
      <c r="N1128" s="1"/>
      <c r="O1128" s="1"/>
      <c r="P1128" s="1"/>
      <c r="Q1128" s="1"/>
      <c r="R1128" s="1"/>
      <c r="S1128" s="1"/>
    </row>
    <row r="1129" spans="1:19" x14ac:dyDescent="0.2">
      <c r="A1129" s="1"/>
      <c r="B1129" s="115">
        <v>3</v>
      </c>
      <c r="C1129" s="33" t="s">
        <v>482</v>
      </c>
      <c r="D1129" s="115">
        <v>1</v>
      </c>
      <c r="E1129" s="115">
        <v>1975</v>
      </c>
      <c r="F1129" s="115">
        <v>1</v>
      </c>
      <c r="G1129" s="115">
        <v>0</v>
      </c>
      <c r="H1129" s="115">
        <v>0</v>
      </c>
      <c r="I1129" s="116">
        <v>2277</v>
      </c>
      <c r="J1129" s="117"/>
      <c r="K1129" s="1"/>
      <c r="L1129" s="1"/>
      <c r="M1129" s="1"/>
      <c r="N1129" s="1"/>
      <c r="O1129" s="1"/>
      <c r="P1129" s="1"/>
      <c r="Q1129" s="1"/>
      <c r="R1129" s="1"/>
      <c r="S1129" s="1"/>
    </row>
    <row r="1130" spans="1:19" x14ac:dyDescent="0.2">
      <c r="A1130" s="1"/>
      <c r="B1130" s="115">
        <v>5</v>
      </c>
      <c r="C1130" s="33" t="s">
        <v>482</v>
      </c>
      <c r="D1130" s="115">
        <v>1</v>
      </c>
      <c r="E1130" s="115">
        <v>1975</v>
      </c>
      <c r="F1130" s="115">
        <v>1</v>
      </c>
      <c r="G1130" s="115">
        <v>0</v>
      </c>
      <c r="H1130" s="115">
        <v>0</v>
      </c>
      <c r="I1130" s="116">
        <v>2065</v>
      </c>
      <c r="J1130" s="117"/>
      <c r="K1130" s="1"/>
      <c r="L1130" s="1"/>
      <c r="M1130" s="1"/>
      <c r="N1130" s="1"/>
      <c r="O1130" s="1"/>
      <c r="P1130" s="1"/>
      <c r="Q1130" s="1"/>
      <c r="R1130" s="1"/>
      <c r="S1130" s="1"/>
    </row>
    <row r="1131" spans="1:19" x14ac:dyDescent="0.2">
      <c r="A1131" s="1"/>
      <c r="B1131" s="115">
        <v>1</v>
      </c>
      <c r="C1131" s="33" t="s">
        <v>461</v>
      </c>
      <c r="D1131" s="115">
        <v>1</v>
      </c>
      <c r="E1131" s="115">
        <v>1976</v>
      </c>
      <c r="F1131" s="115">
        <v>1</v>
      </c>
      <c r="G1131" s="115">
        <v>0</v>
      </c>
      <c r="H1131" s="115">
        <v>0</v>
      </c>
      <c r="I1131" s="116">
        <v>5605</v>
      </c>
      <c r="J1131" s="117"/>
      <c r="K1131" s="1"/>
      <c r="L1131" s="1"/>
      <c r="M1131" s="1"/>
      <c r="N1131" s="1"/>
      <c r="O1131" s="1"/>
      <c r="P1131" s="1"/>
      <c r="Q1131" s="1"/>
      <c r="R1131" s="1"/>
      <c r="S1131" s="1"/>
    </row>
    <row r="1132" spans="1:19" x14ac:dyDescent="0.2">
      <c r="A1132" s="1"/>
      <c r="B1132" s="115">
        <v>6</v>
      </c>
      <c r="C1132" s="33" t="s">
        <v>460</v>
      </c>
      <c r="D1132" s="115">
        <v>1</v>
      </c>
      <c r="E1132" s="115">
        <v>1976</v>
      </c>
      <c r="F1132" s="115">
        <v>29</v>
      </c>
      <c r="G1132" s="115">
        <v>0</v>
      </c>
      <c r="H1132" s="115">
        <v>0</v>
      </c>
      <c r="I1132" s="116">
        <v>1808</v>
      </c>
      <c r="J1132" s="117"/>
      <c r="K1132" s="1"/>
      <c r="L1132" s="1"/>
      <c r="M1132" s="1"/>
      <c r="N1132" s="1"/>
      <c r="O1132" s="1"/>
      <c r="P1132" s="1"/>
      <c r="Q1132" s="1"/>
      <c r="R1132" s="1"/>
      <c r="S1132" s="1"/>
    </row>
    <row r="1133" spans="1:19" x14ac:dyDescent="0.2">
      <c r="A1133" s="1"/>
      <c r="B1133" s="115">
        <v>1</v>
      </c>
      <c r="C1133" s="33" t="s">
        <v>460</v>
      </c>
      <c r="D1133" s="115">
        <v>1</v>
      </c>
      <c r="E1133" s="115">
        <v>1976</v>
      </c>
      <c r="F1133" s="115">
        <v>29</v>
      </c>
      <c r="G1133" s="115">
        <v>0</v>
      </c>
      <c r="H1133" s="115">
        <v>0</v>
      </c>
      <c r="I1133" s="116">
        <v>1830</v>
      </c>
      <c r="J1133" s="117"/>
      <c r="K1133" s="1"/>
      <c r="L1133" s="1"/>
      <c r="M1133" s="1"/>
      <c r="N1133" s="1"/>
      <c r="O1133" s="1"/>
      <c r="P1133" s="1"/>
      <c r="Q1133" s="1"/>
      <c r="R1133" s="1"/>
      <c r="S1133" s="1"/>
    </row>
    <row r="1134" spans="1:19" x14ac:dyDescent="0.2">
      <c r="A1134" s="1"/>
      <c r="B1134" s="115">
        <v>2</v>
      </c>
      <c r="C1134" s="33" t="s">
        <v>460</v>
      </c>
      <c r="D1134" s="115">
        <v>1</v>
      </c>
      <c r="E1134" s="115">
        <v>1976</v>
      </c>
      <c r="F1134" s="115">
        <v>29</v>
      </c>
      <c r="G1134" s="115">
        <v>0</v>
      </c>
      <c r="H1134" s="115">
        <v>0</v>
      </c>
      <c r="I1134" s="116">
        <v>1743</v>
      </c>
      <c r="J1134" s="117"/>
      <c r="K1134" s="1"/>
      <c r="L1134" s="1"/>
      <c r="M1134" s="1"/>
      <c r="N1134" s="1"/>
      <c r="O1134" s="1"/>
      <c r="P1134" s="1"/>
      <c r="Q1134" s="1"/>
      <c r="R1134" s="1"/>
      <c r="S1134" s="1"/>
    </row>
    <row r="1135" spans="1:19" x14ac:dyDescent="0.2">
      <c r="A1135" s="1"/>
      <c r="B1135" s="115">
        <v>4</v>
      </c>
      <c r="C1135" s="33" t="s">
        <v>460</v>
      </c>
      <c r="D1135" s="115">
        <v>1</v>
      </c>
      <c r="E1135" s="115">
        <v>1976</v>
      </c>
      <c r="F1135" s="115">
        <v>29</v>
      </c>
      <c r="G1135" s="115">
        <v>0</v>
      </c>
      <c r="H1135" s="115">
        <v>0</v>
      </c>
      <c r="I1135" s="116">
        <v>1596</v>
      </c>
      <c r="J1135" s="117"/>
      <c r="K1135" s="1"/>
      <c r="L1135" s="1"/>
      <c r="M1135" s="1"/>
      <c r="N1135" s="1"/>
      <c r="O1135" s="1"/>
      <c r="P1135" s="1"/>
      <c r="Q1135" s="1"/>
      <c r="R1135" s="1"/>
      <c r="S1135" s="1"/>
    </row>
    <row r="1136" spans="1:19" x14ac:dyDescent="0.2">
      <c r="A1136" s="1"/>
      <c r="B1136" s="115">
        <v>3</v>
      </c>
      <c r="C1136" s="33" t="s">
        <v>460</v>
      </c>
      <c r="D1136" s="115">
        <v>1</v>
      </c>
      <c r="E1136" s="115">
        <v>1976</v>
      </c>
      <c r="F1136" s="115">
        <v>29</v>
      </c>
      <c r="G1136" s="115">
        <v>0</v>
      </c>
      <c r="H1136" s="115">
        <v>0</v>
      </c>
      <c r="I1136" s="116">
        <v>1804</v>
      </c>
      <c r="J1136" s="117"/>
      <c r="K1136" s="1"/>
      <c r="L1136" s="1"/>
      <c r="M1136" s="1"/>
      <c r="N1136" s="1"/>
      <c r="O1136" s="1"/>
      <c r="P1136" s="1"/>
      <c r="Q1136" s="1"/>
      <c r="R1136" s="1"/>
      <c r="S1136" s="1"/>
    </row>
    <row r="1137" spans="1:19" x14ac:dyDescent="0.2">
      <c r="A1137" s="1"/>
      <c r="B1137" s="115">
        <v>5</v>
      </c>
      <c r="C1137" s="33" t="s">
        <v>460</v>
      </c>
      <c r="D1137" s="115">
        <v>1</v>
      </c>
      <c r="E1137" s="115">
        <v>1976</v>
      </c>
      <c r="F1137" s="115">
        <v>29</v>
      </c>
      <c r="G1137" s="115">
        <v>0</v>
      </c>
      <c r="H1137" s="115">
        <v>0</v>
      </c>
      <c r="I1137" s="116">
        <v>1612</v>
      </c>
      <c r="J1137" s="117"/>
      <c r="K1137" s="1"/>
      <c r="L1137" s="1"/>
      <c r="M1137" s="1"/>
      <c r="N1137" s="1"/>
      <c r="O1137" s="1"/>
      <c r="P1137" s="1"/>
      <c r="Q1137" s="1"/>
      <c r="R1137" s="1"/>
      <c r="S1137" s="1"/>
    </row>
    <row r="1138" spans="1:19" x14ac:dyDescent="0.2">
      <c r="A1138" s="1"/>
      <c r="B1138" s="115">
        <v>4</v>
      </c>
      <c r="C1138" s="33" t="s">
        <v>471</v>
      </c>
      <c r="D1138" s="115">
        <v>1</v>
      </c>
      <c r="E1138" s="115">
        <v>1976</v>
      </c>
      <c r="F1138" s="115">
        <v>1</v>
      </c>
      <c r="G1138" s="115">
        <v>0</v>
      </c>
      <c r="H1138" s="115">
        <v>0</v>
      </c>
      <c r="I1138" s="116">
        <v>86425</v>
      </c>
      <c r="J1138" s="117"/>
      <c r="K1138" s="1"/>
      <c r="L1138" s="1"/>
      <c r="M1138" s="1"/>
      <c r="N1138" s="1"/>
      <c r="O1138" s="1"/>
      <c r="P1138" s="1"/>
      <c r="Q1138" s="1"/>
      <c r="R1138" s="1"/>
      <c r="S1138" s="1"/>
    </row>
    <row r="1139" spans="1:19" x14ac:dyDescent="0.2">
      <c r="A1139" s="1"/>
      <c r="B1139" s="115">
        <v>4</v>
      </c>
      <c r="C1139" s="33" t="s">
        <v>473</v>
      </c>
      <c r="D1139" s="115">
        <v>3</v>
      </c>
      <c r="E1139" s="115">
        <v>1962</v>
      </c>
      <c r="F1139" s="115">
        <v>1</v>
      </c>
      <c r="G1139" s="115">
        <v>0</v>
      </c>
      <c r="H1139" s="115">
        <v>0</v>
      </c>
      <c r="I1139" s="116">
        <v>2624</v>
      </c>
      <c r="J1139" s="117"/>
      <c r="K1139" s="1"/>
      <c r="L1139" s="1"/>
      <c r="M1139" s="1"/>
      <c r="N1139" s="1"/>
      <c r="O1139" s="1"/>
      <c r="P1139" s="1"/>
      <c r="Q1139" s="1"/>
      <c r="R1139" s="1"/>
      <c r="S1139" s="1"/>
    </row>
    <row r="1140" spans="1:19" x14ac:dyDescent="0.2">
      <c r="A1140" s="1"/>
      <c r="B1140" s="115">
        <v>3</v>
      </c>
      <c r="C1140" s="33" t="s">
        <v>481</v>
      </c>
      <c r="D1140" s="115">
        <v>3</v>
      </c>
      <c r="E1140" s="115">
        <v>1973</v>
      </c>
      <c r="F1140" s="115">
        <v>1</v>
      </c>
      <c r="G1140" s="115">
        <v>0</v>
      </c>
      <c r="H1140" s="115">
        <v>0</v>
      </c>
      <c r="I1140" s="116">
        <v>80551</v>
      </c>
      <c r="J1140" s="117"/>
      <c r="K1140" s="1"/>
      <c r="L1140" s="1"/>
      <c r="M1140" s="1"/>
      <c r="N1140" s="1"/>
      <c r="O1140" s="1"/>
      <c r="P1140" s="1"/>
      <c r="Q1140" s="1"/>
      <c r="R1140" s="1"/>
      <c r="S1140" s="1"/>
    </row>
    <row r="1141" spans="1:19" x14ac:dyDescent="0.2">
      <c r="A1141" s="1"/>
      <c r="B1141" s="115">
        <v>2</v>
      </c>
      <c r="C1141" s="33" t="s">
        <v>461</v>
      </c>
      <c r="D1141" s="115">
        <v>2</v>
      </c>
      <c r="E1141" s="115">
        <v>1975</v>
      </c>
      <c r="F1141" s="115">
        <v>1</v>
      </c>
      <c r="G1141" s="115">
        <v>0</v>
      </c>
      <c r="H1141" s="115">
        <v>0</v>
      </c>
      <c r="I1141" s="116">
        <v>79180</v>
      </c>
      <c r="J1141" s="117"/>
      <c r="K1141" s="1"/>
      <c r="L1141" s="1"/>
      <c r="M1141" s="1"/>
      <c r="N1141" s="1"/>
      <c r="O1141" s="1"/>
      <c r="P1141" s="1"/>
      <c r="Q1141" s="1"/>
      <c r="R1141" s="1"/>
      <c r="S1141" s="1"/>
    </row>
    <row r="1142" spans="1:19" x14ac:dyDescent="0.2">
      <c r="A1142" s="1"/>
      <c r="B1142" s="115">
        <v>4</v>
      </c>
      <c r="C1142" s="33" t="s">
        <v>480</v>
      </c>
      <c r="D1142" s="115">
        <v>3</v>
      </c>
      <c r="E1142" s="115">
        <v>1973</v>
      </c>
      <c r="F1142" s="115">
        <v>1</v>
      </c>
      <c r="G1142" s="115">
        <v>0</v>
      </c>
      <c r="H1142" s="115">
        <v>0</v>
      </c>
      <c r="I1142" s="116">
        <v>413</v>
      </c>
      <c r="J1142" s="117"/>
      <c r="K1142" s="1"/>
      <c r="L1142" s="1"/>
      <c r="M1142" s="1"/>
      <c r="N1142" s="1"/>
      <c r="O1142" s="1"/>
      <c r="P1142" s="1"/>
      <c r="Q1142" s="1"/>
      <c r="R1142" s="1"/>
      <c r="S1142" s="1"/>
    </row>
    <row r="1143" spans="1:19" x14ac:dyDescent="0.2">
      <c r="A1143" s="1"/>
      <c r="B1143" s="115">
        <v>3</v>
      </c>
      <c r="C1143" s="33" t="s">
        <v>480</v>
      </c>
      <c r="D1143" s="115">
        <v>3</v>
      </c>
      <c r="E1143" s="115">
        <v>1973</v>
      </c>
      <c r="F1143" s="115">
        <v>1</v>
      </c>
      <c r="G1143" s="115">
        <v>0</v>
      </c>
      <c r="H1143" s="115">
        <v>0</v>
      </c>
      <c r="I1143" s="116">
        <v>460</v>
      </c>
      <c r="J1143" s="117"/>
      <c r="K1143" s="1"/>
      <c r="L1143" s="1"/>
      <c r="M1143" s="1"/>
      <c r="N1143" s="1"/>
      <c r="O1143" s="1"/>
      <c r="P1143" s="1"/>
      <c r="Q1143" s="1"/>
      <c r="R1143" s="1"/>
      <c r="S1143" s="1"/>
    </row>
    <row r="1144" spans="1:19" x14ac:dyDescent="0.2">
      <c r="A1144" s="1"/>
      <c r="B1144" s="115">
        <v>5</v>
      </c>
      <c r="C1144" s="33" t="s">
        <v>480</v>
      </c>
      <c r="D1144" s="115">
        <v>3</v>
      </c>
      <c r="E1144" s="115">
        <v>1973</v>
      </c>
      <c r="F1144" s="115">
        <v>1</v>
      </c>
      <c r="G1144" s="115">
        <v>0</v>
      </c>
      <c r="H1144" s="115">
        <v>0</v>
      </c>
      <c r="I1144" s="116">
        <v>448</v>
      </c>
      <c r="J1144" s="117"/>
      <c r="K1144" s="1"/>
      <c r="L1144" s="1"/>
      <c r="M1144" s="1"/>
      <c r="N1144" s="1"/>
      <c r="O1144" s="1"/>
      <c r="P1144" s="1"/>
      <c r="Q1144" s="1"/>
      <c r="R1144" s="1"/>
      <c r="S1144" s="1"/>
    </row>
    <row r="1145" spans="1:19" x14ac:dyDescent="0.2">
      <c r="A1145" s="1"/>
      <c r="B1145" s="115">
        <v>5</v>
      </c>
      <c r="C1145" s="33" t="s">
        <v>449</v>
      </c>
      <c r="D1145" s="115">
        <v>3</v>
      </c>
      <c r="E1145" s="115">
        <v>1973</v>
      </c>
      <c r="F1145" s="115">
        <v>1</v>
      </c>
      <c r="G1145" s="115">
        <v>0</v>
      </c>
      <c r="H1145" s="115">
        <v>0</v>
      </c>
      <c r="I1145" s="116">
        <v>7836</v>
      </c>
      <c r="J1145" s="117"/>
      <c r="K1145" s="1"/>
      <c r="L1145" s="1"/>
      <c r="M1145" s="1"/>
      <c r="N1145" s="1"/>
      <c r="O1145" s="1"/>
      <c r="P1145" s="1"/>
      <c r="Q1145" s="1"/>
      <c r="R1145" s="1"/>
      <c r="S1145" s="1"/>
    </row>
    <row r="1146" spans="1:19" x14ac:dyDescent="0.2">
      <c r="A1146" s="1"/>
      <c r="B1146" s="115">
        <v>1</v>
      </c>
      <c r="C1146" s="33" t="s">
        <v>480</v>
      </c>
      <c r="D1146" s="115">
        <v>3</v>
      </c>
      <c r="E1146" s="115">
        <v>1973</v>
      </c>
      <c r="F1146" s="115">
        <v>1</v>
      </c>
      <c r="G1146" s="115">
        <v>0</v>
      </c>
      <c r="H1146" s="115">
        <v>0</v>
      </c>
      <c r="I1146" s="116">
        <v>358</v>
      </c>
      <c r="J1146" s="117"/>
      <c r="K1146" s="1"/>
      <c r="L1146" s="1"/>
      <c r="M1146" s="1"/>
      <c r="N1146" s="1"/>
      <c r="O1146" s="1"/>
      <c r="P1146" s="1"/>
      <c r="Q1146" s="1"/>
      <c r="R1146" s="1"/>
      <c r="S1146" s="1"/>
    </row>
    <row r="1147" spans="1:19" x14ac:dyDescent="0.2">
      <c r="A1147" s="1"/>
      <c r="B1147" s="115">
        <v>4</v>
      </c>
      <c r="C1147" s="33" t="s">
        <v>480</v>
      </c>
      <c r="D1147" s="115">
        <v>3</v>
      </c>
      <c r="E1147" s="115">
        <v>1973</v>
      </c>
      <c r="F1147" s="115">
        <v>1</v>
      </c>
      <c r="G1147" s="115">
        <v>0</v>
      </c>
      <c r="H1147" s="115">
        <v>0</v>
      </c>
      <c r="I1147" s="116">
        <v>383</v>
      </c>
      <c r="J1147" s="117"/>
      <c r="K1147" s="1"/>
      <c r="L1147" s="1"/>
      <c r="M1147" s="1"/>
      <c r="N1147" s="1"/>
      <c r="O1147" s="1"/>
      <c r="P1147" s="1"/>
      <c r="Q1147" s="1"/>
      <c r="R1147" s="1"/>
      <c r="S1147" s="1"/>
    </row>
    <row r="1148" spans="1:19" x14ac:dyDescent="0.2">
      <c r="A1148" s="1"/>
      <c r="B1148" s="115">
        <v>3</v>
      </c>
      <c r="C1148" s="33" t="s">
        <v>480</v>
      </c>
      <c r="D1148" s="115">
        <v>3</v>
      </c>
      <c r="E1148" s="115">
        <v>1973</v>
      </c>
      <c r="F1148" s="115">
        <v>1</v>
      </c>
      <c r="G1148" s="115">
        <v>0</v>
      </c>
      <c r="H1148" s="115">
        <v>0</v>
      </c>
      <c r="I1148" s="116">
        <v>381</v>
      </c>
      <c r="J1148" s="117"/>
      <c r="K1148" s="1"/>
      <c r="L1148" s="1"/>
      <c r="M1148" s="1"/>
      <c r="N1148" s="1"/>
      <c r="O1148" s="1"/>
      <c r="P1148" s="1"/>
      <c r="Q1148" s="1"/>
      <c r="R1148" s="1"/>
      <c r="S1148" s="1"/>
    </row>
    <row r="1149" spans="1:19" x14ac:dyDescent="0.2">
      <c r="A1149" s="1"/>
      <c r="B1149" s="115">
        <v>5</v>
      </c>
      <c r="C1149" s="33" t="s">
        <v>480</v>
      </c>
      <c r="D1149" s="115">
        <v>3</v>
      </c>
      <c r="E1149" s="115">
        <v>1973</v>
      </c>
      <c r="F1149" s="115">
        <v>1</v>
      </c>
      <c r="G1149" s="115">
        <v>0</v>
      </c>
      <c r="H1149" s="115">
        <v>0</v>
      </c>
      <c r="I1149" s="116">
        <v>418</v>
      </c>
      <c r="J1149" s="117"/>
      <c r="K1149" s="1"/>
      <c r="L1149" s="1"/>
      <c r="M1149" s="1"/>
      <c r="N1149" s="1"/>
      <c r="O1149" s="1"/>
      <c r="P1149" s="1"/>
      <c r="Q1149" s="1"/>
      <c r="R1149" s="1"/>
      <c r="S1149" s="1"/>
    </row>
    <row r="1150" spans="1:19" x14ac:dyDescent="0.2">
      <c r="A1150" s="1"/>
      <c r="B1150" s="115">
        <v>3</v>
      </c>
      <c r="C1150" s="33" t="s">
        <v>451</v>
      </c>
      <c r="D1150" s="115">
        <v>3</v>
      </c>
      <c r="E1150" s="115">
        <v>1964</v>
      </c>
      <c r="F1150" s="115">
        <v>1</v>
      </c>
      <c r="G1150" s="115">
        <v>0</v>
      </c>
      <c r="H1150" s="115">
        <v>347</v>
      </c>
      <c r="I1150" s="116">
        <v>0</v>
      </c>
      <c r="J1150" s="117"/>
      <c r="K1150" s="1"/>
      <c r="L1150" s="1"/>
      <c r="M1150" s="1"/>
      <c r="N1150" s="1"/>
      <c r="O1150" s="1"/>
      <c r="P1150" s="1"/>
      <c r="Q1150" s="1"/>
      <c r="R1150" s="1"/>
      <c r="S1150" s="1"/>
    </row>
    <row r="1151" spans="1:19" x14ac:dyDescent="0.2">
      <c r="A1151" s="1"/>
      <c r="B1151" s="115">
        <v>2</v>
      </c>
      <c r="C1151" s="33" t="s">
        <v>490</v>
      </c>
      <c r="D1151" s="115">
        <v>4</v>
      </c>
      <c r="E1151" s="115">
        <v>1973</v>
      </c>
      <c r="F1151" s="115">
        <v>1</v>
      </c>
      <c r="G1151" s="115">
        <v>0</v>
      </c>
      <c r="H1151" s="115">
        <v>0</v>
      </c>
      <c r="I1151" s="116">
        <v>14212</v>
      </c>
      <c r="J1151" s="117"/>
      <c r="K1151" s="1"/>
      <c r="L1151" s="1"/>
      <c r="M1151" s="1"/>
      <c r="N1151" s="1"/>
      <c r="O1151" s="1"/>
      <c r="P1151" s="1"/>
      <c r="Q1151" s="1"/>
      <c r="R1151" s="1"/>
      <c r="S1151" s="1"/>
    </row>
    <row r="1152" spans="1:19" x14ac:dyDescent="0.2">
      <c r="A1152" s="1"/>
      <c r="B1152" s="115">
        <v>2</v>
      </c>
      <c r="C1152" s="33" t="s">
        <v>461</v>
      </c>
      <c r="D1152" s="115">
        <v>2</v>
      </c>
      <c r="E1152" s="115">
        <v>1970</v>
      </c>
      <c r="F1152" s="115">
        <v>1</v>
      </c>
      <c r="G1152" s="115">
        <v>0</v>
      </c>
      <c r="H1152" s="115">
        <v>22</v>
      </c>
      <c r="I1152" s="116">
        <v>754634</v>
      </c>
      <c r="J1152" s="117"/>
      <c r="K1152" s="1"/>
      <c r="L1152" s="1"/>
      <c r="M1152" s="1"/>
      <c r="N1152" s="1"/>
      <c r="O1152" s="1"/>
      <c r="P1152" s="1"/>
      <c r="Q1152" s="1"/>
      <c r="R1152" s="1"/>
      <c r="S1152" s="1"/>
    </row>
    <row r="1153" spans="1:19" x14ac:dyDescent="0.2">
      <c r="A1153" s="1"/>
      <c r="B1153" s="115">
        <v>3</v>
      </c>
      <c r="C1153" s="33" t="s">
        <v>465</v>
      </c>
      <c r="D1153" s="115">
        <v>2</v>
      </c>
      <c r="E1153" s="115">
        <v>1970</v>
      </c>
      <c r="F1153" s="115">
        <v>1</v>
      </c>
      <c r="G1153" s="115">
        <v>0</v>
      </c>
      <c r="H1153" s="115">
        <v>4</v>
      </c>
      <c r="I1153" s="116">
        <v>28292</v>
      </c>
      <c r="J1153" s="117"/>
      <c r="K1153" s="1"/>
      <c r="L1153" s="1"/>
      <c r="M1153" s="1"/>
      <c r="N1153" s="1"/>
      <c r="O1153" s="1"/>
      <c r="P1153" s="1"/>
      <c r="Q1153" s="1"/>
      <c r="R1153" s="1"/>
      <c r="S1153" s="1"/>
    </row>
    <row r="1154" spans="1:19" x14ac:dyDescent="0.2">
      <c r="A1154" s="1"/>
      <c r="B1154" s="115">
        <v>2</v>
      </c>
      <c r="C1154" s="33" t="s">
        <v>449</v>
      </c>
      <c r="D1154" s="115">
        <v>1</v>
      </c>
      <c r="E1154" s="115">
        <v>1977</v>
      </c>
      <c r="F1154" s="115">
        <v>1</v>
      </c>
      <c r="G1154" s="115">
        <v>0</v>
      </c>
      <c r="H1154" s="115">
        <v>1</v>
      </c>
      <c r="I1154" s="116">
        <v>3783</v>
      </c>
      <c r="J1154" s="117"/>
      <c r="K1154" s="1"/>
      <c r="L1154" s="1"/>
      <c r="M1154" s="1"/>
      <c r="N1154" s="1"/>
      <c r="O1154" s="1"/>
      <c r="P1154" s="1"/>
      <c r="Q1154" s="1"/>
      <c r="R1154" s="1"/>
      <c r="S1154" s="1"/>
    </row>
    <row r="1155" spans="1:19" x14ac:dyDescent="0.2">
      <c r="A1155" s="1"/>
      <c r="B1155" s="115">
        <v>4</v>
      </c>
      <c r="C1155" s="33" t="s">
        <v>449</v>
      </c>
      <c r="D1155" s="115">
        <v>1</v>
      </c>
      <c r="E1155" s="115">
        <v>1977</v>
      </c>
      <c r="F1155" s="115">
        <v>1</v>
      </c>
      <c r="G1155" s="115">
        <v>0</v>
      </c>
      <c r="H1155" s="115">
        <v>2</v>
      </c>
      <c r="I1155" s="116">
        <v>3303</v>
      </c>
      <c r="J1155" s="117"/>
      <c r="K1155" s="1"/>
      <c r="L1155" s="1"/>
      <c r="M1155" s="1"/>
      <c r="N1155" s="1"/>
      <c r="O1155" s="1"/>
      <c r="P1155" s="1"/>
      <c r="Q1155" s="1"/>
      <c r="R1155" s="1"/>
      <c r="S1155" s="1"/>
    </row>
    <row r="1156" spans="1:19" x14ac:dyDescent="0.2">
      <c r="A1156" s="1"/>
      <c r="B1156" s="115">
        <v>3</v>
      </c>
      <c r="C1156" s="33" t="s">
        <v>449</v>
      </c>
      <c r="D1156" s="115">
        <v>1</v>
      </c>
      <c r="E1156" s="115">
        <v>1977</v>
      </c>
      <c r="F1156" s="115">
        <v>1</v>
      </c>
      <c r="G1156" s="115">
        <v>0</v>
      </c>
      <c r="H1156" s="115">
        <v>2</v>
      </c>
      <c r="I1156" s="116">
        <v>3556</v>
      </c>
      <c r="J1156" s="117"/>
      <c r="K1156" s="1"/>
      <c r="L1156" s="1"/>
      <c r="M1156" s="1"/>
      <c r="N1156" s="1"/>
      <c r="O1156" s="1"/>
      <c r="P1156" s="1"/>
      <c r="Q1156" s="1"/>
      <c r="R1156" s="1"/>
      <c r="S1156" s="1"/>
    </row>
    <row r="1157" spans="1:19" x14ac:dyDescent="0.2">
      <c r="A1157" s="1"/>
      <c r="B1157" s="115">
        <v>5</v>
      </c>
      <c r="C1157" s="33" t="s">
        <v>449</v>
      </c>
      <c r="D1157" s="115">
        <v>1</v>
      </c>
      <c r="E1157" s="115">
        <v>1977</v>
      </c>
      <c r="F1157" s="115">
        <v>1</v>
      </c>
      <c r="G1157" s="115">
        <v>0</v>
      </c>
      <c r="H1157" s="115">
        <v>2</v>
      </c>
      <c r="I1157" s="116">
        <v>3726</v>
      </c>
      <c r="J1157" s="117"/>
      <c r="K1157" s="1"/>
      <c r="L1157" s="1"/>
      <c r="M1157" s="1"/>
      <c r="N1157" s="1"/>
      <c r="O1157" s="1"/>
      <c r="P1157" s="1"/>
      <c r="Q1157" s="1"/>
      <c r="R1157" s="1"/>
      <c r="S1157" s="1"/>
    </row>
    <row r="1158" spans="1:19" x14ac:dyDescent="0.2">
      <c r="A1158" s="1"/>
      <c r="B1158" s="115">
        <v>2</v>
      </c>
      <c r="C1158" s="33" t="s">
        <v>465</v>
      </c>
      <c r="D1158" s="115">
        <v>3</v>
      </c>
      <c r="E1158" s="115">
        <v>1972</v>
      </c>
      <c r="F1158" s="115">
        <v>1</v>
      </c>
      <c r="G1158" s="115">
        <v>0</v>
      </c>
      <c r="H1158" s="115">
        <v>0</v>
      </c>
      <c r="I1158" s="116">
        <v>85577</v>
      </c>
      <c r="J1158" s="117"/>
      <c r="K1158" s="1"/>
      <c r="L1158" s="1"/>
      <c r="M1158" s="1"/>
      <c r="N1158" s="1"/>
      <c r="O1158" s="1"/>
      <c r="P1158" s="1"/>
      <c r="Q1158" s="1"/>
      <c r="R1158" s="1"/>
      <c r="S1158" s="1"/>
    </row>
    <row r="1159" spans="1:19" x14ac:dyDescent="0.2">
      <c r="A1159" s="1"/>
      <c r="B1159" s="115">
        <v>5</v>
      </c>
      <c r="C1159" s="33" t="s">
        <v>480</v>
      </c>
      <c r="D1159" s="115">
        <v>3</v>
      </c>
      <c r="E1159" s="115">
        <v>1972</v>
      </c>
      <c r="F1159" s="115">
        <v>1</v>
      </c>
      <c r="G1159" s="115">
        <v>0</v>
      </c>
      <c r="H1159" s="115">
        <v>0</v>
      </c>
      <c r="I1159" s="116">
        <v>81724</v>
      </c>
      <c r="J1159" s="117"/>
      <c r="K1159" s="1"/>
      <c r="L1159" s="1"/>
      <c r="M1159" s="1"/>
      <c r="N1159" s="1"/>
      <c r="O1159" s="1"/>
      <c r="P1159" s="1"/>
      <c r="Q1159" s="1"/>
      <c r="R1159" s="1"/>
      <c r="S1159" s="1"/>
    </row>
    <row r="1160" spans="1:19" x14ac:dyDescent="0.2">
      <c r="A1160" s="1"/>
      <c r="B1160" s="115">
        <v>3</v>
      </c>
      <c r="C1160" s="33" t="s">
        <v>449</v>
      </c>
      <c r="D1160" s="115">
        <v>3</v>
      </c>
      <c r="E1160" s="115">
        <v>1972</v>
      </c>
      <c r="F1160" s="115">
        <v>1</v>
      </c>
      <c r="G1160" s="115">
        <v>0</v>
      </c>
      <c r="H1160" s="115">
        <v>0</v>
      </c>
      <c r="I1160" s="116">
        <v>79640</v>
      </c>
      <c r="J1160" s="117"/>
      <c r="K1160" s="1"/>
      <c r="L1160" s="1"/>
      <c r="M1160" s="1"/>
      <c r="N1160" s="1"/>
      <c r="O1160" s="1"/>
      <c r="P1160" s="1"/>
      <c r="Q1160" s="1"/>
      <c r="R1160" s="1"/>
      <c r="S1160" s="1"/>
    </row>
    <row r="1161" spans="1:19" x14ac:dyDescent="0.2">
      <c r="A1161" s="1"/>
      <c r="B1161" s="115">
        <v>4</v>
      </c>
      <c r="C1161" s="33" t="s">
        <v>466</v>
      </c>
      <c r="D1161" s="115">
        <v>3</v>
      </c>
      <c r="E1161" s="115">
        <v>1972</v>
      </c>
      <c r="F1161" s="115">
        <v>1</v>
      </c>
      <c r="G1161" s="115">
        <v>0</v>
      </c>
      <c r="H1161" s="115">
        <v>0</v>
      </c>
      <c r="I1161" s="116">
        <v>82145</v>
      </c>
      <c r="J1161" s="117"/>
      <c r="K1161" s="1"/>
      <c r="L1161" s="1"/>
      <c r="M1161" s="1"/>
      <c r="N1161" s="1"/>
      <c r="O1161" s="1"/>
      <c r="P1161" s="1"/>
      <c r="Q1161" s="1"/>
      <c r="R1161" s="1"/>
      <c r="S1161" s="1"/>
    </row>
    <row r="1162" spans="1:19" x14ac:dyDescent="0.2">
      <c r="A1162" s="1"/>
      <c r="B1162" s="115">
        <v>5</v>
      </c>
      <c r="C1162" s="33" t="s">
        <v>480</v>
      </c>
      <c r="D1162" s="115">
        <v>3</v>
      </c>
      <c r="E1162" s="115">
        <v>1972</v>
      </c>
      <c r="F1162" s="115">
        <v>1</v>
      </c>
      <c r="G1162" s="115">
        <v>0</v>
      </c>
      <c r="H1162" s="115">
        <v>0</v>
      </c>
      <c r="I1162" s="116">
        <v>79608</v>
      </c>
      <c r="J1162" s="117"/>
      <c r="K1162" s="1"/>
      <c r="L1162" s="1"/>
      <c r="M1162" s="1"/>
      <c r="N1162" s="1"/>
      <c r="O1162" s="1"/>
      <c r="P1162" s="1"/>
      <c r="Q1162" s="1"/>
      <c r="R1162" s="1"/>
      <c r="S1162" s="1"/>
    </row>
    <row r="1163" spans="1:19" x14ac:dyDescent="0.2">
      <c r="A1163" s="1"/>
      <c r="B1163" s="115">
        <v>1</v>
      </c>
      <c r="C1163" s="33" t="s">
        <v>469</v>
      </c>
      <c r="D1163" s="115">
        <v>4</v>
      </c>
      <c r="E1163" s="115">
        <v>1972</v>
      </c>
      <c r="F1163" s="115">
        <v>4</v>
      </c>
      <c r="G1163" s="115">
        <v>0</v>
      </c>
      <c r="H1163" s="115">
        <v>0</v>
      </c>
      <c r="I1163" s="116">
        <v>3519</v>
      </c>
      <c r="J1163" s="117"/>
      <c r="K1163" s="1"/>
      <c r="L1163" s="1"/>
      <c r="M1163" s="1"/>
      <c r="N1163" s="1"/>
      <c r="O1163" s="1"/>
      <c r="P1163" s="1"/>
      <c r="Q1163" s="1"/>
      <c r="R1163" s="1"/>
      <c r="S1163" s="1"/>
    </row>
    <row r="1164" spans="1:19" x14ac:dyDescent="0.2">
      <c r="A1164" s="1"/>
      <c r="B1164" s="115">
        <v>2</v>
      </c>
      <c r="C1164" s="33" t="s">
        <v>469</v>
      </c>
      <c r="D1164" s="115">
        <v>4</v>
      </c>
      <c r="E1164" s="115">
        <v>1972</v>
      </c>
      <c r="F1164" s="115">
        <v>4</v>
      </c>
      <c r="G1164" s="115">
        <v>0</v>
      </c>
      <c r="H1164" s="115">
        <v>0</v>
      </c>
      <c r="I1164" s="116">
        <v>3247</v>
      </c>
      <c r="J1164" s="117"/>
      <c r="K1164" s="1"/>
      <c r="L1164" s="1"/>
      <c r="M1164" s="1"/>
      <c r="N1164" s="1"/>
      <c r="O1164" s="1"/>
      <c r="P1164" s="1"/>
      <c r="Q1164" s="1"/>
      <c r="R1164" s="1"/>
      <c r="S1164" s="1"/>
    </row>
    <row r="1165" spans="1:19" x14ac:dyDescent="0.2">
      <c r="A1165" s="1"/>
      <c r="B1165" s="115">
        <v>6</v>
      </c>
      <c r="C1165" s="33" t="s">
        <v>461</v>
      </c>
      <c r="D1165" s="115">
        <v>4</v>
      </c>
      <c r="E1165" s="115">
        <v>1973</v>
      </c>
      <c r="F1165" s="115">
        <v>1</v>
      </c>
      <c r="G1165" s="115">
        <v>0</v>
      </c>
      <c r="H1165" s="115">
        <v>0</v>
      </c>
      <c r="I1165" s="116">
        <v>2201</v>
      </c>
      <c r="J1165" s="117"/>
      <c r="K1165" s="1"/>
      <c r="L1165" s="1"/>
      <c r="M1165" s="1"/>
      <c r="N1165" s="1"/>
      <c r="O1165" s="1"/>
      <c r="P1165" s="1"/>
      <c r="Q1165" s="1"/>
      <c r="R1165" s="1"/>
      <c r="S1165" s="1"/>
    </row>
    <row r="1166" spans="1:19" x14ac:dyDescent="0.2">
      <c r="A1166" s="1"/>
      <c r="B1166" s="115">
        <v>1</v>
      </c>
      <c r="C1166" s="33" t="s">
        <v>461</v>
      </c>
      <c r="D1166" s="115">
        <v>4</v>
      </c>
      <c r="E1166" s="115">
        <v>1973</v>
      </c>
      <c r="F1166" s="115">
        <v>1</v>
      </c>
      <c r="G1166" s="115">
        <v>0</v>
      </c>
      <c r="H1166" s="115">
        <v>0</v>
      </c>
      <c r="I1166" s="116">
        <v>2318</v>
      </c>
      <c r="J1166" s="117"/>
      <c r="K1166" s="1"/>
      <c r="L1166" s="1"/>
      <c r="M1166" s="1"/>
      <c r="N1166" s="1"/>
      <c r="O1166" s="1"/>
      <c r="P1166" s="1"/>
      <c r="Q1166" s="1"/>
      <c r="R1166" s="1"/>
      <c r="S1166" s="1"/>
    </row>
    <row r="1167" spans="1:19" x14ac:dyDescent="0.2">
      <c r="A1167" s="1"/>
      <c r="B1167" s="115">
        <v>2</v>
      </c>
      <c r="C1167" s="33" t="s">
        <v>461</v>
      </c>
      <c r="D1167" s="115">
        <v>4</v>
      </c>
      <c r="E1167" s="115">
        <v>1973</v>
      </c>
      <c r="F1167" s="115">
        <v>1</v>
      </c>
      <c r="G1167" s="115">
        <v>0</v>
      </c>
      <c r="H1167" s="115">
        <v>0</v>
      </c>
      <c r="I1167" s="116">
        <v>2512</v>
      </c>
      <c r="J1167" s="117"/>
      <c r="K1167" s="1"/>
      <c r="L1167" s="1"/>
      <c r="M1167" s="1"/>
      <c r="N1167" s="1"/>
      <c r="O1167" s="1"/>
      <c r="P1167" s="1"/>
      <c r="Q1167" s="1"/>
      <c r="R1167" s="1"/>
      <c r="S1167" s="1"/>
    </row>
    <row r="1168" spans="1:19" x14ac:dyDescent="0.2">
      <c r="A1168" s="1"/>
      <c r="B1168" s="115">
        <v>3</v>
      </c>
      <c r="C1168" s="33" t="s">
        <v>461</v>
      </c>
      <c r="D1168" s="115">
        <v>4</v>
      </c>
      <c r="E1168" s="115">
        <v>1973</v>
      </c>
      <c r="F1168" s="115">
        <v>1</v>
      </c>
      <c r="G1168" s="115">
        <v>0</v>
      </c>
      <c r="H1168" s="115">
        <v>0</v>
      </c>
      <c r="I1168" s="116">
        <v>2496</v>
      </c>
      <c r="J1168" s="117"/>
      <c r="K1168" s="1"/>
      <c r="L1168" s="1"/>
      <c r="M1168" s="1"/>
      <c r="N1168" s="1"/>
      <c r="O1168" s="1"/>
      <c r="P1168" s="1"/>
      <c r="Q1168" s="1"/>
      <c r="R1168" s="1"/>
      <c r="S1168" s="1"/>
    </row>
    <row r="1169" spans="1:19" x14ac:dyDescent="0.2">
      <c r="A1169" s="1"/>
      <c r="B1169" s="115">
        <v>5</v>
      </c>
      <c r="C1169" s="33" t="s">
        <v>461</v>
      </c>
      <c r="D1169" s="115">
        <v>4</v>
      </c>
      <c r="E1169" s="115">
        <v>1973</v>
      </c>
      <c r="F1169" s="115">
        <v>1</v>
      </c>
      <c r="G1169" s="115">
        <v>0</v>
      </c>
      <c r="H1169" s="115">
        <v>0</v>
      </c>
      <c r="I1169" s="116">
        <v>2518</v>
      </c>
      <c r="J1169" s="117"/>
      <c r="K1169" s="1"/>
      <c r="L1169" s="1"/>
      <c r="M1169" s="1"/>
      <c r="N1169" s="1"/>
      <c r="O1169" s="1"/>
      <c r="P1169" s="1"/>
      <c r="Q1169" s="1"/>
      <c r="R1169" s="1"/>
      <c r="S1169" s="1"/>
    </row>
    <row r="1170" spans="1:19" x14ac:dyDescent="0.2">
      <c r="A1170" s="1"/>
      <c r="B1170" s="115">
        <v>1</v>
      </c>
      <c r="C1170" s="33" t="s">
        <v>461</v>
      </c>
      <c r="D1170" s="115">
        <v>1</v>
      </c>
      <c r="E1170" s="115">
        <v>1972</v>
      </c>
      <c r="F1170" s="115">
        <v>1</v>
      </c>
      <c r="G1170" s="115">
        <v>0</v>
      </c>
      <c r="H1170" s="115">
        <v>0</v>
      </c>
      <c r="I1170" s="116">
        <v>27175</v>
      </c>
      <c r="J1170" s="117"/>
      <c r="K1170" s="1"/>
      <c r="L1170" s="1"/>
      <c r="M1170" s="1"/>
      <c r="N1170" s="1"/>
      <c r="O1170" s="1"/>
      <c r="P1170" s="1"/>
      <c r="Q1170" s="1"/>
      <c r="R1170" s="1"/>
      <c r="S1170" s="1"/>
    </row>
    <row r="1171" spans="1:19" x14ac:dyDescent="0.2">
      <c r="A1171" s="1"/>
      <c r="B1171" s="115">
        <v>4</v>
      </c>
      <c r="C1171" s="33" t="s">
        <v>471</v>
      </c>
      <c r="D1171" s="115">
        <v>1</v>
      </c>
      <c r="E1171" s="115">
        <v>1972</v>
      </c>
      <c r="F1171" s="115">
        <v>1</v>
      </c>
      <c r="G1171" s="115">
        <v>0</v>
      </c>
      <c r="H1171" s="115">
        <v>0</v>
      </c>
      <c r="I1171" s="116">
        <v>75891</v>
      </c>
      <c r="J1171" s="117"/>
      <c r="K1171" s="1"/>
      <c r="L1171" s="1"/>
      <c r="M1171" s="1"/>
      <c r="N1171" s="1"/>
      <c r="O1171" s="1"/>
      <c r="P1171" s="1"/>
      <c r="Q1171" s="1"/>
      <c r="R1171" s="1"/>
      <c r="S1171" s="1"/>
    </row>
    <row r="1172" spans="1:19" x14ac:dyDescent="0.2">
      <c r="A1172" s="1"/>
      <c r="B1172" s="115">
        <v>6</v>
      </c>
      <c r="C1172" s="33" t="s">
        <v>499</v>
      </c>
      <c r="D1172" s="115">
        <v>4</v>
      </c>
      <c r="E1172" s="115">
        <v>1973</v>
      </c>
      <c r="F1172" s="115">
        <v>1</v>
      </c>
      <c r="G1172" s="115">
        <v>0</v>
      </c>
      <c r="H1172" s="115">
        <v>0</v>
      </c>
      <c r="I1172" s="116">
        <v>25</v>
      </c>
      <c r="J1172" s="117"/>
      <c r="K1172" s="1"/>
      <c r="L1172" s="1"/>
      <c r="M1172" s="1"/>
      <c r="N1172" s="1"/>
      <c r="O1172" s="1"/>
      <c r="P1172" s="1"/>
      <c r="Q1172" s="1"/>
      <c r="R1172" s="1"/>
      <c r="S1172" s="1"/>
    </row>
    <row r="1173" spans="1:19" x14ac:dyDescent="0.2">
      <c r="A1173" s="1"/>
      <c r="B1173" s="115">
        <v>1</v>
      </c>
      <c r="C1173" s="33" t="s">
        <v>499</v>
      </c>
      <c r="D1173" s="115">
        <v>4</v>
      </c>
      <c r="E1173" s="115">
        <v>1973</v>
      </c>
      <c r="F1173" s="115">
        <v>1</v>
      </c>
      <c r="G1173" s="115">
        <v>0</v>
      </c>
      <c r="H1173" s="115">
        <v>0</v>
      </c>
      <c r="I1173" s="116">
        <v>24</v>
      </c>
      <c r="J1173" s="117"/>
      <c r="K1173" s="1"/>
      <c r="L1173" s="1"/>
      <c r="M1173" s="1"/>
      <c r="N1173" s="1"/>
      <c r="O1173" s="1"/>
      <c r="P1173" s="1"/>
      <c r="Q1173" s="1"/>
      <c r="R1173" s="1"/>
      <c r="S1173" s="1"/>
    </row>
    <row r="1174" spans="1:19" x14ac:dyDescent="0.2">
      <c r="A1174" s="1"/>
      <c r="B1174" s="115">
        <v>3</v>
      </c>
      <c r="C1174" s="33" t="s">
        <v>447</v>
      </c>
      <c r="D1174" s="115">
        <v>4</v>
      </c>
      <c r="E1174" s="115">
        <v>1973</v>
      </c>
      <c r="F1174" s="115">
        <v>1</v>
      </c>
      <c r="G1174" s="115">
        <v>0</v>
      </c>
      <c r="H1174" s="115">
        <v>0</v>
      </c>
      <c r="I1174" s="116">
        <v>9512</v>
      </c>
      <c r="J1174" s="117"/>
      <c r="K1174" s="1"/>
      <c r="L1174" s="1"/>
      <c r="M1174" s="1"/>
      <c r="N1174" s="1"/>
      <c r="O1174" s="1"/>
      <c r="P1174" s="1"/>
      <c r="Q1174" s="1"/>
      <c r="R1174" s="1"/>
      <c r="S1174" s="1"/>
    </row>
    <row r="1175" spans="1:19" x14ac:dyDescent="0.2">
      <c r="A1175" s="1"/>
      <c r="B1175" s="115">
        <v>5</v>
      </c>
      <c r="C1175" s="33" t="s">
        <v>447</v>
      </c>
      <c r="D1175" s="115">
        <v>4</v>
      </c>
      <c r="E1175" s="115">
        <v>1973</v>
      </c>
      <c r="F1175" s="115">
        <v>1</v>
      </c>
      <c r="G1175" s="115">
        <v>0</v>
      </c>
      <c r="H1175" s="115">
        <v>0</v>
      </c>
      <c r="I1175" s="116">
        <v>10243</v>
      </c>
      <c r="J1175" s="117"/>
      <c r="K1175" s="1"/>
      <c r="L1175" s="1"/>
      <c r="M1175" s="1"/>
      <c r="N1175" s="1"/>
      <c r="O1175" s="1"/>
      <c r="P1175" s="1"/>
      <c r="Q1175" s="1"/>
      <c r="R1175" s="1"/>
      <c r="S1175" s="1"/>
    </row>
    <row r="1176" spans="1:19" x14ac:dyDescent="0.2">
      <c r="A1176" s="1"/>
      <c r="B1176" s="115">
        <v>1</v>
      </c>
      <c r="C1176" s="33" t="s">
        <v>447</v>
      </c>
      <c r="D1176" s="115">
        <v>4</v>
      </c>
      <c r="E1176" s="115">
        <v>1973</v>
      </c>
      <c r="F1176" s="115">
        <v>1</v>
      </c>
      <c r="G1176" s="115">
        <v>0</v>
      </c>
      <c r="H1176" s="115">
        <v>0</v>
      </c>
      <c r="I1176" s="116">
        <v>541</v>
      </c>
      <c r="J1176" s="117"/>
      <c r="K1176" s="1"/>
      <c r="L1176" s="1"/>
      <c r="M1176" s="1"/>
      <c r="N1176" s="1"/>
      <c r="O1176" s="1"/>
      <c r="P1176" s="1"/>
      <c r="Q1176" s="1"/>
      <c r="R1176" s="1"/>
      <c r="S1176" s="1"/>
    </row>
    <row r="1177" spans="1:19" x14ac:dyDescent="0.2">
      <c r="A1177" s="1"/>
      <c r="B1177" s="115">
        <v>1</v>
      </c>
      <c r="C1177" s="33" t="s">
        <v>457</v>
      </c>
      <c r="D1177" s="115">
        <v>4</v>
      </c>
      <c r="E1177" s="115">
        <v>1973</v>
      </c>
      <c r="F1177" s="115">
        <v>1</v>
      </c>
      <c r="G1177" s="115">
        <v>0</v>
      </c>
      <c r="H1177" s="115">
        <v>0</v>
      </c>
      <c r="I1177" s="116">
        <v>1386</v>
      </c>
      <c r="J1177" s="117"/>
      <c r="K1177" s="1"/>
      <c r="L1177" s="1"/>
      <c r="M1177" s="1"/>
      <c r="N1177" s="1"/>
      <c r="O1177" s="1"/>
      <c r="P1177" s="1"/>
      <c r="Q1177" s="1"/>
      <c r="R1177" s="1"/>
      <c r="S1177" s="1"/>
    </row>
    <row r="1178" spans="1:19" x14ac:dyDescent="0.2">
      <c r="A1178" s="1"/>
      <c r="B1178" s="115">
        <v>2</v>
      </c>
      <c r="C1178" s="33" t="s">
        <v>482</v>
      </c>
      <c r="D1178" s="115">
        <v>2</v>
      </c>
      <c r="E1178" s="115">
        <v>1975</v>
      </c>
      <c r="F1178" s="115">
        <v>1</v>
      </c>
      <c r="G1178" s="115">
        <v>0</v>
      </c>
      <c r="H1178" s="115">
        <v>0</v>
      </c>
      <c r="I1178" s="116">
        <v>75875</v>
      </c>
      <c r="J1178" s="117"/>
      <c r="K1178" s="1"/>
      <c r="L1178" s="1"/>
      <c r="M1178" s="1"/>
      <c r="N1178" s="1"/>
      <c r="O1178" s="1"/>
      <c r="P1178" s="1"/>
      <c r="Q1178" s="1"/>
      <c r="R1178" s="1"/>
      <c r="S1178" s="1"/>
    </row>
    <row r="1179" spans="1:19" x14ac:dyDescent="0.2">
      <c r="A1179" s="1"/>
      <c r="B1179" s="115">
        <v>6</v>
      </c>
      <c r="C1179" s="33" t="s">
        <v>471</v>
      </c>
      <c r="D1179" s="115">
        <v>1</v>
      </c>
      <c r="E1179" s="115">
        <v>1974</v>
      </c>
      <c r="F1179" s="115">
        <v>1</v>
      </c>
      <c r="G1179" s="115">
        <v>0</v>
      </c>
      <c r="H1179" s="115">
        <v>12</v>
      </c>
      <c r="I1179" s="116">
        <v>80734</v>
      </c>
      <c r="J1179" s="117"/>
      <c r="K1179" s="1"/>
      <c r="L1179" s="1"/>
      <c r="M1179" s="1"/>
      <c r="N1179" s="1"/>
      <c r="O1179" s="1"/>
      <c r="P1179" s="1"/>
      <c r="Q1179" s="1"/>
      <c r="R1179" s="1"/>
      <c r="S1179" s="1"/>
    </row>
    <row r="1180" spans="1:19" x14ac:dyDescent="0.2">
      <c r="A1180" s="1"/>
      <c r="B1180" s="115">
        <v>1</v>
      </c>
      <c r="C1180" s="33" t="s">
        <v>473</v>
      </c>
      <c r="D1180" s="115">
        <v>1</v>
      </c>
      <c r="E1180" s="115">
        <v>1974</v>
      </c>
      <c r="F1180" s="115">
        <v>1</v>
      </c>
      <c r="G1180" s="115">
        <v>0</v>
      </c>
      <c r="H1180" s="115">
        <v>0</v>
      </c>
      <c r="I1180" s="116">
        <v>0</v>
      </c>
      <c r="J1180" s="117"/>
      <c r="K1180" s="1"/>
      <c r="L1180" s="1"/>
      <c r="M1180" s="1"/>
      <c r="N1180" s="1"/>
      <c r="O1180" s="1"/>
      <c r="P1180" s="1"/>
      <c r="Q1180" s="1"/>
      <c r="R1180" s="1"/>
      <c r="S1180" s="1"/>
    </row>
    <row r="1181" spans="1:19" x14ac:dyDescent="0.2">
      <c r="A1181" s="1"/>
      <c r="B1181" s="115">
        <v>6</v>
      </c>
      <c r="C1181" s="33" t="s">
        <v>463</v>
      </c>
      <c r="D1181" s="115">
        <v>1</v>
      </c>
      <c r="E1181" s="115">
        <v>1974</v>
      </c>
      <c r="F1181" s="115">
        <v>1</v>
      </c>
      <c r="G1181" s="115">
        <v>0</v>
      </c>
      <c r="H1181" s="115">
        <v>0</v>
      </c>
      <c r="I1181" s="116">
        <v>601</v>
      </c>
      <c r="J1181" s="117"/>
      <c r="K1181" s="1"/>
      <c r="L1181" s="1"/>
      <c r="M1181" s="1"/>
      <c r="N1181" s="1"/>
      <c r="O1181" s="1"/>
      <c r="P1181" s="1"/>
      <c r="Q1181" s="1"/>
      <c r="R1181" s="1"/>
      <c r="S1181" s="1"/>
    </row>
    <row r="1182" spans="1:19" x14ac:dyDescent="0.2">
      <c r="A1182" s="1"/>
      <c r="B1182" s="115">
        <v>4</v>
      </c>
      <c r="C1182" s="33" t="s">
        <v>463</v>
      </c>
      <c r="D1182" s="115">
        <v>1</v>
      </c>
      <c r="E1182" s="115">
        <v>1974</v>
      </c>
      <c r="F1182" s="115">
        <v>1</v>
      </c>
      <c r="G1182" s="115">
        <v>0</v>
      </c>
      <c r="H1182" s="115">
        <v>0</v>
      </c>
      <c r="I1182" s="116">
        <v>596</v>
      </c>
      <c r="J1182" s="117"/>
      <c r="K1182" s="1"/>
      <c r="L1182" s="1"/>
      <c r="M1182" s="1"/>
      <c r="N1182" s="1"/>
      <c r="O1182" s="1"/>
      <c r="P1182" s="1"/>
      <c r="Q1182" s="1"/>
      <c r="R1182" s="1"/>
      <c r="S1182" s="1"/>
    </row>
    <row r="1183" spans="1:19" x14ac:dyDescent="0.2">
      <c r="A1183" s="1"/>
      <c r="B1183" s="115">
        <v>3</v>
      </c>
      <c r="C1183" s="33" t="s">
        <v>463</v>
      </c>
      <c r="D1183" s="115">
        <v>1</v>
      </c>
      <c r="E1183" s="115">
        <v>1974</v>
      </c>
      <c r="F1183" s="115">
        <v>1</v>
      </c>
      <c r="G1183" s="115">
        <v>0</v>
      </c>
      <c r="H1183" s="115">
        <v>0</v>
      </c>
      <c r="I1183" s="116">
        <v>623</v>
      </c>
      <c r="J1183" s="117"/>
      <c r="K1183" s="1"/>
      <c r="L1183" s="1"/>
      <c r="M1183" s="1"/>
      <c r="N1183" s="1"/>
      <c r="O1183" s="1"/>
      <c r="P1183" s="1"/>
      <c r="Q1183" s="1"/>
      <c r="R1183" s="1"/>
      <c r="S1183" s="1"/>
    </row>
    <row r="1184" spans="1:19" x14ac:dyDescent="0.2">
      <c r="A1184" s="1"/>
      <c r="B1184" s="115">
        <v>6</v>
      </c>
      <c r="C1184" s="33" t="s">
        <v>447</v>
      </c>
      <c r="D1184" s="115">
        <v>1</v>
      </c>
      <c r="E1184" s="115">
        <v>1977</v>
      </c>
      <c r="F1184" s="115">
        <v>31</v>
      </c>
      <c r="G1184" s="115">
        <v>0</v>
      </c>
      <c r="H1184" s="115">
        <v>0</v>
      </c>
      <c r="I1184" s="116">
        <v>1761</v>
      </c>
      <c r="J1184" s="117"/>
      <c r="K1184" s="1"/>
      <c r="L1184" s="1"/>
      <c r="M1184" s="1"/>
      <c r="N1184" s="1"/>
      <c r="O1184" s="1"/>
      <c r="P1184" s="1"/>
      <c r="Q1184" s="1"/>
      <c r="R1184" s="1"/>
      <c r="S1184" s="1"/>
    </row>
    <row r="1185" spans="1:19" x14ac:dyDescent="0.2">
      <c r="A1185" s="1"/>
      <c r="B1185" s="115">
        <v>1</v>
      </c>
      <c r="C1185" s="33" t="s">
        <v>447</v>
      </c>
      <c r="D1185" s="115">
        <v>1</v>
      </c>
      <c r="E1185" s="115">
        <v>1977</v>
      </c>
      <c r="F1185" s="115">
        <v>31</v>
      </c>
      <c r="G1185" s="115">
        <v>0</v>
      </c>
      <c r="H1185" s="115">
        <v>0</v>
      </c>
      <c r="I1185" s="116">
        <v>1623</v>
      </c>
      <c r="J1185" s="117"/>
      <c r="K1185" s="1"/>
      <c r="L1185" s="1"/>
      <c r="M1185" s="1"/>
      <c r="N1185" s="1"/>
      <c r="O1185" s="1"/>
      <c r="P1185" s="1"/>
      <c r="Q1185" s="1"/>
      <c r="R1185" s="1"/>
      <c r="S1185" s="1"/>
    </row>
    <row r="1186" spans="1:19" x14ac:dyDescent="0.2">
      <c r="A1186" s="1"/>
      <c r="B1186" s="115">
        <v>2</v>
      </c>
      <c r="C1186" s="33" t="s">
        <v>447</v>
      </c>
      <c r="D1186" s="115">
        <v>1</v>
      </c>
      <c r="E1186" s="115">
        <v>1977</v>
      </c>
      <c r="F1186" s="115">
        <v>31</v>
      </c>
      <c r="G1186" s="115">
        <v>0</v>
      </c>
      <c r="H1186" s="115">
        <v>0</v>
      </c>
      <c r="I1186" s="116">
        <v>1670</v>
      </c>
      <c r="J1186" s="117"/>
      <c r="K1186" s="1"/>
      <c r="L1186" s="1"/>
      <c r="M1186" s="1"/>
      <c r="N1186" s="1"/>
      <c r="O1186" s="1"/>
      <c r="P1186" s="1"/>
      <c r="Q1186" s="1"/>
      <c r="R1186" s="1"/>
      <c r="S1186" s="1"/>
    </row>
    <row r="1187" spans="1:19" x14ac:dyDescent="0.2">
      <c r="A1187" s="1"/>
      <c r="B1187" s="115">
        <v>4</v>
      </c>
      <c r="C1187" s="33" t="s">
        <v>447</v>
      </c>
      <c r="D1187" s="115">
        <v>1</v>
      </c>
      <c r="E1187" s="115">
        <v>1977</v>
      </c>
      <c r="F1187" s="115">
        <v>31</v>
      </c>
      <c r="G1187" s="115">
        <v>0</v>
      </c>
      <c r="H1187" s="115">
        <v>0</v>
      </c>
      <c r="I1187" s="116">
        <v>1818</v>
      </c>
      <c r="J1187" s="117"/>
      <c r="K1187" s="1"/>
      <c r="L1187" s="1"/>
      <c r="M1187" s="1"/>
      <c r="N1187" s="1"/>
      <c r="O1187" s="1"/>
      <c r="P1187" s="1"/>
      <c r="Q1187" s="1"/>
      <c r="R1187" s="1"/>
      <c r="S1187" s="1"/>
    </row>
    <row r="1188" spans="1:19" x14ac:dyDescent="0.2">
      <c r="A1188" s="1"/>
      <c r="B1188" s="115">
        <v>3</v>
      </c>
      <c r="C1188" s="33" t="s">
        <v>447</v>
      </c>
      <c r="D1188" s="115">
        <v>1</v>
      </c>
      <c r="E1188" s="115">
        <v>1977</v>
      </c>
      <c r="F1188" s="115">
        <v>31</v>
      </c>
      <c r="G1188" s="115">
        <v>0</v>
      </c>
      <c r="H1188" s="115">
        <v>0</v>
      </c>
      <c r="I1188" s="116">
        <v>1599</v>
      </c>
      <c r="J1188" s="117"/>
      <c r="K1188" s="1"/>
      <c r="L1188" s="1"/>
      <c r="M1188" s="1"/>
      <c r="N1188" s="1"/>
      <c r="O1188" s="1"/>
      <c r="P1188" s="1"/>
      <c r="Q1188" s="1"/>
      <c r="R1188" s="1"/>
      <c r="S1188" s="1"/>
    </row>
    <row r="1189" spans="1:19" x14ac:dyDescent="0.2">
      <c r="A1189" s="1"/>
      <c r="B1189" s="115">
        <v>5</v>
      </c>
      <c r="C1189" s="33" t="s">
        <v>447</v>
      </c>
      <c r="D1189" s="115">
        <v>1</v>
      </c>
      <c r="E1189" s="115">
        <v>1977</v>
      </c>
      <c r="F1189" s="115">
        <v>31</v>
      </c>
      <c r="G1189" s="115">
        <v>0</v>
      </c>
      <c r="H1189" s="115">
        <v>0</v>
      </c>
      <c r="I1189" s="116">
        <v>1621</v>
      </c>
      <c r="J1189" s="117"/>
      <c r="K1189" s="1"/>
      <c r="L1189" s="1"/>
      <c r="M1189" s="1"/>
      <c r="N1189" s="1"/>
      <c r="O1189" s="1"/>
      <c r="P1189" s="1"/>
      <c r="Q1189" s="1"/>
      <c r="R1189" s="1"/>
      <c r="S1189" s="1"/>
    </row>
    <row r="1190" spans="1:19" x14ac:dyDescent="0.2">
      <c r="A1190" s="1"/>
      <c r="B1190" s="115">
        <v>1</v>
      </c>
      <c r="C1190" s="33" t="s">
        <v>466</v>
      </c>
      <c r="D1190" s="115">
        <v>3</v>
      </c>
      <c r="E1190" s="115">
        <v>1974</v>
      </c>
      <c r="F1190" s="115">
        <v>1</v>
      </c>
      <c r="G1190" s="115">
        <v>0</v>
      </c>
      <c r="H1190" s="115">
        <v>0</v>
      </c>
      <c r="I1190" s="116">
        <v>0</v>
      </c>
      <c r="J1190" s="117"/>
      <c r="K1190" s="1"/>
      <c r="L1190" s="1"/>
      <c r="M1190" s="1"/>
      <c r="N1190" s="1"/>
      <c r="O1190" s="1"/>
      <c r="P1190" s="1"/>
      <c r="Q1190" s="1"/>
      <c r="R1190" s="1"/>
      <c r="S1190" s="1"/>
    </row>
    <row r="1191" spans="1:19" x14ac:dyDescent="0.2">
      <c r="A1191" s="1"/>
      <c r="B1191" s="115">
        <v>4</v>
      </c>
      <c r="C1191" s="33" t="s">
        <v>481</v>
      </c>
      <c r="D1191" s="115">
        <v>3</v>
      </c>
      <c r="E1191" s="115">
        <v>1974</v>
      </c>
      <c r="F1191" s="115">
        <v>1</v>
      </c>
      <c r="G1191" s="115">
        <v>0</v>
      </c>
      <c r="H1191" s="115">
        <v>0</v>
      </c>
      <c r="I1191" s="116">
        <v>3916</v>
      </c>
      <c r="J1191" s="117"/>
      <c r="K1191" s="1"/>
      <c r="L1191" s="1"/>
      <c r="M1191" s="1"/>
      <c r="N1191" s="1"/>
      <c r="O1191" s="1"/>
      <c r="P1191" s="1"/>
      <c r="Q1191" s="1"/>
      <c r="R1191" s="1"/>
      <c r="S1191" s="1"/>
    </row>
    <row r="1192" spans="1:19" x14ac:dyDescent="0.2">
      <c r="A1192" s="1"/>
      <c r="B1192" s="115">
        <v>3</v>
      </c>
      <c r="C1192" s="33" t="s">
        <v>481</v>
      </c>
      <c r="D1192" s="115">
        <v>3</v>
      </c>
      <c r="E1192" s="115">
        <v>1974</v>
      </c>
      <c r="F1192" s="115">
        <v>1</v>
      </c>
      <c r="G1192" s="115">
        <v>0</v>
      </c>
      <c r="H1192" s="115">
        <v>0</v>
      </c>
      <c r="I1192" s="116">
        <v>3669</v>
      </c>
      <c r="J1192" s="117"/>
      <c r="K1192" s="1"/>
      <c r="L1192" s="1"/>
      <c r="M1192" s="1"/>
      <c r="N1192" s="1"/>
      <c r="O1192" s="1"/>
      <c r="P1192" s="1"/>
      <c r="Q1192" s="1"/>
      <c r="R1192" s="1"/>
      <c r="S1192" s="1"/>
    </row>
    <row r="1193" spans="1:19" x14ac:dyDescent="0.2">
      <c r="A1193" s="1"/>
      <c r="B1193" s="115">
        <v>5</v>
      </c>
      <c r="C1193" s="33" t="s">
        <v>481</v>
      </c>
      <c r="D1193" s="115">
        <v>3</v>
      </c>
      <c r="E1193" s="115">
        <v>1974</v>
      </c>
      <c r="F1193" s="115">
        <v>1</v>
      </c>
      <c r="G1193" s="115">
        <v>0</v>
      </c>
      <c r="H1193" s="115">
        <v>0</v>
      </c>
      <c r="I1193" s="116">
        <v>3429</v>
      </c>
      <c r="J1193" s="117"/>
      <c r="K1193" s="1"/>
      <c r="L1193" s="1"/>
      <c r="M1193" s="1"/>
      <c r="N1193" s="1"/>
      <c r="O1193" s="1"/>
      <c r="P1193" s="1"/>
      <c r="Q1193" s="1"/>
      <c r="R1193" s="1"/>
      <c r="S1193" s="1"/>
    </row>
    <row r="1194" spans="1:19" x14ac:dyDescent="0.2">
      <c r="A1194" s="1"/>
      <c r="B1194" s="115">
        <v>1</v>
      </c>
      <c r="C1194" s="33" t="s">
        <v>473</v>
      </c>
      <c r="D1194" s="115">
        <v>2</v>
      </c>
      <c r="E1194" s="115">
        <v>1975</v>
      </c>
      <c r="F1194" s="115">
        <v>1</v>
      </c>
      <c r="G1194" s="115">
        <v>0</v>
      </c>
      <c r="H1194" s="115">
        <v>0</v>
      </c>
      <c r="I1194" s="116">
        <v>5582</v>
      </c>
      <c r="J1194" s="117"/>
      <c r="K1194" s="1"/>
      <c r="L1194" s="1"/>
      <c r="M1194" s="1"/>
      <c r="N1194" s="1"/>
      <c r="O1194" s="1"/>
      <c r="P1194" s="1"/>
      <c r="Q1194" s="1"/>
      <c r="R1194" s="1"/>
      <c r="S1194" s="1"/>
    </row>
    <row r="1195" spans="1:19" x14ac:dyDescent="0.2">
      <c r="A1195" s="1"/>
      <c r="B1195" s="115">
        <v>6</v>
      </c>
      <c r="C1195" s="33" t="s">
        <v>482</v>
      </c>
      <c r="D1195" s="115">
        <v>2</v>
      </c>
      <c r="E1195" s="115">
        <v>1975</v>
      </c>
      <c r="F1195" s="115">
        <v>1</v>
      </c>
      <c r="G1195" s="115">
        <v>0</v>
      </c>
      <c r="H1195" s="115">
        <v>0</v>
      </c>
      <c r="I1195" s="116">
        <v>2354</v>
      </c>
      <c r="J1195" s="117"/>
      <c r="K1195" s="1"/>
      <c r="L1195" s="1"/>
      <c r="M1195" s="1"/>
      <c r="N1195" s="1"/>
      <c r="O1195" s="1"/>
      <c r="P1195" s="1"/>
      <c r="Q1195" s="1"/>
      <c r="R1195" s="1"/>
      <c r="S1195" s="1"/>
    </row>
    <row r="1196" spans="1:19" x14ac:dyDescent="0.2">
      <c r="A1196" s="1"/>
      <c r="B1196" s="115">
        <v>1</v>
      </c>
      <c r="C1196" s="33" t="s">
        <v>482</v>
      </c>
      <c r="D1196" s="115">
        <v>2</v>
      </c>
      <c r="E1196" s="115">
        <v>1975</v>
      </c>
      <c r="F1196" s="115">
        <v>1</v>
      </c>
      <c r="G1196" s="115">
        <v>0</v>
      </c>
      <c r="H1196" s="115">
        <v>0</v>
      </c>
      <c r="I1196" s="116">
        <v>2215</v>
      </c>
      <c r="J1196" s="117"/>
      <c r="K1196" s="1"/>
      <c r="L1196" s="1"/>
      <c r="M1196" s="1"/>
      <c r="N1196" s="1"/>
      <c r="O1196" s="1"/>
      <c r="P1196" s="1"/>
      <c r="Q1196" s="1"/>
      <c r="R1196" s="1"/>
      <c r="S1196" s="1"/>
    </row>
    <row r="1197" spans="1:19" x14ac:dyDescent="0.2">
      <c r="A1197" s="1"/>
      <c r="B1197" s="115">
        <v>2</v>
      </c>
      <c r="C1197" s="33" t="s">
        <v>482</v>
      </c>
      <c r="D1197" s="115">
        <v>2</v>
      </c>
      <c r="E1197" s="115">
        <v>1975</v>
      </c>
      <c r="F1197" s="115">
        <v>1</v>
      </c>
      <c r="G1197" s="115">
        <v>0</v>
      </c>
      <c r="H1197" s="115">
        <v>0</v>
      </c>
      <c r="I1197" s="116">
        <v>2194</v>
      </c>
      <c r="J1197" s="117"/>
      <c r="K1197" s="1"/>
      <c r="L1197" s="1"/>
      <c r="M1197" s="1"/>
      <c r="N1197" s="1"/>
      <c r="O1197" s="1"/>
      <c r="P1197" s="1"/>
      <c r="Q1197" s="1"/>
      <c r="R1197" s="1"/>
      <c r="S1197" s="1"/>
    </row>
    <row r="1198" spans="1:19" x14ac:dyDescent="0.2">
      <c r="A1198" s="1"/>
      <c r="B1198" s="115">
        <v>3</v>
      </c>
      <c r="C1198" s="33" t="s">
        <v>482</v>
      </c>
      <c r="D1198" s="115">
        <v>2</v>
      </c>
      <c r="E1198" s="115">
        <v>1975</v>
      </c>
      <c r="F1198" s="115">
        <v>1</v>
      </c>
      <c r="G1198" s="115">
        <v>0</v>
      </c>
      <c r="H1198" s="115">
        <v>0</v>
      </c>
      <c r="I1198" s="116">
        <v>2339</v>
      </c>
      <c r="J1198" s="117"/>
      <c r="K1198" s="1"/>
      <c r="L1198" s="1"/>
      <c r="M1198" s="1"/>
      <c r="N1198" s="1"/>
      <c r="O1198" s="1"/>
      <c r="P1198" s="1"/>
      <c r="Q1198" s="1"/>
      <c r="R1198" s="1"/>
      <c r="S1198" s="1"/>
    </row>
    <row r="1199" spans="1:19" x14ac:dyDescent="0.2">
      <c r="A1199" s="1"/>
      <c r="B1199" s="115">
        <v>5</v>
      </c>
      <c r="C1199" s="33" t="s">
        <v>482</v>
      </c>
      <c r="D1199" s="115">
        <v>2</v>
      </c>
      <c r="E1199" s="115">
        <v>1975</v>
      </c>
      <c r="F1199" s="115">
        <v>1</v>
      </c>
      <c r="G1199" s="115">
        <v>0</v>
      </c>
      <c r="H1199" s="115">
        <v>0</v>
      </c>
      <c r="I1199" s="116">
        <v>2281</v>
      </c>
      <c r="J1199" s="117"/>
      <c r="K1199" s="1"/>
      <c r="L1199" s="1"/>
      <c r="M1199" s="1"/>
      <c r="N1199" s="1"/>
      <c r="O1199" s="1"/>
      <c r="P1199" s="1"/>
      <c r="Q1199" s="1"/>
      <c r="R1199" s="1"/>
      <c r="S1199" s="1"/>
    </row>
    <row r="1200" spans="1:19" x14ac:dyDescent="0.2">
      <c r="A1200" s="1"/>
      <c r="B1200" s="115">
        <v>6</v>
      </c>
      <c r="C1200" s="33" t="s">
        <v>482</v>
      </c>
      <c r="D1200" s="115">
        <v>2</v>
      </c>
      <c r="E1200" s="115">
        <v>1975</v>
      </c>
      <c r="F1200" s="115">
        <v>1</v>
      </c>
      <c r="G1200" s="115">
        <v>0</v>
      </c>
      <c r="H1200" s="115">
        <v>0</v>
      </c>
      <c r="I1200" s="116">
        <v>2817</v>
      </c>
      <c r="J1200" s="117"/>
      <c r="K1200" s="1"/>
      <c r="L1200" s="1"/>
      <c r="M1200" s="1"/>
      <c r="N1200" s="1"/>
      <c r="O1200" s="1"/>
      <c r="P1200" s="1"/>
      <c r="Q1200" s="1"/>
      <c r="R1200" s="1"/>
      <c r="S1200" s="1"/>
    </row>
    <row r="1201" spans="1:19" x14ac:dyDescent="0.2">
      <c r="A1201" s="1"/>
      <c r="B1201" s="115">
        <v>1</v>
      </c>
      <c r="C1201" s="33" t="s">
        <v>482</v>
      </c>
      <c r="D1201" s="115">
        <v>2</v>
      </c>
      <c r="E1201" s="115">
        <v>1975</v>
      </c>
      <c r="F1201" s="115">
        <v>1</v>
      </c>
      <c r="G1201" s="115">
        <v>0</v>
      </c>
      <c r="H1201" s="115">
        <v>0</v>
      </c>
      <c r="I1201" s="116">
        <v>2949</v>
      </c>
      <c r="J1201" s="117"/>
      <c r="K1201" s="1"/>
      <c r="L1201" s="1"/>
      <c r="M1201" s="1"/>
      <c r="N1201" s="1"/>
      <c r="O1201" s="1"/>
      <c r="P1201" s="1"/>
      <c r="Q1201" s="1"/>
      <c r="R1201" s="1"/>
      <c r="S1201" s="1"/>
    </row>
    <row r="1202" spans="1:19" x14ac:dyDescent="0.2">
      <c r="A1202" s="1"/>
      <c r="B1202" s="115">
        <v>2</v>
      </c>
      <c r="C1202" s="33" t="s">
        <v>471</v>
      </c>
      <c r="D1202" s="115">
        <v>2</v>
      </c>
      <c r="E1202" s="115">
        <v>1974</v>
      </c>
      <c r="F1202" s="115">
        <v>1</v>
      </c>
      <c r="G1202" s="115">
        <v>0</v>
      </c>
      <c r="H1202" s="115">
        <v>0</v>
      </c>
      <c r="I1202" s="116">
        <v>87154</v>
      </c>
      <c r="J1202" s="117"/>
      <c r="K1202" s="1"/>
      <c r="L1202" s="1"/>
      <c r="M1202" s="1"/>
      <c r="N1202" s="1"/>
      <c r="O1202" s="1"/>
      <c r="P1202" s="1"/>
      <c r="Q1202" s="1"/>
      <c r="R1202" s="1"/>
      <c r="S1202" s="1"/>
    </row>
    <row r="1203" spans="1:19" x14ac:dyDescent="0.2">
      <c r="A1203" s="1"/>
      <c r="B1203" s="115">
        <v>4</v>
      </c>
      <c r="C1203" s="33" t="s">
        <v>481</v>
      </c>
      <c r="D1203" s="115">
        <v>2</v>
      </c>
      <c r="E1203" s="115">
        <v>1974</v>
      </c>
      <c r="F1203" s="115">
        <v>1</v>
      </c>
      <c r="G1203" s="115">
        <v>0</v>
      </c>
      <c r="H1203" s="115">
        <v>0</v>
      </c>
      <c r="I1203" s="116">
        <v>338</v>
      </c>
      <c r="J1203" s="117"/>
      <c r="K1203" s="1"/>
      <c r="L1203" s="1"/>
      <c r="M1203" s="1"/>
      <c r="N1203" s="1"/>
      <c r="O1203" s="1"/>
      <c r="P1203" s="1"/>
      <c r="Q1203" s="1"/>
      <c r="R1203" s="1"/>
      <c r="S1203" s="1"/>
    </row>
    <row r="1204" spans="1:19" x14ac:dyDescent="0.2">
      <c r="A1204" s="1"/>
      <c r="B1204" s="115">
        <v>3</v>
      </c>
      <c r="C1204" s="33" t="s">
        <v>481</v>
      </c>
      <c r="D1204" s="115">
        <v>2</v>
      </c>
      <c r="E1204" s="115">
        <v>1974</v>
      </c>
      <c r="F1204" s="115">
        <v>1</v>
      </c>
      <c r="G1204" s="115">
        <v>0</v>
      </c>
      <c r="H1204" s="115">
        <v>0</v>
      </c>
      <c r="I1204" s="116">
        <v>332</v>
      </c>
      <c r="J1204" s="117"/>
      <c r="K1204" s="1"/>
      <c r="L1204" s="1"/>
      <c r="M1204" s="1"/>
      <c r="N1204" s="1"/>
      <c r="O1204" s="1"/>
      <c r="P1204" s="1"/>
      <c r="Q1204" s="1"/>
      <c r="R1204" s="1"/>
      <c r="S1204" s="1"/>
    </row>
    <row r="1205" spans="1:19" x14ac:dyDescent="0.2">
      <c r="A1205" s="1"/>
      <c r="B1205" s="115">
        <v>5</v>
      </c>
      <c r="C1205" s="33" t="s">
        <v>481</v>
      </c>
      <c r="D1205" s="115">
        <v>2</v>
      </c>
      <c r="E1205" s="115">
        <v>1974</v>
      </c>
      <c r="F1205" s="115">
        <v>1</v>
      </c>
      <c r="G1205" s="115">
        <v>0</v>
      </c>
      <c r="H1205" s="115">
        <v>0</v>
      </c>
      <c r="I1205" s="116">
        <v>320</v>
      </c>
      <c r="J1205" s="117"/>
      <c r="K1205" s="1"/>
      <c r="L1205" s="1"/>
      <c r="M1205" s="1"/>
      <c r="N1205" s="1"/>
      <c r="O1205" s="1"/>
      <c r="P1205" s="1"/>
      <c r="Q1205" s="1"/>
      <c r="R1205" s="1"/>
      <c r="S1205" s="1"/>
    </row>
    <row r="1206" spans="1:19" x14ac:dyDescent="0.2">
      <c r="A1206" s="1"/>
      <c r="B1206" s="115">
        <v>2</v>
      </c>
      <c r="C1206" s="33" t="s">
        <v>481</v>
      </c>
      <c r="D1206" s="115">
        <v>2</v>
      </c>
      <c r="E1206" s="115">
        <v>1974</v>
      </c>
      <c r="F1206" s="115">
        <v>1</v>
      </c>
      <c r="G1206" s="115">
        <v>0</v>
      </c>
      <c r="H1206" s="115">
        <v>0</v>
      </c>
      <c r="I1206" s="116">
        <v>7958</v>
      </c>
      <c r="J1206" s="117"/>
      <c r="K1206" s="1"/>
      <c r="L1206" s="1"/>
      <c r="M1206" s="1"/>
      <c r="N1206" s="1"/>
      <c r="O1206" s="1"/>
      <c r="P1206" s="1"/>
      <c r="Q1206" s="1"/>
      <c r="R1206" s="1"/>
      <c r="S1206" s="1"/>
    </row>
    <row r="1207" spans="1:19" x14ac:dyDescent="0.2">
      <c r="A1207" s="1"/>
      <c r="B1207" s="115">
        <v>3</v>
      </c>
      <c r="C1207" s="33" t="s">
        <v>466</v>
      </c>
      <c r="D1207" s="115">
        <v>2</v>
      </c>
      <c r="E1207" s="115">
        <v>1974</v>
      </c>
      <c r="F1207" s="115">
        <v>1</v>
      </c>
      <c r="G1207" s="115">
        <v>0</v>
      </c>
      <c r="H1207" s="115">
        <v>0</v>
      </c>
      <c r="I1207" s="116">
        <v>7745</v>
      </c>
      <c r="J1207" s="117"/>
      <c r="K1207" s="1"/>
      <c r="L1207" s="1"/>
      <c r="M1207" s="1"/>
      <c r="N1207" s="1"/>
      <c r="O1207" s="1"/>
      <c r="P1207" s="1"/>
      <c r="Q1207" s="1"/>
      <c r="R1207" s="1"/>
      <c r="S1207" s="1"/>
    </row>
    <row r="1208" spans="1:19" x14ac:dyDescent="0.2">
      <c r="A1208" s="1"/>
      <c r="B1208" s="115">
        <v>5</v>
      </c>
      <c r="C1208" s="33" t="s">
        <v>482</v>
      </c>
      <c r="D1208" s="115">
        <v>2</v>
      </c>
      <c r="E1208" s="115">
        <v>1974</v>
      </c>
      <c r="F1208" s="115">
        <v>1</v>
      </c>
      <c r="G1208" s="115">
        <v>0</v>
      </c>
      <c r="H1208" s="115">
        <v>0</v>
      </c>
      <c r="I1208" s="116">
        <v>1655</v>
      </c>
      <c r="J1208" s="117"/>
      <c r="K1208" s="1"/>
      <c r="L1208" s="1"/>
      <c r="M1208" s="1"/>
      <c r="N1208" s="1"/>
      <c r="O1208" s="1"/>
      <c r="P1208" s="1"/>
      <c r="Q1208" s="1"/>
      <c r="R1208" s="1"/>
      <c r="S1208" s="1"/>
    </row>
    <row r="1209" spans="1:19" x14ac:dyDescent="0.2">
      <c r="A1209" s="1"/>
      <c r="B1209" s="115">
        <v>2</v>
      </c>
      <c r="C1209" s="33" t="s">
        <v>468</v>
      </c>
      <c r="D1209" s="115">
        <v>2</v>
      </c>
      <c r="E1209" s="115">
        <v>1974</v>
      </c>
      <c r="F1209" s="115">
        <v>1</v>
      </c>
      <c r="G1209" s="115">
        <v>0</v>
      </c>
      <c r="H1209" s="115">
        <v>0</v>
      </c>
      <c r="I1209" s="116">
        <v>831</v>
      </c>
      <c r="J1209" s="117"/>
      <c r="K1209" s="1"/>
      <c r="L1209" s="1"/>
      <c r="M1209" s="1"/>
      <c r="N1209" s="1"/>
      <c r="O1209" s="1"/>
      <c r="P1209" s="1"/>
      <c r="Q1209" s="1"/>
      <c r="R1209" s="1"/>
      <c r="S1209" s="1"/>
    </row>
    <row r="1210" spans="1:19" x14ac:dyDescent="0.2">
      <c r="A1210" s="1"/>
      <c r="B1210" s="115">
        <v>6</v>
      </c>
      <c r="C1210" s="33" t="s">
        <v>461</v>
      </c>
      <c r="D1210" s="115">
        <v>4</v>
      </c>
      <c r="E1210" s="115">
        <v>1974</v>
      </c>
      <c r="F1210" s="115">
        <v>1</v>
      </c>
      <c r="G1210" s="115">
        <v>0</v>
      </c>
      <c r="H1210" s="115">
        <v>0</v>
      </c>
      <c r="I1210" s="116">
        <v>3979</v>
      </c>
      <c r="J1210" s="117"/>
      <c r="K1210" s="1"/>
      <c r="L1210" s="1"/>
      <c r="M1210" s="1"/>
      <c r="N1210" s="1"/>
      <c r="O1210" s="1"/>
      <c r="P1210" s="1"/>
      <c r="Q1210" s="1"/>
      <c r="R1210" s="1"/>
      <c r="S1210" s="1"/>
    </row>
    <row r="1211" spans="1:19" x14ac:dyDescent="0.2">
      <c r="A1211" s="1"/>
      <c r="B1211" s="115">
        <v>1</v>
      </c>
      <c r="C1211" s="33" t="s">
        <v>461</v>
      </c>
      <c r="D1211" s="115">
        <v>4</v>
      </c>
      <c r="E1211" s="115">
        <v>1974</v>
      </c>
      <c r="F1211" s="115">
        <v>1</v>
      </c>
      <c r="G1211" s="115">
        <v>0</v>
      </c>
      <c r="H1211" s="115">
        <v>0</v>
      </c>
      <c r="I1211" s="116">
        <v>3417</v>
      </c>
      <c r="J1211" s="117"/>
      <c r="K1211" s="1"/>
      <c r="L1211" s="1"/>
      <c r="M1211" s="1"/>
      <c r="N1211" s="1"/>
      <c r="O1211" s="1"/>
      <c r="P1211" s="1"/>
      <c r="Q1211" s="1"/>
      <c r="R1211" s="1"/>
      <c r="S1211" s="1"/>
    </row>
    <row r="1212" spans="1:19" x14ac:dyDescent="0.2">
      <c r="A1212" s="1"/>
      <c r="B1212" s="115">
        <v>6</v>
      </c>
      <c r="C1212" s="33" t="s">
        <v>449</v>
      </c>
      <c r="D1212" s="115">
        <v>3</v>
      </c>
      <c r="E1212" s="115">
        <v>1975</v>
      </c>
      <c r="F1212" s="115">
        <v>1</v>
      </c>
      <c r="G1212" s="115">
        <v>0</v>
      </c>
      <c r="H1212" s="115">
        <v>0</v>
      </c>
      <c r="I1212" s="116">
        <v>208</v>
      </c>
      <c r="J1212" s="117"/>
      <c r="K1212" s="1"/>
      <c r="L1212" s="1"/>
      <c r="M1212" s="1"/>
      <c r="N1212" s="1"/>
      <c r="O1212" s="1"/>
      <c r="P1212" s="1"/>
      <c r="Q1212" s="1"/>
      <c r="R1212" s="1"/>
      <c r="S1212" s="1"/>
    </row>
    <row r="1213" spans="1:19" x14ac:dyDescent="0.2">
      <c r="A1213" s="1"/>
      <c r="B1213" s="115">
        <v>1</v>
      </c>
      <c r="C1213" s="33" t="s">
        <v>449</v>
      </c>
      <c r="D1213" s="115">
        <v>3</v>
      </c>
      <c r="E1213" s="115">
        <v>1975</v>
      </c>
      <c r="F1213" s="115">
        <v>1</v>
      </c>
      <c r="G1213" s="115">
        <v>0</v>
      </c>
      <c r="H1213" s="115">
        <v>0</v>
      </c>
      <c r="I1213" s="116">
        <v>230</v>
      </c>
      <c r="J1213" s="117"/>
      <c r="K1213" s="1"/>
      <c r="L1213" s="1"/>
      <c r="M1213" s="1"/>
      <c r="N1213" s="1"/>
      <c r="O1213" s="1"/>
      <c r="P1213" s="1"/>
      <c r="Q1213" s="1"/>
      <c r="R1213" s="1"/>
      <c r="S1213" s="1"/>
    </row>
    <row r="1214" spans="1:19" x14ac:dyDescent="0.2">
      <c r="A1214" s="1"/>
      <c r="B1214" s="115">
        <v>2</v>
      </c>
      <c r="C1214" s="33" t="s">
        <v>449</v>
      </c>
      <c r="D1214" s="115">
        <v>3</v>
      </c>
      <c r="E1214" s="115">
        <v>1975</v>
      </c>
      <c r="F1214" s="115">
        <v>1</v>
      </c>
      <c r="G1214" s="115">
        <v>0</v>
      </c>
      <c r="H1214" s="115">
        <v>0</v>
      </c>
      <c r="I1214" s="116">
        <v>219</v>
      </c>
      <c r="J1214" s="117"/>
      <c r="K1214" s="1"/>
      <c r="L1214" s="1"/>
      <c r="M1214" s="1"/>
      <c r="N1214" s="1"/>
      <c r="O1214" s="1"/>
      <c r="P1214" s="1"/>
      <c r="Q1214" s="1"/>
      <c r="R1214" s="1"/>
      <c r="S1214" s="1"/>
    </row>
    <row r="1215" spans="1:19" x14ac:dyDescent="0.2">
      <c r="A1215" s="1"/>
      <c r="B1215" s="115">
        <v>3</v>
      </c>
      <c r="C1215" s="33" t="s">
        <v>449</v>
      </c>
      <c r="D1215" s="115">
        <v>3</v>
      </c>
      <c r="E1215" s="115">
        <v>1975</v>
      </c>
      <c r="F1215" s="115">
        <v>1</v>
      </c>
      <c r="G1215" s="115">
        <v>0</v>
      </c>
      <c r="H1215" s="115">
        <v>0</v>
      </c>
      <c r="I1215" s="116">
        <v>208</v>
      </c>
      <c r="J1215" s="117"/>
      <c r="K1215" s="1"/>
      <c r="L1215" s="1"/>
      <c r="M1215" s="1"/>
      <c r="N1215" s="1"/>
      <c r="O1215" s="1"/>
      <c r="P1215" s="1"/>
      <c r="Q1215" s="1"/>
      <c r="R1215" s="1"/>
      <c r="S1215" s="1"/>
    </row>
    <row r="1216" spans="1:19" x14ac:dyDescent="0.2">
      <c r="A1216" s="1"/>
      <c r="B1216" s="115">
        <v>5</v>
      </c>
      <c r="C1216" s="33" t="s">
        <v>449</v>
      </c>
      <c r="D1216" s="115">
        <v>3</v>
      </c>
      <c r="E1216" s="115">
        <v>1975</v>
      </c>
      <c r="F1216" s="115">
        <v>1</v>
      </c>
      <c r="G1216" s="115">
        <v>0</v>
      </c>
      <c r="H1216" s="115">
        <v>0</v>
      </c>
      <c r="I1216" s="116">
        <v>219</v>
      </c>
      <c r="J1216" s="117"/>
      <c r="K1216" s="1"/>
      <c r="L1216" s="1"/>
      <c r="M1216" s="1"/>
      <c r="N1216" s="1"/>
      <c r="O1216" s="1"/>
      <c r="P1216" s="1"/>
      <c r="Q1216" s="1"/>
      <c r="R1216" s="1"/>
      <c r="S1216" s="1"/>
    </row>
    <row r="1217" spans="1:19" x14ac:dyDescent="0.2">
      <c r="A1217" s="1"/>
      <c r="B1217" s="115">
        <v>6</v>
      </c>
      <c r="C1217" s="33" t="s">
        <v>451</v>
      </c>
      <c r="D1217" s="115">
        <v>3</v>
      </c>
      <c r="E1217" s="115">
        <v>1975</v>
      </c>
      <c r="F1217" s="115">
        <v>1</v>
      </c>
      <c r="G1217" s="115">
        <v>0</v>
      </c>
      <c r="H1217" s="115">
        <v>0</v>
      </c>
      <c r="I1217" s="116">
        <v>2202</v>
      </c>
      <c r="J1217" s="117"/>
      <c r="K1217" s="1"/>
      <c r="L1217" s="1"/>
      <c r="M1217" s="1"/>
      <c r="N1217" s="1"/>
      <c r="O1217" s="1"/>
      <c r="P1217" s="1"/>
      <c r="Q1217" s="1"/>
      <c r="R1217" s="1"/>
      <c r="S1217" s="1"/>
    </row>
    <row r="1218" spans="1:19" x14ac:dyDescent="0.2">
      <c r="A1218" s="1"/>
      <c r="B1218" s="115">
        <v>1</v>
      </c>
      <c r="C1218" s="33" t="s">
        <v>451</v>
      </c>
      <c r="D1218" s="115">
        <v>3</v>
      </c>
      <c r="E1218" s="115">
        <v>1975</v>
      </c>
      <c r="F1218" s="115">
        <v>1</v>
      </c>
      <c r="G1218" s="115">
        <v>0</v>
      </c>
      <c r="H1218" s="115">
        <v>0</v>
      </c>
      <c r="I1218" s="116">
        <v>2426</v>
      </c>
      <c r="J1218" s="117"/>
      <c r="K1218" s="1"/>
      <c r="L1218" s="1"/>
      <c r="M1218" s="1"/>
      <c r="N1218" s="1"/>
      <c r="O1218" s="1"/>
      <c r="P1218" s="1"/>
      <c r="Q1218" s="1"/>
      <c r="R1218" s="1"/>
      <c r="S1218" s="1"/>
    </row>
    <row r="1219" spans="1:19" x14ac:dyDescent="0.2">
      <c r="A1219" s="1"/>
      <c r="B1219" s="115">
        <v>4</v>
      </c>
      <c r="C1219" s="33" t="s">
        <v>451</v>
      </c>
      <c r="D1219" s="115">
        <v>3</v>
      </c>
      <c r="E1219" s="115">
        <v>1975</v>
      </c>
      <c r="F1219" s="115">
        <v>1</v>
      </c>
      <c r="G1219" s="115">
        <v>0</v>
      </c>
      <c r="H1219" s="115">
        <v>0</v>
      </c>
      <c r="I1219" s="116">
        <v>2071</v>
      </c>
      <c r="J1219" s="117"/>
      <c r="K1219" s="1"/>
      <c r="L1219" s="1"/>
      <c r="M1219" s="1"/>
      <c r="N1219" s="1"/>
      <c r="O1219" s="1"/>
      <c r="P1219" s="1"/>
      <c r="Q1219" s="1"/>
      <c r="R1219" s="1"/>
      <c r="S1219" s="1"/>
    </row>
    <row r="1220" spans="1:19" x14ac:dyDescent="0.2">
      <c r="A1220" s="1"/>
      <c r="B1220" s="115">
        <v>3</v>
      </c>
      <c r="C1220" s="33" t="s">
        <v>451</v>
      </c>
      <c r="D1220" s="115">
        <v>3</v>
      </c>
      <c r="E1220" s="115">
        <v>1975</v>
      </c>
      <c r="F1220" s="115">
        <v>1</v>
      </c>
      <c r="G1220" s="115">
        <v>0</v>
      </c>
      <c r="H1220" s="115">
        <v>0</v>
      </c>
      <c r="I1220" s="116">
        <v>2207</v>
      </c>
      <c r="J1220" s="117"/>
      <c r="K1220" s="1"/>
      <c r="L1220" s="1"/>
      <c r="M1220" s="1"/>
      <c r="N1220" s="1"/>
      <c r="O1220" s="1"/>
      <c r="P1220" s="1"/>
      <c r="Q1220" s="1"/>
      <c r="R1220" s="1"/>
      <c r="S1220" s="1"/>
    </row>
    <row r="1221" spans="1:19" x14ac:dyDescent="0.2">
      <c r="A1221" s="1"/>
      <c r="B1221" s="115">
        <v>5</v>
      </c>
      <c r="C1221" s="33" t="s">
        <v>451</v>
      </c>
      <c r="D1221" s="115">
        <v>3</v>
      </c>
      <c r="E1221" s="115">
        <v>1975</v>
      </c>
      <c r="F1221" s="115">
        <v>1</v>
      </c>
      <c r="G1221" s="115">
        <v>0</v>
      </c>
      <c r="H1221" s="115">
        <v>0</v>
      </c>
      <c r="I1221" s="116">
        <v>2377</v>
      </c>
      <c r="J1221" s="117"/>
      <c r="K1221" s="1"/>
      <c r="L1221" s="1"/>
      <c r="M1221" s="1"/>
      <c r="N1221" s="1"/>
      <c r="O1221" s="1"/>
      <c r="P1221" s="1"/>
      <c r="Q1221" s="1"/>
      <c r="R1221" s="1"/>
      <c r="S1221" s="1"/>
    </row>
    <row r="1222" spans="1:19" x14ac:dyDescent="0.2">
      <c r="A1222" s="1"/>
      <c r="B1222" s="115">
        <v>2</v>
      </c>
      <c r="C1222" s="33" t="s">
        <v>490</v>
      </c>
      <c r="D1222" s="115">
        <v>4</v>
      </c>
      <c r="E1222" s="115">
        <v>1974</v>
      </c>
      <c r="F1222" s="115">
        <v>1</v>
      </c>
      <c r="G1222" s="115">
        <v>0</v>
      </c>
      <c r="H1222" s="115">
        <v>0</v>
      </c>
      <c r="I1222" s="116">
        <v>12360</v>
      </c>
      <c r="J1222" s="117"/>
      <c r="K1222" s="1"/>
      <c r="L1222" s="1"/>
      <c r="M1222" s="1"/>
      <c r="N1222" s="1"/>
      <c r="O1222" s="1"/>
      <c r="P1222" s="1"/>
      <c r="Q1222" s="1"/>
      <c r="R1222" s="1"/>
      <c r="S1222" s="1"/>
    </row>
    <row r="1223" spans="1:19" x14ac:dyDescent="0.2">
      <c r="A1223" s="1"/>
      <c r="B1223" s="115">
        <v>1</v>
      </c>
      <c r="C1223" s="33" t="s">
        <v>465</v>
      </c>
      <c r="D1223" s="115">
        <v>3</v>
      </c>
      <c r="E1223" s="115">
        <v>1975</v>
      </c>
      <c r="F1223" s="115">
        <v>1</v>
      </c>
      <c r="G1223" s="115">
        <v>0</v>
      </c>
      <c r="H1223" s="115">
        <v>0</v>
      </c>
      <c r="I1223" s="116">
        <v>6892</v>
      </c>
      <c r="J1223" s="117"/>
      <c r="K1223" s="1"/>
      <c r="L1223" s="1"/>
      <c r="M1223" s="1"/>
      <c r="N1223" s="1"/>
      <c r="O1223" s="1"/>
      <c r="P1223" s="1"/>
      <c r="Q1223" s="1"/>
      <c r="R1223" s="1"/>
      <c r="S1223" s="1"/>
    </row>
    <row r="1224" spans="1:19" x14ac:dyDescent="0.2">
      <c r="A1224" s="1"/>
      <c r="B1224" s="115">
        <v>4</v>
      </c>
      <c r="C1224" s="33" t="s">
        <v>465</v>
      </c>
      <c r="D1224" s="115">
        <v>3</v>
      </c>
      <c r="E1224" s="115">
        <v>1975</v>
      </c>
      <c r="F1224" s="115">
        <v>1</v>
      </c>
      <c r="G1224" s="115">
        <v>0</v>
      </c>
      <c r="H1224" s="115">
        <v>0</v>
      </c>
      <c r="I1224" s="116">
        <v>7540</v>
      </c>
      <c r="J1224" s="117"/>
      <c r="K1224" s="1"/>
      <c r="L1224" s="1"/>
      <c r="M1224" s="1"/>
      <c r="N1224" s="1"/>
      <c r="O1224" s="1"/>
      <c r="P1224" s="1"/>
      <c r="Q1224" s="1"/>
      <c r="R1224" s="1"/>
      <c r="S1224" s="1"/>
    </row>
    <row r="1225" spans="1:19" x14ac:dyDescent="0.2">
      <c r="A1225" s="1"/>
      <c r="B1225" s="115">
        <v>3</v>
      </c>
      <c r="C1225" s="33" t="s">
        <v>465</v>
      </c>
      <c r="D1225" s="115">
        <v>3</v>
      </c>
      <c r="E1225" s="115">
        <v>1975</v>
      </c>
      <c r="F1225" s="115">
        <v>1</v>
      </c>
      <c r="G1225" s="115">
        <v>0</v>
      </c>
      <c r="H1225" s="115">
        <v>0</v>
      </c>
      <c r="I1225" s="116">
        <v>7919</v>
      </c>
      <c r="J1225" s="117"/>
      <c r="K1225" s="1"/>
      <c r="L1225" s="1"/>
      <c r="M1225" s="1"/>
      <c r="N1225" s="1"/>
      <c r="O1225" s="1"/>
      <c r="P1225" s="1"/>
      <c r="Q1225" s="1"/>
      <c r="R1225" s="1"/>
      <c r="S1225" s="1"/>
    </row>
    <row r="1226" spans="1:19" x14ac:dyDescent="0.2">
      <c r="A1226" s="1"/>
      <c r="B1226" s="115">
        <v>5</v>
      </c>
      <c r="C1226" s="33" t="s">
        <v>465</v>
      </c>
      <c r="D1226" s="115">
        <v>3</v>
      </c>
      <c r="E1226" s="115">
        <v>1975</v>
      </c>
      <c r="F1226" s="115">
        <v>1</v>
      </c>
      <c r="G1226" s="115">
        <v>0</v>
      </c>
      <c r="H1226" s="115">
        <v>0</v>
      </c>
      <c r="I1226" s="116">
        <v>7492</v>
      </c>
      <c r="J1226" s="117"/>
      <c r="K1226" s="1"/>
      <c r="L1226" s="1"/>
      <c r="M1226" s="1"/>
      <c r="N1226" s="1"/>
      <c r="O1226" s="1"/>
      <c r="P1226" s="1"/>
      <c r="Q1226" s="1"/>
      <c r="R1226" s="1"/>
      <c r="S1226" s="1"/>
    </row>
    <row r="1227" spans="1:19" x14ac:dyDescent="0.2">
      <c r="A1227" s="1"/>
      <c r="B1227" s="115">
        <v>1</v>
      </c>
      <c r="C1227" s="33" t="s">
        <v>463</v>
      </c>
      <c r="D1227" s="115">
        <v>3</v>
      </c>
      <c r="E1227" s="115">
        <v>1975</v>
      </c>
      <c r="F1227" s="115">
        <v>1</v>
      </c>
      <c r="G1227" s="115">
        <v>0</v>
      </c>
      <c r="H1227" s="115">
        <v>0</v>
      </c>
      <c r="I1227" s="116">
        <v>18639</v>
      </c>
      <c r="J1227" s="117"/>
      <c r="K1227" s="1"/>
      <c r="L1227" s="1"/>
      <c r="M1227" s="1"/>
      <c r="N1227" s="1"/>
      <c r="O1227" s="1"/>
      <c r="P1227" s="1"/>
      <c r="Q1227" s="1"/>
      <c r="R1227" s="1"/>
      <c r="S1227" s="1"/>
    </row>
    <row r="1228" spans="1:19" x14ac:dyDescent="0.2">
      <c r="A1228" s="1"/>
      <c r="B1228" s="115">
        <v>2</v>
      </c>
      <c r="C1228" s="33" t="s">
        <v>469</v>
      </c>
      <c r="D1228" s="115">
        <v>4</v>
      </c>
      <c r="E1228" s="115">
        <v>1975</v>
      </c>
      <c r="F1228" s="115">
        <v>1</v>
      </c>
      <c r="G1228" s="115">
        <v>0</v>
      </c>
      <c r="H1228" s="115">
        <v>0</v>
      </c>
      <c r="I1228" s="116">
        <v>73323</v>
      </c>
      <c r="J1228" s="117"/>
      <c r="K1228" s="1"/>
      <c r="L1228" s="1"/>
      <c r="M1228" s="1"/>
      <c r="N1228" s="1"/>
      <c r="O1228" s="1"/>
      <c r="P1228" s="1"/>
      <c r="Q1228" s="1"/>
      <c r="R1228" s="1"/>
      <c r="S1228" s="1"/>
    </row>
    <row r="1229" spans="1:19" x14ac:dyDescent="0.2">
      <c r="A1229" s="1"/>
      <c r="B1229" s="115">
        <v>1</v>
      </c>
      <c r="C1229" s="33" t="s">
        <v>469</v>
      </c>
      <c r="D1229" s="115">
        <v>4</v>
      </c>
      <c r="E1229" s="115">
        <v>1975</v>
      </c>
      <c r="F1229" s="115">
        <v>1</v>
      </c>
      <c r="G1229" s="115">
        <v>0</v>
      </c>
      <c r="H1229" s="115">
        <v>0</v>
      </c>
      <c r="I1229" s="116">
        <v>6358</v>
      </c>
      <c r="J1229" s="117"/>
      <c r="K1229" s="1"/>
      <c r="L1229" s="1"/>
      <c r="M1229" s="1"/>
      <c r="N1229" s="1"/>
      <c r="O1229" s="1"/>
      <c r="P1229" s="1"/>
      <c r="Q1229" s="1"/>
      <c r="R1229" s="1"/>
      <c r="S1229" s="1"/>
    </row>
    <row r="1230" spans="1:19" x14ac:dyDescent="0.2">
      <c r="A1230" s="1"/>
      <c r="B1230" s="115">
        <v>5</v>
      </c>
      <c r="C1230" s="33" t="s">
        <v>461</v>
      </c>
      <c r="D1230" s="115">
        <v>3</v>
      </c>
      <c r="E1230" s="115">
        <v>1975</v>
      </c>
      <c r="F1230" s="115">
        <v>1</v>
      </c>
      <c r="G1230" s="115">
        <v>0</v>
      </c>
      <c r="H1230" s="115">
        <v>0</v>
      </c>
      <c r="I1230" s="116">
        <v>43340</v>
      </c>
      <c r="J1230" s="117"/>
      <c r="K1230" s="1"/>
      <c r="L1230" s="1"/>
      <c r="M1230" s="1"/>
      <c r="N1230" s="1"/>
      <c r="O1230" s="1"/>
      <c r="P1230" s="1"/>
      <c r="Q1230" s="1"/>
      <c r="R1230" s="1"/>
      <c r="S1230" s="1"/>
    </row>
    <row r="1231" spans="1:19" x14ac:dyDescent="0.2">
      <c r="A1231" s="1"/>
      <c r="B1231" s="115">
        <v>6</v>
      </c>
      <c r="C1231" s="33" t="s">
        <v>461</v>
      </c>
      <c r="D1231" s="115">
        <v>4</v>
      </c>
      <c r="E1231" s="115">
        <v>1975</v>
      </c>
      <c r="F1231" s="115">
        <v>1</v>
      </c>
      <c r="G1231" s="115">
        <v>0</v>
      </c>
      <c r="H1231" s="115">
        <v>0</v>
      </c>
      <c r="I1231" s="116">
        <v>1632</v>
      </c>
      <c r="J1231" s="117"/>
      <c r="K1231" s="1"/>
      <c r="L1231" s="1"/>
      <c r="M1231" s="1"/>
      <c r="N1231" s="1"/>
      <c r="O1231" s="1"/>
      <c r="P1231" s="1"/>
      <c r="Q1231" s="1"/>
      <c r="R1231" s="1"/>
      <c r="S1231" s="1"/>
    </row>
    <row r="1232" spans="1:19" x14ac:dyDescent="0.2">
      <c r="A1232" s="1"/>
      <c r="B1232" s="115">
        <v>1</v>
      </c>
      <c r="C1232" s="33" t="s">
        <v>461</v>
      </c>
      <c r="D1232" s="115">
        <v>4</v>
      </c>
      <c r="E1232" s="115">
        <v>1975</v>
      </c>
      <c r="F1232" s="115">
        <v>1</v>
      </c>
      <c r="G1232" s="115">
        <v>0</v>
      </c>
      <c r="H1232" s="115">
        <v>0</v>
      </c>
      <c r="I1232" s="116">
        <v>1609</v>
      </c>
      <c r="J1232" s="117"/>
      <c r="K1232" s="1"/>
      <c r="L1232" s="1"/>
      <c r="M1232" s="1"/>
      <c r="N1232" s="1"/>
      <c r="O1232" s="1"/>
      <c r="P1232" s="1"/>
      <c r="Q1232" s="1"/>
      <c r="R1232" s="1"/>
      <c r="S1232" s="1"/>
    </row>
    <row r="1233" spans="1:19" x14ac:dyDescent="0.2">
      <c r="A1233" s="1"/>
      <c r="B1233" s="115">
        <v>2</v>
      </c>
      <c r="C1233" s="33" t="s">
        <v>461</v>
      </c>
      <c r="D1233" s="115">
        <v>4</v>
      </c>
      <c r="E1233" s="115">
        <v>1975</v>
      </c>
      <c r="F1233" s="115">
        <v>1</v>
      </c>
      <c r="G1233" s="115">
        <v>0</v>
      </c>
      <c r="H1233" s="115">
        <v>0</v>
      </c>
      <c r="I1233" s="116">
        <v>1840</v>
      </c>
      <c r="J1233" s="117"/>
      <c r="K1233" s="1"/>
      <c r="L1233" s="1"/>
      <c r="M1233" s="1"/>
      <c r="N1233" s="1"/>
      <c r="O1233" s="1"/>
      <c r="P1233" s="1"/>
      <c r="Q1233" s="1"/>
      <c r="R1233" s="1"/>
      <c r="S1233" s="1"/>
    </row>
    <row r="1234" spans="1:19" x14ac:dyDescent="0.2">
      <c r="A1234" s="1"/>
      <c r="B1234" s="115">
        <v>4</v>
      </c>
      <c r="C1234" s="33" t="s">
        <v>461</v>
      </c>
      <c r="D1234" s="115">
        <v>4</v>
      </c>
      <c r="E1234" s="115">
        <v>1975</v>
      </c>
      <c r="F1234" s="115">
        <v>1</v>
      </c>
      <c r="G1234" s="115">
        <v>0</v>
      </c>
      <c r="H1234" s="115">
        <v>0</v>
      </c>
      <c r="I1234" s="116">
        <v>1870</v>
      </c>
      <c r="J1234" s="117"/>
      <c r="K1234" s="1"/>
      <c r="L1234" s="1"/>
      <c r="M1234" s="1"/>
      <c r="N1234" s="1"/>
      <c r="O1234" s="1"/>
      <c r="P1234" s="1"/>
      <c r="Q1234" s="1"/>
      <c r="R1234" s="1"/>
      <c r="S1234" s="1"/>
    </row>
    <row r="1235" spans="1:19" x14ac:dyDescent="0.2">
      <c r="A1235" s="1"/>
      <c r="B1235" s="115">
        <v>3</v>
      </c>
      <c r="C1235" s="33" t="s">
        <v>461</v>
      </c>
      <c r="D1235" s="115">
        <v>4</v>
      </c>
      <c r="E1235" s="115">
        <v>1975</v>
      </c>
      <c r="F1235" s="115">
        <v>1</v>
      </c>
      <c r="G1235" s="115">
        <v>0</v>
      </c>
      <c r="H1235" s="115">
        <v>0</v>
      </c>
      <c r="I1235" s="116">
        <v>1692</v>
      </c>
      <c r="J1235" s="117"/>
      <c r="K1235" s="1"/>
      <c r="L1235" s="1"/>
      <c r="M1235" s="1"/>
      <c r="N1235" s="1"/>
      <c r="O1235" s="1"/>
      <c r="P1235" s="1"/>
      <c r="Q1235" s="1"/>
      <c r="R1235" s="1"/>
      <c r="S1235" s="1"/>
    </row>
    <row r="1236" spans="1:19" x14ac:dyDescent="0.2">
      <c r="A1236" s="1"/>
      <c r="B1236" s="115">
        <v>5</v>
      </c>
      <c r="C1236" s="33" t="s">
        <v>461</v>
      </c>
      <c r="D1236" s="115">
        <v>4</v>
      </c>
      <c r="E1236" s="115">
        <v>1975</v>
      </c>
      <c r="F1236" s="115">
        <v>1</v>
      </c>
      <c r="G1236" s="115">
        <v>0</v>
      </c>
      <c r="H1236" s="115">
        <v>0</v>
      </c>
      <c r="I1236" s="116">
        <v>1676</v>
      </c>
      <c r="J1236" s="117"/>
      <c r="K1236" s="1"/>
      <c r="L1236" s="1"/>
      <c r="M1236" s="1"/>
      <c r="N1236" s="1"/>
      <c r="O1236" s="1"/>
      <c r="P1236" s="1"/>
      <c r="Q1236" s="1"/>
      <c r="R1236" s="1"/>
      <c r="S1236" s="1"/>
    </row>
    <row r="1237" spans="1:19" x14ac:dyDescent="0.2">
      <c r="A1237" s="1"/>
      <c r="B1237" s="115">
        <v>4</v>
      </c>
      <c r="C1237" s="33" t="s">
        <v>473</v>
      </c>
      <c r="D1237" s="115">
        <v>3</v>
      </c>
      <c r="E1237" s="115">
        <v>1974</v>
      </c>
      <c r="F1237" s="115">
        <v>1</v>
      </c>
      <c r="G1237" s="115">
        <v>0</v>
      </c>
      <c r="H1237" s="115">
        <v>0</v>
      </c>
      <c r="I1237" s="116">
        <v>3094</v>
      </c>
      <c r="J1237" s="117"/>
      <c r="K1237" s="1"/>
      <c r="L1237" s="1"/>
      <c r="M1237" s="1"/>
      <c r="N1237" s="1"/>
      <c r="O1237" s="1"/>
      <c r="P1237" s="1"/>
      <c r="Q1237" s="1"/>
      <c r="R1237" s="1"/>
      <c r="S1237" s="1"/>
    </row>
    <row r="1238" spans="1:19" x14ac:dyDescent="0.2">
      <c r="A1238" s="1"/>
      <c r="B1238" s="115">
        <v>3</v>
      </c>
      <c r="C1238" s="33" t="s">
        <v>473</v>
      </c>
      <c r="D1238" s="115">
        <v>3</v>
      </c>
      <c r="E1238" s="115">
        <v>1974</v>
      </c>
      <c r="F1238" s="115">
        <v>1</v>
      </c>
      <c r="G1238" s="115">
        <v>0</v>
      </c>
      <c r="H1238" s="115">
        <v>0</v>
      </c>
      <c r="I1238" s="116">
        <v>3298</v>
      </c>
      <c r="J1238" s="117"/>
      <c r="K1238" s="1"/>
      <c r="L1238" s="1"/>
      <c r="M1238" s="1"/>
      <c r="N1238" s="1"/>
      <c r="O1238" s="1"/>
      <c r="P1238" s="1"/>
      <c r="Q1238" s="1"/>
      <c r="R1238" s="1"/>
      <c r="S1238" s="1"/>
    </row>
    <row r="1239" spans="1:19" x14ac:dyDescent="0.2">
      <c r="A1239" s="1"/>
      <c r="B1239" s="115">
        <v>5</v>
      </c>
      <c r="C1239" s="33" t="s">
        <v>473</v>
      </c>
      <c r="D1239" s="115">
        <v>3</v>
      </c>
      <c r="E1239" s="115">
        <v>1974</v>
      </c>
      <c r="F1239" s="115">
        <v>1</v>
      </c>
      <c r="G1239" s="115">
        <v>0</v>
      </c>
      <c r="H1239" s="115">
        <v>0</v>
      </c>
      <c r="I1239" s="116">
        <v>2956</v>
      </c>
      <c r="J1239" s="117"/>
      <c r="K1239" s="1"/>
      <c r="L1239" s="1"/>
      <c r="M1239" s="1"/>
      <c r="N1239" s="1"/>
      <c r="O1239" s="1"/>
      <c r="P1239" s="1"/>
      <c r="Q1239" s="1"/>
      <c r="R1239" s="1"/>
      <c r="S1239" s="1"/>
    </row>
    <row r="1240" spans="1:19" x14ac:dyDescent="0.2">
      <c r="A1240" s="1"/>
      <c r="B1240" s="115">
        <v>2</v>
      </c>
      <c r="C1240" s="33" t="s">
        <v>482</v>
      </c>
      <c r="D1240" s="115">
        <v>2</v>
      </c>
      <c r="E1240" s="115">
        <v>1974</v>
      </c>
      <c r="F1240" s="115">
        <v>1</v>
      </c>
      <c r="G1240" s="115">
        <v>0</v>
      </c>
      <c r="H1240" s="115">
        <v>0</v>
      </c>
      <c r="I1240" s="116">
        <v>2589</v>
      </c>
      <c r="J1240" s="117"/>
      <c r="K1240" s="1"/>
      <c r="L1240" s="1"/>
      <c r="M1240" s="1"/>
      <c r="N1240" s="1"/>
      <c r="O1240" s="1"/>
      <c r="P1240" s="1"/>
      <c r="Q1240" s="1"/>
      <c r="R1240" s="1"/>
      <c r="S1240" s="1"/>
    </row>
    <row r="1241" spans="1:19" x14ac:dyDescent="0.2">
      <c r="A1241" s="1"/>
      <c r="B1241" s="115">
        <v>4</v>
      </c>
      <c r="C1241" s="33" t="s">
        <v>482</v>
      </c>
      <c r="D1241" s="115">
        <v>2</v>
      </c>
      <c r="E1241" s="115">
        <v>1974</v>
      </c>
      <c r="F1241" s="115">
        <v>1</v>
      </c>
      <c r="G1241" s="115">
        <v>0</v>
      </c>
      <c r="H1241" s="115">
        <v>0</v>
      </c>
      <c r="I1241" s="116">
        <v>2559</v>
      </c>
      <c r="J1241" s="117"/>
      <c r="K1241" s="1"/>
      <c r="L1241" s="1"/>
      <c r="M1241" s="1"/>
      <c r="N1241" s="1"/>
      <c r="O1241" s="1"/>
      <c r="P1241" s="1"/>
      <c r="Q1241" s="1"/>
      <c r="R1241" s="1"/>
      <c r="S1241" s="1"/>
    </row>
    <row r="1242" spans="1:19" x14ac:dyDescent="0.2">
      <c r="A1242" s="1"/>
      <c r="B1242" s="115">
        <v>5</v>
      </c>
      <c r="C1242" s="33" t="s">
        <v>482</v>
      </c>
      <c r="D1242" s="115">
        <v>2</v>
      </c>
      <c r="E1242" s="115">
        <v>1974</v>
      </c>
      <c r="F1242" s="115">
        <v>1</v>
      </c>
      <c r="G1242" s="115">
        <v>0</v>
      </c>
      <c r="H1242" s="115">
        <v>0</v>
      </c>
      <c r="I1242" s="116">
        <v>2736</v>
      </c>
      <c r="J1242" s="117"/>
      <c r="K1242" s="1"/>
      <c r="L1242" s="1"/>
      <c r="M1242" s="1"/>
      <c r="N1242" s="1"/>
      <c r="O1242" s="1"/>
      <c r="P1242" s="1"/>
      <c r="Q1242" s="1"/>
      <c r="R1242" s="1"/>
      <c r="S1242" s="1"/>
    </row>
    <row r="1243" spans="1:19" x14ac:dyDescent="0.2">
      <c r="A1243" s="1"/>
      <c r="B1243" s="115">
        <v>6</v>
      </c>
      <c r="C1243" s="33" t="s">
        <v>447</v>
      </c>
      <c r="D1243" s="115">
        <v>1</v>
      </c>
      <c r="E1243" s="115">
        <v>1977</v>
      </c>
      <c r="F1243" s="115">
        <v>31</v>
      </c>
      <c r="G1243" s="115">
        <v>0</v>
      </c>
      <c r="H1243" s="115">
        <v>0</v>
      </c>
      <c r="I1243" s="116">
        <v>1820</v>
      </c>
      <c r="J1243" s="117"/>
      <c r="K1243" s="1"/>
      <c r="L1243" s="1"/>
      <c r="M1243" s="1"/>
      <c r="N1243" s="1"/>
      <c r="O1243" s="1"/>
      <c r="P1243" s="1"/>
      <c r="Q1243" s="1"/>
      <c r="R1243" s="1"/>
      <c r="S1243" s="1"/>
    </row>
    <row r="1244" spans="1:19" x14ac:dyDescent="0.2">
      <c r="A1244" s="1"/>
      <c r="B1244" s="115">
        <v>1</v>
      </c>
      <c r="C1244" s="33" t="s">
        <v>447</v>
      </c>
      <c r="D1244" s="115">
        <v>1</v>
      </c>
      <c r="E1244" s="115">
        <v>1977</v>
      </c>
      <c r="F1244" s="115">
        <v>31</v>
      </c>
      <c r="G1244" s="115">
        <v>0</v>
      </c>
      <c r="H1244" s="115">
        <v>0</v>
      </c>
      <c r="I1244" s="116">
        <v>1557</v>
      </c>
      <c r="J1244" s="117"/>
      <c r="K1244" s="1"/>
      <c r="L1244" s="1"/>
      <c r="M1244" s="1"/>
      <c r="N1244" s="1"/>
      <c r="O1244" s="1"/>
      <c r="P1244" s="1"/>
      <c r="Q1244" s="1"/>
      <c r="R1244" s="1"/>
      <c r="S1244" s="1"/>
    </row>
    <row r="1245" spans="1:19" x14ac:dyDescent="0.2">
      <c r="A1245" s="1"/>
      <c r="B1245" s="115">
        <v>2</v>
      </c>
      <c r="C1245" s="33" t="s">
        <v>447</v>
      </c>
      <c r="D1245" s="115">
        <v>1</v>
      </c>
      <c r="E1245" s="115">
        <v>1977</v>
      </c>
      <c r="F1245" s="115">
        <v>31</v>
      </c>
      <c r="G1245" s="115">
        <v>0</v>
      </c>
      <c r="H1245" s="115">
        <v>0</v>
      </c>
      <c r="I1245" s="116">
        <v>1781</v>
      </c>
      <c r="J1245" s="117"/>
      <c r="K1245" s="1"/>
      <c r="L1245" s="1"/>
      <c r="M1245" s="1"/>
      <c r="N1245" s="1"/>
      <c r="O1245" s="1"/>
      <c r="P1245" s="1"/>
      <c r="Q1245" s="1"/>
      <c r="R1245" s="1"/>
      <c r="S1245" s="1"/>
    </row>
    <row r="1246" spans="1:19" x14ac:dyDescent="0.2">
      <c r="A1246" s="1"/>
      <c r="B1246" s="115">
        <v>4</v>
      </c>
      <c r="C1246" s="33" t="s">
        <v>447</v>
      </c>
      <c r="D1246" s="115">
        <v>1</v>
      </c>
      <c r="E1246" s="115">
        <v>1977</v>
      </c>
      <c r="F1246" s="115">
        <v>31</v>
      </c>
      <c r="G1246" s="115">
        <v>0</v>
      </c>
      <c r="H1246" s="115">
        <v>0</v>
      </c>
      <c r="I1246" s="116">
        <v>1619</v>
      </c>
      <c r="J1246" s="117"/>
      <c r="K1246" s="1"/>
      <c r="L1246" s="1"/>
      <c r="M1246" s="1"/>
      <c r="N1246" s="1"/>
      <c r="O1246" s="1"/>
      <c r="P1246" s="1"/>
      <c r="Q1246" s="1"/>
      <c r="R1246" s="1"/>
      <c r="S1246" s="1"/>
    </row>
    <row r="1247" spans="1:19" x14ac:dyDescent="0.2">
      <c r="A1247" s="1"/>
      <c r="B1247" s="115">
        <v>3</v>
      </c>
      <c r="C1247" s="33" t="s">
        <v>447</v>
      </c>
      <c r="D1247" s="115">
        <v>1</v>
      </c>
      <c r="E1247" s="115">
        <v>1977</v>
      </c>
      <c r="F1247" s="115">
        <v>31</v>
      </c>
      <c r="G1247" s="115">
        <v>0</v>
      </c>
      <c r="H1247" s="115">
        <v>0</v>
      </c>
      <c r="I1247" s="116">
        <v>1853</v>
      </c>
      <c r="J1247" s="117"/>
      <c r="K1247" s="1"/>
      <c r="L1247" s="1"/>
      <c r="M1247" s="1"/>
      <c r="N1247" s="1"/>
      <c r="O1247" s="1"/>
      <c r="P1247" s="1"/>
      <c r="Q1247" s="1"/>
      <c r="R1247" s="1"/>
      <c r="S1247" s="1"/>
    </row>
    <row r="1248" spans="1:19" x14ac:dyDescent="0.2">
      <c r="A1248" s="1"/>
      <c r="B1248" s="115">
        <v>5</v>
      </c>
      <c r="C1248" s="33" t="s">
        <v>447</v>
      </c>
      <c r="D1248" s="115">
        <v>1</v>
      </c>
      <c r="E1248" s="115">
        <v>1977</v>
      </c>
      <c r="F1248" s="115">
        <v>31</v>
      </c>
      <c r="G1248" s="115">
        <v>0</v>
      </c>
      <c r="H1248" s="115">
        <v>0</v>
      </c>
      <c r="I1248" s="116">
        <v>1733</v>
      </c>
      <c r="J1248" s="117"/>
      <c r="K1248" s="1"/>
      <c r="L1248" s="1"/>
      <c r="M1248" s="1"/>
      <c r="N1248" s="1"/>
      <c r="O1248" s="1"/>
      <c r="P1248" s="1"/>
      <c r="Q1248" s="1"/>
      <c r="R1248" s="1"/>
      <c r="S1248" s="1"/>
    </row>
    <row r="1249" spans="1:19" x14ac:dyDescent="0.2">
      <c r="A1249" s="1"/>
      <c r="B1249" s="115">
        <v>5</v>
      </c>
      <c r="C1249" s="33" t="s">
        <v>482</v>
      </c>
      <c r="D1249" s="115">
        <v>2</v>
      </c>
      <c r="E1249" s="115">
        <v>1976</v>
      </c>
      <c r="F1249" s="115">
        <v>1</v>
      </c>
      <c r="G1249" s="115">
        <v>0</v>
      </c>
      <c r="H1249" s="115">
        <v>0</v>
      </c>
      <c r="I1249" s="116">
        <v>7711</v>
      </c>
      <c r="J1249" s="117"/>
      <c r="K1249" s="1"/>
      <c r="L1249" s="1"/>
      <c r="M1249" s="1"/>
      <c r="N1249" s="1"/>
      <c r="O1249" s="1"/>
      <c r="P1249" s="1"/>
      <c r="Q1249" s="1"/>
      <c r="R1249" s="1"/>
      <c r="S1249" s="1"/>
    </row>
    <row r="1250" spans="1:19" x14ac:dyDescent="0.2">
      <c r="A1250" s="1"/>
      <c r="B1250" s="115">
        <v>3</v>
      </c>
      <c r="C1250" s="33" t="s">
        <v>455</v>
      </c>
      <c r="D1250" s="115">
        <v>2</v>
      </c>
      <c r="E1250" s="115">
        <v>1976</v>
      </c>
      <c r="F1250" s="115">
        <v>1</v>
      </c>
      <c r="G1250" s="115">
        <v>0</v>
      </c>
      <c r="H1250" s="115">
        <v>0</v>
      </c>
      <c r="I1250" s="116">
        <v>857</v>
      </c>
      <c r="J1250" s="117"/>
      <c r="K1250" s="1"/>
      <c r="L1250" s="1"/>
      <c r="M1250" s="1"/>
      <c r="N1250" s="1"/>
      <c r="O1250" s="1"/>
      <c r="P1250" s="1"/>
      <c r="Q1250" s="1"/>
      <c r="R1250" s="1"/>
      <c r="S1250" s="1"/>
    </row>
    <row r="1251" spans="1:19" x14ac:dyDescent="0.2">
      <c r="A1251" s="1"/>
      <c r="B1251" s="115">
        <v>3</v>
      </c>
      <c r="C1251" s="33" t="s">
        <v>463</v>
      </c>
      <c r="D1251" s="115">
        <v>2</v>
      </c>
      <c r="E1251" s="115">
        <v>1976</v>
      </c>
      <c r="F1251" s="115">
        <v>1</v>
      </c>
      <c r="G1251" s="115">
        <v>0</v>
      </c>
      <c r="H1251" s="115">
        <v>0</v>
      </c>
      <c r="I1251" s="116">
        <v>3905</v>
      </c>
      <c r="J1251" s="117"/>
      <c r="K1251" s="1"/>
      <c r="L1251" s="1"/>
      <c r="M1251" s="1"/>
      <c r="N1251" s="1"/>
      <c r="O1251" s="1"/>
      <c r="P1251" s="1"/>
      <c r="Q1251" s="1"/>
      <c r="R1251" s="1"/>
      <c r="S1251" s="1"/>
    </row>
    <row r="1252" spans="1:19" x14ac:dyDescent="0.2">
      <c r="A1252" s="1"/>
      <c r="B1252" s="115">
        <v>3</v>
      </c>
      <c r="C1252" s="33" t="s">
        <v>463</v>
      </c>
      <c r="D1252" s="115">
        <v>2</v>
      </c>
      <c r="E1252" s="115">
        <v>1976</v>
      </c>
      <c r="F1252" s="115">
        <v>2</v>
      </c>
      <c r="G1252" s="115">
        <v>0</v>
      </c>
      <c r="H1252" s="115">
        <v>0</v>
      </c>
      <c r="I1252" s="116">
        <v>4194</v>
      </c>
      <c r="J1252" s="117"/>
      <c r="K1252" s="1"/>
      <c r="L1252" s="1"/>
      <c r="M1252" s="1"/>
      <c r="N1252" s="1"/>
      <c r="O1252" s="1"/>
      <c r="P1252" s="1"/>
      <c r="Q1252" s="1"/>
      <c r="R1252" s="1"/>
      <c r="S1252" s="1"/>
    </row>
    <row r="1253" spans="1:19" x14ac:dyDescent="0.2">
      <c r="A1253" s="1"/>
      <c r="B1253" s="115">
        <v>3</v>
      </c>
      <c r="C1253" s="33" t="s">
        <v>457</v>
      </c>
      <c r="D1253" s="115">
        <v>3</v>
      </c>
      <c r="E1253" s="115">
        <v>1976</v>
      </c>
      <c r="F1253" s="115">
        <v>2</v>
      </c>
      <c r="G1253" s="115">
        <v>0</v>
      </c>
      <c r="H1253" s="115">
        <v>0</v>
      </c>
      <c r="I1253" s="116">
        <v>3981</v>
      </c>
      <c r="J1253" s="117"/>
      <c r="K1253" s="1"/>
      <c r="L1253" s="1"/>
      <c r="M1253" s="1"/>
      <c r="N1253" s="1"/>
      <c r="O1253" s="1"/>
      <c r="P1253" s="1"/>
      <c r="Q1253" s="1"/>
      <c r="R1253" s="1"/>
      <c r="S1253" s="1"/>
    </row>
    <row r="1254" spans="1:19" x14ac:dyDescent="0.2">
      <c r="A1254" s="1"/>
      <c r="B1254" s="115">
        <v>1</v>
      </c>
      <c r="C1254" s="33" t="s">
        <v>480</v>
      </c>
      <c r="D1254" s="115">
        <v>3</v>
      </c>
      <c r="E1254" s="115">
        <v>1976</v>
      </c>
      <c r="F1254" s="115">
        <v>2</v>
      </c>
      <c r="G1254" s="115">
        <v>0</v>
      </c>
      <c r="H1254" s="115">
        <v>0</v>
      </c>
      <c r="I1254" s="116">
        <v>5899</v>
      </c>
      <c r="J1254" s="117"/>
      <c r="K1254" s="1"/>
      <c r="L1254" s="1"/>
      <c r="M1254" s="1"/>
      <c r="N1254" s="1"/>
      <c r="O1254" s="1"/>
      <c r="P1254" s="1"/>
      <c r="Q1254" s="1"/>
      <c r="R1254" s="1"/>
      <c r="S1254" s="1"/>
    </row>
    <row r="1255" spans="1:19" x14ac:dyDescent="0.2">
      <c r="A1255" s="1"/>
      <c r="B1255" s="115">
        <v>1</v>
      </c>
      <c r="C1255" s="33" t="s">
        <v>480</v>
      </c>
      <c r="D1255" s="115">
        <v>3</v>
      </c>
      <c r="E1255" s="115">
        <v>1976</v>
      </c>
      <c r="F1255" s="115">
        <v>1</v>
      </c>
      <c r="G1255" s="115">
        <v>0</v>
      </c>
      <c r="H1255" s="115">
        <v>0</v>
      </c>
      <c r="I1255" s="116">
        <v>5836</v>
      </c>
      <c r="J1255" s="117"/>
      <c r="K1255" s="1"/>
      <c r="L1255" s="1"/>
      <c r="M1255" s="1"/>
      <c r="N1255" s="1"/>
      <c r="O1255" s="1"/>
      <c r="P1255" s="1"/>
      <c r="Q1255" s="1"/>
      <c r="R1255" s="1"/>
      <c r="S1255" s="1"/>
    </row>
    <row r="1256" spans="1:19" x14ac:dyDescent="0.2">
      <c r="A1256" s="1"/>
      <c r="B1256" s="115">
        <v>1</v>
      </c>
      <c r="C1256" s="33" t="s">
        <v>449</v>
      </c>
      <c r="D1256" s="115">
        <v>3</v>
      </c>
      <c r="E1256" s="115">
        <v>1976</v>
      </c>
      <c r="F1256" s="115">
        <v>1</v>
      </c>
      <c r="G1256" s="115">
        <v>0</v>
      </c>
      <c r="H1256" s="115">
        <v>0</v>
      </c>
      <c r="I1256" s="116">
        <v>86377</v>
      </c>
      <c r="J1256" s="117"/>
      <c r="K1256" s="1"/>
      <c r="L1256" s="1"/>
      <c r="M1256" s="1"/>
      <c r="N1256" s="1"/>
      <c r="O1256" s="1"/>
      <c r="P1256" s="1"/>
      <c r="Q1256" s="1"/>
      <c r="R1256" s="1"/>
      <c r="S1256" s="1"/>
    </row>
    <row r="1257" spans="1:19" x14ac:dyDescent="0.2">
      <c r="A1257" s="1"/>
      <c r="B1257" s="115">
        <v>2</v>
      </c>
      <c r="C1257" s="33" t="s">
        <v>480</v>
      </c>
      <c r="D1257" s="115">
        <v>3</v>
      </c>
      <c r="E1257" s="115">
        <v>1976</v>
      </c>
      <c r="F1257" s="115">
        <v>1</v>
      </c>
      <c r="G1257" s="115">
        <v>0</v>
      </c>
      <c r="H1257" s="115">
        <v>0</v>
      </c>
      <c r="I1257" s="116">
        <v>7659</v>
      </c>
      <c r="J1257" s="117"/>
      <c r="K1257" s="1"/>
      <c r="L1257" s="1"/>
      <c r="M1257" s="1"/>
      <c r="N1257" s="1"/>
      <c r="O1257" s="1"/>
      <c r="P1257" s="1"/>
      <c r="Q1257" s="1"/>
      <c r="R1257" s="1"/>
      <c r="S1257" s="1"/>
    </row>
    <row r="1258" spans="1:19" x14ac:dyDescent="0.2">
      <c r="A1258" s="1"/>
      <c r="B1258" s="115">
        <v>2</v>
      </c>
      <c r="C1258" s="33" t="s">
        <v>449</v>
      </c>
      <c r="D1258" s="115">
        <v>4</v>
      </c>
      <c r="E1258" s="115">
        <v>1976</v>
      </c>
      <c r="F1258" s="115">
        <v>1</v>
      </c>
      <c r="G1258" s="115">
        <v>0</v>
      </c>
      <c r="H1258" s="115">
        <v>2</v>
      </c>
      <c r="I1258" s="116">
        <v>3730</v>
      </c>
      <c r="J1258" s="117"/>
      <c r="K1258" s="1"/>
      <c r="L1258" s="1"/>
      <c r="M1258" s="1"/>
      <c r="N1258" s="1"/>
      <c r="O1258" s="1"/>
      <c r="P1258" s="1"/>
      <c r="Q1258" s="1"/>
      <c r="R1258" s="1"/>
      <c r="S1258" s="1"/>
    </row>
    <row r="1259" spans="1:19" x14ac:dyDescent="0.2">
      <c r="A1259" s="1"/>
      <c r="B1259" s="115">
        <v>4</v>
      </c>
      <c r="C1259" s="33" t="s">
        <v>449</v>
      </c>
      <c r="D1259" s="115">
        <v>4</v>
      </c>
      <c r="E1259" s="115">
        <v>1976</v>
      </c>
      <c r="F1259" s="115">
        <v>1</v>
      </c>
      <c r="G1259" s="115">
        <v>0</v>
      </c>
      <c r="H1259" s="115">
        <v>3</v>
      </c>
      <c r="I1259" s="116">
        <v>3200</v>
      </c>
      <c r="J1259" s="117"/>
      <c r="K1259" s="1"/>
      <c r="L1259" s="1"/>
      <c r="M1259" s="1"/>
      <c r="N1259" s="1"/>
      <c r="O1259" s="1"/>
      <c r="P1259" s="1"/>
      <c r="Q1259" s="1"/>
      <c r="R1259" s="1"/>
      <c r="S1259" s="1"/>
    </row>
    <row r="1260" spans="1:19" x14ac:dyDescent="0.2">
      <c r="A1260" s="1"/>
      <c r="B1260" s="115">
        <v>3</v>
      </c>
      <c r="C1260" s="33" t="s">
        <v>449</v>
      </c>
      <c r="D1260" s="115">
        <v>4</v>
      </c>
      <c r="E1260" s="115">
        <v>1976</v>
      </c>
      <c r="F1260" s="115">
        <v>1</v>
      </c>
      <c r="G1260" s="115">
        <v>0</v>
      </c>
      <c r="H1260" s="115">
        <v>2</v>
      </c>
      <c r="I1260" s="116">
        <v>3605</v>
      </c>
      <c r="J1260" s="117"/>
      <c r="K1260" s="1"/>
      <c r="L1260" s="1"/>
      <c r="M1260" s="1"/>
      <c r="N1260" s="1"/>
      <c r="O1260" s="1"/>
      <c r="P1260" s="1"/>
      <c r="Q1260" s="1"/>
      <c r="R1260" s="1"/>
      <c r="S1260" s="1"/>
    </row>
    <row r="1261" spans="1:19" x14ac:dyDescent="0.2">
      <c r="A1261" s="1"/>
      <c r="B1261" s="115">
        <v>5</v>
      </c>
      <c r="C1261" s="33" t="s">
        <v>449</v>
      </c>
      <c r="D1261" s="115">
        <v>4</v>
      </c>
      <c r="E1261" s="115">
        <v>1976</v>
      </c>
      <c r="F1261" s="115">
        <v>1</v>
      </c>
      <c r="G1261" s="115">
        <v>0</v>
      </c>
      <c r="H1261" s="115">
        <v>1</v>
      </c>
      <c r="I1261" s="116">
        <v>3258</v>
      </c>
      <c r="J1261" s="117"/>
      <c r="K1261" s="1"/>
      <c r="L1261" s="1"/>
      <c r="M1261" s="1"/>
      <c r="N1261" s="1"/>
      <c r="O1261" s="1"/>
      <c r="P1261" s="1"/>
      <c r="Q1261" s="1"/>
      <c r="R1261" s="1"/>
      <c r="S1261" s="1"/>
    </row>
    <row r="1262" spans="1:19" x14ac:dyDescent="0.2">
      <c r="A1262" s="1"/>
      <c r="B1262" s="115">
        <v>2</v>
      </c>
      <c r="C1262" s="33" t="s">
        <v>449</v>
      </c>
      <c r="D1262" s="115">
        <v>1</v>
      </c>
      <c r="E1262" s="115">
        <v>1977</v>
      </c>
      <c r="F1262" s="115">
        <v>1</v>
      </c>
      <c r="G1262" s="115">
        <v>0</v>
      </c>
      <c r="H1262" s="115">
        <v>0</v>
      </c>
      <c r="I1262" s="116">
        <v>3704</v>
      </c>
      <c r="J1262" s="117"/>
      <c r="K1262" s="1"/>
      <c r="L1262" s="1"/>
      <c r="M1262" s="1"/>
      <c r="N1262" s="1"/>
      <c r="O1262" s="1"/>
      <c r="P1262" s="1"/>
      <c r="Q1262" s="1"/>
      <c r="R1262" s="1"/>
      <c r="S1262" s="1"/>
    </row>
    <row r="1263" spans="1:19" x14ac:dyDescent="0.2">
      <c r="A1263" s="1"/>
      <c r="B1263" s="115">
        <v>4</v>
      </c>
      <c r="C1263" s="33" t="s">
        <v>449</v>
      </c>
      <c r="D1263" s="115">
        <v>1</v>
      </c>
      <c r="E1263" s="115">
        <v>1977</v>
      </c>
      <c r="F1263" s="115">
        <v>1</v>
      </c>
      <c r="G1263" s="115">
        <v>0</v>
      </c>
      <c r="H1263" s="115">
        <v>0</v>
      </c>
      <c r="I1263" s="116">
        <v>3220</v>
      </c>
      <c r="J1263" s="117"/>
      <c r="K1263" s="1"/>
      <c r="L1263" s="1"/>
      <c r="M1263" s="1"/>
      <c r="N1263" s="1"/>
      <c r="O1263" s="1"/>
      <c r="P1263" s="1"/>
      <c r="Q1263" s="1"/>
      <c r="R1263" s="1"/>
      <c r="S1263" s="1"/>
    </row>
    <row r="1264" spans="1:19" x14ac:dyDescent="0.2">
      <c r="A1264" s="1"/>
      <c r="B1264" s="115">
        <v>3</v>
      </c>
      <c r="C1264" s="33" t="s">
        <v>449</v>
      </c>
      <c r="D1264" s="115">
        <v>1</v>
      </c>
      <c r="E1264" s="115">
        <v>1977</v>
      </c>
      <c r="F1264" s="115">
        <v>1</v>
      </c>
      <c r="G1264" s="115">
        <v>0</v>
      </c>
      <c r="H1264" s="115">
        <v>0</v>
      </c>
      <c r="I1264" s="116">
        <v>3787</v>
      </c>
      <c r="J1264" s="117"/>
      <c r="K1264" s="1"/>
      <c r="L1264" s="1"/>
      <c r="M1264" s="1"/>
      <c r="N1264" s="1"/>
      <c r="O1264" s="1"/>
      <c r="P1264" s="1"/>
      <c r="Q1264" s="1"/>
      <c r="R1264" s="1"/>
      <c r="S1264" s="1"/>
    </row>
    <row r="1265" spans="1:19" x14ac:dyDescent="0.2">
      <c r="A1265" s="1"/>
      <c r="B1265" s="115">
        <v>5</v>
      </c>
      <c r="C1265" s="33" t="s">
        <v>449</v>
      </c>
      <c r="D1265" s="115">
        <v>1</v>
      </c>
      <c r="E1265" s="115">
        <v>1977</v>
      </c>
      <c r="F1265" s="115">
        <v>1</v>
      </c>
      <c r="G1265" s="115">
        <v>0</v>
      </c>
      <c r="H1265" s="115">
        <v>0</v>
      </c>
      <c r="I1265" s="116">
        <v>3415</v>
      </c>
      <c r="J1265" s="117"/>
      <c r="K1265" s="1"/>
      <c r="L1265" s="1"/>
      <c r="M1265" s="1"/>
      <c r="N1265" s="1"/>
      <c r="O1265" s="1"/>
      <c r="P1265" s="1"/>
      <c r="Q1265" s="1"/>
      <c r="R1265" s="1"/>
      <c r="S1265" s="1"/>
    </row>
    <row r="1266" spans="1:19" x14ac:dyDescent="0.2">
      <c r="A1266" s="1"/>
      <c r="B1266" s="115">
        <v>6</v>
      </c>
      <c r="C1266" s="33" t="s">
        <v>461</v>
      </c>
      <c r="D1266" s="115">
        <v>1</v>
      </c>
      <c r="E1266" s="115">
        <v>1977</v>
      </c>
      <c r="F1266" s="115">
        <v>1</v>
      </c>
      <c r="G1266" s="115">
        <v>0</v>
      </c>
      <c r="H1266" s="115">
        <v>0</v>
      </c>
      <c r="I1266" s="116">
        <v>159</v>
      </c>
      <c r="J1266" s="117"/>
      <c r="K1266" s="1"/>
      <c r="L1266" s="1"/>
      <c r="M1266" s="1"/>
      <c r="N1266" s="1"/>
      <c r="O1266" s="1"/>
      <c r="P1266" s="1"/>
      <c r="Q1266" s="1"/>
      <c r="R1266" s="1"/>
      <c r="S1266" s="1"/>
    </row>
    <row r="1267" spans="1:19" x14ac:dyDescent="0.2">
      <c r="A1267" s="1"/>
      <c r="B1267" s="115">
        <v>1</v>
      </c>
      <c r="C1267" s="33" t="s">
        <v>461</v>
      </c>
      <c r="D1267" s="115">
        <v>1</v>
      </c>
      <c r="E1267" s="115">
        <v>1977</v>
      </c>
      <c r="F1267" s="115">
        <v>1</v>
      </c>
      <c r="G1267" s="115">
        <v>0</v>
      </c>
      <c r="H1267" s="115">
        <v>0</v>
      </c>
      <c r="I1267" s="116">
        <v>181</v>
      </c>
      <c r="J1267" s="117"/>
      <c r="K1267" s="1"/>
      <c r="L1267" s="1"/>
      <c r="M1267" s="1"/>
      <c r="N1267" s="1"/>
      <c r="O1267" s="1"/>
      <c r="P1267" s="1"/>
      <c r="Q1267" s="1"/>
      <c r="R1267" s="1"/>
      <c r="S1267" s="1"/>
    </row>
    <row r="1268" spans="1:19" x14ac:dyDescent="0.2">
      <c r="A1268" s="1"/>
      <c r="B1268" s="115">
        <v>2</v>
      </c>
      <c r="C1268" s="33" t="s">
        <v>461</v>
      </c>
      <c r="D1268" s="115">
        <v>1</v>
      </c>
      <c r="E1268" s="115">
        <v>1977</v>
      </c>
      <c r="F1268" s="115">
        <v>1</v>
      </c>
      <c r="G1268" s="115">
        <v>0</v>
      </c>
      <c r="H1268" s="115">
        <v>0</v>
      </c>
      <c r="I1268" s="116">
        <v>184</v>
      </c>
      <c r="J1268" s="117"/>
      <c r="K1268" s="1"/>
      <c r="L1268" s="1"/>
      <c r="M1268" s="1"/>
      <c r="N1268" s="1"/>
      <c r="O1268" s="1"/>
      <c r="P1268" s="1"/>
      <c r="Q1268" s="1"/>
      <c r="R1268" s="1"/>
      <c r="S1268" s="1"/>
    </row>
    <row r="1269" spans="1:19" x14ac:dyDescent="0.2">
      <c r="A1269" s="1"/>
      <c r="B1269" s="115">
        <v>4</v>
      </c>
      <c r="C1269" s="33" t="s">
        <v>461</v>
      </c>
      <c r="D1269" s="115">
        <v>1</v>
      </c>
      <c r="E1269" s="115">
        <v>1977</v>
      </c>
      <c r="F1269" s="115">
        <v>1</v>
      </c>
      <c r="G1269" s="115">
        <v>0</v>
      </c>
      <c r="H1269" s="115">
        <v>0</v>
      </c>
      <c r="I1269" s="116">
        <v>181</v>
      </c>
      <c r="J1269" s="117"/>
      <c r="K1269" s="1"/>
      <c r="L1269" s="1"/>
      <c r="M1269" s="1"/>
      <c r="N1269" s="1"/>
      <c r="O1269" s="1"/>
      <c r="P1269" s="1"/>
      <c r="Q1269" s="1"/>
      <c r="R1269" s="1"/>
      <c r="S1269" s="1"/>
    </row>
    <row r="1270" spans="1:19" x14ac:dyDescent="0.2">
      <c r="A1270" s="1"/>
      <c r="B1270" s="115">
        <v>3</v>
      </c>
      <c r="C1270" s="33" t="s">
        <v>461</v>
      </c>
      <c r="D1270" s="115">
        <v>1</v>
      </c>
      <c r="E1270" s="115">
        <v>1977</v>
      </c>
      <c r="F1270" s="115">
        <v>1</v>
      </c>
      <c r="G1270" s="115">
        <v>0</v>
      </c>
      <c r="H1270" s="115">
        <v>0</v>
      </c>
      <c r="I1270" s="116">
        <v>169</v>
      </c>
      <c r="J1270" s="117"/>
      <c r="K1270" s="1"/>
      <c r="L1270" s="1"/>
      <c r="M1270" s="1"/>
      <c r="N1270" s="1"/>
      <c r="O1270" s="1"/>
      <c r="P1270" s="1"/>
      <c r="Q1270" s="1"/>
      <c r="R1270" s="1"/>
      <c r="S1270" s="1"/>
    </row>
    <row r="1271" spans="1:19" x14ac:dyDescent="0.2">
      <c r="A1271" s="1"/>
      <c r="B1271" s="115">
        <v>5</v>
      </c>
      <c r="C1271" s="33" t="s">
        <v>461</v>
      </c>
      <c r="D1271" s="115">
        <v>1</v>
      </c>
      <c r="E1271" s="115">
        <v>1977</v>
      </c>
      <c r="F1271" s="115">
        <v>1</v>
      </c>
      <c r="G1271" s="115">
        <v>0</v>
      </c>
      <c r="H1271" s="115">
        <v>0</v>
      </c>
      <c r="I1271" s="116">
        <v>171</v>
      </c>
      <c r="J1271" s="117"/>
      <c r="K1271" s="1"/>
      <c r="L1271" s="1"/>
      <c r="M1271" s="1"/>
      <c r="N1271" s="1"/>
      <c r="O1271" s="1"/>
      <c r="P1271" s="1"/>
      <c r="Q1271" s="1"/>
      <c r="R1271" s="1"/>
      <c r="S1271" s="1"/>
    </row>
    <row r="1272" spans="1:19" x14ac:dyDescent="0.2">
      <c r="A1272" s="1"/>
      <c r="B1272" s="115">
        <v>6</v>
      </c>
      <c r="C1272" s="33" t="s">
        <v>449</v>
      </c>
      <c r="D1272" s="115">
        <v>1</v>
      </c>
      <c r="E1272" s="115">
        <v>1977</v>
      </c>
      <c r="F1272" s="115">
        <v>1</v>
      </c>
      <c r="G1272" s="115">
        <v>0</v>
      </c>
      <c r="H1272" s="115">
        <v>0</v>
      </c>
      <c r="I1272" s="116">
        <v>178</v>
      </c>
      <c r="J1272" s="117"/>
      <c r="K1272" s="1"/>
      <c r="L1272" s="1"/>
      <c r="M1272" s="1"/>
      <c r="N1272" s="1"/>
      <c r="O1272" s="1"/>
      <c r="P1272" s="1"/>
      <c r="Q1272" s="1"/>
      <c r="R1272" s="1"/>
      <c r="S1272" s="1"/>
    </row>
    <row r="1273" spans="1:19" x14ac:dyDescent="0.2">
      <c r="A1273" s="1"/>
      <c r="B1273" s="115">
        <v>1</v>
      </c>
      <c r="C1273" s="33" t="s">
        <v>449</v>
      </c>
      <c r="D1273" s="115">
        <v>1</v>
      </c>
      <c r="E1273" s="115">
        <v>1977</v>
      </c>
      <c r="F1273" s="115">
        <v>1</v>
      </c>
      <c r="G1273" s="115">
        <v>0</v>
      </c>
      <c r="H1273" s="115">
        <v>0</v>
      </c>
      <c r="I1273" s="116">
        <v>161</v>
      </c>
      <c r="J1273" s="117"/>
      <c r="K1273" s="1"/>
      <c r="L1273" s="1"/>
      <c r="M1273" s="1"/>
      <c r="N1273" s="1"/>
      <c r="O1273" s="1"/>
      <c r="P1273" s="1"/>
      <c r="Q1273" s="1"/>
      <c r="R1273" s="1"/>
      <c r="S1273" s="1"/>
    </row>
    <row r="1274" spans="1:19" x14ac:dyDescent="0.2">
      <c r="A1274" s="1"/>
      <c r="B1274" s="115">
        <v>2</v>
      </c>
      <c r="C1274" s="33" t="s">
        <v>449</v>
      </c>
      <c r="D1274" s="115">
        <v>1</v>
      </c>
      <c r="E1274" s="115">
        <v>1977</v>
      </c>
      <c r="F1274" s="115">
        <v>1</v>
      </c>
      <c r="G1274" s="115">
        <v>0</v>
      </c>
      <c r="H1274" s="115">
        <v>0</v>
      </c>
      <c r="I1274" s="116">
        <v>184</v>
      </c>
      <c r="J1274" s="117"/>
      <c r="K1274" s="1"/>
      <c r="L1274" s="1"/>
      <c r="M1274" s="1"/>
      <c r="N1274" s="1"/>
      <c r="O1274" s="1"/>
      <c r="P1274" s="1"/>
      <c r="Q1274" s="1"/>
      <c r="R1274" s="1"/>
      <c r="S1274" s="1"/>
    </row>
    <row r="1275" spans="1:19" x14ac:dyDescent="0.2">
      <c r="A1275" s="1"/>
      <c r="B1275" s="115">
        <v>4</v>
      </c>
      <c r="C1275" s="33" t="s">
        <v>449</v>
      </c>
      <c r="D1275" s="115">
        <v>1</v>
      </c>
      <c r="E1275" s="115">
        <v>1977</v>
      </c>
      <c r="F1275" s="115">
        <v>1</v>
      </c>
      <c r="G1275" s="115">
        <v>0</v>
      </c>
      <c r="H1275" s="115">
        <v>0</v>
      </c>
      <c r="I1275" s="116">
        <v>174</v>
      </c>
      <c r="J1275" s="117"/>
      <c r="K1275" s="1"/>
      <c r="L1275" s="1"/>
      <c r="M1275" s="1"/>
      <c r="N1275" s="1"/>
      <c r="O1275" s="1"/>
      <c r="P1275" s="1"/>
      <c r="Q1275" s="1"/>
      <c r="R1275" s="1"/>
      <c r="S1275" s="1"/>
    </row>
    <row r="1276" spans="1:19" x14ac:dyDescent="0.2">
      <c r="A1276" s="1"/>
      <c r="B1276" s="115">
        <v>3</v>
      </c>
      <c r="C1276" s="33" t="s">
        <v>449</v>
      </c>
      <c r="D1276" s="115">
        <v>1</v>
      </c>
      <c r="E1276" s="115">
        <v>1977</v>
      </c>
      <c r="F1276" s="115">
        <v>1</v>
      </c>
      <c r="G1276" s="115">
        <v>0</v>
      </c>
      <c r="H1276" s="115">
        <v>0</v>
      </c>
      <c r="I1276" s="116">
        <v>178</v>
      </c>
      <c r="J1276" s="117"/>
      <c r="K1276" s="1"/>
      <c r="L1276" s="1"/>
      <c r="M1276" s="1"/>
      <c r="N1276" s="1"/>
      <c r="O1276" s="1"/>
      <c r="P1276" s="1"/>
      <c r="Q1276" s="1"/>
      <c r="R1276" s="1"/>
      <c r="S1276" s="1"/>
    </row>
    <row r="1277" spans="1:19" x14ac:dyDescent="0.2">
      <c r="A1277" s="1"/>
      <c r="B1277" s="115">
        <v>5</v>
      </c>
      <c r="C1277" s="33" t="s">
        <v>449</v>
      </c>
      <c r="D1277" s="115">
        <v>1</v>
      </c>
      <c r="E1277" s="115">
        <v>1977</v>
      </c>
      <c r="F1277" s="115">
        <v>1</v>
      </c>
      <c r="G1277" s="115">
        <v>0</v>
      </c>
      <c r="H1277" s="115">
        <v>0</v>
      </c>
      <c r="I1277" s="116">
        <v>171</v>
      </c>
      <c r="J1277" s="117"/>
      <c r="K1277" s="1"/>
      <c r="L1277" s="1"/>
      <c r="M1277" s="1"/>
      <c r="N1277" s="1"/>
      <c r="O1277" s="1"/>
      <c r="P1277" s="1"/>
      <c r="Q1277" s="1"/>
      <c r="R1277" s="1"/>
      <c r="S1277" s="1"/>
    </row>
    <row r="1278" spans="1:19" x14ac:dyDescent="0.2">
      <c r="A1278" s="1"/>
      <c r="B1278" s="115">
        <v>1</v>
      </c>
      <c r="C1278" s="33" t="s">
        <v>463</v>
      </c>
      <c r="D1278" s="115">
        <v>4</v>
      </c>
      <c r="E1278" s="115">
        <v>1977</v>
      </c>
      <c r="F1278" s="115">
        <v>1</v>
      </c>
      <c r="G1278" s="115">
        <v>0</v>
      </c>
      <c r="H1278" s="115">
        <v>0</v>
      </c>
      <c r="I1278" s="116">
        <v>642</v>
      </c>
      <c r="J1278" s="117"/>
      <c r="K1278" s="1"/>
      <c r="L1278" s="1"/>
      <c r="M1278" s="1"/>
      <c r="N1278" s="1"/>
      <c r="O1278" s="1"/>
      <c r="P1278" s="1"/>
      <c r="Q1278" s="1"/>
      <c r="R1278" s="1"/>
      <c r="S1278" s="1"/>
    </row>
    <row r="1279" spans="1:19" x14ac:dyDescent="0.2">
      <c r="A1279" s="1"/>
      <c r="B1279" s="115">
        <v>1</v>
      </c>
      <c r="C1279" s="33" t="s">
        <v>457</v>
      </c>
      <c r="D1279" s="115">
        <v>4</v>
      </c>
      <c r="E1279" s="115">
        <v>1977</v>
      </c>
      <c r="F1279" s="115">
        <v>2</v>
      </c>
      <c r="G1279" s="115">
        <v>0</v>
      </c>
      <c r="H1279" s="115">
        <v>0</v>
      </c>
      <c r="I1279" s="116">
        <v>28332</v>
      </c>
      <c r="J1279" s="117"/>
      <c r="K1279" s="1"/>
      <c r="L1279" s="1"/>
      <c r="M1279" s="1"/>
      <c r="N1279" s="1"/>
      <c r="O1279" s="1"/>
      <c r="P1279" s="1"/>
      <c r="Q1279" s="1"/>
      <c r="R1279" s="1"/>
      <c r="S1279" s="1"/>
    </row>
    <row r="1280" spans="1:19" x14ac:dyDescent="0.2">
      <c r="A1280" s="1"/>
      <c r="B1280" s="115">
        <v>6</v>
      </c>
      <c r="C1280" s="33" t="s">
        <v>463</v>
      </c>
      <c r="D1280" s="115">
        <v>4</v>
      </c>
      <c r="E1280" s="115">
        <v>1977</v>
      </c>
      <c r="F1280" s="115">
        <v>1</v>
      </c>
      <c r="G1280" s="115">
        <v>0</v>
      </c>
      <c r="H1280" s="115">
        <v>0</v>
      </c>
      <c r="I1280" s="116">
        <v>167</v>
      </c>
      <c r="J1280" s="117"/>
      <c r="K1280" s="1"/>
      <c r="L1280" s="1"/>
      <c r="M1280" s="1"/>
      <c r="N1280" s="1"/>
      <c r="O1280" s="1"/>
      <c r="P1280" s="1"/>
      <c r="Q1280" s="1"/>
      <c r="R1280" s="1"/>
      <c r="S1280" s="1"/>
    </row>
    <row r="1281" spans="1:19" x14ac:dyDescent="0.2">
      <c r="A1281" s="1"/>
      <c r="B1281" s="115">
        <v>1</v>
      </c>
      <c r="C1281" s="33" t="s">
        <v>463</v>
      </c>
      <c r="D1281" s="115">
        <v>4</v>
      </c>
      <c r="E1281" s="115">
        <v>1977</v>
      </c>
      <c r="F1281" s="115">
        <v>1</v>
      </c>
      <c r="G1281" s="115">
        <v>0</v>
      </c>
      <c r="H1281" s="115">
        <v>0</v>
      </c>
      <c r="I1281" s="116">
        <v>177</v>
      </c>
      <c r="J1281" s="117"/>
      <c r="K1281" s="1"/>
      <c r="L1281" s="1"/>
      <c r="M1281" s="1"/>
      <c r="N1281" s="1"/>
      <c r="O1281" s="1"/>
      <c r="P1281" s="1"/>
      <c r="Q1281" s="1"/>
      <c r="R1281" s="1"/>
      <c r="S1281" s="1"/>
    </row>
    <row r="1282" spans="1:19" x14ac:dyDescent="0.2">
      <c r="A1282" s="1"/>
      <c r="B1282" s="115">
        <v>2</v>
      </c>
      <c r="C1282" s="33" t="s">
        <v>463</v>
      </c>
      <c r="D1282" s="115">
        <v>4</v>
      </c>
      <c r="E1282" s="115">
        <v>1977</v>
      </c>
      <c r="F1282" s="115">
        <v>1</v>
      </c>
      <c r="G1282" s="115">
        <v>0</v>
      </c>
      <c r="H1282" s="115">
        <v>0</v>
      </c>
      <c r="I1282" s="116">
        <v>180</v>
      </c>
      <c r="J1282" s="117"/>
      <c r="K1282" s="1"/>
      <c r="L1282" s="1"/>
      <c r="M1282" s="1"/>
      <c r="N1282" s="1"/>
      <c r="O1282" s="1"/>
      <c r="P1282" s="1"/>
      <c r="Q1282" s="1"/>
      <c r="R1282" s="1"/>
      <c r="S1282" s="1"/>
    </row>
    <row r="1283" spans="1:19" x14ac:dyDescent="0.2">
      <c r="A1283" s="1"/>
      <c r="B1283" s="115">
        <v>4</v>
      </c>
      <c r="C1283" s="33" t="s">
        <v>463</v>
      </c>
      <c r="D1283" s="115">
        <v>4</v>
      </c>
      <c r="E1283" s="115">
        <v>1977</v>
      </c>
      <c r="F1283" s="115">
        <v>1</v>
      </c>
      <c r="G1283" s="115">
        <v>0</v>
      </c>
      <c r="H1283" s="115">
        <v>0</v>
      </c>
      <c r="I1283" s="116">
        <v>184</v>
      </c>
      <c r="J1283" s="117"/>
      <c r="K1283" s="1"/>
      <c r="L1283" s="1"/>
      <c r="M1283" s="1"/>
      <c r="N1283" s="1"/>
      <c r="O1283" s="1"/>
      <c r="P1283" s="1"/>
      <c r="Q1283" s="1"/>
      <c r="R1283" s="1"/>
      <c r="S1283" s="1"/>
    </row>
    <row r="1284" spans="1:19" x14ac:dyDescent="0.2">
      <c r="A1284" s="1"/>
      <c r="B1284" s="115">
        <v>3</v>
      </c>
      <c r="C1284" s="33" t="s">
        <v>463</v>
      </c>
      <c r="D1284" s="115">
        <v>4</v>
      </c>
      <c r="E1284" s="115">
        <v>1977</v>
      </c>
      <c r="F1284" s="115">
        <v>1</v>
      </c>
      <c r="G1284" s="115">
        <v>0</v>
      </c>
      <c r="H1284" s="115">
        <v>0</v>
      </c>
      <c r="I1284" s="116">
        <v>169</v>
      </c>
      <c r="J1284" s="117"/>
      <c r="K1284" s="1"/>
      <c r="L1284" s="1"/>
      <c r="M1284" s="1"/>
      <c r="N1284" s="1"/>
      <c r="O1284" s="1"/>
      <c r="P1284" s="1"/>
      <c r="Q1284" s="1"/>
      <c r="R1284" s="1"/>
      <c r="S1284" s="1"/>
    </row>
    <row r="1285" spans="1:19" x14ac:dyDescent="0.2">
      <c r="A1285" s="1"/>
      <c r="B1285" s="115">
        <v>5</v>
      </c>
      <c r="C1285" s="33" t="s">
        <v>463</v>
      </c>
      <c r="D1285" s="115">
        <v>4</v>
      </c>
      <c r="E1285" s="115">
        <v>1977</v>
      </c>
      <c r="F1285" s="115">
        <v>1</v>
      </c>
      <c r="G1285" s="115">
        <v>0</v>
      </c>
      <c r="H1285" s="115">
        <v>0</v>
      </c>
      <c r="I1285" s="116">
        <v>168</v>
      </c>
      <c r="J1285" s="117"/>
      <c r="K1285" s="1"/>
      <c r="L1285" s="1"/>
      <c r="M1285" s="1"/>
      <c r="N1285" s="1"/>
      <c r="O1285" s="1"/>
      <c r="P1285" s="1"/>
      <c r="Q1285" s="1"/>
      <c r="R1285" s="1"/>
      <c r="S1285" s="1"/>
    </row>
    <row r="1286" spans="1:19" x14ac:dyDescent="0.2">
      <c r="A1286" s="1"/>
      <c r="B1286" s="115">
        <v>2</v>
      </c>
      <c r="C1286" s="33" t="s">
        <v>463</v>
      </c>
      <c r="D1286" s="115">
        <v>2</v>
      </c>
      <c r="E1286" s="115">
        <v>1977</v>
      </c>
      <c r="F1286" s="115">
        <v>1</v>
      </c>
      <c r="G1286" s="115">
        <v>0</v>
      </c>
      <c r="H1286" s="115">
        <v>0</v>
      </c>
      <c r="I1286" s="116">
        <v>84610</v>
      </c>
      <c r="J1286" s="117"/>
      <c r="K1286" s="1"/>
      <c r="L1286" s="1"/>
      <c r="M1286" s="1"/>
      <c r="N1286" s="1"/>
      <c r="O1286" s="1"/>
      <c r="P1286" s="1"/>
      <c r="Q1286" s="1"/>
      <c r="R1286" s="1"/>
      <c r="S1286" s="1"/>
    </row>
    <row r="1287" spans="1:19" x14ac:dyDescent="0.2">
      <c r="A1287" s="1"/>
      <c r="B1287" s="115">
        <v>1</v>
      </c>
      <c r="C1287" s="33" t="s">
        <v>463</v>
      </c>
      <c r="D1287" s="115">
        <v>3</v>
      </c>
      <c r="E1287" s="115">
        <v>1977</v>
      </c>
      <c r="F1287" s="115">
        <v>1</v>
      </c>
      <c r="G1287" s="115">
        <v>0</v>
      </c>
      <c r="H1287" s="115">
        <v>3</v>
      </c>
      <c r="I1287" s="116">
        <v>6229</v>
      </c>
      <c r="J1287" s="117"/>
      <c r="K1287" s="1"/>
      <c r="L1287" s="1"/>
      <c r="M1287" s="1"/>
      <c r="N1287" s="1"/>
      <c r="O1287" s="1"/>
      <c r="P1287" s="1"/>
      <c r="Q1287" s="1"/>
      <c r="R1287" s="1"/>
      <c r="S1287" s="1"/>
    </row>
    <row r="1288" spans="1:19" x14ac:dyDescent="0.2">
      <c r="A1288" s="1"/>
      <c r="B1288" s="115">
        <v>6</v>
      </c>
      <c r="C1288" s="33" t="s">
        <v>449</v>
      </c>
      <c r="D1288" s="115">
        <v>3</v>
      </c>
      <c r="E1288" s="115">
        <v>1977</v>
      </c>
      <c r="F1288" s="115">
        <v>1</v>
      </c>
      <c r="G1288" s="115">
        <v>0</v>
      </c>
      <c r="H1288" s="115">
        <v>0</v>
      </c>
      <c r="I1288" s="116">
        <v>1802</v>
      </c>
      <c r="J1288" s="117"/>
      <c r="K1288" s="1"/>
      <c r="L1288" s="1"/>
      <c r="M1288" s="1"/>
      <c r="N1288" s="1"/>
      <c r="O1288" s="1"/>
      <c r="P1288" s="1"/>
      <c r="Q1288" s="1"/>
      <c r="R1288" s="1"/>
      <c r="S1288" s="1"/>
    </row>
    <row r="1289" spans="1:19" x14ac:dyDescent="0.2">
      <c r="A1289" s="1"/>
      <c r="B1289" s="115">
        <v>1</v>
      </c>
      <c r="C1289" s="33" t="s">
        <v>449</v>
      </c>
      <c r="D1289" s="115">
        <v>3</v>
      </c>
      <c r="E1289" s="115">
        <v>1977</v>
      </c>
      <c r="F1289" s="115">
        <v>1</v>
      </c>
      <c r="G1289" s="115">
        <v>0</v>
      </c>
      <c r="H1289" s="115">
        <v>0</v>
      </c>
      <c r="I1289" s="116">
        <v>1562</v>
      </c>
      <c r="J1289" s="117"/>
      <c r="K1289" s="1"/>
      <c r="L1289" s="1"/>
      <c r="M1289" s="1"/>
      <c r="N1289" s="1"/>
      <c r="O1289" s="1"/>
      <c r="P1289" s="1"/>
      <c r="Q1289" s="1"/>
      <c r="R1289" s="1"/>
      <c r="S1289" s="1"/>
    </row>
    <row r="1290" spans="1:19" x14ac:dyDescent="0.2">
      <c r="A1290" s="1"/>
      <c r="B1290" s="115">
        <v>2</v>
      </c>
      <c r="C1290" s="33" t="s">
        <v>449</v>
      </c>
      <c r="D1290" s="115">
        <v>3</v>
      </c>
      <c r="E1290" s="115">
        <v>1977</v>
      </c>
      <c r="F1290" s="115">
        <v>1</v>
      </c>
      <c r="G1290" s="115">
        <v>0</v>
      </c>
      <c r="H1290" s="115">
        <v>0</v>
      </c>
      <c r="I1290" s="116">
        <v>1724</v>
      </c>
      <c r="J1290" s="117"/>
      <c r="K1290" s="1"/>
      <c r="L1290" s="1"/>
      <c r="M1290" s="1"/>
      <c r="N1290" s="1"/>
      <c r="O1290" s="1"/>
      <c r="P1290" s="1"/>
      <c r="Q1290" s="1"/>
      <c r="R1290" s="1"/>
      <c r="S1290" s="1"/>
    </row>
    <row r="1291" spans="1:19" x14ac:dyDescent="0.2">
      <c r="A1291" s="1"/>
      <c r="B1291" s="115">
        <v>4</v>
      </c>
      <c r="C1291" s="33" t="s">
        <v>449</v>
      </c>
      <c r="D1291" s="115">
        <v>3</v>
      </c>
      <c r="E1291" s="115">
        <v>1977</v>
      </c>
      <c r="F1291" s="115">
        <v>1</v>
      </c>
      <c r="G1291" s="115">
        <v>0</v>
      </c>
      <c r="H1291" s="115">
        <v>0</v>
      </c>
      <c r="I1291" s="116">
        <v>1838</v>
      </c>
      <c r="J1291" s="117"/>
      <c r="K1291" s="1"/>
      <c r="L1291" s="1"/>
      <c r="M1291" s="1"/>
      <c r="N1291" s="1"/>
      <c r="O1291" s="1"/>
      <c r="P1291" s="1"/>
      <c r="Q1291" s="1"/>
      <c r="R1291" s="1"/>
      <c r="S1291" s="1"/>
    </row>
    <row r="1292" spans="1:19" x14ac:dyDescent="0.2">
      <c r="A1292" s="1"/>
      <c r="B1292" s="115">
        <v>3</v>
      </c>
      <c r="C1292" s="33" t="s">
        <v>449</v>
      </c>
      <c r="D1292" s="115">
        <v>3</v>
      </c>
      <c r="E1292" s="115">
        <v>1977</v>
      </c>
      <c r="F1292" s="115">
        <v>1</v>
      </c>
      <c r="G1292" s="115">
        <v>0</v>
      </c>
      <c r="H1292" s="115">
        <v>0</v>
      </c>
      <c r="I1292" s="116">
        <v>1764</v>
      </c>
      <c r="J1292" s="117"/>
      <c r="K1292" s="1"/>
      <c r="L1292" s="1"/>
      <c r="M1292" s="1"/>
      <c r="N1292" s="1"/>
      <c r="O1292" s="1"/>
      <c r="P1292" s="1"/>
      <c r="Q1292" s="1"/>
      <c r="R1292" s="1"/>
      <c r="S1292" s="1"/>
    </row>
    <row r="1293" spans="1:19" x14ac:dyDescent="0.2">
      <c r="A1293" s="1"/>
      <c r="B1293" s="115">
        <v>5</v>
      </c>
      <c r="C1293" s="33" t="s">
        <v>449</v>
      </c>
      <c r="D1293" s="115">
        <v>3</v>
      </c>
      <c r="E1293" s="115">
        <v>1977</v>
      </c>
      <c r="F1293" s="115">
        <v>1</v>
      </c>
      <c r="G1293" s="115">
        <v>0</v>
      </c>
      <c r="H1293" s="115">
        <v>0</v>
      </c>
      <c r="I1293" s="116">
        <v>1608</v>
      </c>
      <c r="J1293" s="117"/>
      <c r="K1293" s="1"/>
      <c r="L1293" s="1"/>
      <c r="M1293" s="1"/>
      <c r="N1293" s="1"/>
      <c r="O1293" s="1"/>
      <c r="P1293" s="1"/>
      <c r="Q1293" s="1"/>
      <c r="R1293" s="1"/>
      <c r="S1293" s="1"/>
    </row>
    <row r="1294" spans="1:19" x14ac:dyDescent="0.2">
      <c r="A1294" s="1"/>
      <c r="B1294" s="115">
        <v>1</v>
      </c>
      <c r="C1294" s="33" t="s">
        <v>470</v>
      </c>
      <c r="D1294" s="115">
        <v>3</v>
      </c>
      <c r="E1294" s="115">
        <v>1977</v>
      </c>
      <c r="F1294" s="115">
        <v>1</v>
      </c>
      <c r="G1294" s="115">
        <v>0</v>
      </c>
      <c r="H1294" s="115">
        <v>0</v>
      </c>
      <c r="I1294" s="116">
        <v>3960</v>
      </c>
      <c r="J1294" s="117"/>
      <c r="K1294" s="1"/>
      <c r="L1294" s="1"/>
      <c r="M1294" s="1"/>
      <c r="N1294" s="1"/>
      <c r="O1294" s="1"/>
      <c r="P1294" s="1"/>
      <c r="Q1294" s="1"/>
      <c r="R1294" s="1"/>
      <c r="S1294" s="1"/>
    </row>
    <row r="1295" spans="1:19" x14ac:dyDescent="0.2">
      <c r="A1295" s="1"/>
      <c r="B1295" s="115">
        <v>1</v>
      </c>
      <c r="C1295" s="33" t="s">
        <v>449</v>
      </c>
      <c r="D1295" s="115">
        <v>3</v>
      </c>
      <c r="E1295" s="115">
        <v>1977</v>
      </c>
      <c r="F1295" s="115">
        <v>1</v>
      </c>
      <c r="G1295" s="115">
        <v>0</v>
      </c>
      <c r="H1295" s="115">
        <v>0</v>
      </c>
      <c r="I1295" s="116">
        <v>8565</v>
      </c>
      <c r="J1295" s="117"/>
      <c r="K1295" s="1"/>
      <c r="L1295" s="1"/>
      <c r="M1295" s="1"/>
      <c r="N1295" s="1"/>
      <c r="O1295" s="1"/>
      <c r="P1295" s="1"/>
      <c r="Q1295" s="1"/>
      <c r="R1295" s="1"/>
      <c r="S1295" s="1"/>
    </row>
    <row r="1296" spans="1:19" x14ac:dyDescent="0.2">
      <c r="A1296" s="1"/>
      <c r="B1296" s="115">
        <v>6</v>
      </c>
      <c r="C1296" s="33" t="s">
        <v>461</v>
      </c>
      <c r="D1296" s="115">
        <v>2</v>
      </c>
      <c r="E1296" s="115">
        <v>1977</v>
      </c>
      <c r="F1296" s="115">
        <v>1</v>
      </c>
      <c r="G1296" s="115">
        <v>0</v>
      </c>
      <c r="H1296" s="115">
        <v>0</v>
      </c>
      <c r="I1296" s="116">
        <v>1705</v>
      </c>
      <c r="J1296" s="117"/>
      <c r="K1296" s="1"/>
      <c r="L1296" s="1"/>
      <c r="M1296" s="1"/>
      <c r="N1296" s="1"/>
      <c r="O1296" s="1"/>
      <c r="P1296" s="1"/>
      <c r="Q1296" s="1"/>
      <c r="R1296" s="1"/>
      <c r="S1296" s="1"/>
    </row>
    <row r="1297" spans="1:19" x14ac:dyDescent="0.2">
      <c r="A1297" s="1"/>
      <c r="B1297" s="115">
        <v>1</v>
      </c>
      <c r="C1297" s="33" t="s">
        <v>461</v>
      </c>
      <c r="D1297" s="115">
        <v>2</v>
      </c>
      <c r="E1297" s="115">
        <v>1977</v>
      </c>
      <c r="F1297" s="115">
        <v>1</v>
      </c>
      <c r="G1297" s="115">
        <v>0</v>
      </c>
      <c r="H1297" s="115">
        <v>0</v>
      </c>
      <c r="I1297" s="116">
        <v>1752</v>
      </c>
      <c r="J1297" s="117"/>
      <c r="K1297" s="1"/>
      <c r="L1297" s="1"/>
      <c r="M1297" s="1"/>
      <c r="N1297" s="1"/>
      <c r="O1297" s="1"/>
      <c r="P1297" s="1"/>
      <c r="Q1297" s="1"/>
      <c r="R1297" s="1"/>
      <c r="S1297" s="1"/>
    </row>
    <row r="1298" spans="1:19" x14ac:dyDescent="0.2">
      <c r="A1298" s="1"/>
      <c r="B1298" s="115">
        <v>2</v>
      </c>
      <c r="C1298" s="33" t="s">
        <v>461</v>
      </c>
      <c r="D1298" s="115">
        <v>2</v>
      </c>
      <c r="E1298" s="115">
        <v>1977</v>
      </c>
      <c r="F1298" s="115">
        <v>1</v>
      </c>
      <c r="G1298" s="115">
        <v>0</v>
      </c>
      <c r="H1298" s="115">
        <v>0</v>
      </c>
      <c r="I1298" s="116">
        <v>1816</v>
      </c>
      <c r="J1298" s="117"/>
      <c r="K1298" s="1"/>
      <c r="L1298" s="1"/>
      <c r="M1298" s="1"/>
      <c r="N1298" s="1"/>
      <c r="O1298" s="1"/>
      <c r="P1298" s="1"/>
      <c r="Q1298" s="1"/>
      <c r="R1298" s="1"/>
      <c r="S1298" s="1"/>
    </row>
    <row r="1299" spans="1:19" x14ac:dyDescent="0.2">
      <c r="A1299" s="1"/>
      <c r="B1299" s="115">
        <v>4</v>
      </c>
      <c r="C1299" s="33" t="s">
        <v>461</v>
      </c>
      <c r="D1299" s="115">
        <v>2</v>
      </c>
      <c r="E1299" s="115">
        <v>1977</v>
      </c>
      <c r="F1299" s="115">
        <v>1</v>
      </c>
      <c r="G1299" s="115">
        <v>0</v>
      </c>
      <c r="H1299" s="115">
        <v>0</v>
      </c>
      <c r="I1299" s="116">
        <v>1575</v>
      </c>
      <c r="J1299" s="117"/>
      <c r="K1299" s="1"/>
      <c r="L1299" s="1"/>
      <c r="M1299" s="1"/>
      <c r="N1299" s="1"/>
      <c r="O1299" s="1"/>
      <c r="P1299" s="1"/>
      <c r="Q1299" s="1"/>
      <c r="R1299" s="1"/>
      <c r="S1299" s="1"/>
    </row>
    <row r="1300" spans="1:19" x14ac:dyDescent="0.2">
      <c r="A1300" s="1"/>
      <c r="B1300" s="115">
        <v>3</v>
      </c>
      <c r="C1300" s="33" t="s">
        <v>461</v>
      </c>
      <c r="D1300" s="115">
        <v>2</v>
      </c>
      <c r="E1300" s="115">
        <v>1977</v>
      </c>
      <c r="F1300" s="115">
        <v>1</v>
      </c>
      <c r="G1300" s="115">
        <v>0</v>
      </c>
      <c r="H1300" s="115">
        <v>0</v>
      </c>
      <c r="I1300" s="116">
        <v>1878</v>
      </c>
      <c r="J1300" s="117"/>
      <c r="K1300" s="1"/>
      <c r="L1300" s="1"/>
      <c r="M1300" s="1"/>
      <c r="N1300" s="1"/>
      <c r="O1300" s="1"/>
      <c r="P1300" s="1"/>
      <c r="Q1300" s="1"/>
      <c r="R1300" s="1"/>
      <c r="S1300" s="1"/>
    </row>
    <row r="1301" spans="1:19" x14ac:dyDescent="0.2">
      <c r="A1301" s="1"/>
      <c r="B1301" s="115">
        <v>5</v>
      </c>
      <c r="C1301" s="33" t="s">
        <v>461</v>
      </c>
      <c r="D1301" s="115">
        <v>2</v>
      </c>
      <c r="E1301" s="115">
        <v>1977</v>
      </c>
      <c r="F1301" s="115">
        <v>1</v>
      </c>
      <c r="G1301" s="115">
        <v>0</v>
      </c>
      <c r="H1301" s="115">
        <v>0</v>
      </c>
      <c r="I1301" s="116">
        <v>1670</v>
      </c>
      <c r="J1301" s="117"/>
      <c r="K1301" s="1"/>
      <c r="L1301" s="1"/>
      <c r="M1301" s="1"/>
      <c r="N1301" s="1"/>
      <c r="O1301" s="1"/>
      <c r="P1301" s="1"/>
      <c r="Q1301" s="1"/>
      <c r="R1301" s="1"/>
      <c r="S1301" s="1"/>
    </row>
    <row r="1302" spans="1:19" x14ac:dyDescent="0.2">
      <c r="A1302" s="1"/>
      <c r="B1302" s="115">
        <v>1</v>
      </c>
      <c r="C1302" s="33" t="s">
        <v>447</v>
      </c>
      <c r="D1302" s="115">
        <v>1</v>
      </c>
      <c r="E1302" s="115">
        <v>1978</v>
      </c>
      <c r="F1302" s="115">
        <v>1</v>
      </c>
      <c r="G1302" s="115">
        <v>0</v>
      </c>
      <c r="H1302" s="115">
        <v>0</v>
      </c>
      <c r="I1302" s="116">
        <v>6151</v>
      </c>
      <c r="J1302" s="117"/>
      <c r="K1302" s="1"/>
      <c r="L1302" s="1"/>
      <c r="M1302" s="1"/>
      <c r="N1302" s="1"/>
      <c r="O1302" s="1"/>
      <c r="P1302" s="1"/>
      <c r="Q1302" s="1"/>
      <c r="R1302" s="1"/>
      <c r="S1302" s="1"/>
    </row>
    <row r="1303" spans="1:19" x14ac:dyDescent="0.2">
      <c r="A1303" s="1"/>
      <c r="B1303" s="115">
        <v>6</v>
      </c>
      <c r="C1303" s="33" t="s">
        <v>457</v>
      </c>
      <c r="D1303" s="115">
        <v>1</v>
      </c>
      <c r="E1303" s="115">
        <v>1978</v>
      </c>
      <c r="F1303" s="115">
        <v>6</v>
      </c>
      <c r="G1303" s="115">
        <v>0</v>
      </c>
      <c r="H1303" s="115">
        <v>0</v>
      </c>
      <c r="I1303" s="116">
        <v>17617</v>
      </c>
      <c r="J1303" s="117"/>
      <c r="K1303" s="1"/>
      <c r="L1303" s="1"/>
      <c r="M1303" s="1"/>
      <c r="N1303" s="1"/>
      <c r="O1303" s="1"/>
      <c r="P1303" s="1"/>
      <c r="Q1303" s="1"/>
      <c r="R1303" s="1"/>
      <c r="S1303" s="1"/>
    </row>
    <row r="1304" spans="1:19" x14ac:dyDescent="0.2">
      <c r="A1304" s="1"/>
      <c r="B1304" s="115">
        <v>1</v>
      </c>
      <c r="C1304" s="33" t="s">
        <v>457</v>
      </c>
      <c r="D1304" s="115">
        <v>1</v>
      </c>
      <c r="E1304" s="115">
        <v>1978</v>
      </c>
      <c r="F1304" s="115">
        <v>6</v>
      </c>
      <c r="G1304" s="115">
        <v>0</v>
      </c>
      <c r="H1304" s="115">
        <v>0</v>
      </c>
      <c r="I1304" s="116">
        <v>17788</v>
      </c>
      <c r="J1304" s="117"/>
      <c r="K1304" s="1"/>
      <c r="L1304" s="1"/>
      <c r="M1304" s="1"/>
      <c r="N1304" s="1"/>
      <c r="O1304" s="1"/>
      <c r="P1304" s="1"/>
      <c r="Q1304" s="1"/>
      <c r="R1304" s="1"/>
      <c r="S1304" s="1"/>
    </row>
    <row r="1305" spans="1:19" x14ac:dyDescent="0.2">
      <c r="A1305" s="1"/>
      <c r="B1305" s="115">
        <v>2</v>
      </c>
      <c r="C1305" s="33" t="s">
        <v>457</v>
      </c>
      <c r="D1305" s="115">
        <v>1</v>
      </c>
      <c r="E1305" s="115">
        <v>1978</v>
      </c>
      <c r="F1305" s="115">
        <v>6</v>
      </c>
      <c r="G1305" s="115">
        <v>0</v>
      </c>
      <c r="H1305" s="115">
        <v>0</v>
      </c>
      <c r="I1305" s="116">
        <v>17543</v>
      </c>
      <c r="J1305" s="117"/>
      <c r="K1305" s="1"/>
      <c r="L1305" s="1"/>
      <c r="M1305" s="1"/>
      <c r="N1305" s="1"/>
      <c r="O1305" s="1"/>
      <c r="P1305" s="1"/>
      <c r="Q1305" s="1"/>
      <c r="R1305" s="1"/>
      <c r="S1305" s="1"/>
    </row>
    <row r="1306" spans="1:19" x14ac:dyDescent="0.2">
      <c r="A1306" s="1"/>
      <c r="B1306" s="115">
        <v>4</v>
      </c>
      <c r="C1306" s="33" t="s">
        <v>457</v>
      </c>
      <c r="D1306" s="115">
        <v>1</v>
      </c>
      <c r="E1306" s="115">
        <v>1978</v>
      </c>
      <c r="F1306" s="115">
        <v>6</v>
      </c>
      <c r="G1306" s="115">
        <v>0</v>
      </c>
      <c r="H1306" s="115">
        <v>0</v>
      </c>
      <c r="I1306" s="116">
        <v>15590</v>
      </c>
      <c r="J1306" s="117"/>
      <c r="K1306" s="1"/>
      <c r="L1306" s="1"/>
      <c r="M1306" s="1"/>
      <c r="N1306" s="1"/>
      <c r="O1306" s="1"/>
      <c r="P1306" s="1"/>
      <c r="Q1306" s="1"/>
      <c r="R1306" s="1"/>
      <c r="S1306" s="1"/>
    </row>
    <row r="1307" spans="1:19" x14ac:dyDescent="0.2">
      <c r="A1307" s="1"/>
      <c r="B1307" s="115">
        <v>3</v>
      </c>
      <c r="C1307" s="33" t="s">
        <v>457</v>
      </c>
      <c r="D1307" s="115">
        <v>1</v>
      </c>
      <c r="E1307" s="115">
        <v>1978</v>
      </c>
      <c r="F1307" s="115">
        <v>6</v>
      </c>
      <c r="G1307" s="115">
        <v>0</v>
      </c>
      <c r="H1307" s="115">
        <v>0</v>
      </c>
      <c r="I1307" s="116">
        <v>16706</v>
      </c>
      <c r="J1307" s="117"/>
      <c r="K1307" s="1"/>
      <c r="L1307" s="1"/>
      <c r="M1307" s="1"/>
      <c r="N1307" s="1"/>
      <c r="O1307" s="1"/>
      <c r="P1307" s="1"/>
      <c r="Q1307" s="1"/>
      <c r="R1307" s="1"/>
      <c r="S1307" s="1"/>
    </row>
    <row r="1308" spans="1:19" x14ac:dyDescent="0.2">
      <c r="A1308" s="1"/>
      <c r="B1308" s="115">
        <v>5</v>
      </c>
      <c r="C1308" s="33" t="s">
        <v>457</v>
      </c>
      <c r="D1308" s="115">
        <v>1</v>
      </c>
      <c r="E1308" s="115">
        <v>1978</v>
      </c>
      <c r="F1308" s="115">
        <v>6</v>
      </c>
      <c r="G1308" s="115">
        <v>0</v>
      </c>
      <c r="H1308" s="115">
        <v>0</v>
      </c>
      <c r="I1308" s="116">
        <v>17698</v>
      </c>
      <c r="J1308" s="117"/>
      <c r="K1308" s="1"/>
      <c r="L1308" s="1"/>
      <c r="M1308" s="1"/>
      <c r="N1308" s="1"/>
      <c r="O1308" s="1"/>
      <c r="P1308" s="1"/>
      <c r="Q1308" s="1"/>
      <c r="R1308" s="1"/>
      <c r="S1308" s="1"/>
    </row>
    <row r="1309" spans="1:19" x14ac:dyDescent="0.2">
      <c r="A1309" s="1"/>
      <c r="B1309" s="115">
        <v>2</v>
      </c>
      <c r="C1309" s="33" t="s">
        <v>468</v>
      </c>
      <c r="D1309" s="115">
        <v>2</v>
      </c>
      <c r="E1309" s="115">
        <v>1977</v>
      </c>
      <c r="F1309" s="115">
        <v>1</v>
      </c>
      <c r="G1309" s="115">
        <v>0</v>
      </c>
      <c r="H1309" s="115">
        <v>0</v>
      </c>
      <c r="I1309" s="116">
        <v>739</v>
      </c>
      <c r="J1309" s="117"/>
      <c r="K1309" s="1"/>
      <c r="L1309" s="1"/>
      <c r="M1309" s="1"/>
      <c r="N1309" s="1"/>
      <c r="O1309" s="1"/>
      <c r="P1309" s="1"/>
      <c r="Q1309" s="1"/>
      <c r="R1309" s="1"/>
      <c r="S1309" s="1"/>
    </row>
    <row r="1310" spans="1:19" x14ac:dyDescent="0.2">
      <c r="A1310" s="1"/>
      <c r="B1310" s="115">
        <v>6</v>
      </c>
      <c r="C1310" s="33" t="s">
        <v>482</v>
      </c>
      <c r="D1310" s="115">
        <v>2</v>
      </c>
      <c r="E1310" s="115">
        <v>1977</v>
      </c>
      <c r="F1310" s="115">
        <v>1</v>
      </c>
      <c r="G1310" s="115">
        <v>0</v>
      </c>
      <c r="H1310" s="115">
        <v>2</v>
      </c>
      <c r="I1310" s="116">
        <v>1883</v>
      </c>
      <c r="J1310" s="117"/>
      <c r="K1310" s="1"/>
      <c r="L1310" s="1"/>
      <c r="M1310" s="1"/>
      <c r="N1310" s="1"/>
      <c r="O1310" s="1"/>
      <c r="P1310" s="1"/>
      <c r="Q1310" s="1"/>
      <c r="R1310" s="1"/>
      <c r="S1310" s="1"/>
    </row>
    <row r="1311" spans="1:19" x14ac:dyDescent="0.2">
      <c r="A1311" s="1"/>
      <c r="B1311" s="115">
        <v>1</v>
      </c>
      <c r="C1311" s="33" t="s">
        <v>482</v>
      </c>
      <c r="D1311" s="115">
        <v>2</v>
      </c>
      <c r="E1311" s="115">
        <v>1977</v>
      </c>
      <c r="F1311" s="115">
        <v>1</v>
      </c>
      <c r="G1311" s="115">
        <v>0</v>
      </c>
      <c r="H1311" s="115">
        <v>3</v>
      </c>
      <c r="I1311" s="116">
        <v>1819</v>
      </c>
      <c r="J1311" s="117"/>
      <c r="K1311" s="1"/>
      <c r="L1311" s="1"/>
      <c r="M1311" s="1"/>
      <c r="N1311" s="1"/>
      <c r="O1311" s="1"/>
      <c r="P1311" s="1"/>
      <c r="Q1311" s="1"/>
      <c r="R1311" s="1"/>
      <c r="S1311" s="1"/>
    </row>
    <row r="1312" spans="1:19" x14ac:dyDescent="0.2">
      <c r="A1312" s="1"/>
      <c r="B1312" s="115">
        <v>2</v>
      </c>
      <c r="C1312" s="33" t="s">
        <v>482</v>
      </c>
      <c r="D1312" s="115">
        <v>2</v>
      </c>
      <c r="E1312" s="115">
        <v>1977</v>
      </c>
      <c r="F1312" s="115">
        <v>1</v>
      </c>
      <c r="G1312" s="115">
        <v>0</v>
      </c>
      <c r="H1312" s="115">
        <v>0</v>
      </c>
      <c r="I1312" s="116">
        <v>1722</v>
      </c>
      <c r="J1312" s="117"/>
      <c r="K1312" s="1"/>
      <c r="L1312" s="1"/>
      <c r="M1312" s="1"/>
      <c r="N1312" s="1"/>
      <c r="O1312" s="1"/>
      <c r="P1312" s="1"/>
      <c r="Q1312" s="1"/>
      <c r="R1312" s="1"/>
      <c r="S1312" s="1"/>
    </row>
    <row r="1313" spans="1:19" x14ac:dyDescent="0.2">
      <c r="A1313" s="1"/>
      <c r="B1313" s="115">
        <v>4</v>
      </c>
      <c r="C1313" s="33" t="s">
        <v>482</v>
      </c>
      <c r="D1313" s="115">
        <v>2</v>
      </c>
      <c r="E1313" s="115">
        <v>1977</v>
      </c>
      <c r="F1313" s="115">
        <v>1</v>
      </c>
      <c r="G1313" s="115">
        <v>0</v>
      </c>
      <c r="H1313" s="115">
        <v>2</v>
      </c>
      <c r="I1313" s="116">
        <v>1814</v>
      </c>
      <c r="J1313" s="117"/>
      <c r="K1313" s="1"/>
      <c r="L1313" s="1"/>
      <c r="M1313" s="1"/>
      <c r="N1313" s="1"/>
      <c r="O1313" s="1"/>
      <c r="P1313" s="1"/>
      <c r="Q1313" s="1"/>
      <c r="R1313" s="1"/>
      <c r="S1313" s="1"/>
    </row>
    <row r="1314" spans="1:19" x14ac:dyDescent="0.2">
      <c r="A1314" s="1"/>
      <c r="B1314" s="115">
        <v>3</v>
      </c>
      <c r="C1314" s="33" t="s">
        <v>482</v>
      </c>
      <c r="D1314" s="115">
        <v>2</v>
      </c>
      <c r="E1314" s="115">
        <v>1977</v>
      </c>
      <c r="F1314" s="115">
        <v>1</v>
      </c>
      <c r="G1314" s="115">
        <v>0</v>
      </c>
      <c r="H1314" s="115">
        <v>2</v>
      </c>
      <c r="I1314" s="116">
        <v>1864</v>
      </c>
      <c r="J1314" s="117"/>
      <c r="K1314" s="1"/>
      <c r="L1314" s="1"/>
      <c r="M1314" s="1"/>
      <c r="N1314" s="1"/>
      <c r="O1314" s="1"/>
      <c r="P1314" s="1"/>
      <c r="Q1314" s="1"/>
      <c r="R1314" s="1"/>
      <c r="S1314" s="1"/>
    </row>
    <row r="1315" spans="1:19" x14ac:dyDescent="0.2">
      <c r="A1315" s="1"/>
      <c r="B1315" s="115">
        <v>5</v>
      </c>
      <c r="C1315" s="33" t="s">
        <v>482</v>
      </c>
      <c r="D1315" s="115">
        <v>2</v>
      </c>
      <c r="E1315" s="115">
        <v>1977</v>
      </c>
      <c r="F1315" s="115">
        <v>1</v>
      </c>
      <c r="G1315" s="115">
        <v>0</v>
      </c>
      <c r="H1315" s="115">
        <v>0</v>
      </c>
      <c r="I1315" s="116">
        <v>1596</v>
      </c>
      <c r="J1315" s="117"/>
      <c r="K1315" s="1"/>
      <c r="L1315" s="1"/>
      <c r="M1315" s="1"/>
      <c r="N1315" s="1"/>
      <c r="O1315" s="1"/>
      <c r="P1315" s="1"/>
      <c r="Q1315" s="1"/>
      <c r="R1315" s="1"/>
      <c r="S1315" s="1"/>
    </row>
    <row r="1316" spans="1:19" x14ac:dyDescent="0.2">
      <c r="A1316" s="1"/>
      <c r="B1316" s="115">
        <v>3</v>
      </c>
      <c r="C1316" s="33" t="s">
        <v>461</v>
      </c>
      <c r="D1316" s="115">
        <v>2</v>
      </c>
      <c r="E1316" s="115">
        <v>1977</v>
      </c>
      <c r="F1316" s="115">
        <v>1</v>
      </c>
      <c r="G1316" s="115">
        <v>0</v>
      </c>
      <c r="H1316" s="115">
        <v>0</v>
      </c>
      <c r="I1316" s="116">
        <v>8681</v>
      </c>
      <c r="J1316" s="117"/>
      <c r="K1316" s="1"/>
      <c r="L1316" s="1"/>
      <c r="M1316" s="1"/>
      <c r="N1316" s="1"/>
      <c r="O1316" s="1"/>
      <c r="P1316" s="1"/>
      <c r="Q1316" s="1"/>
      <c r="R1316" s="1"/>
      <c r="S1316" s="1"/>
    </row>
    <row r="1317" spans="1:19" x14ac:dyDescent="0.2">
      <c r="A1317" s="1"/>
      <c r="B1317" s="115">
        <v>2</v>
      </c>
      <c r="C1317" s="33" t="s">
        <v>468</v>
      </c>
      <c r="D1317" s="115">
        <v>2</v>
      </c>
      <c r="E1317" s="115">
        <v>1977</v>
      </c>
      <c r="F1317" s="115">
        <v>1</v>
      </c>
      <c r="G1317" s="115">
        <v>0</v>
      </c>
      <c r="H1317" s="115">
        <v>0</v>
      </c>
      <c r="I1317" s="116">
        <v>78261</v>
      </c>
      <c r="J1317" s="117"/>
      <c r="K1317" s="1"/>
      <c r="L1317" s="1"/>
      <c r="M1317" s="1"/>
      <c r="N1317" s="1"/>
      <c r="O1317" s="1"/>
      <c r="P1317" s="1"/>
      <c r="Q1317" s="1"/>
      <c r="R1317" s="1"/>
      <c r="S1317" s="1"/>
    </row>
    <row r="1318" spans="1:19" x14ac:dyDescent="0.2">
      <c r="A1318" s="1"/>
      <c r="B1318" s="115">
        <v>3</v>
      </c>
      <c r="C1318" s="33" t="s">
        <v>471</v>
      </c>
      <c r="D1318" s="115">
        <v>2</v>
      </c>
      <c r="E1318" s="115">
        <v>1977</v>
      </c>
      <c r="F1318" s="115">
        <v>1</v>
      </c>
      <c r="G1318" s="115">
        <v>0</v>
      </c>
      <c r="H1318" s="115">
        <v>0</v>
      </c>
      <c r="I1318" s="116">
        <v>86409</v>
      </c>
      <c r="J1318" s="117"/>
      <c r="K1318" s="1"/>
      <c r="L1318" s="1"/>
      <c r="M1318" s="1"/>
      <c r="N1318" s="1"/>
      <c r="O1318" s="1"/>
      <c r="P1318" s="1"/>
      <c r="Q1318" s="1"/>
      <c r="R1318" s="1"/>
      <c r="S1318" s="1"/>
    </row>
    <row r="1319" spans="1:19" x14ac:dyDescent="0.2">
      <c r="A1319" s="1"/>
      <c r="B1319" s="115">
        <v>5</v>
      </c>
      <c r="C1319" s="33" t="s">
        <v>482</v>
      </c>
      <c r="D1319" s="115">
        <v>2</v>
      </c>
      <c r="E1319" s="115">
        <v>1977</v>
      </c>
      <c r="F1319" s="115">
        <v>1</v>
      </c>
      <c r="G1319" s="115">
        <v>0</v>
      </c>
      <c r="H1319" s="115">
        <v>0</v>
      </c>
      <c r="I1319" s="116">
        <v>7214</v>
      </c>
      <c r="J1319" s="117"/>
      <c r="K1319" s="1"/>
      <c r="L1319" s="1"/>
      <c r="M1319" s="1"/>
      <c r="N1319" s="1"/>
      <c r="O1319" s="1"/>
      <c r="P1319" s="1"/>
      <c r="Q1319" s="1"/>
      <c r="R1319" s="1"/>
      <c r="S1319" s="1"/>
    </row>
    <row r="1320" spans="1:19" x14ac:dyDescent="0.2">
      <c r="A1320" s="1"/>
      <c r="B1320" s="115">
        <v>1</v>
      </c>
      <c r="C1320" s="33" t="s">
        <v>463</v>
      </c>
      <c r="D1320" s="115">
        <v>2</v>
      </c>
      <c r="E1320" s="115">
        <v>1978</v>
      </c>
      <c r="F1320" s="115">
        <v>1</v>
      </c>
      <c r="G1320" s="115">
        <v>0</v>
      </c>
      <c r="H1320" s="115">
        <v>0</v>
      </c>
      <c r="I1320" s="116">
        <v>6080</v>
      </c>
      <c r="J1320" s="117"/>
      <c r="K1320" s="1"/>
      <c r="L1320" s="1"/>
      <c r="M1320" s="1"/>
      <c r="N1320" s="1"/>
      <c r="O1320" s="1"/>
      <c r="P1320" s="1"/>
      <c r="Q1320" s="1"/>
      <c r="R1320" s="1"/>
      <c r="S1320" s="1"/>
    </row>
    <row r="1321" spans="1:19" x14ac:dyDescent="0.2">
      <c r="A1321" s="1"/>
      <c r="B1321" s="115">
        <v>1</v>
      </c>
      <c r="C1321" s="33" t="s">
        <v>455</v>
      </c>
      <c r="D1321" s="115">
        <v>2</v>
      </c>
      <c r="E1321" s="115">
        <v>1978</v>
      </c>
      <c r="F1321" s="115">
        <v>1</v>
      </c>
      <c r="G1321" s="115">
        <v>0</v>
      </c>
      <c r="H1321" s="115">
        <v>0</v>
      </c>
      <c r="I1321" s="116">
        <v>5432</v>
      </c>
      <c r="J1321" s="117"/>
      <c r="K1321" s="1"/>
      <c r="L1321" s="1"/>
      <c r="M1321" s="1"/>
      <c r="N1321" s="1"/>
      <c r="O1321" s="1"/>
      <c r="P1321" s="1"/>
      <c r="Q1321" s="1"/>
      <c r="R1321" s="1"/>
      <c r="S1321" s="1"/>
    </row>
    <row r="1322" spans="1:19" x14ac:dyDescent="0.2">
      <c r="A1322" s="1"/>
      <c r="B1322" s="115">
        <v>1</v>
      </c>
      <c r="C1322" s="33" t="s">
        <v>491</v>
      </c>
      <c r="D1322" s="115">
        <v>2</v>
      </c>
      <c r="E1322" s="115">
        <v>1978</v>
      </c>
      <c r="F1322" s="115">
        <v>1</v>
      </c>
      <c r="G1322" s="115">
        <v>0</v>
      </c>
      <c r="H1322" s="115">
        <v>0</v>
      </c>
      <c r="I1322" s="116">
        <v>45</v>
      </c>
      <c r="J1322" s="117"/>
      <c r="K1322" s="1"/>
      <c r="L1322" s="1"/>
      <c r="M1322" s="1"/>
      <c r="N1322" s="1"/>
      <c r="O1322" s="1"/>
      <c r="P1322" s="1"/>
      <c r="Q1322" s="1"/>
      <c r="R1322" s="1"/>
      <c r="S1322" s="1"/>
    </row>
    <row r="1323" spans="1:19" x14ac:dyDescent="0.2">
      <c r="A1323" s="1"/>
      <c r="B1323" s="115">
        <v>1</v>
      </c>
      <c r="C1323" s="33" t="s">
        <v>447</v>
      </c>
      <c r="D1323" s="115">
        <v>1</v>
      </c>
      <c r="E1323" s="115">
        <v>1978</v>
      </c>
      <c r="F1323" s="115">
        <v>2</v>
      </c>
      <c r="G1323" s="115">
        <v>0</v>
      </c>
      <c r="H1323" s="115">
        <v>0</v>
      </c>
      <c r="I1323" s="116">
        <v>5886</v>
      </c>
      <c r="J1323" s="117"/>
      <c r="K1323" s="1"/>
      <c r="L1323" s="1"/>
      <c r="M1323" s="1"/>
      <c r="N1323" s="1"/>
      <c r="O1323" s="1"/>
      <c r="P1323" s="1"/>
      <c r="Q1323" s="1"/>
      <c r="R1323" s="1"/>
      <c r="S1323" s="1"/>
    </row>
    <row r="1324" spans="1:19" x14ac:dyDescent="0.2">
      <c r="A1324" s="1"/>
      <c r="B1324" s="115">
        <v>3</v>
      </c>
      <c r="C1324" s="33" t="s">
        <v>463</v>
      </c>
      <c r="D1324" s="115">
        <v>2</v>
      </c>
      <c r="E1324" s="115">
        <v>1978</v>
      </c>
      <c r="F1324" s="115">
        <v>1</v>
      </c>
      <c r="G1324" s="115">
        <v>0</v>
      </c>
      <c r="H1324" s="115">
        <v>0</v>
      </c>
      <c r="I1324" s="116">
        <v>85886</v>
      </c>
      <c r="J1324" s="117"/>
      <c r="K1324" s="1"/>
      <c r="L1324" s="1"/>
      <c r="M1324" s="1"/>
      <c r="N1324" s="1"/>
      <c r="O1324" s="1"/>
      <c r="P1324" s="1"/>
      <c r="Q1324" s="1"/>
      <c r="R1324" s="1"/>
      <c r="S1324" s="1"/>
    </row>
    <row r="1325" spans="1:19" x14ac:dyDescent="0.2">
      <c r="A1325" s="1"/>
      <c r="B1325" s="115">
        <v>4</v>
      </c>
      <c r="C1325" s="33" t="s">
        <v>471</v>
      </c>
      <c r="D1325" s="115">
        <v>2</v>
      </c>
      <c r="E1325" s="115">
        <v>1978</v>
      </c>
      <c r="F1325" s="115">
        <v>1</v>
      </c>
      <c r="G1325" s="115">
        <v>0</v>
      </c>
      <c r="H1325" s="115">
        <v>0</v>
      </c>
      <c r="I1325" s="116">
        <v>74250</v>
      </c>
      <c r="J1325" s="117"/>
      <c r="K1325" s="1"/>
      <c r="L1325" s="1"/>
      <c r="M1325" s="1"/>
      <c r="N1325" s="1"/>
      <c r="O1325" s="1"/>
      <c r="P1325" s="1"/>
      <c r="Q1325" s="1"/>
      <c r="R1325" s="1"/>
      <c r="S1325" s="1"/>
    </row>
    <row r="1326" spans="1:19" x14ac:dyDescent="0.2">
      <c r="A1326" s="1"/>
      <c r="B1326" s="115">
        <v>4</v>
      </c>
      <c r="C1326" s="33" t="s">
        <v>449</v>
      </c>
      <c r="D1326" s="115">
        <v>2</v>
      </c>
      <c r="E1326" s="115">
        <v>1978</v>
      </c>
      <c r="F1326" s="115">
        <v>1</v>
      </c>
      <c r="G1326" s="115">
        <v>0</v>
      </c>
      <c r="H1326" s="115">
        <v>0</v>
      </c>
      <c r="I1326" s="116">
        <v>77191</v>
      </c>
      <c r="J1326" s="117"/>
      <c r="K1326" s="1"/>
      <c r="L1326" s="1"/>
      <c r="M1326" s="1"/>
      <c r="N1326" s="1"/>
      <c r="O1326" s="1"/>
      <c r="P1326" s="1"/>
      <c r="Q1326" s="1"/>
      <c r="R1326" s="1"/>
      <c r="S1326" s="1"/>
    </row>
    <row r="1327" spans="1:19" x14ac:dyDescent="0.2">
      <c r="A1327" s="1"/>
      <c r="B1327" s="115">
        <v>4</v>
      </c>
      <c r="C1327" s="33" t="s">
        <v>471</v>
      </c>
      <c r="D1327" s="115">
        <v>3</v>
      </c>
      <c r="E1327" s="115">
        <v>1978</v>
      </c>
      <c r="F1327" s="115">
        <v>1</v>
      </c>
      <c r="G1327" s="115">
        <v>0</v>
      </c>
      <c r="H1327" s="115">
        <v>0</v>
      </c>
      <c r="I1327" s="116">
        <v>7335</v>
      </c>
      <c r="J1327" s="117"/>
      <c r="K1327" s="1"/>
      <c r="L1327" s="1"/>
      <c r="M1327" s="1"/>
      <c r="N1327" s="1"/>
      <c r="O1327" s="1"/>
      <c r="P1327" s="1"/>
      <c r="Q1327" s="1"/>
      <c r="R1327" s="1"/>
      <c r="S1327" s="1"/>
    </row>
    <row r="1328" spans="1:19" x14ac:dyDescent="0.2">
      <c r="A1328" s="1"/>
      <c r="B1328" s="115">
        <v>4</v>
      </c>
      <c r="C1328" s="33" t="s">
        <v>471</v>
      </c>
      <c r="D1328" s="115">
        <v>3</v>
      </c>
      <c r="E1328" s="115">
        <v>1978</v>
      </c>
      <c r="F1328" s="115">
        <v>1</v>
      </c>
      <c r="G1328" s="115">
        <v>0</v>
      </c>
      <c r="H1328" s="115">
        <v>0</v>
      </c>
      <c r="I1328" s="116">
        <v>7161</v>
      </c>
      <c r="J1328" s="117"/>
      <c r="K1328" s="1"/>
      <c r="L1328" s="1"/>
      <c r="M1328" s="1"/>
      <c r="N1328" s="1"/>
      <c r="O1328" s="1"/>
      <c r="P1328" s="1"/>
      <c r="Q1328" s="1"/>
      <c r="R1328" s="1"/>
      <c r="S1328" s="1"/>
    </row>
    <row r="1329" spans="1:19" x14ac:dyDescent="0.2">
      <c r="A1329" s="1"/>
      <c r="B1329" s="115">
        <v>4</v>
      </c>
      <c r="C1329" s="33" t="s">
        <v>471</v>
      </c>
      <c r="D1329" s="115">
        <v>2</v>
      </c>
      <c r="E1329" s="115">
        <v>1979</v>
      </c>
      <c r="F1329" s="115">
        <v>1</v>
      </c>
      <c r="G1329" s="115">
        <v>0</v>
      </c>
      <c r="H1329" s="115">
        <v>0</v>
      </c>
      <c r="I1329" s="116">
        <v>80559</v>
      </c>
      <c r="J1329" s="117"/>
      <c r="K1329" s="1"/>
      <c r="L1329" s="1"/>
      <c r="M1329" s="1"/>
      <c r="N1329" s="1"/>
      <c r="O1329" s="1"/>
      <c r="P1329" s="1"/>
      <c r="Q1329" s="1"/>
      <c r="R1329" s="1"/>
      <c r="S1329" s="1"/>
    </row>
    <row r="1330" spans="1:19" x14ac:dyDescent="0.2">
      <c r="A1330" s="1"/>
      <c r="B1330" s="115">
        <v>5</v>
      </c>
      <c r="C1330" s="33" t="s">
        <v>471</v>
      </c>
      <c r="D1330" s="115">
        <v>3</v>
      </c>
      <c r="E1330" s="115">
        <v>1979</v>
      </c>
      <c r="F1330" s="115">
        <v>1</v>
      </c>
      <c r="G1330" s="115">
        <v>0</v>
      </c>
      <c r="H1330" s="115">
        <v>0</v>
      </c>
      <c r="I1330" s="116">
        <v>851</v>
      </c>
      <c r="J1330" s="117"/>
      <c r="K1330" s="1"/>
      <c r="L1330" s="1"/>
      <c r="M1330" s="1"/>
      <c r="N1330" s="1"/>
      <c r="O1330" s="1"/>
      <c r="P1330" s="1"/>
      <c r="Q1330" s="1"/>
      <c r="R1330" s="1"/>
      <c r="S1330" s="1"/>
    </row>
    <row r="1331" spans="1:19" x14ac:dyDescent="0.2">
      <c r="A1331" s="1"/>
      <c r="B1331" s="115">
        <v>3</v>
      </c>
      <c r="C1331" s="33" t="s">
        <v>463</v>
      </c>
      <c r="D1331" s="115">
        <v>3</v>
      </c>
      <c r="E1331" s="115">
        <v>1979</v>
      </c>
      <c r="F1331" s="115">
        <v>1</v>
      </c>
      <c r="G1331" s="115">
        <v>0</v>
      </c>
      <c r="H1331" s="115">
        <v>0</v>
      </c>
      <c r="I1331" s="116">
        <v>36275</v>
      </c>
      <c r="J1331" s="117"/>
      <c r="K1331" s="1"/>
      <c r="L1331" s="1"/>
      <c r="M1331" s="1"/>
      <c r="N1331" s="1"/>
      <c r="O1331" s="1"/>
      <c r="P1331" s="1"/>
      <c r="Q1331" s="1"/>
      <c r="R1331" s="1"/>
      <c r="S1331" s="1"/>
    </row>
    <row r="1332" spans="1:19" x14ac:dyDescent="0.2">
      <c r="A1332" s="1"/>
      <c r="B1332" s="115">
        <v>1</v>
      </c>
      <c r="C1332" s="33" t="s">
        <v>457</v>
      </c>
      <c r="D1332" s="115">
        <v>4</v>
      </c>
      <c r="E1332" s="115">
        <v>1979</v>
      </c>
      <c r="F1332" s="115">
        <v>1</v>
      </c>
      <c r="G1332" s="115">
        <v>0</v>
      </c>
      <c r="H1332" s="115">
        <v>0</v>
      </c>
      <c r="I1332" s="116">
        <v>2433</v>
      </c>
      <c r="J1332" s="117"/>
      <c r="K1332" s="1"/>
      <c r="L1332" s="1"/>
      <c r="M1332" s="1"/>
      <c r="N1332" s="1"/>
      <c r="O1332" s="1"/>
      <c r="P1332" s="1"/>
      <c r="Q1332" s="1"/>
      <c r="R1332" s="1"/>
      <c r="S1332" s="1"/>
    </row>
    <row r="1333" spans="1:19" x14ac:dyDescent="0.2">
      <c r="A1333" s="1"/>
      <c r="B1333" s="115">
        <v>1</v>
      </c>
      <c r="C1333" s="33" t="s">
        <v>463</v>
      </c>
      <c r="D1333" s="115">
        <v>1</v>
      </c>
      <c r="E1333" s="115">
        <v>1979</v>
      </c>
      <c r="F1333" s="115">
        <v>1</v>
      </c>
      <c r="G1333" s="115">
        <v>0</v>
      </c>
      <c r="H1333" s="115">
        <v>15</v>
      </c>
      <c r="I1333" s="116">
        <v>253888</v>
      </c>
      <c r="J1333" s="117"/>
      <c r="K1333" s="1"/>
      <c r="L1333" s="1"/>
      <c r="M1333" s="1"/>
      <c r="N1333" s="1"/>
      <c r="O1333" s="1"/>
      <c r="P1333" s="1"/>
      <c r="Q1333" s="1"/>
      <c r="R1333" s="1"/>
      <c r="S1333" s="1"/>
    </row>
    <row r="1334" spans="1:19" x14ac:dyDescent="0.2">
      <c r="A1334" s="1"/>
      <c r="B1334" s="115">
        <v>1</v>
      </c>
      <c r="C1334" s="33" t="s">
        <v>447</v>
      </c>
      <c r="D1334" s="115">
        <v>1</v>
      </c>
      <c r="E1334" s="115">
        <v>1980</v>
      </c>
      <c r="F1334" s="115">
        <v>1</v>
      </c>
      <c r="G1334" s="115">
        <v>0</v>
      </c>
      <c r="H1334" s="115">
        <v>0</v>
      </c>
      <c r="I1334" s="116">
        <v>1682</v>
      </c>
      <c r="J1334" s="117"/>
      <c r="K1334" s="1"/>
      <c r="L1334" s="1"/>
      <c r="M1334" s="1"/>
      <c r="N1334" s="1"/>
      <c r="O1334" s="1"/>
      <c r="P1334" s="1"/>
      <c r="Q1334" s="1"/>
      <c r="R1334" s="1"/>
      <c r="S1334" s="1"/>
    </row>
    <row r="1335" spans="1:19" x14ac:dyDescent="0.2">
      <c r="A1335" s="1"/>
      <c r="B1335" s="115">
        <v>1</v>
      </c>
      <c r="C1335" s="33" t="s">
        <v>447</v>
      </c>
      <c r="D1335" s="115">
        <v>1</v>
      </c>
      <c r="E1335" s="115">
        <v>1980</v>
      </c>
      <c r="F1335" s="115">
        <v>2</v>
      </c>
      <c r="G1335" s="115">
        <v>0</v>
      </c>
      <c r="H1335" s="115">
        <v>0</v>
      </c>
      <c r="I1335" s="116">
        <v>4421</v>
      </c>
      <c r="J1335" s="117"/>
      <c r="K1335" s="1"/>
      <c r="L1335" s="1"/>
      <c r="M1335" s="1"/>
      <c r="N1335" s="1"/>
      <c r="O1335" s="1"/>
      <c r="P1335" s="1"/>
      <c r="Q1335" s="1"/>
      <c r="R1335" s="1"/>
      <c r="S1335" s="1"/>
    </row>
    <row r="1336" spans="1:19" x14ac:dyDescent="0.2">
      <c r="A1336" s="1"/>
      <c r="B1336" s="115">
        <v>2</v>
      </c>
      <c r="C1336" s="33" t="s">
        <v>447</v>
      </c>
      <c r="D1336" s="115">
        <v>1</v>
      </c>
      <c r="E1336" s="115">
        <v>1980</v>
      </c>
      <c r="F1336" s="115">
        <v>2</v>
      </c>
      <c r="G1336" s="115">
        <v>0</v>
      </c>
      <c r="H1336" s="115">
        <v>0</v>
      </c>
      <c r="I1336" s="116">
        <v>4233</v>
      </c>
      <c r="J1336" s="117"/>
      <c r="K1336" s="1"/>
      <c r="L1336" s="1"/>
      <c r="M1336" s="1"/>
      <c r="N1336" s="1"/>
      <c r="O1336" s="1"/>
      <c r="P1336" s="1"/>
      <c r="Q1336" s="1"/>
      <c r="R1336" s="1"/>
      <c r="S1336" s="1"/>
    </row>
    <row r="1337" spans="1:19" x14ac:dyDescent="0.2">
      <c r="A1337" s="1"/>
      <c r="B1337" s="115">
        <v>1</v>
      </c>
      <c r="C1337" s="33" t="s">
        <v>447</v>
      </c>
      <c r="D1337" s="115">
        <v>4</v>
      </c>
      <c r="E1337" s="115">
        <v>1980</v>
      </c>
      <c r="F1337" s="115">
        <v>1</v>
      </c>
      <c r="G1337" s="115">
        <v>0</v>
      </c>
      <c r="H1337" s="115">
        <v>0</v>
      </c>
      <c r="I1337" s="116">
        <v>381</v>
      </c>
      <c r="J1337" s="117"/>
      <c r="K1337" s="1"/>
      <c r="L1337" s="1"/>
      <c r="M1337" s="1"/>
      <c r="N1337" s="1"/>
      <c r="O1337" s="1"/>
      <c r="P1337" s="1"/>
      <c r="Q1337" s="1"/>
      <c r="R1337" s="1"/>
      <c r="S1337" s="1"/>
    </row>
    <row r="1338" spans="1:19" x14ac:dyDescent="0.2">
      <c r="A1338" s="1"/>
      <c r="B1338" s="115">
        <v>4</v>
      </c>
      <c r="C1338" s="33" t="s">
        <v>447</v>
      </c>
      <c r="D1338" s="115">
        <v>4</v>
      </c>
      <c r="E1338" s="115">
        <v>1980</v>
      </c>
      <c r="F1338" s="115">
        <v>1</v>
      </c>
      <c r="G1338" s="115">
        <v>0</v>
      </c>
      <c r="H1338" s="115">
        <v>0</v>
      </c>
      <c r="I1338" s="116">
        <v>394</v>
      </c>
      <c r="J1338" s="117"/>
      <c r="K1338" s="1"/>
      <c r="L1338" s="1"/>
      <c r="M1338" s="1"/>
      <c r="N1338" s="1"/>
      <c r="O1338" s="1"/>
      <c r="P1338" s="1"/>
      <c r="Q1338" s="1"/>
      <c r="R1338" s="1"/>
      <c r="S1338" s="1"/>
    </row>
    <row r="1339" spans="1:19" x14ac:dyDescent="0.2">
      <c r="A1339" s="1"/>
      <c r="B1339" s="115">
        <v>3</v>
      </c>
      <c r="C1339" s="33" t="s">
        <v>447</v>
      </c>
      <c r="D1339" s="115">
        <v>4</v>
      </c>
      <c r="E1339" s="115">
        <v>1980</v>
      </c>
      <c r="F1339" s="115">
        <v>1</v>
      </c>
      <c r="G1339" s="115">
        <v>0</v>
      </c>
      <c r="H1339" s="115">
        <v>0</v>
      </c>
      <c r="I1339" s="116">
        <v>380</v>
      </c>
      <c r="J1339" s="117"/>
      <c r="K1339" s="1"/>
      <c r="L1339" s="1"/>
      <c r="M1339" s="1"/>
      <c r="N1339" s="1"/>
      <c r="O1339" s="1"/>
      <c r="P1339" s="1"/>
      <c r="Q1339" s="1"/>
      <c r="R1339" s="1"/>
      <c r="S1339" s="1"/>
    </row>
    <row r="1340" spans="1:19" x14ac:dyDescent="0.2">
      <c r="A1340" s="1"/>
      <c r="B1340" s="115">
        <v>5</v>
      </c>
      <c r="C1340" s="33" t="s">
        <v>447</v>
      </c>
      <c r="D1340" s="115">
        <v>4</v>
      </c>
      <c r="E1340" s="115">
        <v>1980</v>
      </c>
      <c r="F1340" s="115">
        <v>1</v>
      </c>
      <c r="G1340" s="115">
        <v>0</v>
      </c>
      <c r="H1340" s="115">
        <v>0</v>
      </c>
      <c r="I1340" s="116">
        <v>378</v>
      </c>
      <c r="J1340" s="117"/>
      <c r="K1340" s="1"/>
      <c r="L1340" s="1"/>
      <c r="M1340" s="1"/>
      <c r="N1340" s="1"/>
      <c r="O1340" s="1"/>
      <c r="P1340" s="1"/>
      <c r="Q1340" s="1"/>
      <c r="R1340" s="1"/>
      <c r="S1340" s="1"/>
    </row>
    <row r="1341" spans="1:19" x14ac:dyDescent="0.2">
      <c r="A1341" s="1"/>
      <c r="B1341" s="115">
        <v>2</v>
      </c>
      <c r="C1341" s="33" t="s">
        <v>447</v>
      </c>
      <c r="D1341" s="115">
        <v>4</v>
      </c>
      <c r="E1341" s="115">
        <v>1980</v>
      </c>
      <c r="F1341" s="115">
        <v>3</v>
      </c>
      <c r="G1341" s="115">
        <v>0</v>
      </c>
      <c r="H1341" s="115">
        <v>0</v>
      </c>
      <c r="I1341" s="116">
        <v>686</v>
      </c>
      <c r="J1341" s="117"/>
      <c r="K1341" s="1"/>
      <c r="L1341" s="1"/>
      <c r="M1341" s="1"/>
      <c r="N1341" s="1"/>
      <c r="O1341" s="1"/>
      <c r="P1341" s="1"/>
      <c r="Q1341" s="1"/>
      <c r="R1341" s="1"/>
      <c r="S1341" s="1"/>
    </row>
    <row r="1342" spans="1:19" x14ac:dyDescent="0.2">
      <c r="A1342" s="1"/>
      <c r="B1342" s="115">
        <v>5</v>
      </c>
      <c r="C1342" s="33" t="s">
        <v>451</v>
      </c>
      <c r="D1342" s="115">
        <v>3</v>
      </c>
      <c r="E1342" s="115">
        <v>1980</v>
      </c>
      <c r="F1342" s="115">
        <v>1</v>
      </c>
      <c r="G1342" s="115">
        <v>0</v>
      </c>
      <c r="H1342" s="115">
        <v>0</v>
      </c>
      <c r="I1342" s="116">
        <v>83674</v>
      </c>
      <c r="J1342" s="117"/>
      <c r="K1342" s="1"/>
      <c r="L1342" s="1"/>
      <c r="M1342" s="1"/>
      <c r="N1342" s="1"/>
      <c r="O1342" s="1"/>
      <c r="P1342" s="1"/>
      <c r="Q1342" s="1"/>
      <c r="R1342" s="1"/>
      <c r="S1342" s="1"/>
    </row>
    <row r="1343" spans="1:19" x14ac:dyDescent="0.2">
      <c r="A1343" s="1"/>
      <c r="B1343" s="115">
        <v>1</v>
      </c>
      <c r="C1343" s="33" t="s">
        <v>447</v>
      </c>
      <c r="D1343" s="115">
        <v>1</v>
      </c>
      <c r="E1343" s="115">
        <v>1981</v>
      </c>
      <c r="F1343" s="115">
        <v>1</v>
      </c>
      <c r="G1343" s="115">
        <v>0</v>
      </c>
      <c r="H1343" s="115">
        <v>0</v>
      </c>
      <c r="I1343" s="116">
        <v>460</v>
      </c>
      <c r="J1343" s="117"/>
      <c r="K1343" s="1"/>
      <c r="L1343" s="1"/>
      <c r="M1343" s="1"/>
      <c r="N1343" s="1"/>
      <c r="O1343" s="1"/>
      <c r="P1343" s="1"/>
      <c r="Q1343" s="1"/>
      <c r="R1343" s="1"/>
      <c r="S1343" s="1"/>
    </row>
    <row r="1344" spans="1:19" x14ac:dyDescent="0.2">
      <c r="A1344" s="1"/>
      <c r="B1344" s="115">
        <v>4</v>
      </c>
      <c r="C1344" s="33" t="s">
        <v>471</v>
      </c>
      <c r="D1344" s="115">
        <v>1</v>
      </c>
      <c r="E1344" s="115">
        <v>1981</v>
      </c>
      <c r="F1344" s="115">
        <v>1</v>
      </c>
      <c r="G1344" s="115">
        <v>0</v>
      </c>
      <c r="H1344" s="115">
        <v>0</v>
      </c>
      <c r="I1344" s="116">
        <v>4227</v>
      </c>
      <c r="J1344" s="117"/>
      <c r="K1344" s="1"/>
      <c r="L1344" s="1"/>
      <c r="M1344" s="1"/>
      <c r="N1344" s="1"/>
      <c r="O1344" s="1"/>
      <c r="P1344" s="1"/>
      <c r="Q1344" s="1"/>
      <c r="R1344" s="1"/>
      <c r="S1344" s="1"/>
    </row>
    <row r="1345" spans="1:19" x14ac:dyDescent="0.2">
      <c r="A1345" s="1"/>
      <c r="B1345" s="115">
        <v>2</v>
      </c>
      <c r="C1345" s="33" t="s">
        <v>469</v>
      </c>
      <c r="D1345" s="115">
        <v>1</v>
      </c>
      <c r="E1345" s="115">
        <v>1983</v>
      </c>
      <c r="F1345" s="115">
        <v>1</v>
      </c>
      <c r="G1345" s="115">
        <v>0</v>
      </c>
      <c r="H1345" s="115">
        <v>0</v>
      </c>
      <c r="I1345" s="116">
        <v>7717</v>
      </c>
      <c r="J1345" s="117"/>
      <c r="K1345" s="1"/>
      <c r="L1345" s="1"/>
      <c r="M1345" s="1"/>
      <c r="N1345" s="1"/>
      <c r="O1345" s="1"/>
      <c r="P1345" s="1"/>
      <c r="Q1345" s="1"/>
      <c r="R1345" s="1"/>
      <c r="S1345" s="1"/>
    </row>
    <row r="1346" spans="1:19" x14ac:dyDescent="0.2">
      <c r="A1346" s="1"/>
      <c r="B1346" s="115">
        <v>4</v>
      </c>
      <c r="C1346" s="33" t="s">
        <v>461</v>
      </c>
      <c r="D1346" s="115">
        <v>1</v>
      </c>
      <c r="E1346" s="115">
        <v>1983</v>
      </c>
      <c r="F1346" s="115">
        <v>1</v>
      </c>
      <c r="G1346" s="115">
        <v>0</v>
      </c>
      <c r="H1346" s="115">
        <v>0</v>
      </c>
      <c r="I1346" s="116">
        <v>78895</v>
      </c>
      <c r="J1346" s="117"/>
      <c r="K1346" s="1"/>
      <c r="L1346" s="1"/>
      <c r="M1346" s="1"/>
      <c r="N1346" s="1"/>
      <c r="O1346" s="1"/>
      <c r="P1346" s="1"/>
      <c r="Q1346" s="1"/>
      <c r="R1346" s="1"/>
      <c r="S1346" s="1"/>
    </row>
    <row r="1347" spans="1:19" x14ac:dyDescent="0.2">
      <c r="A1347" s="1"/>
      <c r="B1347" s="115">
        <v>6</v>
      </c>
      <c r="C1347" s="33" t="s">
        <v>477</v>
      </c>
      <c r="D1347" s="115">
        <v>1</v>
      </c>
      <c r="E1347" s="115">
        <v>1983</v>
      </c>
      <c r="F1347" s="115">
        <v>1</v>
      </c>
      <c r="G1347" s="115">
        <v>0</v>
      </c>
      <c r="H1347" s="115">
        <v>0</v>
      </c>
      <c r="I1347" s="116">
        <v>1613</v>
      </c>
      <c r="J1347" s="117"/>
      <c r="K1347" s="1"/>
      <c r="L1347" s="1"/>
      <c r="M1347" s="1"/>
      <c r="N1347" s="1"/>
      <c r="O1347" s="1"/>
      <c r="P1347" s="1"/>
      <c r="Q1347" s="1"/>
      <c r="R1347" s="1"/>
      <c r="S1347" s="1"/>
    </row>
    <row r="1348" spans="1:19" x14ac:dyDescent="0.2">
      <c r="A1348" s="1"/>
      <c r="B1348" s="115">
        <v>1</v>
      </c>
      <c r="C1348" s="33" t="s">
        <v>477</v>
      </c>
      <c r="D1348" s="115">
        <v>1</v>
      </c>
      <c r="E1348" s="115">
        <v>1983</v>
      </c>
      <c r="F1348" s="115">
        <v>1</v>
      </c>
      <c r="G1348" s="115">
        <v>0</v>
      </c>
      <c r="H1348" s="115">
        <v>0</v>
      </c>
      <c r="I1348" s="116">
        <v>1851</v>
      </c>
      <c r="J1348" s="117"/>
      <c r="K1348" s="1"/>
      <c r="L1348" s="1"/>
      <c r="M1348" s="1"/>
      <c r="N1348" s="1"/>
      <c r="O1348" s="1"/>
      <c r="P1348" s="1"/>
      <c r="Q1348" s="1"/>
      <c r="R1348" s="1"/>
      <c r="S1348" s="1"/>
    </row>
    <row r="1349" spans="1:19" x14ac:dyDescent="0.2">
      <c r="A1349" s="1"/>
      <c r="B1349" s="115">
        <v>2</v>
      </c>
      <c r="C1349" s="33" t="s">
        <v>477</v>
      </c>
      <c r="D1349" s="115">
        <v>1</v>
      </c>
      <c r="E1349" s="115">
        <v>1983</v>
      </c>
      <c r="F1349" s="115">
        <v>1</v>
      </c>
      <c r="G1349" s="115">
        <v>0</v>
      </c>
      <c r="H1349" s="115">
        <v>0</v>
      </c>
      <c r="I1349" s="116">
        <v>1877</v>
      </c>
      <c r="J1349" s="117"/>
      <c r="K1349" s="1"/>
      <c r="L1349" s="1"/>
      <c r="M1349" s="1"/>
      <c r="N1349" s="1"/>
      <c r="O1349" s="1"/>
      <c r="P1349" s="1"/>
      <c r="Q1349" s="1"/>
      <c r="R1349" s="1"/>
      <c r="S1349" s="1"/>
    </row>
    <row r="1350" spans="1:19" x14ac:dyDescent="0.2">
      <c r="A1350" s="1"/>
      <c r="B1350" s="115">
        <v>4</v>
      </c>
      <c r="C1350" s="33" t="s">
        <v>477</v>
      </c>
      <c r="D1350" s="115">
        <v>1</v>
      </c>
      <c r="E1350" s="115">
        <v>1983</v>
      </c>
      <c r="F1350" s="115">
        <v>1</v>
      </c>
      <c r="G1350" s="115">
        <v>0</v>
      </c>
      <c r="H1350" s="115">
        <v>0</v>
      </c>
      <c r="I1350" s="116">
        <v>1579</v>
      </c>
      <c r="J1350" s="117"/>
      <c r="K1350" s="1"/>
      <c r="L1350" s="1"/>
      <c r="M1350" s="1"/>
      <c r="N1350" s="1"/>
      <c r="O1350" s="1"/>
      <c r="P1350" s="1"/>
      <c r="Q1350" s="1"/>
      <c r="R1350" s="1"/>
      <c r="S1350" s="1"/>
    </row>
    <row r="1351" spans="1:19" x14ac:dyDescent="0.2">
      <c r="A1351" s="1"/>
      <c r="B1351" s="115">
        <v>3</v>
      </c>
      <c r="C1351" s="33" t="s">
        <v>477</v>
      </c>
      <c r="D1351" s="115">
        <v>1</v>
      </c>
      <c r="E1351" s="115">
        <v>1983</v>
      </c>
      <c r="F1351" s="115">
        <v>1</v>
      </c>
      <c r="G1351" s="115">
        <v>0</v>
      </c>
      <c r="H1351" s="115">
        <v>0</v>
      </c>
      <c r="I1351" s="116">
        <v>1812</v>
      </c>
      <c r="J1351" s="117"/>
      <c r="K1351" s="1"/>
      <c r="L1351" s="1"/>
      <c r="M1351" s="1"/>
      <c r="N1351" s="1"/>
      <c r="O1351" s="1"/>
      <c r="P1351" s="1"/>
      <c r="Q1351" s="1"/>
      <c r="R1351" s="1"/>
      <c r="S1351" s="1"/>
    </row>
    <row r="1352" spans="1:19" x14ac:dyDescent="0.2">
      <c r="A1352" s="1"/>
      <c r="B1352" s="115">
        <v>5</v>
      </c>
      <c r="C1352" s="33" t="s">
        <v>477</v>
      </c>
      <c r="D1352" s="115">
        <v>1</v>
      </c>
      <c r="E1352" s="115">
        <v>1983</v>
      </c>
      <c r="F1352" s="115">
        <v>1</v>
      </c>
      <c r="G1352" s="115">
        <v>0</v>
      </c>
      <c r="H1352" s="115">
        <v>0</v>
      </c>
      <c r="I1352" s="116">
        <v>1575</v>
      </c>
      <c r="J1352" s="117"/>
      <c r="K1352" s="1"/>
      <c r="L1352" s="1"/>
      <c r="M1352" s="1"/>
      <c r="N1352" s="1"/>
      <c r="O1352" s="1"/>
      <c r="P1352" s="1"/>
      <c r="Q1352" s="1"/>
      <c r="R1352" s="1"/>
      <c r="S1352" s="1"/>
    </row>
    <row r="1353" spans="1:19" x14ac:dyDescent="0.2">
      <c r="A1353" s="1"/>
      <c r="B1353" s="115">
        <v>2</v>
      </c>
      <c r="C1353" s="33" t="s">
        <v>449</v>
      </c>
      <c r="D1353" s="115">
        <v>1</v>
      </c>
      <c r="E1353" s="115">
        <v>1983</v>
      </c>
      <c r="F1353" s="115">
        <v>1</v>
      </c>
      <c r="G1353" s="115">
        <v>0</v>
      </c>
      <c r="H1353" s="115">
        <v>0</v>
      </c>
      <c r="I1353" s="116">
        <v>8319</v>
      </c>
      <c r="J1353" s="117"/>
      <c r="K1353" s="1"/>
      <c r="L1353" s="1"/>
      <c r="M1353" s="1"/>
      <c r="N1353" s="1"/>
      <c r="O1353" s="1"/>
      <c r="P1353" s="1"/>
      <c r="Q1353" s="1"/>
      <c r="R1353" s="1"/>
      <c r="S1353" s="1"/>
    </row>
    <row r="1354" spans="1:19" x14ac:dyDescent="0.2">
      <c r="A1354" s="1"/>
      <c r="B1354" s="115">
        <v>1</v>
      </c>
      <c r="C1354" s="33" t="s">
        <v>457</v>
      </c>
      <c r="D1354" s="115">
        <v>1</v>
      </c>
      <c r="E1354" s="115">
        <v>1982</v>
      </c>
      <c r="F1354" s="115">
        <v>14</v>
      </c>
      <c r="G1354" s="115">
        <v>0</v>
      </c>
      <c r="H1354" s="115">
        <v>0</v>
      </c>
      <c r="I1354" s="116">
        <v>3516</v>
      </c>
      <c r="J1354" s="117"/>
      <c r="K1354" s="1"/>
      <c r="L1354" s="1"/>
      <c r="M1354" s="1"/>
      <c r="N1354" s="1"/>
      <c r="O1354" s="1"/>
      <c r="P1354" s="1"/>
      <c r="Q1354" s="1"/>
      <c r="R1354" s="1"/>
      <c r="S1354" s="1"/>
    </row>
    <row r="1355" spans="1:19" x14ac:dyDescent="0.2">
      <c r="A1355" s="1"/>
      <c r="B1355" s="115">
        <v>4</v>
      </c>
      <c r="C1355" s="33" t="s">
        <v>457</v>
      </c>
      <c r="D1355" s="115">
        <v>1</v>
      </c>
      <c r="E1355" s="115">
        <v>1982</v>
      </c>
      <c r="F1355" s="115">
        <v>14</v>
      </c>
      <c r="G1355" s="115">
        <v>0</v>
      </c>
      <c r="H1355" s="115">
        <v>0</v>
      </c>
      <c r="I1355" s="116">
        <v>3367</v>
      </c>
      <c r="J1355" s="117"/>
      <c r="K1355" s="1"/>
      <c r="L1355" s="1"/>
      <c r="M1355" s="1"/>
      <c r="N1355" s="1"/>
      <c r="O1355" s="1"/>
      <c r="P1355" s="1"/>
      <c r="Q1355" s="1"/>
      <c r="R1355" s="1"/>
      <c r="S1355" s="1"/>
    </row>
    <row r="1356" spans="1:19" x14ac:dyDescent="0.2">
      <c r="A1356" s="1"/>
      <c r="B1356" s="115">
        <v>3</v>
      </c>
      <c r="C1356" s="33" t="s">
        <v>457</v>
      </c>
      <c r="D1356" s="115">
        <v>1</v>
      </c>
      <c r="E1356" s="115">
        <v>1982</v>
      </c>
      <c r="F1356" s="115">
        <v>14</v>
      </c>
      <c r="G1356" s="115">
        <v>0</v>
      </c>
      <c r="H1356" s="115">
        <v>0</v>
      </c>
      <c r="I1356" s="116">
        <v>3828</v>
      </c>
      <c r="J1356" s="117"/>
      <c r="K1356" s="1"/>
      <c r="L1356" s="1"/>
      <c r="M1356" s="1"/>
      <c r="N1356" s="1"/>
      <c r="O1356" s="1"/>
      <c r="P1356" s="1"/>
      <c r="Q1356" s="1"/>
      <c r="R1356" s="1"/>
      <c r="S1356" s="1"/>
    </row>
    <row r="1357" spans="1:19" x14ac:dyDescent="0.2">
      <c r="A1357" s="1"/>
      <c r="B1357" s="115">
        <v>4</v>
      </c>
      <c r="C1357" s="33" t="s">
        <v>465</v>
      </c>
      <c r="D1357" s="115">
        <v>2</v>
      </c>
      <c r="E1357" s="115">
        <v>1983</v>
      </c>
      <c r="F1357" s="115">
        <v>1</v>
      </c>
      <c r="G1357" s="115">
        <v>0</v>
      </c>
      <c r="H1357" s="115">
        <v>0</v>
      </c>
      <c r="I1357" s="116">
        <v>7201</v>
      </c>
      <c r="J1357" s="117"/>
      <c r="K1357" s="1"/>
      <c r="L1357" s="1"/>
      <c r="M1357" s="1"/>
      <c r="N1357" s="1"/>
      <c r="O1357" s="1"/>
      <c r="P1357" s="1"/>
      <c r="Q1357" s="1"/>
      <c r="R1357" s="1"/>
      <c r="S1357" s="1"/>
    </row>
    <row r="1358" spans="1:19" x14ac:dyDescent="0.2">
      <c r="A1358" s="1"/>
      <c r="B1358" s="115">
        <v>5</v>
      </c>
      <c r="C1358" s="33" t="s">
        <v>449</v>
      </c>
      <c r="D1358" s="115">
        <v>1</v>
      </c>
      <c r="E1358" s="115">
        <v>1982</v>
      </c>
      <c r="F1358" s="115">
        <v>1</v>
      </c>
      <c r="G1358" s="115">
        <v>0</v>
      </c>
      <c r="H1358" s="115">
        <v>0</v>
      </c>
      <c r="I1358" s="116">
        <v>7725</v>
      </c>
      <c r="J1358" s="117"/>
      <c r="K1358" s="1"/>
      <c r="L1358" s="1"/>
      <c r="M1358" s="1"/>
      <c r="N1358" s="1"/>
      <c r="O1358" s="1"/>
      <c r="P1358" s="1"/>
      <c r="Q1358" s="1"/>
      <c r="R1358" s="1"/>
      <c r="S1358" s="1"/>
    </row>
    <row r="1359" spans="1:19" x14ac:dyDescent="0.2">
      <c r="A1359" s="1"/>
      <c r="B1359" s="115">
        <v>1</v>
      </c>
      <c r="C1359" s="33" t="s">
        <v>461</v>
      </c>
      <c r="D1359" s="115">
        <v>2</v>
      </c>
      <c r="E1359" s="115">
        <v>1982</v>
      </c>
      <c r="F1359" s="115">
        <v>1</v>
      </c>
      <c r="G1359" s="115">
        <v>0</v>
      </c>
      <c r="H1359" s="115">
        <v>0</v>
      </c>
      <c r="I1359" s="116">
        <v>41728</v>
      </c>
      <c r="J1359" s="117"/>
      <c r="K1359" s="1"/>
      <c r="L1359" s="1"/>
      <c r="M1359" s="1"/>
      <c r="N1359" s="1"/>
      <c r="O1359" s="1"/>
      <c r="P1359" s="1"/>
      <c r="Q1359" s="1"/>
      <c r="R1359" s="1"/>
      <c r="S1359" s="1"/>
    </row>
    <row r="1360" spans="1:19" x14ac:dyDescent="0.2">
      <c r="A1360" s="1"/>
      <c r="B1360" s="115">
        <v>3</v>
      </c>
      <c r="C1360" s="33" t="s">
        <v>449</v>
      </c>
      <c r="D1360" s="115">
        <v>2</v>
      </c>
      <c r="E1360" s="115">
        <v>1982</v>
      </c>
      <c r="F1360" s="115">
        <v>1</v>
      </c>
      <c r="G1360" s="115">
        <v>0</v>
      </c>
      <c r="H1360" s="115">
        <v>0</v>
      </c>
      <c r="I1360" s="116">
        <v>0</v>
      </c>
      <c r="J1360" s="117"/>
      <c r="K1360" s="1"/>
      <c r="L1360" s="1"/>
      <c r="M1360" s="1"/>
      <c r="N1360" s="1"/>
      <c r="O1360" s="1"/>
      <c r="P1360" s="1"/>
      <c r="Q1360" s="1"/>
      <c r="R1360" s="1"/>
      <c r="S1360" s="1"/>
    </row>
    <row r="1361" spans="1:19" x14ac:dyDescent="0.2">
      <c r="A1361" s="1"/>
      <c r="B1361" s="115">
        <v>1</v>
      </c>
      <c r="C1361" s="33" t="s">
        <v>455</v>
      </c>
      <c r="D1361" s="115">
        <v>2</v>
      </c>
      <c r="E1361" s="115">
        <v>1982</v>
      </c>
      <c r="F1361" s="115">
        <v>1</v>
      </c>
      <c r="G1361" s="115">
        <v>0</v>
      </c>
      <c r="H1361" s="115">
        <v>0</v>
      </c>
      <c r="I1361" s="116">
        <v>769</v>
      </c>
      <c r="J1361" s="117"/>
      <c r="K1361" s="1"/>
      <c r="L1361" s="1"/>
      <c r="M1361" s="1"/>
      <c r="N1361" s="1"/>
      <c r="O1361" s="1"/>
      <c r="P1361" s="1"/>
      <c r="Q1361" s="1"/>
      <c r="R1361" s="1"/>
      <c r="S1361" s="1"/>
    </row>
    <row r="1362" spans="1:19" x14ac:dyDescent="0.2">
      <c r="A1362" s="1"/>
      <c r="B1362" s="115">
        <v>6</v>
      </c>
      <c r="C1362" s="33" t="s">
        <v>447</v>
      </c>
      <c r="D1362" s="115">
        <v>2</v>
      </c>
      <c r="E1362" s="115">
        <v>1982</v>
      </c>
      <c r="F1362" s="115">
        <v>2</v>
      </c>
      <c r="G1362" s="115">
        <v>0</v>
      </c>
      <c r="H1362" s="115">
        <v>0</v>
      </c>
      <c r="I1362" s="116">
        <v>0</v>
      </c>
      <c r="J1362" s="117"/>
      <c r="K1362" s="1"/>
      <c r="L1362" s="1"/>
      <c r="M1362" s="1"/>
      <c r="N1362" s="1"/>
      <c r="O1362" s="1"/>
      <c r="P1362" s="1"/>
      <c r="Q1362" s="1"/>
      <c r="R1362" s="1"/>
      <c r="S1362" s="1"/>
    </row>
    <row r="1363" spans="1:19" x14ac:dyDescent="0.2">
      <c r="A1363" s="1"/>
      <c r="B1363" s="115">
        <v>1</v>
      </c>
      <c r="C1363" s="33" t="s">
        <v>447</v>
      </c>
      <c r="D1363" s="115">
        <v>2</v>
      </c>
      <c r="E1363" s="115">
        <v>1982</v>
      </c>
      <c r="F1363" s="115">
        <v>2</v>
      </c>
      <c r="G1363" s="115">
        <v>0</v>
      </c>
      <c r="H1363" s="115">
        <v>0</v>
      </c>
      <c r="I1363" s="116">
        <v>0</v>
      </c>
      <c r="J1363" s="117"/>
      <c r="K1363" s="1"/>
      <c r="L1363" s="1"/>
      <c r="M1363" s="1"/>
      <c r="N1363" s="1"/>
      <c r="O1363" s="1"/>
      <c r="P1363" s="1"/>
      <c r="Q1363" s="1"/>
      <c r="R1363" s="1"/>
      <c r="S1363" s="1"/>
    </row>
    <row r="1364" spans="1:19" x14ac:dyDescent="0.2">
      <c r="A1364" s="1"/>
      <c r="B1364" s="115">
        <v>2</v>
      </c>
      <c r="C1364" s="33" t="s">
        <v>447</v>
      </c>
      <c r="D1364" s="115">
        <v>2</v>
      </c>
      <c r="E1364" s="115">
        <v>1982</v>
      </c>
      <c r="F1364" s="115">
        <v>2</v>
      </c>
      <c r="G1364" s="115">
        <v>0</v>
      </c>
      <c r="H1364" s="115">
        <v>0</v>
      </c>
      <c r="I1364" s="116">
        <v>0</v>
      </c>
      <c r="J1364" s="117"/>
      <c r="K1364" s="1"/>
      <c r="L1364" s="1"/>
      <c r="M1364" s="1"/>
      <c r="N1364" s="1"/>
      <c r="O1364" s="1"/>
      <c r="P1364" s="1"/>
      <c r="Q1364" s="1"/>
      <c r="R1364" s="1"/>
      <c r="S1364" s="1"/>
    </row>
    <row r="1365" spans="1:19" x14ac:dyDescent="0.2">
      <c r="A1365" s="1"/>
      <c r="B1365" s="115">
        <v>4</v>
      </c>
      <c r="C1365" s="33" t="s">
        <v>447</v>
      </c>
      <c r="D1365" s="115">
        <v>2</v>
      </c>
      <c r="E1365" s="115">
        <v>1982</v>
      </c>
      <c r="F1365" s="115">
        <v>2</v>
      </c>
      <c r="G1365" s="115">
        <v>0</v>
      </c>
      <c r="H1365" s="115">
        <v>0</v>
      </c>
      <c r="I1365" s="116">
        <v>0</v>
      </c>
      <c r="J1365" s="117"/>
      <c r="K1365" s="1"/>
      <c r="L1365" s="1"/>
      <c r="M1365" s="1"/>
      <c r="N1365" s="1"/>
      <c r="O1365" s="1"/>
      <c r="P1365" s="1"/>
      <c r="Q1365" s="1"/>
      <c r="R1365" s="1"/>
      <c r="S1365" s="1"/>
    </row>
    <row r="1366" spans="1:19" x14ac:dyDescent="0.2">
      <c r="A1366" s="1"/>
      <c r="B1366" s="115">
        <v>3</v>
      </c>
      <c r="C1366" s="33" t="s">
        <v>447</v>
      </c>
      <c r="D1366" s="115">
        <v>2</v>
      </c>
      <c r="E1366" s="115">
        <v>1982</v>
      </c>
      <c r="F1366" s="115">
        <v>2</v>
      </c>
      <c r="G1366" s="115">
        <v>0</v>
      </c>
      <c r="H1366" s="115">
        <v>0</v>
      </c>
      <c r="I1366" s="116">
        <v>0</v>
      </c>
      <c r="J1366" s="117"/>
      <c r="K1366" s="1"/>
      <c r="L1366" s="1"/>
      <c r="M1366" s="1"/>
      <c r="N1366" s="1"/>
      <c r="O1366" s="1"/>
      <c r="P1366" s="1"/>
      <c r="Q1366" s="1"/>
      <c r="R1366" s="1"/>
      <c r="S1366" s="1"/>
    </row>
    <row r="1367" spans="1:19" x14ac:dyDescent="0.2">
      <c r="A1367" s="1"/>
      <c r="B1367" s="115">
        <v>5</v>
      </c>
      <c r="C1367" s="33" t="s">
        <v>447</v>
      </c>
      <c r="D1367" s="115">
        <v>2</v>
      </c>
      <c r="E1367" s="115">
        <v>1982</v>
      </c>
      <c r="F1367" s="115">
        <v>2</v>
      </c>
      <c r="G1367" s="115">
        <v>0</v>
      </c>
      <c r="H1367" s="115">
        <v>0</v>
      </c>
      <c r="I1367" s="116">
        <v>0</v>
      </c>
      <c r="J1367" s="117"/>
      <c r="K1367" s="1"/>
      <c r="L1367" s="1"/>
      <c r="M1367" s="1"/>
      <c r="N1367" s="1"/>
      <c r="O1367" s="1"/>
      <c r="P1367" s="1"/>
      <c r="Q1367" s="1"/>
      <c r="R1367" s="1"/>
      <c r="S1367" s="1"/>
    </row>
    <row r="1368" spans="1:19" x14ac:dyDescent="0.2">
      <c r="A1368" s="1"/>
      <c r="B1368" s="115">
        <v>6</v>
      </c>
      <c r="C1368" s="33" t="s">
        <v>468</v>
      </c>
      <c r="D1368" s="115">
        <v>2</v>
      </c>
      <c r="E1368" s="115">
        <v>1982</v>
      </c>
      <c r="F1368" s="115">
        <v>2</v>
      </c>
      <c r="G1368" s="115">
        <v>0</v>
      </c>
      <c r="H1368" s="115">
        <v>0</v>
      </c>
      <c r="I1368" s="116">
        <v>166</v>
      </c>
      <c r="J1368" s="117"/>
      <c r="K1368" s="1"/>
      <c r="L1368" s="1"/>
      <c r="M1368" s="1"/>
      <c r="N1368" s="1"/>
      <c r="O1368" s="1"/>
      <c r="P1368" s="1"/>
      <c r="Q1368" s="1"/>
      <c r="R1368" s="1"/>
      <c r="S1368" s="1"/>
    </row>
    <row r="1369" spans="1:19" x14ac:dyDescent="0.2">
      <c r="A1369" s="1"/>
      <c r="B1369" s="115">
        <v>1</v>
      </c>
      <c r="C1369" s="33" t="s">
        <v>468</v>
      </c>
      <c r="D1369" s="115">
        <v>2</v>
      </c>
      <c r="E1369" s="115">
        <v>1982</v>
      </c>
      <c r="F1369" s="115">
        <v>2</v>
      </c>
      <c r="G1369" s="115">
        <v>0</v>
      </c>
      <c r="H1369" s="115">
        <v>0</v>
      </c>
      <c r="I1369" s="116">
        <v>168</v>
      </c>
      <c r="J1369" s="117"/>
      <c r="K1369" s="1"/>
      <c r="L1369" s="1"/>
      <c r="M1369" s="1"/>
      <c r="N1369" s="1"/>
      <c r="O1369" s="1"/>
      <c r="P1369" s="1"/>
      <c r="Q1369" s="1"/>
      <c r="R1369" s="1"/>
      <c r="S1369" s="1"/>
    </row>
    <row r="1370" spans="1:19" x14ac:dyDescent="0.2">
      <c r="A1370" s="1"/>
      <c r="B1370" s="115">
        <v>2</v>
      </c>
      <c r="C1370" s="33" t="s">
        <v>468</v>
      </c>
      <c r="D1370" s="115">
        <v>2</v>
      </c>
      <c r="E1370" s="115">
        <v>1982</v>
      </c>
      <c r="F1370" s="115">
        <v>2</v>
      </c>
      <c r="G1370" s="115">
        <v>0</v>
      </c>
      <c r="H1370" s="115">
        <v>0</v>
      </c>
      <c r="I1370" s="116">
        <v>170</v>
      </c>
      <c r="J1370" s="117"/>
      <c r="K1370" s="1"/>
      <c r="L1370" s="1"/>
      <c r="M1370" s="1"/>
      <c r="N1370" s="1"/>
      <c r="O1370" s="1"/>
      <c r="P1370" s="1"/>
      <c r="Q1370" s="1"/>
      <c r="R1370" s="1"/>
      <c r="S1370" s="1"/>
    </row>
    <row r="1371" spans="1:19" x14ac:dyDescent="0.2">
      <c r="A1371" s="1"/>
      <c r="B1371" s="115">
        <v>4</v>
      </c>
      <c r="C1371" s="33" t="s">
        <v>468</v>
      </c>
      <c r="D1371" s="115">
        <v>2</v>
      </c>
      <c r="E1371" s="115">
        <v>1982</v>
      </c>
      <c r="F1371" s="115">
        <v>2</v>
      </c>
      <c r="G1371" s="115">
        <v>0</v>
      </c>
      <c r="H1371" s="115">
        <v>0</v>
      </c>
      <c r="I1371" s="116">
        <v>155</v>
      </c>
      <c r="J1371" s="117"/>
      <c r="K1371" s="1"/>
      <c r="L1371" s="1"/>
      <c r="M1371" s="1"/>
      <c r="N1371" s="1"/>
      <c r="O1371" s="1"/>
      <c r="P1371" s="1"/>
      <c r="Q1371" s="1"/>
      <c r="R1371" s="1"/>
      <c r="S1371" s="1"/>
    </row>
    <row r="1372" spans="1:19" x14ac:dyDescent="0.2">
      <c r="A1372" s="1"/>
      <c r="B1372" s="115">
        <v>3</v>
      </c>
      <c r="C1372" s="33" t="s">
        <v>468</v>
      </c>
      <c r="D1372" s="115">
        <v>2</v>
      </c>
      <c r="E1372" s="115">
        <v>1982</v>
      </c>
      <c r="F1372" s="115">
        <v>2</v>
      </c>
      <c r="G1372" s="115">
        <v>0</v>
      </c>
      <c r="H1372" s="115">
        <v>0</v>
      </c>
      <c r="I1372" s="116">
        <v>156</v>
      </c>
      <c r="J1372" s="117"/>
      <c r="K1372" s="1"/>
      <c r="L1372" s="1"/>
      <c r="M1372" s="1"/>
      <c r="N1372" s="1"/>
      <c r="O1372" s="1"/>
      <c r="P1372" s="1"/>
      <c r="Q1372" s="1"/>
      <c r="R1372" s="1"/>
      <c r="S1372" s="1"/>
    </row>
    <row r="1373" spans="1:19" x14ac:dyDescent="0.2">
      <c r="A1373" s="1"/>
      <c r="B1373" s="115">
        <v>5</v>
      </c>
      <c r="C1373" s="33" t="s">
        <v>468</v>
      </c>
      <c r="D1373" s="115">
        <v>2</v>
      </c>
      <c r="E1373" s="115">
        <v>1982</v>
      </c>
      <c r="F1373" s="115">
        <v>2</v>
      </c>
      <c r="G1373" s="115">
        <v>0</v>
      </c>
      <c r="H1373" s="115">
        <v>0</v>
      </c>
      <c r="I1373" s="116">
        <v>164</v>
      </c>
      <c r="J1373" s="117"/>
      <c r="K1373" s="1"/>
      <c r="L1373" s="1"/>
      <c r="M1373" s="1"/>
      <c r="N1373" s="1"/>
      <c r="O1373" s="1"/>
      <c r="P1373" s="1"/>
      <c r="Q1373" s="1"/>
      <c r="R1373" s="1"/>
      <c r="S1373" s="1"/>
    </row>
    <row r="1374" spans="1:19" x14ac:dyDescent="0.2">
      <c r="A1374" s="1"/>
      <c r="B1374" s="115">
        <v>2</v>
      </c>
      <c r="C1374" s="33" t="s">
        <v>500</v>
      </c>
      <c r="D1374" s="115">
        <v>2</v>
      </c>
      <c r="E1374" s="115">
        <v>1982</v>
      </c>
      <c r="F1374" s="115">
        <v>1</v>
      </c>
      <c r="G1374" s="115">
        <v>0</v>
      </c>
      <c r="H1374" s="115">
        <v>0</v>
      </c>
      <c r="I1374" s="116">
        <v>3950</v>
      </c>
      <c r="J1374" s="117"/>
      <c r="K1374" s="1"/>
      <c r="L1374" s="1"/>
      <c r="M1374" s="1"/>
      <c r="N1374" s="1"/>
      <c r="O1374" s="1"/>
      <c r="P1374" s="1"/>
      <c r="Q1374" s="1"/>
      <c r="R1374" s="1"/>
      <c r="S1374" s="1"/>
    </row>
    <row r="1375" spans="1:19" x14ac:dyDescent="0.2">
      <c r="A1375" s="1"/>
      <c r="B1375" s="115">
        <v>4</v>
      </c>
      <c r="C1375" s="33" t="s">
        <v>500</v>
      </c>
      <c r="D1375" s="115">
        <v>2</v>
      </c>
      <c r="E1375" s="115">
        <v>1982</v>
      </c>
      <c r="F1375" s="115">
        <v>1</v>
      </c>
      <c r="G1375" s="115">
        <v>0</v>
      </c>
      <c r="H1375" s="115">
        <v>0</v>
      </c>
      <c r="I1375" s="116">
        <v>3973</v>
      </c>
      <c r="J1375" s="117"/>
      <c r="K1375" s="1"/>
      <c r="L1375" s="1"/>
      <c r="M1375" s="1"/>
      <c r="N1375" s="1"/>
      <c r="O1375" s="1"/>
      <c r="P1375" s="1"/>
      <c r="Q1375" s="1"/>
      <c r="R1375" s="1"/>
      <c r="S1375" s="1"/>
    </row>
    <row r="1376" spans="1:19" x14ac:dyDescent="0.2">
      <c r="A1376" s="1"/>
      <c r="B1376" s="115">
        <v>3</v>
      </c>
      <c r="C1376" s="33" t="s">
        <v>500</v>
      </c>
      <c r="D1376" s="115">
        <v>2</v>
      </c>
      <c r="E1376" s="115">
        <v>1982</v>
      </c>
      <c r="F1376" s="115">
        <v>1</v>
      </c>
      <c r="G1376" s="115">
        <v>0</v>
      </c>
      <c r="H1376" s="115">
        <v>0</v>
      </c>
      <c r="I1376" s="116">
        <v>3997</v>
      </c>
      <c r="J1376" s="117"/>
      <c r="K1376" s="1"/>
      <c r="L1376" s="1"/>
      <c r="M1376" s="1"/>
      <c r="N1376" s="1"/>
      <c r="O1376" s="1"/>
      <c r="P1376" s="1"/>
      <c r="Q1376" s="1"/>
      <c r="R1376" s="1"/>
      <c r="S1376" s="1"/>
    </row>
    <row r="1377" spans="1:19" x14ac:dyDescent="0.2">
      <c r="A1377" s="1"/>
      <c r="B1377" s="115">
        <v>5</v>
      </c>
      <c r="C1377" s="33" t="s">
        <v>500</v>
      </c>
      <c r="D1377" s="115">
        <v>2</v>
      </c>
      <c r="E1377" s="115">
        <v>1982</v>
      </c>
      <c r="F1377" s="115">
        <v>1</v>
      </c>
      <c r="G1377" s="115">
        <v>0</v>
      </c>
      <c r="H1377" s="115">
        <v>0</v>
      </c>
      <c r="I1377" s="116">
        <v>4218</v>
      </c>
      <c r="J1377" s="117"/>
      <c r="K1377" s="1"/>
      <c r="L1377" s="1"/>
      <c r="M1377" s="1"/>
      <c r="N1377" s="1"/>
      <c r="O1377" s="1"/>
      <c r="P1377" s="1"/>
      <c r="Q1377" s="1"/>
      <c r="R1377" s="1"/>
      <c r="S1377" s="1"/>
    </row>
    <row r="1378" spans="1:19" x14ac:dyDescent="0.2">
      <c r="A1378" s="1"/>
      <c r="B1378" s="115">
        <v>3</v>
      </c>
      <c r="C1378" s="33" t="s">
        <v>451</v>
      </c>
      <c r="D1378" s="115">
        <v>3</v>
      </c>
      <c r="E1378" s="115">
        <v>1983</v>
      </c>
      <c r="F1378" s="115">
        <v>1</v>
      </c>
      <c r="G1378" s="115">
        <v>0</v>
      </c>
      <c r="H1378" s="115">
        <v>25</v>
      </c>
      <c r="I1378" s="116">
        <v>8397</v>
      </c>
      <c r="J1378" s="117"/>
      <c r="K1378" s="1"/>
      <c r="L1378" s="1"/>
      <c r="M1378" s="1"/>
      <c r="N1378" s="1"/>
      <c r="O1378" s="1"/>
      <c r="P1378" s="1"/>
      <c r="Q1378" s="1"/>
      <c r="R1378" s="1"/>
      <c r="S1378" s="1"/>
    </row>
    <row r="1379" spans="1:19" x14ac:dyDescent="0.2">
      <c r="A1379" s="1"/>
      <c r="B1379" s="115">
        <v>4</v>
      </c>
      <c r="C1379" s="33" t="s">
        <v>471</v>
      </c>
      <c r="D1379" s="115">
        <v>3</v>
      </c>
      <c r="E1379" s="115">
        <v>1983</v>
      </c>
      <c r="F1379" s="115">
        <v>1</v>
      </c>
      <c r="G1379" s="115">
        <v>0</v>
      </c>
      <c r="H1379" s="115">
        <v>0</v>
      </c>
      <c r="I1379" s="116">
        <v>71968</v>
      </c>
      <c r="J1379" s="117"/>
      <c r="K1379" s="1"/>
      <c r="L1379" s="1"/>
      <c r="M1379" s="1"/>
      <c r="N1379" s="1"/>
      <c r="O1379" s="1"/>
      <c r="P1379" s="1"/>
      <c r="Q1379" s="1"/>
      <c r="R1379" s="1"/>
      <c r="S1379" s="1"/>
    </row>
    <row r="1380" spans="1:19" x14ac:dyDescent="0.2">
      <c r="A1380" s="1"/>
      <c r="B1380" s="115">
        <v>1</v>
      </c>
      <c r="C1380" s="33" t="s">
        <v>449</v>
      </c>
      <c r="D1380" s="115">
        <v>3</v>
      </c>
      <c r="E1380" s="115">
        <v>1983</v>
      </c>
      <c r="F1380" s="115">
        <v>1</v>
      </c>
      <c r="G1380" s="115">
        <v>0</v>
      </c>
      <c r="H1380" s="115">
        <v>0</v>
      </c>
      <c r="I1380" s="116">
        <v>77658</v>
      </c>
      <c r="J1380" s="117"/>
      <c r="K1380" s="1"/>
      <c r="L1380" s="1"/>
      <c r="M1380" s="1"/>
      <c r="N1380" s="1"/>
      <c r="O1380" s="1"/>
      <c r="P1380" s="1"/>
      <c r="Q1380" s="1"/>
      <c r="R1380" s="1"/>
      <c r="S1380" s="1"/>
    </row>
    <row r="1381" spans="1:19" x14ac:dyDescent="0.2">
      <c r="A1381" s="1"/>
      <c r="B1381" s="115">
        <v>1</v>
      </c>
      <c r="C1381" s="33" t="s">
        <v>449</v>
      </c>
      <c r="D1381" s="115">
        <v>3</v>
      </c>
      <c r="E1381" s="115">
        <v>1983</v>
      </c>
      <c r="F1381" s="115">
        <v>1</v>
      </c>
      <c r="G1381" s="115">
        <v>0</v>
      </c>
      <c r="H1381" s="115">
        <v>0</v>
      </c>
      <c r="I1381" s="116">
        <v>7186</v>
      </c>
      <c r="J1381" s="117"/>
      <c r="K1381" s="1"/>
      <c r="L1381" s="1"/>
      <c r="M1381" s="1"/>
      <c r="N1381" s="1"/>
      <c r="O1381" s="1"/>
      <c r="P1381" s="1"/>
      <c r="Q1381" s="1"/>
      <c r="R1381" s="1"/>
      <c r="S1381" s="1"/>
    </row>
    <row r="1382" spans="1:19" x14ac:dyDescent="0.2">
      <c r="A1382" s="1"/>
      <c r="B1382" s="115">
        <v>5</v>
      </c>
      <c r="C1382" s="33" t="s">
        <v>501</v>
      </c>
      <c r="D1382" s="115">
        <v>3</v>
      </c>
      <c r="E1382" s="115">
        <v>1983</v>
      </c>
      <c r="F1382" s="115">
        <v>1</v>
      </c>
      <c r="G1382" s="115">
        <v>0</v>
      </c>
      <c r="H1382" s="115">
        <v>0</v>
      </c>
      <c r="I1382" s="116">
        <v>8510</v>
      </c>
      <c r="J1382" s="117"/>
      <c r="K1382" s="1"/>
      <c r="L1382" s="1"/>
      <c r="M1382" s="1"/>
      <c r="N1382" s="1"/>
      <c r="O1382" s="1"/>
      <c r="P1382" s="1"/>
      <c r="Q1382" s="1"/>
      <c r="R1382" s="1"/>
      <c r="S1382" s="1"/>
    </row>
    <row r="1383" spans="1:19" x14ac:dyDescent="0.2">
      <c r="A1383" s="1"/>
      <c r="B1383" s="115">
        <v>2</v>
      </c>
      <c r="C1383" s="33" t="s">
        <v>468</v>
      </c>
      <c r="D1383" s="115">
        <v>3</v>
      </c>
      <c r="E1383" s="115">
        <v>1983</v>
      </c>
      <c r="F1383" s="115">
        <v>1</v>
      </c>
      <c r="G1383" s="115">
        <v>0</v>
      </c>
      <c r="H1383" s="115">
        <v>12</v>
      </c>
      <c r="I1383" s="116">
        <v>27838</v>
      </c>
      <c r="J1383" s="117"/>
      <c r="K1383" s="1"/>
      <c r="L1383" s="1"/>
      <c r="M1383" s="1"/>
      <c r="N1383" s="1"/>
      <c r="O1383" s="1"/>
      <c r="P1383" s="1"/>
      <c r="Q1383" s="1"/>
      <c r="R1383" s="1"/>
      <c r="S1383" s="1"/>
    </row>
    <row r="1384" spans="1:19" x14ac:dyDescent="0.2">
      <c r="A1384" s="1"/>
      <c r="B1384" s="115">
        <v>5</v>
      </c>
      <c r="C1384" s="33" t="s">
        <v>481</v>
      </c>
      <c r="D1384" s="115">
        <v>3</v>
      </c>
      <c r="E1384" s="115">
        <v>1983</v>
      </c>
      <c r="F1384" s="115">
        <v>1</v>
      </c>
      <c r="G1384" s="115">
        <v>0</v>
      </c>
      <c r="H1384" s="115">
        <v>0</v>
      </c>
      <c r="I1384" s="116">
        <v>82779</v>
      </c>
      <c r="J1384" s="117"/>
      <c r="K1384" s="1"/>
      <c r="L1384" s="1"/>
      <c r="M1384" s="1"/>
      <c r="N1384" s="1"/>
      <c r="O1384" s="1"/>
      <c r="P1384" s="1"/>
      <c r="Q1384" s="1"/>
      <c r="R1384" s="1"/>
      <c r="S1384" s="1"/>
    </row>
    <row r="1385" spans="1:19" x14ac:dyDescent="0.2">
      <c r="A1385" s="1"/>
      <c r="B1385" s="115">
        <v>4</v>
      </c>
      <c r="C1385" s="33" t="s">
        <v>461</v>
      </c>
      <c r="D1385" s="115">
        <v>3</v>
      </c>
      <c r="E1385" s="115">
        <v>1983</v>
      </c>
      <c r="F1385" s="115">
        <v>1</v>
      </c>
      <c r="G1385" s="115">
        <v>0</v>
      </c>
      <c r="H1385" s="115">
        <v>0</v>
      </c>
      <c r="I1385" s="116">
        <v>8319</v>
      </c>
      <c r="J1385" s="117"/>
      <c r="K1385" s="1"/>
      <c r="L1385" s="1"/>
      <c r="M1385" s="1"/>
      <c r="N1385" s="1"/>
      <c r="O1385" s="1"/>
      <c r="P1385" s="1"/>
      <c r="Q1385" s="1"/>
      <c r="R1385" s="1"/>
      <c r="S1385" s="1"/>
    </row>
    <row r="1386" spans="1:19" x14ac:dyDescent="0.2">
      <c r="A1386" s="1"/>
      <c r="B1386" s="115">
        <v>3</v>
      </c>
      <c r="C1386" s="33" t="s">
        <v>461</v>
      </c>
      <c r="D1386" s="115">
        <v>4</v>
      </c>
      <c r="E1386" s="115">
        <v>1983</v>
      </c>
      <c r="F1386" s="115">
        <v>1</v>
      </c>
      <c r="G1386" s="115">
        <v>0</v>
      </c>
      <c r="H1386" s="115">
        <v>0</v>
      </c>
      <c r="I1386" s="116">
        <v>35784</v>
      </c>
      <c r="J1386" s="117"/>
      <c r="K1386" s="1"/>
      <c r="L1386" s="1"/>
      <c r="M1386" s="1"/>
      <c r="N1386" s="1"/>
      <c r="O1386" s="1"/>
      <c r="P1386" s="1"/>
      <c r="Q1386" s="1"/>
      <c r="R1386" s="1"/>
      <c r="S1386" s="1"/>
    </row>
    <row r="1387" spans="1:19" x14ac:dyDescent="0.2">
      <c r="A1387" s="1"/>
      <c r="B1387" s="115">
        <v>1</v>
      </c>
      <c r="C1387" s="33" t="s">
        <v>447</v>
      </c>
      <c r="D1387" s="115">
        <v>4</v>
      </c>
      <c r="E1387" s="115">
        <v>1983</v>
      </c>
      <c r="F1387" s="115">
        <v>1</v>
      </c>
      <c r="G1387" s="115">
        <v>0</v>
      </c>
      <c r="H1387" s="115">
        <v>0</v>
      </c>
      <c r="I1387" s="116">
        <v>6557</v>
      </c>
      <c r="J1387" s="117"/>
      <c r="K1387" s="1"/>
      <c r="L1387" s="1"/>
      <c r="M1387" s="1"/>
      <c r="N1387" s="1"/>
      <c r="O1387" s="1"/>
      <c r="P1387" s="1"/>
      <c r="Q1387" s="1"/>
      <c r="R1387" s="1"/>
      <c r="S1387" s="1"/>
    </row>
    <row r="1388" spans="1:19" x14ac:dyDescent="0.2">
      <c r="A1388" s="1"/>
      <c r="B1388" s="115">
        <v>1</v>
      </c>
      <c r="C1388" s="33" t="s">
        <v>469</v>
      </c>
      <c r="D1388" s="115">
        <v>1</v>
      </c>
      <c r="E1388" s="115">
        <v>1984</v>
      </c>
      <c r="F1388" s="115">
        <v>1</v>
      </c>
      <c r="G1388" s="115">
        <v>0</v>
      </c>
      <c r="H1388" s="115">
        <v>0</v>
      </c>
      <c r="I1388" s="116">
        <v>11847</v>
      </c>
      <c r="J1388" s="117"/>
      <c r="K1388" s="1"/>
      <c r="L1388" s="1"/>
      <c r="M1388" s="1"/>
      <c r="N1388" s="1"/>
      <c r="O1388" s="1"/>
      <c r="P1388" s="1"/>
      <c r="Q1388" s="1"/>
      <c r="R1388" s="1"/>
      <c r="S1388" s="1"/>
    </row>
    <row r="1389" spans="1:19" x14ac:dyDescent="0.2">
      <c r="A1389" s="1"/>
      <c r="B1389" s="115">
        <v>1</v>
      </c>
      <c r="C1389" s="33" t="s">
        <v>447</v>
      </c>
      <c r="D1389" s="115">
        <v>1</v>
      </c>
      <c r="E1389" s="115">
        <v>1984</v>
      </c>
      <c r="F1389" s="115">
        <v>1</v>
      </c>
      <c r="G1389" s="115">
        <v>0</v>
      </c>
      <c r="H1389" s="115">
        <v>0</v>
      </c>
      <c r="I1389" s="116">
        <v>4753</v>
      </c>
      <c r="J1389" s="117"/>
      <c r="K1389" s="1"/>
      <c r="L1389" s="1"/>
      <c r="M1389" s="1"/>
      <c r="N1389" s="1"/>
      <c r="O1389" s="1"/>
      <c r="P1389" s="1"/>
      <c r="Q1389" s="1"/>
      <c r="R1389" s="1"/>
      <c r="S1389" s="1"/>
    </row>
    <row r="1390" spans="1:19" x14ac:dyDescent="0.2">
      <c r="A1390" s="1"/>
      <c r="B1390" s="115">
        <v>1</v>
      </c>
      <c r="C1390" s="33" t="s">
        <v>469</v>
      </c>
      <c r="D1390" s="115">
        <v>1</v>
      </c>
      <c r="E1390" s="115">
        <v>1984</v>
      </c>
      <c r="F1390" s="115">
        <v>2</v>
      </c>
      <c r="G1390" s="115">
        <v>0</v>
      </c>
      <c r="H1390" s="115">
        <v>0</v>
      </c>
      <c r="I1390" s="116">
        <v>12429</v>
      </c>
      <c r="J1390" s="117"/>
      <c r="K1390" s="1"/>
      <c r="L1390" s="1"/>
      <c r="M1390" s="1"/>
      <c r="N1390" s="1"/>
      <c r="O1390" s="1"/>
      <c r="P1390" s="1"/>
      <c r="Q1390" s="1"/>
      <c r="R1390" s="1"/>
      <c r="S1390" s="1"/>
    </row>
    <row r="1391" spans="1:19" x14ac:dyDescent="0.2">
      <c r="A1391" s="1"/>
      <c r="B1391" s="115">
        <v>1</v>
      </c>
      <c r="C1391" s="33" t="s">
        <v>463</v>
      </c>
      <c r="D1391" s="115">
        <v>1</v>
      </c>
      <c r="E1391" s="115">
        <v>1984</v>
      </c>
      <c r="F1391" s="115">
        <v>2</v>
      </c>
      <c r="G1391" s="115">
        <v>0</v>
      </c>
      <c r="H1391" s="115">
        <v>0</v>
      </c>
      <c r="I1391" s="116">
        <v>1367</v>
      </c>
      <c r="J1391" s="117"/>
      <c r="K1391" s="1"/>
      <c r="L1391" s="1"/>
      <c r="M1391" s="1"/>
      <c r="N1391" s="1"/>
      <c r="O1391" s="1"/>
      <c r="P1391" s="1"/>
      <c r="Q1391" s="1"/>
      <c r="R1391" s="1"/>
      <c r="S1391" s="1"/>
    </row>
    <row r="1392" spans="1:19" x14ac:dyDescent="0.2">
      <c r="A1392" s="1"/>
      <c r="B1392" s="115">
        <v>6</v>
      </c>
      <c r="C1392" s="33" t="s">
        <v>461</v>
      </c>
      <c r="D1392" s="115">
        <v>1</v>
      </c>
      <c r="E1392" s="115">
        <v>1984</v>
      </c>
      <c r="F1392" s="115">
        <v>1</v>
      </c>
      <c r="G1392" s="115">
        <v>0</v>
      </c>
      <c r="H1392" s="115">
        <v>0</v>
      </c>
      <c r="I1392" s="116">
        <v>1757</v>
      </c>
      <c r="J1392" s="117"/>
      <c r="K1392" s="1"/>
      <c r="L1392" s="1"/>
      <c r="M1392" s="1"/>
      <c r="N1392" s="1"/>
      <c r="O1392" s="1"/>
      <c r="P1392" s="1"/>
      <c r="Q1392" s="1"/>
      <c r="R1392" s="1"/>
      <c r="S1392" s="1"/>
    </row>
    <row r="1393" spans="1:19" x14ac:dyDescent="0.2">
      <c r="A1393" s="1"/>
      <c r="B1393" s="115">
        <v>1</v>
      </c>
      <c r="C1393" s="33" t="s">
        <v>461</v>
      </c>
      <c r="D1393" s="115">
        <v>1</v>
      </c>
      <c r="E1393" s="115">
        <v>1984</v>
      </c>
      <c r="F1393" s="115">
        <v>1</v>
      </c>
      <c r="G1393" s="115">
        <v>0</v>
      </c>
      <c r="H1393" s="115">
        <v>0</v>
      </c>
      <c r="I1393" s="116">
        <v>1734</v>
      </c>
      <c r="J1393" s="117"/>
      <c r="K1393" s="1"/>
      <c r="L1393" s="1"/>
      <c r="M1393" s="1"/>
      <c r="N1393" s="1"/>
      <c r="O1393" s="1"/>
      <c r="P1393" s="1"/>
      <c r="Q1393" s="1"/>
      <c r="R1393" s="1"/>
      <c r="S1393" s="1"/>
    </row>
    <row r="1394" spans="1:19" x14ac:dyDescent="0.2">
      <c r="A1394" s="1"/>
      <c r="B1394" s="115">
        <v>2</v>
      </c>
      <c r="C1394" s="33" t="s">
        <v>461</v>
      </c>
      <c r="D1394" s="115">
        <v>1</v>
      </c>
      <c r="E1394" s="115">
        <v>1984</v>
      </c>
      <c r="F1394" s="115">
        <v>1</v>
      </c>
      <c r="G1394" s="115">
        <v>0</v>
      </c>
      <c r="H1394" s="115">
        <v>0</v>
      </c>
      <c r="I1394" s="116">
        <v>1659</v>
      </c>
      <c r="J1394" s="117"/>
      <c r="K1394" s="1"/>
      <c r="L1394" s="1"/>
      <c r="M1394" s="1"/>
      <c r="N1394" s="1"/>
      <c r="O1394" s="1"/>
      <c r="P1394" s="1"/>
      <c r="Q1394" s="1"/>
      <c r="R1394" s="1"/>
      <c r="S1394" s="1"/>
    </row>
    <row r="1395" spans="1:19" x14ac:dyDescent="0.2">
      <c r="A1395" s="1"/>
      <c r="B1395" s="115">
        <v>4</v>
      </c>
      <c r="C1395" s="33" t="s">
        <v>461</v>
      </c>
      <c r="D1395" s="115">
        <v>1</v>
      </c>
      <c r="E1395" s="115">
        <v>1984</v>
      </c>
      <c r="F1395" s="115">
        <v>1</v>
      </c>
      <c r="G1395" s="115">
        <v>0</v>
      </c>
      <c r="H1395" s="115">
        <v>0</v>
      </c>
      <c r="I1395" s="116">
        <v>1801</v>
      </c>
      <c r="J1395" s="117"/>
      <c r="K1395" s="1"/>
      <c r="L1395" s="1"/>
      <c r="M1395" s="1"/>
      <c r="N1395" s="1"/>
      <c r="O1395" s="1"/>
      <c r="P1395" s="1"/>
      <c r="Q1395" s="1"/>
      <c r="R1395" s="1"/>
      <c r="S1395" s="1"/>
    </row>
    <row r="1396" spans="1:19" x14ac:dyDescent="0.2">
      <c r="A1396" s="1"/>
      <c r="B1396" s="115">
        <v>3</v>
      </c>
      <c r="C1396" s="33" t="s">
        <v>461</v>
      </c>
      <c r="D1396" s="115">
        <v>1</v>
      </c>
      <c r="E1396" s="115">
        <v>1984</v>
      </c>
      <c r="F1396" s="115">
        <v>1</v>
      </c>
      <c r="G1396" s="115">
        <v>0</v>
      </c>
      <c r="H1396" s="115">
        <v>0</v>
      </c>
      <c r="I1396" s="116">
        <v>1752</v>
      </c>
      <c r="J1396" s="117"/>
      <c r="K1396" s="1"/>
      <c r="L1396" s="1"/>
      <c r="M1396" s="1"/>
      <c r="N1396" s="1"/>
      <c r="O1396" s="1"/>
      <c r="P1396" s="1"/>
      <c r="Q1396" s="1"/>
      <c r="R1396" s="1"/>
      <c r="S1396" s="1"/>
    </row>
    <row r="1397" spans="1:19" x14ac:dyDescent="0.2">
      <c r="A1397" s="1"/>
      <c r="B1397" s="115">
        <v>5</v>
      </c>
      <c r="C1397" s="33" t="s">
        <v>461</v>
      </c>
      <c r="D1397" s="115">
        <v>1</v>
      </c>
      <c r="E1397" s="115">
        <v>1984</v>
      </c>
      <c r="F1397" s="115">
        <v>1</v>
      </c>
      <c r="G1397" s="115">
        <v>0</v>
      </c>
      <c r="H1397" s="115">
        <v>0</v>
      </c>
      <c r="I1397" s="116">
        <v>1641</v>
      </c>
      <c r="J1397" s="117"/>
      <c r="K1397" s="1"/>
      <c r="L1397" s="1"/>
      <c r="M1397" s="1"/>
      <c r="N1397" s="1"/>
      <c r="O1397" s="1"/>
      <c r="P1397" s="1"/>
      <c r="Q1397" s="1"/>
      <c r="R1397" s="1"/>
      <c r="S1397" s="1"/>
    </row>
    <row r="1398" spans="1:19" x14ac:dyDescent="0.2">
      <c r="A1398" s="1"/>
      <c r="B1398" s="115">
        <v>3</v>
      </c>
      <c r="C1398" s="33" t="s">
        <v>455</v>
      </c>
      <c r="D1398" s="115">
        <v>1</v>
      </c>
      <c r="E1398" s="115">
        <v>1984</v>
      </c>
      <c r="F1398" s="115">
        <v>1</v>
      </c>
      <c r="G1398" s="115">
        <v>0</v>
      </c>
      <c r="H1398" s="115">
        <v>0</v>
      </c>
      <c r="I1398" s="116">
        <v>7615</v>
      </c>
      <c r="J1398" s="117"/>
      <c r="K1398" s="1"/>
      <c r="L1398" s="1"/>
      <c r="M1398" s="1"/>
      <c r="N1398" s="1"/>
      <c r="O1398" s="1"/>
      <c r="P1398" s="1"/>
      <c r="Q1398" s="1"/>
      <c r="R1398" s="1"/>
      <c r="S1398" s="1"/>
    </row>
    <row r="1399" spans="1:19" x14ac:dyDescent="0.2">
      <c r="A1399" s="1"/>
      <c r="B1399" s="115">
        <v>3</v>
      </c>
      <c r="C1399" s="33" t="s">
        <v>449</v>
      </c>
      <c r="D1399" s="115">
        <v>1</v>
      </c>
      <c r="E1399" s="115">
        <v>1984</v>
      </c>
      <c r="F1399" s="115">
        <v>1</v>
      </c>
      <c r="G1399" s="115">
        <v>0</v>
      </c>
      <c r="H1399" s="115">
        <v>0</v>
      </c>
      <c r="I1399" s="116">
        <v>7965</v>
      </c>
      <c r="J1399" s="117"/>
      <c r="K1399" s="1"/>
      <c r="L1399" s="1"/>
      <c r="M1399" s="1"/>
      <c r="N1399" s="1"/>
      <c r="O1399" s="1"/>
      <c r="P1399" s="1"/>
      <c r="Q1399" s="1"/>
      <c r="R1399" s="1"/>
      <c r="S1399" s="1"/>
    </row>
    <row r="1400" spans="1:19" x14ac:dyDescent="0.2">
      <c r="A1400" s="1"/>
      <c r="B1400" s="115">
        <v>4</v>
      </c>
      <c r="C1400" s="33" t="s">
        <v>449</v>
      </c>
      <c r="D1400" s="115">
        <v>1</v>
      </c>
      <c r="E1400" s="115">
        <v>1984</v>
      </c>
      <c r="F1400" s="115">
        <v>1</v>
      </c>
      <c r="G1400" s="115">
        <v>0</v>
      </c>
      <c r="H1400" s="115">
        <v>0</v>
      </c>
      <c r="I1400" s="116">
        <v>8478</v>
      </c>
      <c r="J1400" s="117"/>
      <c r="K1400" s="1"/>
      <c r="L1400" s="1"/>
      <c r="M1400" s="1"/>
      <c r="N1400" s="1"/>
      <c r="O1400" s="1"/>
      <c r="P1400" s="1"/>
      <c r="Q1400" s="1"/>
      <c r="R1400" s="1"/>
      <c r="S1400" s="1"/>
    </row>
    <row r="1401" spans="1:19" x14ac:dyDescent="0.2">
      <c r="A1401" s="1"/>
      <c r="B1401" s="115">
        <v>5</v>
      </c>
      <c r="C1401" s="33" t="s">
        <v>473</v>
      </c>
      <c r="D1401" s="115">
        <v>1</v>
      </c>
      <c r="E1401" s="115">
        <v>1984</v>
      </c>
      <c r="F1401" s="115">
        <v>1</v>
      </c>
      <c r="G1401" s="115">
        <v>0</v>
      </c>
      <c r="H1401" s="115">
        <v>0</v>
      </c>
      <c r="I1401" s="116">
        <v>8279</v>
      </c>
      <c r="J1401" s="117"/>
      <c r="K1401" s="1"/>
      <c r="L1401" s="1"/>
      <c r="M1401" s="1"/>
      <c r="N1401" s="1"/>
      <c r="O1401" s="1"/>
      <c r="P1401" s="1"/>
      <c r="Q1401" s="1"/>
      <c r="R1401" s="1"/>
      <c r="S1401" s="1"/>
    </row>
    <row r="1402" spans="1:19" x14ac:dyDescent="0.2">
      <c r="A1402" s="1"/>
      <c r="B1402" s="115">
        <v>1</v>
      </c>
      <c r="C1402" s="33" t="s">
        <v>491</v>
      </c>
      <c r="D1402" s="115">
        <v>2</v>
      </c>
      <c r="E1402" s="115">
        <v>1982</v>
      </c>
      <c r="F1402" s="115">
        <v>1</v>
      </c>
      <c r="G1402" s="115">
        <v>0</v>
      </c>
      <c r="H1402" s="115">
        <v>0</v>
      </c>
      <c r="I1402" s="116">
        <v>2868</v>
      </c>
      <c r="J1402" s="117"/>
      <c r="K1402" s="1"/>
      <c r="L1402" s="1"/>
      <c r="M1402" s="1"/>
      <c r="N1402" s="1"/>
      <c r="O1402" s="1"/>
      <c r="P1402" s="1"/>
      <c r="Q1402" s="1"/>
      <c r="R1402" s="1"/>
      <c r="S1402" s="1"/>
    </row>
    <row r="1403" spans="1:19" x14ac:dyDescent="0.2">
      <c r="A1403" s="1"/>
      <c r="B1403" s="115">
        <v>2</v>
      </c>
      <c r="C1403" s="33" t="s">
        <v>491</v>
      </c>
      <c r="D1403" s="115">
        <v>2</v>
      </c>
      <c r="E1403" s="115">
        <v>1982</v>
      </c>
      <c r="F1403" s="115">
        <v>1</v>
      </c>
      <c r="G1403" s="115">
        <v>0</v>
      </c>
      <c r="H1403" s="115">
        <v>0</v>
      </c>
      <c r="I1403" s="116">
        <v>3013</v>
      </c>
      <c r="J1403" s="117"/>
      <c r="K1403" s="1"/>
      <c r="L1403" s="1"/>
      <c r="M1403" s="1"/>
      <c r="N1403" s="1"/>
      <c r="O1403" s="1"/>
      <c r="P1403" s="1"/>
      <c r="Q1403" s="1"/>
      <c r="R1403" s="1"/>
      <c r="S1403" s="1"/>
    </row>
    <row r="1404" spans="1:19" x14ac:dyDescent="0.2">
      <c r="A1404" s="1"/>
      <c r="B1404" s="115">
        <v>1</v>
      </c>
      <c r="C1404" s="33" t="s">
        <v>465</v>
      </c>
      <c r="D1404" s="115">
        <v>2</v>
      </c>
      <c r="E1404" s="115">
        <v>1982</v>
      </c>
      <c r="F1404" s="115">
        <v>1</v>
      </c>
      <c r="G1404" s="115">
        <v>0</v>
      </c>
      <c r="H1404" s="115">
        <v>0</v>
      </c>
      <c r="I1404" s="116">
        <v>226</v>
      </c>
      <c r="J1404" s="117"/>
      <c r="K1404" s="1"/>
      <c r="L1404" s="1"/>
      <c r="M1404" s="1"/>
      <c r="N1404" s="1"/>
      <c r="O1404" s="1"/>
      <c r="P1404" s="1"/>
      <c r="Q1404" s="1"/>
      <c r="R1404" s="1"/>
      <c r="S1404" s="1"/>
    </row>
    <row r="1405" spans="1:19" x14ac:dyDescent="0.2">
      <c r="A1405" s="1"/>
      <c r="B1405" s="115">
        <v>2</v>
      </c>
      <c r="C1405" s="33" t="s">
        <v>465</v>
      </c>
      <c r="D1405" s="115">
        <v>2</v>
      </c>
      <c r="E1405" s="115">
        <v>1982</v>
      </c>
      <c r="F1405" s="115">
        <v>1</v>
      </c>
      <c r="G1405" s="115">
        <v>0</v>
      </c>
      <c r="H1405" s="115">
        <v>0</v>
      </c>
      <c r="I1405" s="116">
        <v>199</v>
      </c>
      <c r="J1405" s="117"/>
      <c r="K1405" s="1"/>
      <c r="L1405" s="1"/>
      <c r="M1405" s="1"/>
      <c r="N1405" s="1"/>
      <c r="O1405" s="1"/>
      <c r="P1405" s="1"/>
      <c r="Q1405" s="1"/>
      <c r="R1405" s="1"/>
      <c r="S1405" s="1"/>
    </row>
    <row r="1406" spans="1:19" x14ac:dyDescent="0.2">
      <c r="A1406" s="1"/>
      <c r="B1406" s="115">
        <v>4</v>
      </c>
      <c r="C1406" s="33" t="s">
        <v>465</v>
      </c>
      <c r="D1406" s="115">
        <v>2</v>
      </c>
      <c r="E1406" s="115">
        <v>1982</v>
      </c>
      <c r="F1406" s="115">
        <v>1</v>
      </c>
      <c r="G1406" s="115">
        <v>0</v>
      </c>
      <c r="H1406" s="115">
        <v>0</v>
      </c>
      <c r="I1406" s="116">
        <v>232</v>
      </c>
      <c r="J1406" s="117"/>
      <c r="K1406" s="1"/>
      <c r="L1406" s="1"/>
      <c r="M1406" s="1"/>
      <c r="N1406" s="1"/>
      <c r="O1406" s="1"/>
      <c r="P1406" s="1"/>
      <c r="Q1406" s="1"/>
      <c r="R1406" s="1"/>
      <c r="S1406" s="1"/>
    </row>
    <row r="1407" spans="1:19" x14ac:dyDescent="0.2">
      <c r="A1407" s="1"/>
      <c r="B1407" s="115">
        <v>3</v>
      </c>
      <c r="C1407" s="33" t="s">
        <v>465</v>
      </c>
      <c r="D1407" s="115">
        <v>2</v>
      </c>
      <c r="E1407" s="115">
        <v>1982</v>
      </c>
      <c r="F1407" s="115">
        <v>1</v>
      </c>
      <c r="G1407" s="115">
        <v>0</v>
      </c>
      <c r="H1407" s="115">
        <v>0</v>
      </c>
      <c r="I1407" s="116">
        <v>227</v>
      </c>
      <c r="J1407" s="117"/>
      <c r="K1407" s="1"/>
      <c r="L1407" s="1"/>
      <c r="M1407" s="1"/>
      <c r="N1407" s="1"/>
      <c r="O1407" s="1"/>
      <c r="P1407" s="1"/>
      <c r="Q1407" s="1"/>
      <c r="R1407" s="1"/>
      <c r="S1407" s="1"/>
    </row>
    <row r="1408" spans="1:19" x14ac:dyDescent="0.2">
      <c r="A1408" s="1"/>
      <c r="B1408" s="115">
        <v>5</v>
      </c>
      <c r="C1408" s="33" t="s">
        <v>465</v>
      </c>
      <c r="D1408" s="115">
        <v>2</v>
      </c>
      <c r="E1408" s="115">
        <v>1982</v>
      </c>
      <c r="F1408" s="115">
        <v>1</v>
      </c>
      <c r="G1408" s="115">
        <v>0</v>
      </c>
      <c r="H1408" s="115">
        <v>0</v>
      </c>
      <c r="I1408" s="116">
        <v>212</v>
      </c>
      <c r="J1408" s="117"/>
      <c r="K1408" s="1"/>
      <c r="L1408" s="1"/>
      <c r="M1408" s="1"/>
      <c r="N1408" s="1"/>
      <c r="O1408" s="1"/>
      <c r="P1408" s="1"/>
      <c r="Q1408" s="1"/>
      <c r="R1408" s="1"/>
      <c r="S1408" s="1"/>
    </row>
    <row r="1409" spans="1:19" x14ac:dyDescent="0.2">
      <c r="A1409" s="1"/>
      <c r="B1409" s="115">
        <v>1</v>
      </c>
      <c r="C1409" s="33" t="s">
        <v>469</v>
      </c>
      <c r="D1409" s="115">
        <v>2</v>
      </c>
      <c r="E1409" s="115">
        <v>1982</v>
      </c>
      <c r="F1409" s="115">
        <v>1</v>
      </c>
      <c r="G1409" s="115">
        <v>0</v>
      </c>
      <c r="H1409" s="115">
        <v>0</v>
      </c>
      <c r="I1409" s="116">
        <v>8593</v>
      </c>
      <c r="J1409" s="117"/>
      <c r="K1409" s="1"/>
      <c r="L1409" s="1"/>
      <c r="M1409" s="1"/>
      <c r="N1409" s="1"/>
      <c r="O1409" s="1"/>
      <c r="P1409" s="1"/>
      <c r="Q1409" s="1"/>
      <c r="R1409" s="1"/>
      <c r="S1409" s="1"/>
    </row>
    <row r="1410" spans="1:19" x14ac:dyDescent="0.2">
      <c r="A1410" s="1"/>
      <c r="B1410" s="115">
        <v>1</v>
      </c>
      <c r="C1410" s="33" t="s">
        <v>473</v>
      </c>
      <c r="D1410" s="115">
        <v>2</v>
      </c>
      <c r="E1410" s="115">
        <v>1984</v>
      </c>
      <c r="F1410" s="115">
        <v>1</v>
      </c>
      <c r="G1410" s="115">
        <v>0</v>
      </c>
      <c r="H1410" s="115">
        <v>0</v>
      </c>
      <c r="I1410" s="116">
        <v>2900</v>
      </c>
      <c r="J1410" s="117"/>
      <c r="K1410" s="1"/>
      <c r="L1410" s="1"/>
      <c r="M1410" s="1"/>
      <c r="N1410" s="1"/>
      <c r="O1410" s="1"/>
      <c r="P1410" s="1"/>
      <c r="Q1410" s="1"/>
      <c r="R1410" s="1"/>
      <c r="S1410" s="1"/>
    </row>
    <row r="1411" spans="1:19" x14ac:dyDescent="0.2">
      <c r="A1411" s="1"/>
      <c r="B1411" s="115">
        <v>4</v>
      </c>
      <c r="C1411" s="33" t="s">
        <v>473</v>
      </c>
      <c r="D1411" s="115">
        <v>2</v>
      </c>
      <c r="E1411" s="115">
        <v>1984</v>
      </c>
      <c r="F1411" s="115">
        <v>1</v>
      </c>
      <c r="G1411" s="115">
        <v>0</v>
      </c>
      <c r="H1411" s="115">
        <v>0</v>
      </c>
      <c r="I1411" s="116">
        <v>2739</v>
      </c>
      <c r="J1411" s="117"/>
      <c r="K1411" s="1"/>
      <c r="L1411" s="1"/>
      <c r="M1411" s="1"/>
      <c r="N1411" s="1"/>
      <c r="O1411" s="1"/>
      <c r="P1411" s="1"/>
      <c r="Q1411" s="1"/>
      <c r="R1411" s="1"/>
      <c r="S1411" s="1"/>
    </row>
    <row r="1412" spans="1:19" x14ac:dyDescent="0.2">
      <c r="A1412" s="1"/>
      <c r="B1412" s="115">
        <v>3</v>
      </c>
      <c r="C1412" s="33" t="s">
        <v>473</v>
      </c>
      <c r="D1412" s="115">
        <v>2</v>
      </c>
      <c r="E1412" s="115">
        <v>1984</v>
      </c>
      <c r="F1412" s="115">
        <v>1</v>
      </c>
      <c r="G1412" s="115">
        <v>0</v>
      </c>
      <c r="H1412" s="115">
        <v>0</v>
      </c>
      <c r="I1412" s="116">
        <v>2647</v>
      </c>
      <c r="J1412" s="117"/>
      <c r="K1412" s="1"/>
      <c r="L1412" s="1"/>
      <c r="M1412" s="1"/>
      <c r="N1412" s="1"/>
      <c r="O1412" s="1"/>
      <c r="P1412" s="1"/>
      <c r="Q1412" s="1"/>
      <c r="R1412" s="1"/>
      <c r="S1412" s="1"/>
    </row>
    <row r="1413" spans="1:19" x14ac:dyDescent="0.2">
      <c r="A1413" s="1"/>
      <c r="B1413" s="115">
        <v>5</v>
      </c>
      <c r="C1413" s="33" t="s">
        <v>473</v>
      </c>
      <c r="D1413" s="115">
        <v>2</v>
      </c>
      <c r="E1413" s="115">
        <v>1984</v>
      </c>
      <c r="F1413" s="115">
        <v>1</v>
      </c>
      <c r="G1413" s="115">
        <v>0</v>
      </c>
      <c r="H1413" s="115">
        <v>0</v>
      </c>
      <c r="I1413" s="116">
        <v>2767</v>
      </c>
      <c r="J1413" s="117"/>
      <c r="K1413" s="1"/>
      <c r="L1413" s="1"/>
      <c r="M1413" s="1"/>
      <c r="N1413" s="1"/>
      <c r="O1413" s="1"/>
      <c r="P1413" s="1"/>
      <c r="Q1413" s="1"/>
      <c r="R1413" s="1"/>
      <c r="S1413" s="1"/>
    </row>
    <row r="1414" spans="1:19" x14ac:dyDescent="0.2">
      <c r="A1414" s="1"/>
      <c r="B1414" s="115">
        <v>1</v>
      </c>
      <c r="C1414" s="33" t="s">
        <v>481</v>
      </c>
      <c r="D1414" s="115">
        <v>2</v>
      </c>
      <c r="E1414" s="115">
        <v>1984</v>
      </c>
      <c r="F1414" s="115">
        <v>1</v>
      </c>
      <c r="G1414" s="115">
        <v>0</v>
      </c>
      <c r="H1414" s="115">
        <v>0</v>
      </c>
      <c r="I1414" s="116">
        <v>7350</v>
      </c>
      <c r="J1414" s="117"/>
      <c r="K1414" s="1"/>
      <c r="L1414" s="1"/>
      <c r="M1414" s="1"/>
      <c r="N1414" s="1"/>
      <c r="O1414" s="1"/>
      <c r="P1414" s="1"/>
      <c r="Q1414" s="1"/>
      <c r="R1414" s="1"/>
      <c r="S1414" s="1"/>
    </row>
    <row r="1415" spans="1:19" x14ac:dyDescent="0.2">
      <c r="A1415" s="1"/>
      <c r="B1415" s="115">
        <v>3</v>
      </c>
      <c r="C1415" s="33" t="s">
        <v>461</v>
      </c>
      <c r="D1415" s="115">
        <v>2</v>
      </c>
      <c r="E1415" s="115">
        <v>1984</v>
      </c>
      <c r="F1415" s="115">
        <v>1</v>
      </c>
      <c r="G1415" s="115">
        <v>0</v>
      </c>
      <c r="H1415" s="115">
        <v>0</v>
      </c>
      <c r="I1415" s="116">
        <v>83563</v>
      </c>
      <c r="J1415" s="117"/>
      <c r="K1415" s="1"/>
      <c r="L1415" s="1"/>
      <c r="M1415" s="1"/>
      <c r="N1415" s="1"/>
      <c r="O1415" s="1"/>
      <c r="P1415" s="1"/>
      <c r="Q1415" s="1"/>
      <c r="R1415" s="1"/>
      <c r="S1415" s="1"/>
    </row>
    <row r="1416" spans="1:19" x14ac:dyDescent="0.2">
      <c r="A1416" s="1"/>
      <c r="B1416" s="115">
        <v>3</v>
      </c>
      <c r="C1416" s="33" t="s">
        <v>455</v>
      </c>
      <c r="D1416" s="115">
        <v>2</v>
      </c>
      <c r="E1416" s="115">
        <v>1984</v>
      </c>
      <c r="F1416" s="115">
        <v>1</v>
      </c>
      <c r="G1416" s="115">
        <v>0</v>
      </c>
      <c r="H1416" s="115">
        <v>0</v>
      </c>
      <c r="I1416" s="116">
        <v>761</v>
      </c>
      <c r="J1416" s="117"/>
      <c r="K1416" s="1"/>
      <c r="L1416" s="1"/>
      <c r="M1416" s="1"/>
      <c r="N1416" s="1"/>
      <c r="O1416" s="1"/>
      <c r="P1416" s="1"/>
      <c r="Q1416" s="1"/>
      <c r="R1416" s="1"/>
      <c r="S1416" s="1"/>
    </row>
    <row r="1417" spans="1:19" x14ac:dyDescent="0.2">
      <c r="A1417" s="1"/>
      <c r="B1417" s="115">
        <v>5</v>
      </c>
      <c r="C1417" s="33" t="s">
        <v>455</v>
      </c>
      <c r="D1417" s="115">
        <v>2</v>
      </c>
      <c r="E1417" s="115">
        <v>1984</v>
      </c>
      <c r="F1417" s="115">
        <v>1</v>
      </c>
      <c r="G1417" s="115">
        <v>0</v>
      </c>
      <c r="H1417" s="115">
        <v>0</v>
      </c>
      <c r="I1417" s="116">
        <v>7886</v>
      </c>
      <c r="J1417" s="117"/>
      <c r="K1417" s="1"/>
      <c r="L1417" s="1"/>
      <c r="M1417" s="1"/>
      <c r="N1417" s="1"/>
      <c r="O1417" s="1"/>
      <c r="P1417" s="1"/>
      <c r="Q1417" s="1"/>
      <c r="R1417" s="1"/>
      <c r="S1417" s="1"/>
    </row>
    <row r="1418" spans="1:19" x14ac:dyDescent="0.2">
      <c r="A1418" s="1"/>
      <c r="B1418" s="115">
        <v>4</v>
      </c>
      <c r="C1418" s="33" t="s">
        <v>483</v>
      </c>
      <c r="D1418" s="115">
        <v>2</v>
      </c>
      <c r="E1418" s="115">
        <v>1984</v>
      </c>
      <c r="F1418" s="115">
        <v>1</v>
      </c>
      <c r="G1418" s="115">
        <v>0</v>
      </c>
      <c r="H1418" s="115">
        <v>0</v>
      </c>
      <c r="I1418" s="116">
        <v>8368</v>
      </c>
      <c r="J1418" s="117"/>
      <c r="K1418" s="1"/>
      <c r="L1418" s="1"/>
      <c r="M1418" s="1"/>
      <c r="N1418" s="1"/>
      <c r="O1418" s="1"/>
      <c r="P1418" s="1"/>
      <c r="Q1418" s="1"/>
      <c r="R1418" s="1"/>
      <c r="S1418" s="1"/>
    </row>
    <row r="1419" spans="1:19" x14ac:dyDescent="0.2">
      <c r="A1419" s="1"/>
      <c r="B1419" s="115">
        <v>4</v>
      </c>
      <c r="C1419" s="33" t="s">
        <v>461</v>
      </c>
      <c r="D1419" s="115">
        <v>2</v>
      </c>
      <c r="E1419" s="115">
        <v>1984</v>
      </c>
      <c r="F1419" s="115">
        <v>1</v>
      </c>
      <c r="G1419" s="115">
        <v>0</v>
      </c>
      <c r="H1419" s="115">
        <v>0</v>
      </c>
      <c r="I1419" s="116">
        <v>80258</v>
      </c>
      <c r="J1419" s="117"/>
      <c r="K1419" s="1"/>
      <c r="L1419" s="1"/>
      <c r="M1419" s="1"/>
      <c r="N1419" s="1"/>
      <c r="O1419" s="1"/>
      <c r="P1419" s="1"/>
      <c r="Q1419" s="1"/>
      <c r="R1419" s="1"/>
      <c r="S1419" s="1"/>
    </row>
    <row r="1420" spans="1:19" x14ac:dyDescent="0.2">
      <c r="A1420" s="1"/>
      <c r="B1420" s="115">
        <v>1</v>
      </c>
      <c r="C1420" s="33" t="s">
        <v>473</v>
      </c>
      <c r="D1420" s="115">
        <v>2</v>
      </c>
      <c r="E1420" s="115">
        <v>1984</v>
      </c>
      <c r="F1420" s="115">
        <v>1</v>
      </c>
      <c r="G1420" s="115">
        <v>0</v>
      </c>
      <c r="H1420" s="115">
        <v>0</v>
      </c>
      <c r="I1420" s="116">
        <v>73085</v>
      </c>
      <c r="J1420" s="117"/>
      <c r="K1420" s="1"/>
      <c r="L1420" s="1"/>
      <c r="M1420" s="1"/>
      <c r="N1420" s="1"/>
      <c r="O1420" s="1"/>
      <c r="P1420" s="1"/>
      <c r="Q1420" s="1"/>
      <c r="R1420" s="1"/>
      <c r="S1420" s="1"/>
    </row>
    <row r="1421" spans="1:19" x14ac:dyDescent="0.2">
      <c r="A1421" s="1"/>
      <c r="B1421" s="115">
        <v>3</v>
      </c>
      <c r="C1421" s="33" t="s">
        <v>455</v>
      </c>
      <c r="D1421" s="115">
        <v>2</v>
      </c>
      <c r="E1421" s="115">
        <v>1984</v>
      </c>
      <c r="F1421" s="115">
        <v>1</v>
      </c>
      <c r="G1421" s="115">
        <v>0</v>
      </c>
      <c r="H1421" s="115">
        <v>0</v>
      </c>
      <c r="I1421" s="116">
        <v>78063</v>
      </c>
      <c r="J1421" s="117"/>
      <c r="K1421" s="1"/>
      <c r="L1421" s="1"/>
      <c r="M1421" s="1"/>
      <c r="N1421" s="1"/>
      <c r="O1421" s="1"/>
      <c r="P1421" s="1"/>
      <c r="Q1421" s="1"/>
      <c r="R1421" s="1"/>
      <c r="S1421" s="1"/>
    </row>
    <row r="1422" spans="1:19" x14ac:dyDescent="0.2">
      <c r="A1422" s="1"/>
      <c r="B1422" s="115">
        <v>1</v>
      </c>
      <c r="C1422" s="33" t="s">
        <v>502</v>
      </c>
      <c r="D1422" s="115">
        <v>2</v>
      </c>
      <c r="E1422" s="115">
        <v>1984</v>
      </c>
      <c r="F1422" s="115">
        <v>1</v>
      </c>
      <c r="G1422" s="115">
        <v>0</v>
      </c>
      <c r="H1422" s="115">
        <v>0</v>
      </c>
      <c r="I1422" s="116">
        <v>7567</v>
      </c>
      <c r="J1422" s="117"/>
      <c r="K1422" s="1"/>
      <c r="L1422" s="1"/>
      <c r="M1422" s="1"/>
      <c r="N1422" s="1"/>
      <c r="O1422" s="1"/>
      <c r="P1422" s="1"/>
      <c r="Q1422" s="1"/>
      <c r="R1422" s="1"/>
      <c r="S1422" s="1"/>
    </row>
    <row r="1423" spans="1:19" x14ac:dyDescent="0.2">
      <c r="A1423" s="1"/>
      <c r="B1423" s="115">
        <v>3</v>
      </c>
      <c r="C1423" s="33" t="s">
        <v>455</v>
      </c>
      <c r="D1423" s="115">
        <v>2</v>
      </c>
      <c r="E1423" s="115">
        <v>1984</v>
      </c>
      <c r="F1423" s="115">
        <v>1</v>
      </c>
      <c r="G1423" s="115">
        <v>0</v>
      </c>
      <c r="H1423" s="115">
        <v>0</v>
      </c>
      <c r="I1423" s="116">
        <v>0</v>
      </c>
      <c r="J1423" s="117"/>
      <c r="K1423" s="1"/>
      <c r="L1423" s="1"/>
      <c r="M1423" s="1"/>
      <c r="N1423" s="1"/>
      <c r="O1423" s="1"/>
      <c r="P1423" s="1"/>
      <c r="Q1423" s="1"/>
      <c r="R1423" s="1"/>
      <c r="S1423" s="1"/>
    </row>
    <row r="1424" spans="1:19" x14ac:dyDescent="0.2">
      <c r="A1424" s="1"/>
      <c r="B1424" s="115">
        <v>5</v>
      </c>
      <c r="C1424" s="33" t="s">
        <v>461</v>
      </c>
      <c r="D1424" s="115">
        <v>2</v>
      </c>
      <c r="E1424" s="115">
        <v>1984</v>
      </c>
      <c r="F1424" s="115">
        <v>1</v>
      </c>
      <c r="G1424" s="115">
        <v>0</v>
      </c>
      <c r="H1424" s="115">
        <v>0</v>
      </c>
      <c r="I1424" s="116">
        <v>8431</v>
      </c>
      <c r="J1424" s="117"/>
      <c r="K1424" s="1"/>
      <c r="L1424" s="1"/>
      <c r="M1424" s="1"/>
      <c r="N1424" s="1"/>
      <c r="O1424" s="1"/>
      <c r="P1424" s="1"/>
      <c r="Q1424" s="1"/>
      <c r="R1424" s="1"/>
      <c r="S1424" s="1"/>
    </row>
    <row r="1425" spans="1:19" x14ac:dyDescent="0.2">
      <c r="A1425" s="1"/>
      <c r="B1425" s="115">
        <v>2</v>
      </c>
      <c r="C1425" s="33" t="s">
        <v>455</v>
      </c>
      <c r="D1425" s="115">
        <v>2</v>
      </c>
      <c r="E1425" s="115">
        <v>1984</v>
      </c>
      <c r="F1425" s="115">
        <v>1</v>
      </c>
      <c r="G1425" s="115">
        <v>0</v>
      </c>
      <c r="H1425" s="115">
        <v>0</v>
      </c>
      <c r="I1425" s="116">
        <v>7265</v>
      </c>
      <c r="J1425" s="117"/>
      <c r="K1425" s="1"/>
      <c r="L1425" s="1"/>
      <c r="M1425" s="1"/>
      <c r="N1425" s="1"/>
      <c r="O1425" s="1"/>
      <c r="P1425" s="1"/>
      <c r="Q1425" s="1"/>
      <c r="R1425" s="1"/>
      <c r="S1425" s="1"/>
    </row>
    <row r="1426" spans="1:19" x14ac:dyDescent="0.2">
      <c r="A1426" s="1"/>
      <c r="B1426" s="115">
        <v>5</v>
      </c>
      <c r="C1426" s="33" t="s">
        <v>451</v>
      </c>
      <c r="D1426" s="115">
        <v>2</v>
      </c>
      <c r="E1426" s="115">
        <v>1984</v>
      </c>
      <c r="F1426" s="115">
        <v>1</v>
      </c>
      <c r="G1426" s="115">
        <v>0</v>
      </c>
      <c r="H1426" s="115">
        <v>0</v>
      </c>
      <c r="I1426" s="116">
        <v>76168</v>
      </c>
      <c r="J1426" s="117"/>
      <c r="K1426" s="1"/>
      <c r="L1426" s="1"/>
      <c r="M1426" s="1"/>
      <c r="N1426" s="1"/>
      <c r="O1426" s="1"/>
      <c r="P1426" s="1"/>
      <c r="Q1426" s="1"/>
      <c r="R1426" s="1"/>
      <c r="S1426" s="1"/>
    </row>
    <row r="1427" spans="1:19" x14ac:dyDescent="0.2">
      <c r="A1427" s="1"/>
      <c r="B1427" s="115">
        <v>1</v>
      </c>
      <c r="C1427" s="33" t="s">
        <v>469</v>
      </c>
      <c r="D1427" s="115">
        <v>2</v>
      </c>
      <c r="E1427" s="115">
        <v>1984</v>
      </c>
      <c r="F1427" s="115">
        <v>1</v>
      </c>
      <c r="G1427" s="115">
        <v>0</v>
      </c>
      <c r="H1427" s="115">
        <v>0</v>
      </c>
      <c r="I1427" s="116">
        <v>79989</v>
      </c>
      <c r="J1427" s="117"/>
      <c r="K1427" s="1"/>
      <c r="L1427" s="1"/>
      <c r="M1427" s="1"/>
      <c r="N1427" s="1"/>
      <c r="O1427" s="1"/>
      <c r="P1427" s="1"/>
      <c r="Q1427" s="1"/>
      <c r="R1427" s="1"/>
      <c r="S1427" s="1"/>
    </row>
    <row r="1428" spans="1:19" x14ac:dyDescent="0.2">
      <c r="A1428" s="1"/>
      <c r="B1428" s="115">
        <v>4</v>
      </c>
      <c r="C1428" s="33" t="s">
        <v>461</v>
      </c>
      <c r="D1428" s="115">
        <v>3</v>
      </c>
      <c r="E1428" s="115">
        <v>1984</v>
      </c>
      <c r="F1428" s="115">
        <v>1</v>
      </c>
      <c r="G1428" s="115">
        <v>0</v>
      </c>
      <c r="H1428" s="115">
        <v>0</v>
      </c>
      <c r="I1428" s="116">
        <v>7750</v>
      </c>
      <c r="J1428" s="117"/>
      <c r="K1428" s="1"/>
      <c r="L1428" s="1"/>
      <c r="M1428" s="1"/>
      <c r="N1428" s="1"/>
      <c r="O1428" s="1"/>
      <c r="P1428" s="1"/>
      <c r="Q1428" s="1"/>
      <c r="R1428" s="1"/>
      <c r="S1428" s="1"/>
    </row>
    <row r="1429" spans="1:19" x14ac:dyDescent="0.2">
      <c r="A1429" s="1"/>
      <c r="B1429" s="115">
        <v>3</v>
      </c>
      <c r="C1429" s="33" t="s">
        <v>451</v>
      </c>
      <c r="D1429" s="115">
        <v>3</v>
      </c>
      <c r="E1429" s="115">
        <v>1984</v>
      </c>
      <c r="F1429" s="115">
        <v>1</v>
      </c>
      <c r="G1429" s="115">
        <v>0</v>
      </c>
      <c r="H1429" s="115">
        <v>22</v>
      </c>
      <c r="I1429" s="116">
        <v>7479</v>
      </c>
      <c r="J1429" s="117"/>
      <c r="K1429" s="1"/>
      <c r="L1429" s="1"/>
      <c r="M1429" s="1"/>
      <c r="N1429" s="1"/>
      <c r="O1429" s="1"/>
      <c r="P1429" s="1"/>
      <c r="Q1429" s="1"/>
      <c r="R1429" s="1"/>
      <c r="S1429" s="1"/>
    </row>
    <row r="1430" spans="1:19" x14ac:dyDescent="0.2">
      <c r="A1430" s="1"/>
      <c r="B1430" s="115">
        <v>3</v>
      </c>
      <c r="C1430" s="33" t="s">
        <v>451</v>
      </c>
      <c r="D1430" s="115">
        <v>3</v>
      </c>
      <c r="E1430" s="115">
        <v>1984</v>
      </c>
      <c r="F1430" s="115">
        <v>1</v>
      </c>
      <c r="G1430" s="115">
        <v>0</v>
      </c>
      <c r="H1430" s="115">
        <v>0</v>
      </c>
      <c r="I1430" s="116">
        <v>40087</v>
      </c>
      <c r="J1430" s="117"/>
      <c r="K1430" s="1"/>
      <c r="L1430" s="1"/>
      <c r="M1430" s="1"/>
      <c r="N1430" s="1"/>
      <c r="O1430" s="1"/>
      <c r="P1430" s="1"/>
      <c r="Q1430" s="1"/>
      <c r="R1430" s="1"/>
      <c r="S1430" s="1"/>
    </row>
    <row r="1431" spans="1:19" x14ac:dyDescent="0.2">
      <c r="A1431" s="1"/>
      <c r="B1431" s="115">
        <v>5</v>
      </c>
      <c r="C1431" s="33" t="s">
        <v>451</v>
      </c>
      <c r="D1431" s="115">
        <v>3</v>
      </c>
      <c r="E1431" s="115">
        <v>1984</v>
      </c>
      <c r="F1431" s="115">
        <v>1</v>
      </c>
      <c r="G1431" s="115">
        <v>0</v>
      </c>
      <c r="H1431" s="115">
        <v>0</v>
      </c>
      <c r="I1431" s="116">
        <v>76026</v>
      </c>
      <c r="J1431" s="117"/>
      <c r="K1431" s="1"/>
      <c r="L1431" s="1"/>
      <c r="M1431" s="1"/>
      <c r="N1431" s="1"/>
      <c r="O1431" s="1"/>
      <c r="P1431" s="1"/>
      <c r="Q1431" s="1"/>
      <c r="R1431" s="1"/>
      <c r="S1431" s="1"/>
    </row>
    <row r="1432" spans="1:19" x14ac:dyDescent="0.2">
      <c r="A1432" s="1"/>
      <c r="B1432" s="115">
        <v>1</v>
      </c>
      <c r="C1432" s="33" t="s">
        <v>457</v>
      </c>
      <c r="D1432" s="115">
        <v>3</v>
      </c>
      <c r="E1432" s="115">
        <v>1984</v>
      </c>
      <c r="F1432" s="115">
        <v>2</v>
      </c>
      <c r="G1432" s="115">
        <v>0</v>
      </c>
      <c r="H1432" s="115">
        <v>0</v>
      </c>
      <c r="I1432" s="116">
        <v>72174</v>
      </c>
      <c r="J1432" s="117"/>
      <c r="K1432" s="1"/>
      <c r="L1432" s="1"/>
      <c r="M1432" s="1"/>
      <c r="N1432" s="1"/>
      <c r="O1432" s="1"/>
      <c r="P1432" s="1"/>
      <c r="Q1432" s="1"/>
      <c r="R1432" s="1"/>
      <c r="S1432" s="1"/>
    </row>
    <row r="1433" spans="1:19" x14ac:dyDescent="0.2">
      <c r="A1433" s="1"/>
      <c r="B1433" s="115">
        <v>1</v>
      </c>
      <c r="C1433" s="33" t="s">
        <v>469</v>
      </c>
      <c r="D1433" s="115">
        <v>3</v>
      </c>
      <c r="E1433" s="115">
        <v>1984</v>
      </c>
      <c r="F1433" s="115">
        <v>1</v>
      </c>
      <c r="G1433" s="115">
        <v>0</v>
      </c>
      <c r="H1433" s="115">
        <v>0</v>
      </c>
      <c r="I1433" s="116">
        <v>83722</v>
      </c>
      <c r="J1433" s="117"/>
      <c r="K1433" s="1"/>
      <c r="L1433" s="1"/>
      <c r="M1433" s="1"/>
      <c r="N1433" s="1"/>
      <c r="O1433" s="1"/>
      <c r="P1433" s="1"/>
      <c r="Q1433" s="1"/>
      <c r="R1433" s="1"/>
      <c r="S1433" s="1"/>
    </row>
    <row r="1434" spans="1:19" x14ac:dyDescent="0.2">
      <c r="A1434" s="1"/>
      <c r="B1434" s="115">
        <v>1</v>
      </c>
      <c r="C1434" s="33" t="s">
        <v>451</v>
      </c>
      <c r="D1434" s="115">
        <v>3</v>
      </c>
      <c r="E1434" s="115">
        <v>1984</v>
      </c>
      <c r="F1434" s="115">
        <v>1</v>
      </c>
      <c r="G1434" s="115">
        <v>0</v>
      </c>
      <c r="H1434" s="115">
        <v>0</v>
      </c>
      <c r="I1434" s="116">
        <v>8042</v>
      </c>
      <c r="J1434" s="117"/>
      <c r="K1434" s="1"/>
      <c r="L1434" s="1"/>
      <c r="M1434" s="1"/>
      <c r="N1434" s="1"/>
      <c r="O1434" s="1"/>
      <c r="P1434" s="1"/>
      <c r="Q1434" s="1"/>
      <c r="R1434" s="1"/>
      <c r="S1434" s="1"/>
    </row>
    <row r="1435" spans="1:19" x14ac:dyDescent="0.2">
      <c r="A1435" s="1"/>
      <c r="B1435" s="115">
        <v>4</v>
      </c>
      <c r="C1435" s="33" t="s">
        <v>451</v>
      </c>
      <c r="D1435" s="115">
        <v>3</v>
      </c>
      <c r="E1435" s="115">
        <v>1984</v>
      </c>
      <c r="F1435" s="115">
        <v>1</v>
      </c>
      <c r="G1435" s="115">
        <v>0</v>
      </c>
      <c r="H1435" s="115">
        <v>0</v>
      </c>
      <c r="I1435" s="116">
        <v>7268</v>
      </c>
      <c r="J1435" s="117"/>
      <c r="K1435" s="1"/>
      <c r="L1435" s="1"/>
      <c r="M1435" s="1"/>
      <c r="N1435" s="1"/>
      <c r="O1435" s="1"/>
      <c r="P1435" s="1"/>
      <c r="Q1435" s="1"/>
      <c r="R1435" s="1"/>
      <c r="S1435" s="1"/>
    </row>
    <row r="1436" spans="1:19" x14ac:dyDescent="0.2">
      <c r="A1436" s="1"/>
      <c r="B1436" s="115">
        <v>2</v>
      </c>
      <c r="C1436" s="33" t="s">
        <v>451</v>
      </c>
      <c r="D1436" s="115">
        <v>3</v>
      </c>
      <c r="E1436" s="115">
        <v>1984</v>
      </c>
      <c r="F1436" s="115">
        <v>1</v>
      </c>
      <c r="G1436" s="115">
        <v>0</v>
      </c>
      <c r="H1436" s="115">
        <v>0</v>
      </c>
      <c r="I1436" s="116">
        <v>7952</v>
      </c>
      <c r="J1436" s="117"/>
      <c r="K1436" s="1"/>
      <c r="L1436" s="1"/>
      <c r="M1436" s="1"/>
      <c r="N1436" s="1"/>
      <c r="O1436" s="1"/>
      <c r="P1436" s="1"/>
      <c r="Q1436" s="1"/>
      <c r="R1436" s="1"/>
      <c r="S1436" s="1"/>
    </row>
    <row r="1437" spans="1:19" x14ac:dyDescent="0.2">
      <c r="A1437" s="1"/>
      <c r="B1437" s="115">
        <v>1</v>
      </c>
      <c r="C1437" s="33" t="s">
        <v>463</v>
      </c>
      <c r="D1437" s="115">
        <v>2</v>
      </c>
      <c r="E1437" s="115">
        <v>1982</v>
      </c>
      <c r="F1437" s="115">
        <v>1</v>
      </c>
      <c r="G1437" s="115">
        <v>0</v>
      </c>
      <c r="H1437" s="115">
        <v>0</v>
      </c>
      <c r="I1437" s="116">
        <v>82271</v>
      </c>
      <c r="J1437" s="117"/>
      <c r="K1437" s="1"/>
      <c r="L1437" s="1"/>
      <c r="M1437" s="1"/>
      <c r="N1437" s="1"/>
      <c r="O1437" s="1"/>
      <c r="P1437" s="1"/>
      <c r="Q1437" s="1"/>
      <c r="R1437" s="1"/>
      <c r="S1437" s="1"/>
    </row>
    <row r="1438" spans="1:19" x14ac:dyDescent="0.2">
      <c r="A1438" s="1"/>
      <c r="B1438" s="115">
        <v>2</v>
      </c>
      <c r="C1438" s="33" t="s">
        <v>492</v>
      </c>
      <c r="D1438" s="115">
        <v>2</v>
      </c>
      <c r="E1438" s="115">
        <v>1982</v>
      </c>
      <c r="F1438" s="115">
        <v>2</v>
      </c>
      <c r="G1438" s="115">
        <v>0</v>
      </c>
      <c r="H1438" s="115">
        <v>0</v>
      </c>
      <c r="I1438" s="116">
        <v>10714814</v>
      </c>
      <c r="J1438" s="117"/>
      <c r="K1438" s="1"/>
      <c r="L1438" s="1"/>
      <c r="M1438" s="1"/>
      <c r="N1438" s="1"/>
      <c r="O1438" s="1"/>
      <c r="P1438" s="1"/>
      <c r="Q1438" s="1"/>
      <c r="R1438" s="1"/>
      <c r="S1438" s="1"/>
    </row>
    <row r="1439" spans="1:19" x14ac:dyDescent="0.2">
      <c r="A1439" s="1"/>
      <c r="B1439" s="115">
        <v>2</v>
      </c>
      <c r="C1439" s="33" t="s">
        <v>481</v>
      </c>
      <c r="D1439" s="115">
        <v>2</v>
      </c>
      <c r="E1439" s="115">
        <v>1982</v>
      </c>
      <c r="F1439" s="115">
        <v>1</v>
      </c>
      <c r="G1439" s="115">
        <v>0</v>
      </c>
      <c r="H1439" s="115">
        <v>0</v>
      </c>
      <c r="I1439" s="116">
        <v>77460</v>
      </c>
      <c r="J1439" s="117"/>
      <c r="K1439" s="1"/>
      <c r="L1439" s="1"/>
      <c r="M1439" s="1"/>
      <c r="N1439" s="1"/>
      <c r="O1439" s="1"/>
      <c r="P1439" s="1"/>
      <c r="Q1439" s="1"/>
      <c r="R1439" s="1"/>
      <c r="S1439" s="1"/>
    </row>
    <row r="1440" spans="1:19" x14ac:dyDescent="0.2">
      <c r="A1440" s="1"/>
      <c r="B1440" s="115">
        <v>5</v>
      </c>
      <c r="C1440" s="33" t="s">
        <v>451</v>
      </c>
      <c r="D1440" s="115">
        <v>2</v>
      </c>
      <c r="E1440" s="115">
        <v>1982</v>
      </c>
      <c r="F1440" s="115">
        <v>1</v>
      </c>
      <c r="G1440" s="115">
        <v>0</v>
      </c>
      <c r="H1440" s="115">
        <v>12</v>
      </c>
      <c r="I1440" s="116">
        <v>0</v>
      </c>
      <c r="J1440" s="117"/>
      <c r="K1440" s="1"/>
      <c r="L1440" s="1"/>
      <c r="M1440" s="1"/>
      <c r="N1440" s="1"/>
      <c r="O1440" s="1"/>
      <c r="P1440" s="1"/>
      <c r="Q1440" s="1"/>
      <c r="R1440" s="1"/>
      <c r="S1440" s="1"/>
    </row>
    <row r="1441" spans="1:19" x14ac:dyDescent="0.2">
      <c r="A1441" s="1"/>
      <c r="B1441" s="115">
        <v>1</v>
      </c>
      <c r="C1441" s="33" t="s">
        <v>461</v>
      </c>
      <c r="D1441" s="115">
        <v>4</v>
      </c>
      <c r="E1441" s="115">
        <v>1984</v>
      </c>
      <c r="F1441" s="115">
        <v>1</v>
      </c>
      <c r="G1441" s="115">
        <v>0</v>
      </c>
      <c r="H1441" s="115">
        <v>0</v>
      </c>
      <c r="I1441" s="116">
        <v>1593</v>
      </c>
      <c r="J1441" s="117"/>
      <c r="K1441" s="1"/>
      <c r="L1441" s="1"/>
      <c r="M1441" s="1"/>
      <c r="N1441" s="1"/>
      <c r="O1441" s="1"/>
      <c r="P1441" s="1"/>
      <c r="Q1441" s="1"/>
      <c r="R1441" s="1"/>
      <c r="S1441" s="1"/>
    </row>
    <row r="1442" spans="1:19" x14ac:dyDescent="0.2">
      <c r="A1442" s="1"/>
      <c r="B1442" s="115">
        <v>1</v>
      </c>
      <c r="C1442" s="33" t="s">
        <v>447</v>
      </c>
      <c r="D1442" s="115">
        <v>4</v>
      </c>
      <c r="E1442" s="115">
        <v>1984</v>
      </c>
      <c r="F1442" s="115">
        <v>2</v>
      </c>
      <c r="G1442" s="115">
        <v>0</v>
      </c>
      <c r="H1442" s="115">
        <v>0</v>
      </c>
      <c r="I1442" s="116">
        <v>1389</v>
      </c>
      <c r="J1442" s="117"/>
      <c r="K1442" s="1"/>
      <c r="L1442" s="1"/>
      <c r="M1442" s="1"/>
      <c r="N1442" s="1"/>
      <c r="O1442" s="1"/>
      <c r="P1442" s="1"/>
      <c r="Q1442" s="1"/>
      <c r="R1442" s="1"/>
      <c r="S1442" s="1"/>
    </row>
    <row r="1443" spans="1:19" x14ac:dyDescent="0.2">
      <c r="A1443" s="1"/>
      <c r="B1443" s="115">
        <v>1</v>
      </c>
      <c r="C1443" s="33" t="s">
        <v>461</v>
      </c>
      <c r="D1443" s="115">
        <v>1</v>
      </c>
      <c r="E1443" s="115">
        <v>1989</v>
      </c>
      <c r="F1443" s="115">
        <v>1</v>
      </c>
      <c r="G1443" s="115">
        <v>0</v>
      </c>
      <c r="H1443" s="115">
        <v>0</v>
      </c>
      <c r="I1443" s="116">
        <v>830</v>
      </c>
      <c r="J1443" s="117"/>
      <c r="K1443" s="1"/>
      <c r="L1443" s="1"/>
      <c r="M1443" s="1"/>
      <c r="N1443" s="1"/>
      <c r="O1443" s="1"/>
      <c r="P1443" s="1"/>
      <c r="Q1443" s="1"/>
      <c r="R1443" s="1"/>
      <c r="S1443" s="1"/>
    </row>
    <row r="1444" spans="1:19" x14ac:dyDescent="0.2">
      <c r="A1444" s="1"/>
      <c r="B1444" s="115">
        <v>2</v>
      </c>
      <c r="C1444" s="33" t="s">
        <v>461</v>
      </c>
      <c r="D1444" s="115">
        <v>1</v>
      </c>
      <c r="E1444" s="115">
        <v>1989</v>
      </c>
      <c r="F1444" s="115">
        <v>1</v>
      </c>
      <c r="G1444" s="115">
        <v>0</v>
      </c>
      <c r="H1444" s="115">
        <v>0</v>
      </c>
      <c r="I1444" s="116">
        <v>779</v>
      </c>
      <c r="J1444" s="117"/>
      <c r="K1444" s="1"/>
      <c r="L1444" s="1"/>
      <c r="M1444" s="1"/>
      <c r="N1444" s="1"/>
      <c r="O1444" s="1"/>
      <c r="P1444" s="1"/>
      <c r="Q1444" s="1"/>
      <c r="R1444" s="1"/>
      <c r="S1444" s="1"/>
    </row>
    <row r="1445" spans="1:19" x14ac:dyDescent="0.2">
      <c r="A1445" s="1"/>
      <c r="B1445" s="115">
        <v>1</v>
      </c>
      <c r="C1445" s="33" t="s">
        <v>447</v>
      </c>
      <c r="D1445" s="115">
        <v>1</v>
      </c>
      <c r="E1445" s="115">
        <v>1989</v>
      </c>
      <c r="F1445" s="115">
        <v>1</v>
      </c>
      <c r="G1445" s="115">
        <v>0</v>
      </c>
      <c r="H1445" s="115">
        <v>0</v>
      </c>
      <c r="I1445" s="116">
        <v>65</v>
      </c>
      <c r="J1445" s="117"/>
      <c r="K1445" s="1"/>
      <c r="L1445" s="1"/>
      <c r="M1445" s="1"/>
      <c r="N1445" s="1"/>
      <c r="O1445" s="1"/>
      <c r="P1445" s="1"/>
      <c r="Q1445" s="1"/>
      <c r="R1445" s="1"/>
      <c r="S1445" s="1"/>
    </row>
    <row r="1446" spans="1:19" x14ac:dyDescent="0.2">
      <c r="A1446" s="1"/>
      <c r="B1446" s="115">
        <v>6</v>
      </c>
      <c r="C1446" s="33" t="s">
        <v>449</v>
      </c>
      <c r="D1446" s="115">
        <v>1</v>
      </c>
      <c r="E1446" s="115">
        <v>1989</v>
      </c>
      <c r="F1446" s="115">
        <v>1</v>
      </c>
      <c r="G1446" s="115">
        <v>0</v>
      </c>
      <c r="H1446" s="115">
        <v>0</v>
      </c>
      <c r="I1446" s="116">
        <v>144237</v>
      </c>
      <c r="J1446" s="117"/>
      <c r="K1446" s="1"/>
      <c r="L1446" s="1"/>
      <c r="M1446" s="1"/>
      <c r="N1446" s="1"/>
      <c r="O1446" s="1"/>
      <c r="P1446" s="1"/>
      <c r="Q1446" s="1"/>
      <c r="R1446" s="1"/>
      <c r="S1446" s="1"/>
    </row>
    <row r="1447" spans="1:19" x14ac:dyDescent="0.2">
      <c r="A1447" s="1"/>
      <c r="B1447" s="115">
        <v>2</v>
      </c>
      <c r="C1447" s="33" t="s">
        <v>449</v>
      </c>
      <c r="D1447" s="115">
        <v>1</v>
      </c>
      <c r="E1447" s="115">
        <v>1989</v>
      </c>
      <c r="F1447" s="115">
        <v>1</v>
      </c>
      <c r="G1447" s="115">
        <v>0</v>
      </c>
      <c r="H1447" s="115">
        <v>0</v>
      </c>
      <c r="I1447" s="116">
        <v>165177</v>
      </c>
      <c r="J1447" s="117"/>
      <c r="K1447" s="1"/>
      <c r="L1447" s="1"/>
      <c r="M1447" s="1"/>
      <c r="N1447" s="1"/>
      <c r="O1447" s="1"/>
      <c r="P1447" s="1"/>
      <c r="Q1447" s="1"/>
      <c r="R1447" s="1"/>
      <c r="S1447" s="1"/>
    </row>
    <row r="1448" spans="1:19" x14ac:dyDescent="0.2">
      <c r="A1448" s="1"/>
      <c r="B1448" s="115">
        <v>4</v>
      </c>
      <c r="C1448" s="33" t="s">
        <v>449</v>
      </c>
      <c r="D1448" s="115">
        <v>1</v>
      </c>
      <c r="E1448" s="115">
        <v>1989</v>
      </c>
      <c r="F1448" s="115">
        <v>1</v>
      </c>
      <c r="G1448" s="115">
        <v>0</v>
      </c>
      <c r="H1448" s="115">
        <v>0</v>
      </c>
      <c r="I1448" s="116">
        <v>148136</v>
      </c>
      <c r="J1448" s="117"/>
      <c r="K1448" s="1"/>
      <c r="L1448" s="1"/>
      <c r="M1448" s="1"/>
      <c r="N1448" s="1"/>
      <c r="O1448" s="1"/>
      <c r="P1448" s="1"/>
      <c r="Q1448" s="1"/>
      <c r="R1448" s="1"/>
      <c r="S1448" s="1"/>
    </row>
    <row r="1449" spans="1:19" x14ac:dyDescent="0.2">
      <c r="A1449" s="1"/>
      <c r="B1449" s="115">
        <v>3</v>
      </c>
      <c r="C1449" s="33" t="s">
        <v>449</v>
      </c>
      <c r="D1449" s="115">
        <v>1</v>
      </c>
      <c r="E1449" s="115">
        <v>1989</v>
      </c>
      <c r="F1449" s="115">
        <v>1</v>
      </c>
      <c r="G1449" s="115">
        <v>0</v>
      </c>
      <c r="H1449" s="115">
        <v>0</v>
      </c>
      <c r="I1449" s="116">
        <v>161214</v>
      </c>
      <c r="J1449" s="117"/>
      <c r="K1449" s="1"/>
      <c r="L1449" s="1"/>
      <c r="M1449" s="1"/>
      <c r="N1449" s="1"/>
      <c r="O1449" s="1"/>
      <c r="P1449" s="1"/>
      <c r="Q1449" s="1"/>
      <c r="R1449" s="1"/>
      <c r="S1449" s="1"/>
    </row>
    <row r="1450" spans="1:19" x14ac:dyDescent="0.2">
      <c r="A1450" s="1"/>
      <c r="B1450" s="115">
        <v>5</v>
      </c>
      <c r="C1450" s="33" t="s">
        <v>449</v>
      </c>
      <c r="D1450" s="115">
        <v>1</v>
      </c>
      <c r="E1450" s="115">
        <v>1989</v>
      </c>
      <c r="F1450" s="115">
        <v>1</v>
      </c>
      <c r="G1450" s="115">
        <v>0</v>
      </c>
      <c r="H1450" s="115">
        <v>0</v>
      </c>
      <c r="I1450" s="116">
        <v>155888</v>
      </c>
      <c r="J1450" s="117"/>
      <c r="K1450" s="1"/>
      <c r="L1450" s="1"/>
      <c r="M1450" s="1"/>
      <c r="N1450" s="1"/>
      <c r="O1450" s="1"/>
      <c r="P1450" s="1"/>
      <c r="Q1450" s="1"/>
      <c r="R1450" s="1"/>
      <c r="S1450" s="1"/>
    </row>
    <row r="1451" spans="1:19" x14ac:dyDescent="0.2">
      <c r="A1451" s="1"/>
      <c r="B1451" s="115">
        <v>3</v>
      </c>
      <c r="C1451" s="33" t="s">
        <v>449</v>
      </c>
      <c r="D1451" s="115">
        <v>1</v>
      </c>
      <c r="E1451" s="115">
        <v>1989</v>
      </c>
      <c r="F1451" s="115">
        <v>1</v>
      </c>
      <c r="G1451" s="115">
        <v>0</v>
      </c>
      <c r="H1451" s="115">
        <v>0</v>
      </c>
      <c r="I1451" s="116">
        <v>8588</v>
      </c>
      <c r="J1451" s="117"/>
      <c r="K1451" s="1"/>
      <c r="L1451" s="1"/>
      <c r="M1451" s="1"/>
      <c r="N1451" s="1"/>
      <c r="O1451" s="1"/>
      <c r="P1451" s="1"/>
      <c r="Q1451" s="1"/>
      <c r="R1451" s="1"/>
      <c r="S1451" s="1"/>
    </row>
    <row r="1452" spans="1:19" x14ac:dyDescent="0.2">
      <c r="A1452" s="1"/>
      <c r="B1452" s="115">
        <v>5</v>
      </c>
      <c r="C1452" s="33" t="s">
        <v>449</v>
      </c>
      <c r="D1452" s="115">
        <v>1</v>
      </c>
      <c r="E1452" s="115">
        <v>1989</v>
      </c>
      <c r="F1452" s="115">
        <v>1</v>
      </c>
      <c r="G1452" s="115">
        <v>0</v>
      </c>
      <c r="H1452" s="115">
        <v>0</v>
      </c>
      <c r="I1452" s="116">
        <v>79545</v>
      </c>
      <c r="J1452" s="117"/>
      <c r="K1452" s="1"/>
      <c r="L1452" s="1"/>
      <c r="M1452" s="1"/>
      <c r="N1452" s="1"/>
      <c r="O1452" s="1"/>
      <c r="P1452" s="1"/>
      <c r="Q1452" s="1"/>
      <c r="R1452" s="1"/>
      <c r="S1452" s="1"/>
    </row>
    <row r="1453" spans="1:19" x14ac:dyDescent="0.2">
      <c r="A1453" s="1"/>
      <c r="B1453" s="115">
        <v>2</v>
      </c>
      <c r="C1453" s="33" t="s">
        <v>449</v>
      </c>
      <c r="D1453" s="115">
        <v>1</v>
      </c>
      <c r="E1453" s="115">
        <v>1989</v>
      </c>
      <c r="F1453" s="115">
        <v>1</v>
      </c>
      <c r="G1453" s="115">
        <v>0</v>
      </c>
      <c r="H1453" s="115">
        <v>0</v>
      </c>
      <c r="I1453" s="116">
        <v>815</v>
      </c>
      <c r="J1453" s="117"/>
      <c r="K1453" s="1"/>
      <c r="L1453" s="1"/>
      <c r="M1453" s="1"/>
      <c r="N1453" s="1"/>
      <c r="O1453" s="1"/>
      <c r="P1453" s="1"/>
      <c r="Q1453" s="1"/>
      <c r="R1453" s="1"/>
      <c r="S1453" s="1"/>
    </row>
    <row r="1454" spans="1:19" x14ac:dyDescent="0.2">
      <c r="A1454" s="1"/>
      <c r="B1454" s="115">
        <v>2</v>
      </c>
      <c r="C1454" s="33" t="s">
        <v>449</v>
      </c>
      <c r="D1454" s="115">
        <v>1</v>
      </c>
      <c r="E1454" s="115">
        <v>1989</v>
      </c>
      <c r="F1454" s="115">
        <v>1</v>
      </c>
      <c r="G1454" s="115">
        <v>0</v>
      </c>
      <c r="H1454" s="115">
        <v>0</v>
      </c>
      <c r="I1454" s="116">
        <v>8054</v>
      </c>
      <c r="J1454" s="117"/>
      <c r="K1454" s="1"/>
      <c r="L1454" s="1"/>
      <c r="M1454" s="1"/>
      <c r="N1454" s="1"/>
      <c r="O1454" s="1"/>
      <c r="P1454" s="1"/>
      <c r="Q1454" s="1"/>
      <c r="R1454" s="1"/>
      <c r="S1454" s="1"/>
    </row>
    <row r="1455" spans="1:19" x14ac:dyDescent="0.2">
      <c r="A1455" s="1"/>
      <c r="B1455" s="115">
        <v>2</v>
      </c>
      <c r="C1455" s="33" t="s">
        <v>447</v>
      </c>
      <c r="D1455" s="115">
        <v>1</v>
      </c>
      <c r="E1455" s="115">
        <v>1989</v>
      </c>
      <c r="F1455" s="115">
        <v>1</v>
      </c>
      <c r="G1455" s="115">
        <v>0</v>
      </c>
      <c r="H1455" s="115">
        <v>0</v>
      </c>
      <c r="I1455" s="116">
        <v>8221</v>
      </c>
      <c r="J1455" s="117"/>
      <c r="K1455" s="1"/>
      <c r="L1455" s="1"/>
      <c r="M1455" s="1"/>
      <c r="N1455" s="1"/>
      <c r="O1455" s="1"/>
      <c r="P1455" s="1"/>
      <c r="Q1455" s="1"/>
      <c r="R1455" s="1"/>
      <c r="S1455" s="1"/>
    </row>
    <row r="1456" spans="1:19" x14ac:dyDescent="0.2">
      <c r="A1456" s="1"/>
      <c r="B1456" s="115">
        <v>4</v>
      </c>
      <c r="C1456" s="33" t="s">
        <v>461</v>
      </c>
      <c r="D1456" s="115">
        <v>1</v>
      </c>
      <c r="E1456" s="115">
        <v>1989</v>
      </c>
      <c r="F1456" s="115">
        <v>1</v>
      </c>
      <c r="G1456" s="115">
        <v>0</v>
      </c>
      <c r="H1456" s="115">
        <v>0</v>
      </c>
      <c r="I1456" s="116">
        <v>869</v>
      </c>
      <c r="J1456" s="117"/>
      <c r="K1456" s="1"/>
      <c r="L1456" s="1"/>
      <c r="M1456" s="1"/>
      <c r="N1456" s="1"/>
      <c r="O1456" s="1"/>
      <c r="P1456" s="1"/>
      <c r="Q1456" s="1"/>
      <c r="R1456" s="1"/>
      <c r="S1456" s="1"/>
    </row>
    <row r="1457" spans="1:19" x14ac:dyDescent="0.2">
      <c r="A1457" s="1"/>
      <c r="B1457" s="115">
        <v>2</v>
      </c>
      <c r="C1457" s="33" t="s">
        <v>461</v>
      </c>
      <c r="D1457" s="115">
        <v>2</v>
      </c>
      <c r="E1457" s="115">
        <v>1989</v>
      </c>
      <c r="F1457" s="115">
        <v>1</v>
      </c>
      <c r="G1457" s="115">
        <v>0</v>
      </c>
      <c r="H1457" s="115">
        <v>0</v>
      </c>
      <c r="I1457" s="116">
        <v>77286</v>
      </c>
      <c r="J1457" s="117"/>
      <c r="K1457" s="1"/>
      <c r="L1457" s="1"/>
      <c r="M1457" s="1"/>
      <c r="N1457" s="1"/>
      <c r="O1457" s="1"/>
      <c r="P1457" s="1"/>
      <c r="Q1457" s="1"/>
      <c r="R1457" s="1"/>
      <c r="S1457" s="1"/>
    </row>
    <row r="1458" spans="1:19" x14ac:dyDescent="0.2">
      <c r="A1458" s="1"/>
      <c r="B1458" s="115">
        <v>1</v>
      </c>
      <c r="C1458" s="33" t="s">
        <v>465</v>
      </c>
      <c r="D1458" s="115">
        <v>2</v>
      </c>
      <c r="E1458" s="115">
        <v>1989</v>
      </c>
      <c r="F1458" s="115">
        <v>1</v>
      </c>
      <c r="G1458" s="115">
        <v>0</v>
      </c>
      <c r="H1458" s="115">
        <v>0</v>
      </c>
      <c r="I1458" s="116">
        <v>8241</v>
      </c>
      <c r="J1458" s="117"/>
      <c r="K1458" s="1"/>
      <c r="L1458" s="1"/>
      <c r="M1458" s="1"/>
      <c r="N1458" s="1"/>
      <c r="O1458" s="1"/>
      <c r="P1458" s="1"/>
      <c r="Q1458" s="1"/>
      <c r="R1458" s="1"/>
      <c r="S1458" s="1"/>
    </row>
    <row r="1459" spans="1:19" x14ac:dyDescent="0.2">
      <c r="A1459" s="1"/>
      <c r="B1459" s="115">
        <v>4</v>
      </c>
      <c r="C1459" s="33" t="s">
        <v>449</v>
      </c>
      <c r="D1459" s="115">
        <v>2</v>
      </c>
      <c r="E1459" s="115">
        <v>1989</v>
      </c>
      <c r="F1459" s="115">
        <v>1</v>
      </c>
      <c r="G1459" s="115">
        <v>0</v>
      </c>
      <c r="H1459" s="115">
        <v>0</v>
      </c>
      <c r="I1459" s="116">
        <v>8488</v>
      </c>
      <c r="J1459" s="117"/>
      <c r="K1459" s="1"/>
      <c r="L1459" s="1"/>
      <c r="M1459" s="1"/>
      <c r="N1459" s="1"/>
      <c r="O1459" s="1"/>
      <c r="P1459" s="1"/>
      <c r="Q1459" s="1"/>
      <c r="R1459" s="1"/>
      <c r="S1459" s="1"/>
    </row>
    <row r="1460" spans="1:19" x14ac:dyDescent="0.2">
      <c r="A1460" s="1"/>
      <c r="B1460" s="115">
        <v>5</v>
      </c>
      <c r="C1460" s="33" t="s">
        <v>449</v>
      </c>
      <c r="D1460" s="115">
        <v>2</v>
      </c>
      <c r="E1460" s="115">
        <v>1989</v>
      </c>
      <c r="F1460" s="115">
        <v>1</v>
      </c>
      <c r="G1460" s="115">
        <v>0</v>
      </c>
      <c r="H1460" s="115">
        <v>0</v>
      </c>
      <c r="I1460" s="116">
        <v>8570</v>
      </c>
      <c r="J1460" s="117"/>
      <c r="K1460" s="1"/>
      <c r="L1460" s="1"/>
      <c r="M1460" s="1"/>
      <c r="N1460" s="1"/>
      <c r="O1460" s="1"/>
      <c r="P1460" s="1"/>
      <c r="Q1460" s="1"/>
      <c r="R1460" s="1"/>
      <c r="S1460" s="1"/>
    </row>
    <row r="1461" spans="1:19" x14ac:dyDescent="0.2">
      <c r="A1461" s="1"/>
      <c r="B1461" s="115">
        <v>2</v>
      </c>
      <c r="C1461" s="33" t="s">
        <v>461</v>
      </c>
      <c r="D1461" s="115">
        <v>2</v>
      </c>
      <c r="E1461" s="115">
        <v>1989</v>
      </c>
      <c r="F1461" s="115">
        <v>1</v>
      </c>
      <c r="G1461" s="115">
        <v>0</v>
      </c>
      <c r="H1461" s="115">
        <v>0</v>
      </c>
      <c r="I1461" s="116">
        <v>84213</v>
      </c>
      <c r="J1461" s="117"/>
      <c r="K1461" s="1"/>
      <c r="L1461" s="1"/>
      <c r="M1461" s="1"/>
      <c r="N1461" s="1"/>
      <c r="O1461" s="1"/>
      <c r="P1461" s="1"/>
      <c r="Q1461" s="1"/>
      <c r="R1461" s="1"/>
      <c r="S1461" s="1"/>
    </row>
    <row r="1462" spans="1:19" x14ac:dyDescent="0.2">
      <c r="A1462" s="1"/>
      <c r="B1462" s="115">
        <v>1</v>
      </c>
      <c r="C1462" s="33" t="s">
        <v>449</v>
      </c>
      <c r="D1462" s="115">
        <v>2</v>
      </c>
      <c r="E1462" s="115">
        <v>1989</v>
      </c>
      <c r="F1462" s="115">
        <v>1</v>
      </c>
      <c r="G1462" s="115">
        <v>0</v>
      </c>
      <c r="H1462" s="115">
        <v>0</v>
      </c>
      <c r="I1462" s="116">
        <v>75606</v>
      </c>
      <c r="J1462" s="117"/>
      <c r="K1462" s="1"/>
      <c r="L1462" s="1"/>
      <c r="M1462" s="1"/>
      <c r="N1462" s="1"/>
      <c r="O1462" s="1"/>
      <c r="P1462" s="1"/>
      <c r="Q1462" s="1"/>
      <c r="R1462" s="1"/>
      <c r="S1462" s="1"/>
    </row>
    <row r="1463" spans="1:19" x14ac:dyDescent="0.2">
      <c r="A1463" s="1"/>
      <c r="B1463" s="115">
        <v>1</v>
      </c>
      <c r="C1463" s="33" t="s">
        <v>449</v>
      </c>
      <c r="D1463" s="115">
        <v>2</v>
      </c>
      <c r="E1463" s="115">
        <v>1989</v>
      </c>
      <c r="F1463" s="115">
        <v>1</v>
      </c>
      <c r="G1463" s="115">
        <v>0</v>
      </c>
      <c r="H1463" s="115">
        <v>0</v>
      </c>
      <c r="I1463" s="116">
        <v>8194</v>
      </c>
      <c r="J1463" s="117"/>
      <c r="K1463" s="1"/>
      <c r="L1463" s="1"/>
      <c r="M1463" s="1"/>
      <c r="N1463" s="1"/>
      <c r="O1463" s="1"/>
      <c r="P1463" s="1"/>
      <c r="Q1463" s="1"/>
      <c r="R1463" s="1"/>
      <c r="S1463" s="1"/>
    </row>
    <row r="1464" spans="1:19" x14ac:dyDescent="0.2">
      <c r="A1464" s="1"/>
      <c r="B1464" s="115">
        <v>6</v>
      </c>
      <c r="C1464" s="33" t="s">
        <v>449</v>
      </c>
      <c r="D1464" s="115">
        <v>2</v>
      </c>
      <c r="E1464" s="115">
        <v>1989</v>
      </c>
      <c r="F1464" s="115">
        <v>1</v>
      </c>
      <c r="G1464" s="115">
        <v>0</v>
      </c>
      <c r="H1464" s="115">
        <v>25</v>
      </c>
      <c r="I1464" s="116">
        <v>82802</v>
      </c>
      <c r="J1464" s="117"/>
      <c r="K1464" s="1"/>
      <c r="L1464" s="1"/>
      <c r="M1464" s="1"/>
      <c r="N1464" s="1"/>
      <c r="O1464" s="1"/>
      <c r="P1464" s="1"/>
      <c r="Q1464" s="1"/>
      <c r="R1464" s="1"/>
      <c r="S1464" s="1"/>
    </row>
    <row r="1465" spans="1:19" x14ac:dyDescent="0.2">
      <c r="A1465" s="1"/>
      <c r="B1465" s="115">
        <v>3</v>
      </c>
      <c r="C1465" s="33" t="s">
        <v>449</v>
      </c>
      <c r="D1465" s="115">
        <v>2</v>
      </c>
      <c r="E1465" s="115">
        <v>1989</v>
      </c>
      <c r="F1465" s="115">
        <v>1</v>
      </c>
      <c r="G1465" s="115">
        <v>0</v>
      </c>
      <c r="H1465" s="115">
        <v>0</v>
      </c>
      <c r="I1465" s="116">
        <v>7661</v>
      </c>
      <c r="J1465" s="117"/>
      <c r="K1465" s="1"/>
      <c r="L1465" s="1"/>
      <c r="M1465" s="1"/>
      <c r="N1465" s="1"/>
      <c r="O1465" s="1"/>
      <c r="P1465" s="1"/>
      <c r="Q1465" s="1"/>
      <c r="R1465" s="1"/>
      <c r="S1465" s="1"/>
    </row>
    <row r="1466" spans="1:19" x14ac:dyDescent="0.2">
      <c r="A1466" s="1"/>
      <c r="B1466" s="115">
        <v>3</v>
      </c>
      <c r="C1466" s="33" t="s">
        <v>449</v>
      </c>
      <c r="D1466" s="115">
        <v>2</v>
      </c>
      <c r="E1466" s="115">
        <v>1989</v>
      </c>
      <c r="F1466" s="115">
        <v>1</v>
      </c>
      <c r="G1466" s="115">
        <v>0</v>
      </c>
      <c r="H1466" s="115">
        <v>0</v>
      </c>
      <c r="I1466" s="116">
        <v>78752</v>
      </c>
      <c r="J1466" s="117"/>
      <c r="K1466" s="1"/>
      <c r="L1466" s="1"/>
      <c r="M1466" s="1"/>
      <c r="N1466" s="1"/>
      <c r="O1466" s="1"/>
      <c r="P1466" s="1"/>
      <c r="Q1466" s="1"/>
      <c r="R1466" s="1"/>
      <c r="S1466" s="1"/>
    </row>
    <row r="1467" spans="1:19" x14ac:dyDescent="0.2">
      <c r="A1467" s="1"/>
      <c r="B1467" s="115">
        <v>3</v>
      </c>
      <c r="C1467" s="33" t="s">
        <v>449</v>
      </c>
      <c r="D1467" s="115">
        <v>2</v>
      </c>
      <c r="E1467" s="115">
        <v>1989</v>
      </c>
      <c r="F1467" s="115">
        <v>1</v>
      </c>
      <c r="G1467" s="115">
        <v>0</v>
      </c>
      <c r="H1467" s="115">
        <v>0</v>
      </c>
      <c r="I1467" s="116">
        <v>82208</v>
      </c>
      <c r="J1467" s="117"/>
      <c r="K1467" s="1"/>
      <c r="L1467" s="1"/>
      <c r="M1467" s="1"/>
      <c r="N1467" s="1"/>
      <c r="O1467" s="1"/>
      <c r="P1467" s="1"/>
      <c r="Q1467" s="1"/>
      <c r="R1467" s="1"/>
      <c r="S1467" s="1"/>
    </row>
    <row r="1468" spans="1:19" x14ac:dyDescent="0.2">
      <c r="A1468" s="1"/>
      <c r="B1468" s="115">
        <v>2</v>
      </c>
      <c r="C1468" s="33" t="s">
        <v>449</v>
      </c>
      <c r="D1468" s="115">
        <v>2</v>
      </c>
      <c r="E1468" s="115">
        <v>1989</v>
      </c>
      <c r="F1468" s="115">
        <v>1</v>
      </c>
      <c r="G1468" s="115">
        <v>0</v>
      </c>
      <c r="H1468" s="115">
        <v>0</v>
      </c>
      <c r="I1468" s="116">
        <v>8622</v>
      </c>
      <c r="J1468" s="117"/>
      <c r="K1468" s="1"/>
      <c r="L1468" s="1"/>
      <c r="M1468" s="1"/>
      <c r="N1468" s="1"/>
      <c r="O1468" s="1"/>
      <c r="P1468" s="1"/>
      <c r="Q1468" s="1"/>
      <c r="R1468" s="1"/>
      <c r="S1468" s="1"/>
    </row>
    <row r="1469" spans="1:19" x14ac:dyDescent="0.2">
      <c r="A1469" s="1"/>
      <c r="B1469" s="115">
        <v>2</v>
      </c>
      <c r="C1469" s="33" t="s">
        <v>449</v>
      </c>
      <c r="D1469" s="115">
        <v>2</v>
      </c>
      <c r="E1469" s="115">
        <v>1989</v>
      </c>
      <c r="F1469" s="115">
        <v>1</v>
      </c>
      <c r="G1469" s="115">
        <v>0</v>
      </c>
      <c r="H1469" s="115">
        <v>45</v>
      </c>
      <c r="I1469" s="116">
        <v>75233</v>
      </c>
      <c r="J1469" s="117"/>
      <c r="K1469" s="1"/>
      <c r="L1469" s="1"/>
      <c r="M1469" s="1"/>
      <c r="N1469" s="1"/>
      <c r="O1469" s="1"/>
      <c r="P1469" s="1"/>
      <c r="Q1469" s="1"/>
      <c r="R1469" s="1"/>
      <c r="S1469" s="1"/>
    </row>
    <row r="1470" spans="1:19" x14ac:dyDescent="0.2">
      <c r="A1470" s="1"/>
      <c r="B1470" s="115">
        <v>4</v>
      </c>
      <c r="C1470" s="33" t="s">
        <v>449</v>
      </c>
      <c r="D1470" s="115">
        <v>2</v>
      </c>
      <c r="E1470" s="115">
        <v>1989</v>
      </c>
      <c r="F1470" s="115">
        <v>1</v>
      </c>
      <c r="G1470" s="115">
        <v>0</v>
      </c>
      <c r="H1470" s="115">
        <v>0</v>
      </c>
      <c r="I1470" s="116">
        <v>84483</v>
      </c>
      <c r="J1470" s="117"/>
      <c r="K1470" s="1"/>
      <c r="L1470" s="1"/>
      <c r="M1470" s="1"/>
      <c r="N1470" s="1"/>
      <c r="O1470" s="1"/>
      <c r="P1470" s="1"/>
      <c r="Q1470" s="1"/>
      <c r="R1470" s="1"/>
      <c r="S1470" s="1"/>
    </row>
    <row r="1471" spans="1:19" x14ac:dyDescent="0.2">
      <c r="A1471" s="1"/>
      <c r="B1471" s="115">
        <v>1</v>
      </c>
      <c r="C1471" s="33" t="s">
        <v>449</v>
      </c>
      <c r="D1471" s="115">
        <v>2</v>
      </c>
      <c r="E1471" s="115">
        <v>1989</v>
      </c>
      <c r="F1471" s="115">
        <v>1</v>
      </c>
      <c r="G1471" s="115">
        <v>0</v>
      </c>
      <c r="H1471" s="115">
        <v>0</v>
      </c>
      <c r="I1471" s="116">
        <v>83769</v>
      </c>
      <c r="J1471" s="117"/>
      <c r="K1471" s="1"/>
      <c r="L1471" s="1"/>
      <c r="M1471" s="1"/>
      <c r="N1471" s="1"/>
      <c r="O1471" s="1"/>
      <c r="P1471" s="1"/>
      <c r="Q1471" s="1"/>
      <c r="R1471" s="1"/>
      <c r="S1471" s="1"/>
    </row>
    <row r="1472" spans="1:19" x14ac:dyDescent="0.2">
      <c r="A1472" s="1"/>
      <c r="B1472" s="115">
        <v>2</v>
      </c>
      <c r="C1472" s="33" t="s">
        <v>449</v>
      </c>
      <c r="D1472" s="115">
        <v>2</v>
      </c>
      <c r="E1472" s="115">
        <v>1989</v>
      </c>
      <c r="F1472" s="115">
        <v>1</v>
      </c>
      <c r="G1472" s="115">
        <v>0</v>
      </c>
      <c r="H1472" s="115">
        <v>0</v>
      </c>
      <c r="I1472" s="116">
        <v>86456</v>
      </c>
      <c r="J1472" s="117"/>
      <c r="K1472" s="1"/>
      <c r="L1472" s="1"/>
      <c r="M1472" s="1"/>
      <c r="N1472" s="1"/>
      <c r="O1472" s="1"/>
      <c r="P1472" s="1"/>
      <c r="Q1472" s="1"/>
      <c r="R1472" s="1"/>
      <c r="S1472" s="1"/>
    </row>
    <row r="1473" spans="1:19" x14ac:dyDescent="0.2">
      <c r="A1473" s="1"/>
      <c r="B1473" s="115">
        <v>1</v>
      </c>
      <c r="C1473" s="33" t="s">
        <v>465</v>
      </c>
      <c r="D1473" s="115">
        <v>2</v>
      </c>
      <c r="E1473" s="115">
        <v>1989</v>
      </c>
      <c r="F1473" s="115">
        <v>1</v>
      </c>
      <c r="G1473" s="115">
        <v>0</v>
      </c>
      <c r="H1473" s="115">
        <v>0</v>
      </c>
      <c r="I1473" s="116">
        <v>72649</v>
      </c>
      <c r="J1473" s="117"/>
      <c r="K1473" s="1"/>
      <c r="L1473" s="1"/>
      <c r="M1473" s="1"/>
      <c r="N1473" s="1"/>
      <c r="O1473" s="1"/>
      <c r="P1473" s="1"/>
      <c r="Q1473" s="1"/>
      <c r="R1473" s="1"/>
      <c r="S1473" s="1"/>
    </row>
    <row r="1474" spans="1:19" x14ac:dyDescent="0.2">
      <c r="A1474" s="1"/>
      <c r="B1474" s="115">
        <v>1</v>
      </c>
      <c r="C1474" s="33" t="s">
        <v>449</v>
      </c>
      <c r="D1474" s="115">
        <v>2</v>
      </c>
      <c r="E1474" s="115">
        <v>1989</v>
      </c>
      <c r="F1474" s="115">
        <v>1</v>
      </c>
      <c r="G1474" s="115">
        <v>0</v>
      </c>
      <c r="H1474" s="115">
        <v>0</v>
      </c>
      <c r="I1474" s="116">
        <v>80861</v>
      </c>
      <c r="J1474" s="117"/>
      <c r="K1474" s="1"/>
      <c r="L1474" s="1"/>
      <c r="M1474" s="1"/>
      <c r="N1474" s="1"/>
      <c r="O1474" s="1"/>
      <c r="P1474" s="1"/>
      <c r="Q1474" s="1"/>
      <c r="R1474" s="1"/>
      <c r="S1474" s="1"/>
    </row>
    <row r="1475" spans="1:19" x14ac:dyDescent="0.2">
      <c r="A1475" s="1"/>
      <c r="B1475" s="115">
        <v>1</v>
      </c>
      <c r="C1475" s="33" t="s">
        <v>449</v>
      </c>
      <c r="D1475" s="115">
        <v>2</v>
      </c>
      <c r="E1475" s="115">
        <v>1989</v>
      </c>
      <c r="F1475" s="115">
        <v>1</v>
      </c>
      <c r="G1475" s="115">
        <v>0</v>
      </c>
      <c r="H1475" s="115">
        <v>0</v>
      </c>
      <c r="I1475" s="116">
        <v>7615</v>
      </c>
      <c r="J1475" s="117"/>
      <c r="K1475" s="1"/>
      <c r="L1475" s="1"/>
      <c r="M1475" s="1"/>
      <c r="N1475" s="1"/>
      <c r="O1475" s="1"/>
      <c r="P1475" s="1"/>
      <c r="Q1475" s="1"/>
      <c r="R1475" s="1"/>
      <c r="S1475" s="1"/>
    </row>
    <row r="1476" spans="1:19" x14ac:dyDescent="0.2">
      <c r="A1476" s="1"/>
      <c r="B1476" s="115">
        <v>4</v>
      </c>
      <c r="C1476" s="33" t="s">
        <v>449</v>
      </c>
      <c r="D1476" s="115">
        <v>2</v>
      </c>
      <c r="E1476" s="115">
        <v>1989</v>
      </c>
      <c r="F1476" s="115">
        <v>1</v>
      </c>
      <c r="G1476" s="115">
        <v>0</v>
      </c>
      <c r="H1476" s="115">
        <v>0</v>
      </c>
      <c r="I1476" s="116">
        <v>72102</v>
      </c>
      <c r="J1476" s="117"/>
      <c r="K1476" s="1"/>
      <c r="L1476" s="1"/>
      <c r="M1476" s="1"/>
      <c r="N1476" s="1"/>
      <c r="O1476" s="1"/>
      <c r="P1476" s="1"/>
      <c r="Q1476" s="1"/>
      <c r="R1476" s="1"/>
      <c r="S1476" s="1"/>
    </row>
    <row r="1477" spans="1:19" x14ac:dyDescent="0.2">
      <c r="A1477" s="1"/>
      <c r="B1477" s="115">
        <v>1</v>
      </c>
      <c r="C1477" s="33" t="s">
        <v>449</v>
      </c>
      <c r="D1477" s="115">
        <v>2</v>
      </c>
      <c r="E1477" s="115">
        <v>1989</v>
      </c>
      <c r="F1477" s="115">
        <v>1</v>
      </c>
      <c r="G1477" s="115">
        <v>0</v>
      </c>
      <c r="H1477" s="115">
        <v>0</v>
      </c>
      <c r="I1477" s="116">
        <v>7172</v>
      </c>
      <c r="J1477" s="117"/>
      <c r="K1477" s="1"/>
      <c r="L1477" s="1"/>
      <c r="M1477" s="1"/>
      <c r="N1477" s="1"/>
      <c r="O1477" s="1"/>
      <c r="P1477" s="1"/>
      <c r="Q1477" s="1"/>
      <c r="R1477" s="1"/>
      <c r="S1477" s="1"/>
    </row>
    <row r="1478" spans="1:19" x14ac:dyDescent="0.2">
      <c r="A1478" s="1"/>
      <c r="B1478" s="115">
        <v>5</v>
      </c>
      <c r="C1478" s="33" t="s">
        <v>449</v>
      </c>
      <c r="D1478" s="115">
        <v>2</v>
      </c>
      <c r="E1478" s="115">
        <v>1989</v>
      </c>
      <c r="F1478" s="115">
        <v>1</v>
      </c>
      <c r="G1478" s="115">
        <v>0</v>
      </c>
      <c r="H1478" s="115">
        <v>0</v>
      </c>
      <c r="I1478" s="116">
        <v>79283</v>
      </c>
      <c r="J1478" s="117"/>
      <c r="K1478" s="1"/>
      <c r="L1478" s="1"/>
      <c r="M1478" s="1"/>
      <c r="N1478" s="1"/>
      <c r="O1478" s="1"/>
      <c r="P1478" s="1"/>
      <c r="Q1478" s="1"/>
      <c r="R1478" s="1"/>
      <c r="S1478" s="1"/>
    </row>
    <row r="1479" spans="1:19" x14ac:dyDescent="0.2">
      <c r="A1479" s="1"/>
      <c r="B1479" s="115">
        <v>3</v>
      </c>
      <c r="C1479" s="33" t="s">
        <v>471</v>
      </c>
      <c r="D1479" s="115">
        <v>2</v>
      </c>
      <c r="E1479" s="115">
        <v>1989</v>
      </c>
      <c r="F1479" s="115">
        <v>1</v>
      </c>
      <c r="G1479" s="115">
        <v>0</v>
      </c>
      <c r="H1479" s="115">
        <v>0</v>
      </c>
      <c r="I1479" s="116">
        <v>0</v>
      </c>
      <c r="J1479" s="117"/>
      <c r="K1479" s="1"/>
      <c r="L1479" s="1"/>
      <c r="M1479" s="1"/>
      <c r="N1479" s="1"/>
      <c r="O1479" s="1"/>
      <c r="P1479" s="1"/>
      <c r="Q1479" s="1"/>
      <c r="R1479" s="1"/>
      <c r="S1479" s="1"/>
    </row>
    <row r="1480" spans="1:19" x14ac:dyDescent="0.2">
      <c r="A1480" s="1"/>
      <c r="B1480" s="115">
        <v>1</v>
      </c>
      <c r="C1480" s="33" t="s">
        <v>451</v>
      </c>
      <c r="D1480" s="115">
        <v>2</v>
      </c>
      <c r="E1480" s="115">
        <v>1989</v>
      </c>
      <c r="F1480" s="115">
        <v>1</v>
      </c>
      <c r="G1480" s="115">
        <v>0</v>
      </c>
      <c r="H1480" s="115">
        <v>12</v>
      </c>
      <c r="I1480" s="116">
        <v>0</v>
      </c>
      <c r="J1480" s="117"/>
      <c r="K1480" s="1"/>
      <c r="L1480" s="1"/>
      <c r="M1480" s="1"/>
      <c r="N1480" s="1"/>
      <c r="O1480" s="1"/>
      <c r="P1480" s="1"/>
      <c r="Q1480" s="1"/>
      <c r="R1480" s="1"/>
      <c r="S1480" s="1"/>
    </row>
    <row r="1481" spans="1:19" x14ac:dyDescent="0.2">
      <c r="A1481" s="1"/>
      <c r="B1481" s="115">
        <v>1</v>
      </c>
      <c r="C1481" s="33" t="s">
        <v>449</v>
      </c>
      <c r="D1481" s="115">
        <v>2</v>
      </c>
      <c r="E1481" s="115">
        <v>1989</v>
      </c>
      <c r="F1481" s="115">
        <v>1</v>
      </c>
      <c r="G1481" s="115">
        <v>0</v>
      </c>
      <c r="H1481" s="115">
        <v>0</v>
      </c>
      <c r="I1481" s="116">
        <v>82366</v>
      </c>
      <c r="J1481" s="117"/>
      <c r="K1481" s="1"/>
      <c r="L1481" s="1"/>
      <c r="M1481" s="1"/>
      <c r="N1481" s="1"/>
      <c r="O1481" s="1"/>
      <c r="P1481" s="1"/>
      <c r="Q1481" s="1"/>
      <c r="R1481" s="1"/>
      <c r="S1481" s="1"/>
    </row>
    <row r="1482" spans="1:19" x14ac:dyDescent="0.2">
      <c r="A1482" s="1"/>
      <c r="B1482" s="115">
        <v>4</v>
      </c>
      <c r="C1482" s="33" t="s">
        <v>451</v>
      </c>
      <c r="D1482" s="115">
        <v>2</v>
      </c>
      <c r="E1482" s="115">
        <v>1989</v>
      </c>
      <c r="F1482" s="115">
        <v>1</v>
      </c>
      <c r="G1482" s="115">
        <v>0</v>
      </c>
      <c r="H1482" s="115">
        <v>0</v>
      </c>
      <c r="I1482" s="116">
        <v>74773</v>
      </c>
      <c r="J1482" s="117"/>
      <c r="K1482" s="1"/>
      <c r="L1482" s="1"/>
      <c r="M1482" s="1"/>
      <c r="N1482" s="1"/>
      <c r="O1482" s="1"/>
      <c r="P1482" s="1"/>
      <c r="Q1482" s="1"/>
      <c r="R1482" s="1"/>
      <c r="S1482" s="1"/>
    </row>
    <row r="1483" spans="1:19" x14ac:dyDescent="0.2">
      <c r="A1483" s="1"/>
      <c r="B1483" s="115">
        <v>4</v>
      </c>
      <c r="C1483" s="33" t="s">
        <v>451</v>
      </c>
      <c r="D1483" s="115">
        <v>3</v>
      </c>
      <c r="E1483" s="115">
        <v>1989</v>
      </c>
      <c r="F1483" s="115">
        <v>1</v>
      </c>
      <c r="G1483" s="115">
        <v>0</v>
      </c>
      <c r="H1483" s="115">
        <v>0</v>
      </c>
      <c r="I1483" s="116">
        <v>7877</v>
      </c>
      <c r="J1483" s="117"/>
      <c r="K1483" s="1"/>
      <c r="L1483" s="1"/>
      <c r="M1483" s="1"/>
      <c r="N1483" s="1"/>
      <c r="O1483" s="1"/>
      <c r="P1483" s="1"/>
      <c r="Q1483" s="1"/>
      <c r="R1483" s="1"/>
      <c r="S1483" s="1"/>
    </row>
    <row r="1484" spans="1:19" x14ac:dyDescent="0.2">
      <c r="A1484" s="1"/>
      <c r="B1484" s="115">
        <v>1</v>
      </c>
      <c r="C1484" s="33" t="s">
        <v>457</v>
      </c>
      <c r="D1484" s="115">
        <v>3</v>
      </c>
      <c r="E1484" s="115">
        <v>1989</v>
      </c>
      <c r="F1484" s="115">
        <v>1</v>
      </c>
      <c r="G1484" s="115">
        <v>0</v>
      </c>
      <c r="H1484" s="115">
        <v>0</v>
      </c>
      <c r="I1484" s="116">
        <v>73458</v>
      </c>
      <c r="J1484" s="117"/>
      <c r="K1484" s="1"/>
      <c r="L1484" s="1"/>
      <c r="M1484" s="1"/>
      <c r="N1484" s="1"/>
      <c r="O1484" s="1"/>
      <c r="P1484" s="1"/>
      <c r="Q1484" s="1"/>
      <c r="R1484" s="1"/>
      <c r="S1484" s="1"/>
    </row>
    <row r="1485" spans="1:19" x14ac:dyDescent="0.2">
      <c r="A1485" s="1"/>
      <c r="B1485" s="115">
        <v>6</v>
      </c>
      <c r="C1485" s="33" t="s">
        <v>451</v>
      </c>
      <c r="D1485" s="115">
        <v>3</v>
      </c>
      <c r="E1485" s="115">
        <v>1989</v>
      </c>
      <c r="F1485" s="115">
        <v>1</v>
      </c>
      <c r="G1485" s="115">
        <v>0</v>
      </c>
      <c r="H1485" s="115">
        <v>0</v>
      </c>
      <c r="I1485" s="116">
        <v>81431</v>
      </c>
      <c r="J1485" s="117"/>
      <c r="K1485" s="1"/>
      <c r="L1485" s="1"/>
      <c r="M1485" s="1"/>
      <c r="N1485" s="1"/>
      <c r="O1485" s="1"/>
      <c r="P1485" s="1"/>
      <c r="Q1485" s="1"/>
      <c r="R1485" s="1"/>
      <c r="S1485" s="1"/>
    </row>
    <row r="1486" spans="1:19" x14ac:dyDescent="0.2">
      <c r="A1486" s="1"/>
      <c r="B1486" s="115">
        <v>6</v>
      </c>
      <c r="C1486" s="33" t="s">
        <v>480</v>
      </c>
      <c r="D1486" s="115">
        <v>3</v>
      </c>
      <c r="E1486" s="115">
        <v>1989</v>
      </c>
      <c r="F1486" s="115">
        <v>1</v>
      </c>
      <c r="G1486" s="115">
        <v>0</v>
      </c>
      <c r="H1486" s="115">
        <v>0</v>
      </c>
      <c r="I1486" s="116">
        <v>7588</v>
      </c>
      <c r="J1486" s="117"/>
      <c r="K1486" s="1"/>
      <c r="L1486" s="1"/>
      <c r="M1486" s="1"/>
      <c r="N1486" s="1"/>
      <c r="O1486" s="1"/>
      <c r="P1486" s="1"/>
      <c r="Q1486" s="1"/>
      <c r="R1486" s="1"/>
      <c r="S1486" s="1"/>
    </row>
    <row r="1487" spans="1:19" x14ac:dyDescent="0.2">
      <c r="A1487" s="1"/>
      <c r="B1487" s="115">
        <v>1</v>
      </c>
      <c r="C1487" s="33" t="s">
        <v>480</v>
      </c>
      <c r="D1487" s="115">
        <v>3</v>
      </c>
      <c r="E1487" s="115">
        <v>1989</v>
      </c>
      <c r="F1487" s="115">
        <v>1</v>
      </c>
      <c r="G1487" s="115">
        <v>0</v>
      </c>
      <c r="H1487" s="115">
        <v>0</v>
      </c>
      <c r="I1487" s="116">
        <v>8113</v>
      </c>
      <c r="J1487" s="117"/>
      <c r="K1487" s="1"/>
      <c r="L1487" s="1"/>
      <c r="M1487" s="1"/>
      <c r="N1487" s="1"/>
      <c r="O1487" s="1"/>
      <c r="P1487" s="1"/>
      <c r="Q1487" s="1"/>
      <c r="R1487" s="1"/>
      <c r="S1487" s="1"/>
    </row>
    <row r="1488" spans="1:19" x14ac:dyDescent="0.2">
      <c r="A1488" s="1"/>
      <c r="B1488" s="115">
        <v>1</v>
      </c>
      <c r="C1488" s="33" t="s">
        <v>457</v>
      </c>
      <c r="D1488" s="115">
        <v>3</v>
      </c>
      <c r="E1488" s="115">
        <v>1989</v>
      </c>
      <c r="F1488" s="115">
        <v>1</v>
      </c>
      <c r="G1488" s="115">
        <v>0</v>
      </c>
      <c r="H1488" s="115">
        <v>0</v>
      </c>
      <c r="I1488" s="116">
        <v>72618</v>
      </c>
      <c r="J1488" s="117"/>
      <c r="K1488" s="1"/>
      <c r="L1488" s="1"/>
      <c r="M1488" s="1"/>
      <c r="N1488" s="1"/>
      <c r="O1488" s="1"/>
      <c r="P1488" s="1"/>
      <c r="Q1488" s="1"/>
      <c r="R1488" s="1"/>
      <c r="S1488" s="1"/>
    </row>
    <row r="1489" spans="1:19" x14ac:dyDescent="0.2">
      <c r="A1489" s="1"/>
      <c r="B1489" s="115">
        <v>1</v>
      </c>
      <c r="C1489" s="33" t="s">
        <v>449</v>
      </c>
      <c r="D1489" s="115">
        <v>3</v>
      </c>
      <c r="E1489" s="115">
        <v>1989</v>
      </c>
      <c r="F1489" s="115">
        <v>1</v>
      </c>
      <c r="G1489" s="115">
        <v>0</v>
      </c>
      <c r="H1489" s="115">
        <v>0</v>
      </c>
      <c r="I1489" s="116">
        <v>7962</v>
      </c>
      <c r="J1489" s="117"/>
      <c r="K1489" s="1"/>
      <c r="L1489" s="1"/>
      <c r="M1489" s="1"/>
      <c r="N1489" s="1"/>
      <c r="O1489" s="1"/>
      <c r="P1489" s="1"/>
      <c r="Q1489" s="1"/>
      <c r="R1489" s="1"/>
      <c r="S1489" s="1"/>
    </row>
    <row r="1490" spans="1:19" x14ac:dyDescent="0.2">
      <c r="A1490" s="1"/>
      <c r="B1490" s="115">
        <v>5</v>
      </c>
      <c r="C1490" s="33" t="s">
        <v>457</v>
      </c>
      <c r="D1490" s="115">
        <v>3</v>
      </c>
      <c r="E1490" s="115">
        <v>1989</v>
      </c>
      <c r="F1490" s="115">
        <v>1</v>
      </c>
      <c r="G1490" s="115">
        <v>0</v>
      </c>
      <c r="H1490" s="115">
        <v>0</v>
      </c>
      <c r="I1490" s="116">
        <v>8584</v>
      </c>
      <c r="J1490" s="117"/>
      <c r="K1490" s="1"/>
      <c r="L1490" s="1"/>
      <c r="M1490" s="1"/>
      <c r="N1490" s="1"/>
      <c r="O1490" s="1"/>
      <c r="P1490" s="1"/>
      <c r="Q1490" s="1"/>
      <c r="R1490" s="1"/>
      <c r="S1490" s="1"/>
    </row>
    <row r="1491" spans="1:19" x14ac:dyDescent="0.2">
      <c r="A1491" s="1"/>
      <c r="B1491" s="115">
        <v>5</v>
      </c>
      <c r="C1491" s="33" t="s">
        <v>451</v>
      </c>
      <c r="D1491" s="115">
        <v>3</v>
      </c>
      <c r="E1491" s="115">
        <v>1989</v>
      </c>
      <c r="F1491" s="115">
        <v>1</v>
      </c>
      <c r="G1491" s="115">
        <v>0</v>
      </c>
      <c r="H1491" s="115">
        <v>0</v>
      </c>
      <c r="I1491" s="116">
        <v>7318</v>
      </c>
      <c r="J1491" s="117"/>
      <c r="K1491" s="1"/>
      <c r="L1491" s="1"/>
      <c r="M1491" s="1"/>
      <c r="N1491" s="1"/>
      <c r="O1491" s="1"/>
      <c r="P1491" s="1"/>
      <c r="Q1491" s="1"/>
      <c r="R1491" s="1"/>
      <c r="S1491" s="1"/>
    </row>
    <row r="1492" spans="1:19" x14ac:dyDescent="0.2">
      <c r="A1492" s="1"/>
      <c r="B1492" s="115">
        <v>2</v>
      </c>
      <c r="C1492" s="33" t="s">
        <v>500</v>
      </c>
      <c r="D1492" s="115">
        <v>3</v>
      </c>
      <c r="E1492" s="115">
        <v>1989</v>
      </c>
      <c r="F1492" s="115">
        <v>1</v>
      </c>
      <c r="G1492" s="115">
        <v>0</v>
      </c>
      <c r="H1492" s="115">
        <v>0</v>
      </c>
      <c r="I1492" s="116">
        <v>80940</v>
      </c>
      <c r="J1492" s="117"/>
      <c r="K1492" s="1"/>
      <c r="L1492" s="1"/>
      <c r="M1492" s="1"/>
      <c r="N1492" s="1"/>
      <c r="O1492" s="1"/>
      <c r="P1492" s="1"/>
      <c r="Q1492" s="1"/>
      <c r="R1492" s="1"/>
      <c r="S1492" s="1"/>
    </row>
    <row r="1493" spans="1:19" x14ac:dyDescent="0.2">
      <c r="A1493" s="1"/>
      <c r="B1493" s="115">
        <v>1</v>
      </c>
      <c r="C1493" s="33" t="s">
        <v>462</v>
      </c>
      <c r="D1493" s="115">
        <v>3</v>
      </c>
      <c r="E1493" s="115">
        <v>1989</v>
      </c>
      <c r="F1493" s="115">
        <v>1</v>
      </c>
      <c r="G1493" s="115">
        <v>0</v>
      </c>
      <c r="H1493" s="115">
        <v>0</v>
      </c>
      <c r="I1493" s="116">
        <v>84966</v>
      </c>
      <c r="J1493" s="117"/>
      <c r="K1493" s="1"/>
      <c r="L1493" s="1"/>
      <c r="M1493" s="1"/>
      <c r="N1493" s="1"/>
      <c r="O1493" s="1"/>
      <c r="P1493" s="1"/>
      <c r="Q1493" s="1"/>
      <c r="R1493" s="1"/>
      <c r="S1493" s="1"/>
    </row>
    <row r="1494" spans="1:19" x14ac:dyDescent="0.2">
      <c r="A1494" s="1"/>
      <c r="B1494" s="115">
        <v>1</v>
      </c>
      <c r="C1494" s="33" t="s">
        <v>457</v>
      </c>
      <c r="D1494" s="115">
        <v>4</v>
      </c>
      <c r="E1494" s="115">
        <v>1989</v>
      </c>
      <c r="F1494" s="115">
        <v>1</v>
      </c>
      <c r="G1494" s="115">
        <v>0</v>
      </c>
      <c r="H1494" s="115">
        <v>0</v>
      </c>
      <c r="I1494" s="116">
        <v>7716</v>
      </c>
      <c r="J1494" s="117"/>
      <c r="K1494" s="1"/>
      <c r="L1494" s="1"/>
      <c r="M1494" s="1"/>
      <c r="N1494" s="1"/>
      <c r="O1494" s="1"/>
      <c r="P1494" s="1"/>
      <c r="Q1494" s="1"/>
      <c r="R1494" s="1"/>
      <c r="S1494" s="1"/>
    </row>
    <row r="1495" spans="1:19" x14ac:dyDescent="0.2">
      <c r="A1495" s="1"/>
      <c r="B1495" s="115">
        <v>1</v>
      </c>
      <c r="C1495" s="33" t="s">
        <v>449</v>
      </c>
      <c r="D1495" s="115">
        <v>4</v>
      </c>
      <c r="E1495" s="115">
        <v>1989</v>
      </c>
      <c r="F1495" s="115">
        <v>1</v>
      </c>
      <c r="G1495" s="115">
        <v>0</v>
      </c>
      <c r="H1495" s="115">
        <v>0</v>
      </c>
      <c r="I1495" s="116">
        <v>74631</v>
      </c>
      <c r="J1495" s="117"/>
      <c r="K1495" s="1"/>
      <c r="L1495" s="1"/>
      <c r="M1495" s="1"/>
      <c r="N1495" s="1"/>
      <c r="O1495" s="1"/>
      <c r="P1495" s="1"/>
      <c r="Q1495" s="1"/>
      <c r="R1495" s="1"/>
      <c r="S1495" s="1"/>
    </row>
    <row r="1496" spans="1:19" x14ac:dyDescent="0.2">
      <c r="A1496" s="1"/>
      <c r="B1496" s="115">
        <v>2</v>
      </c>
      <c r="C1496" s="33" t="s">
        <v>447</v>
      </c>
      <c r="D1496" s="115">
        <v>4</v>
      </c>
      <c r="E1496" s="115">
        <v>1989</v>
      </c>
      <c r="F1496" s="115">
        <v>1</v>
      </c>
      <c r="G1496" s="115">
        <v>0</v>
      </c>
      <c r="H1496" s="115">
        <v>10</v>
      </c>
      <c r="I1496" s="116">
        <v>0</v>
      </c>
      <c r="J1496" s="117"/>
      <c r="K1496" s="1"/>
      <c r="L1496" s="1"/>
      <c r="M1496" s="1"/>
      <c r="N1496" s="1"/>
      <c r="O1496" s="1"/>
      <c r="P1496" s="1"/>
      <c r="Q1496" s="1"/>
      <c r="R1496" s="1"/>
      <c r="S1496" s="1"/>
    </row>
    <row r="1497" spans="1:19" x14ac:dyDescent="0.2">
      <c r="A1497" s="1"/>
      <c r="B1497" s="115">
        <v>1</v>
      </c>
      <c r="C1497" s="33" t="s">
        <v>449</v>
      </c>
      <c r="D1497" s="115">
        <v>1</v>
      </c>
      <c r="E1497" s="115">
        <v>1986</v>
      </c>
      <c r="F1497" s="115">
        <v>1</v>
      </c>
      <c r="G1497" s="115">
        <v>0</v>
      </c>
      <c r="H1497" s="115">
        <v>0</v>
      </c>
      <c r="I1497" s="116">
        <v>8631</v>
      </c>
      <c r="J1497" s="117"/>
      <c r="K1497" s="1"/>
      <c r="L1497" s="1"/>
      <c r="M1497" s="1"/>
      <c r="N1497" s="1"/>
      <c r="O1497" s="1"/>
      <c r="P1497" s="1"/>
      <c r="Q1497" s="1"/>
      <c r="R1497" s="1"/>
      <c r="S1497" s="1"/>
    </row>
    <row r="1498" spans="1:19" x14ac:dyDescent="0.2">
      <c r="A1498" s="1"/>
      <c r="B1498" s="115">
        <v>3</v>
      </c>
      <c r="C1498" s="33" t="s">
        <v>455</v>
      </c>
      <c r="D1498" s="115">
        <v>1</v>
      </c>
      <c r="E1498" s="115">
        <v>1986</v>
      </c>
      <c r="F1498" s="115">
        <v>1</v>
      </c>
      <c r="G1498" s="115">
        <v>0</v>
      </c>
      <c r="H1498" s="115">
        <v>0</v>
      </c>
      <c r="I1498" s="116">
        <v>81606</v>
      </c>
      <c r="J1498" s="117"/>
      <c r="K1498" s="1"/>
      <c r="L1498" s="1"/>
      <c r="M1498" s="1"/>
      <c r="N1498" s="1"/>
      <c r="O1498" s="1"/>
      <c r="P1498" s="1"/>
      <c r="Q1498" s="1"/>
      <c r="R1498" s="1"/>
      <c r="S1498" s="1"/>
    </row>
    <row r="1499" spans="1:19" x14ac:dyDescent="0.2">
      <c r="A1499" s="1"/>
      <c r="B1499" s="115">
        <v>6</v>
      </c>
      <c r="C1499" s="33" t="s">
        <v>467</v>
      </c>
      <c r="D1499" s="115">
        <v>2</v>
      </c>
      <c r="E1499" s="115">
        <v>1986</v>
      </c>
      <c r="F1499" s="115">
        <v>30</v>
      </c>
      <c r="G1499" s="115">
        <v>0</v>
      </c>
      <c r="H1499" s="115">
        <v>0</v>
      </c>
      <c r="I1499" s="116">
        <v>0</v>
      </c>
      <c r="J1499" s="117"/>
      <c r="K1499" s="1"/>
      <c r="L1499" s="1"/>
      <c r="M1499" s="1"/>
      <c r="N1499" s="1"/>
      <c r="O1499" s="1"/>
      <c r="P1499" s="1"/>
      <c r="Q1499" s="1"/>
      <c r="R1499" s="1"/>
      <c r="S1499" s="1"/>
    </row>
    <row r="1500" spans="1:19" x14ac:dyDescent="0.2">
      <c r="A1500" s="1"/>
      <c r="B1500" s="115">
        <v>1</v>
      </c>
      <c r="C1500" s="33" t="s">
        <v>467</v>
      </c>
      <c r="D1500" s="115">
        <v>2</v>
      </c>
      <c r="E1500" s="115">
        <v>1986</v>
      </c>
      <c r="F1500" s="115">
        <v>30</v>
      </c>
      <c r="G1500" s="115">
        <v>0</v>
      </c>
      <c r="H1500" s="115">
        <v>0</v>
      </c>
      <c r="I1500" s="116">
        <v>0</v>
      </c>
      <c r="J1500" s="117"/>
      <c r="K1500" s="1"/>
      <c r="L1500" s="1"/>
      <c r="M1500" s="1"/>
      <c r="N1500" s="1"/>
      <c r="O1500" s="1"/>
      <c r="P1500" s="1"/>
      <c r="Q1500" s="1"/>
      <c r="R1500" s="1"/>
      <c r="S1500" s="1"/>
    </row>
    <row r="1501" spans="1:19" x14ac:dyDescent="0.2">
      <c r="A1501" s="1"/>
      <c r="B1501" s="115">
        <v>2</v>
      </c>
      <c r="C1501" s="33" t="s">
        <v>467</v>
      </c>
      <c r="D1501" s="115">
        <v>2</v>
      </c>
      <c r="E1501" s="115">
        <v>1986</v>
      </c>
      <c r="F1501" s="115">
        <v>30</v>
      </c>
      <c r="G1501" s="115">
        <v>0</v>
      </c>
      <c r="H1501" s="115">
        <v>0</v>
      </c>
      <c r="I1501" s="116">
        <v>0</v>
      </c>
      <c r="J1501" s="117"/>
      <c r="K1501" s="1"/>
      <c r="L1501" s="1"/>
      <c r="M1501" s="1"/>
      <c r="N1501" s="1"/>
      <c r="O1501" s="1"/>
      <c r="P1501" s="1"/>
      <c r="Q1501" s="1"/>
      <c r="R1501" s="1"/>
      <c r="S1501" s="1"/>
    </row>
    <row r="1502" spans="1:19" x14ac:dyDescent="0.2">
      <c r="A1502" s="1"/>
      <c r="B1502" s="115">
        <v>4</v>
      </c>
      <c r="C1502" s="33" t="s">
        <v>467</v>
      </c>
      <c r="D1502" s="115">
        <v>2</v>
      </c>
      <c r="E1502" s="115">
        <v>1986</v>
      </c>
      <c r="F1502" s="115">
        <v>30</v>
      </c>
      <c r="G1502" s="115">
        <v>0</v>
      </c>
      <c r="H1502" s="115">
        <v>0</v>
      </c>
      <c r="I1502" s="116">
        <v>0</v>
      </c>
      <c r="J1502" s="117"/>
      <c r="K1502" s="1"/>
      <c r="L1502" s="1"/>
      <c r="M1502" s="1"/>
      <c r="N1502" s="1"/>
      <c r="O1502" s="1"/>
      <c r="P1502" s="1"/>
      <c r="Q1502" s="1"/>
      <c r="R1502" s="1"/>
      <c r="S1502" s="1"/>
    </row>
    <row r="1503" spans="1:19" x14ac:dyDescent="0.2">
      <c r="A1503" s="1"/>
      <c r="B1503" s="115">
        <v>3</v>
      </c>
      <c r="C1503" s="33" t="s">
        <v>467</v>
      </c>
      <c r="D1503" s="115">
        <v>2</v>
      </c>
      <c r="E1503" s="115">
        <v>1986</v>
      </c>
      <c r="F1503" s="115">
        <v>30</v>
      </c>
      <c r="G1503" s="115">
        <v>0</v>
      </c>
      <c r="H1503" s="115">
        <v>0</v>
      </c>
      <c r="I1503" s="116">
        <v>0</v>
      </c>
      <c r="J1503" s="117"/>
      <c r="K1503" s="1"/>
      <c r="L1503" s="1"/>
      <c r="M1503" s="1"/>
      <c r="N1503" s="1"/>
      <c r="O1503" s="1"/>
      <c r="P1503" s="1"/>
      <c r="Q1503" s="1"/>
      <c r="R1503" s="1"/>
      <c r="S1503" s="1"/>
    </row>
    <row r="1504" spans="1:19" x14ac:dyDescent="0.2">
      <c r="A1504" s="1"/>
      <c r="B1504" s="115">
        <v>5</v>
      </c>
      <c r="C1504" s="33" t="s">
        <v>467</v>
      </c>
      <c r="D1504" s="115">
        <v>2</v>
      </c>
      <c r="E1504" s="115">
        <v>1986</v>
      </c>
      <c r="F1504" s="115">
        <v>30</v>
      </c>
      <c r="G1504" s="115">
        <v>0</v>
      </c>
      <c r="H1504" s="115">
        <v>0</v>
      </c>
      <c r="I1504" s="116">
        <v>0</v>
      </c>
      <c r="J1504" s="117"/>
      <c r="K1504" s="1"/>
      <c r="L1504" s="1"/>
      <c r="M1504" s="1"/>
      <c r="N1504" s="1"/>
      <c r="O1504" s="1"/>
      <c r="P1504" s="1"/>
      <c r="Q1504" s="1"/>
      <c r="R1504" s="1"/>
      <c r="S1504" s="1"/>
    </row>
    <row r="1505" spans="1:19" x14ac:dyDescent="0.2">
      <c r="A1505" s="1"/>
      <c r="B1505" s="115">
        <v>3</v>
      </c>
      <c r="C1505" s="33" t="s">
        <v>461</v>
      </c>
      <c r="D1505" s="115">
        <v>2</v>
      </c>
      <c r="E1505" s="115">
        <v>1986</v>
      </c>
      <c r="F1505" s="115">
        <v>1</v>
      </c>
      <c r="G1505" s="115">
        <v>0</v>
      </c>
      <c r="H1505" s="115">
        <v>0</v>
      </c>
      <c r="I1505" s="116">
        <v>8171</v>
      </c>
      <c r="J1505" s="117"/>
      <c r="K1505" s="1"/>
      <c r="L1505" s="1"/>
      <c r="M1505" s="1"/>
      <c r="N1505" s="1"/>
      <c r="O1505" s="1"/>
      <c r="P1505" s="1"/>
      <c r="Q1505" s="1"/>
      <c r="R1505" s="1"/>
      <c r="S1505" s="1"/>
    </row>
    <row r="1506" spans="1:19" x14ac:dyDescent="0.2">
      <c r="A1506" s="1"/>
      <c r="B1506" s="115">
        <v>5</v>
      </c>
      <c r="C1506" s="33" t="s">
        <v>461</v>
      </c>
      <c r="D1506" s="115">
        <v>2</v>
      </c>
      <c r="E1506" s="115">
        <v>1986</v>
      </c>
      <c r="F1506" s="115">
        <v>1</v>
      </c>
      <c r="G1506" s="115">
        <v>0</v>
      </c>
      <c r="H1506" s="115">
        <v>0</v>
      </c>
      <c r="I1506" s="116">
        <v>8172</v>
      </c>
      <c r="J1506" s="117"/>
      <c r="K1506" s="1"/>
      <c r="L1506" s="1"/>
      <c r="M1506" s="1"/>
      <c r="N1506" s="1"/>
      <c r="O1506" s="1"/>
      <c r="P1506" s="1"/>
      <c r="Q1506" s="1"/>
      <c r="R1506" s="1"/>
      <c r="S1506" s="1"/>
    </row>
    <row r="1507" spans="1:19" x14ac:dyDescent="0.2">
      <c r="A1507" s="1"/>
      <c r="B1507" s="115">
        <v>4</v>
      </c>
      <c r="C1507" s="33" t="s">
        <v>461</v>
      </c>
      <c r="D1507" s="115">
        <v>2</v>
      </c>
      <c r="E1507" s="115">
        <v>1986</v>
      </c>
      <c r="F1507" s="115">
        <v>1</v>
      </c>
      <c r="G1507" s="115">
        <v>0</v>
      </c>
      <c r="H1507" s="115">
        <v>0</v>
      </c>
      <c r="I1507" s="116">
        <v>802</v>
      </c>
      <c r="J1507" s="117"/>
      <c r="K1507" s="1"/>
      <c r="L1507" s="1"/>
      <c r="M1507" s="1"/>
      <c r="N1507" s="1"/>
      <c r="O1507" s="1"/>
      <c r="P1507" s="1"/>
      <c r="Q1507" s="1"/>
      <c r="R1507" s="1"/>
      <c r="S1507" s="1"/>
    </row>
    <row r="1508" spans="1:19" x14ac:dyDescent="0.2">
      <c r="A1508" s="1"/>
      <c r="B1508" s="115">
        <v>2</v>
      </c>
      <c r="C1508" s="33" t="s">
        <v>455</v>
      </c>
      <c r="D1508" s="115">
        <v>2</v>
      </c>
      <c r="E1508" s="115">
        <v>1986</v>
      </c>
      <c r="F1508" s="115">
        <v>1</v>
      </c>
      <c r="G1508" s="115">
        <v>0</v>
      </c>
      <c r="H1508" s="115">
        <v>0</v>
      </c>
      <c r="I1508" s="116">
        <v>78134</v>
      </c>
      <c r="J1508" s="117"/>
      <c r="K1508" s="1"/>
      <c r="L1508" s="1"/>
      <c r="M1508" s="1"/>
      <c r="N1508" s="1"/>
      <c r="O1508" s="1"/>
      <c r="P1508" s="1"/>
      <c r="Q1508" s="1"/>
      <c r="R1508" s="1"/>
      <c r="S1508" s="1"/>
    </row>
    <row r="1509" spans="1:19" x14ac:dyDescent="0.2">
      <c r="A1509" s="1"/>
      <c r="B1509" s="115">
        <v>4</v>
      </c>
      <c r="C1509" s="33" t="s">
        <v>455</v>
      </c>
      <c r="D1509" s="115">
        <v>2</v>
      </c>
      <c r="E1509" s="115">
        <v>1986</v>
      </c>
      <c r="F1509" s="115">
        <v>1</v>
      </c>
      <c r="G1509" s="115">
        <v>0</v>
      </c>
      <c r="H1509" s="115">
        <v>0</v>
      </c>
      <c r="I1509" s="116">
        <v>0</v>
      </c>
      <c r="J1509" s="117"/>
      <c r="K1509" s="1"/>
      <c r="L1509" s="1"/>
      <c r="M1509" s="1"/>
      <c r="N1509" s="1"/>
      <c r="O1509" s="1"/>
      <c r="P1509" s="1"/>
      <c r="Q1509" s="1"/>
      <c r="R1509" s="1"/>
      <c r="S1509" s="1"/>
    </row>
    <row r="1510" spans="1:19" x14ac:dyDescent="0.2">
      <c r="A1510" s="1"/>
      <c r="B1510" s="115">
        <v>1</v>
      </c>
      <c r="C1510" s="33" t="s">
        <v>455</v>
      </c>
      <c r="D1510" s="115">
        <v>2</v>
      </c>
      <c r="E1510" s="115">
        <v>1986</v>
      </c>
      <c r="F1510" s="115">
        <v>1</v>
      </c>
      <c r="G1510" s="115">
        <v>0</v>
      </c>
      <c r="H1510" s="115">
        <v>0</v>
      </c>
      <c r="I1510" s="116">
        <v>840</v>
      </c>
      <c r="J1510" s="117"/>
      <c r="K1510" s="1"/>
      <c r="L1510" s="1"/>
      <c r="M1510" s="1"/>
      <c r="N1510" s="1"/>
      <c r="O1510" s="1"/>
      <c r="P1510" s="1"/>
      <c r="Q1510" s="1"/>
      <c r="R1510" s="1"/>
      <c r="S1510" s="1"/>
    </row>
    <row r="1511" spans="1:19" x14ac:dyDescent="0.2">
      <c r="A1511" s="1"/>
      <c r="B1511" s="115">
        <v>3</v>
      </c>
      <c r="C1511" s="33" t="s">
        <v>451</v>
      </c>
      <c r="D1511" s="115">
        <v>2</v>
      </c>
      <c r="E1511" s="115">
        <v>1986</v>
      </c>
      <c r="F1511" s="115">
        <v>1</v>
      </c>
      <c r="G1511" s="115">
        <v>0</v>
      </c>
      <c r="H1511" s="115">
        <v>0</v>
      </c>
      <c r="I1511" s="116">
        <v>38110</v>
      </c>
      <c r="J1511" s="117"/>
      <c r="K1511" s="1"/>
      <c r="L1511" s="1"/>
      <c r="M1511" s="1"/>
      <c r="N1511" s="1"/>
      <c r="O1511" s="1"/>
      <c r="P1511" s="1"/>
      <c r="Q1511" s="1"/>
      <c r="R1511" s="1"/>
      <c r="S1511" s="1"/>
    </row>
    <row r="1512" spans="1:19" x14ac:dyDescent="0.2">
      <c r="A1512" s="1"/>
      <c r="B1512" s="115">
        <v>3</v>
      </c>
      <c r="C1512" s="33" t="s">
        <v>455</v>
      </c>
      <c r="D1512" s="115">
        <v>2</v>
      </c>
      <c r="E1512" s="115">
        <v>1986</v>
      </c>
      <c r="F1512" s="115">
        <v>1</v>
      </c>
      <c r="G1512" s="115">
        <v>0</v>
      </c>
      <c r="H1512" s="115">
        <v>0</v>
      </c>
      <c r="I1512" s="116">
        <v>71341</v>
      </c>
      <c r="J1512" s="117"/>
      <c r="K1512" s="1"/>
      <c r="L1512" s="1"/>
      <c r="M1512" s="1"/>
      <c r="N1512" s="1"/>
      <c r="O1512" s="1"/>
      <c r="P1512" s="1"/>
      <c r="Q1512" s="1"/>
      <c r="R1512" s="1"/>
      <c r="S1512" s="1"/>
    </row>
    <row r="1513" spans="1:19" x14ac:dyDescent="0.2">
      <c r="A1513" s="1"/>
      <c r="B1513" s="115">
        <v>3</v>
      </c>
      <c r="C1513" s="33" t="s">
        <v>461</v>
      </c>
      <c r="D1513" s="115">
        <v>2</v>
      </c>
      <c r="E1513" s="115">
        <v>1986</v>
      </c>
      <c r="F1513" s="115">
        <v>1</v>
      </c>
      <c r="G1513" s="115">
        <v>0</v>
      </c>
      <c r="H1513" s="115">
        <v>0</v>
      </c>
      <c r="I1513" s="116">
        <v>7181</v>
      </c>
      <c r="J1513" s="117"/>
      <c r="K1513" s="1"/>
      <c r="L1513" s="1"/>
      <c r="M1513" s="1"/>
      <c r="N1513" s="1"/>
      <c r="O1513" s="1"/>
      <c r="P1513" s="1"/>
      <c r="Q1513" s="1"/>
      <c r="R1513" s="1"/>
      <c r="S1513" s="1"/>
    </row>
    <row r="1514" spans="1:19" x14ac:dyDescent="0.2">
      <c r="A1514" s="1"/>
      <c r="B1514" s="115">
        <v>1</v>
      </c>
      <c r="C1514" s="33" t="s">
        <v>461</v>
      </c>
      <c r="D1514" s="115">
        <v>2</v>
      </c>
      <c r="E1514" s="115">
        <v>1986</v>
      </c>
      <c r="F1514" s="115">
        <v>1</v>
      </c>
      <c r="G1514" s="115">
        <v>0</v>
      </c>
      <c r="H1514" s="115">
        <v>0</v>
      </c>
      <c r="I1514" s="116">
        <v>811</v>
      </c>
      <c r="J1514" s="117"/>
      <c r="K1514" s="1"/>
      <c r="L1514" s="1"/>
      <c r="M1514" s="1"/>
      <c r="N1514" s="1"/>
      <c r="O1514" s="1"/>
      <c r="P1514" s="1"/>
      <c r="Q1514" s="1"/>
      <c r="R1514" s="1"/>
      <c r="S1514" s="1"/>
    </row>
    <row r="1515" spans="1:19" x14ac:dyDescent="0.2">
      <c r="A1515" s="1"/>
      <c r="B1515" s="115">
        <v>1</v>
      </c>
      <c r="C1515" s="33" t="s">
        <v>455</v>
      </c>
      <c r="D1515" s="115">
        <v>2</v>
      </c>
      <c r="E1515" s="115">
        <v>1986</v>
      </c>
      <c r="F1515" s="115">
        <v>1</v>
      </c>
      <c r="G1515" s="115">
        <v>0</v>
      </c>
      <c r="H1515" s="115">
        <v>0</v>
      </c>
      <c r="I1515" s="116">
        <v>759</v>
      </c>
      <c r="J1515" s="117"/>
      <c r="K1515" s="1"/>
      <c r="L1515" s="1"/>
      <c r="M1515" s="1"/>
      <c r="N1515" s="1"/>
      <c r="O1515" s="1"/>
      <c r="P1515" s="1"/>
      <c r="Q1515" s="1"/>
      <c r="R1515" s="1"/>
      <c r="S1515" s="1"/>
    </row>
    <row r="1516" spans="1:19" x14ac:dyDescent="0.2">
      <c r="A1516" s="1"/>
      <c r="B1516" s="115">
        <v>1</v>
      </c>
      <c r="C1516" s="33" t="s">
        <v>457</v>
      </c>
      <c r="D1516" s="115">
        <v>2</v>
      </c>
      <c r="E1516" s="115">
        <v>1986</v>
      </c>
      <c r="F1516" s="115">
        <v>2</v>
      </c>
      <c r="G1516" s="115">
        <v>0</v>
      </c>
      <c r="H1516" s="115">
        <v>0</v>
      </c>
      <c r="I1516" s="116">
        <v>80845</v>
      </c>
      <c r="J1516" s="117"/>
      <c r="K1516" s="1"/>
      <c r="L1516" s="1"/>
      <c r="M1516" s="1"/>
      <c r="N1516" s="1"/>
      <c r="O1516" s="1"/>
      <c r="P1516" s="1"/>
      <c r="Q1516" s="1"/>
      <c r="R1516" s="1"/>
      <c r="S1516" s="1"/>
    </row>
    <row r="1517" spans="1:19" x14ac:dyDescent="0.2">
      <c r="A1517" s="1"/>
      <c r="B1517" s="115">
        <v>4</v>
      </c>
      <c r="C1517" s="33" t="s">
        <v>451</v>
      </c>
      <c r="D1517" s="115">
        <v>2</v>
      </c>
      <c r="E1517" s="115">
        <v>1986</v>
      </c>
      <c r="F1517" s="115">
        <v>1</v>
      </c>
      <c r="G1517" s="115">
        <v>0</v>
      </c>
      <c r="H1517" s="115">
        <v>12</v>
      </c>
      <c r="I1517" s="116">
        <v>0</v>
      </c>
      <c r="J1517" s="117"/>
      <c r="K1517" s="1"/>
      <c r="L1517" s="1"/>
      <c r="M1517" s="1"/>
      <c r="N1517" s="1"/>
      <c r="O1517" s="1"/>
      <c r="P1517" s="1"/>
      <c r="Q1517" s="1"/>
      <c r="R1517" s="1"/>
      <c r="S1517" s="1"/>
    </row>
    <row r="1518" spans="1:19" x14ac:dyDescent="0.2">
      <c r="A1518" s="1"/>
      <c r="B1518" s="115">
        <v>5</v>
      </c>
      <c r="C1518" s="33" t="s">
        <v>455</v>
      </c>
      <c r="D1518" s="115">
        <v>2</v>
      </c>
      <c r="E1518" s="115">
        <v>1986</v>
      </c>
      <c r="F1518" s="115">
        <v>1</v>
      </c>
      <c r="G1518" s="115">
        <v>0</v>
      </c>
      <c r="H1518" s="115">
        <v>0</v>
      </c>
      <c r="I1518" s="116">
        <v>801</v>
      </c>
      <c r="J1518" s="117"/>
      <c r="K1518" s="1"/>
      <c r="L1518" s="1"/>
      <c r="M1518" s="1"/>
      <c r="N1518" s="1"/>
      <c r="O1518" s="1"/>
      <c r="P1518" s="1"/>
      <c r="Q1518" s="1"/>
      <c r="R1518" s="1"/>
      <c r="S1518" s="1"/>
    </row>
    <row r="1519" spans="1:19" x14ac:dyDescent="0.2">
      <c r="A1519" s="1"/>
      <c r="B1519" s="115">
        <v>4</v>
      </c>
      <c r="C1519" s="33" t="s">
        <v>455</v>
      </c>
      <c r="D1519" s="115">
        <v>2</v>
      </c>
      <c r="E1519" s="115">
        <v>1986</v>
      </c>
      <c r="F1519" s="115">
        <v>1</v>
      </c>
      <c r="G1519" s="115">
        <v>0</v>
      </c>
      <c r="H1519" s="115">
        <v>0</v>
      </c>
      <c r="I1519" s="116">
        <v>0</v>
      </c>
      <c r="J1519" s="117"/>
      <c r="K1519" s="1"/>
      <c r="L1519" s="1"/>
      <c r="M1519" s="1"/>
      <c r="N1519" s="1"/>
      <c r="O1519" s="1"/>
      <c r="P1519" s="1"/>
      <c r="Q1519" s="1"/>
      <c r="R1519" s="1"/>
      <c r="S1519" s="1"/>
    </row>
    <row r="1520" spans="1:19" x14ac:dyDescent="0.2">
      <c r="A1520" s="1"/>
      <c r="B1520" s="115">
        <v>4</v>
      </c>
      <c r="C1520" s="33" t="s">
        <v>461</v>
      </c>
      <c r="D1520" s="115">
        <v>2</v>
      </c>
      <c r="E1520" s="115">
        <v>1986</v>
      </c>
      <c r="F1520" s="115">
        <v>1</v>
      </c>
      <c r="G1520" s="115">
        <v>0</v>
      </c>
      <c r="H1520" s="115">
        <v>0</v>
      </c>
      <c r="I1520" s="116">
        <v>84023</v>
      </c>
      <c r="J1520" s="117"/>
      <c r="K1520" s="1"/>
      <c r="L1520" s="1"/>
      <c r="M1520" s="1"/>
      <c r="N1520" s="1"/>
      <c r="O1520" s="1"/>
      <c r="P1520" s="1"/>
      <c r="Q1520" s="1"/>
      <c r="R1520" s="1"/>
      <c r="S1520" s="1"/>
    </row>
    <row r="1521" spans="1:19" x14ac:dyDescent="0.2">
      <c r="A1521" s="1"/>
      <c r="B1521" s="115">
        <v>1</v>
      </c>
      <c r="C1521" s="33" t="s">
        <v>461</v>
      </c>
      <c r="D1521" s="115">
        <v>2</v>
      </c>
      <c r="E1521" s="115">
        <v>1986</v>
      </c>
      <c r="F1521" s="115">
        <v>1</v>
      </c>
      <c r="G1521" s="115">
        <v>0</v>
      </c>
      <c r="H1521" s="115">
        <v>0</v>
      </c>
      <c r="I1521" s="116">
        <v>714</v>
      </c>
      <c r="J1521" s="117"/>
      <c r="K1521" s="1"/>
      <c r="L1521" s="1"/>
      <c r="M1521" s="1"/>
      <c r="N1521" s="1"/>
      <c r="O1521" s="1"/>
      <c r="P1521" s="1"/>
      <c r="Q1521" s="1"/>
      <c r="R1521" s="1"/>
      <c r="S1521" s="1"/>
    </row>
    <row r="1522" spans="1:19" x14ac:dyDescent="0.2">
      <c r="A1522" s="1"/>
      <c r="B1522" s="115">
        <v>1</v>
      </c>
      <c r="C1522" s="33" t="s">
        <v>455</v>
      </c>
      <c r="D1522" s="115">
        <v>2</v>
      </c>
      <c r="E1522" s="115">
        <v>1986</v>
      </c>
      <c r="F1522" s="115">
        <v>1</v>
      </c>
      <c r="G1522" s="115">
        <v>0</v>
      </c>
      <c r="H1522" s="115">
        <v>0</v>
      </c>
      <c r="I1522" s="116">
        <v>81289</v>
      </c>
      <c r="J1522" s="117"/>
      <c r="K1522" s="1"/>
      <c r="L1522" s="1"/>
      <c r="M1522" s="1"/>
      <c r="N1522" s="1"/>
      <c r="O1522" s="1"/>
      <c r="P1522" s="1"/>
      <c r="Q1522" s="1"/>
      <c r="R1522" s="1"/>
      <c r="S1522" s="1"/>
    </row>
    <row r="1523" spans="1:19" x14ac:dyDescent="0.2">
      <c r="A1523" s="1"/>
      <c r="B1523" s="115">
        <v>3</v>
      </c>
      <c r="C1523" s="33" t="s">
        <v>455</v>
      </c>
      <c r="D1523" s="115">
        <v>2</v>
      </c>
      <c r="E1523" s="115">
        <v>1986</v>
      </c>
      <c r="F1523" s="115">
        <v>1</v>
      </c>
      <c r="G1523" s="115">
        <v>0</v>
      </c>
      <c r="H1523" s="115">
        <v>0</v>
      </c>
      <c r="I1523" s="116">
        <v>84839</v>
      </c>
      <c r="J1523" s="117"/>
      <c r="K1523" s="1"/>
      <c r="L1523" s="1"/>
      <c r="M1523" s="1"/>
      <c r="N1523" s="1"/>
      <c r="O1523" s="1"/>
      <c r="P1523" s="1"/>
      <c r="Q1523" s="1"/>
      <c r="R1523" s="1"/>
      <c r="S1523" s="1"/>
    </row>
    <row r="1524" spans="1:19" x14ac:dyDescent="0.2">
      <c r="A1524" s="1"/>
      <c r="B1524" s="115">
        <v>3</v>
      </c>
      <c r="C1524" s="33" t="s">
        <v>461</v>
      </c>
      <c r="D1524" s="115">
        <v>2</v>
      </c>
      <c r="E1524" s="115">
        <v>1986</v>
      </c>
      <c r="F1524" s="115">
        <v>1</v>
      </c>
      <c r="G1524" s="115">
        <v>0</v>
      </c>
      <c r="H1524" s="115">
        <v>0</v>
      </c>
      <c r="I1524" s="116">
        <v>861</v>
      </c>
      <c r="J1524" s="117"/>
      <c r="K1524" s="1"/>
      <c r="L1524" s="1"/>
      <c r="M1524" s="1"/>
      <c r="N1524" s="1"/>
      <c r="O1524" s="1"/>
      <c r="P1524" s="1"/>
      <c r="Q1524" s="1"/>
      <c r="R1524" s="1"/>
      <c r="S1524" s="1"/>
    </row>
    <row r="1525" spans="1:19" x14ac:dyDescent="0.2">
      <c r="A1525" s="1"/>
      <c r="B1525" s="115">
        <v>3</v>
      </c>
      <c r="C1525" s="33" t="s">
        <v>461</v>
      </c>
      <c r="D1525" s="115">
        <v>2</v>
      </c>
      <c r="E1525" s="115">
        <v>1986</v>
      </c>
      <c r="F1525" s="115">
        <v>1</v>
      </c>
      <c r="G1525" s="115">
        <v>0</v>
      </c>
      <c r="H1525" s="115">
        <v>0</v>
      </c>
      <c r="I1525" s="116">
        <v>81677</v>
      </c>
      <c r="J1525" s="117"/>
      <c r="K1525" s="1"/>
      <c r="L1525" s="1"/>
      <c r="M1525" s="1"/>
      <c r="N1525" s="1"/>
      <c r="O1525" s="1"/>
      <c r="P1525" s="1"/>
      <c r="Q1525" s="1"/>
      <c r="R1525" s="1"/>
      <c r="S1525" s="1"/>
    </row>
    <row r="1526" spans="1:19" x14ac:dyDescent="0.2">
      <c r="A1526" s="1"/>
      <c r="B1526" s="115">
        <v>3</v>
      </c>
      <c r="C1526" s="33" t="s">
        <v>461</v>
      </c>
      <c r="D1526" s="115">
        <v>3</v>
      </c>
      <c r="E1526" s="115">
        <v>1986</v>
      </c>
      <c r="F1526" s="115">
        <v>1</v>
      </c>
      <c r="G1526" s="115">
        <v>0</v>
      </c>
      <c r="H1526" s="115">
        <v>0</v>
      </c>
      <c r="I1526" s="116">
        <v>8428</v>
      </c>
      <c r="J1526" s="117"/>
      <c r="K1526" s="1"/>
      <c r="L1526" s="1"/>
      <c r="M1526" s="1"/>
      <c r="N1526" s="1"/>
      <c r="O1526" s="1"/>
      <c r="P1526" s="1"/>
      <c r="Q1526" s="1"/>
      <c r="R1526" s="1"/>
      <c r="S1526" s="1"/>
    </row>
    <row r="1527" spans="1:19" x14ac:dyDescent="0.2">
      <c r="A1527" s="1"/>
      <c r="B1527" s="115">
        <v>3</v>
      </c>
      <c r="C1527" s="33" t="s">
        <v>461</v>
      </c>
      <c r="D1527" s="115">
        <v>3</v>
      </c>
      <c r="E1527" s="115">
        <v>1986</v>
      </c>
      <c r="F1527" s="115">
        <v>1</v>
      </c>
      <c r="G1527" s="115">
        <v>0</v>
      </c>
      <c r="H1527" s="115">
        <v>0</v>
      </c>
      <c r="I1527" s="116">
        <v>729</v>
      </c>
      <c r="J1527" s="117"/>
      <c r="K1527" s="1"/>
      <c r="L1527" s="1"/>
      <c r="M1527" s="1"/>
      <c r="N1527" s="1"/>
      <c r="O1527" s="1"/>
      <c r="P1527" s="1"/>
      <c r="Q1527" s="1"/>
      <c r="R1527" s="1"/>
      <c r="S1527" s="1"/>
    </row>
    <row r="1528" spans="1:19" x14ac:dyDescent="0.2">
      <c r="A1528" s="1"/>
      <c r="B1528" s="115">
        <v>5</v>
      </c>
      <c r="C1528" s="33" t="s">
        <v>461</v>
      </c>
      <c r="D1528" s="115">
        <v>3</v>
      </c>
      <c r="E1528" s="115">
        <v>1986</v>
      </c>
      <c r="F1528" s="115">
        <v>1</v>
      </c>
      <c r="G1528" s="115">
        <v>0</v>
      </c>
      <c r="H1528" s="115">
        <v>0</v>
      </c>
      <c r="I1528" s="116">
        <v>857</v>
      </c>
      <c r="J1528" s="117"/>
      <c r="K1528" s="1"/>
      <c r="L1528" s="1"/>
      <c r="M1528" s="1"/>
      <c r="N1528" s="1"/>
      <c r="O1528" s="1"/>
      <c r="P1528" s="1"/>
      <c r="Q1528" s="1"/>
      <c r="R1528" s="1"/>
      <c r="S1528" s="1"/>
    </row>
    <row r="1529" spans="1:19" x14ac:dyDescent="0.2">
      <c r="A1529" s="1"/>
      <c r="B1529" s="115">
        <v>5</v>
      </c>
      <c r="C1529" s="33" t="s">
        <v>451</v>
      </c>
      <c r="D1529" s="115">
        <v>3</v>
      </c>
      <c r="E1529" s="115">
        <v>1986</v>
      </c>
      <c r="F1529" s="115">
        <v>1</v>
      </c>
      <c r="G1529" s="115">
        <v>0</v>
      </c>
      <c r="H1529" s="115">
        <v>0</v>
      </c>
      <c r="I1529" s="116">
        <v>8034</v>
      </c>
      <c r="J1529" s="117"/>
      <c r="K1529" s="1"/>
      <c r="L1529" s="1"/>
      <c r="M1529" s="1"/>
      <c r="N1529" s="1"/>
      <c r="O1529" s="1"/>
      <c r="P1529" s="1"/>
      <c r="Q1529" s="1"/>
      <c r="R1529" s="1"/>
      <c r="S1529" s="1"/>
    </row>
    <row r="1530" spans="1:19" x14ac:dyDescent="0.2">
      <c r="A1530" s="1"/>
      <c r="B1530" s="115">
        <v>1</v>
      </c>
      <c r="C1530" s="33" t="s">
        <v>461</v>
      </c>
      <c r="D1530" s="115">
        <v>3</v>
      </c>
      <c r="E1530" s="115">
        <v>1986</v>
      </c>
      <c r="F1530" s="115">
        <v>1</v>
      </c>
      <c r="G1530" s="115">
        <v>0</v>
      </c>
      <c r="H1530" s="115">
        <v>0</v>
      </c>
      <c r="I1530" s="116">
        <v>8445</v>
      </c>
      <c r="J1530" s="117"/>
      <c r="K1530" s="1"/>
      <c r="L1530" s="1"/>
      <c r="M1530" s="1"/>
      <c r="N1530" s="1"/>
      <c r="O1530" s="1"/>
      <c r="P1530" s="1"/>
      <c r="Q1530" s="1"/>
      <c r="R1530" s="1"/>
      <c r="S1530" s="1"/>
    </row>
    <row r="1531" spans="1:19" x14ac:dyDescent="0.2">
      <c r="A1531" s="1"/>
      <c r="B1531" s="115">
        <v>1</v>
      </c>
      <c r="C1531" s="33" t="s">
        <v>461</v>
      </c>
      <c r="D1531" s="115">
        <v>3</v>
      </c>
      <c r="E1531" s="115">
        <v>1986</v>
      </c>
      <c r="F1531" s="115">
        <v>1</v>
      </c>
      <c r="G1531" s="115">
        <v>0</v>
      </c>
      <c r="H1531" s="115">
        <v>0</v>
      </c>
      <c r="I1531" s="116">
        <v>838</v>
      </c>
      <c r="J1531" s="117"/>
      <c r="K1531" s="1"/>
      <c r="L1531" s="1"/>
      <c r="M1531" s="1"/>
      <c r="N1531" s="1"/>
      <c r="O1531" s="1"/>
      <c r="P1531" s="1"/>
      <c r="Q1531" s="1"/>
      <c r="R1531" s="1"/>
      <c r="S1531" s="1"/>
    </row>
    <row r="1532" spans="1:19" x14ac:dyDescent="0.2">
      <c r="A1532" s="1"/>
      <c r="B1532" s="115">
        <v>3</v>
      </c>
      <c r="C1532" s="33" t="s">
        <v>455</v>
      </c>
      <c r="D1532" s="115">
        <v>3</v>
      </c>
      <c r="E1532" s="115">
        <v>1986</v>
      </c>
      <c r="F1532" s="115">
        <v>1</v>
      </c>
      <c r="G1532" s="115">
        <v>0</v>
      </c>
      <c r="H1532" s="115">
        <v>0</v>
      </c>
      <c r="I1532" s="116">
        <v>861</v>
      </c>
      <c r="J1532" s="117"/>
      <c r="K1532" s="1"/>
      <c r="L1532" s="1"/>
      <c r="M1532" s="1"/>
      <c r="N1532" s="1"/>
      <c r="O1532" s="1"/>
      <c r="P1532" s="1"/>
      <c r="Q1532" s="1"/>
      <c r="R1532" s="1"/>
      <c r="S1532" s="1"/>
    </row>
    <row r="1533" spans="1:19" x14ac:dyDescent="0.2">
      <c r="A1533" s="1"/>
      <c r="B1533" s="115">
        <v>3</v>
      </c>
      <c r="C1533" s="33" t="s">
        <v>457</v>
      </c>
      <c r="D1533" s="115">
        <v>3</v>
      </c>
      <c r="E1533" s="115">
        <v>1986</v>
      </c>
      <c r="F1533" s="115">
        <v>1</v>
      </c>
      <c r="G1533" s="115">
        <v>0</v>
      </c>
      <c r="H1533" s="115">
        <v>0</v>
      </c>
      <c r="I1533" s="116">
        <v>741</v>
      </c>
      <c r="J1533" s="117"/>
      <c r="K1533" s="1"/>
      <c r="L1533" s="1"/>
      <c r="M1533" s="1"/>
      <c r="N1533" s="1"/>
      <c r="O1533" s="1"/>
      <c r="P1533" s="1"/>
      <c r="Q1533" s="1"/>
      <c r="R1533" s="1"/>
      <c r="S1533" s="1"/>
    </row>
    <row r="1534" spans="1:19" x14ac:dyDescent="0.2">
      <c r="A1534" s="1"/>
      <c r="B1534" s="115">
        <v>3</v>
      </c>
      <c r="C1534" s="33" t="s">
        <v>461</v>
      </c>
      <c r="D1534" s="115">
        <v>3</v>
      </c>
      <c r="E1534" s="115">
        <v>1986</v>
      </c>
      <c r="F1534" s="115">
        <v>1</v>
      </c>
      <c r="G1534" s="115">
        <v>0</v>
      </c>
      <c r="H1534" s="115">
        <v>0</v>
      </c>
      <c r="I1534" s="116">
        <v>87170</v>
      </c>
      <c r="J1534" s="117"/>
      <c r="K1534" s="1"/>
      <c r="L1534" s="1"/>
      <c r="M1534" s="1"/>
      <c r="N1534" s="1"/>
      <c r="O1534" s="1"/>
      <c r="P1534" s="1"/>
      <c r="Q1534" s="1"/>
      <c r="R1534" s="1"/>
      <c r="S1534" s="1"/>
    </row>
    <row r="1535" spans="1:19" x14ac:dyDescent="0.2">
      <c r="A1535" s="1"/>
      <c r="B1535" s="115">
        <v>2</v>
      </c>
      <c r="C1535" s="33" t="s">
        <v>461</v>
      </c>
      <c r="D1535" s="115">
        <v>3</v>
      </c>
      <c r="E1535" s="115">
        <v>1986</v>
      </c>
      <c r="F1535" s="115">
        <v>1</v>
      </c>
      <c r="G1535" s="115">
        <v>0</v>
      </c>
      <c r="H1535" s="115">
        <v>0</v>
      </c>
      <c r="I1535" s="116">
        <v>8689</v>
      </c>
      <c r="J1535" s="117"/>
      <c r="K1535" s="1"/>
      <c r="L1535" s="1"/>
      <c r="M1535" s="1"/>
      <c r="N1535" s="1"/>
      <c r="O1535" s="1"/>
      <c r="P1535" s="1"/>
      <c r="Q1535" s="1"/>
      <c r="R1535" s="1"/>
      <c r="S1535" s="1"/>
    </row>
    <row r="1536" spans="1:19" x14ac:dyDescent="0.2">
      <c r="A1536" s="1"/>
      <c r="B1536" s="115">
        <v>3</v>
      </c>
      <c r="C1536" s="33" t="s">
        <v>461</v>
      </c>
      <c r="D1536" s="115">
        <v>3</v>
      </c>
      <c r="E1536" s="115">
        <v>1986</v>
      </c>
      <c r="F1536" s="115">
        <v>1</v>
      </c>
      <c r="G1536" s="115">
        <v>0</v>
      </c>
      <c r="H1536" s="115">
        <v>0</v>
      </c>
      <c r="I1536" s="116">
        <v>839</v>
      </c>
      <c r="J1536" s="117"/>
      <c r="K1536" s="1"/>
      <c r="L1536" s="1"/>
      <c r="M1536" s="1"/>
      <c r="N1536" s="1"/>
      <c r="O1536" s="1"/>
      <c r="P1536" s="1"/>
      <c r="Q1536" s="1"/>
      <c r="R1536" s="1"/>
      <c r="S1536" s="1"/>
    </row>
    <row r="1537" spans="1:19" x14ac:dyDescent="0.2">
      <c r="A1537" s="1"/>
      <c r="B1537" s="115">
        <v>2</v>
      </c>
      <c r="C1537" s="33" t="s">
        <v>451</v>
      </c>
      <c r="D1537" s="115">
        <v>3</v>
      </c>
      <c r="E1537" s="115">
        <v>1986</v>
      </c>
      <c r="F1537" s="115">
        <v>1</v>
      </c>
      <c r="G1537" s="115">
        <v>0</v>
      </c>
      <c r="H1537" s="115">
        <v>0</v>
      </c>
      <c r="I1537" s="116">
        <v>74425</v>
      </c>
      <c r="J1537" s="117"/>
      <c r="K1537" s="1"/>
      <c r="L1537" s="1"/>
      <c r="M1537" s="1"/>
      <c r="N1537" s="1"/>
      <c r="O1537" s="1"/>
      <c r="P1537" s="1"/>
      <c r="Q1537" s="1"/>
      <c r="R1537" s="1"/>
      <c r="S1537" s="1"/>
    </row>
    <row r="1538" spans="1:19" x14ac:dyDescent="0.2">
      <c r="A1538" s="1"/>
      <c r="B1538" s="115">
        <v>1</v>
      </c>
      <c r="C1538" s="33" t="s">
        <v>455</v>
      </c>
      <c r="D1538" s="115">
        <v>3</v>
      </c>
      <c r="E1538" s="115">
        <v>1986</v>
      </c>
      <c r="F1538" s="115">
        <v>1</v>
      </c>
      <c r="G1538" s="115">
        <v>0</v>
      </c>
      <c r="H1538" s="115">
        <v>0</v>
      </c>
      <c r="I1538" s="116">
        <v>0</v>
      </c>
      <c r="J1538" s="117"/>
      <c r="K1538" s="1"/>
      <c r="L1538" s="1"/>
      <c r="M1538" s="1"/>
      <c r="N1538" s="1"/>
      <c r="O1538" s="1"/>
      <c r="P1538" s="1"/>
      <c r="Q1538" s="1"/>
      <c r="R1538" s="1"/>
      <c r="S1538" s="1"/>
    </row>
    <row r="1539" spans="1:19" x14ac:dyDescent="0.2">
      <c r="A1539" s="1"/>
      <c r="B1539" s="115">
        <v>1</v>
      </c>
      <c r="C1539" s="33" t="s">
        <v>451</v>
      </c>
      <c r="D1539" s="115">
        <v>3</v>
      </c>
      <c r="E1539" s="115">
        <v>1986</v>
      </c>
      <c r="F1539" s="115">
        <v>1</v>
      </c>
      <c r="G1539" s="115">
        <v>0</v>
      </c>
      <c r="H1539" s="115">
        <v>0</v>
      </c>
      <c r="I1539" s="116">
        <v>82422</v>
      </c>
      <c r="J1539" s="117"/>
      <c r="K1539" s="1"/>
      <c r="L1539" s="1"/>
      <c r="M1539" s="1"/>
      <c r="N1539" s="1"/>
      <c r="O1539" s="1"/>
      <c r="P1539" s="1"/>
      <c r="Q1539" s="1"/>
      <c r="R1539" s="1"/>
      <c r="S1539" s="1"/>
    </row>
    <row r="1540" spans="1:19" x14ac:dyDescent="0.2">
      <c r="A1540" s="1"/>
      <c r="B1540" s="115">
        <v>3</v>
      </c>
      <c r="C1540" s="33" t="s">
        <v>451</v>
      </c>
      <c r="D1540" s="115">
        <v>3</v>
      </c>
      <c r="E1540" s="115">
        <v>1986</v>
      </c>
      <c r="F1540" s="115">
        <v>1</v>
      </c>
      <c r="G1540" s="115">
        <v>0</v>
      </c>
      <c r="H1540" s="115">
        <v>0</v>
      </c>
      <c r="I1540" s="116">
        <v>7606</v>
      </c>
      <c r="J1540" s="117"/>
      <c r="K1540" s="1"/>
      <c r="L1540" s="1"/>
      <c r="M1540" s="1"/>
      <c r="N1540" s="1"/>
      <c r="O1540" s="1"/>
      <c r="P1540" s="1"/>
      <c r="Q1540" s="1"/>
      <c r="R1540" s="1"/>
      <c r="S1540" s="1"/>
    </row>
    <row r="1541" spans="1:19" x14ac:dyDescent="0.2">
      <c r="A1541" s="1"/>
      <c r="B1541" s="115">
        <v>4</v>
      </c>
      <c r="C1541" s="33" t="s">
        <v>471</v>
      </c>
      <c r="D1541" s="115">
        <v>3</v>
      </c>
      <c r="E1541" s="115">
        <v>1982</v>
      </c>
      <c r="F1541" s="115">
        <v>1</v>
      </c>
      <c r="G1541" s="115">
        <v>0</v>
      </c>
      <c r="H1541" s="115">
        <v>0</v>
      </c>
      <c r="I1541" s="116">
        <v>737</v>
      </c>
      <c r="J1541" s="117"/>
      <c r="K1541" s="1"/>
      <c r="L1541" s="1"/>
      <c r="M1541" s="1"/>
      <c r="N1541" s="1"/>
      <c r="O1541" s="1"/>
      <c r="P1541" s="1"/>
      <c r="Q1541" s="1"/>
      <c r="R1541" s="1"/>
      <c r="S1541" s="1"/>
    </row>
    <row r="1542" spans="1:19" x14ac:dyDescent="0.2">
      <c r="A1542" s="1"/>
      <c r="B1542" s="115">
        <v>4</v>
      </c>
      <c r="C1542" s="33" t="s">
        <v>461</v>
      </c>
      <c r="D1542" s="115">
        <v>3</v>
      </c>
      <c r="E1542" s="115">
        <v>1982</v>
      </c>
      <c r="F1542" s="115">
        <v>1</v>
      </c>
      <c r="G1542" s="115">
        <v>0</v>
      </c>
      <c r="H1542" s="115">
        <v>0</v>
      </c>
      <c r="I1542" s="116">
        <v>8403</v>
      </c>
      <c r="J1542" s="117"/>
      <c r="K1542" s="1"/>
      <c r="L1542" s="1"/>
      <c r="M1542" s="1"/>
      <c r="N1542" s="1"/>
      <c r="O1542" s="1"/>
      <c r="P1542" s="1"/>
      <c r="Q1542" s="1"/>
      <c r="R1542" s="1"/>
      <c r="S1542" s="1"/>
    </row>
    <row r="1543" spans="1:19" x14ac:dyDescent="0.2">
      <c r="A1543" s="1"/>
      <c r="B1543" s="115">
        <v>5</v>
      </c>
      <c r="C1543" s="33" t="s">
        <v>451</v>
      </c>
      <c r="D1543" s="115">
        <v>3</v>
      </c>
      <c r="E1543" s="115">
        <v>1986</v>
      </c>
      <c r="F1543" s="115">
        <v>1</v>
      </c>
      <c r="G1543" s="115">
        <v>0</v>
      </c>
      <c r="H1543" s="115">
        <v>0</v>
      </c>
      <c r="I1543" s="116">
        <v>80409</v>
      </c>
      <c r="J1543" s="117"/>
      <c r="K1543" s="1"/>
      <c r="L1543" s="1"/>
      <c r="M1543" s="1"/>
      <c r="N1543" s="1"/>
      <c r="O1543" s="1"/>
      <c r="P1543" s="1"/>
      <c r="Q1543" s="1"/>
      <c r="R1543" s="1"/>
      <c r="S1543" s="1"/>
    </row>
    <row r="1544" spans="1:19" x14ac:dyDescent="0.2">
      <c r="A1544" s="1"/>
      <c r="B1544" s="115">
        <v>2</v>
      </c>
      <c r="C1544" s="33" t="s">
        <v>462</v>
      </c>
      <c r="D1544" s="115">
        <v>3</v>
      </c>
      <c r="E1544" s="115">
        <v>1986</v>
      </c>
      <c r="F1544" s="115">
        <v>1</v>
      </c>
      <c r="G1544" s="115">
        <v>0</v>
      </c>
      <c r="H1544" s="115">
        <v>0</v>
      </c>
      <c r="I1544" s="116">
        <v>68</v>
      </c>
      <c r="J1544" s="117"/>
      <c r="K1544" s="1"/>
      <c r="L1544" s="1"/>
      <c r="M1544" s="1"/>
      <c r="N1544" s="1"/>
      <c r="O1544" s="1"/>
      <c r="P1544" s="1"/>
      <c r="Q1544" s="1"/>
      <c r="R1544" s="1"/>
      <c r="S1544" s="1"/>
    </row>
    <row r="1545" spans="1:19" x14ac:dyDescent="0.2">
      <c r="A1545" s="1"/>
      <c r="B1545" s="115">
        <v>5</v>
      </c>
      <c r="C1545" s="33" t="s">
        <v>449</v>
      </c>
      <c r="D1545" s="115">
        <v>3</v>
      </c>
      <c r="E1545" s="115">
        <v>1986</v>
      </c>
      <c r="F1545" s="115">
        <v>1</v>
      </c>
      <c r="G1545" s="115">
        <v>0</v>
      </c>
      <c r="H1545" s="115">
        <v>0</v>
      </c>
      <c r="I1545" s="116">
        <v>800</v>
      </c>
      <c r="J1545" s="117"/>
      <c r="K1545" s="1"/>
      <c r="L1545" s="1"/>
      <c r="M1545" s="1"/>
      <c r="N1545" s="1"/>
      <c r="O1545" s="1"/>
      <c r="P1545" s="1"/>
      <c r="Q1545" s="1"/>
      <c r="R1545" s="1"/>
      <c r="S1545" s="1"/>
    </row>
    <row r="1546" spans="1:19" x14ac:dyDescent="0.2">
      <c r="A1546" s="1"/>
      <c r="B1546" s="115">
        <v>3</v>
      </c>
      <c r="C1546" s="33" t="s">
        <v>457</v>
      </c>
      <c r="D1546" s="115">
        <v>3</v>
      </c>
      <c r="E1546" s="115">
        <v>1986</v>
      </c>
      <c r="F1546" s="115">
        <v>2</v>
      </c>
      <c r="G1546" s="115">
        <v>0</v>
      </c>
      <c r="H1546" s="115">
        <v>0</v>
      </c>
      <c r="I1546" s="116">
        <v>74187</v>
      </c>
      <c r="J1546" s="117"/>
      <c r="K1546" s="1"/>
      <c r="L1546" s="1"/>
      <c r="M1546" s="1"/>
      <c r="N1546" s="1"/>
      <c r="O1546" s="1"/>
      <c r="P1546" s="1"/>
      <c r="Q1546" s="1"/>
      <c r="R1546" s="1"/>
      <c r="S1546" s="1"/>
    </row>
    <row r="1547" spans="1:19" x14ac:dyDescent="0.2">
      <c r="A1547" s="1"/>
      <c r="B1547" s="115">
        <v>1</v>
      </c>
      <c r="C1547" s="33" t="s">
        <v>481</v>
      </c>
      <c r="D1547" s="115">
        <v>3</v>
      </c>
      <c r="E1547" s="115">
        <v>1980</v>
      </c>
      <c r="F1547" s="115">
        <v>1</v>
      </c>
      <c r="G1547" s="115">
        <v>0</v>
      </c>
      <c r="H1547" s="115">
        <v>12</v>
      </c>
      <c r="I1547" s="116">
        <v>28451</v>
      </c>
      <c r="J1547" s="117"/>
      <c r="K1547" s="1"/>
      <c r="L1547" s="1"/>
      <c r="M1547" s="1"/>
      <c r="N1547" s="1"/>
      <c r="O1547" s="1"/>
      <c r="P1547" s="1"/>
      <c r="Q1547" s="1"/>
      <c r="R1547" s="1"/>
      <c r="S1547" s="1"/>
    </row>
    <row r="1548" spans="1:19" x14ac:dyDescent="0.2">
      <c r="A1548" s="1"/>
      <c r="B1548" s="115">
        <v>4</v>
      </c>
      <c r="C1548" s="33" t="s">
        <v>471</v>
      </c>
      <c r="D1548" s="115">
        <v>3</v>
      </c>
      <c r="E1548" s="115">
        <v>1980</v>
      </c>
      <c r="F1548" s="115">
        <v>1</v>
      </c>
      <c r="G1548" s="115">
        <v>0</v>
      </c>
      <c r="H1548" s="115">
        <v>0</v>
      </c>
      <c r="I1548" s="116">
        <v>79656</v>
      </c>
      <c r="J1548" s="117"/>
      <c r="K1548" s="1"/>
      <c r="L1548" s="1"/>
      <c r="M1548" s="1"/>
      <c r="N1548" s="1"/>
      <c r="O1548" s="1"/>
      <c r="P1548" s="1"/>
      <c r="Q1548" s="1"/>
      <c r="R1548" s="1"/>
      <c r="S1548" s="1"/>
    </row>
    <row r="1549" spans="1:19" x14ac:dyDescent="0.2">
      <c r="A1549" s="1"/>
      <c r="B1549" s="115">
        <v>2</v>
      </c>
      <c r="C1549" s="33" t="s">
        <v>457</v>
      </c>
      <c r="D1549" s="115">
        <v>4</v>
      </c>
      <c r="E1549" s="115">
        <v>1986</v>
      </c>
      <c r="F1549" s="115">
        <v>1</v>
      </c>
      <c r="G1549" s="115">
        <v>0</v>
      </c>
      <c r="H1549" s="115">
        <v>0</v>
      </c>
      <c r="I1549" s="116">
        <v>81518</v>
      </c>
      <c r="J1549" s="117"/>
      <c r="K1549" s="1"/>
      <c r="L1549" s="1"/>
      <c r="M1549" s="1"/>
      <c r="N1549" s="1"/>
      <c r="O1549" s="1"/>
      <c r="P1549" s="1"/>
      <c r="Q1549" s="1"/>
      <c r="R1549" s="1"/>
      <c r="S1549" s="1"/>
    </row>
    <row r="1550" spans="1:19" x14ac:dyDescent="0.2">
      <c r="A1550" s="1"/>
      <c r="B1550" s="115">
        <v>2</v>
      </c>
      <c r="C1550" s="33" t="s">
        <v>457</v>
      </c>
      <c r="D1550" s="115">
        <v>4</v>
      </c>
      <c r="E1550" s="115">
        <v>1986</v>
      </c>
      <c r="F1550" s="115">
        <v>1</v>
      </c>
      <c r="G1550" s="115">
        <v>0</v>
      </c>
      <c r="H1550" s="115">
        <v>0</v>
      </c>
      <c r="I1550" s="116">
        <v>81859</v>
      </c>
      <c r="J1550" s="117"/>
      <c r="K1550" s="1"/>
      <c r="L1550" s="1"/>
      <c r="M1550" s="1"/>
      <c r="N1550" s="1"/>
      <c r="O1550" s="1"/>
      <c r="P1550" s="1"/>
      <c r="Q1550" s="1"/>
      <c r="R1550" s="1"/>
      <c r="S1550" s="1"/>
    </row>
    <row r="1551" spans="1:19" x14ac:dyDescent="0.2">
      <c r="A1551" s="1"/>
      <c r="B1551" s="115">
        <v>3</v>
      </c>
      <c r="C1551" s="33" t="s">
        <v>451</v>
      </c>
      <c r="D1551" s="115">
        <v>4</v>
      </c>
      <c r="E1551" s="115">
        <v>1986</v>
      </c>
      <c r="F1551" s="115">
        <v>1</v>
      </c>
      <c r="G1551" s="115">
        <v>0</v>
      </c>
      <c r="H1551" s="115">
        <v>0</v>
      </c>
      <c r="I1551" s="116">
        <v>7368</v>
      </c>
      <c r="J1551" s="117"/>
      <c r="K1551" s="1"/>
      <c r="L1551" s="1"/>
      <c r="M1551" s="1"/>
      <c r="N1551" s="1"/>
      <c r="O1551" s="1"/>
      <c r="P1551" s="1"/>
      <c r="Q1551" s="1"/>
      <c r="R1551" s="1"/>
      <c r="S1551" s="1"/>
    </row>
    <row r="1552" spans="1:19" x14ac:dyDescent="0.2">
      <c r="A1552" s="1"/>
      <c r="B1552" s="115">
        <v>3</v>
      </c>
      <c r="C1552" s="33" t="s">
        <v>457</v>
      </c>
      <c r="D1552" s="115">
        <v>4</v>
      </c>
      <c r="E1552" s="115">
        <v>1986</v>
      </c>
      <c r="F1552" s="115">
        <v>1</v>
      </c>
      <c r="G1552" s="115">
        <v>0</v>
      </c>
      <c r="H1552" s="115">
        <v>0</v>
      </c>
      <c r="I1552" s="116">
        <v>7236</v>
      </c>
      <c r="J1552" s="117"/>
      <c r="K1552" s="1"/>
      <c r="L1552" s="1"/>
      <c r="M1552" s="1"/>
      <c r="N1552" s="1"/>
      <c r="O1552" s="1"/>
      <c r="P1552" s="1"/>
      <c r="Q1552" s="1"/>
      <c r="R1552" s="1"/>
      <c r="S1552" s="1"/>
    </row>
    <row r="1553" spans="1:19" x14ac:dyDescent="0.2">
      <c r="A1553" s="1"/>
      <c r="B1553" s="115">
        <v>1</v>
      </c>
      <c r="C1553" s="33" t="s">
        <v>447</v>
      </c>
      <c r="D1553" s="115">
        <v>4</v>
      </c>
      <c r="E1553" s="115">
        <v>1986</v>
      </c>
      <c r="F1553" s="115">
        <v>1</v>
      </c>
      <c r="G1553" s="115">
        <v>0</v>
      </c>
      <c r="H1553" s="115">
        <v>0</v>
      </c>
      <c r="I1553" s="116">
        <v>823</v>
      </c>
      <c r="J1553" s="117"/>
      <c r="K1553" s="1"/>
      <c r="L1553" s="1"/>
      <c r="M1553" s="1"/>
      <c r="N1553" s="1"/>
      <c r="O1553" s="1"/>
      <c r="P1553" s="1"/>
      <c r="Q1553" s="1"/>
      <c r="R1553" s="1"/>
      <c r="S1553" s="1"/>
    </row>
    <row r="1554" spans="1:19" x14ac:dyDescent="0.2">
      <c r="A1554" s="1"/>
      <c r="B1554" s="115">
        <v>1</v>
      </c>
      <c r="C1554" s="33" t="s">
        <v>447</v>
      </c>
      <c r="D1554" s="115">
        <v>1</v>
      </c>
      <c r="E1554" s="115">
        <v>1987</v>
      </c>
      <c r="F1554" s="115">
        <v>1</v>
      </c>
      <c r="G1554" s="115">
        <v>0</v>
      </c>
      <c r="H1554" s="115">
        <v>0</v>
      </c>
      <c r="I1554" s="116">
        <v>1236</v>
      </c>
      <c r="J1554" s="117"/>
      <c r="K1554" s="1"/>
      <c r="L1554" s="1"/>
      <c r="M1554" s="1"/>
      <c r="N1554" s="1"/>
      <c r="O1554" s="1"/>
      <c r="P1554" s="1"/>
      <c r="Q1554" s="1"/>
      <c r="R1554" s="1"/>
      <c r="S1554" s="1"/>
    </row>
    <row r="1555" spans="1:19" x14ac:dyDescent="0.2">
      <c r="A1555" s="1"/>
      <c r="B1555" s="115">
        <v>6</v>
      </c>
      <c r="C1555" s="33" t="s">
        <v>447</v>
      </c>
      <c r="D1555" s="115">
        <v>1</v>
      </c>
      <c r="E1555" s="115">
        <v>1987</v>
      </c>
      <c r="F1555" s="115">
        <v>1</v>
      </c>
      <c r="G1555" s="115">
        <v>0</v>
      </c>
      <c r="H1555" s="115">
        <v>0</v>
      </c>
      <c r="I1555" s="116">
        <v>4566</v>
      </c>
      <c r="J1555" s="117"/>
      <c r="K1555" s="1"/>
      <c r="L1555" s="1"/>
      <c r="M1555" s="1"/>
      <c r="N1555" s="1"/>
      <c r="O1555" s="1"/>
      <c r="P1555" s="1"/>
      <c r="Q1555" s="1"/>
      <c r="R1555" s="1"/>
      <c r="S1555" s="1"/>
    </row>
    <row r="1556" spans="1:19" x14ac:dyDescent="0.2">
      <c r="A1556" s="1"/>
      <c r="B1556" s="115">
        <v>1</v>
      </c>
      <c r="C1556" s="33" t="s">
        <v>447</v>
      </c>
      <c r="D1556" s="115">
        <v>1</v>
      </c>
      <c r="E1556" s="115">
        <v>1987</v>
      </c>
      <c r="F1556" s="115">
        <v>1</v>
      </c>
      <c r="G1556" s="115">
        <v>0</v>
      </c>
      <c r="H1556" s="115">
        <v>0</v>
      </c>
      <c r="I1556" s="116">
        <v>4268</v>
      </c>
      <c r="J1556" s="117"/>
      <c r="K1556" s="1"/>
      <c r="L1556" s="1"/>
      <c r="M1556" s="1"/>
      <c r="N1556" s="1"/>
      <c r="O1556" s="1"/>
      <c r="P1556" s="1"/>
      <c r="Q1556" s="1"/>
      <c r="R1556" s="1"/>
      <c r="S1556" s="1"/>
    </row>
    <row r="1557" spans="1:19" x14ac:dyDescent="0.2">
      <c r="A1557" s="1"/>
      <c r="B1557" s="115">
        <v>1</v>
      </c>
      <c r="C1557" s="33" t="s">
        <v>461</v>
      </c>
      <c r="D1557" s="115">
        <v>1</v>
      </c>
      <c r="E1557" s="115">
        <v>1987</v>
      </c>
      <c r="F1557" s="115">
        <v>1</v>
      </c>
      <c r="G1557" s="115">
        <v>0</v>
      </c>
      <c r="H1557" s="115">
        <v>0</v>
      </c>
      <c r="I1557" s="116">
        <v>11229</v>
      </c>
      <c r="J1557" s="117"/>
      <c r="K1557" s="1"/>
      <c r="L1557" s="1"/>
      <c r="M1557" s="1"/>
      <c r="N1557" s="1"/>
      <c r="O1557" s="1"/>
      <c r="P1557" s="1"/>
      <c r="Q1557" s="1"/>
      <c r="R1557" s="1"/>
      <c r="S1557" s="1"/>
    </row>
    <row r="1558" spans="1:19" x14ac:dyDescent="0.2">
      <c r="A1558" s="1"/>
      <c r="B1558" s="115">
        <v>2</v>
      </c>
      <c r="C1558" s="33" t="s">
        <v>457</v>
      </c>
      <c r="D1558" s="115">
        <v>1</v>
      </c>
      <c r="E1558" s="115">
        <v>1987</v>
      </c>
      <c r="F1558" s="115">
        <v>1</v>
      </c>
      <c r="G1558" s="115">
        <v>0</v>
      </c>
      <c r="H1558" s="115">
        <v>0</v>
      </c>
      <c r="I1558" s="116">
        <v>8367</v>
      </c>
      <c r="J1558" s="117"/>
      <c r="K1558" s="1"/>
      <c r="L1558" s="1"/>
      <c r="M1558" s="1"/>
      <c r="N1558" s="1"/>
      <c r="O1558" s="1"/>
      <c r="P1558" s="1"/>
      <c r="Q1558" s="1"/>
      <c r="R1558" s="1"/>
      <c r="S1558" s="1"/>
    </row>
    <row r="1559" spans="1:19" x14ac:dyDescent="0.2">
      <c r="A1559" s="1"/>
      <c r="B1559" s="115">
        <v>2</v>
      </c>
      <c r="C1559" s="33" t="s">
        <v>457</v>
      </c>
      <c r="D1559" s="115">
        <v>1</v>
      </c>
      <c r="E1559" s="115">
        <v>1987</v>
      </c>
      <c r="F1559" s="115">
        <v>1</v>
      </c>
      <c r="G1559" s="115">
        <v>0</v>
      </c>
      <c r="H1559" s="115">
        <v>0</v>
      </c>
      <c r="I1559" s="116">
        <v>7878</v>
      </c>
      <c r="J1559" s="117"/>
      <c r="K1559" s="1"/>
      <c r="L1559" s="1"/>
      <c r="M1559" s="1"/>
      <c r="N1559" s="1"/>
      <c r="O1559" s="1"/>
      <c r="P1559" s="1"/>
      <c r="Q1559" s="1"/>
      <c r="R1559" s="1"/>
      <c r="S1559" s="1"/>
    </row>
    <row r="1560" spans="1:19" x14ac:dyDescent="0.2">
      <c r="A1560" s="1"/>
      <c r="B1560" s="115">
        <v>3</v>
      </c>
      <c r="C1560" s="33" t="s">
        <v>457</v>
      </c>
      <c r="D1560" s="115">
        <v>1</v>
      </c>
      <c r="E1560" s="115">
        <v>1987</v>
      </c>
      <c r="F1560" s="115">
        <v>1</v>
      </c>
      <c r="G1560" s="115">
        <v>0</v>
      </c>
      <c r="H1560" s="115">
        <v>0</v>
      </c>
      <c r="I1560" s="116">
        <v>8129</v>
      </c>
      <c r="J1560" s="117"/>
      <c r="K1560" s="1"/>
      <c r="L1560" s="1"/>
      <c r="M1560" s="1"/>
      <c r="N1560" s="1"/>
      <c r="O1560" s="1"/>
      <c r="P1560" s="1"/>
      <c r="Q1560" s="1"/>
      <c r="R1560" s="1"/>
      <c r="S1560" s="1"/>
    </row>
    <row r="1561" spans="1:19" x14ac:dyDescent="0.2">
      <c r="A1561" s="1"/>
      <c r="B1561" s="115">
        <v>1</v>
      </c>
      <c r="C1561" s="33" t="s">
        <v>447</v>
      </c>
      <c r="D1561" s="115">
        <v>1</v>
      </c>
      <c r="E1561" s="115">
        <v>1985</v>
      </c>
      <c r="F1561" s="115">
        <v>1</v>
      </c>
      <c r="G1561" s="115">
        <v>0</v>
      </c>
      <c r="H1561" s="115">
        <v>0</v>
      </c>
      <c r="I1561" s="116">
        <v>1787</v>
      </c>
      <c r="J1561" s="117"/>
      <c r="K1561" s="1"/>
      <c r="L1561" s="1"/>
      <c r="M1561" s="1"/>
      <c r="N1561" s="1"/>
      <c r="O1561" s="1"/>
      <c r="P1561" s="1"/>
      <c r="Q1561" s="1"/>
      <c r="R1561" s="1"/>
      <c r="S1561" s="1"/>
    </row>
    <row r="1562" spans="1:19" x14ac:dyDescent="0.2">
      <c r="A1562" s="1"/>
      <c r="B1562" s="115">
        <v>1</v>
      </c>
      <c r="C1562" s="33" t="s">
        <v>447</v>
      </c>
      <c r="D1562" s="115">
        <v>1</v>
      </c>
      <c r="E1562" s="115">
        <v>1985</v>
      </c>
      <c r="F1562" s="115">
        <v>1</v>
      </c>
      <c r="G1562" s="115">
        <v>0</v>
      </c>
      <c r="H1562" s="115">
        <v>0</v>
      </c>
      <c r="I1562" s="116">
        <v>401</v>
      </c>
      <c r="J1562" s="117"/>
      <c r="K1562" s="1"/>
      <c r="L1562" s="1"/>
      <c r="M1562" s="1"/>
      <c r="N1562" s="1"/>
      <c r="O1562" s="1"/>
      <c r="P1562" s="1"/>
      <c r="Q1562" s="1"/>
      <c r="R1562" s="1"/>
      <c r="S1562" s="1"/>
    </row>
    <row r="1563" spans="1:19" x14ac:dyDescent="0.2">
      <c r="A1563" s="1"/>
      <c r="B1563" s="115">
        <v>1</v>
      </c>
      <c r="C1563" s="33" t="s">
        <v>447</v>
      </c>
      <c r="D1563" s="115">
        <v>1</v>
      </c>
      <c r="E1563" s="115">
        <v>1985</v>
      </c>
      <c r="F1563" s="115">
        <v>1</v>
      </c>
      <c r="G1563" s="115">
        <v>0</v>
      </c>
      <c r="H1563" s="115">
        <v>0</v>
      </c>
      <c r="I1563" s="116">
        <v>4265</v>
      </c>
      <c r="J1563" s="117"/>
      <c r="K1563" s="1"/>
      <c r="L1563" s="1"/>
      <c r="M1563" s="1"/>
      <c r="N1563" s="1"/>
      <c r="O1563" s="1"/>
      <c r="P1563" s="1"/>
      <c r="Q1563" s="1"/>
      <c r="R1563" s="1"/>
      <c r="S1563" s="1"/>
    </row>
    <row r="1564" spans="1:19" x14ac:dyDescent="0.2">
      <c r="A1564" s="1"/>
      <c r="B1564" s="115">
        <v>2</v>
      </c>
      <c r="C1564" s="33" t="s">
        <v>461</v>
      </c>
      <c r="D1564" s="115">
        <v>1</v>
      </c>
      <c r="E1564" s="115">
        <v>1987</v>
      </c>
      <c r="F1564" s="115">
        <v>1</v>
      </c>
      <c r="G1564" s="115">
        <v>0</v>
      </c>
      <c r="H1564" s="115">
        <v>0</v>
      </c>
      <c r="I1564" s="116">
        <v>77857</v>
      </c>
      <c r="J1564" s="117"/>
      <c r="K1564" s="1"/>
      <c r="L1564" s="1"/>
      <c r="M1564" s="1"/>
      <c r="N1564" s="1"/>
      <c r="O1564" s="1"/>
      <c r="P1564" s="1"/>
      <c r="Q1564" s="1"/>
      <c r="R1564" s="1"/>
      <c r="S1564" s="1"/>
    </row>
    <row r="1565" spans="1:19" x14ac:dyDescent="0.2">
      <c r="A1565" s="1"/>
      <c r="B1565" s="115">
        <v>1</v>
      </c>
      <c r="C1565" s="33" t="s">
        <v>447</v>
      </c>
      <c r="D1565" s="115">
        <v>1</v>
      </c>
      <c r="E1565" s="115">
        <v>1987</v>
      </c>
      <c r="F1565" s="115">
        <v>1</v>
      </c>
      <c r="G1565" s="115">
        <v>0</v>
      </c>
      <c r="H1565" s="115">
        <v>0</v>
      </c>
      <c r="I1565" s="116">
        <v>45274</v>
      </c>
      <c r="J1565" s="117"/>
      <c r="K1565" s="1"/>
      <c r="L1565" s="1"/>
      <c r="M1565" s="1"/>
      <c r="N1565" s="1"/>
      <c r="O1565" s="1"/>
      <c r="P1565" s="1"/>
      <c r="Q1565" s="1"/>
      <c r="R1565" s="1"/>
      <c r="S1565" s="1"/>
    </row>
    <row r="1566" spans="1:19" x14ac:dyDescent="0.2">
      <c r="A1566" s="1"/>
      <c r="B1566" s="115">
        <v>6</v>
      </c>
      <c r="C1566" s="33" t="s">
        <v>467</v>
      </c>
      <c r="D1566" s="115">
        <v>2</v>
      </c>
      <c r="E1566" s="115">
        <v>1986</v>
      </c>
      <c r="F1566" s="115">
        <v>30</v>
      </c>
      <c r="G1566" s="115">
        <v>0</v>
      </c>
      <c r="H1566" s="115">
        <v>0</v>
      </c>
      <c r="I1566" s="116">
        <v>16932</v>
      </c>
      <c r="J1566" s="117"/>
      <c r="K1566" s="1"/>
      <c r="L1566" s="1"/>
      <c r="M1566" s="1"/>
      <c r="N1566" s="1"/>
      <c r="O1566" s="1"/>
      <c r="P1566" s="1"/>
      <c r="Q1566" s="1"/>
      <c r="R1566" s="1"/>
      <c r="S1566" s="1"/>
    </row>
    <row r="1567" spans="1:19" x14ac:dyDescent="0.2">
      <c r="A1567" s="1"/>
      <c r="B1567" s="115">
        <v>1</v>
      </c>
      <c r="C1567" s="33" t="s">
        <v>467</v>
      </c>
      <c r="D1567" s="115">
        <v>2</v>
      </c>
      <c r="E1567" s="115">
        <v>1986</v>
      </c>
      <c r="F1567" s="115">
        <v>30</v>
      </c>
      <c r="G1567" s="115">
        <v>0</v>
      </c>
      <c r="H1567" s="115">
        <v>0</v>
      </c>
      <c r="I1567" s="116">
        <v>17733</v>
      </c>
      <c r="J1567" s="117"/>
      <c r="K1567" s="1"/>
      <c r="L1567" s="1"/>
      <c r="M1567" s="1"/>
      <c r="N1567" s="1"/>
      <c r="O1567" s="1"/>
      <c r="P1567" s="1"/>
      <c r="Q1567" s="1"/>
      <c r="R1567" s="1"/>
      <c r="S1567" s="1"/>
    </row>
    <row r="1568" spans="1:19" x14ac:dyDescent="0.2">
      <c r="A1568" s="1"/>
      <c r="B1568" s="115">
        <v>2</v>
      </c>
      <c r="C1568" s="33" t="s">
        <v>467</v>
      </c>
      <c r="D1568" s="115">
        <v>2</v>
      </c>
      <c r="E1568" s="115">
        <v>1986</v>
      </c>
      <c r="F1568" s="115">
        <v>30</v>
      </c>
      <c r="G1568" s="115">
        <v>0</v>
      </c>
      <c r="H1568" s="115">
        <v>0</v>
      </c>
      <c r="I1568" s="116">
        <v>18633</v>
      </c>
      <c r="J1568" s="117"/>
      <c r="K1568" s="1"/>
      <c r="L1568" s="1"/>
      <c r="M1568" s="1"/>
      <c r="N1568" s="1"/>
      <c r="O1568" s="1"/>
      <c r="P1568" s="1"/>
      <c r="Q1568" s="1"/>
      <c r="R1568" s="1"/>
      <c r="S1568" s="1"/>
    </row>
    <row r="1569" spans="1:19" x14ac:dyDescent="0.2">
      <c r="A1569" s="1"/>
      <c r="B1569" s="115">
        <v>4</v>
      </c>
      <c r="C1569" s="33" t="s">
        <v>467</v>
      </c>
      <c r="D1569" s="115">
        <v>2</v>
      </c>
      <c r="E1569" s="115">
        <v>1986</v>
      </c>
      <c r="F1569" s="115">
        <v>30</v>
      </c>
      <c r="G1569" s="115">
        <v>0</v>
      </c>
      <c r="H1569" s="115">
        <v>0</v>
      </c>
      <c r="I1569" s="116">
        <v>18687</v>
      </c>
      <c r="J1569" s="117"/>
      <c r="K1569" s="1"/>
      <c r="L1569" s="1"/>
      <c r="M1569" s="1"/>
      <c r="N1569" s="1"/>
      <c r="O1569" s="1"/>
      <c r="P1569" s="1"/>
      <c r="Q1569" s="1"/>
      <c r="R1569" s="1"/>
      <c r="S1569" s="1"/>
    </row>
    <row r="1570" spans="1:19" x14ac:dyDescent="0.2">
      <c r="A1570" s="1"/>
      <c r="B1570" s="115">
        <v>3</v>
      </c>
      <c r="C1570" s="33" t="s">
        <v>467</v>
      </c>
      <c r="D1570" s="115">
        <v>2</v>
      </c>
      <c r="E1570" s="115">
        <v>1986</v>
      </c>
      <c r="F1570" s="115">
        <v>30</v>
      </c>
      <c r="G1570" s="115">
        <v>0</v>
      </c>
      <c r="H1570" s="115">
        <v>0</v>
      </c>
      <c r="I1570" s="116">
        <v>17226</v>
      </c>
      <c r="J1570" s="117"/>
      <c r="K1570" s="1"/>
      <c r="L1570" s="1"/>
      <c r="M1570" s="1"/>
      <c r="N1570" s="1"/>
      <c r="O1570" s="1"/>
      <c r="P1570" s="1"/>
      <c r="Q1570" s="1"/>
      <c r="R1570" s="1"/>
      <c r="S1570" s="1"/>
    </row>
    <row r="1571" spans="1:19" x14ac:dyDescent="0.2">
      <c r="A1571" s="1"/>
      <c r="B1571" s="115">
        <v>5</v>
      </c>
      <c r="C1571" s="33" t="s">
        <v>467</v>
      </c>
      <c r="D1571" s="115">
        <v>2</v>
      </c>
      <c r="E1571" s="115">
        <v>1986</v>
      </c>
      <c r="F1571" s="115">
        <v>30</v>
      </c>
      <c r="G1571" s="115">
        <v>0</v>
      </c>
      <c r="H1571" s="115">
        <v>0</v>
      </c>
      <c r="I1571" s="116">
        <v>17833</v>
      </c>
      <c r="J1571" s="117"/>
      <c r="K1571" s="1"/>
      <c r="L1571" s="1"/>
      <c r="M1571" s="1"/>
      <c r="N1571" s="1"/>
      <c r="O1571" s="1"/>
      <c r="P1571" s="1"/>
      <c r="Q1571" s="1"/>
      <c r="R1571" s="1"/>
      <c r="S1571" s="1"/>
    </row>
    <row r="1572" spans="1:19" x14ac:dyDescent="0.2">
      <c r="A1572" s="1"/>
      <c r="B1572" s="115">
        <v>6</v>
      </c>
      <c r="C1572" s="33" t="s">
        <v>467</v>
      </c>
      <c r="D1572" s="115">
        <v>3</v>
      </c>
      <c r="E1572" s="115">
        <v>1986</v>
      </c>
      <c r="F1572" s="115">
        <v>31</v>
      </c>
      <c r="G1572" s="115">
        <v>0</v>
      </c>
      <c r="H1572" s="115">
        <v>0</v>
      </c>
      <c r="I1572" s="116">
        <v>1618616</v>
      </c>
      <c r="J1572" s="117"/>
      <c r="K1572" s="1"/>
      <c r="L1572" s="1"/>
      <c r="M1572" s="1"/>
      <c r="N1572" s="1"/>
      <c r="O1572" s="1"/>
      <c r="P1572" s="1"/>
      <c r="Q1572" s="1"/>
      <c r="R1572" s="1"/>
      <c r="S1572" s="1"/>
    </row>
    <row r="1573" spans="1:19" x14ac:dyDescent="0.2">
      <c r="A1573" s="1"/>
      <c r="B1573" s="115">
        <v>1</v>
      </c>
      <c r="C1573" s="33" t="s">
        <v>467</v>
      </c>
      <c r="D1573" s="115">
        <v>3</v>
      </c>
      <c r="E1573" s="115">
        <v>1986</v>
      </c>
      <c r="F1573" s="115">
        <v>31</v>
      </c>
      <c r="G1573" s="115">
        <v>0</v>
      </c>
      <c r="H1573" s="115">
        <v>0</v>
      </c>
      <c r="I1573" s="116">
        <v>1709592</v>
      </c>
      <c r="J1573" s="117"/>
      <c r="K1573" s="1"/>
      <c r="L1573" s="1"/>
      <c r="M1573" s="1"/>
      <c r="N1573" s="1"/>
      <c r="O1573" s="1"/>
      <c r="P1573" s="1"/>
      <c r="Q1573" s="1"/>
      <c r="R1573" s="1"/>
      <c r="S1573" s="1"/>
    </row>
    <row r="1574" spans="1:19" x14ac:dyDescent="0.2">
      <c r="A1574" s="1"/>
      <c r="B1574" s="115">
        <v>2</v>
      </c>
      <c r="C1574" s="33" t="s">
        <v>467</v>
      </c>
      <c r="D1574" s="115">
        <v>3</v>
      </c>
      <c r="E1574" s="115">
        <v>1986</v>
      </c>
      <c r="F1574" s="115">
        <v>31</v>
      </c>
      <c r="G1574" s="115">
        <v>0</v>
      </c>
      <c r="H1574" s="115">
        <v>0</v>
      </c>
      <c r="I1574" s="116">
        <v>1854327</v>
      </c>
      <c r="J1574" s="117"/>
      <c r="K1574" s="1"/>
      <c r="L1574" s="1"/>
      <c r="M1574" s="1"/>
      <c r="N1574" s="1"/>
      <c r="O1574" s="1"/>
      <c r="P1574" s="1"/>
      <c r="Q1574" s="1"/>
      <c r="R1574" s="1"/>
      <c r="S1574" s="1"/>
    </row>
    <row r="1575" spans="1:19" x14ac:dyDescent="0.2">
      <c r="A1575" s="1"/>
      <c r="B1575" s="115">
        <v>4</v>
      </c>
      <c r="C1575" s="33" t="s">
        <v>467</v>
      </c>
      <c r="D1575" s="115">
        <v>3</v>
      </c>
      <c r="E1575" s="115">
        <v>1986</v>
      </c>
      <c r="F1575" s="115">
        <v>31</v>
      </c>
      <c r="G1575" s="115">
        <v>0</v>
      </c>
      <c r="H1575" s="115">
        <v>0</v>
      </c>
      <c r="I1575" s="116">
        <v>1566236</v>
      </c>
      <c r="J1575" s="117"/>
      <c r="K1575" s="1"/>
      <c r="L1575" s="1"/>
      <c r="M1575" s="1"/>
      <c r="N1575" s="1"/>
      <c r="O1575" s="1"/>
      <c r="P1575" s="1"/>
      <c r="Q1575" s="1"/>
      <c r="R1575" s="1"/>
      <c r="S1575" s="1"/>
    </row>
    <row r="1576" spans="1:19" x14ac:dyDescent="0.2">
      <c r="A1576" s="1"/>
      <c r="B1576" s="115">
        <v>3</v>
      </c>
      <c r="C1576" s="33" t="s">
        <v>467</v>
      </c>
      <c r="D1576" s="115">
        <v>3</v>
      </c>
      <c r="E1576" s="115">
        <v>1986</v>
      </c>
      <c r="F1576" s="115">
        <v>31</v>
      </c>
      <c r="G1576" s="115">
        <v>0</v>
      </c>
      <c r="H1576" s="115">
        <v>0</v>
      </c>
      <c r="I1576" s="116">
        <v>1885686</v>
      </c>
      <c r="J1576" s="117"/>
      <c r="K1576" s="1"/>
      <c r="L1576" s="1"/>
      <c r="M1576" s="1"/>
      <c r="N1576" s="1"/>
      <c r="O1576" s="1"/>
      <c r="P1576" s="1"/>
      <c r="Q1576" s="1"/>
      <c r="R1576" s="1"/>
      <c r="S1576" s="1"/>
    </row>
    <row r="1577" spans="1:19" x14ac:dyDescent="0.2">
      <c r="A1577" s="1"/>
      <c r="B1577" s="115">
        <v>5</v>
      </c>
      <c r="C1577" s="33" t="s">
        <v>467</v>
      </c>
      <c r="D1577" s="115">
        <v>3</v>
      </c>
      <c r="E1577" s="115">
        <v>1986</v>
      </c>
      <c r="F1577" s="115">
        <v>31</v>
      </c>
      <c r="G1577" s="115">
        <v>0</v>
      </c>
      <c r="H1577" s="115">
        <v>0</v>
      </c>
      <c r="I1577" s="116">
        <v>1689260</v>
      </c>
      <c r="J1577" s="117"/>
      <c r="K1577" s="1"/>
      <c r="L1577" s="1"/>
      <c r="M1577" s="1"/>
      <c r="N1577" s="1"/>
      <c r="O1577" s="1"/>
      <c r="P1577" s="1"/>
      <c r="Q1577" s="1"/>
      <c r="R1577" s="1"/>
      <c r="S1577" s="1"/>
    </row>
    <row r="1578" spans="1:19" x14ac:dyDescent="0.2">
      <c r="A1578" s="1"/>
      <c r="B1578" s="115">
        <v>1</v>
      </c>
      <c r="C1578" s="33" t="s">
        <v>447</v>
      </c>
      <c r="D1578" s="115">
        <v>2</v>
      </c>
      <c r="E1578" s="115">
        <v>1987</v>
      </c>
      <c r="F1578" s="115">
        <v>1</v>
      </c>
      <c r="G1578" s="115">
        <v>0</v>
      </c>
      <c r="H1578" s="115">
        <v>0</v>
      </c>
      <c r="I1578" s="116">
        <v>28300</v>
      </c>
      <c r="J1578" s="117"/>
      <c r="K1578" s="1"/>
      <c r="L1578" s="1"/>
      <c r="M1578" s="1"/>
      <c r="N1578" s="1"/>
      <c r="O1578" s="1"/>
      <c r="P1578" s="1"/>
      <c r="Q1578" s="1"/>
      <c r="R1578" s="1"/>
      <c r="S1578" s="1"/>
    </row>
    <row r="1579" spans="1:19" x14ac:dyDescent="0.2">
      <c r="A1579" s="1"/>
      <c r="B1579" s="115">
        <v>5</v>
      </c>
      <c r="C1579" s="33" t="s">
        <v>455</v>
      </c>
      <c r="D1579" s="115">
        <v>2</v>
      </c>
      <c r="E1579" s="115">
        <v>1987</v>
      </c>
      <c r="F1579" s="115">
        <v>1</v>
      </c>
      <c r="G1579" s="115">
        <v>0</v>
      </c>
      <c r="H1579" s="115">
        <v>0</v>
      </c>
      <c r="I1579" s="116">
        <v>851</v>
      </c>
      <c r="J1579" s="117"/>
      <c r="K1579" s="1"/>
      <c r="L1579" s="1"/>
      <c r="M1579" s="1"/>
      <c r="N1579" s="1"/>
      <c r="O1579" s="1"/>
      <c r="P1579" s="1"/>
      <c r="Q1579" s="1"/>
      <c r="R1579" s="1"/>
      <c r="S1579" s="1"/>
    </row>
    <row r="1580" spans="1:19" x14ac:dyDescent="0.2">
      <c r="A1580" s="1"/>
      <c r="B1580" s="115">
        <v>3</v>
      </c>
      <c r="C1580" s="33" t="s">
        <v>455</v>
      </c>
      <c r="D1580" s="115">
        <v>2</v>
      </c>
      <c r="E1580" s="115">
        <v>1987</v>
      </c>
      <c r="F1580" s="115">
        <v>1</v>
      </c>
      <c r="G1580" s="115">
        <v>0</v>
      </c>
      <c r="H1580" s="115">
        <v>0</v>
      </c>
      <c r="I1580" s="116">
        <v>7650</v>
      </c>
      <c r="J1580" s="117"/>
      <c r="K1580" s="1"/>
      <c r="L1580" s="1"/>
      <c r="M1580" s="1"/>
      <c r="N1580" s="1"/>
      <c r="O1580" s="1"/>
      <c r="P1580" s="1"/>
      <c r="Q1580" s="1"/>
      <c r="R1580" s="1"/>
      <c r="S1580" s="1"/>
    </row>
    <row r="1581" spans="1:19" x14ac:dyDescent="0.2">
      <c r="A1581" s="1"/>
      <c r="B1581" s="115">
        <v>2</v>
      </c>
      <c r="C1581" s="33" t="s">
        <v>457</v>
      </c>
      <c r="D1581" s="115">
        <v>2</v>
      </c>
      <c r="E1581" s="115">
        <v>1987</v>
      </c>
      <c r="F1581" s="115">
        <v>1</v>
      </c>
      <c r="G1581" s="115">
        <v>0</v>
      </c>
      <c r="H1581" s="115">
        <v>0</v>
      </c>
      <c r="I1581" s="116">
        <v>84308</v>
      </c>
      <c r="J1581" s="117"/>
      <c r="K1581" s="1"/>
      <c r="L1581" s="1"/>
      <c r="M1581" s="1"/>
      <c r="N1581" s="1"/>
      <c r="O1581" s="1"/>
      <c r="P1581" s="1"/>
      <c r="Q1581" s="1"/>
      <c r="R1581" s="1"/>
      <c r="S1581" s="1"/>
    </row>
    <row r="1582" spans="1:19" x14ac:dyDescent="0.2">
      <c r="A1582" s="1"/>
      <c r="B1582" s="115">
        <v>3</v>
      </c>
      <c r="C1582" s="33" t="s">
        <v>455</v>
      </c>
      <c r="D1582" s="115">
        <v>2</v>
      </c>
      <c r="E1582" s="115">
        <v>1987</v>
      </c>
      <c r="F1582" s="115">
        <v>1</v>
      </c>
      <c r="G1582" s="115">
        <v>0</v>
      </c>
      <c r="H1582" s="115">
        <v>0</v>
      </c>
      <c r="I1582" s="116">
        <v>750</v>
      </c>
      <c r="J1582" s="117"/>
      <c r="K1582" s="1"/>
      <c r="L1582" s="1"/>
      <c r="M1582" s="1"/>
      <c r="N1582" s="1"/>
      <c r="O1582" s="1"/>
      <c r="P1582" s="1"/>
      <c r="Q1582" s="1"/>
      <c r="R1582" s="1"/>
      <c r="S1582" s="1"/>
    </row>
    <row r="1583" spans="1:19" x14ac:dyDescent="0.2">
      <c r="A1583" s="1"/>
      <c r="B1583" s="115">
        <v>1</v>
      </c>
      <c r="C1583" s="33" t="s">
        <v>449</v>
      </c>
      <c r="D1583" s="115">
        <v>2</v>
      </c>
      <c r="E1583" s="115">
        <v>1987</v>
      </c>
      <c r="F1583" s="115">
        <v>1</v>
      </c>
      <c r="G1583" s="115">
        <v>0</v>
      </c>
      <c r="H1583" s="115">
        <v>0</v>
      </c>
      <c r="I1583" s="116">
        <v>7372</v>
      </c>
      <c r="J1583" s="117"/>
      <c r="K1583" s="1"/>
      <c r="L1583" s="1"/>
      <c r="M1583" s="1"/>
      <c r="N1583" s="1"/>
      <c r="O1583" s="1"/>
      <c r="P1583" s="1"/>
      <c r="Q1583" s="1"/>
      <c r="R1583" s="1"/>
      <c r="S1583" s="1"/>
    </row>
    <row r="1584" spans="1:19" x14ac:dyDescent="0.2">
      <c r="A1584" s="1"/>
      <c r="B1584" s="115">
        <v>1</v>
      </c>
      <c r="C1584" s="33" t="s">
        <v>455</v>
      </c>
      <c r="D1584" s="115">
        <v>2</v>
      </c>
      <c r="E1584" s="115">
        <v>1987</v>
      </c>
      <c r="F1584" s="115">
        <v>1</v>
      </c>
      <c r="G1584" s="115">
        <v>0</v>
      </c>
      <c r="H1584" s="115">
        <v>0</v>
      </c>
      <c r="I1584" s="116">
        <v>73664</v>
      </c>
      <c r="J1584" s="117"/>
      <c r="K1584" s="1"/>
      <c r="L1584" s="1"/>
      <c r="M1584" s="1"/>
      <c r="N1584" s="1"/>
      <c r="O1584" s="1"/>
      <c r="P1584" s="1"/>
      <c r="Q1584" s="1"/>
      <c r="R1584" s="1"/>
      <c r="S1584" s="1"/>
    </row>
    <row r="1585" spans="1:19" x14ac:dyDescent="0.2">
      <c r="A1585" s="1"/>
      <c r="B1585" s="115">
        <v>4</v>
      </c>
      <c r="C1585" s="33" t="s">
        <v>455</v>
      </c>
      <c r="D1585" s="115">
        <v>2</v>
      </c>
      <c r="E1585" s="115">
        <v>1987</v>
      </c>
      <c r="F1585" s="115">
        <v>1</v>
      </c>
      <c r="G1585" s="115">
        <v>0</v>
      </c>
      <c r="H1585" s="115">
        <v>0</v>
      </c>
      <c r="I1585" s="116">
        <v>7939</v>
      </c>
      <c r="J1585" s="117"/>
      <c r="K1585" s="1"/>
      <c r="L1585" s="1"/>
      <c r="M1585" s="1"/>
      <c r="N1585" s="1"/>
      <c r="O1585" s="1"/>
      <c r="P1585" s="1"/>
      <c r="Q1585" s="1"/>
      <c r="R1585" s="1"/>
      <c r="S1585" s="1"/>
    </row>
    <row r="1586" spans="1:19" x14ac:dyDescent="0.2">
      <c r="A1586" s="1"/>
      <c r="B1586" s="115">
        <v>1</v>
      </c>
      <c r="C1586" s="33" t="s">
        <v>455</v>
      </c>
      <c r="D1586" s="115">
        <v>2</v>
      </c>
      <c r="E1586" s="115">
        <v>1987</v>
      </c>
      <c r="F1586" s="115">
        <v>1</v>
      </c>
      <c r="G1586" s="115">
        <v>0</v>
      </c>
      <c r="H1586" s="115">
        <v>0</v>
      </c>
      <c r="I1586" s="116">
        <v>72332</v>
      </c>
      <c r="J1586" s="117"/>
      <c r="K1586" s="1"/>
      <c r="L1586" s="1"/>
      <c r="M1586" s="1"/>
      <c r="N1586" s="1"/>
      <c r="O1586" s="1"/>
      <c r="P1586" s="1"/>
      <c r="Q1586" s="1"/>
      <c r="R1586" s="1"/>
      <c r="S1586" s="1"/>
    </row>
    <row r="1587" spans="1:19" x14ac:dyDescent="0.2">
      <c r="A1587" s="1"/>
      <c r="B1587" s="115">
        <v>1</v>
      </c>
      <c r="C1587" s="33" t="s">
        <v>449</v>
      </c>
      <c r="D1587" s="115">
        <v>2</v>
      </c>
      <c r="E1587" s="115">
        <v>1987</v>
      </c>
      <c r="F1587" s="115">
        <v>1</v>
      </c>
      <c r="G1587" s="115">
        <v>0</v>
      </c>
      <c r="H1587" s="115">
        <v>0</v>
      </c>
      <c r="I1587" s="116">
        <v>7268</v>
      </c>
      <c r="J1587" s="117"/>
      <c r="K1587" s="1"/>
      <c r="L1587" s="1"/>
      <c r="M1587" s="1"/>
      <c r="N1587" s="1"/>
      <c r="O1587" s="1"/>
      <c r="P1587" s="1"/>
      <c r="Q1587" s="1"/>
      <c r="R1587" s="1"/>
      <c r="S1587" s="1"/>
    </row>
    <row r="1588" spans="1:19" x14ac:dyDescent="0.2">
      <c r="A1588" s="1"/>
      <c r="B1588" s="115">
        <v>1</v>
      </c>
      <c r="C1588" s="33" t="s">
        <v>449</v>
      </c>
      <c r="D1588" s="115">
        <v>2</v>
      </c>
      <c r="E1588" s="115">
        <v>1987</v>
      </c>
      <c r="F1588" s="115">
        <v>1</v>
      </c>
      <c r="G1588" s="115">
        <v>0</v>
      </c>
      <c r="H1588" s="115">
        <v>0</v>
      </c>
      <c r="I1588" s="116">
        <v>7745</v>
      </c>
      <c r="J1588" s="117"/>
      <c r="K1588" s="1"/>
      <c r="L1588" s="1"/>
      <c r="M1588" s="1"/>
      <c r="N1588" s="1"/>
      <c r="O1588" s="1"/>
      <c r="P1588" s="1"/>
      <c r="Q1588" s="1"/>
      <c r="R1588" s="1"/>
      <c r="S1588" s="1"/>
    </row>
    <row r="1589" spans="1:19" x14ac:dyDescent="0.2">
      <c r="A1589" s="1"/>
      <c r="B1589" s="115">
        <v>3</v>
      </c>
      <c r="C1589" s="33" t="s">
        <v>451</v>
      </c>
      <c r="D1589" s="115">
        <v>2</v>
      </c>
      <c r="E1589" s="115">
        <v>1987</v>
      </c>
      <c r="F1589" s="115">
        <v>1</v>
      </c>
      <c r="G1589" s="115">
        <v>0</v>
      </c>
      <c r="H1589" s="115">
        <v>11</v>
      </c>
      <c r="I1589" s="116">
        <v>7394</v>
      </c>
      <c r="J1589" s="117"/>
      <c r="K1589" s="1"/>
      <c r="L1589" s="1"/>
      <c r="M1589" s="1"/>
      <c r="N1589" s="1"/>
      <c r="O1589" s="1"/>
      <c r="P1589" s="1"/>
      <c r="Q1589" s="1"/>
      <c r="R1589" s="1"/>
      <c r="S1589" s="1"/>
    </row>
    <row r="1590" spans="1:19" x14ac:dyDescent="0.2">
      <c r="A1590" s="1"/>
      <c r="B1590" s="115">
        <v>1</v>
      </c>
      <c r="C1590" s="33" t="s">
        <v>449</v>
      </c>
      <c r="D1590" s="115">
        <v>2</v>
      </c>
      <c r="E1590" s="115">
        <v>1987</v>
      </c>
      <c r="F1590" s="115">
        <v>1</v>
      </c>
      <c r="G1590" s="115">
        <v>0</v>
      </c>
      <c r="H1590" s="115">
        <v>0</v>
      </c>
      <c r="I1590" s="116">
        <v>7437</v>
      </c>
      <c r="J1590" s="117"/>
      <c r="K1590" s="1"/>
      <c r="L1590" s="1"/>
      <c r="M1590" s="1"/>
      <c r="N1590" s="1"/>
      <c r="O1590" s="1"/>
      <c r="P1590" s="1"/>
      <c r="Q1590" s="1"/>
      <c r="R1590" s="1"/>
      <c r="S1590" s="1"/>
    </row>
    <row r="1591" spans="1:19" x14ac:dyDescent="0.2">
      <c r="A1591" s="1"/>
      <c r="B1591" s="115">
        <v>4</v>
      </c>
      <c r="C1591" s="33" t="s">
        <v>455</v>
      </c>
      <c r="D1591" s="115">
        <v>2</v>
      </c>
      <c r="E1591" s="115">
        <v>1987</v>
      </c>
      <c r="F1591" s="115">
        <v>1</v>
      </c>
      <c r="G1591" s="115">
        <v>0</v>
      </c>
      <c r="H1591" s="115">
        <v>0</v>
      </c>
      <c r="I1591" s="116">
        <v>799</v>
      </c>
      <c r="J1591" s="117"/>
      <c r="K1591" s="1"/>
      <c r="L1591" s="1"/>
      <c r="M1591" s="1"/>
      <c r="N1591" s="1"/>
      <c r="O1591" s="1"/>
      <c r="P1591" s="1"/>
      <c r="Q1591" s="1"/>
      <c r="R1591" s="1"/>
      <c r="S1591" s="1"/>
    </row>
    <row r="1592" spans="1:19" x14ac:dyDescent="0.2">
      <c r="A1592" s="1"/>
      <c r="B1592" s="115">
        <v>4</v>
      </c>
      <c r="C1592" s="33" t="s">
        <v>455</v>
      </c>
      <c r="D1592" s="115">
        <v>2</v>
      </c>
      <c r="E1592" s="115">
        <v>1987</v>
      </c>
      <c r="F1592" s="115">
        <v>1</v>
      </c>
      <c r="G1592" s="115">
        <v>0</v>
      </c>
      <c r="H1592" s="115">
        <v>0</v>
      </c>
      <c r="I1592" s="116">
        <v>761</v>
      </c>
      <c r="J1592" s="117"/>
      <c r="K1592" s="1"/>
      <c r="L1592" s="1"/>
      <c r="M1592" s="1"/>
      <c r="N1592" s="1"/>
      <c r="O1592" s="1"/>
      <c r="P1592" s="1"/>
      <c r="Q1592" s="1"/>
      <c r="R1592" s="1"/>
      <c r="S1592" s="1"/>
    </row>
    <row r="1593" spans="1:19" x14ac:dyDescent="0.2">
      <c r="A1593" s="1"/>
      <c r="B1593" s="115">
        <v>3</v>
      </c>
      <c r="C1593" s="33" t="s">
        <v>451</v>
      </c>
      <c r="D1593" s="115">
        <v>2</v>
      </c>
      <c r="E1593" s="115">
        <v>1987</v>
      </c>
      <c r="F1593" s="115">
        <v>1</v>
      </c>
      <c r="G1593" s="115">
        <v>0</v>
      </c>
      <c r="H1593" s="115">
        <v>0</v>
      </c>
      <c r="I1593" s="116">
        <v>8179</v>
      </c>
      <c r="J1593" s="117"/>
      <c r="K1593" s="1"/>
      <c r="L1593" s="1"/>
      <c r="M1593" s="1"/>
      <c r="N1593" s="1"/>
      <c r="O1593" s="1"/>
      <c r="P1593" s="1"/>
      <c r="Q1593" s="1"/>
      <c r="R1593" s="1"/>
      <c r="S1593" s="1"/>
    </row>
    <row r="1594" spans="1:19" x14ac:dyDescent="0.2">
      <c r="A1594" s="1"/>
      <c r="B1594" s="115">
        <v>2</v>
      </c>
      <c r="C1594" s="33" t="s">
        <v>451</v>
      </c>
      <c r="D1594" s="115">
        <v>2</v>
      </c>
      <c r="E1594" s="115">
        <v>1987</v>
      </c>
      <c r="F1594" s="115">
        <v>1</v>
      </c>
      <c r="G1594" s="115">
        <v>0</v>
      </c>
      <c r="H1594" s="115">
        <v>0</v>
      </c>
      <c r="I1594" s="116">
        <v>85172</v>
      </c>
      <c r="J1594" s="117"/>
      <c r="K1594" s="1"/>
      <c r="L1594" s="1"/>
      <c r="M1594" s="1"/>
      <c r="N1594" s="1"/>
      <c r="O1594" s="1"/>
      <c r="P1594" s="1"/>
      <c r="Q1594" s="1"/>
      <c r="R1594" s="1"/>
      <c r="S1594" s="1"/>
    </row>
    <row r="1595" spans="1:19" x14ac:dyDescent="0.2">
      <c r="A1595" s="1"/>
      <c r="B1595" s="115">
        <v>2</v>
      </c>
      <c r="C1595" s="33" t="s">
        <v>451</v>
      </c>
      <c r="D1595" s="115">
        <v>2</v>
      </c>
      <c r="E1595" s="115">
        <v>1987</v>
      </c>
      <c r="F1595" s="115">
        <v>1</v>
      </c>
      <c r="G1595" s="115">
        <v>0</v>
      </c>
      <c r="H1595" s="115">
        <v>0</v>
      </c>
      <c r="I1595" s="116">
        <v>74472</v>
      </c>
      <c r="J1595" s="117"/>
      <c r="K1595" s="1"/>
      <c r="L1595" s="1"/>
      <c r="M1595" s="1"/>
      <c r="N1595" s="1"/>
      <c r="O1595" s="1"/>
      <c r="P1595" s="1"/>
      <c r="Q1595" s="1"/>
      <c r="R1595" s="1"/>
      <c r="S1595" s="1"/>
    </row>
    <row r="1596" spans="1:19" x14ac:dyDescent="0.2">
      <c r="A1596" s="1"/>
      <c r="B1596" s="115">
        <v>2</v>
      </c>
      <c r="C1596" s="33" t="s">
        <v>463</v>
      </c>
      <c r="D1596" s="115">
        <v>2</v>
      </c>
      <c r="E1596" s="115">
        <v>1987</v>
      </c>
      <c r="F1596" s="115">
        <v>1</v>
      </c>
      <c r="G1596" s="115">
        <v>0</v>
      </c>
      <c r="H1596" s="115">
        <v>0</v>
      </c>
      <c r="I1596" s="116">
        <v>7882</v>
      </c>
      <c r="J1596" s="117"/>
      <c r="K1596" s="1"/>
      <c r="L1596" s="1"/>
      <c r="M1596" s="1"/>
      <c r="N1596" s="1"/>
      <c r="O1596" s="1"/>
      <c r="P1596" s="1"/>
      <c r="Q1596" s="1"/>
      <c r="R1596" s="1"/>
      <c r="S1596" s="1"/>
    </row>
    <row r="1597" spans="1:19" x14ac:dyDescent="0.2">
      <c r="A1597" s="1"/>
      <c r="B1597" s="115">
        <v>1</v>
      </c>
      <c r="C1597" s="33" t="s">
        <v>455</v>
      </c>
      <c r="D1597" s="115">
        <v>2</v>
      </c>
      <c r="E1597" s="115">
        <v>1987</v>
      </c>
      <c r="F1597" s="115">
        <v>1</v>
      </c>
      <c r="G1597" s="115">
        <v>0</v>
      </c>
      <c r="H1597" s="115">
        <v>0</v>
      </c>
      <c r="I1597" s="116">
        <v>77341</v>
      </c>
      <c r="J1597" s="117"/>
      <c r="K1597" s="1"/>
      <c r="L1597" s="1"/>
      <c r="M1597" s="1"/>
      <c r="N1597" s="1"/>
      <c r="O1597" s="1"/>
      <c r="P1597" s="1"/>
      <c r="Q1597" s="1"/>
      <c r="R1597" s="1"/>
      <c r="S1597" s="1"/>
    </row>
    <row r="1598" spans="1:19" x14ac:dyDescent="0.2">
      <c r="A1598" s="1"/>
      <c r="B1598" s="115">
        <v>1</v>
      </c>
      <c r="C1598" s="33" t="s">
        <v>449</v>
      </c>
      <c r="D1598" s="115">
        <v>2</v>
      </c>
      <c r="E1598" s="115">
        <v>1987</v>
      </c>
      <c r="F1598" s="115">
        <v>1</v>
      </c>
      <c r="G1598" s="115">
        <v>0</v>
      </c>
      <c r="H1598" s="115">
        <v>0</v>
      </c>
      <c r="I1598" s="116">
        <v>83207</v>
      </c>
      <c r="J1598" s="117"/>
      <c r="K1598" s="1"/>
      <c r="L1598" s="1"/>
      <c r="M1598" s="1"/>
      <c r="N1598" s="1"/>
      <c r="O1598" s="1"/>
      <c r="P1598" s="1"/>
      <c r="Q1598" s="1"/>
      <c r="R1598" s="1"/>
      <c r="S1598" s="1"/>
    </row>
    <row r="1599" spans="1:19" x14ac:dyDescent="0.2">
      <c r="A1599" s="1"/>
      <c r="B1599" s="115">
        <v>1</v>
      </c>
      <c r="C1599" s="33" t="s">
        <v>449</v>
      </c>
      <c r="D1599" s="115">
        <v>2</v>
      </c>
      <c r="E1599" s="115">
        <v>1987</v>
      </c>
      <c r="F1599" s="115">
        <v>1</v>
      </c>
      <c r="G1599" s="115">
        <v>0</v>
      </c>
      <c r="H1599" s="115">
        <v>0</v>
      </c>
      <c r="I1599" s="116">
        <v>778</v>
      </c>
      <c r="J1599" s="117"/>
      <c r="K1599" s="1"/>
      <c r="L1599" s="1"/>
      <c r="M1599" s="1"/>
      <c r="N1599" s="1"/>
      <c r="O1599" s="1"/>
      <c r="P1599" s="1"/>
      <c r="Q1599" s="1"/>
      <c r="R1599" s="1"/>
      <c r="S1599" s="1"/>
    </row>
    <row r="1600" spans="1:19" x14ac:dyDescent="0.2">
      <c r="A1600" s="1"/>
      <c r="B1600" s="115">
        <v>1</v>
      </c>
      <c r="C1600" s="33" t="s">
        <v>449</v>
      </c>
      <c r="D1600" s="115">
        <v>2</v>
      </c>
      <c r="E1600" s="115">
        <v>1987</v>
      </c>
      <c r="F1600" s="115">
        <v>1</v>
      </c>
      <c r="G1600" s="115">
        <v>0</v>
      </c>
      <c r="H1600" s="115">
        <v>0</v>
      </c>
      <c r="I1600" s="116">
        <v>8486</v>
      </c>
      <c r="J1600" s="117"/>
      <c r="K1600" s="1"/>
      <c r="L1600" s="1"/>
      <c r="M1600" s="1"/>
      <c r="N1600" s="1"/>
      <c r="O1600" s="1"/>
      <c r="P1600" s="1"/>
      <c r="Q1600" s="1"/>
      <c r="R1600" s="1"/>
      <c r="S1600" s="1"/>
    </row>
    <row r="1601" spans="1:19" x14ac:dyDescent="0.2">
      <c r="A1601" s="1"/>
      <c r="B1601" s="115">
        <v>1</v>
      </c>
      <c r="C1601" s="33" t="s">
        <v>455</v>
      </c>
      <c r="D1601" s="115">
        <v>2</v>
      </c>
      <c r="E1601" s="115">
        <v>1987</v>
      </c>
      <c r="F1601" s="115">
        <v>1</v>
      </c>
      <c r="G1601" s="115">
        <v>0</v>
      </c>
      <c r="H1601" s="115">
        <v>0</v>
      </c>
      <c r="I1601" s="116">
        <v>8045</v>
      </c>
      <c r="J1601" s="117"/>
      <c r="K1601" s="1"/>
      <c r="L1601" s="1"/>
      <c r="M1601" s="1"/>
      <c r="N1601" s="1"/>
      <c r="O1601" s="1"/>
      <c r="P1601" s="1"/>
      <c r="Q1601" s="1"/>
      <c r="R1601" s="1"/>
      <c r="S1601" s="1"/>
    </row>
    <row r="1602" spans="1:19" x14ac:dyDescent="0.2">
      <c r="A1602" s="1"/>
      <c r="B1602" s="115">
        <v>3</v>
      </c>
      <c r="C1602" s="33" t="s">
        <v>449</v>
      </c>
      <c r="D1602" s="115">
        <v>2</v>
      </c>
      <c r="E1602" s="115">
        <v>1987</v>
      </c>
      <c r="F1602" s="115">
        <v>1</v>
      </c>
      <c r="G1602" s="115">
        <v>0</v>
      </c>
      <c r="H1602" s="115">
        <v>0</v>
      </c>
      <c r="I1602" s="116">
        <v>76699</v>
      </c>
      <c r="J1602" s="117"/>
      <c r="K1602" s="1"/>
      <c r="L1602" s="1"/>
      <c r="M1602" s="1"/>
      <c r="N1602" s="1"/>
      <c r="O1602" s="1"/>
      <c r="P1602" s="1"/>
      <c r="Q1602" s="1"/>
      <c r="R1602" s="1"/>
      <c r="S1602" s="1"/>
    </row>
    <row r="1603" spans="1:19" x14ac:dyDescent="0.2">
      <c r="A1603" s="1"/>
      <c r="B1603" s="115">
        <v>1</v>
      </c>
      <c r="C1603" s="33" t="s">
        <v>447</v>
      </c>
      <c r="D1603" s="115">
        <v>1</v>
      </c>
      <c r="E1603" s="115">
        <v>1980</v>
      </c>
      <c r="F1603" s="115">
        <v>1</v>
      </c>
      <c r="G1603" s="115">
        <v>0</v>
      </c>
      <c r="H1603" s="115">
        <v>0</v>
      </c>
      <c r="I1603" s="116">
        <v>14281</v>
      </c>
      <c r="J1603" s="117"/>
      <c r="K1603" s="1"/>
      <c r="L1603" s="1"/>
      <c r="M1603" s="1"/>
      <c r="N1603" s="1"/>
      <c r="O1603" s="1"/>
      <c r="P1603" s="1"/>
      <c r="Q1603" s="1"/>
      <c r="R1603" s="1"/>
      <c r="S1603" s="1"/>
    </row>
    <row r="1604" spans="1:19" x14ac:dyDescent="0.2">
      <c r="A1604" s="1"/>
      <c r="B1604" s="115">
        <v>2</v>
      </c>
      <c r="C1604" s="33" t="s">
        <v>465</v>
      </c>
      <c r="D1604" s="115">
        <v>2</v>
      </c>
      <c r="E1604" s="115">
        <v>1980</v>
      </c>
      <c r="F1604" s="115">
        <v>1</v>
      </c>
      <c r="G1604" s="115">
        <v>0</v>
      </c>
      <c r="H1604" s="115">
        <v>0</v>
      </c>
      <c r="I1604" s="116">
        <v>74559</v>
      </c>
      <c r="J1604" s="117"/>
      <c r="K1604" s="1"/>
      <c r="L1604" s="1"/>
      <c r="M1604" s="1"/>
      <c r="N1604" s="1"/>
      <c r="O1604" s="1"/>
      <c r="P1604" s="1"/>
      <c r="Q1604" s="1"/>
      <c r="R1604" s="1"/>
      <c r="S1604" s="1"/>
    </row>
    <row r="1605" spans="1:19" x14ac:dyDescent="0.2">
      <c r="A1605" s="1"/>
      <c r="B1605" s="115">
        <v>3</v>
      </c>
      <c r="C1605" s="33" t="s">
        <v>449</v>
      </c>
      <c r="D1605" s="115">
        <v>3</v>
      </c>
      <c r="E1605" s="115">
        <v>1987</v>
      </c>
      <c r="F1605" s="115">
        <v>1</v>
      </c>
      <c r="G1605" s="115">
        <v>0</v>
      </c>
      <c r="H1605" s="115">
        <v>0</v>
      </c>
      <c r="I1605" s="116">
        <v>7465</v>
      </c>
      <c r="J1605" s="117"/>
      <c r="K1605" s="1"/>
      <c r="L1605" s="1"/>
      <c r="M1605" s="1"/>
      <c r="N1605" s="1"/>
      <c r="O1605" s="1"/>
      <c r="P1605" s="1"/>
      <c r="Q1605" s="1"/>
      <c r="R1605" s="1"/>
      <c r="S1605" s="1"/>
    </row>
    <row r="1606" spans="1:19" x14ac:dyDescent="0.2">
      <c r="A1606" s="1"/>
      <c r="B1606" s="115">
        <v>2</v>
      </c>
      <c r="C1606" s="33" t="s">
        <v>451</v>
      </c>
      <c r="D1606" s="115">
        <v>3</v>
      </c>
      <c r="E1606" s="115">
        <v>1987</v>
      </c>
      <c r="F1606" s="115">
        <v>1</v>
      </c>
      <c r="G1606" s="115">
        <v>0</v>
      </c>
      <c r="H1606" s="115">
        <v>0</v>
      </c>
      <c r="I1606" s="116">
        <v>7801</v>
      </c>
      <c r="J1606" s="117"/>
      <c r="K1606" s="1"/>
      <c r="L1606" s="1"/>
      <c r="M1606" s="1"/>
      <c r="N1606" s="1"/>
      <c r="O1606" s="1"/>
      <c r="P1606" s="1"/>
      <c r="Q1606" s="1"/>
      <c r="R1606" s="1"/>
      <c r="S1606" s="1"/>
    </row>
    <row r="1607" spans="1:19" x14ac:dyDescent="0.2">
      <c r="A1607" s="1"/>
      <c r="B1607" s="115">
        <v>2</v>
      </c>
      <c r="C1607" s="33" t="s">
        <v>451</v>
      </c>
      <c r="D1607" s="115">
        <v>3</v>
      </c>
      <c r="E1607" s="115">
        <v>1987</v>
      </c>
      <c r="F1607" s="115">
        <v>1</v>
      </c>
      <c r="G1607" s="115">
        <v>0</v>
      </c>
      <c r="H1607" s="115">
        <v>0</v>
      </c>
      <c r="I1607" s="116">
        <v>7185</v>
      </c>
      <c r="J1607" s="117"/>
      <c r="K1607" s="1"/>
      <c r="L1607" s="1"/>
      <c r="M1607" s="1"/>
      <c r="N1607" s="1"/>
      <c r="O1607" s="1"/>
      <c r="P1607" s="1"/>
      <c r="Q1607" s="1"/>
      <c r="R1607" s="1"/>
      <c r="S1607" s="1"/>
    </row>
    <row r="1608" spans="1:19" x14ac:dyDescent="0.2">
      <c r="A1608" s="1"/>
      <c r="B1608" s="115">
        <v>1</v>
      </c>
      <c r="C1608" s="33" t="s">
        <v>449</v>
      </c>
      <c r="D1608" s="115">
        <v>3</v>
      </c>
      <c r="E1608" s="115">
        <v>1987</v>
      </c>
      <c r="F1608" s="115">
        <v>1</v>
      </c>
      <c r="G1608" s="115">
        <v>0</v>
      </c>
      <c r="H1608" s="115">
        <v>0</v>
      </c>
      <c r="I1608" s="116">
        <v>778</v>
      </c>
      <c r="J1608" s="117"/>
      <c r="K1608" s="1"/>
      <c r="L1608" s="1"/>
      <c r="M1608" s="1"/>
      <c r="N1608" s="1"/>
      <c r="O1608" s="1"/>
      <c r="P1608" s="1"/>
      <c r="Q1608" s="1"/>
      <c r="R1608" s="1"/>
      <c r="S1608" s="1"/>
    </row>
    <row r="1609" spans="1:19" x14ac:dyDescent="0.2">
      <c r="A1609" s="1"/>
      <c r="B1609" s="115">
        <v>5</v>
      </c>
      <c r="C1609" s="33" t="s">
        <v>451</v>
      </c>
      <c r="D1609" s="115">
        <v>3</v>
      </c>
      <c r="E1609" s="115">
        <v>1987</v>
      </c>
      <c r="F1609" s="115">
        <v>1</v>
      </c>
      <c r="G1609" s="115">
        <v>0</v>
      </c>
      <c r="H1609" s="115">
        <v>0</v>
      </c>
      <c r="I1609" s="116">
        <v>808</v>
      </c>
      <c r="J1609" s="117"/>
      <c r="K1609" s="1"/>
      <c r="L1609" s="1"/>
      <c r="M1609" s="1"/>
      <c r="N1609" s="1"/>
      <c r="O1609" s="1"/>
      <c r="P1609" s="1"/>
      <c r="Q1609" s="1"/>
      <c r="R1609" s="1"/>
      <c r="S1609" s="1"/>
    </row>
    <row r="1610" spans="1:19" x14ac:dyDescent="0.2">
      <c r="A1610" s="1"/>
      <c r="B1610" s="115">
        <v>5</v>
      </c>
      <c r="C1610" s="33" t="s">
        <v>451</v>
      </c>
      <c r="D1610" s="115">
        <v>3</v>
      </c>
      <c r="E1610" s="115">
        <v>1987</v>
      </c>
      <c r="F1610" s="115">
        <v>1</v>
      </c>
      <c r="G1610" s="115">
        <v>0</v>
      </c>
      <c r="H1610" s="115">
        <v>0</v>
      </c>
      <c r="I1610" s="116">
        <v>81550</v>
      </c>
      <c r="J1610" s="117"/>
      <c r="K1610" s="1"/>
      <c r="L1610" s="1"/>
      <c r="M1610" s="1"/>
      <c r="N1610" s="1"/>
      <c r="O1610" s="1"/>
      <c r="P1610" s="1"/>
      <c r="Q1610" s="1"/>
      <c r="R1610" s="1"/>
      <c r="S1610" s="1"/>
    </row>
    <row r="1611" spans="1:19" x14ac:dyDescent="0.2">
      <c r="A1611" s="1"/>
      <c r="B1611" s="115">
        <v>4</v>
      </c>
      <c r="C1611" s="33" t="s">
        <v>455</v>
      </c>
      <c r="D1611" s="115">
        <v>3</v>
      </c>
      <c r="E1611" s="115">
        <v>1987</v>
      </c>
      <c r="F1611" s="115">
        <v>1</v>
      </c>
      <c r="G1611" s="115">
        <v>0</v>
      </c>
      <c r="H1611" s="115">
        <v>0</v>
      </c>
      <c r="I1611" s="116">
        <v>7232</v>
      </c>
      <c r="J1611" s="117"/>
      <c r="K1611" s="1"/>
      <c r="L1611" s="1"/>
      <c r="M1611" s="1"/>
      <c r="N1611" s="1"/>
      <c r="O1611" s="1"/>
      <c r="P1611" s="1"/>
      <c r="Q1611" s="1"/>
      <c r="R1611" s="1"/>
      <c r="S1611" s="1"/>
    </row>
    <row r="1612" spans="1:19" x14ac:dyDescent="0.2">
      <c r="A1612" s="1"/>
      <c r="B1612" s="115">
        <v>4</v>
      </c>
      <c r="C1612" s="33" t="s">
        <v>451</v>
      </c>
      <c r="D1612" s="115">
        <v>3</v>
      </c>
      <c r="E1612" s="115">
        <v>1987</v>
      </c>
      <c r="F1612" s="115">
        <v>1</v>
      </c>
      <c r="G1612" s="115">
        <v>0</v>
      </c>
      <c r="H1612" s="115">
        <v>12</v>
      </c>
      <c r="I1612" s="116">
        <v>0</v>
      </c>
      <c r="J1612" s="117"/>
      <c r="K1612" s="1"/>
      <c r="L1612" s="1"/>
      <c r="M1612" s="1"/>
      <c r="N1612" s="1"/>
      <c r="O1612" s="1"/>
      <c r="P1612" s="1"/>
      <c r="Q1612" s="1"/>
      <c r="R1612" s="1"/>
      <c r="S1612" s="1"/>
    </row>
    <row r="1613" spans="1:19" x14ac:dyDescent="0.2">
      <c r="A1613" s="1"/>
      <c r="B1613" s="115">
        <v>4</v>
      </c>
      <c r="C1613" s="33" t="s">
        <v>449</v>
      </c>
      <c r="D1613" s="115">
        <v>3</v>
      </c>
      <c r="E1613" s="115">
        <v>1987</v>
      </c>
      <c r="F1613" s="115">
        <v>1</v>
      </c>
      <c r="G1613" s="115">
        <v>0</v>
      </c>
      <c r="H1613" s="115">
        <v>0</v>
      </c>
      <c r="I1613" s="116">
        <v>85275</v>
      </c>
      <c r="J1613" s="117"/>
      <c r="K1613" s="1"/>
      <c r="L1613" s="1"/>
      <c r="M1613" s="1"/>
      <c r="N1613" s="1"/>
      <c r="O1613" s="1"/>
      <c r="P1613" s="1"/>
      <c r="Q1613" s="1"/>
      <c r="R1613" s="1"/>
      <c r="S1613" s="1"/>
    </row>
    <row r="1614" spans="1:19" x14ac:dyDescent="0.2">
      <c r="A1614" s="1"/>
      <c r="B1614" s="115">
        <v>2</v>
      </c>
      <c r="C1614" s="33" t="s">
        <v>451</v>
      </c>
      <c r="D1614" s="115">
        <v>3</v>
      </c>
      <c r="E1614" s="115">
        <v>1987</v>
      </c>
      <c r="F1614" s="115">
        <v>1</v>
      </c>
      <c r="G1614" s="115">
        <v>0</v>
      </c>
      <c r="H1614" s="115">
        <v>0</v>
      </c>
      <c r="I1614" s="116">
        <v>82913</v>
      </c>
      <c r="J1614" s="117"/>
      <c r="K1614" s="1"/>
      <c r="L1614" s="1"/>
      <c r="M1614" s="1"/>
      <c r="N1614" s="1"/>
      <c r="O1614" s="1"/>
      <c r="P1614" s="1"/>
      <c r="Q1614" s="1"/>
      <c r="R1614" s="1"/>
      <c r="S1614" s="1"/>
    </row>
    <row r="1615" spans="1:19" x14ac:dyDescent="0.2">
      <c r="A1615" s="1"/>
      <c r="B1615" s="115">
        <v>2</v>
      </c>
      <c r="C1615" s="33" t="s">
        <v>449</v>
      </c>
      <c r="D1615" s="115">
        <v>3</v>
      </c>
      <c r="E1615" s="115">
        <v>1987</v>
      </c>
      <c r="F1615" s="115">
        <v>1</v>
      </c>
      <c r="G1615" s="115">
        <v>0</v>
      </c>
      <c r="H1615" s="115">
        <v>0</v>
      </c>
      <c r="I1615" s="116">
        <v>76533</v>
      </c>
      <c r="J1615" s="117"/>
      <c r="K1615" s="1"/>
      <c r="L1615" s="1"/>
      <c r="M1615" s="1"/>
      <c r="N1615" s="1"/>
      <c r="O1615" s="1"/>
      <c r="P1615" s="1"/>
      <c r="Q1615" s="1"/>
      <c r="R1615" s="1"/>
      <c r="S1615" s="1"/>
    </row>
    <row r="1616" spans="1:19" x14ac:dyDescent="0.2">
      <c r="A1616" s="1"/>
      <c r="B1616" s="115">
        <v>2</v>
      </c>
      <c r="C1616" s="33" t="s">
        <v>449</v>
      </c>
      <c r="D1616" s="115">
        <v>3</v>
      </c>
      <c r="E1616" s="115">
        <v>1987</v>
      </c>
      <c r="F1616" s="115">
        <v>1</v>
      </c>
      <c r="G1616" s="115">
        <v>0</v>
      </c>
      <c r="H1616" s="115">
        <v>0</v>
      </c>
      <c r="I1616" s="116">
        <v>7949</v>
      </c>
      <c r="J1616" s="117"/>
      <c r="K1616" s="1"/>
      <c r="L1616" s="1"/>
      <c r="M1616" s="1"/>
      <c r="N1616" s="1"/>
      <c r="O1616" s="1"/>
      <c r="P1616" s="1"/>
      <c r="Q1616" s="1"/>
      <c r="R1616" s="1"/>
      <c r="S1616" s="1"/>
    </row>
    <row r="1617" spans="1:19" x14ac:dyDescent="0.2">
      <c r="A1617" s="1"/>
      <c r="B1617" s="115">
        <v>2</v>
      </c>
      <c r="C1617" s="33" t="s">
        <v>449</v>
      </c>
      <c r="D1617" s="115">
        <v>3</v>
      </c>
      <c r="E1617" s="115">
        <v>1987</v>
      </c>
      <c r="F1617" s="115">
        <v>1</v>
      </c>
      <c r="G1617" s="115">
        <v>0</v>
      </c>
      <c r="H1617" s="115">
        <v>0</v>
      </c>
      <c r="I1617" s="116">
        <v>85680</v>
      </c>
      <c r="J1617" s="117"/>
      <c r="K1617" s="1"/>
      <c r="L1617" s="1"/>
      <c r="M1617" s="1"/>
      <c r="N1617" s="1"/>
      <c r="O1617" s="1"/>
      <c r="P1617" s="1"/>
      <c r="Q1617" s="1"/>
      <c r="R1617" s="1"/>
      <c r="S1617" s="1"/>
    </row>
    <row r="1618" spans="1:19" x14ac:dyDescent="0.2">
      <c r="A1618" s="1"/>
      <c r="B1618" s="115">
        <v>5</v>
      </c>
      <c r="C1618" s="33" t="s">
        <v>449</v>
      </c>
      <c r="D1618" s="115">
        <v>3</v>
      </c>
      <c r="E1618" s="115">
        <v>1987</v>
      </c>
      <c r="F1618" s="115">
        <v>1</v>
      </c>
      <c r="G1618" s="115">
        <v>0</v>
      </c>
      <c r="H1618" s="115">
        <v>0</v>
      </c>
      <c r="I1618" s="116">
        <v>8374</v>
      </c>
      <c r="J1618" s="117"/>
      <c r="K1618" s="1"/>
      <c r="L1618" s="1"/>
      <c r="M1618" s="1"/>
      <c r="N1618" s="1"/>
      <c r="O1618" s="1"/>
      <c r="P1618" s="1"/>
      <c r="Q1618" s="1"/>
      <c r="R1618" s="1"/>
      <c r="S1618" s="1"/>
    </row>
    <row r="1619" spans="1:19" x14ac:dyDescent="0.2">
      <c r="A1619" s="1"/>
      <c r="B1619" s="115">
        <v>3</v>
      </c>
      <c r="C1619" s="33" t="s">
        <v>451</v>
      </c>
      <c r="D1619" s="115">
        <v>3</v>
      </c>
      <c r="E1619" s="115">
        <v>1987</v>
      </c>
      <c r="F1619" s="115">
        <v>1</v>
      </c>
      <c r="G1619" s="115">
        <v>0</v>
      </c>
      <c r="H1619" s="115">
        <v>0</v>
      </c>
      <c r="I1619" s="116">
        <v>8710</v>
      </c>
      <c r="J1619" s="117"/>
      <c r="K1619" s="1"/>
      <c r="L1619" s="1"/>
      <c r="M1619" s="1"/>
      <c r="N1619" s="1"/>
      <c r="O1619" s="1"/>
      <c r="P1619" s="1"/>
      <c r="Q1619" s="1"/>
      <c r="R1619" s="1"/>
      <c r="S1619" s="1"/>
    </row>
    <row r="1620" spans="1:19" x14ac:dyDescent="0.2">
      <c r="A1620" s="1"/>
      <c r="B1620" s="115">
        <v>3</v>
      </c>
      <c r="C1620" s="33" t="s">
        <v>449</v>
      </c>
      <c r="D1620" s="115">
        <v>3</v>
      </c>
      <c r="E1620" s="115">
        <v>1987</v>
      </c>
      <c r="F1620" s="115">
        <v>1</v>
      </c>
      <c r="G1620" s="115">
        <v>0</v>
      </c>
      <c r="H1620" s="115">
        <v>0</v>
      </c>
      <c r="I1620" s="116">
        <v>8489</v>
      </c>
      <c r="J1620" s="117"/>
      <c r="K1620" s="1"/>
      <c r="L1620" s="1"/>
      <c r="M1620" s="1"/>
      <c r="N1620" s="1"/>
      <c r="O1620" s="1"/>
      <c r="P1620" s="1"/>
      <c r="Q1620" s="1"/>
      <c r="R1620" s="1"/>
      <c r="S1620" s="1"/>
    </row>
    <row r="1621" spans="1:19" x14ac:dyDescent="0.2">
      <c r="A1621" s="1"/>
      <c r="B1621" s="115">
        <v>3</v>
      </c>
      <c r="C1621" s="33" t="s">
        <v>455</v>
      </c>
      <c r="D1621" s="115">
        <v>3</v>
      </c>
      <c r="E1621" s="115">
        <v>1987</v>
      </c>
      <c r="F1621" s="115">
        <v>1</v>
      </c>
      <c r="G1621" s="115">
        <v>0</v>
      </c>
      <c r="H1621" s="115">
        <v>0</v>
      </c>
      <c r="I1621" s="116">
        <v>8217</v>
      </c>
      <c r="J1621" s="117"/>
      <c r="K1621" s="1"/>
      <c r="L1621" s="1"/>
      <c r="M1621" s="1"/>
      <c r="N1621" s="1"/>
      <c r="O1621" s="1"/>
      <c r="P1621" s="1"/>
      <c r="Q1621" s="1"/>
      <c r="R1621" s="1"/>
      <c r="S1621" s="1"/>
    </row>
    <row r="1622" spans="1:19" x14ac:dyDescent="0.2">
      <c r="A1622" s="1"/>
      <c r="B1622" s="115">
        <v>3</v>
      </c>
      <c r="C1622" s="33" t="s">
        <v>449</v>
      </c>
      <c r="D1622" s="115">
        <v>3</v>
      </c>
      <c r="E1622" s="115">
        <v>1987</v>
      </c>
      <c r="F1622" s="115">
        <v>1</v>
      </c>
      <c r="G1622" s="115">
        <v>0</v>
      </c>
      <c r="H1622" s="115">
        <v>0</v>
      </c>
      <c r="I1622" s="116">
        <v>7434</v>
      </c>
      <c r="J1622" s="117"/>
      <c r="K1622" s="1"/>
      <c r="L1622" s="1"/>
      <c r="M1622" s="1"/>
      <c r="N1622" s="1"/>
      <c r="O1622" s="1"/>
      <c r="P1622" s="1"/>
      <c r="Q1622" s="1"/>
      <c r="R1622" s="1"/>
      <c r="S1622" s="1"/>
    </row>
    <row r="1623" spans="1:19" x14ac:dyDescent="0.2">
      <c r="A1623" s="1"/>
      <c r="B1623" s="115">
        <v>1</v>
      </c>
      <c r="C1623" s="33" t="s">
        <v>449</v>
      </c>
      <c r="D1623" s="115">
        <v>3</v>
      </c>
      <c r="E1623" s="115">
        <v>1987</v>
      </c>
      <c r="F1623" s="115">
        <v>1</v>
      </c>
      <c r="G1623" s="115">
        <v>0</v>
      </c>
      <c r="H1623" s="115">
        <v>0</v>
      </c>
      <c r="I1623" s="116">
        <v>865</v>
      </c>
      <c r="J1623" s="117"/>
      <c r="K1623" s="1"/>
      <c r="L1623" s="1"/>
      <c r="M1623" s="1"/>
      <c r="N1623" s="1"/>
      <c r="O1623" s="1"/>
      <c r="P1623" s="1"/>
      <c r="Q1623" s="1"/>
      <c r="R1623" s="1"/>
      <c r="S1623" s="1"/>
    </row>
    <row r="1624" spans="1:19" x14ac:dyDescent="0.2">
      <c r="A1624" s="1"/>
      <c r="B1624" s="115">
        <v>6</v>
      </c>
      <c r="C1624" s="33" t="s">
        <v>449</v>
      </c>
      <c r="D1624" s="115">
        <v>3</v>
      </c>
      <c r="E1624" s="115">
        <v>1987</v>
      </c>
      <c r="F1624" s="115">
        <v>1</v>
      </c>
      <c r="G1624" s="115">
        <v>0</v>
      </c>
      <c r="H1624" s="115">
        <v>0</v>
      </c>
      <c r="I1624" s="116">
        <v>73608</v>
      </c>
      <c r="J1624" s="117"/>
      <c r="K1624" s="1"/>
      <c r="L1624" s="1"/>
      <c r="M1624" s="1"/>
      <c r="N1624" s="1"/>
      <c r="O1624" s="1"/>
      <c r="P1624" s="1"/>
      <c r="Q1624" s="1"/>
      <c r="R1624" s="1"/>
      <c r="S1624" s="1"/>
    </row>
    <row r="1625" spans="1:19" x14ac:dyDescent="0.2">
      <c r="A1625" s="1"/>
      <c r="B1625" s="115">
        <v>4</v>
      </c>
      <c r="C1625" s="33" t="s">
        <v>449</v>
      </c>
      <c r="D1625" s="115">
        <v>3</v>
      </c>
      <c r="E1625" s="115">
        <v>1987</v>
      </c>
      <c r="F1625" s="115">
        <v>1</v>
      </c>
      <c r="G1625" s="115">
        <v>0</v>
      </c>
      <c r="H1625" s="115">
        <v>0</v>
      </c>
      <c r="I1625" s="116">
        <v>0</v>
      </c>
      <c r="J1625" s="117"/>
      <c r="K1625" s="1"/>
      <c r="L1625" s="1"/>
      <c r="M1625" s="1"/>
      <c r="N1625" s="1"/>
      <c r="O1625" s="1"/>
      <c r="P1625" s="1"/>
      <c r="Q1625" s="1"/>
      <c r="R1625" s="1"/>
      <c r="S1625" s="1"/>
    </row>
    <row r="1626" spans="1:19" x14ac:dyDescent="0.2">
      <c r="A1626" s="1"/>
      <c r="B1626" s="115">
        <v>2</v>
      </c>
      <c r="C1626" s="33" t="s">
        <v>449</v>
      </c>
      <c r="D1626" s="115">
        <v>3</v>
      </c>
      <c r="E1626" s="115">
        <v>1987</v>
      </c>
      <c r="F1626" s="115">
        <v>1</v>
      </c>
      <c r="G1626" s="115">
        <v>0</v>
      </c>
      <c r="H1626" s="115">
        <v>0</v>
      </c>
      <c r="I1626" s="116">
        <v>8068</v>
      </c>
      <c r="J1626" s="117"/>
      <c r="K1626" s="1"/>
      <c r="L1626" s="1"/>
      <c r="M1626" s="1"/>
      <c r="N1626" s="1"/>
      <c r="O1626" s="1"/>
      <c r="P1626" s="1"/>
      <c r="Q1626" s="1"/>
      <c r="R1626" s="1"/>
      <c r="S1626" s="1"/>
    </row>
    <row r="1627" spans="1:19" x14ac:dyDescent="0.2">
      <c r="A1627" s="1"/>
      <c r="B1627" s="115">
        <v>4</v>
      </c>
      <c r="C1627" s="33" t="s">
        <v>455</v>
      </c>
      <c r="D1627" s="115">
        <v>3</v>
      </c>
      <c r="E1627" s="115">
        <v>1987</v>
      </c>
      <c r="F1627" s="115">
        <v>1</v>
      </c>
      <c r="G1627" s="115">
        <v>0</v>
      </c>
      <c r="H1627" s="115">
        <v>0</v>
      </c>
      <c r="I1627" s="116">
        <v>850</v>
      </c>
      <c r="J1627" s="117"/>
      <c r="K1627" s="1"/>
      <c r="L1627" s="1"/>
      <c r="M1627" s="1"/>
      <c r="N1627" s="1"/>
      <c r="O1627" s="1"/>
      <c r="P1627" s="1"/>
      <c r="Q1627" s="1"/>
      <c r="R1627" s="1"/>
      <c r="S1627" s="1"/>
    </row>
    <row r="1628" spans="1:19" x14ac:dyDescent="0.2">
      <c r="A1628" s="1"/>
      <c r="B1628" s="115">
        <v>5</v>
      </c>
      <c r="C1628" s="33" t="s">
        <v>449</v>
      </c>
      <c r="D1628" s="115">
        <v>3</v>
      </c>
      <c r="E1628" s="115">
        <v>1987</v>
      </c>
      <c r="F1628" s="115">
        <v>1</v>
      </c>
      <c r="G1628" s="115">
        <v>0</v>
      </c>
      <c r="H1628" s="115">
        <v>0</v>
      </c>
      <c r="I1628" s="116">
        <v>7705</v>
      </c>
      <c r="J1628" s="117"/>
      <c r="K1628" s="1"/>
      <c r="L1628" s="1"/>
      <c r="M1628" s="1"/>
      <c r="N1628" s="1"/>
      <c r="O1628" s="1"/>
      <c r="P1628" s="1"/>
      <c r="Q1628" s="1"/>
      <c r="R1628" s="1"/>
      <c r="S1628" s="1"/>
    </row>
    <row r="1629" spans="1:19" x14ac:dyDescent="0.2">
      <c r="A1629" s="1"/>
      <c r="B1629" s="115">
        <v>3</v>
      </c>
      <c r="C1629" s="33" t="s">
        <v>455</v>
      </c>
      <c r="D1629" s="115">
        <v>3</v>
      </c>
      <c r="E1629" s="115">
        <v>1987</v>
      </c>
      <c r="F1629" s="115">
        <v>1</v>
      </c>
      <c r="G1629" s="115">
        <v>0</v>
      </c>
      <c r="H1629" s="115">
        <v>0</v>
      </c>
      <c r="I1629" s="116">
        <v>790</v>
      </c>
      <c r="J1629" s="117"/>
      <c r="K1629" s="1"/>
      <c r="L1629" s="1"/>
      <c r="M1629" s="1"/>
      <c r="N1629" s="1"/>
      <c r="O1629" s="1"/>
      <c r="P1629" s="1"/>
      <c r="Q1629" s="1"/>
      <c r="R1629" s="1"/>
      <c r="S1629" s="1"/>
    </row>
    <row r="1630" spans="1:19" x14ac:dyDescent="0.2">
      <c r="A1630" s="1"/>
      <c r="B1630" s="115">
        <v>4</v>
      </c>
      <c r="C1630" s="33" t="s">
        <v>455</v>
      </c>
      <c r="D1630" s="115">
        <v>3</v>
      </c>
      <c r="E1630" s="115">
        <v>1987</v>
      </c>
      <c r="F1630" s="115">
        <v>1</v>
      </c>
      <c r="G1630" s="115">
        <v>0</v>
      </c>
      <c r="H1630" s="115">
        <v>0</v>
      </c>
      <c r="I1630" s="116">
        <v>7664</v>
      </c>
      <c r="J1630" s="117"/>
      <c r="K1630" s="1"/>
      <c r="L1630" s="1"/>
      <c r="M1630" s="1"/>
      <c r="N1630" s="1"/>
      <c r="O1630" s="1"/>
      <c r="P1630" s="1"/>
      <c r="Q1630" s="1"/>
      <c r="R1630" s="1"/>
      <c r="S1630" s="1"/>
    </row>
    <row r="1631" spans="1:19" x14ac:dyDescent="0.2">
      <c r="A1631" s="1"/>
      <c r="B1631" s="115">
        <v>2</v>
      </c>
      <c r="C1631" s="33" t="s">
        <v>462</v>
      </c>
      <c r="D1631" s="115">
        <v>4</v>
      </c>
      <c r="E1631" s="115">
        <v>1987</v>
      </c>
      <c r="F1631" s="115">
        <v>2</v>
      </c>
      <c r="G1631" s="115">
        <v>0</v>
      </c>
      <c r="H1631" s="115">
        <v>0</v>
      </c>
      <c r="I1631" s="116">
        <v>77</v>
      </c>
      <c r="J1631" s="117"/>
      <c r="K1631" s="1"/>
      <c r="L1631" s="1"/>
      <c r="M1631" s="1"/>
      <c r="N1631" s="1"/>
      <c r="O1631" s="1"/>
      <c r="P1631" s="1"/>
      <c r="Q1631" s="1"/>
      <c r="R1631" s="1"/>
      <c r="S1631" s="1"/>
    </row>
    <row r="1632" spans="1:19" x14ac:dyDescent="0.2">
      <c r="A1632" s="1"/>
      <c r="B1632" s="115">
        <v>6</v>
      </c>
      <c r="C1632" s="33" t="s">
        <v>447</v>
      </c>
      <c r="D1632" s="115">
        <v>4</v>
      </c>
      <c r="E1632" s="115">
        <v>1987</v>
      </c>
      <c r="F1632" s="115">
        <v>31</v>
      </c>
      <c r="G1632" s="115">
        <v>0</v>
      </c>
      <c r="H1632" s="115">
        <v>0</v>
      </c>
      <c r="I1632" s="116">
        <v>0</v>
      </c>
      <c r="J1632" s="117"/>
      <c r="K1632" s="1"/>
      <c r="L1632" s="1"/>
      <c r="M1632" s="1"/>
      <c r="N1632" s="1"/>
      <c r="O1632" s="1"/>
      <c r="P1632" s="1"/>
      <c r="Q1632" s="1"/>
      <c r="R1632" s="1"/>
      <c r="S1632" s="1"/>
    </row>
    <row r="1633" spans="1:19" x14ac:dyDescent="0.2">
      <c r="A1633" s="1"/>
      <c r="B1633" s="115">
        <v>1</v>
      </c>
      <c r="C1633" s="33" t="s">
        <v>447</v>
      </c>
      <c r="D1633" s="115">
        <v>4</v>
      </c>
      <c r="E1633" s="115">
        <v>1987</v>
      </c>
      <c r="F1633" s="115">
        <v>31</v>
      </c>
      <c r="G1633" s="115">
        <v>0</v>
      </c>
      <c r="H1633" s="115">
        <v>0</v>
      </c>
      <c r="I1633" s="116">
        <v>0</v>
      </c>
      <c r="J1633" s="117"/>
      <c r="K1633" s="1"/>
      <c r="L1633" s="1"/>
      <c r="M1633" s="1"/>
      <c r="N1633" s="1"/>
      <c r="O1633" s="1"/>
      <c r="P1633" s="1"/>
      <c r="Q1633" s="1"/>
      <c r="R1633" s="1"/>
      <c r="S1633" s="1"/>
    </row>
    <row r="1634" spans="1:19" x14ac:dyDescent="0.2">
      <c r="A1634" s="1"/>
      <c r="B1634" s="115">
        <v>2</v>
      </c>
      <c r="C1634" s="33" t="s">
        <v>447</v>
      </c>
      <c r="D1634" s="115">
        <v>4</v>
      </c>
      <c r="E1634" s="115">
        <v>1987</v>
      </c>
      <c r="F1634" s="115">
        <v>31</v>
      </c>
      <c r="G1634" s="115">
        <v>0</v>
      </c>
      <c r="H1634" s="115">
        <v>0</v>
      </c>
      <c r="I1634" s="116">
        <v>0</v>
      </c>
      <c r="J1634" s="117"/>
      <c r="K1634" s="1"/>
      <c r="L1634" s="1"/>
      <c r="M1634" s="1"/>
      <c r="N1634" s="1"/>
      <c r="O1634" s="1"/>
      <c r="P1634" s="1"/>
      <c r="Q1634" s="1"/>
      <c r="R1634" s="1"/>
      <c r="S1634" s="1"/>
    </row>
    <row r="1635" spans="1:19" x14ac:dyDescent="0.2">
      <c r="A1635" s="1"/>
      <c r="B1635" s="115">
        <v>4</v>
      </c>
      <c r="C1635" s="33" t="s">
        <v>447</v>
      </c>
      <c r="D1635" s="115">
        <v>4</v>
      </c>
      <c r="E1635" s="115">
        <v>1987</v>
      </c>
      <c r="F1635" s="115">
        <v>31</v>
      </c>
      <c r="G1635" s="115">
        <v>0</v>
      </c>
      <c r="H1635" s="115">
        <v>0</v>
      </c>
      <c r="I1635" s="116">
        <v>0</v>
      </c>
      <c r="J1635" s="117"/>
      <c r="K1635" s="1"/>
      <c r="L1635" s="1"/>
      <c r="M1635" s="1"/>
      <c r="N1635" s="1"/>
      <c r="O1635" s="1"/>
      <c r="P1635" s="1"/>
      <c r="Q1635" s="1"/>
      <c r="R1635" s="1"/>
      <c r="S1635" s="1"/>
    </row>
    <row r="1636" spans="1:19" x14ac:dyDescent="0.2">
      <c r="A1636" s="1"/>
      <c r="B1636" s="115">
        <v>3</v>
      </c>
      <c r="C1636" s="33" t="s">
        <v>447</v>
      </c>
      <c r="D1636" s="115">
        <v>4</v>
      </c>
      <c r="E1636" s="115">
        <v>1987</v>
      </c>
      <c r="F1636" s="115">
        <v>31</v>
      </c>
      <c r="G1636" s="115">
        <v>0</v>
      </c>
      <c r="H1636" s="115">
        <v>0</v>
      </c>
      <c r="I1636" s="116">
        <v>0</v>
      </c>
      <c r="J1636" s="117"/>
      <c r="K1636" s="1"/>
      <c r="L1636" s="1"/>
      <c r="M1636" s="1"/>
      <c r="N1636" s="1"/>
      <c r="O1636" s="1"/>
      <c r="P1636" s="1"/>
      <c r="Q1636" s="1"/>
      <c r="R1636" s="1"/>
      <c r="S1636" s="1"/>
    </row>
    <row r="1637" spans="1:19" x14ac:dyDescent="0.2">
      <c r="A1637" s="1"/>
      <c r="B1637" s="115">
        <v>5</v>
      </c>
      <c r="C1637" s="33" t="s">
        <v>447</v>
      </c>
      <c r="D1637" s="115">
        <v>4</v>
      </c>
      <c r="E1637" s="115">
        <v>1987</v>
      </c>
      <c r="F1637" s="115">
        <v>31</v>
      </c>
      <c r="G1637" s="115">
        <v>0</v>
      </c>
      <c r="H1637" s="115">
        <v>0</v>
      </c>
      <c r="I1637" s="116">
        <v>0</v>
      </c>
      <c r="J1637" s="117"/>
      <c r="K1637" s="1"/>
      <c r="L1637" s="1"/>
      <c r="M1637" s="1"/>
      <c r="N1637" s="1"/>
      <c r="O1637" s="1"/>
      <c r="P1637" s="1"/>
      <c r="Q1637" s="1"/>
      <c r="R1637" s="1"/>
      <c r="S1637" s="1"/>
    </row>
    <row r="1638" spans="1:19" x14ac:dyDescent="0.2">
      <c r="A1638" s="1"/>
      <c r="B1638" s="115">
        <v>6</v>
      </c>
      <c r="C1638" s="33" t="s">
        <v>455</v>
      </c>
      <c r="D1638" s="115">
        <v>4</v>
      </c>
      <c r="E1638" s="115">
        <v>1987</v>
      </c>
      <c r="F1638" s="115">
        <v>1</v>
      </c>
      <c r="G1638" s="115">
        <v>0</v>
      </c>
      <c r="H1638" s="115">
        <v>0</v>
      </c>
      <c r="I1638" s="116">
        <v>8095</v>
      </c>
      <c r="J1638" s="117"/>
      <c r="K1638" s="1"/>
      <c r="L1638" s="1"/>
      <c r="M1638" s="1"/>
      <c r="N1638" s="1"/>
      <c r="O1638" s="1"/>
      <c r="P1638" s="1"/>
      <c r="Q1638" s="1"/>
      <c r="R1638" s="1"/>
      <c r="S1638" s="1"/>
    </row>
    <row r="1639" spans="1:19" x14ac:dyDescent="0.2">
      <c r="A1639" s="1"/>
      <c r="B1639" s="115">
        <v>4</v>
      </c>
      <c r="C1639" s="33" t="s">
        <v>468</v>
      </c>
      <c r="D1639" s="115">
        <v>2</v>
      </c>
      <c r="E1639" s="115">
        <v>1981</v>
      </c>
      <c r="F1639" s="115">
        <v>1</v>
      </c>
      <c r="G1639" s="115">
        <v>0</v>
      </c>
      <c r="H1639" s="115">
        <v>0</v>
      </c>
      <c r="I1639" s="116">
        <v>1098</v>
      </c>
      <c r="J1639" s="117"/>
      <c r="K1639" s="1"/>
      <c r="L1639" s="1"/>
      <c r="M1639" s="1"/>
      <c r="N1639" s="1"/>
      <c r="O1639" s="1"/>
      <c r="P1639" s="1"/>
      <c r="Q1639" s="1"/>
      <c r="R1639" s="1"/>
      <c r="S1639" s="1"/>
    </row>
    <row r="1640" spans="1:19" x14ac:dyDescent="0.2">
      <c r="A1640" s="1"/>
      <c r="B1640" s="115">
        <v>4</v>
      </c>
      <c r="C1640" s="33" t="s">
        <v>471</v>
      </c>
      <c r="D1640" s="115">
        <v>2</v>
      </c>
      <c r="E1640" s="115">
        <v>1981</v>
      </c>
      <c r="F1640" s="115">
        <v>1</v>
      </c>
      <c r="G1640" s="115">
        <v>0</v>
      </c>
      <c r="H1640" s="115">
        <v>0</v>
      </c>
      <c r="I1640" s="116">
        <v>7463</v>
      </c>
      <c r="J1640" s="117"/>
      <c r="K1640" s="1"/>
      <c r="L1640" s="1"/>
      <c r="M1640" s="1"/>
      <c r="N1640" s="1"/>
      <c r="O1640" s="1"/>
      <c r="P1640" s="1"/>
      <c r="Q1640" s="1"/>
      <c r="R1640" s="1"/>
      <c r="S1640" s="1"/>
    </row>
    <row r="1641" spans="1:19" x14ac:dyDescent="0.2">
      <c r="A1641" s="1"/>
      <c r="B1641" s="115">
        <v>3</v>
      </c>
      <c r="C1641" s="33" t="s">
        <v>471</v>
      </c>
      <c r="D1641" s="115">
        <v>2</v>
      </c>
      <c r="E1641" s="115">
        <v>1981</v>
      </c>
      <c r="F1641" s="115">
        <v>1</v>
      </c>
      <c r="G1641" s="115">
        <v>0</v>
      </c>
      <c r="H1641" s="115">
        <v>0</v>
      </c>
      <c r="I1641" s="116">
        <v>7895</v>
      </c>
      <c r="J1641" s="117"/>
      <c r="K1641" s="1"/>
      <c r="L1641" s="1"/>
      <c r="M1641" s="1"/>
      <c r="N1641" s="1"/>
      <c r="O1641" s="1"/>
      <c r="P1641" s="1"/>
      <c r="Q1641" s="1"/>
      <c r="R1641" s="1"/>
      <c r="S1641" s="1"/>
    </row>
    <row r="1642" spans="1:19" x14ac:dyDescent="0.2">
      <c r="A1642" s="1"/>
      <c r="B1642" s="115">
        <v>2</v>
      </c>
      <c r="C1642" s="33" t="s">
        <v>463</v>
      </c>
      <c r="D1642" s="115">
        <v>2</v>
      </c>
      <c r="E1642" s="115">
        <v>1981</v>
      </c>
      <c r="F1642" s="115">
        <v>1</v>
      </c>
      <c r="G1642" s="115">
        <v>0</v>
      </c>
      <c r="H1642" s="115">
        <v>0</v>
      </c>
      <c r="I1642" s="116">
        <v>7593</v>
      </c>
      <c r="J1642" s="117"/>
      <c r="K1642" s="1"/>
      <c r="L1642" s="1"/>
      <c r="M1642" s="1"/>
      <c r="N1642" s="1"/>
      <c r="O1642" s="1"/>
      <c r="P1642" s="1"/>
      <c r="Q1642" s="1"/>
      <c r="R1642" s="1"/>
      <c r="S1642" s="1"/>
    </row>
    <row r="1643" spans="1:19" x14ac:dyDescent="0.2">
      <c r="A1643" s="1"/>
      <c r="B1643" s="115">
        <v>1</v>
      </c>
      <c r="C1643" s="33" t="s">
        <v>463</v>
      </c>
      <c r="D1643" s="115">
        <v>2</v>
      </c>
      <c r="E1643" s="115">
        <v>1981</v>
      </c>
      <c r="F1643" s="115">
        <v>1</v>
      </c>
      <c r="G1643" s="115">
        <v>0</v>
      </c>
      <c r="H1643" s="115">
        <v>0</v>
      </c>
      <c r="I1643" s="116">
        <v>4273</v>
      </c>
      <c r="J1643" s="117"/>
      <c r="K1643" s="1"/>
      <c r="L1643" s="1"/>
      <c r="M1643" s="1"/>
      <c r="N1643" s="1"/>
      <c r="O1643" s="1"/>
      <c r="P1643" s="1"/>
      <c r="Q1643" s="1"/>
      <c r="R1643" s="1"/>
      <c r="S1643" s="1"/>
    </row>
    <row r="1644" spans="1:19" x14ac:dyDescent="0.2">
      <c r="A1644" s="1"/>
      <c r="B1644" s="115">
        <v>4</v>
      </c>
      <c r="C1644" s="33" t="s">
        <v>451</v>
      </c>
      <c r="D1644" s="115">
        <v>2</v>
      </c>
      <c r="E1644" s="115">
        <v>1981</v>
      </c>
      <c r="F1644" s="115">
        <v>1</v>
      </c>
      <c r="G1644" s="115">
        <v>0</v>
      </c>
      <c r="H1644" s="115">
        <v>0</v>
      </c>
      <c r="I1644" s="116">
        <v>8233</v>
      </c>
      <c r="J1644" s="117"/>
      <c r="K1644" s="1"/>
      <c r="L1644" s="1"/>
      <c r="M1644" s="1"/>
      <c r="N1644" s="1"/>
      <c r="O1644" s="1"/>
      <c r="P1644" s="1"/>
      <c r="Q1644" s="1"/>
      <c r="R1644" s="1"/>
      <c r="S1644" s="1"/>
    </row>
    <row r="1645" spans="1:19" x14ac:dyDescent="0.2">
      <c r="A1645" s="1"/>
      <c r="B1645" s="115">
        <v>2</v>
      </c>
      <c r="C1645" s="33" t="s">
        <v>461</v>
      </c>
      <c r="D1645" s="115">
        <v>2</v>
      </c>
      <c r="E1645" s="115">
        <v>1980</v>
      </c>
      <c r="F1645" s="115">
        <v>1</v>
      </c>
      <c r="G1645" s="115">
        <v>0</v>
      </c>
      <c r="H1645" s="115">
        <v>0</v>
      </c>
      <c r="I1645" s="116">
        <v>77532</v>
      </c>
      <c r="J1645" s="117"/>
      <c r="K1645" s="1"/>
      <c r="L1645" s="1"/>
      <c r="M1645" s="1"/>
      <c r="N1645" s="1"/>
      <c r="O1645" s="1"/>
      <c r="P1645" s="1"/>
      <c r="Q1645" s="1"/>
      <c r="R1645" s="1"/>
      <c r="S1645" s="1"/>
    </row>
    <row r="1646" spans="1:19" x14ac:dyDescent="0.2">
      <c r="A1646" s="1"/>
      <c r="B1646" s="115">
        <v>1</v>
      </c>
      <c r="C1646" s="33" t="s">
        <v>469</v>
      </c>
      <c r="D1646" s="115">
        <v>1</v>
      </c>
      <c r="E1646" s="115">
        <v>1985</v>
      </c>
      <c r="F1646" s="115">
        <v>1</v>
      </c>
      <c r="G1646" s="115">
        <v>0</v>
      </c>
      <c r="H1646" s="115">
        <v>0</v>
      </c>
      <c r="I1646" s="116">
        <v>8114</v>
      </c>
      <c r="J1646" s="117"/>
      <c r="K1646" s="1"/>
      <c r="L1646" s="1"/>
      <c r="M1646" s="1"/>
      <c r="N1646" s="1"/>
      <c r="O1646" s="1"/>
      <c r="P1646" s="1"/>
      <c r="Q1646" s="1"/>
      <c r="R1646" s="1"/>
      <c r="S1646" s="1"/>
    </row>
    <row r="1647" spans="1:19" x14ac:dyDescent="0.2">
      <c r="A1647" s="1"/>
      <c r="B1647" s="115">
        <v>1</v>
      </c>
      <c r="C1647" s="33" t="s">
        <v>447</v>
      </c>
      <c r="D1647" s="115">
        <v>1</v>
      </c>
      <c r="E1647" s="115">
        <v>1985</v>
      </c>
      <c r="F1647" s="115">
        <v>1</v>
      </c>
      <c r="G1647" s="115">
        <v>0</v>
      </c>
      <c r="H1647" s="115">
        <v>0</v>
      </c>
      <c r="I1647" s="116">
        <v>14424</v>
      </c>
      <c r="J1647" s="117"/>
      <c r="K1647" s="1"/>
      <c r="L1647" s="1"/>
      <c r="M1647" s="1"/>
      <c r="N1647" s="1"/>
      <c r="O1647" s="1"/>
      <c r="P1647" s="1"/>
      <c r="Q1647" s="1"/>
      <c r="R1647" s="1"/>
      <c r="S1647" s="1"/>
    </row>
    <row r="1648" spans="1:19" x14ac:dyDescent="0.2">
      <c r="A1648" s="1"/>
      <c r="B1648" s="115">
        <v>2</v>
      </c>
      <c r="C1648" s="33" t="s">
        <v>455</v>
      </c>
      <c r="D1648" s="115">
        <v>1</v>
      </c>
      <c r="E1648" s="115">
        <v>1985</v>
      </c>
      <c r="F1648" s="115">
        <v>1</v>
      </c>
      <c r="G1648" s="115">
        <v>0</v>
      </c>
      <c r="H1648" s="115">
        <v>0</v>
      </c>
      <c r="I1648" s="116">
        <v>731</v>
      </c>
      <c r="J1648" s="117"/>
      <c r="K1648" s="1"/>
      <c r="L1648" s="1"/>
      <c r="M1648" s="1"/>
      <c r="N1648" s="1"/>
      <c r="O1648" s="1"/>
      <c r="P1648" s="1"/>
      <c r="Q1648" s="1"/>
      <c r="R1648" s="1"/>
      <c r="S1648" s="1"/>
    </row>
    <row r="1649" spans="1:19" x14ac:dyDescent="0.2">
      <c r="A1649" s="1"/>
      <c r="B1649" s="115">
        <v>3</v>
      </c>
      <c r="C1649" s="33" t="s">
        <v>457</v>
      </c>
      <c r="D1649" s="115">
        <v>3</v>
      </c>
      <c r="E1649" s="115">
        <v>1981</v>
      </c>
      <c r="F1649" s="115">
        <v>1</v>
      </c>
      <c r="G1649" s="115">
        <v>0</v>
      </c>
      <c r="H1649" s="115">
        <v>0</v>
      </c>
      <c r="I1649" s="116">
        <v>25339</v>
      </c>
      <c r="J1649" s="117"/>
      <c r="K1649" s="1"/>
      <c r="L1649" s="1"/>
      <c r="M1649" s="1"/>
      <c r="N1649" s="1"/>
      <c r="O1649" s="1"/>
      <c r="P1649" s="1"/>
      <c r="Q1649" s="1"/>
      <c r="R1649" s="1"/>
      <c r="S1649" s="1"/>
    </row>
    <row r="1650" spans="1:19" x14ac:dyDescent="0.2">
      <c r="A1650" s="1"/>
      <c r="B1650" s="115">
        <v>5</v>
      </c>
      <c r="C1650" s="33" t="s">
        <v>457</v>
      </c>
      <c r="D1650" s="115">
        <v>3</v>
      </c>
      <c r="E1650" s="115">
        <v>1981</v>
      </c>
      <c r="F1650" s="115">
        <v>1</v>
      </c>
      <c r="G1650" s="115">
        <v>0</v>
      </c>
      <c r="H1650" s="115">
        <v>0</v>
      </c>
      <c r="I1650" s="116">
        <v>25799</v>
      </c>
      <c r="J1650" s="117"/>
      <c r="K1650" s="1"/>
      <c r="L1650" s="1"/>
      <c r="M1650" s="1"/>
      <c r="N1650" s="1"/>
      <c r="O1650" s="1"/>
      <c r="P1650" s="1"/>
      <c r="Q1650" s="1"/>
      <c r="R1650" s="1"/>
      <c r="S1650" s="1"/>
    </row>
    <row r="1651" spans="1:19" x14ac:dyDescent="0.2">
      <c r="A1651" s="1"/>
      <c r="B1651" s="115">
        <v>3</v>
      </c>
      <c r="C1651" s="33" t="s">
        <v>466</v>
      </c>
      <c r="D1651" s="115">
        <v>3</v>
      </c>
      <c r="E1651" s="115">
        <v>1981</v>
      </c>
      <c r="F1651" s="115">
        <v>1</v>
      </c>
      <c r="G1651" s="115">
        <v>0</v>
      </c>
      <c r="H1651" s="115">
        <v>0</v>
      </c>
      <c r="I1651" s="116">
        <v>41470</v>
      </c>
      <c r="J1651" s="117"/>
      <c r="K1651" s="1"/>
      <c r="L1651" s="1"/>
      <c r="M1651" s="1"/>
      <c r="N1651" s="1"/>
      <c r="O1651" s="1"/>
      <c r="P1651" s="1"/>
      <c r="Q1651" s="1"/>
      <c r="R1651" s="1"/>
      <c r="S1651" s="1"/>
    </row>
    <row r="1652" spans="1:19" x14ac:dyDescent="0.2">
      <c r="A1652" s="1"/>
      <c r="B1652" s="115">
        <v>4</v>
      </c>
      <c r="C1652" s="33" t="s">
        <v>471</v>
      </c>
      <c r="D1652" s="115">
        <v>3</v>
      </c>
      <c r="E1652" s="115">
        <v>1981</v>
      </c>
      <c r="F1652" s="115">
        <v>1</v>
      </c>
      <c r="G1652" s="115">
        <v>0</v>
      </c>
      <c r="H1652" s="115">
        <v>0</v>
      </c>
      <c r="I1652" s="116">
        <v>84530</v>
      </c>
      <c r="J1652" s="117"/>
      <c r="K1652" s="1"/>
      <c r="L1652" s="1"/>
      <c r="M1652" s="1"/>
      <c r="N1652" s="1"/>
      <c r="O1652" s="1"/>
      <c r="P1652" s="1"/>
      <c r="Q1652" s="1"/>
      <c r="R1652" s="1"/>
      <c r="S1652" s="1"/>
    </row>
    <row r="1653" spans="1:19" x14ac:dyDescent="0.2">
      <c r="A1653" s="1"/>
      <c r="B1653" s="115">
        <v>4</v>
      </c>
      <c r="C1653" s="33" t="s">
        <v>451</v>
      </c>
      <c r="D1653" s="115">
        <v>3</v>
      </c>
      <c r="E1653" s="115">
        <v>1982</v>
      </c>
      <c r="F1653" s="115">
        <v>1</v>
      </c>
      <c r="G1653" s="115">
        <v>0</v>
      </c>
      <c r="H1653" s="115">
        <v>23</v>
      </c>
      <c r="I1653" s="116">
        <v>7657</v>
      </c>
      <c r="J1653" s="117"/>
      <c r="K1653" s="1"/>
      <c r="L1653" s="1"/>
      <c r="M1653" s="1"/>
      <c r="N1653" s="1"/>
      <c r="O1653" s="1"/>
      <c r="P1653" s="1"/>
      <c r="Q1653" s="1"/>
      <c r="R1653" s="1"/>
      <c r="S1653" s="1"/>
    </row>
    <row r="1654" spans="1:19" x14ac:dyDescent="0.2">
      <c r="A1654" s="1"/>
      <c r="B1654" s="115">
        <v>4</v>
      </c>
      <c r="C1654" s="33" t="s">
        <v>451</v>
      </c>
      <c r="D1654" s="115">
        <v>3</v>
      </c>
      <c r="E1654" s="115">
        <v>1982</v>
      </c>
      <c r="F1654" s="115">
        <v>1</v>
      </c>
      <c r="G1654" s="115">
        <v>0</v>
      </c>
      <c r="H1654" s="115">
        <v>0</v>
      </c>
      <c r="I1654" s="116">
        <v>85093</v>
      </c>
      <c r="J1654" s="117"/>
      <c r="K1654" s="1"/>
      <c r="L1654" s="1"/>
      <c r="M1654" s="1"/>
      <c r="N1654" s="1"/>
      <c r="O1654" s="1"/>
      <c r="P1654" s="1"/>
      <c r="Q1654" s="1"/>
      <c r="R1654" s="1"/>
      <c r="S1654" s="1"/>
    </row>
    <row r="1655" spans="1:19" x14ac:dyDescent="0.2">
      <c r="A1655" s="1"/>
      <c r="B1655" s="115">
        <v>2</v>
      </c>
      <c r="C1655" s="33" t="s">
        <v>463</v>
      </c>
      <c r="D1655" s="115">
        <v>3</v>
      </c>
      <c r="E1655" s="115">
        <v>1981</v>
      </c>
      <c r="F1655" s="115">
        <v>1</v>
      </c>
      <c r="G1655" s="115">
        <v>0</v>
      </c>
      <c r="H1655" s="115">
        <v>0</v>
      </c>
      <c r="I1655" s="116">
        <v>73680</v>
      </c>
      <c r="J1655" s="117"/>
      <c r="K1655" s="1"/>
      <c r="L1655" s="1"/>
      <c r="M1655" s="1"/>
      <c r="N1655" s="1"/>
      <c r="O1655" s="1"/>
      <c r="P1655" s="1"/>
      <c r="Q1655" s="1"/>
      <c r="R1655" s="1"/>
      <c r="S1655" s="1"/>
    </row>
    <row r="1656" spans="1:19" x14ac:dyDescent="0.2">
      <c r="A1656" s="1"/>
      <c r="B1656" s="115">
        <v>1</v>
      </c>
      <c r="C1656" s="33" t="s">
        <v>447</v>
      </c>
      <c r="D1656" s="115">
        <v>4</v>
      </c>
      <c r="E1656" s="115">
        <v>1981</v>
      </c>
      <c r="F1656" s="115">
        <v>1</v>
      </c>
      <c r="G1656" s="115">
        <v>0</v>
      </c>
      <c r="H1656" s="115">
        <v>0</v>
      </c>
      <c r="I1656" s="116">
        <v>12703</v>
      </c>
      <c r="J1656" s="117"/>
      <c r="K1656" s="1"/>
      <c r="L1656" s="1"/>
      <c r="M1656" s="1"/>
      <c r="N1656" s="1"/>
      <c r="O1656" s="1"/>
      <c r="P1656" s="1"/>
      <c r="Q1656" s="1"/>
      <c r="R1656" s="1"/>
      <c r="S1656" s="1"/>
    </row>
    <row r="1657" spans="1:19" x14ac:dyDescent="0.2">
      <c r="A1657" s="1"/>
      <c r="B1657" s="115">
        <v>2</v>
      </c>
      <c r="C1657" s="33" t="s">
        <v>447</v>
      </c>
      <c r="D1657" s="115">
        <v>1</v>
      </c>
      <c r="E1657" s="115">
        <v>1988</v>
      </c>
      <c r="F1657" s="115">
        <v>1</v>
      </c>
      <c r="G1657" s="115">
        <v>0</v>
      </c>
      <c r="H1657" s="115">
        <v>0</v>
      </c>
      <c r="I1657" s="116">
        <v>2668</v>
      </c>
      <c r="J1657" s="117"/>
      <c r="K1657" s="1"/>
      <c r="L1657" s="1"/>
      <c r="M1657" s="1"/>
      <c r="N1657" s="1"/>
      <c r="O1657" s="1"/>
      <c r="P1657" s="1"/>
      <c r="Q1657" s="1"/>
      <c r="R1657" s="1"/>
      <c r="S1657" s="1"/>
    </row>
    <row r="1658" spans="1:19" x14ac:dyDescent="0.2">
      <c r="A1658" s="1"/>
      <c r="B1658" s="115">
        <v>4</v>
      </c>
      <c r="C1658" s="33" t="s">
        <v>447</v>
      </c>
      <c r="D1658" s="115">
        <v>1</v>
      </c>
      <c r="E1658" s="115">
        <v>1988</v>
      </c>
      <c r="F1658" s="115">
        <v>1</v>
      </c>
      <c r="G1658" s="115">
        <v>0</v>
      </c>
      <c r="H1658" s="115">
        <v>0</v>
      </c>
      <c r="I1658" s="116">
        <v>3065</v>
      </c>
      <c r="J1658" s="117"/>
      <c r="K1658" s="1"/>
      <c r="L1658" s="1"/>
      <c r="M1658" s="1"/>
      <c r="N1658" s="1"/>
      <c r="O1658" s="1"/>
      <c r="P1658" s="1"/>
      <c r="Q1658" s="1"/>
      <c r="R1658" s="1"/>
      <c r="S1658" s="1"/>
    </row>
    <row r="1659" spans="1:19" x14ac:dyDescent="0.2">
      <c r="A1659" s="1"/>
      <c r="B1659" s="115">
        <v>3</v>
      </c>
      <c r="C1659" s="33" t="s">
        <v>447</v>
      </c>
      <c r="D1659" s="115">
        <v>1</v>
      </c>
      <c r="E1659" s="115">
        <v>1988</v>
      </c>
      <c r="F1659" s="115">
        <v>1</v>
      </c>
      <c r="G1659" s="115">
        <v>0</v>
      </c>
      <c r="H1659" s="115">
        <v>0</v>
      </c>
      <c r="I1659" s="116">
        <v>3089</v>
      </c>
      <c r="J1659" s="117"/>
      <c r="K1659" s="1"/>
      <c r="L1659" s="1"/>
      <c r="M1659" s="1"/>
      <c r="N1659" s="1"/>
      <c r="O1659" s="1"/>
      <c r="P1659" s="1"/>
      <c r="Q1659" s="1"/>
      <c r="R1659" s="1"/>
      <c r="S1659" s="1"/>
    </row>
    <row r="1660" spans="1:19" x14ac:dyDescent="0.2">
      <c r="A1660" s="1"/>
      <c r="B1660" s="115">
        <v>5</v>
      </c>
      <c r="C1660" s="33" t="s">
        <v>447</v>
      </c>
      <c r="D1660" s="115">
        <v>1</v>
      </c>
      <c r="E1660" s="115">
        <v>1988</v>
      </c>
      <c r="F1660" s="115">
        <v>1</v>
      </c>
      <c r="G1660" s="115">
        <v>0</v>
      </c>
      <c r="H1660" s="115">
        <v>0</v>
      </c>
      <c r="I1660" s="116">
        <v>2604</v>
      </c>
      <c r="J1660" s="117"/>
      <c r="K1660" s="1"/>
      <c r="L1660" s="1"/>
      <c r="M1660" s="1"/>
      <c r="N1660" s="1"/>
      <c r="O1660" s="1"/>
      <c r="P1660" s="1"/>
      <c r="Q1660" s="1"/>
      <c r="R1660" s="1"/>
      <c r="S1660" s="1"/>
    </row>
    <row r="1661" spans="1:19" x14ac:dyDescent="0.2">
      <c r="A1661" s="1"/>
      <c r="B1661" s="115">
        <v>5</v>
      </c>
      <c r="C1661" s="33" t="s">
        <v>481</v>
      </c>
      <c r="D1661" s="115">
        <v>3</v>
      </c>
      <c r="E1661" s="115">
        <v>1982</v>
      </c>
      <c r="F1661" s="115">
        <v>1</v>
      </c>
      <c r="G1661" s="115">
        <v>0</v>
      </c>
      <c r="H1661" s="115">
        <v>0</v>
      </c>
      <c r="I1661" s="116">
        <v>7617</v>
      </c>
      <c r="J1661" s="117"/>
      <c r="K1661" s="1"/>
      <c r="L1661" s="1"/>
      <c r="M1661" s="1"/>
      <c r="N1661" s="1"/>
      <c r="O1661" s="1"/>
      <c r="P1661" s="1"/>
      <c r="Q1661" s="1"/>
      <c r="R1661" s="1"/>
      <c r="S1661" s="1"/>
    </row>
    <row r="1662" spans="1:19" x14ac:dyDescent="0.2">
      <c r="A1662" s="1"/>
      <c r="B1662" s="115">
        <v>6</v>
      </c>
      <c r="C1662" s="33" t="s">
        <v>461</v>
      </c>
      <c r="D1662" s="115">
        <v>1</v>
      </c>
      <c r="E1662" s="115">
        <v>1988</v>
      </c>
      <c r="F1662" s="115">
        <v>1</v>
      </c>
      <c r="G1662" s="115">
        <v>0</v>
      </c>
      <c r="H1662" s="115">
        <v>0</v>
      </c>
      <c r="I1662" s="116">
        <v>158</v>
      </c>
      <c r="J1662" s="117"/>
      <c r="K1662" s="1"/>
      <c r="L1662" s="1"/>
      <c r="M1662" s="1"/>
      <c r="N1662" s="1"/>
      <c r="O1662" s="1"/>
      <c r="P1662" s="1"/>
      <c r="Q1662" s="1"/>
      <c r="R1662" s="1"/>
      <c r="S1662" s="1"/>
    </row>
    <row r="1663" spans="1:19" x14ac:dyDescent="0.2">
      <c r="A1663" s="1"/>
      <c r="B1663" s="115">
        <v>1</v>
      </c>
      <c r="C1663" s="33" t="s">
        <v>461</v>
      </c>
      <c r="D1663" s="115">
        <v>1</v>
      </c>
      <c r="E1663" s="115">
        <v>1988</v>
      </c>
      <c r="F1663" s="115">
        <v>1</v>
      </c>
      <c r="G1663" s="115">
        <v>0</v>
      </c>
      <c r="H1663" s="115">
        <v>0</v>
      </c>
      <c r="I1663" s="116">
        <v>180</v>
      </c>
      <c r="J1663" s="117"/>
      <c r="K1663" s="1"/>
      <c r="L1663" s="1"/>
      <c r="M1663" s="1"/>
      <c r="N1663" s="1"/>
      <c r="O1663" s="1"/>
      <c r="P1663" s="1"/>
      <c r="Q1663" s="1"/>
      <c r="R1663" s="1"/>
      <c r="S1663" s="1"/>
    </row>
    <row r="1664" spans="1:19" x14ac:dyDescent="0.2">
      <c r="A1664" s="1"/>
      <c r="B1664" s="115">
        <v>2</v>
      </c>
      <c r="C1664" s="33" t="s">
        <v>461</v>
      </c>
      <c r="D1664" s="115">
        <v>1</v>
      </c>
      <c r="E1664" s="115">
        <v>1988</v>
      </c>
      <c r="F1664" s="115">
        <v>1</v>
      </c>
      <c r="G1664" s="115">
        <v>0</v>
      </c>
      <c r="H1664" s="115">
        <v>0</v>
      </c>
      <c r="I1664" s="116">
        <v>157</v>
      </c>
      <c r="J1664" s="117"/>
      <c r="K1664" s="1"/>
      <c r="L1664" s="1"/>
      <c r="M1664" s="1"/>
      <c r="N1664" s="1"/>
      <c r="O1664" s="1"/>
      <c r="P1664" s="1"/>
      <c r="Q1664" s="1"/>
      <c r="R1664" s="1"/>
      <c r="S1664" s="1"/>
    </row>
    <row r="1665" spans="1:19" x14ac:dyDescent="0.2">
      <c r="A1665" s="1"/>
      <c r="B1665" s="115">
        <v>4</v>
      </c>
      <c r="C1665" s="33" t="s">
        <v>461</v>
      </c>
      <c r="D1665" s="115">
        <v>1</v>
      </c>
      <c r="E1665" s="115">
        <v>1988</v>
      </c>
      <c r="F1665" s="115">
        <v>1</v>
      </c>
      <c r="G1665" s="115">
        <v>0</v>
      </c>
      <c r="H1665" s="115">
        <v>0</v>
      </c>
      <c r="I1665" s="116">
        <v>151</v>
      </c>
      <c r="J1665" s="117"/>
      <c r="K1665" s="1"/>
      <c r="L1665" s="1"/>
      <c r="M1665" s="1"/>
      <c r="N1665" s="1"/>
      <c r="O1665" s="1"/>
      <c r="P1665" s="1"/>
      <c r="Q1665" s="1"/>
      <c r="R1665" s="1"/>
      <c r="S1665" s="1"/>
    </row>
    <row r="1666" spans="1:19" x14ac:dyDescent="0.2">
      <c r="A1666" s="1"/>
      <c r="B1666" s="115">
        <v>3</v>
      </c>
      <c r="C1666" s="33" t="s">
        <v>461</v>
      </c>
      <c r="D1666" s="115">
        <v>1</v>
      </c>
      <c r="E1666" s="115">
        <v>1988</v>
      </c>
      <c r="F1666" s="115">
        <v>1</v>
      </c>
      <c r="G1666" s="115">
        <v>0</v>
      </c>
      <c r="H1666" s="115">
        <v>0</v>
      </c>
      <c r="I1666" s="116">
        <v>162</v>
      </c>
      <c r="J1666" s="117"/>
      <c r="K1666" s="1"/>
      <c r="L1666" s="1"/>
      <c r="M1666" s="1"/>
      <c r="N1666" s="1"/>
      <c r="O1666" s="1"/>
      <c r="P1666" s="1"/>
      <c r="Q1666" s="1"/>
      <c r="R1666" s="1"/>
      <c r="S1666" s="1"/>
    </row>
    <row r="1667" spans="1:19" x14ac:dyDescent="0.2">
      <c r="A1667" s="1"/>
      <c r="B1667" s="115">
        <v>5</v>
      </c>
      <c r="C1667" s="33" t="s">
        <v>461</v>
      </c>
      <c r="D1667" s="115">
        <v>1</v>
      </c>
      <c r="E1667" s="115">
        <v>1988</v>
      </c>
      <c r="F1667" s="115">
        <v>1</v>
      </c>
      <c r="G1667" s="115">
        <v>0</v>
      </c>
      <c r="H1667" s="115">
        <v>0</v>
      </c>
      <c r="I1667" s="116">
        <v>159</v>
      </c>
      <c r="J1667" s="117"/>
      <c r="K1667" s="1"/>
      <c r="L1667" s="1"/>
      <c r="M1667" s="1"/>
      <c r="N1667" s="1"/>
      <c r="O1667" s="1"/>
      <c r="P1667" s="1"/>
      <c r="Q1667" s="1"/>
      <c r="R1667" s="1"/>
      <c r="S1667" s="1"/>
    </row>
    <row r="1668" spans="1:19" x14ac:dyDescent="0.2">
      <c r="A1668" s="1"/>
      <c r="B1668" s="115">
        <v>1</v>
      </c>
      <c r="C1668" s="33" t="s">
        <v>447</v>
      </c>
      <c r="D1668" s="115">
        <v>4</v>
      </c>
      <c r="E1668" s="115">
        <v>1982</v>
      </c>
      <c r="F1668" s="115">
        <v>1</v>
      </c>
      <c r="G1668" s="115">
        <v>0</v>
      </c>
      <c r="H1668" s="115">
        <v>0</v>
      </c>
      <c r="I1668" s="116">
        <v>1230</v>
      </c>
      <c r="J1668" s="117"/>
      <c r="K1668" s="1"/>
      <c r="L1668" s="1"/>
      <c r="M1668" s="1"/>
      <c r="N1668" s="1"/>
      <c r="O1668" s="1"/>
      <c r="P1668" s="1"/>
      <c r="Q1668" s="1"/>
      <c r="R1668" s="1"/>
      <c r="S1668" s="1"/>
    </row>
    <row r="1669" spans="1:19" x14ac:dyDescent="0.2">
      <c r="A1669" s="1"/>
      <c r="B1669" s="115">
        <v>6</v>
      </c>
      <c r="C1669" s="33" t="s">
        <v>447</v>
      </c>
      <c r="D1669" s="115">
        <v>1</v>
      </c>
      <c r="E1669" s="115">
        <v>1988</v>
      </c>
      <c r="F1669" s="115">
        <v>4</v>
      </c>
      <c r="G1669" s="115">
        <v>0</v>
      </c>
      <c r="H1669" s="115">
        <v>0</v>
      </c>
      <c r="I1669" s="116">
        <v>1762</v>
      </c>
      <c r="J1669" s="117"/>
      <c r="K1669" s="1"/>
      <c r="L1669" s="1"/>
      <c r="M1669" s="1"/>
      <c r="N1669" s="1"/>
      <c r="O1669" s="1"/>
      <c r="P1669" s="1"/>
      <c r="Q1669" s="1"/>
      <c r="R1669" s="1"/>
      <c r="S1669" s="1"/>
    </row>
    <row r="1670" spans="1:19" x14ac:dyDescent="0.2">
      <c r="A1670" s="1"/>
      <c r="B1670" s="115">
        <v>1</v>
      </c>
      <c r="C1670" s="33" t="s">
        <v>447</v>
      </c>
      <c r="D1670" s="115">
        <v>1</v>
      </c>
      <c r="E1670" s="115">
        <v>1988</v>
      </c>
      <c r="F1670" s="115">
        <v>4</v>
      </c>
      <c r="G1670" s="115">
        <v>0</v>
      </c>
      <c r="H1670" s="115">
        <v>0</v>
      </c>
      <c r="I1670" s="116">
        <v>1596</v>
      </c>
      <c r="J1670" s="117"/>
      <c r="K1670" s="1"/>
      <c r="L1670" s="1"/>
      <c r="M1670" s="1"/>
      <c r="N1670" s="1"/>
      <c r="O1670" s="1"/>
      <c r="P1670" s="1"/>
      <c r="Q1670" s="1"/>
      <c r="R1670" s="1"/>
      <c r="S1670" s="1"/>
    </row>
    <row r="1671" spans="1:19" x14ac:dyDescent="0.2">
      <c r="A1671" s="1"/>
      <c r="B1671" s="115">
        <v>2</v>
      </c>
      <c r="C1671" s="33" t="s">
        <v>447</v>
      </c>
      <c r="D1671" s="115">
        <v>1</v>
      </c>
      <c r="E1671" s="115">
        <v>1988</v>
      </c>
      <c r="F1671" s="115">
        <v>4</v>
      </c>
      <c r="G1671" s="115">
        <v>0</v>
      </c>
      <c r="H1671" s="115">
        <v>0</v>
      </c>
      <c r="I1671" s="116">
        <v>1650</v>
      </c>
      <c r="J1671" s="117"/>
      <c r="K1671" s="1"/>
      <c r="L1671" s="1"/>
      <c r="M1671" s="1"/>
      <c r="N1671" s="1"/>
      <c r="O1671" s="1"/>
      <c r="P1671" s="1"/>
      <c r="Q1671" s="1"/>
      <c r="R1671" s="1"/>
      <c r="S1671" s="1"/>
    </row>
    <row r="1672" spans="1:19" x14ac:dyDescent="0.2">
      <c r="A1672" s="1"/>
      <c r="B1672" s="115">
        <v>4</v>
      </c>
      <c r="C1672" s="33" t="s">
        <v>447</v>
      </c>
      <c r="D1672" s="115">
        <v>1</v>
      </c>
      <c r="E1672" s="115">
        <v>1988</v>
      </c>
      <c r="F1672" s="115">
        <v>4</v>
      </c>
      <c r="G1672" s="115">
        <v>0</v>
      </c>
      <c r="H1672" s="115">
        <v>0</v>
      </c>
      <c r="I1672" s="116">
        <v>1782</v>
      </c>
      <c r="J1672" s="117"/>
      <c r="K1672" s="1"/>
      <c r="L1672" s="1"/>
      <c r="M1672" s="1"/>
      <c r="N1672" s="1"/>
      <c r="O1672" s="1"/>
      <c r="P1672" s="1"/>
      <c r="Q1672" s="1"/>
      <c r="R1672" s="1"/>
      <c r="S1672" s="1"/>
    </row>
    <row r="1673" spans="1:19" x14ac:dyDescent="0.2">
      <c r="A1673" s="1"/>
      <c r="B1673" s="115">
        <v>3</v>
      </c>
      <c r="C1673" s="33" t="s">
        <v>447</v>
      </c>
      <c r="D1673" s="115">
        <v>1</v>
      </c>
      <c r="E1673" s="115">
        <v>1988</v>
      </c>
      <c r="F1673" s="115">
        <v>4</v>
      </c>
      <c r="G1673" s="115">
        <v>0</v>
      </c>
      <c r="H1673" s="115">
        <v>0</v>
      </c>
      <c r="I1673" s="116">
        <v>1811</v>
      </c>
      <c r="J1673" s="117"/>
      <c r="K1673" s="1"/>
      <c r="L1673" s="1"/>
      <c r="M1673" s="1"/>
      <c r="N1673" s="1"/>
      <c r="O1673" s="1"/>
      <c r="P1673" s="1"/>
      <c r="Q1673" s="1"/>
      <c r="R1673" s="1"/>
      <c r="S1673" s="1"/>
    </row>
    <row r="1674" spans="1:19" x14ac:dyDescent="0.2">
      <c r="A1674" s="1"/>
      <c r="B1674" s="115">
        <v>5</v>
      </c>
      <c r="C1674" s="33" t="s">
        <v>447</v>
      </c>
      <c r="D1674" s="115">
        <v>1</v>
      </c>
      <c r="E1674" s="115">
        <v>1988</v>
      </c>
      <c r="F1674" s="115">
        <v>4</v>
      </c>
      <c r="G1674" s="115">
        <v>0</v>
      </c>
      <c r="H1674" s="115">
        <v>0</v>
      </c>
      <c r="I1674" s="116">
        <v>1810</v>
      </c>
      <c r="J1674" s="117"/>
      <c r="K1674" s="1"/>
      <c r="L1674" s="1"/>
      <c r="M1674" s="1"/>
      <c r="N1674" s="1"/>
      <c r="O1674" s="1"/>
      <c r="P1674" s="1"/>
      <c r="Q1674" s="1"/>
      <c r="R1674" s="1"/>
      <c r="S1674" s="1"/>
    </row>
    <row r="1675" spans="1:19" x14ac:dyDescent="0.2">
      <c r="A1675" s="1"/>
      <c r="B1675" s="115">
        <v>3</v>
      </c>
      <c r="C1675" s="33" t="s">
        <v>455</v>
      </c>
      <c r="D1675" s="115">
        <v>2</v>
      </c>
      <c r="E1675" s="115">
        <v>1988</v>
      </c>
      <c r="F1675" s="115">
        <v>1</v>
      </c>
      <c r="G1675" s="115">
        <v>0</v>
      </c>
      <c r="H1675" s="115">
        <v>0</v>
      </c>
      <c r="I1675" s="116">
        <v>7599</v>
      </c>
      <c r="J1675" s="117"/>
      <c r="K1675" s="1"/>
      <c r="L1675" s="1"/>
      <c r="M1675" s="1"/>
      <c r="N1675" s="1"/>
      <c r="O1675" s="1"/>
      <c r="P1675" s="1"/>
      <c r="Q1675" s="1"/>
      <c r="R1675" s="1"/>
      <c r="S1675" s="1"/>
    </row>
    <row r="1676" spans="1:19" x14ac:dyDescent="0.2">
      <c r="A1676" s="1"/>
      <c r="B1676" s="115">
        <v>6</v>
      </c>
      <c r="C1676" s="33" t="s">
        <v>455</v>
      </c>
      <c r="D1676" s="115">
        <v>2</v>
      </c>
      <c r="E1676" s="115">
        <v>1988</v>
      </c>
      <c r="F1676" s="115">
        <v>1</v>
      </c>
      <c r="G1676" s="115">
        <v>0</v>
      </c>
      <c r="H1676" s="115">
        <v>0</v>
      </c>
      <c r="I1676" s="116">
        <v>26</v>
      </c>
      <c r="J1676" s="117"/>
      <c r="K1676" s="1"/>
      <c r="L1676" s="1"/>
      <c r="M1676" s="1"/>
      <c r="N1676" s="1"/>
      <c r="O1676" s="1"/>
      <c r="P1676" s="1"/>
      <c r="Q1676" s="1"/>
      <c r="R1676" s="1"/>
      <c r="S1676" s="1"/>
    </row>
    <row r="1677" spans="1:19" x14ac:dyDescent="0.2">
      <c r="A1677" s="1"/>
      <c r="B1677" s="115">
        <v>4</v>
      </c>
      <c r="C1677" s="33" t="s">
        <v>455</v>
      </c>
      <c r="D1677" s="115">
        <v>2</v>
      </c>
      <c r="E1677" s="115">
        <v>1988</v>
      </c>
      <c r="F1677" s="115">
        <v>1</v>
      </c>
      <c r="G1677" s="115">
        <v>0</v>
      </c>
      <c r="H1677" s="115">
        <v>0</v>
      </c>
      <c r="I1677" s="116">
        <v>24</v>
      </c>
      <c r="J1677" s="117"/>
      <c r="K1677" s="1"/>
      <c r="L1677" s="1"/>
      <c r="M1677" s="1"/>
      <c r="N1677" s="1"/>
      <c r="O1677" s="1"/>
      <c r="P1677" s="1"/>
      <c r="Q1677" s="1"/>
      <c r="R1677" s="1"/>
      <c r="S1677" s="1"/>
    </row>
    <row r="1678" spans="1:19" x14ac:dyDescent="0.2">
      <c r="A1678" s="1"/>
      <c r="B1678" s="115">
        <v>3</v>
      </c>
      <c r="C1678" s="33" t="s">
        <v>455</v>
      </c>
      <c r="D1678" s="115">
        <v>2</v>
      </c>
      <c r="E1678" s="115">
        <v>1988</v>
      </c>
      <c r="F1678" s="115">
        <v>1</v>
      </c>
      <c r="G1678" s="115">
        <v>0</v>
      </c>
      <c r="H1678" s="115">
        <v>0</v>
      </c>
      <c r="I1678" s="116">
        <v>24</v>
      </c>
      <c r="J1678" s="117"/>
      <c r="K1678" s="1"/>
      <c r="L1678" s="1"/>
      <c r="M1678" s="1"/>
      <c r="N1678" s="1"/>
      <c r="O1678" s="1"/>
      <c r="P1678" s="1"/>
      <c r="Q1678" s="1"/>
      <c r="R1678" s="1"/>
      <c r="S1678" s="1"/>
    </row>
    <row r="1679" spans="1:19" x14ac:dyDescent="0.2">
      <c r="A1679" s="1"/>
      <c r="B1679" s="115">
        <v>5</v>
      </c>
      <c r="C1679" s="33" t="s">
        <v>455</v>
      </c>
      <c r="D1679" s="115">
        <v>2</v>
      </c>
      <c r="E1679" s="115">
        <v>1988</v>
      </c>
      <c r="F1679" s="115">
        <v>1</v>
      </c>
      <c r="G1679" s="115">
        <v>0</v>
      </c>
      <c r="H1679" s="115">
        <v>0</v>
      </c>
      <c r="I1679" s="116">
        <v>23</v>
      </c>
      <c r="J1679" s="117"/>
      <c r="K1679" s="1"/>
      <c r="L1679" s="1"/>
      <c r="M1679" s="1"/>
      <c r="N1679" s="1"/>
      <c r="O1679" s="1"/>
      <c r="P1679" s="1"/>
      <c r="Q1679" s="1"/>
      <c r="R1679" s="1"/>
      <c r="S1679" s="1"/>
    </row>
    <row r="1680" spans="1:19" x14ac:dyDescent="0.2">
      <c r="A1680" s="1"/>
      <c r="B1680" s="115">
        <v>6</v>
      </c>
      <c r="C1680" s="33" t="s">
        <v>455</v>
      </c>
      <c r="D1680" s="115">
        <v>2</v>
      </c>
      <c r="E1680" s="115">
        <v>1988</v>
      </c>
      <c r="F1680" s="115">
        <v>1</v>
      </c>
      <c r="G1680" s="115">
        <v>0</v>
      </c>
      <c r="H1680" s="115">
        <v>0</v>
      </c>
      <c r="I1680" s="116">
        <v>46</v>
      </c>
      <c r="J1680" s="117"/>
      <c r="K1680" s="1"/>
      <c r="L1680" s="1"/>
      <c r="M1680" s="1"/>
      <c r="N1680" s="1"/>
      <c r="O1680" s="1"/>
      <c r="P1680" s="1"/>
      <c r="Q1680" s="1"/>
      <c r="R1680" s="1"/>
      <c r="S1680" s="1"/>
    </row>
    <row r="1681" spans="1:19" x14ac:dyDescent="0.2">
      <c r="A1681" s="1"/>
      <c r="B1681" s="115">
        <v>4</v>
      </c>
      <c r="C1681" s="33" t="s">
        <v>455</v>
      </c>
      <c r="D1681" s="115">
        <v>2</v>
      </c>
      <c r="E1681" s="115">
        <v>1988</v>
      </c>
      <c r="F1681" s="115">
        <v>1</v>
      </c>
      <c r="G1681" s="115">
        <v>0</v>
      </c>
      <c r="H1681" s="115">
        <v>0</v>
      </c>
      <c r="I1681" s="116">
        <v>43</v>
      </c>
      <c r="J1681" s="117"/>
      <c r="K1681" s="1"/>
      <c r="L1681" s="1"/>
      <c r="M1681" s="1"/>
      <c r="N1681" s="1"/>
      <c r="O1681" s="1"/>
      <c r="P1681" s="1"/>
      <c r="Q1681" s="1"/>
      <c r="R1681" s="1"/>
      <c r="S1681" s="1"/>
    </row>
    <row r="1682" spans="1:19" x14ac:dyDescent="0.2">
      <c r="A1682" s="1"/>
      <c r="B1682" s="115">
        <v>3</v>
      </c>
      <c r="C1682" s="33" t="s">
        <v>455</v>
      </c>
      <c r="D1682" s="115">
        <v>2</v>
      </c>
      <c r="E1682" s="115">
        <v>1988</v>
      </c>
      <c r="F1682" s="115">
        <v>1</v>
      </c>
      <c r="G1682" s="115">
        <v>0</v>
      </c>
      <c r="H1682" s="115">
        <v>0</v>
      </c>
      <c r="I1682" s="116">
        <v>51</v>
      </c>
      <c r="J1682" s="117"/>
      <c r="K1682" s="1"/>
      <c r="L1682" s="1"/>
      <c r="M1682" s="1"/>
      <c r="N1682" s="1"/>
      <c r="O1682" s="1"/>
      <c r="P1682" s="1"/>
      <c r="Q1682" s="1"/>
      <c r="R1682" s="1"/>
      <c r="S1682" s="1"/>
    </row>
    <row r="1683" spans="1:19" x14ac:dyDescent="0.2">
      <c r="A1683" s="1"/>
      <c r="B1683" s="115">
        <v>2</v>
      </c>
      <c r="C1683" s="33" t="s">
        <v>449</v>
      </c>
      <c r="D1683" s="115">
        <v>2</v>
      </c>
      <c r="E1683" s="115">
        <v>1988</v>
      </c>
      <c r="F1683" s="115">
        <v>1</v>
      </c>
      <c r="G1683" s="115">
        <v>0</v>
      </c>
      <c r="H1683" s="115">
        <v>0</v>
      </c>
      <c r="I1683" s="116">
        <v>8061</v>
      </c>
      <c r="J1683" s="117"/>
      <c r="K1683" s="1"/>
      <c r="L1683" s="1"/>
      <c r="M1683" s="1"/>
      <c r="N1683" s="1"/>
      <c r="O1683" s="1"/>
      <c r="P1683" s="1"/>
      <c r="Q1683" s="1"/>
      <c r="R1683" s="1"/>
      <c r="S1683" s="1"/>
    </row>
    <row r="1684" spans="1:19" x14ac:dyDescent="0.2">
      <c r="A1684" s="1"/>
      <c r="B1684" s="115">
        <v>6</v>
      </c>
      <c r="C1684" s="33" t="s">
        <v>447</v>
      </c>
      <c r="D1684" s="115">
        <v>2</v>
      </c>
      <c r="E1684" s="115">
        <v>1988</v>
      </c>
      <c r="F1684" s="115">
        <v>1</v>
      </c>
      <c r="G1684" s="115">
        <v>0</v>
      </c>
      <c r="H1684" s="115">
        <v>0</v>
      </c>
      <c r="I1684" s="116">
        <v>0</v>
      </c>
      <c r="J1684" s="117"/>
      <c r="K1684" s="1"/>
      <c r="L1684" s="1"/>
      <c r="M1684" s="1"/>
      <c r="N1684" s="1"/>
      <c r="O1684" s="1"/>
      <c r="P1684" s="1"/>
      <c r="Q1684" s="1"/>
      <c r="R1684" s="1"/>
      <c r="S1684" s="1"/>
    </row>
    <row r="1685" spans="1:19" x14ac:dyDescent="0.2">
      <c r="A1685" s="1"/>
      <c r="B1685" s="115">
        <v>1</v>
      </c>
      <c r="C1685" s="33" t="s">
        <v>447</v>
      </c>
      <c r="D1685" s="115">
        <v>2</v>
      </c>
      <c r="E1685" s="115">
        <v>1988</v>
      </c>
      <c r="F1685" s="115">
        <v>1</v>
      </c>
      <c r="G1685" s="115">
        <v>0</v>
      </c>
      <c r="H1685" s="115">
        <v>0</v>
      </c>
      <c r="I1685" s="116">
        <v>0</v>
      </c>
      <c r="J1685" s="117"/>
      <c r="K1685" s="1"/>
      <c r="L1685" s="1"/>
      <c r="M1685" s="1"/>
      <c r="N1685" s="1"/>
      <c r="O1685" s="1"/>
      <c r="P1685" s="1"/>
      <c r="Q1685" s="1"/>
      <c r="R1685" s="1"/>
      <c r="S1685" s="1"/>
    </row>
    <row r="1686" spans="1:19" x14ac:dyDescent="0.2">
      <c r="A1686" s="1"/>
      <c r="B1686" s="115">
        <v>3</v>
      </c>
      <c r="C1686" s="33" t="s">
        <v>451</v>
      </c>
      <c r="D1686" s="115">
        <v>2</v>
      </c>
      <c r="E1686" s="115">
        <v>1988</v>
      </c>
      <c r="F1686" s="115">
        <v>1</v>
      </c>
      <c r="G1686" s="115">
        <v>0</v>
      </c>
      <c r="H1686" s="115">
        <v>0</v>
      </c>
      <c r="I1686" s="116">
        <v>85101</v>
      </c>
      <c r="J1686" s="117"/>
      <c r="K1686" s="1"/>
      <c r="L1686" s="1"/>
      <c r="M1686" s="1"/>
      <c r="N1686" s="1"/>
      <c r="O1686" s="1"/>
      <c r="P1686" s="1"/>
      <c r="Q1686" s="1"/>
      <c r="R1686" s="1"/>
      <c r="S1686" s="1"/>
    </row>
    <row r="1687" spans="1:19" x14ac:dyDescent="0.2">
      <c r="A1687" s="1"/>
      <c r="B1687" s="115">
        <v>2</v>
      </c>
      <c r="C1687" s="33" t="s">
        <v>451</v>
      </c>
      <c r="D1687" s="115">
        <v>2</v>
      </c>
      <c r="E1687" s="115">
        <v>1988</v>
      </c>
      <c r="F1687" s="115">
        <v>1</v>
      </c>
      <c r="G1687" s="115">
        <v>0</v>
      </c>
      <c r="H1687" s="115">
        <v>0</v>
      </c>
      <c r="I1687" s="116">
        <v>7319</v>
      </c>
      <c r="J1687" s="117"/>
      <c r="K1687" s="1"/>
      <c r="L1687" s="1"/>
      <c r="M1687" s="1"/>
      <c r="N1687" s="1"/>
      <c r="O1687" s="1"/>
      <c r="P1687" s="1"/>
      <c r="Q1687" s="1"/>
      <c r="R1687" s="1"/>
      <c r="S1687" s="1"/>
    </row>
    <row r="1688" spans="1:19" x14ac:dyDescent="0.2">
      <c r="A1688" s="1"/>
      <c r="B1688" s="115">
        <v>2</v>
      </c>
      <c r="C1688" s="33" t="s">
        <v>457</v>
      </c>
      <c r="D1688" s="115">
        <v>4</v>
      </c>
      <c r="E1688" s="115">
        <v>1985</v>
      </c>
      <c r="F1688" s="115">
        <v>1</v>
      </c>
      <c r="G1688" s="115">
        <v>0</v>
      </c>
      <c r="H1688" s="115">
        <v>0</v>
      </c>
      <c r="I1688" s="116">
        <v>74282</v>
      </c>
      <c r="J1688" s="117"/>
      <c r="K1688" s="1"/>
      <c r="L1688" s="1"/>
      <c r="M1688" s="1"/>
      <c r="N1688" s="1"/>
      <c r="O1688" s="1"/>
      <c r="P1688" s="1"/>
      <c r="Q1688" s="1"/>
      <c r="R1688" s="1"/>
      <c r="S1688" s="1"/>
    </row>
    <row r="1689" spans="1:19" x14ac:dyDescent="0.2">
      <c r="A1689" s="1"/>
      <c r="B1689" s="115">
        <v>3</v>
      </c>
      <c r="C1689" s="33" t="s">
        <v>455</v>
      </c>
      <c r="D1689" s="115">
        <v>2</v>
      </c>
      <c r="E1689" s="115">
        <v>1988</v>
      </c>
      <c r="F1689" s="115">
        <v>1</v>
      </c>
      <c r="G1689" s="115">
        <v>0</v>
      </c>
      <c r="H1689" s="115">
        <v>0</v>
      </c>
      <c r="I1689" s="116">
        <v>795</v>
      </c>
      <c r="J1689" s="117"/>
      <c r="K1689" s="1"/>
      <c r="L1689" s="1"/>
      <c r="M1689" s="1"/>
      <c r="N1689" s="1"/>
      <c r="O1689" s="1"/>
      <c r="P1689" s="1"/>
      <c r="Q1689" s="1"/>
      <c r="R1689" s="1"/>
      <c r="S1689" s="1"/>
    </row>
    <row r="1690" spans="1:19" x14ac:dyDescent="0.2">
      <c r="A1690" s="1"/>
      <c r="B1690" s="115">
        <v>1</v>
      </c>
      <c r="C1690" s="33" t="s">
        <v>455</v>
      </c>
      <c r="D1690" s="115">
        <v>2</v>
      </c>
      <c r="E1690" s="115">
        <v>1988</v>
      </c>
      <c r="F1690" s="115">
        <v>1</v>
      </c>
      <c r="G1690" s="115">
        <v>0</v>
      </c>
      <c r="H1690" s="115">
        <v>0</v>
      </c>
      <c r="I1690" s="116">
        <v>751</v>
      </c>
      <c r="J1690" s="117"/>
      <c r="K1690" s="1"/>
      <c r="L1690" s="1"/>
      <c r="M1690" s="1"/>
      <c r="N1690" s="1"/>
      <c r="O1690" s="1"/>
      <c r="P1690" s="1"/>
      <c r="Q1690" s="1"/>
      <c r="R1690" s="1"/>
      <c r="S1690" s="1"/>
    </row>
    <row r="1691" spans="1:19" x14ac:dyDescent="0.2">
      <c r="A1691" s="1"/>
      <c r="B1691" s="115">
        <v>2</v>
      </c>
      <c r="C1691" s="33" t="s">
        <v>451</v>
      </c>
      <c r="D1691" s="115">
        <v>2</v>
      </c>
      <c r="E1691" s="115">
        <v>1988</v>
      </c>
      <c r="F1691" s="115">
        <v>1</v>
      </c>
      <c r="G1691" s="115">
        <v>0</v>
      </c>
      <c r="H1691" s="115">
        <v>0</v>
      </c>
      <c r="I1691" s="116">
        <v>817</v>
      </c>
      <c r="J1691" s="117"/>
      <c r="K1691" s="1"/>
      <c r="L1691" s="1"/>
      <c r="M1691" s="1"/>
      <c r="N1691" s="1"/>
      <c r="O1691" s="1"/>
      <c r="P1691" s="1"/>
      <c r="Q1691" s="1"/>
      <c r="R1691" s="1"/>
      <c r="S1691" s="1"/>
    </row>
    <row r="1692" spans="1:19" x14ac:dyDescent="0.2">
      <c r="A1692" s="1"/>
      <c r="B1692" s="115">
        <v>3</v>
      </c>
      <c r="C1692" s="33" t="s">
        <v>455</v>
      </c>
      <c r="D1692" s="115">
        <v>2</v>
      </c>
      <c r="E1692" s="115">
        <v>1988</v>
      </c>
      <c r="F1692" s="115">
        <v>1</v>
      </c>
      <c r="G1692" s="115">
        <v>0</v>
      </c>
      <c r="H1692" s="115">
        <v>0</v>
      </c>
      <c r="I1692" s="116">
        <v>784</v>
      </c>
      <c r="J1692" s="117"/>
      <c r="K1692" s="1"/>
      <c r="L1692" s="1"/>
      <c r="M1692" s="1"/>
      <c r="N1692" s="1"/>
      <c r="O1692" s="1"/>
      <c r="P1692" s="1"/>
      <c r="Q1692" s="1"/>
      <c r="R1692" s="1"/>
      <c r="S1692" s="1"/>
    </row>
    <row r="1693" spans="1:19" x14ac:dyDescent="0.2">
      <c r="A1693" s="1"/>
      <c r="B1693" s="115">
        <v>4</v>
      </c>
      <c r="C1693" s="33" t="s">
        <v>449</v>
      </c>
      <c r="D1693" s="115">
        <v>2</v>
      </c>
      <c r="E1693" s="115">
        <v>1988</v>
      </c>
      <c r="F1693" s="115">
        <v>1</v>
      </c>
      <c r="G1693" s="115">
        <v>0</v>
      </c>
      <c r="H1693" s="115">
        <v>0</v>
      </c>
      <c r="I1693" s="116">
        <v>8707</v>
      </c>
      <c r="J1693" s="117"/>
      <c r="K1693" s="1"/>
      <c r="L1693" s="1"/>
      <c r="M1693" s="1"/>
      <c r="N1693" s="1"/>
      <c r="O1693" s="1"/>
      <c r="P1693" s="1"/>
      <c r="Q1693" s="1"/>
      <c r="R1693" s="1"/>
      <c r="S1693" s="1"/>
    </row>
    <row r="1694" spans="1:19" x14ac:dyDescent="0.2">
      <c r="A1694" s="1"/>
      <c r="B1694" s="115">
        <v>4</v>
      </c>
      <c r="C1694" s="33" t="s">
        <v>455</v>
      </c>
      <c r="D1694" s="115">
        <v>2</v>
      </c>
      <c r="E1694" s="115">
        <v>1988</v>
      </c>
      <c r="F1694" s="115">
        <v>1</v>
      </c>
      <c r="G1694" s="115">
        <v>0</v>
      </c>
      <c r="H1694" s="115">
        <v>0</v>
      </c>
      <c r="I1694" s="116">
        <v>7932</v>
      </c>
      <c r="J1694" s="117"/>
      <c r="K1694" s="1"/>
      <c r="L1694" s="1"/>
      <c r="M1694" s="1"/>
      <c r="N1694" s="1"/>
      <c r="O1694" s="1"/>
      <c r="P1694" s="1"/>
      <c r="Q1694" s="1"/>
      <c r="R1694" s="1"/>
      <c r="S1694" s="1"/>
    </row>
    <row r="1695" spans="1:19" x14ac:dyDescent="0.2">
      <c r="A1695" s="1"/>
      <c r="B1695" s="115">
        <v>3</v>
      </c>
      <c r="C1695" s="33" t="s">
        <v>451</v>
      </c>
      <c r="D1695" s="115">
        <v>2</v>
      </c>
      <c r="E1695" s="115">
        <v>1988</v>
      </c>
      <c r="F1695" s="115">
        <v>1</v>
      </c>
      <c r="G1695" s="115">
        <v>0</v>
      </c>
      <c r="H1695" s="115">
        <v>0</v>
      </c>
      <c r="I1695" s="116">
        <v>82398</v>
      </c>
      <c r="J1695" s="117"/>
      <c r="K1695" s="1"/>
      <c r="L1695" s="1"/>
      <c r="M1695" s="1"/>
      <c r="N1695" s="1"/>
      <c r="O1695" s="1"/>
      <c r="P1695" s="1"/>
      <c r="Q1695" s="1"/>
      <c r="R1695" s="1"/>
      <c r="S1695" s="1"/>
    </row>
    <row r="1696" spans="1:19" x14ac:dyDescent="0.2">
      <c r="A1696" s="1"/>
      <c r="B1696" s="115">
        <v>2</v>
      </c>
      <c r="C1696" s="33" t="s">
        <v>451</v>
      </c>
      <c r="D1696" s="115">
        <v>2</v>
      </c>
      <c r="E1696" s="115">
        <v>1988</v>
      </c>
      <c r="F1696" s="115">
        <v>1</v>
      </c>
      <c r="G1696" s="115">
        <v>0</v>
      </c>
      <c r="H1696" s="115">
        <v>0</v>
      </c>
      <c r="I1696" s="116">
        <v>83960</v>
      </c>
      <c r="J1696" s="117"/>
      <c r="K1696" s="1"/>
      <c r="L1696" s="1"/>
      <c r="M1696" s="1"/>
      <c r="N1696" s="1"/>
      <c r="O1696" s="1"/>
      <c r="P1696" s="1"/>
      <c r="Q1696" s="1"/>
      <c r="R1696" s="1"/>
      <c r="S1696" s="1"/>
    </row>
    <row r="1697" spans="1:19" x14ac:dyDescent="0.2">
      <c r="A1697" s="1"/>
      <c r="B1697" s="115">
        <v>2</v>
      </c>
      <c r="C1697" s="33" t="s">
        <v>451</v>
      </c>
      <c r="D1697" s="115">
        <v>2</v>
      </c>
      <c r="E1697" s="115">
        <v>1988</v>
      </c>
      <c r="F1697" s="115">
        <v>1</v>
      </c>
      <c r="G1697" s="115">
        <v>0</v>
      </c>
      <c r="H1697" s="115">
        <v>0</v>
      </c>
      <c r="I1697" s="116">
        <v>7215</v>
      </c>
      <c r="J1697" s="117"/>
      <c r="K1697" s="1"/>
      <c r="L1697" s="1"/>
      <c r="M1697" s="1"/>
      <c r="N1697" s="1"/>
      <c r="O1697" s="1"/>
      <c r="P1697" s="1"/>
      <c r="Q1697" s="1"/>
      <c r="R1697" s="1"/>
      <c r="S1697" s="1"/>
    </row>
    <row r="1698" spans="1:19" x14ac:dyDescent="0.2">
      <c r="A1698" s="1"/>
      <c r="B1698" s="115">
        <v>5</v>
      </c>
      <c r="C1698" s="33" t="s">
        <v>449</v>
      </c>
      <c r="D1698" s="115">
        <v>2</v>
      </c>
      <c r="E1698" s="115">
        <v>1988</v>
      </c>
      <c r="F1698" s="115">
        <v>1</v>
      </c>
      <c r="G1698" s="115">
        <v>0</v>
      </c>
      <c r="H1698" s="115">
        <v>0</v>
      </c>
      <c r="I1698" s="116">
        <v>809</v>
      </c>
      <c r="J1698" s="117"/>
      <c r="K1698" s="1"/>
      <c r="L1698" s="1"/>
      <c r="M1698" s="1"/>
      <c r="N1698" s="1"/>
      <c r="O1698" s="1"/>
      <c r="P1698" s="1"/>
      <c r="Q1698" s="1"/>
      <c r="R1698" s="1"/>
      <c r="S1698" s="1"/>
    </row>
    <row r="1699" spans="1:19" x14ac:dyDescent="0.2">
      <c r="A1699" s="1"/>
      <c r="B1699" s="115">
        <v>3</v>
      </c>
      <c r="C1699" s="33" t="s">
        <v>455</v>
      </c>
      <c r="D1699" s="115">
        <v>2</v>
      </c>
      <c r="E1699" s="115">
        <v>1988</v>
      </c>
      <c r="F1699" s="115">
        <v>1</v>
      </c>
      <c r="G1699" s="115">
        <v>0</v>
      </c>
      <c r="H1699" s="115">
        <v>0</v>
      </c>
      <c r="I1699" s="116">
        <v>733</v>
      </c>
      <c r="J1699" s="117"/>
      <c r="K1699" s="1"/>
      <c r="L1699" s="1"/>
      <c r="M1699" s="1"/>
      <c r="N1699" s="1"/>
      <c r="O1699" s="1"/>
      <c r="P1699" s="1"/>
      <c r="Q1699" s="1"/>
      <c r="R1699" s="1"/>
      <c r="S1699" s="1"/>
    </row>
    <row r="1700" spans="1:19" x14ac:dyDescent="0.2">
      <c r="A1700" s="1"/>
      <c r="B1700" s="115">
        <v>3</v>
      </c>
      <c r="C1700" s="33" t="s">
        <v>455</v>
      </c>
      <c r="D1700" s="115">
        <v>2</v>
      </c>
      <c r="E1700" s="115">
        <v>1988</v>
      </c>
      <c r="F1700" s="115">
        <v>1</v>
      </c>
      <c r="G1700" s="115">
        <v>0</v>
      </c>
      <c r="H1700" s="115">
        <v>0</v>
      </c>
      <c r="I1700" s="116">
        <v>733</v>
      </c>
      <c r="J1700" s="117"/>
      <c r="K1700" s="1"/>
      <c r="L1700" s="1"/>
      <c r="M1700" s="1"/>
      <c r="N1700" s="1"/>
      <c r="O1700" s="1"/>
      <c r="P1700" s="1"/>
      <c r="Q1700" s="1"/>
      <c r="R1700" s="1"/>
      <c r="S1700" s="1"/>
    </row>
    <row r="1701" spans="1:19" x14ac:dyDescent="0.2">
      <c r="A1701" s="1"/>
      <c r="B1701" s="115">
        <v>3</v>
      </c>
      <c r="C1701" s="33" t="s">
        <v>449</v>
      </c>
      <c r="D1701" s="115">
        <v>2</v>
      </c>
      <c r="E1701" s="115">
        <v>1988</v>
      </c>
      <c r="F1701" s="115">
        <v>1</v>
      </c>
      <c r="G1701" s="115">
        <v>0</v>
      </c>
      <c r="H1701" s="115">
        <v>0</v>
      </c>
      <c r="I1701" s="116">
        <v>864</v>
      </c>
      <c r="J1701" s="117"/>
      <c r="K1701" s="1"/>
      <c r="L1701" s="1"/>
      <c r="M1701" s="1"/>
      <c r="N1701" s="1"/>
      <c r="O1701" s="1"/>
      <c r="P1701" s="1"/>
      <c r="Q1701" s="1"/>
      <c r="R1701" s="1"/>
      <c r="S1701" s="1"/>
    </row>
    <row r="1702" spans="1:19" x14ac:dyDescent="0.2">
      <c r="A1702" s="1"/>
      <c r="B1702" s="115">
        <v>4</v>
      </c>
      <c r="C1702" s="33" t="s">
        <v>449</v>
      </c>
      <c r="D1702" s="115">
        <v>2</v>
      </c>
      <c r="E1702" s="115">
        <v>1988</v>
      </c>
      <c r="F1702" s="115">
        <v>1</v>
      </c>
      <c r="G1702" s="115">
        <v>0</v>
      </c>
      <c r="H1702" s="115">
        <v>0</v>
      </c>
      <c r="I1702" s="116">
        <v>8199</v>
      </c>
      <c r="J1702" s="117"/>
      <c r="K1702" s="1"/>
      <c r="L1702" s="1"/>
      <c r="M1702" s="1"/>
      <c r="N1702" s="1"/>
      <c r="O1702" s="1"/>
      <c r="P1702" s="1"/>
      <c r="Q1702" s="1"/>
      <c r="R1702" s="1"/>
      <c r="S1702" s="1"/>
    </row>
    <row r="1703" spans="1:19" x14ac:dyDescent="0.2">
      <c r="A1703" s="1"/>
      <c r="B1703" s="115">
        <v>4</v>
      </c>
      <c r="C1703" s="33" t="s">
        <v>449</v>
      </c>
      <c r="D1703" s="115">
        <v>2</v>
      </c>
      <c r="E1703" s="115">
        <v>1988</v>
      </c>
      <c r="F1703" s="115">
        <v>1</v>
      </c>
      <c r="G1703" s="115">
        <v>0</v>
      </c>
      <c r="H1703" s="115">
        <v>0</v>
      </c>
      <c r="I1703" s="116">
        <v>8056</v>
      </c>
      <c r="J1703" s="117"/>
      <c r="K1703" s="1"/>
      <c r="L1703" s="1"/>
      <c r="M1703" s="1"/>
      <c r="N1703" s="1"/>
      <c r="O1703" s="1"/>
      <c r="P1703" s="1"/>
      <c r="Q1703" s="1"/>
      <c r="R1703" s="1"/>
      <c r="S1703" s="1"/>
    </row>
    <row r="1704" spans="1:19" x14ac:dyDescent="0.2">
      <c r="A1704" s="1"/>
      <c r="B1704" s="115">
        <v>1</v>
      </c>
      <c r="C1704" s="33" t="s">
        <v>451</v>
      </c>
      <c r="D1704" s="115">
        <v>2</v>
      </c>
      <c r="E1704" s="115">
        <v>1988</v>
      </c>
      <c r="F1704" s="115">
        <v>1</v>
      </c>
      <c r="G1704" s="115">
        <v>0</v>
      </c>
      <c r="H1704" s="115">
        <v>0</v>
      </c>
      <c r="I1704" s="116">
        <v>808</v>
      </c>
      <c r="J1704" s="117"/>
      <c r="K1704" s="1"/>
      <c r="L1704" s="1"/>
      <c r="M1704" s="1"/>
      <c r="N1704" s="1"/>
      <c r="O1704" s="1"/>
      <c r="P1704" s="1"/>
      <c r="Q1704" s="1"/>
      <c r="R1704" s="1"/>
      <c r="S1704" s="1"/>
    </row>
    <row r="1705" spans="1:19" x14ac:dyDescent="0.2">
      <c r="A1705" s="1"/>
      <c r="B1705" s="115">
        <v>5</v>
      </c>
      <c r="C1705" s="33" t="s">
        <v>449</v>
      </c>
      <c r="D1705" s="115">
        <v>2</v>
      </c>
      <c r="E1705" s="115">
        <v>1988</v>
      </c>
      <c r="F1705" s="115">
        <v>1</v>
      </c>
      <c r="G1705" s="115">
        <v>0</v>
      </c>
      <c r="H1705" s="115">
        <v>0</v>
      </c>
      <c r="I1705" s="116">
        <v>857</v>
      </c>
      <c r="J1705" s="117"/>
      <c r="K1705" s="1"/>
      <c r="L1705" s="1"/>
      <c r="M1705" s="1"/>
      <c r="N1705" s="1"/>
      <c r="O1705" s="1"/>
      <c r="P1705" s="1"/>
      <c r="Q1705" s="1"/>
      <c r="R1705" s="1"/>
      <c r="S1705" s="1"/>
    </row>
    <row r="1706" spans="1:19" x14ac:dyDescent="0.2">
      <c r="A1706" s="1"/>
      <c r="B1706" s="115">
        <v>1</v>
      </c>
      <c r="C1706" s="33" t="s">
        <v>451</v>
      </c>
      <c r="D1706" s="115">
        <v>2</v>
      </c>
      <c r="E1706" s="115">
        <v>1988</v>
      </c>
      <c r="F1706" s="115">
        <v>1</v>
      </c>
      <c r="G1706" s="115">
        <v>0</v>
      </c>
      <c r="H1706" s="115">
        <v>0</v>
      </c>
      <c r="I1706" s="116">
        <v>767</v>
      </c>
      <c r="J1706" s="117"/>
      <c r="K1706" s="1"/>
      <c r="L1706" s="1"/>
      <c r="M1706" s="1"/>
      <c r="N1706" s="1"/>
      <c r="O1706" s="1"/>
      <c r="P1706" s="1"/>
      <c r="Q1706" s="1"/>
      <c r="R1706" s="1"/>
      <c r="S1706" s="1"/>
    </row>
    <row r="1707" spans="1:19" x14ac:dyDescent="0.2">
      <c r="A1707" s="1"/>
      <c r="B1707" s="115">
        <v>3</v>
      </c>
      <c r="C1707" s="33" t="s">
        <v>449</v>
      </c>
      <c r="D1707" s="115">
        <v>2</v>
      </c>
      <c r="E1707" s="115">
        <v>1988</v>
      </c>
      <c r="F1707" s="115">
        <v>1</v>
      </c>
      <c r="G1707" s="115">
        <v>0</v>
      </c>
      <c r="H1707" s="115">
        <v>0</v>
      </c>
      <c r="I1707" s="116">
        <v>8676</v>
      </c>
      <c r="J1707" s="117"/>
      <c r="K1707" s="1"/>
      <c r="L1707" s="1"/>
      <c r="M1707" s="1"/>
      <c r="N1707" s="1"/>
      <c r="O1707" s="1"/>
      <c r="P1707" s="1"/>
      <c r="Q1707" s="1"/>
      <c r="R1707" s="1"/>
      <c r="S1707" s="1"/>
    </row>
    <row r="1708" spans="1:19" x14ac:dyDescent="0.2">
      <c r="A1708" s="1"/>
      <c r="B1708" s="115">
        <v>3</v>
      </c>
      <c r="C1708" s="33" t="s">
        <v>455</v>
      </c>
      <c r="D1708" s="115">
        <v>2</v>
      </c>
      <c r="E1708" s="115">
        <v>1988</v>
      </c>
      <c r="F1708" s="115">
        <v>1</v>
      </c>
      <c r="G1708" s="115">
        <v>0</v>
      </c>
      <c r="H1708" s="115">
        <v>0</v>
      </c>
      <c r="I1708" s="116">
        <v>868</v>
      </c>
      <c r="J1708" s="117"/>
      <c r="K1708" s="1"/>
      <c r="L1708" s="1"/>
      <c r="M1708" s="1"/>
      <c r="N1708" s="1"/>
      <c r="O1708" s="1"/>
      <c r="P1708" s="1"/>
      <c r="Q1708" s="1"/>
      <c r="R1708" s="1"/>
      <c r="S1708" s="1"/>
    </row>
    <row r="1709" spans="1:19" x14ac:dyDescent="0.2">
      <c r="A1709" s="1"/>
      <c r="B1709" s="115">
        <v>4</v>
      </c>
      <c r="C1709" s="33" t="s">
        <v>449</v>
      </c>
      <c r="D1709" s="115">
        <v>2</v>
      </c>
      <c r="E1709" s="115">
        <v>1988</v>
      </c>
      <c r="F1709" s="115">
        <v>1</v>
      </c>
      <c r="G1709" s="115">
        <v>0</v>
      </c>
      <c r="H1709" s="115">
        <v>0</v>
      </c>
      <c r="I1709" s="116">
        <v>77437</v>
      </c>
      <c r="J1709" s="117"/>
      <c r="K1709" s="1"/>
      <c r="L1709" s="1"/>
      <c r="M1709" s="1"/>
      <c r="N1709" s="1"/>
      <c r="O1709" s="1"/>
      <c r="P1709" s="1"/>
      <c r="Q1709" s="1"/>
      <c r="R1709" s="1"/>
      <c r="S1709" s="1"/>
    </row>
    <row r="1710" spans="1:19" x14ac:dyDescent="0.2">
      <c r="A1710" s="1"/>
      <c r="B1710" s="115">
        <v>4</v>
      </c>
      <c r="C1710" s="33" t="s">
        <v>449</v>
      </c>
      <c r="D1710" s="115">
        <v>2</v>
      </c>
      <c r="E1710" s="115">
        <v>1988</v>
      </c>
      <c r="F1710" s="115">
        <v>1</v>
      </c>
      <c r="G1710" s="115">
        <v>0</v>
      </c>
      <c r="H1710" s="115">
        <v>0</v>
      </c>
      <c r="I1710" s="116">
        <v>78388</v>
      </c>
      <c r="J1710" s="117"/>
      <c r="K1710" s="1"/>
      <c r="L1710" s="1"/>
      <c r="M1710" s="1"/>
      <c r="N1710" s="1"/>
      <c r="O1710" s="1"/>
      <c r="P1710" s="1"/>
      <c r="Q1710" s="1"/>
      <c r="R1710" s="1"/>
      <c r="S1710" s="1"/>
    </row>
    <row r="1711" spans="1:19" x14ac:dyDescent="0.2">
      <c r="A1711" s="1"/>
      <c r="B1711" s="115">
        <v>2</v>
      </c>
      <c r="C1711" s="33" t="s">
        <v>451</v>
      </c>
      <c r="D1711" s="115">
        <v>2</v>
      </c>
      <c r="E1711" s="115">
        <v>1988</v>
      </c>
      <c r="F1711" s="115">
        <v>1</v>
      </c>
      <c r="G1711" s="115">
        <v>0</v>
      </c>
      <c r="H1711" s="115">
        <v>0</v>
      </c>
      <c r="I1711" s="116">
        <v>81582</v>
      </c>
      <c r="J1711" s="117"/>
      <c r="K1711" s="1"/>
      <c r="L1711" s="1"/>
      <c r="M1711" s="1"/>
      <c r="N1711" s="1"/>
      <c r="O1711" s="1"/>
      <c r="P1711" s="1"/>
      <c r="Q1711" s="1"/>
      <c r="R1711" s="1"/>
      <c r="S1711" s="1"/>
    </row>
    <row r="1712" spans="1:19" x14ac:dyDescent="0.2">
      <c r="A1712" s="1"/>
      <c r="B1712" s="115">
        <v>5</v>
      </c>
      <c r="C1712" s="33" t="s">
        <v>449</v>
      </c>
      <c r="D1712" s="115">
        <v>3</v>
      </c>
      <c r="E1712" s="115">
        <v>1988</v>
      </c>
      <c r="F1712" s="115">
        <v>1</v>
      </c>
      <c r="G1712" s="115">
        <v>0</v>
      </c>
      <c r="H1712" s="115">
        <v>0</v>
      </c>
      <c r="I1712" s="116">
        <v>7699</v>
      </c>
      <c r="J1712" s="117"/>
      <c r="K1712" s="1"/>
      <c r="L1712" s="1"/>
      <c r="M1712" s="1"/>
      <c r="N1712" s="1"/>
      <c r="O1712" s="1"/>
      <c r="P1712" s="1"/>
      <c r="Q1712" s="1"/>
      <c r="R1712" s="1"/>
      <c r="S1712" s="1"/>
    </row>
    <row r="1713" spans="1:19" x14ac:dyDescent="0.2">
      <c r="A1713" s="1"/>
      <c r="B1713" s="115">
        <v>3</v>
      </c>
      <c r="C1713" s="33" t="s">
        <v>451</v>
      </c>
      <c r="D1713" s="115">
        <v>3</v>
      </c>
      <c r="E1713" s="115">
        <v>1988</v>
      </c>
      <c r="F1713" s="115">
        <v>1</v>
      </c>
      <c r="G1713" s="115">
        <v>0</v>
      </c>
      <c r="H1713" s="115">
        <v>13</v>
      </c>
      <c r="I1713" s="116">
        <v>0</v>
      </c>
      <c r="J1713" s="117"/>
      <c r="K1713" s="1"/>
      <c r="L1713" s="1"/>
      <c r="M1713" s="1"/>
      <c r="N1713" s="1"/>
      <c r="O1713" s="1"/>
      <c r="P1713" s="1"/>
      <c r="Q1713" s="1"/>
      <c r="R1713" s="1"/>
      <c r="S1713" s="1"/>
    </row>
    <row r="1714" spans="1:19" x14ac:dyDescent="0.2">
      <c r="A1714" s="1"/>
      <c r="B1714" s="115">
        <v>1</v>
      </c>
      <c r="C1714" s="33" t="s">
        <v>449</v>
      </c>
      <c r="D1714" s="115">
        <v>3</v>
      </c>
      <c r="E1714" s="115">
        <v>1988</v>
      </c>
      <c r="F1714" s="115">
        <v>1</v>
      </c>
      <c r="G1714" s="115">
        <v>0</v>
      </c>
      <c r="H1714" s="115">
        <v>0</v>
      </c>
      <c r="I1714" s="116">
        <v>862</v>
      </c>
      <c r="J1714" s="117"/>
      <c r="K1714" s="1"/>
      <c r="L1714" s="1"/>
      <c r="M1714" s="1"/>
      <c r="N1714" s="1"/>
      <c r="O1714" s="1"/>
      <c r="P1714" s="1"/>
      <c r="Q1714" s="1"/>
      <c r="R1714" s="1"/>
      <c r="S1714" s="1"/>
    </row>
    <row r="1715" spans="1:19" x14ac:dyDescent="0.2">
      <c r="A1715" s="1"/>
      <c r="B1715" s="115">
        <v>2</v>
      </c>
      <c r="C1715" s="33" t="s">
        <v>451</v>
      </c>
      <c r="D1715" s="115">
        <v>3</v>
      </c>
      <c r="E1715" s="115">
        <v>1988</v>
      </c>
      <c r="F1715" s="115">
        <v>1</v>
      </c>
      <c r="G1715" s="115">
        <v>0</v>
      </c>
      <c r="H1715" s="115">
        <v>13</v>
      </c>
      <c r="I1715" s="116">
        <v>0</v>
      </c>
      <c r="J1715" s="117"/>
      <c r="K1715" s="1"/>
      <c r="L1715" s="1"/>
      <c r="M1715" s="1"/>
      <c r="N1715" s="1"/>
      <c r="O1715" s="1"/>
      <c r="P1715" s="1"/>
      <c r="Q1715" s="1"/>
      <c r="R1715" s="1"/>
      <c r="S1715" s="1"/>
    </row>
    <row r="1716" spans="1:19" x14ac:dyDescent="0.2">
      <c r="A1716" s="1"/>
      <c r="B1716" s="115">
        <v>2</v>
      </c>
      <c r="C1716" s="33" t="s">
        <v>457</v>
      </c>
      <c r="D1716" s="115">
        <v>3</v>
      </c>
      <c r="E1716" s="115">
        <v>1988</v>
      </c>
      <c r="F1716" s="115">
        <v>1</v>
      </c>
      <c r="G1716" s="115">
        <v>0</v>
      </c>
      <c r="H1716" s="115">
        <v>0</v>
      </c>
      <c r="I1716" s="116">
        <v>766</v>
      </c>
      <c r="J1716" s="117"/>
      <c r="K1716" s="1"/>
      <c r="L1716" s="1"/>
      <c r="M1716" s="1"/>
      <c r="N1716" s="1"/>
      <c r="O1716" s="1"/>
      <c r="P1716" s="1"/>
      <c r="Q1716" s="1"/>
      <c r="R1716" s="1"/>
      <c r="S1716" s="1"/>
    </row>
    <row r="1717" spans="1:19" x14ac:dyDescent="0.2">
      <c r="A1717" s="1"/>
      <c r="B1717" s="115">
        <v>2</v>
      </c>
      <c r="C1717" s="33" t="s">
        <v>457</v>
      </c>
      <c r="D1717" s="115">
        <v>3</v>
      </c>
      <c r="E1717" s="115">
        <v>1988</v>
      </c>
      <c r="F1717" s="115">
        <v>1</v>
      </c>
      <c r="G1717" s="115">
        <v>0</v>
      </c>
      <c r="H1717" s="115">
        <v>0</v>
      </c>
      <c r="I1717" s="116">
        <v>77595</v>
      </c>
      <c r="J1717" s="117"/>
      <c r="K1717" s="1"/>
      <c r="L1717" s="1"/>
      <c r="M1717" s="1"/>
      <c r="N1717" s="1"/>
      <c r="O1717" s="1"/>
      <c r="P1717" s="1"/>
      <c r="Q1717" s="1"/>
      <c r="R1717" s="1"/>
      <c r="S1717" s="1"/>
    </row>
    <row r="1718" spans="1:19" x14ac:dyDescent="0.2">
      <c r="A1718" s="1"/>
      <c r="B1718" s="115">
        <v>2</v>
      </c>
      <c r="C1718" s="33" t="s">
        <v>449</v>
      </c>
      <c r="D1718" s="115">
        <v>4</v>
      </c>
      <c r="E1718" s="115">
        <v>1988</v>
      </c>
      <c r="F1718" s="115">
        <v>1</v>
      </c>
      <c r="G1718" s="115">
        <v>0</v>
      </c>
      <c r="H1718" s="115">
        <v>0</v>
      </c>
      <c r="I1718" s="116">
        <v>746</v>
      </c>
      <c r="J1718" s="117"/>
      <c r="K1718" s="1"/>
      <c r="L1718" s="1"/>
      <c r="M1718" s="1"/>
      <c r="N1718" s="1"/>
      <c r="O1718" s="1"/>
      <c r="P1718" s="1"/>
      <c r="Q1718" s="1"/>
      <c r="R1718" s="1"/>
      <c r="S1718" s="1"/>
    </row>
    <row r="1719" spans="1:19" x14ac:dyDescent="0.2">
      <c r="A1719" s="1"/>
      <c r="B1719" s="115">
        <v>2</v>
      </c>
      <c r="C1719" s="33" t="s">
        <v>449</v>
      </c>
      <c r="D1719" s="115">
        <v>4</v>
      </c>
      <c r="E1719" s="115">
        <v>1988</v>
      </c>
      <c r="F1719" s="115">
        <v>1</v>
      </c>
      <c r="G1719" s="115">
        <v>0</v>
      </c>
      <c r="H1719" s="115">
        <v>0</v>
      </c>
      <c r="I1719" s="116">
        <v>8385</v>
      </c>
      <c r="J1719" s="117"/>
      <c r="K1719" s="1"/>
      <c r="L1719" s="1"/>
      <c r="M1719" s="1"/>
      <c r="N1719" s="1"/>
      <c r="O1719" s="1"/>
      <c r="P1719" s="1"/>
      <c r="Q1719" s="1"/>
      <c r="R1719" s="1"/>
      <c r="S1719" s="1"/>
    </row>
    <row r="1720" spans="1:19" x14ac:dyDescent="0.2">
      <c r="A1720" s="1"/>
      <c r="B1720" s="115">
        <v>6</v>
      </c>
      <c r="C1720" s="33" t="s">
        <v>461</v>
      </c>
      <c r="D1720" s="115">
        <v>4</v>
      </c>
      <c r="E1720" s="115">
        <v>1988</v>
      </c>
      <c r="F1720" s="115">
        <v>1</v>
      </c>
      <c r="G1720" s="115">
        <v>0</v>
      </c>
      <c r="H1720" s="115">
        <v>0</v>
      </c>
      <c r="I1720" s="116">
        <v>2379</v>
      </c>
      <c r="J1720" s="117"/>
      <c r="K1720" s="1"/>
      <c r="L1720" s="1"/>
      <c r="M1720" s="1"/>
      <c r="N1720" s="1"/>
      <c r="O1720" s="1"/>
      <c r="P1720" s="1"/>
      <c r="Q1720" s="1"/>
      <c r="R1720" s="1"/>
      <c r="S1720" s="1"/>
    </row>
    <row r="1721" spans="1:19" x14ac:dyDescent="0.2">
      <c r="A1721" s="1"/>
      <c r="B1721" s="115">
        <v>1</v>
      </c>
      <c r="C1721" s="33" t="s">
        <v>461</v>
      </c>
      <c r="D1721" s="115">
        <v>4</v>
      </c>
      <c r="E1721" s="115">
        <v>1988</v>
      </c>
      <c r="F1721" s="115">
        <v>1</v>
      </c>
      <c r="G1721" s="115">
        <v>0</v>
      </c>
      <c r="H1721" s="115">
        <v>0</v>
      </c>
      <c r="I1721" s="116">
        <v>2475</v>
      </c>
      <c r="J1721" s="117"/>
      <c r="K1721" s="1"/>
      <c r="L1721" s="1"/>
      <c r="M1721" s="1"/>
      <c r="N1721" s="1"/>
      <c r="O1721" s="1"/>
      <c r="P1721" s="1"/>
      <c r="Q1721" s="1"/>
      <c r="R1721" s="1"/>
      <c r="S1721" s="1"/>
    </row>
    <row r="1722" spans="1:19" x14ac:dyDescent="0.2">
      <c r="A1722" s="1"/>
      <c r="B1722" s="115">
        <v>2</v>
      </c>
      <c r="C1722" s="33" t="s">
        <v>461</v>
      </c>
      <c r="D1722" s="115">
        <v>4</v>
      </c>
      <c r="E1722" s="115">
        <v>1988</v>
      </c>
      <c r="F1722" s="115">
        <v>1</v>
      </c>
      <c r="G1722" s="115">
        <v>0</v>
      </c>
      <c r="H1722" s="115">
        <v>0</v>
      </c>
      <c r="I1722" s="116">
        <v>2423</v>
      </c>
      <c r="J1722" s="117"/>
      <c r="K1722" s="1"/>
      <c r="L1722" s="1"/>
      <c r="M1722" s="1"/>
      <c r="N1722" s="1"/>
      <c r="O1722" s="1"/>
      <c r="P1722" s="1"/>
      <c r="Q1722" s="1"/>
      <c r="R1722" s="1"/>
      <c r="S1722" s="1"/>
    </row>
    <row r="1723" spans="1:19" x14ac:dyDescent="0.2">
      <c r="A1723" s="1"/>
      <c r="B1723" s="115">
        <v>5</v>
      </c>
      <c r="C1723" s="33" t="s">
        <v>461</v>
      </c>
      <c r="D1723" s="115">
        <v>4</v>
      </c>
      <c r="E1723" s="115">
        <v>1988</v>
      </c>
      <c r="F1723" s="115">
        <v>1</v>
      </c>
      <c r="G1723" s="115">
        <v>0</v>
      </c>
      <c r="H1723" s="115">
        <v>0</v>
      </c>
      <c r="I1723" s="116">
        <v>2439</v>
      </c>
      <c r="J1723" s="117"/>
      <c r="K1723" s="1"/>
      <c r="L1723" s="1"/>
      <c r="M1723" s="1"/>
      <c r="N1723" s="1"/>
      <c r="O1723" s="1"/>
      <c r="P1723" s="1"/>
      <c r="Q1723" s="1"/>
      <c r="R1723" s="1"/>
      <c r="S1723" s="1"/>
    </row>
    <row r="1724" spans="1:19" x14ac:dyDescent="0.2">
      <c r="A1724" s="1"/>
      <c r="B1724" s="115">
        <v>1</v>
      </c>
      <c r="C1724" s="33" t="s">
        <v>461</v>
      </c>
      <c r="D1724" s="115">
        <v>4</v>
      </c>
      <c r="E1724" s="115">
        <v>1988</v>
      </c>
      <c r="F1724" s="115">
        <v>1</v>
      </c>
      <c r="G1724" s="115">
        <v>0</v>
      </c>
      <c r="H1724" s="115">
        <v>0</v>
      </c>
      <c r="I1724" s="116">
        <v>738</v>
      </c>
      <c r="J1724" s="117"/>
      <c r="K1724" s="1"/>
      <c r="L1724" s="1"/>
      <c r="M1724" s="1"/>
      <c r="N1724" s="1"/>
      <c r="O1724" s="1"/>
      <c r="P1724" s="1"/>
      <c r="Q1724" s="1"/>
      <c r="R1724" s="1"/>
      <c r="S1724" s="1"/>
    </row>
    <row r="1725" spans="1:19" x14ac:dyDescent="0.2">
      <c r="A1725" s="1"/>
      <c r="B1725" s="115">
        <v>1</v>
      </c>
      <c r="C1725" s="33" t="s">
        <v>461</v>
      </c>
      <c r="D1725" s="115">
        <v>2</v>
      </c>
      <c r="E1725" s="115">
        <v>1985</v>
      </c>
      <c r="F1725" s="115">
        <v>1</v>
      </c>
      <c r="G1725" s="115">
        <v>0</v>
      </c>
      <c r="H1725" s="115">
        <v>0</v>
      </c>
      <c r="I1725" s="116">
        <v>72673</v>
      </c>
      <c r="J1725" s="117"/>
      <c r="K1725" s="1"/>
      <c r="L1725" s="1"/>
      <c r="M1725" s="1"/>
      <c r="N1725" s="1"/>
      <c r="O1725" s="1"/>
      <c r="P1725" s="1"/>
      <c r="Q1725" s="1"/>
      <c r="R1725" s="1"/>
      <c r="S1725" s="1"/>
    </row>
    <row r="1726" spans="1:19" x14ac:dyDescent="0.2">
      <c r="A1726" s="1"/>
      <c r="B1726" s="115">
        <v>1</v>
      </c>
      <c r="C1726" s="33" t="s">
        <v>503</v>
      </c>
      <c r="D1726" s="115">
        <v>2</v>
      </c>
      <c r="E1726" s="115">
        <v>1985</v>
      </c>
      <c r="F1726" s="115">
        <v>1</v>
      </c>
      <c r="G1726" s="115">
        <v>0</v>
      </c>
      <c r="H1726" s="115">
        <v>0</v>
      </c>
      <c r="I1726" s="116">
        <v>76977</v>
      </c>
      <c r="J1726" s="117"/>
      <c r="K1726" s="1"/>
      <c r="L1726" s="1"/>
      <c r="M1726" s="1"/>
      <c r="N1726" s="1"/>
      <c r="O1726" s="1"/>
      <c r="P1726" s="1"/>
      <c r="Q1726" s="1"/>
      <c r="R1726" s="1"/>
      <c r="S1726" s="1"/>
    </row>
    <row r="1727" spans="1:19" x14ac:dyDescent="0.2">
      <c r="A1727" s="1"/>
      <c r="B1727" s="115">
        <v>5</v>
      </c>
      <c r="C1727" s="33" t="s">
        <v>451</v>
      </c>
      <c r="D1727" s="115">
        <v>3</v>
      </c>
      <c r="E1727" s="115">
        <v>1985</v>
      </c>
      <c r="F1727" s="115">
        <v>1</v>
      </c>
      <c r="G1727" s="115">
        <v>0</v>
      </c>
      <c r="H1727" s="115">
        <v>0</v>
      </c>
      <c r="I1727" s="116">
        <v>87178</v>
      </c>
      <c r="J1727" s="117"/>
      <c r="K1727" s="1"/>
      <c r="L1727" s="1"/>
      <c r="M1727" s="1"/>
      <c r="N1727" s="1"/>
      <c r="O1727" s="1"/>
      <c r="P1727" s="1"/>
      <c r="Q1727" s="1"/>
      <c r="R1727" s="1"/>
      <c r="S1727" s="1"/>
    </row>
    <row r="1728" spans="1:19" x14ac:dyDescent="0.2">
      <c r="A1728" s="1"/>
      <c r="B1728" s="115">
        <v>4</v>
      </c>
      <c r="C1728" s="33" t="s">
        <v>455</v>
      </c>
      <c r="D1728" s="115">
        <v>3</v>
      </c>
      <c r="E1728" s="115">
        <v>1985</v>
      </c>
      <c r="F1728" s="115">
        <v>1</v>
      </c>
      <c r="G1728" s="115">
        <v>0</v>
      </c>
      <c r="H1728" s="115">
        <v>0</v>
      </c>
      <c r="I1728" s="116">
        <v>788</v>
      </c>
      <c r="J1728" s="117"/>
      <c r="K1728" s="1"/>
      <c r="L1728" s="1"/>
      <c r="M1728" s="1"/>
      <c r="N1728" s="1"/>
      <c r="O1728" s="1"/>
      <c r="P1728" s="1"/>
      <c r="Q1728" s="1"/>
      <c r="R1728" s="1"/>
      <c r="S1728" s="1"/>
    </row>
    <row r="1729" spans="1:19" x14ac:dyDescent="0.2">
      <c r="A1729" s="1"/>
      <c r="B1729" s="115">
        <v>1</v>
      </c>
      <c r="C1729" s="33" t="s">
        <v>461</v>
      </c>
      <c r="D1729" s="115">
        <v>3</v>
      </c>
      <c r="E1729" s="115">
        <v>1985</v>
      </c>
      <c r="F1729" s="115">
        <v>1</v>
      </c>
      <c r="G1729" s="115">
        <v>0</v>
      </c>
      <c r="H1729" s="115">
        <v>0</v>
      </c>
      <c r="I1729" s="116">
        <v>72839</v>
      </c>
      <c r="J1729" s="117"/>
      <c r="K1729" s="1"/>
      <c r="L1729" s="1"/>
      <c r="M1729" s="1"/>
      <c r="N1729" s="1"/>
      <c r="O1729" s="1"/>
      <c r="P1729" s="1"/>
      <c r="Q1729" s="1"/>
      <c r="R1729" s="1"/>
      <c r="S1729" s="1"/>
    </row>
    <row r="1730" spans="1:19" x14ac:dyDescent="0.2">
      <c r="A1730" s="1"/>
      <c r="B1730" s="115">
        <v>3</v>
      </c>
      <c r="C1730" s="33" t="s">
        <v>461</v>
      </c>
      <c r="D1730" s="115">
        <v>3</v>
      </c>
      <c r="E1730" s="115">
        <v>1985</v>
      </c>
      <c r="F1730" s="115">
        <v>1</v>
      </c>
      <c r="G1730" s="115">
        <v>0</v>
      </c>
      <c r="H1730" s="115">
        <v>0</v>
      </c>
      <c r="I1730" s="116">
        <v>0</v>
      </c>
      <c r="J1730" s="117"/>
      <c r="K1730" s="1"/>
      <c r="L1730" s="1"/>
      <c r="M1730" s="1"/>
      <c r="N1730" s="1"/>
      <c r="O1730" s="1"/>
      <c r="P1730" s="1"/>
      <c r="Q1730" s="1"/>
      <c r="R1730" s="1"/>
      <c r="S1730" s="1"/>
    </row>
    <row r="1731" spans="1:19" x14ac:dyDescent="0.2">
      <c r="A1731" s="1"/>
      <c r="B1731" s="115">
        <v>5</v>
      </c>
      <c r="C1731" s="33" t="s">
        <v>457</v>
      </c>
      <c r="D1731" s="115">
        <v>3</v>
      </c>
      <c r="E1731" s="115">
        <v>1985</v>
      </c>
      <c r="F1731" s="115">
        <v>1</v>
      </c>
      <c r="G1731" s="115">
        <v>0</v>
      </c>
      <c r="H1731" s="115">
        <v>0</v>
      </c>
      <c r="I1731" s="116">
        <v>7454</v>
      </c>
      <c r="J1731" s="117"/>
      <c r="K1731" s="1"/>
      <c r="L1731" s="1"/>
      <c r="M1731" s="1"/>
      <c r="N1731" s="1"/>
      <c r="O1731" s="1"/>
      <c r="P1731" s="1"/>
      <c r="Q1731" s="1"/>
      <c r="R1731" s="1"/>
      <c r="S1731" s="1"/>
    </row>
    <row r="1732" spans="1:19" x14ac:dyDescent="0.2">
      <c r="A1732" s="1"/>
      <c r="B1732" s="115">
        <v>4</v>
      </c>
      <c r="C1732" s="33" t="s">
        <v>449</v>
      </c>
      <c r="D1732" s="115">
        <v>3</v>
      </c>
      <c r="E1732" s="115">
        <v>1987</v>
      </c>
      <c r="F1732" s="115">
        <v>1</v>
      </c>
      <c r="G1732" s="115">
        <v>0</v>
      </c>
      <c r="H1732" s="115">
        <v>73</v>
      </c>
      <c r="I1732" s="116">
        <v>81201</v>
      </c>
      <c r="J1732" s="117"/>
      <c r="K1732" s="1"/>
      <c r="L1732" s="1"/>
      <c r="M1732" s="1"/>
      <c r="N1732" s="1"/>
      <c r="O1732" s="1"/>
      <c r="P1732" s="1"/>
      <c r="Q1732" s="1"/>
      <c r="R1732" s="1"/>
      <c r="S1732" s="1"/>
    </row>
    <row r="1733" spans="1:19" x14ac:dyDescent="0.2">
      <c r="A1733" s="1"/>
      <c r="B1733" s="115">
        <v>2</v>
      </c>
      <c r="C1733" s="33" t="s">
        <v>472</v>
      </c>
      <c r="D1733" s="115">
        <v>2</v>
      </c>
      <c r="E1733" s="115">
        <v>1985</v>
      </c>
      <c r="F1733" s="115">
        <v>1</v>
      </c>
      <c r="G1733" s="115">
        <v>0</v>
      </c>
      <c r="H1733" s="115">
        <v>0</v>
      </c>
      <c r="I1733" s="116">
        <v>858623</v>
      </c>
      <c r="J1733" s="117"/>
      <c r="K1733" s="1"/>
      <c r="L1733" s="1"/>
      <c r="M1733" s="1"/>
      <c r="N1733" s="1"/>
      <c r="O1733" s="1"/>
      <c r="P1733" s="1"/>
      <c r="Q1733" s="1"/>
      <c r="R1733" s="1"/>
      <c r="S1733" s="1"/>
    </row>
    <row r="1734" spans="1:19" x14ac:dyDescent="0.2">
      <c r="A1734" s="1"/>
      <c r="B1734" s="115">
        <v>4</v>
      </c>
      <c r="C1734" s="33" t="s">
        <v>455</v>
      </c>
      <c r="D1734" s="115">
        <v>2</v>
      </c>
      <c r="E1734" s="115">
        <v>1985</v>
      </c>
      <c r="F1734" s="115">
        <v>1</v>
      </c>
      <c r="G1734" s="115">
        <v>0</v>
      </c>
      <c r="H1734" s="115">
        <v>0</v>
      </c>
      <c r="I1734" s="116">
        <v>4160</v>
      </c>
      <c r="J1734" s="117"/>
      <c r="K1734" s="1"/>
      <c r="L1734" s="1"/>
      <c r="M1734" s="1"/>
      <c r="N1734" s="1"/>
      <c r="O1734" s="1"/>
      <c r="P1734" s="1"/>
      <c r="Q1734" s="1"/>
      <c r="R1734" s="1"/>
      <c r="S1734" s="1"/>
    </row>
    <row r="1735" spans="1:19" x14ac:dyDescent="0.2">
      <c r="A1735" s="1"/>
      <c r="B1735" s="115">
        <v>3</v>
      </c>
      <c r="C1735" s="33" t="s">
        <v>455</v>
      </c>
      <c r="D1735" s="115">
        <v>2</v>
      </c>
      <c r="E1735" s="115">
        <v>1985</v>
      </c>
      <c r="F1735" s="115">
        <v>1</v>
      </c>
      <c r="G1735" s="115">
        <v>0</v>
      </c>
      <c r="H1735" s="115">
        <v>0</v>
      </c>
      <c r="I1735" s="116">
        <v>3762</v>
      </c>
      <c r="J1735" s="117"/>
      <c r="K1735" s="1"/>
      <c r="L1735" s="1"/>
      <c r="M1735" s="1"/>
      <c r="N1735" s="1"/>
      <c r="O1735" s="1"/>
      <c r="P1735" s="1"/>
      <c r="Q1735" s="1"/>
      <c r="R1735" s="1"/>
      <c r="S1735" s="1"/>
    </row>
    <row r="1736" spans="1:19" x14ac:dyDescent="0.2">
      <c r="A1736" s="1"/>
      <c r="B1736" s="115">
        <v>5</v>
      </c>
      <c r="C1736" s="33" t="s">
        <v>455</v>
      </c>
      <c r="D1736" s="115">
        <v>2</v>
      </c>
      <c r="E1736" s="115">
        <v>1985</v>
      </c>
      <c r="F1736" s="115">
        <v>1</v>
      </c>
      <c r="G1736" s="115">
        <v>0</v>
      </c>
      <c r="H1736" s="115">
        <v>0</v>
      </c>
      <c r="I1736" s="116">
        <v>3944</v>
      </c>
      <c r="J1736" s="117"/>
      <c r="K1736" s="1"/>
      <c r="L1736" s="1"/>
      <c r="M1736" s="1"/>
      <c r="N1736" s="1"/>
      <c r="O1736" s="1"/>
      <c r="P1736" s="1"/>
      <c r="Q1736" s="1"/>
      <c r="R1736" s="1"/>
      <c r="S1736" s="1"/>
    </row>
    <row r="1737" spans="1:19" x14ac:dyDescent="0.2">
      <c r="A1737" s="1"/>
      <c r="B1737" s="115">
        <v>5</v>
      </c>
      <c r="C1737" s="33" t="s">
        <v>473</v>
      </c>
      <c r="D1737" s="115">
        <v>2</v>
      </c>
      <c r="E1737" s="115">
        <v>1985</v>
      </c>
      <c r="F1737" s="115">
        <v>1</v>
      </c>
      <c r="G1737" s="115">
        <v>0</v>
      </c>
      <c r="H1737" s="115">
        <v>0</v>
      </c>
      <c r="I1737" s="116">
        <v>10832</v>
      </c>
      <c r="J1737" s="117"/>
      <c r="K1737" s="1"/>
      <c r="L1737" s="1"/>
      <c r="M1737" s="1"/>
      <c r="N1737" s="1"/>
      <c r="O1737" s="1"/>
      <c r="P1737" s="1"/>
      <c r="Q1737" s="1"/>
      <c r="R1737" s="1"/>
      <c r="S1737" s="1"/>
    </row>
    <row r="1738" spans="1:19" x14ac:dyDescent="0.2">
      <c r="A1738" s="1"/>
      <c r="B1738" s="115">
        <v>4</v>
      </c>
      <c r="C1738" s="33" t="s">
        <v>449</v>
      </c>
      <c r="D1738" s="115">
        <v>2</v>
      </c>
      <c r="E1738" s="115">
        <v>1985</v>
      </c>
      <c r="F1738" s="115">
        <v>1</v>
      </c>
      <c r="G1738" s="115">
        <v>0</v>
      </c>
      <c r="H1738" s="115">
        <v>0</v>
      </c>
      <c r="I1738" s="116">
        <v>82160</v>
      </c>
      <c r="J1738" s="117"/>
      <c r="K1738" s="1"/>
      <c r="L1738" s="1"/>
      <c r="M1738" s="1"/>
      <c r="N1738" s="1"/>
      <c r="O1738" s="1"/>
      <c r="P1738" s="1"/>
      <c r="Q1738" s="1"/>
      <c r="R1738" s="1"/>
      <c r="S1738" s="1"/>
    </row>
    <row r="1739" spans="1:19" x14ac:dyDescent="0.2">
      <c r="A1739" s="1"/>
      <c r="B1739" s="115">
        <v>4</v>
      </c>
      <c r="C1739" s="33" t="s">
        <v>461</v>
      </c>
      <c r="D1739" s="115">
        <v>3</v>
      </c>
      <c r="E1739" s="115">
        <v>1985</v>
      </c>
      <c r="F1739" s="115">
        <v>1</v>
      </c>
      <c r="G1739" s="115">
        <v>0</v>
      </c>
      <c r="H1739" s="115">
        <v>0</v>
      </c>
      <c r="I1739" s="116">
        <v>730</v>
      </c>
      <c r="J1739" s="117"/>
      <c r="K1739" s="1"/>
      <c r="L1739" s="1"/>
      <c r="M1739" s="1"/>
      <c r="N1739" s="1"/>
      <c r="O1739" s="1"/>
      <c r="P1739" s="1"/>
      <c r="Q1739" s="1"/>
      <c r="R1739" s="1"/>
      <c r="S1739" s="1"/>
    </row>
    <row r="1740" spans="1:19" x14ac:dyDescent="0.2">
      <c r="A1740" s="1"/>
      <c r="B1740" s="115">
        <v>3</v>
      </c>
      <c r="C1740" s="33" t="s">
        <v>451</v>
      </c>
      <c r="D1740" s="115">
        <v>3</v>
      </c>
      <c r="E1740" s="115">
        <v>1985</v>
      </c>
      <c r="F1740" s="115">
        <v>1</v>
      </c>
      <c r="G1740" s="115">
        <v>0</v>
      </c>
      <c r="H1740" s="115">
        <v>0</v>
      </c>
      <c r="I1740" s="116">
        <v>72602</v>
      </c>
      <c r="J1740" s="117"/>
      <c r="K1740" s="1"/>
      <c r="L1740" s="1"/>
      <c r="M1740" s="1"/>
      <c r="N1740" s="1"/>
      <c r="O1740" s="1"/>
      <c r="P1740" s="1"/>
      <c r="Q1740" s="1"/>
      <c r="R1740" s="1"/>
      <c r="S1740" s="1"/>
    </row>
    <row r="1741" spans="1:19" x14ac:dyDescent="0.2">
      <c r="A1741" s="1"/>
      <c r="B1741" s="115">
        <v>1</v>
      </c>
      <c r="C1741" s="33" t="s">
        <v>449</v>
      </c>
      <c r="D1741" s="115">
        <v>1</v>
      </c>
      <c r="E1741" s="115">
        <v>1990</v>
      </c>
      <c r="F1741" s="115">
        <v>1</v>
      </c>
      <c r="G1741" s="115">
        <v>0</v>
      </c>
      <c r="H1741" s="115">
        <v>0</v>
      </c>
      <c r="I1741" s="116">
        <v>85386</v>
      </c>
      <c r="J1741" s="117"/>
      <c r="K1741" s="1"/>
      <c r="L1741" s="1"/>
      <c r="M1741" s="1"/>
      <c r="N1741" s="1"/>
      <c r="O1741" s="1"/>
      <c r="P1741" s="1"/>
      <c r="Q1741" s="1"/>
      <c r="R1741" s="1"/>
      <c r="S1741" s="1"/>
    </row>
    <row r="1742" spans="1:19" x14ac:dyDescent="0.2">
      <c r="A1742" s="1"/>
      <c r="B1742" s="115">
        <v>1</v>
      </c>
      <c r="C1742" s="33" t="s">
        <v>449</v>
      </c>
      <c r="D1742" s="115">
        <v>1</v>
      </c>
      <c r="E1742" s="115">
        <v>1990</v>
      </c>
      <c r="F1742" s="115">
        <v>1</v>
      </c>
      <c r="G1742" s="115">
        <v>0</v>
      </c>
      <c r="H1742" s="115">
        <v>0</v>
      </c>
      <c r="I1742" s="116">
        <v>8636</v>
      </c>
      <c r="J1742" s="117"/>
      <c r="K1742" s="1"/>
      <c r="L1742" s="1"/>
      <c r="M1742" s="1"/>
      <c r="N1742" s="1"/>
      <c r="O1742" s="1"/>
      <c r="P1742" s="1"/>
      <c r="Q1742" s="1"/>
      <c r="R1742" s="1"/>
      <c r="S1742" s="1"/>
    </row>
    <row r="1743" spans="1:19" x14ac:dyDescent="0.2">
      <c r="A1743" s="1"/>
      <c r="B1743" s="115">
        <v>3</v>
      </c>
      <c r="C1743" s="33" t="s">
        <v>461</v>
      </c>
      <c r="D1743" s="115">
        <v>1</v>
      </c>
      <c r="E1743" s="115">
        <v>1990</v>
      </c>
      <c r="F1743" s="115">
        <v>1</v>
      </c>
      <c r="G1743" s="115">
        <v>0</v>
      </c>
      <c r="H1743" s="115">
        <v>0</v>
      </c>
      <c r="I1743" s="116">
        <v>3967</v>
      </c>
      <c r="J1743" s="117"/>
      <c r="K1743" s="1"/>
      <c r="L1743" s="1"/>
      <c r="M1743" s="1"/>
      <c r="N1743" s="1"/>
      <c r="O1743" s="1"/>
      <c r="P1743" s="1"/>
      <c r="Q1743" s="1"/>
      <c r="R1743" s="1"/>
      <c r="S1743" s="1"/>
    </row>
    <row r="1744" spans="1:19" x14ac:dyDescent="0.2">
      <c r="A1744" s="1"/>
      <c r="B1744" s="115">
        <v>1</v>
      </c>
      <c r="C1744" s="33" t="s">
        <v>449</v>
      </c>
      <c r="D1744" s="115">
        <v>2</v>
      </c>
      <c r="E1744" s="115">
        <v>1990</v>
      </c>
      <c r="F1744" s="115">
        <v>1</v>
      </c>
      <c r="G1744" s="115">
        <v>0</v>
      </c>
      <c r="H1744" s="115">
        <v>0</v>
      </c>
      <c r="I1744" s="116">
        <v>7434</v>
      </c>
      <c r="J1744" s="117"/>
      <c r="K1744" s="1"/>
      <c r="L1744" s="1"/>
      <c r="M1744" s="1"/>
      <c r="N1744" s="1"/>
      <c r="O1744" s="1"/>
      <c r="P1744" s="1"/>
      <c r="Q1744" s="1"/>
      <c r="R1744" s="1"/>
      <c r="S1744" s="1"/>
    </row>
    <row r="1745" spans="1:19" x14ac:dyDescent="0.2">
      <c r="A1745" s="1"/>
      <c r="B1745" s="115">
        <v>2</v>
      </c>
      <c r="C1745" s="33" t="s">
        <v>451</v>
      </c>
      <c r="D1745" s="115">
        <v>3</v>
      </c>
      <c r="E1745" s="115">
        <v>1985</v>
      </c>
      <c r="F1745" s="115">
        <v>1</v>
      </c>
      <c r="G1745" s="115">
        <v>0</v>
      </c>
      <c r="H1745" s="115">
        <v>0</v>
      </c>
      <c r="I1745" s="116">
        <v>74639</v>
      </c>
      <c r="J1745" s="117"/>
      <c r="K1745" s="1"/>
      <c r="L1745" s="1"/>
      <c r="M1745" s="1"/>
      <c r="N1745" s="1"/>
      <c r="O1745" s="1"/>
      <c r="P1745" s="1"/>
      <c r="Q1745" s="1"/>
      <c r="R1745" s="1"/>
      <c r="S1745" s="1"/>
    </row>
    <row r="1746" spans="1:19" x14ac:dyDescent="0.2">
      <c r="A1746" s="1"/>
      <c r="B1746" s="115">
        <v>5</v>
      </c>
      <c r="C1746" s="33" t="s">
        <v>451</v>
      </c>
      <c r="D1746" s="115">
        <v>3</v>
      </c>
      <c r="E1746" s="115">
        <v>1985</v>
      </c>
      <c r="F1746" s="115">
        <v>1</v>
      </c>
      <c r="G1746" s="115">
        <v>0</v>
      </c>
      <c r="H1746" s="115">
        <v>0</v>
      </c>
      <c r="I1746" s="116">
        <v>74773</v>
      </c>
      <c r="J1746" s="117"/>
      <c r="K1746" s="1"/>
      <c r="L1746" s="1"/>
      <c r="M1746" s="1"/>
      <c r="N1746" s="1"/>
      <c r="O1746" s="1"/>
      <c r="P1746" s="1"/>
      <c r="Q1746" s="1"/>
      <c r="R1746" s="1"/>
      <c r="S1746" s="1"/>
    </row>
    <row r="1747" spans="1:19" x14ac:dyDescent="0.2">
      <c r="A1747" s="1"/>
      <c r="B1747" s="115">
        <v>1</v>
      </c>
      <c r="C1747" s="33" t="s">
        <v>449</v>
      </c>
      <c r="D1747" s="115">
        <v>3</v>
      </c>
      <c r="E1747" s="115">
        <v>1988</v>
      </c>
      <c r="F1747" s="115">
        <v>1</v>
      </c>
      <c r="G1747" s="115">
        <v>0</v>
      </c>
      <c r="H1747" s="115">
        <v>0</v>
      </c>
      <c r="I1747" s="116">
        <v>7572</v>
      </c>
      <c r="J1747" s="117"/>
      <c r="K1747" s="1"/>
      <c r="L1747" s="1"/>
      <c r="M1747" s="1"/>
      <c r="N1747" s="1"/>
      <c r="O1747" s="1"/>
      <c r="P1747" s="1"/>
      <c r="Q1747" s="1"/>
      <c r="R1747" s="1"/>
      <c r="S1747" s="1"/>
    </row>
    <row r="1748" spans="1:19" x14ac:dyDescent="0.2">
      <c r="A1748" s="1"/>
      <c r="B1748" s="115">
        <v>6</v>
      </c>
      <c r="C1748" s="33" t="s">
        <v>457</v>
      </c>
      <c r="D1748" s="115">
        <v>1</v>
      </c>
      <c r="E1748" s="115">
        <v>1993</v>
      </c>
      <c r="F1748" s="115">
        <v>31</v>
      </c>
      <c r="G1748" s="115">
        <v>0</v>
      </c>
      <c r="H1748" s="115">
        <v>0</v>
      </c>
      <c r="I1748" s="116">
        <v>173984</v>
      </c>
      <c r="J1748" s="117"/>
      <c r="K1748" s="1"/>
      <c r="L1748" s="1"/>
      <c r="M1748" s="1"/>
      <c r="N1748" s="1"/>
      <c r="O1748" s="1"/>
      <c r="P1748" s="1"/>
      <c r="Q1748" s="1"/>
      <c r="R1748" s="1"/>
      <c r="S1748" s="1"/>
    </row>
    <row r="1749" spans="1:19" x14ac:dyDescent="0.2">
      <c r="A1749" s="1"/>
      <c r="B1749" s="115">
        <v>1</v>
      </c>
      <c r="C1749" s="33" t="s">
        <v>457</v>
      </c>
      <c r="D1749" s="115">
        <v>1</v>
      </c>
      <c r="E1749" s="115">
        <v>1993</v>
      </c>
      <c r="F1749" s="115">
        <v>31</v>
      </c>
      <c r="G1749" s="115">
        <v>0</v>
      </c>
      <c r="H1749" s="115">
        <v>0</v>
      </c>
      <c r="I1749" s="116">
        <v>186338</v>
      </c>
      <c r="J1749" s="117"/>
      <c r="K1749" s="1"/>
      <c r="L1749" s="1"/>
      <c r="M1749" s="1"/>
      <c r="N1749" s="1"/>
      <c r="O1749" s="1"/>
      <c r="P1749" s="1"/>
      <c r="Q1749" s="1"/>
      <c r="R1749" s="1"/>
      <c r="S1749" s="1"/>
    </row>
    <row r="1750" spans="1:19" x14ac:dyDescent="0.2">
      <c r="A1750" s="1"/>
      <c r="B1750" s="115">
        <v>2</v>
      </c>
      <c r="C1750" s="33" t="s">
        <v>457</v>
      </c>
      <c r="D1750" s="115">
        <v>1</v>
      </c>
      <c r="E1750" s="115">
        <v>1993</v>
      </c>
      <c r="F1750" s="115">
        <v>31</v>
      </c>
      <c r="G1750" s="115">
        <v>0</v>
      </c>
      <c r="H1750" s="115">
        <v>0</v>
      </c>
      <c r="I1750" s="116">
        <v>177292</v>
      </c>
      <c r="J1750" s="117"/>
      <c r="K1750" s="1"/>
      <c r="L1750" s="1"/>
      <c r="M1750" s="1"/>
      <c r="N1750" s="1"/>
      <c r="O1750" s="1"/>
      <c r="P1750" s="1"/>
      <c r="Q1750" s="1"/>
      <c r="R1750" s="1"/>
      <c r="S1750" s="1"/>
    </row>
    <row r="1751" spans="1:19" x14ac:dyDescent="0.2">
      <c r="A1751" s="1"/>
      <c r="B1751" s="115">
        <v>4</v>
      </c>
      <c r="C1751" s="33" t="s">
        <v>457</v>
      </c>
      <c r="D1751" s="115">
        <v>1</v>
      </c>
      <c r="E1751" s="115">
        <v>1993</v>
      </c>
      <c r="F1751" s="115">
        <v>31</v>
      </c>
      <c r="G1751" s="115">
        <v>0</v>
      </c>
      <c r="H1751" s="115">
        <v>0</v>
      </c>
      <c r="I1751" s="116">
        <v>176379</v>
      </c>
      <c r="J1751" s="117"/>
      <c r="K1751" s="1"/>
      <c r="L1751" s="1"/>
      <c r="M1751" s="1"/>
      <c r="N1751" s="1"/>
      <c r="O1751" s="1"/>
      <c r="P1751" s="1"/>
      <c r="Q1751" s="1"/>
      <c r="R1751" s="1"/>
      <c r="S1751" s="1"/>
    </row>
    <row r="1752" spans="1:19" x14ac:dyDescent="0.2">
      <c r="A1752" s="1"/>
      <c r="B1752" s="115">
        <v>3</v>
      </c>
      <c r="C1752" s="33" t="s">
        <v>457</v>
      </c>
      <c r="D1752" s="115">
        <v>1</v>
      </c>
      <c r="E1752" s="115">
        <v>1993</v>
      </c>
      <c r="F1752" s="115">
        <v>31</v>
      </c>
      <c r="G1752" s="115">
        <v>0</v>
      </c>
      <c r="H1752" s="115">
        <v>0</v>
      </c>
      <c r="I1752" s="116">
        <v>169625</v>
      </c>
      <c r="J1752" s="117"/>
      <c r="K1752" s="1"/>
      <c r="L1752" s="1"/>
      <c r="M1752" s="1"/>
      <c r="N1752" s="1"/>
      <c r="O1752" s="1"/>
      <c r="P1752" s="1"/>
      <c r="Q1752" s="1"/>
      <c r="R1752" s="1"/>
      <c r="S1752" s="1"/>
    </row>
    <row r="1753" spans="1:19" x14ac:dyDescent="0.2">
      <c r="A1753" s="1"/>
      <c r="B1753" s="115">
        <v>5</v>
      </c>
      <c r="C1753" s="33" t="s">
        <v>457</v>
      </c>
      <c r="D1753" s="115">
        <v>1</v>
      </c>
      <c r="E1753" s="115">
        <v>1993</v>
      </c>
      <c r="F1753" s="115">
        <v>31</v>
      </c>
      <c r="G1753" s="115">
        <v>0</v>
      </c>
      <c r="H1753" s="115">
        <v>0</v>
      </c>
      <c r="I1753" s="116">
        <v>181755</v>
      </c>
      <c r="J1753" s="117"/>
      <c r="K1753" s="1"/>
      <c r="L1753" s="1"/>
      <c r="M1753" s="1"/>
      <c r="N1753" s="1"/>
      <c r="O1753" s="1"/>
      <c r="P1753" s="1"/>
      <c r="Q1753" s="1"/>
      <c r="R1753" s="1"/>
      <c r="S1753" s="1"/>
    </row>
    <row r="1754" spans="1:19" x14ac:dyDescent="0.2">
      <c r="A1754" s="1"/>
      <c r="B1754" s="115">
        <v>4</v>
      </c>
      <c r="C1754" s="33" t="s">
        <v>465</v>
      </c>
      <c r="D1754" s="115">
        <v>1</v>
      </c>
      <c r="E1754" s="115">
        <v>1993</v>
      </c>
      <c r="F1754" s="115">
        <v>1</v>
      </c>
      <c r="G1754" s="115">
        <v>0</v>
      </c>
      <c r="H1754" s="115">
        <v>0</v>
      </c>
      <c r="I1754" s="116">
        <v>7708</v>
      </c>
      <c r="J1754" s="117"/>
      <c r="K1754" s="1"/>
      <c r="L1754" s="1"/>
      <c r="M1754" s="1"/>
      <c r="N1754" s="1"/>
      <c r="O1754" s="1"/>
      <c r="P1754" s="1"/>
      <c r="Q1754" s="1"/>
      <c r="R1754" s="1"/>
      <c r="S1754" s="1"/>
    </row>
    <row r="1755" spans="1:19" x14ac:dyDescent="0.2">
      <c r="A1755" s="1"/>
      <c r="B1755" s="115">
        <v>2</v>
      </c>
      <c r="C1755" s="33" t="s">
        <v>449</v>
      </c>
      <c r="D1755" s="115">
        <v>2</v>
      </c>
      <c r="E1755" s="115">
        <v>1990</v>
      </c>
      <c r="F1755" s="115">
        <v>1</v>
      </c>
      <c r="G1755" s="115">
        <v>0</v>
      </c>
      <c r="H1755" s="115">
        <v>0</v>
      </c>
      <c r="I1755" s="116">
        <v>75812</v>
      </c>
      <c r="J1755" s="117"/>
      <c r="K1755" s="1"/>
      <c r="L1755" s="1"/>
      <c r="M1755" s="1"/>
      <c r="N1755" s="1"/>
      <c r="O1755" s="1"/>
      <c r="P1755" s="1"/>
      <c r="Q1755" s="1"/>
      <c r="R1755" s="1"/>
      <c r="S1755" s="1"/>
    </row>
    <row r="1756" spans="1:19" x14ac:dyDescent="0.2">
      <c r="A1756" s="1"/>
      <c r="B1756" s="115">
        <v>4</v>
      </c>
      <c r="C1756" s="33" t="s">
        <v>451</v>
      </c>
      <c r="D1756" s="115">
        <v>2</v>
      </c>
      <c r="E1756" s="115">
        <v>1990</v>
      </c>
      <c r="F1756" s="115">
        <v>1</v>
      </c>
      <c r="G1756" s="115">
        <v>0</v>
      </c>
      <c r="H1756" s="115">
        <v>0</v>
      </c>
      <c r="I1756" s="116">
        <v>451544</v>
      </c>
      <c r="J1756" s="117"/>
      <c r="K1756" s="1"/>
      <c r="L1756" s="1"/>
      <c r="M1756" s="1"/>
      <c r="N1756" s="1"/>
      <c r="O1756" s="1"/>
      <c r="P1756" s="1"/>
      <c r="Q1756" s="1"/>
      <c r="R1756" s="1"/>
      <c r="S1756" s="1"/>
    </row>
    <row r="1757" spans="1:19" x14ac:dyDescent="0.2">
      <c r="A1757" s="1"/>
      <c r="B1757" s="115">
        <v>2</v>
      </c>
      <c r="C1757" s="33" t="s">
        <v>457</v>
      </c>
      <c r="D1757" s="115">
        <v>1</v>
      </c>
      <c r="E1757" s="115">
        <v>1993</v>
      </c>
      <c r="F1757" s="115">
        <v>2</v>
      </c>
      <c r="G1757" s="115">
        <v>0</v>
      </c>
      <c r="H1757" s="115">
        <v>0</v>
      </c>
      <c r="I1757" s="116">
        <v>84998</v>
      </c>
      <c r="J1757" s="117"/>
      <c r="K1757" s="1"/>
      <c r="L1757" s="1"/>
      <c r="M1757" s="1"/>
      <c r="N1757" s="1"/>
      <c r="O1757" s="1"/>
      <c r="P1757" s="1"/>
      <c r="Q1757" s="1"/>
      <c r="R1757" s="1"/>
      <c r="S1757" s="1"/>
    </row>
    <row r="1758" spans="1:19" x14ac:dyDescent="0.2">
      <c r="A1758" s="1"/>
      <c r="B1758" s="115">
        <v>1</v>
      </c>
      <c r="C1758" s="33" t="s">
        <v>465</v>
      </c>
      <c r="D1758" s="115">
        <v>1</v>
      </c>
      <c r="E1758" s="115">
        <v>1993</v>
      </c>
      <c r="F1758" s="115">
        <v>1</v>
      </c>
      <c r="G1758" s="115">
        <v>0</v>
      </c>
      <c r="H1758" s="115">
        <v>0</v>
      </c>
      <c r="I1758" s="116">
        <v>762</v>
      </c>
      <c r="J1758" s="117"/>
      <c r="K1758" s="1"/>
      <c r="L1758" s="1"/>
      <c r="M1758" s="1"/>
      <c r="N1758" s="1"/>
      <c r="O1758" s="1"/>
      <c r="P1758" s="1"/>
      <c r="Q1758" s="1"/>
      <c r="R1758" s="1"/>
      <c r="S1758" s="1"/>
    </row>
    <row r="1759" spans="1:19" x14ac:dyDescent="0.2">
      <c r="A1759" s="1"/>
      <c r="B1759" s="115">
        <v>1</v>
      </c>
      <c r="C1759" s="33" t="s">
        <v>447</v>
      </c>
      <c r="D1759" s="115">
        <v>1</v>
      </c>
      <c r="E1759" s="115">
        <v>1993</v>
      </c>
      <c r="F1759" s="115">
        <v>2</v>
      </c>
      <c r="G1759" s="115">
        <v>0</v>
      </c>
      <c r="H1759" s="115">
        <v>0</v>
      </c>
      <c r="I1759" s="116">
        <v>8990</v>
      </c>
      <c r="J1759" s="117"/>
      <c r="K1759" s="1"/>
      <c r="L1759" s="1"/>
      <c r="M1759" s="1"/>
      <c r="N1759" s="1"/>
      <c r="O1759" s="1"/>
      <c r="P1759" s="1"/>
      <c r="Q1759" s="1"/>
      <c r="R1759" s="1"/>
      <c r="S1759" s="1"/>
    </row>
    <row r="1760" spans="1:19" x14ac:dyDescent="0.2">
      <c r="A1760" s="1"/>
      <c r="B1760" s="115">
        <v>2</v>
      </c>
      <c r="C1760" s="33" t="s">
        <v>460</v>
      </c>
      <c r="D1760" s="115">
        <v>2</v>
      </c>
      <c r="E1760" s="115">
        <v>1990</v>
      </c>
      <c r="F1760" s="115">
        <v>1</v>
      </c>
      <c r="G1760" s="115">
        <v>0</v>
      </c>
      <c r="H1760" s="115">
        <v>5</v>
      </c>
      <c r="I1760" s="116">
        <v>0</v>
      </c>
      <c r="J1760" s="117"/>
      <c r="K1760" s="1"/>
      <c r="L1760" s="1"/>
      <c r="M1760" s="1"/>
      <c r="N1760" s="1"/>
      <c r="O1760" s="1"/>
      <c r="P1760" s="1"/>
      <c r="Q1760" s="1"/>
      <c r="R1760" s="1"/>
      <c r="S1760" s="1"/>
    </row>
    <row r="1761" spans="1:19" x14ac:dyDescent="0.2">
      <c r="A1761" s="1"/>
      <c r="B1761" s="115">
        <v>5</v>
      </c>
      <c r="C1761" s="33" t="s">
        <v>460</v>
      </c>
      <c r="D1761" s="115">
        <v>2</v>
      </c>
      <c r="E1761" s="115">
        <v>1990</v>
      </c>
      <c r="F1761" s="115">
        <v>1</v>
      </c>
      <c r="G1761" s="115">
        <v>0</v>
      </c>
      <c r="H1761" s="115">
        <v>5</v>
      </c>
      <c r="I1761" s="116">
        <v>0</v>
      </c>
      <c r="J1761" s="117"/>
      <c r="K1761" s="1"/>
      <c r="L1761" s="1"/>
      <c r="M1761" s="1"/>
      <c r="N1761" s="1"/>
      <c r="O1761" s="1"/>
      <c r="P1761" s="1"/>
      <c r="Q1761" s="1"/>
      <c r="R1761" s="1"/>
      <c r="S1761" s="1"/>
    </row>
    <row r="1762" spans="1:19" x14ac:dyDescent="0.2">
      <c r="A1762" s="1"/>
      <c r="B1762" s="115">
        <v>4</v>
      </c>
      <c r="C1762" s="33" t="s">
        <v>449</v>
      </c>
      <c r="D1762" s="115">
        <v>2</v>
      </c>
      <c r="E1762" s="115">
        <v>1990</v>
      </c>
      <c r="F1762" s="115">
        <v>1</v>
      </c>
      <c r="G1762" s="115">
        <v>0</v>
      </c>
      <c r="H1762" s="115">
        <v>22</v>
      </c>
      <c r="I1762" s="116">
        <v>7333</v>
      </c>
      <c r="J1762" s="117"/>
      <c r="K1762" s="1"/>
      <c r="L1762" s="1"/>
      <c r="M1762" s="1"/>
      <c r="N1762" s="1"/>
      <c r="O1762" s="1"/>
      <c r="P1762" s="1"/>
      <c r="Q1762" s="1"/>
      <c r="R1762" s="1"/>
      <c r="S1762" s="1"/>
    </row>
    <row r="1763" spans="1:19" x14ac:dyDescent="0.2">
      <c r="A1763" s="1"/>
      <c r="B1763" s="115">
        <v>4</v>
      </c>
      <c r="C1763" s="33" t="s">
        <v>451</v>
      </c>
      <c r="D1763" s="115">
        <v>2</v>
      </c>
      <c r="E1763" s="115">
        <v>1990</v>
      </c>
      <c r="F1763" s="115">
        <v>1</v>
      </c>
      <c r="G1763" s="115">
        <v>0</v>
      </c>
      <c r="H1763" s="115">
        <v>0</v>
      </c>
      <c r="I1763" s="116">
        <v>7421</v>
      </c>
      <c r="J1763" s="117"/>
      <c r="K1763" s="1"/>
      <c r="L1763" s="1"/>
      <c r="M1763" s="1"/>
      <c r="N1763" s="1"/>
      <c r="O1763" s="1"/>
      <c r="P1763" s="1"/>
      <c r="Q1763" s="1"/>
      <c r="R1763" s="1"/>
      <c r="S1763" s="1"/>
    </row>
    <row r="1764" spans="1:19" x14ac:dyDescent="0.2">
      <c r="A1764" s="1"/>
      <c r="B1764" s="115">
        <v>6</v>
      </c>
      <c r="C1764" s="33" t="s">
        <v>449</v>
      </c>
      <c r="D1764" s="115">
        <v>1</v>
      </c>
      <c r="E1764" s="115">
        <v>1990</v>
      </c>
      <c r="F1764" s="115">
        <v>1</v>
      </c>
      <c r="G1764" s="115">
        <v>0</v>
      </c>
      <c r="H1764" s="115">
        <v>0</v>
      </c>
      <c r="I1764" s="116">
        <v>4095493</v>
      </c>
      <c r="J1764" s="117"/>
      <c r="K1764" s="1"/>
      <c r="L1764" s="1"/>
      <c r="M1764" s="1"/>
      <c r="N1764" s="1"/>
      <c r="O1764" s="1"/>
      <c r="P1764" s="1"/>
      <c r="Q1764" s="1"/>
      <c r="R1764" s="1"/>
      <c r="S1764" s="1"/>
    </row>
    <row r="1765" spans="1:19" x14ac:dyDescent="0.2">
      <c r="A1765" s="1"/>
      <c r="B1765" s="115">
        <v>1</v>
      </c>
      <c r="C1765" s="33" t="s">
        <v>465</v>
      </c>
      <c r="D1765" s="115">
        <v>3</v>
      </c>
      <c r="E1765" s="115">
        <v>1990</v>
      </c>
      <c r="F1765" s="115">
        <v>1</v>
      </c>
      <c r="G1765" s="115">
        <v>0</v>
      </c>
      <c r="H1765" s="115">
        <v>0</v>
      </c>
      <c r="I1765" s="116">
        <v>7403</v>
      </c>
      <c r="J1765" s="117"/>
      <c r="K1765" s="1"/>
      <c r="L1765" s="1"/>
      <c r="M1765" s="1"/>
      <c r="N1765" s="1"/>
      <c r="O1765" s="1"/>
      <c r="P1765" s="1"/>
      <c r="Q1765" s="1"/>
      <c r="R1765" s="1"/>
      <c r="S1765" s="1"/>
    </row>
    <row r="1766" spans="1:19" x14ac:dyDescent="0.2">
      <c r="A1766" s="1"/>
      <c r="B1766" s="115">
        <v>1</v>
      </c>
      <c r="C1766" s="33" t="s">
        <v>451</v>
      </c>
      <c r="D1766" s="115">
        <v>3</v>
      </c>
      <c r="E1766" s="115">
        <v>1990</v>
      </c>
      <c r="F1766" s="115">
        <v>1</v>
      </c>
      <c r="G1766" s="115">
        <v>0</v>
      </c>
      <c r="H1766" s="115">
        <v>13</v>
      </c>
      <c r="I1766" s="116">
        <v>8691</v>
      </c>
      <c r="J1766" s="117"/>
      <c r="K1766" s="1"/>
      <c r="L1766" s="1"/>
      <c r="M1766" s="1"/>
      <c r="N1766" s="1"/>
      <c r="O1766" s="1"/>
      <c r="P1766" s="1"/>
      <c r="Q1766" s="1"/>
      <c r="R1766" s="1"/>
      <c r="S1766" s="1"/>
    </row>
    <row r="1767" spans="1:19" x14ac:dyDescent="0.2">
      <c r="A1767" s="1"/>
      <c r="B1767" s="115">
        <v>1</v>
      </c>
      <c r="C1767" s="33" t="s">
        <v>449</v>
      </c>
      <c r="D1767" s="115">
        <v>1</v>
      </c>
      <c r="E1767" s="115">
        <v>1992</v>
      </c>
      <c r="F1767" s="115">
        <v>1</v>
      </c>
      <c r="G1767" s="115">
        <v>0</v>
      </c>
      <c r="H1767" s="115">
        <v>0</v>
      </c>
      <c r="I1767" s="116">
        <v>8021</v>
      </c>
      <c r="J1767" s="117"/>
      <c r="K1767" s="1"/>
      <c r="L1767" s="1"/>
      <c r="M1767" s="1"/>
      <c r="N1767" s="1"/>
      <c r="O1767" s="1"/>
      <c r="P1767" s="1"/>
      <c r="Q1767" s="1"/>
      <c r="R1767" s="1"/>
      <c r="S1767" s="1"/>
    </row>
    <row r="1768" spans="1:19" x14ac:dyDescent="0.2">
      <c r="A1768" s="1"/>
      <c r="B1768" s="115">
        <v>5</v>
      </c>
      <c r="C1768" s="33" t="s">
        <v>449</v>
      </c>
      <c r="D1768" s="115">
        <v>1</v>
      </c>
      <c r="E1768" s="115">
        <v>1992</v>
      </c>
      <c r="F1768" s="115">
        <v>1</v>
      </c>
      <c r="G1768" s="115">
        <v>0</v>
      </c>
      <c r="H1768" s="115">
        <v>12</v>
      </c>
      <c r="I1768" s="116">
        <v>84641</v>
      </c>
      <c r="J1768" s="117"/>
      <c r="K1768" s="1"/>
      <c r="L1768" s="1"/>
      <c r="M1768" s="1"/>
      <c r="N1768" s="1"/>
      <c r="O1768" s="1"/>
      <c r="P1768" s="1"/>
      <c r="Q1768" s="1"/>
      <c r="R1768" s="1"/>
      <c r="S1768" s="1"/>
    </row>
    <row r="1769" spans="1:19" x14ac:dyDescent="0.2">
      <c r="A1769" s="1"/>
      <c r="B1769" s="115">
        <v>1</v>
      </c>
      <c r="C1769" s="33" t="s">
        <v>449</v>
      </c>
      <c r="D1769" s="115">
        <v>3</v>
      </c>
      <c r="E1769" s="115">
        <v>1990</v>
      </c>
      <c r="F1769" s="115">
        <v>1</v>
      </c>
      <c r="G1769" s="115">
        <v>0</v>
      </c>
      <c r="H1769" s="115">
        <v>0</v>
      </c>
      <c r="I1769" s="116">
        <v>8672</v>
      </c>
      <c r="J1769" s="117"/>
      <c r="K1769" s="1"/>
      <c r="L1769" s="1"/>
      <c r="M1769" s="1"/>
      <c r="N1769" s="1"/>
      <c r="O1769" s="1"/>
      <c r="P1769" s="1"/>
      <c r="Q1769" s="1"/>
      <c r="R1769" s="1"/>
      <c r="S1769" s="1"/>
    </row>
    <row r="1770" spans="1:19" x14ac:dyDescent="0.2">
      <c r="A1770" s="1"/>
      <c r="B1770" s="115">
        <v>2</v>
      </c>
      <c r="C1770" s="33" t="s">
        <v>449</v>
      </c>
      <c r="D1770" s="115">
        <v>3</v>
      </c>
      <c r="E1770" s="115">
        <v>1990</v>
      </c>
      <c r="F1770" s="115">
        <v>1</v>
      </c>
      <c r="G1770" s="115">
        <v>0</v>
      </c>
      <c r="H1770" s="115">
        <v>0</v>
      </c>
      <c r="I1770" s="116">
        <v>74773</v>
      </c>
      <c r="J1770" s="117"/>
      <c r="K1770" s="1"/>
      <c r="L1770" s="1"/>
      <c r="M1770" s="1"/>
      <c r="N1770" s="1"/>
      <c r="O1770" s="1"/>
      <c r="P1770" s="1"/>
      <c r="Q1770" s="1"/>
      <c r="R1770" s="1"/>
      <c r="S1770" s="1"/>
    </row>
    <row r="1771" spans="1:19" x14ac:dyDescent="0.2">
      <c r="A1771" s="1"/>
      <c r="B1771" s="115">
        <v>2</v>
      </c>
      <c r="C1771" s="33" t="s">
        <v>451</v>
      </c>
      <c r="D1771" s="115">
        <v>3</v>
      </c>
      <c r="E1771" s="115">
        <v>1990</v>
      </c>
      <c r="F1771" s="115">
        <v>1</v>
      </c>
      <c r="G1771" s="115">
        <v>0</v>
      </c>
      <c r="H1771" s="115">
        <v>0</v>
      </c>
      <c r="I1771" s="116">
        <v>144300</v>
      </c>
      <c r="J1771" s="117"/>
      <c r="K1771" s="1"/>
      <c r="L1771" s="1"/>
      <c r="M1771" s="1"/>
      <c r="N1771" s="1"/>
      <c r="O1771" s="1"/>
      <c r="P1771" s="1"/>
      <c r="Q1771" s="1"/>
      <c r="R1771" s="1"/>
      <c r="S1771" s="1"/>
    </row>
    <row r="1772" spans="1:19" x14ac:dyDescent="0.2">
      <c r="A1772" s="1"/>
      <c r="B1772" s="115">
        <v>5</v>
      </c>
      <c r="C1772" s="33" t="s">
        <v>468</v>
      </c>
      <c r="D1772" s="115">
        <v>3</v>
      </c>
      <c r="E1772" s="115">
        <v>1990</v>
      </c>
      <c r="F1772" s="115">
        <v>1</v>
      </c>
      <c r="G1772" s="115">
        <v>0</v>
      </c>
      <c r="H1772" s="115">
        <v>0</v>
      </c>
      <c r="I1772" s="116">
        <v>80100</v>
      </c>
      <c r="J1772" s="117"/>
      <c r="K1772" s="1"/>
      <c r="L1772" s="1"/>
      <c r="M1772" s="1"/>
      <c r="N1772" s="1"/>
      <c r="O1772" s="1"/>
      <c r="P1772" s="1"/>
      <c r="Q1772" s="1"/>
      <c r="R1772" s="1"/>
      <c r="S1772" s="1"/>
    </row>
    <row r="1773" spans="1:19" x14ac:dyDescent="0.2">
      <c r="A1773" s="1"/>
      <c r="B1773" s="115">
        <v>1</v>
      </c>
      <c r="C1773" s="33" t="s">
        <v>465</v>
      </c>
      <c r="D1773" s="115">
        <v>3</v>
      </c>
      <c r="E1773" s="115">
        <v>1990</v>
      </c>
      <c r="F1773" s="115">
        <v>1</v>
      </c>
      <c r="G1773" s="115">
        <v>0</v>
      </c>
      <c r="H1773" s="115">
        <v>0</v>
      </c>
      <c r="I1773" s="116">
        <v>79172</v>
      </c>
      <c r="J1773" s="117"/>
      <c r="K1773" s="1"/>
      <c r="L1773" s="1"/>
      <c r="M1773" s="1"/>
      <c r="N1773" s="1"/>
      <c r="O1773" s="1"/>
      <c r="P1773" s="1"/>
      <c r="Q1773" s="1"/>
      <c r="R1773" s="1"/>
      <c r="S1773" s="1"/>
    </row>
    <row r="1774" spans="1:19" x14ac:dyDescent="0.2">
      <c r="A1774" s="1"/>
      <c r="B1774" s="115">
        <v>6</v>
      </c>
      <c r="C1774" s="33" t="s">
        <v>447</v>
      </c>
      <c r="D1774" s="115">
        <v>2</v>
      </c>
      <c r="E1774" s="115">
        <v>1992</v>
      </c>
      <c r="F1774" s="115">
        <v>1</v>
      </c>
      <c r="G1774" s="115">
        <v>0</v>
      </c>
      <c r="H1774" s="115">
        <v>0</v>
      </c>
      <c r="I1774" s="116">
        <v>0</v>
      </c>
      <c r="J1774" s="117"/>
      <c r="K1774" s="1"/>
      <c r="L1774" s="1"/>
      <c r="M1774" s="1"/>
      <c r="N1774" s="1"/>
      <c r="O1774" s="1"/>
      <c r="P1774" s="1"/>
      <c r="Q1774" s="1"/>
      <c r="R1774" s="1"/>
      <c r="S1774" s="1"/>
    </row>
    <row r="1775" spans="1:19" x14ac:dyDescent="0.2">
      <c r="A1775" s="1"/>
      <c r="B1775" s="115">
        <v>1</v>
      </c>
      <c r="C1775" s="33" t="s">
        <v>447</v>
      </c>
      <c r="D1775" s="115">
        <v>4</v>
      </c>
      <c r="E1775" s="115">
        <v>1990</v>
      </c>
      <c r="F1775" s="115">
        <v>2</v>
      </c>
      <c r="G1775" s="115">
        <v>0</v>
      </c>
      <c r="H1775" s="115">
        <v>0</v>
      </c>
      <c r="I1775" s="116">
        <v>944</v>
      </c>
      <c r="J1775" s="117"/>
      <c r="K1775" s="1"/>
      <c r="L1775" s="1"/>
      <c r="M1775" s="1"/>
      <c r="N1775" s="1"/>
      <c r="O1775" s="1"/>
      <c r="P1775" s="1"/>
      <c r="Q1775" s="1"/>
      <c r="R1775" s="1"/>
      <c r="S1775" s="1"/>
    </row>
    <row r="1776" spans="1:19" x14ac:dyDescent="0.2">
      <c r="A1776" s="1"/>
      <c r="B1776" s="115">
        <v>4</v>
      </c>
      <c r="C1776" s="33" t="s">
        <v>451</v>
      </c>
      <c r="D1776" s="115">
        <v>2</v>
      </c>
      <c r="E1776" s="115">
        <v>1992</v>
      </c>
      <c r="F1776" s="115">
        <v>1</v>
      </c>
      <c r="G1776" s="115">
        <v>12</v>
      </c>
      <c r="H1776" s="115">
        <v>0</v>
      </c>
      <c r="I1776" s="116">
        <v>0</v>
      </c>
      <c r="J1776" s="117"/>
      <c r="K1776" s="1"/>
      <c r="L1776" s="1"/>
      <c r="M1776" s="1"/>
      <c r="N1776" s="1"/>
      <c r="O1776" s="1"/>
      <c r="P1776" s="1"/>
      <c r="Q1776" s="1"/>
      <c r="R1776" s="1"/>
      <c r="S1776" s="1"/>
    </row>
    <row r="1777" spans="1:19" x14ac:dyDescent="0.2">
      <c r="A1777" s="1"/>
      <c r="B1777" s="115">
        <v>1</v>
      </c>
      <c r="C1777" s="33" t="s">
        <v>449</v>
      </c>
      <c r="D1777" s="115">
        <v>1</v>
      </c>
      <c r="E1777" s="115">
        <v>1994</v>
      </c>
      <c r="F1777" s="115">
        <v>1</v>
      </c>
      <c r="G1777" s="115">
        <v>0</v>
      </c>
      <c r="H1777" s="115">
        <v>0</v>
      </c>
      <c r="I1777" s="116">
        <v>83722</v>
      </c>
      <c r="J1777" s="117"/>
      <c r="K1777" s="1"/>
      <c r="L1777" s="1"/>
      <c r="M1777" s="1"/>
      <c r="N1777" s="1"/>
      <c r="O1777" s="1"/>
      <c r="P1777" s="1"/>
      <c r="Q1777" s="1"/>
      <c r="R1777" s="1"/>
      <c r="S1777" s="1"/>
    </row>
    <row r="1778" spans="1:19" x14ac:dyDescent="0.2">
      <c r="A1778" s="1"/>
      <c r="B1778" s="115">
        <v>3</v>
      </c>
      <c r="C1778" s="33" t="s">
        <v>449</v>
      </c>
      <c r="D1778" s="115">
        <v>1</v>
      </c>
      <c r="E1778" s="115">
        <v>1991</v>
      </c>
      <c r="F1778" s="115">
        <v>1</v>
      </c>
      <c r="G1778" s="115">
        <v>0</v>
      </c>
      <c r="H1778" s="115">
        <v>0</v>
      </c>
      <c r="I1778" s="116">
        <v>74575</v>
      </c>
      <c r="J1778" s="117"/>
      <c r="K1778" s="1"/>
      <c r="L1778" s="1"/>
      <c r="M1778" s="1"/>
      <c r="N1778" s="1"/>
      <c r="O1778" s="1"/>
      <c r="P1778" s="1"/>
      <c r="Q1778" s="1"/>
      <c r="R1778" s="1"/>
      <c r="S1778" s="1"/>
    </row>
    <row r="1779" spans="1:19" x14ac:dyDescent="0.2">
      <c r="A1779" s="1"/>
      <c r="B1779" s="115">
        <v>2</v>
      </c>
      <c r="C1779" s="33" t="s">
        <v>461</v>
      </c>
      <c r="D1779" s="115">
        <v>1</v>
      </c>
      <c r="E1779" s="115">
        <v>1991</v>
      </c>
      <c r="F1779" s="115">
        <v>1</v>
      </c>
      <c r="G1779" s="115">
        <v>0</v>
      </c>
      <c r="H1779" s="115">
        <v>0</v>
      </c>
      <c r="I1779" s="116">
        <v>7513</v>
      </c>
      <c r="J1779" s="117"/>
      <c r="K1779" s="1"/>
      <c r="L1779" s="1"/>
      <c r="M1779" s="1"/>
      <c r="N1779" s="1"/>
      <c r="O1779" s="1"/>
      <c r="P1779" s="1"/>
      <c r="Q1779" s="1"/>
      <c r="R1779" s="1"/>
      <c r="S1779" s="1"/>
    </row>
    <row r="1780" spans="1:19" x14ac:dyDescent="0.2">
      <c r="A1780" s="1"/>
      <c r="B1780" s="115">
        <v>1</v>
      </c>
      <c r="C1780" s="33" t="s">
        <v>471</v>
      </c>
      <c r="D1780" s="115">
        <v>1</v>
      </c>
      <c r="E1780" s="115">
        <v>1994</v>
      </c>
      <c r="F1780" s="115">
        <v>1</v>
      </c>
      <c r="G1780" s="115">
        <v>0</v>
      </c>
      <c r="H1780" s="115">
        <v>0</v>
      </c>
      <c r="I1780" s="116">
        <v>7904</v>
      </c>
      <c r="J1780" s="117"/>
      <c r="K1780" s="1"/>
      <c r="L1780" s="1"/>
      <c r="M1780" s="1"/>
      <c r="N1780" s="1"/>
      <c r="O1780" s="1"/>
      <c r="P1780" s="1"/>
      <c r="Q1780" s="1"/>
      <c r="R1780" s="1"/>
      <c r="S1780" s="1"/>
    </row>
    <row r="1781" spans="1:19" x14ac:dyDescent="0.2">
      <c r="A1781" s="1"/>
      <c r="B1781" s="115">
        <v>2</v>
      </c>
      <c r="C1781" s="33" t="s">
        <v>455</v>
      </c>
      <c r="D1781" s="115">
        <v>1</v>
      </c>
      <c r="E1781" s="115">
        <v>1994</v>
      </c>
      <c r="F1781" s="115">
        <v>1</v>
      </c>
      <c r="G1781" s="115">
        <v>0</v>
      </c>
      <c r="H1781" s="115">
        <v>0</v>
      </c>
      <c r="I1781" s="116">
        <v>7174</v>
      </c>
      <c r="J1781" s="117"/>
      <c r="K1781" s="1"/>
      <c r="L1781" s="1"/>
      <c r="M1781" s="1"/>
      <c r="N1781" s="1"/>
      <c r="O1781" s="1"/>
      <c r="P1781" s="1"/>
      <c r="Q1781" s="1"/>
      <c r="R1781" s="1"/>
      <c r="S1781" s="1"/>
    </row>
    <row r="1782" spans="1:19" x14ac:dyDescent="0.2">
      <c r="A1782" s="1"/>
      <c r="B1782" s="115">
        <v>6</v>
      </c>
      <c r="C1782" s="33" t="s">
        <v>447</v>
      </c>
      <c r="D1782" s="115">
        <v>2</v>
      </c>
      <c r="E1782" s="115">
        <v>1992</v>
      </c>
      <c r="F1782" s="115">
        <v>1</v>
      </c>
      <c r="G1782" s="115">
        <v>0</v>
      </c>
      <c r="H1782" s="115">
        <v>0</v>
      </c>
      <c r="I1782" s="116">
        <v>0</v>
      </c>
      <c r="J1782" s="117"/>
      <c r="K1782" s="1"/>
      <c r="L1782" s="1"/>
      <c r="M1782" s="1"/>
      <c r="N1782" s="1"/>
      <c r="O1782" s="1"/>
      <c r="P1782" s="1"/>
      <c r="Q1782" s="1"/>
      <c r="R1782" s="1"/>
      <c r="S1782" s="1"/>
    </row>
    <row r="1783" spans="1:19" x14ac:dyDescent="0.2">
      <c r="A1783" s="1"/>
      <c r="B1783" s="115">
        <v>2</v>
      </c>
      <c r="C1783" s="33" t="s">
        <v>461</v>
      </c>
      <c r="D1783" s="115">
        <v>1</v>
      </c>
      <c r="E1783" s="115">
        <v>1993</v>
      </c>
      <c r="F1783" s="115">
        <v>1</v>
      </c>
      <c r="G1783" s="115">
        <v>0</v>
      </c>
      <c r="H1783" s="115">
        <v>0</v>
      </c>
      <c r="I1783" s="116">
        <v>74393</v>
      </c>
      <c r="J1783" s="117"/>
      <c r="K1783" s="1"/>
      <c r="L1783" s="1"/>
      <c r="M1783" s="1"/>
      <c r="N1783" s="1"/>
      <c r="O1783" s="1"/>
      <c r="P1783" s="1"/>
      <c r="Q1783" s="1"/>
      <c r="R1783" s="1"/>
      <c r="S1783" s="1"/>
    </row>
    <row r="1784" spans="1:19" x14ac:dyDescent="0.2">
      <c r="A1784" s="1"/>
      <c r="B1784" s="115">
        <v>1</v>
      </c>
      <c r="C1784" s="33" t="s">
        <v>461</v>
      </c>
      <c r="D1784" s="115">
        <v>1</v>
      </c>
      <c r="E1784" s="115">
        <v>1993</v>
      </c>
      <c r="F1784" s="115">
        <v>1</v>
      </c>
      <c r="G1784" s="115">
        <v>0</v>
      </c>
      <c r="H1784" s="115">
        <v>0</v>
      </c>
      <c r="I1784" s="116">
        <v>897812</v>
      </c>
      <c r="J1784" s="117"/>
      <c r="K1784" s="1"/>
      <c r="L1784" s="1"/>
      <c r="M1784" s="1"/>
      <c r="N1784" s="1"/>
      <c r="O1784" s="1"/>
      <c r="P1784" s="1"/>
      <c r="Q1784" s="1"/>
      <c r="R1784" s="1"/>
      <c r="S1784" s="1"/>
    </row>
    <row r="1785" spans="1:19" x14ac:dyDescent="0.2">
      <c r="A1785" s="1"/>
      <c r="B1785" s="115">
        <v>6</v>
      </c>
      <c r="C1785" s="33" t="s">
        <v>447</v>
      </c>
      <c r="D1785" s="115">
        <v>1</v>
      </c>
      <c r="E1785" s="115">
        <v>1993</v>
      </c>
      <c r="F1785" s="115">
        <v>1</v>
      </c>
      <c r="G1785" s="115">
        <v>0</v>
      </c>
      <c r="H1785" s="115">
        <v>0</v>
      </c>
      <c r="I1785" s="116">
        <v>541395</v>
      </c>
      <c r="J1785" s="117"/>
      <c r="K1785" s="1"/>
      <c r="L1785" s="1"/>
      <c r="M1785" s="1"/>
      <c r="N1785" s="1"/>
      <c r="O1785" s="1"/>
      <c r="P1785" s="1"/>
      <c r="Q1785" s="1"/>
      <c r="R1785" s="1"/>
      <c r="S1785" s="1"/>
    </row>
    <row r="1786" spans="1:19" x14ac:dyDescent="0.2">
      <c r="A1786" s="1"/>
      <c r="B1786" s="115">
        <v>1</v>
      </c>
      <c r="C1786" s="33" t="s">
        <v>447</v>
      </c>
      <c r="D1786" s="115">
        <v>1</v>
      </c>
      <c r="E1786" s="115">
        <v>1993</v>
      </c>
      <c r="F1786" s="115">
        <v>1</v>
      </c>
      <c r="G1786" s="115">
        <v>0</v>
      </c>
      <c r="H1786" s="115">
        <v>0</v>
      </c>
      <c r="I1786" s="116">
        <v>587592</v>
      </c>
      <c r="J1786" s="117"/>
      <c r="K1786" s="1"/>
      <c r="L1786" s="1"/>
      <c r="M1786" s="1"/>
      <c r="N1786" s="1"/>
      <c r="O1786" s="1"/>
      <c r="P1786" s="1"/>
      <c r="Q1786" s="1"/>
      <c r="R1786" s="1"/>
      <c r="S1786" s="1"/>
    </row>
    <row r="1787" spans="1:19" x14ac:dyDescent="0.2">
      <c r="A1787" s="1"/>
      <c r="B1787" s="115">
        <v>5</v>
      </c>
      <c r="C1787" s="33" t="s">
        <v>477</v>
      </c>
      <c r="D1787" s="115">
        <v>1</v>
      </c>
      <c r="E1787" s="115">
        <v>1993</v>
      </c>
      <c r="F1787" s="115">
        <v>1</v>
      </c>
      <c r="G1787" s="115">
        <v>0</v>
      </c>
      <c r="H1787" s="115">
        <v>0</v>
      </c>
      <c r="I1787" s="116">
        <v>742983</v>
      </c>
      <c r="J1787" s="117"/>
      <c r="K1787" s="1"/>
      <c r="L1787" s="1"/>
      <c r="M1787" s="1"/>
      <c r="N1787" s="1"/>
      <c r="O1787" s="1"/>
      <c r="P1787" s="1"/>
      <c r="Q1787" s="1"/>
      <c r="R1787" s="1"/>
      <c r="S1787" s="1"/>
    </row>
    <row r="1788" spans="1:19" x14ac:dyDescent="0.2">
      <c r="A1788" s="1"/>
      <c r="B1788" s="115">
        <v>4</v>
      </c>
      <c r="C1788" s="33" t="s">
        <v>477</v>
      </c>
      <c r="D1788" s="115">
        <v>1</v>
      </c>
      <c r="E1788" s="115">
        <v>1993</v>
      </c>
      <c r="F1788" s="115">
        <v>1</v>
      </c>
      <c r="G1788" s="115">
        <v>0</v>
      </c>
      <c r="H1788" s="115">
        <v>0</v>
      </c>
      <c r="I1788" s="116">
        <v>1070201</v>
      </c>
      <c r="J1788" s="117"/>
      <c r="K1788" s="1"/>
      <c r="L1788" s="1"/>
      <c r="M1788" s="1"/>
      <c r="N1788" s="1"/>
      <c r="O1788" s="1"/>
      <c r="P1788" s="1"/>
      <c r="Q1788" s="1"/>
      <c r="R1788" s="1"/>
      <c r="S1788" s="1"/>
    </row>
    <row r="1789" spans="1:19" x14ac:dyDescent="0.2">
      <c r="A1789" s="1"/>
      <c r="B1789" s="115">
        <v>3</v>
      </c>
      <c r="C1789" s="33" t="s">
        <v>477</v>
      </c>
      <c r="D1789" s="115">
        <v>1</v>
      </c>
      <c r="E1789" s="115">
        <v>1993</v>
      </c>
      <c r="F1789" s="115">
        <v>1</v>
      </c>
      <c r="G1789" s="115">
        <v>0</v>
      </c>
      <c r="H1789" s="115">
        <v>0</v>
      </c>
      <c r="I1789" s="116">
        <v>1019574</v>
      </c>
      <c r="J1789" s="117"/>
      <c r="K1789" s="1"/>
      <c r="L1789" s="1"/>
      <c r="M1789" s="1"/>
      <c r="N1789" s="1"/>
      <c r="O1789" s="1"/>
      <c r="P1789" s="1"/>
      <c r="Q1789" s="1"/>
      <c r="R1789" s="1"/>
      <c r="S1789" s="1"/>
    </row>
    <row r="1790" spans="1:19" x14ac:dyDescent="0.2">
      <c r="A1790" s="1"/>
      <c r="B1790" s="115">
        <v>2</v>
      </c>
      <c r="C1790" s="33" t="s">
        <v>477</v>
      </c>
      <c r="D1790" s="115">
        <v>1</v>
      </c>
      <c r="E1790" s="115">
        <v>1993</v>
      </c>
      <c r="F1790" s="115">
        <v>1</v>
      </c>
      <c r="G1790" s="115">
        <v>0</v>
      </c>
      <c r="H1790" s="115">
        <v>3</v>
      </c>
      <c r="I1790" s="116">
        <v>130098949</v>
      </c>
      <c r="J1790" s="117"/>
      <c r="K1790" s="1"/>
      <c r="L1790" s="1"/>
      <c r="M1790" s="1"/>
      <c r="N1790" s="1"/>
      <c r="O1790" s="1"/>
      <c r="P1790" s="1"/>
      <c r="Q1790" s="1"/>
      <c r="R1790" s="1"/>
      <c r="S1790" s="1"/>
    </row>
    <row r="1791" spans="1:19" x14ac:dyDescent="0.2">
      <c r="A1791" s="1"/>
      <c r="B1791" s="115">
        <v>1</v>
      </c>
      <c r="C1791" s="33" t="s">
        <v>451</v>
      </c>
      <c r="D1791" s="115">
        <v>1</v>
      </c>
      <c r="E1791" s="115">
        <v>1993</v>
      </c>
      <c r="F1791" s="115">
        <v>1</v>
      </c>
      <c r="G1791" s="115">
        <v>0</v>
      </c>
      <c r="H1791" s="115">
        <v>0</v>
      </c>
      <c r="I1791" s="116">
        <v>8688</v>
      </c>
      <c r="J1791" s="117"/>
      <c r="K1791" s="1"/>
      <c r="L1791" s="1"/>
      <c r="M1791" s="1"/>
      <c r="N1791" s="1"/>
      <c r="O1791" s="1"/>
      <c r="P1791" s="1"/>
      <c r="Q1791" s="1"/>
      <c r="R1791" s="1"/>
      <c r="S1791" s="1"/>
    </row>
    <row r="1792" spans="1:19" x14ac:dyDescent="0.2">
      <c r="A1792" s="1"/>
      <c r="B1792" s="115">
        <v>6</v>
      </c>
      <c r="C1792" s="33" t="s">
        <v>461</v>
      </c>
      <c r="D1792" s="115">
        <v>1</v>
      </c>
      <c r="E1792" s="115">
        <v>1993</v>
      </c>
      <c r="F1792" s="115">
        <v>1</v>
      </c>
      <c r="G1792" s="115">
        <v>0</v>
      </c>
      <c r="H1792" s="115">
        <v>0</v>
      </c>
      <c r="I1792" s="116">
        <v>5640</v>
      </c>
      <c r="J1792" s="117"/>
      <c r="K1792" s="1"/>
      <c r="L1792" s="1"/>
      <c r="M1792" s="1"/>
      <c r="N1792" s="1"/>
      <c r="O1792" s="1"/>
      <c r="P1792" s="1"/>
      <c r="Q1792" s="1"/>
      <c r="R1792" s="1"/>
      <c r="S1792" s="1"/>
    </row>
    <row r="1793" spans="1:19" x14ac:dyDescent="0.2">
      <c r="A1793" s="1"/>
      <c r="B1793" s="115">
        <v>4</v>
      </c>
      <c r="C1793" s="33" t="s">
        <v>461</v>
      </c>
      <c r="D1793" s="115">
        <v>1</v>
      </c>
      <c r="E1793" s="115">
        <v>1993</v>
      </c>
      <c r="F1793" s="115">
        <v>1</v>
      </c>
      <c r="G1793" s="115">
        <v>0</v>
      </c>
      <c r="H1793" s="115">
        <v>0</v>
      </c>
      <c r="I1793" s="116">
        <v>5433</v>
      </c>
      <c r="J1793" s="117"/>
      <c r="K1793" s="1"/>
      <c r="L1793" s="1"/>
      <c r="M1793" s="1"/>
      <c r="N1793" s="1"/>
      <c r="O1793" s="1"/>
      <c r="P1793" s="1"/>
      <c r="Q1793" s="1"/>
      <c r="R1793" s="1"/>
      <c r="S1793" s="1"/>
    </row>
    <row r="1794" spans="1:19" x14ac:dyDescent="0.2">
      <c r="A1794" s="1"/>
      <c r="B1794" s="115">
        <v>3</v>
      </c>
      <c r="C1794" s="33" t="s">
        <v>461</v>
      </c>
      <c r="D1794" s="115">
        <v>1</v>
      </c>
      <c r="E1794" s="115">
        <v>1993</v>
      </c>
      <c r="F1794" s="115">
        <v>1</v>
      </c>
      <c r="G1794" s="115">
        <v>0</v>
      </c>
      <c r="H1794" s="115">
        <v>0</v>
      </c>
      <c r="I1794" s="116">
        <v>4976</v>
      </c>
      <c r="J1794" s="117"/>
      <c r="K1794" s="1"/>
      <c r="L1794" s="1"/>
      <c r="M1794" s="1"/>
      <c r="N1794" s="1"/>
      <c r="O1794" s="1"/>
      <c r="P1794" s="1"/>
      <c r="Q1794" s="1"/>
      <c r="R1794" s="1"/>
      <c r="S1794" s="1"/>
    </row>
    <row r="1795" spans="1:19" x14ac:dyDescent="0.2">
      <c r="A1795" s="1"/>
      <c r="B1795" s="115">
        <v>1</v>
      </c>
      <c r="C1795" s="33" t="s">
        <v>463</v>
      </c>
      <c r="D1795" s="115">
        <v>1</v>
      </c>
      <c r="E1795" s="115">
        <v>1993</v>
      </c>
      <c r="F1795" s="115">
        <v>1</v>
      </c>
      <c r="G1795" s="115">
        <v>0</v>
      </c>
      <c r="H1795" s="115">
        <v>0</v>
      </c>
      <c r="I1795" s="116">
        <v>75582</v>
      </c>
      <c r="J1795" s="117"/>
      <c r="K1795" s="1"/>
      <c r="L1795" s="1"/>
      <c r="M1795" s="1"/>
      <c r="N1795" s="1"/>
      <c r="O1795" s="1"/>
      <c r="P1795" s="1"/>
      <c r="Q1795" s="1"/>
      <c r="R1795" s="1"/>
      <c r="S1795" s="1"/>
    </row>
    <row r="1796" spans="1:19" x14ac:dyDescent="0.2">
      <c r="A1796" s="1"/>
      <c r="B1796" s="115">
        <v>1</v>
      </c>
      <c r="C1796" s="33" t="s">
        <v>449</v>
      </c>
      <c r="D1796" s="115">
        <v>2</v>
      </c>
      <c r="E1796" s="115">
        <v>1991</v>
      </c>
      <c r="F1796" s="115">
        <v>1</v>
      </c>
      <c r="G1796" s="115">
        <v>0</v>
      </c>
      <c r="H1796" s="115">
        <v>0</v>
      </c>
      <c r="I1796" s="116">
        <v>722</v>
      </c>
      <c r="J1796" s="117"/>
      <c r="K1796" s="1"/>
      <c r="L1796" s="1"/>
      <c r="M1796" s="1"/>
      <c r="N1796" s="1"/>
      <c r="O1796" s="1"/>
      <c r="P1796" s="1"/>
      <c r="Q1796" s="1"/>
      <c r="R1796" s="1"/>
      <c r="S1796" s="1"/>
    </row>
    <row r="1797" spans="1:19" x14ac:dyDescent="0.2">
      <c r="A1797" s="1"/>
      <c r="B1797" s="115">
        <v>6</v>
      </c>
      <c r="C1797" s="33" t="s">
        <v>451</v>
      </c>
      <c r="D1797" s="115">
        <v>2</v>
      </c>
      <c r="E1797" s="115">
        <v>1991</v>
      </c>
      <c r="F1797" s="115">
        <v>1</v>
      </c>
      <c r="G1797" s="115">
        <v>0</v>
      </c>
      <c r="H1797" s="115">
        <v>0</v>
      </c>
      <c r="I1797" s="116">
        <v>444482</v>
      </c>
      <c r="J1797" s="117"/>
      <c r="K1797" s="1"/>
      <c r="L1797" s="1"/>
      <c r="M1797" s="1"/>
      <c r="N1797" s="1"/>
      <c r="O1797" s="1"/>
      <c r="P1797" s="1"/>
      <c r="Q1797" s="1"/>
      <c r="R1797" s="1"/>
      <c r="S1797" s="1"/>
    </row>
    <row r="1798" spans="1:19" x14ac:dyDescent="0.2">
      <c r="A1798" s="1"/>
      <c r="B1798" s="115">
        <v>1</v>
      </c>
      <c r="C1798" s="33" t="s">
        <v>471</v>
      </c>
      <c r="D1798" s="115">
        <v>1</v>
      </c>
      <c r="E1798" s="115">
        <v>1994</v>
      </c>
      <c r="F1798" s="115">
        <v>1</v>
      </c>
      <c r="G1798" s="115">
        <v>0</v>
      </c>
      <c r="H1798" s="115">
        <v>0</v>
      </c>
      <c r="I1798" s="116">
        <v>4041</v>
      </c>
      <c r="J1798" s="117"/>
      <c r="K1798" s="1"/>
      <c r="L1798" s="1"/>
      <c r="M1798" s="1"/>
      <c r="N1798" s="1"/>
      <c r="O1798" s="1"/>
      <c r="P1798" s="1"/>
      <c r="Q1798" s="1"/>
      <c r="R1798" s="1"/>
      <c r="S1798" s="1"/>
    </row>
    <row r="1799" spans="1:19" x14ac:dyDescent="0.2">
      <c r="A1799" s="1"/>
      <c r="B1799" s="115">
        <v>3</v>
      </c>
      <c r="C1799" s="33" t="s">
        <v>457</v>
      </c>
      <c r="D1799" s="115">
        <v>2</v>
      </c>
      <c r="E1799" s="115">
        <v>1991</v>
      </c>
      <c r="F1799" s="115">
        <v>1</v>
      </c>
      <c r="G1799" s="115">
        <v>0</v>
      </c>
      <c r="H1799" s="115">
        <v>0</v>
      </c>
      <c r="I1799" s="116">
        <v>5905504</v>
      </c>
      <c r="J1799" s="117"/>
      <c r="K1799" s="1"/>
      <c r="L1799" s="1"/>
      <c r="M1799" s="1"/>
      <c r="N1799" s="1"/>
      <c r="O1799" s="1"/>
      <c r="P1799" s="1"/>
      <c r="Q1799" s="1"/>
      <c r="R1799" s="1"/>
      <c r="S1799" s="1"/>
    </row>
    <row r="1800" spans="1:19" x14ac:dyDescent="0.2">
      <c r="A1800" s="1"/>
      <c r="B1800" s="115">
        <v>1</v>
      </c>
      <c r="C1800" s="33" t="s">
        <v>480</v>
      </c>
      <c r="D1800" s="115">
        <v>2</v>
      </c>
      <c r="E1800" s="115">
        <v>1991</v>
      </c>
      <c r="F1800" s="115">
        <v>1</v>
      </c>
      <c r="G1800" s="115">
        <v>0</v>
      </c>
      <c r="H1800" s="115">
        <v>0</v>
      </c>
      <c r="I1800" s="116">
        <v>75732</v>
      </c>
      <c r="J1800" s="117"/>
      <c r="K1800" s="1"/>
      <c r="L1800" s="1"/>
      <c r="M1800" s="1"/>
      <c r="N1800" s="1"/>
      <c r="O1800" s="1"/>
      <c r="P1800" s="1"/>
      <c r="Q1800" s="1"/>
      <c r="R1800" s="1"/>
      <c r="S1800" s="1"/>
    </row>
    <row r="1801" spans="1:19" x14ac:dyDescent="0.2">
      <c r="A1801" s="1"/>
      <c r="B1801" s="115">
        <v>3</v>
      </c>
      <c r="C1801" s="33" t="s">
        <v>451</v>
      </c>
      <c r="D1801" s="115">
        <v>2</v>
      </c>
      <c r="E1801" s="115">
        <v>1991</v>
      </c>
      <c r="F1801" s="115">
        <v>1</v>
      </c>
      <c r="G1801" s="115">
        <v>0</v>
      </c>
      <c r="H1801" s="115">
        <v>0</v>
      </c>
      <c r="I1801" s="116">
        <v>70707</v>
      </c>
      <c r="J1801" s="117"/>
      <c r="K1801" s="1"/>
      <c r="L1801" s="1"/>
      <c r="M1801" s="1"/>
      <c r="N1801" s="1"/>
      <c r="O1801" s="1"/>
      <c r="P1801" s="1"/>
      <c r="Q1801" s="1"/>
      <c r="R1801" s="1"/>
      <c r="S1801" s="1"/>
    </row>
    <row r="1802" spans="1:19" x14ac:dyDescent="0.2">
      <c r="A1802" s="1"/>
      <c r="B1802" s="115">
        <v>1</v>
      </c>
      <c r="C1802" s="33" t="s">
        <v>457</v>
      </c>
      <c r="D1802" s="115">
        <v>2</v>
      </c>
      <c r="E1802" s="115">
        <v>1991</v>
      </c>
      <c r="F1802" s="115">
        <v>1</v>
      </c>
      <c r="G1802" s="115">
        <v>0</v>
      </c>
      <c r="H1802" s="115">
        <v>0</v>
      </c>
      <c r="I1802" s="116">
        <v>86147</v>
      </c>
      <c r="J1802" s="117"/>
      <c r="K1802" s="1"/>
      <c r="L1802" s="1"/>
      <c r="M1802" s="1"/>
      <c r="N1802" s="1"/>
      <c r="O1802" s="1"/>
      <c r="P1802" s="1"/>
      <c r="Q1802" s="1"/>
      <c r="R1802" s="1"/>
      <c r="S1802" s="1"/>
    </row>
    <row r="1803" spans="1:19" x14ac:dyDescent="0.2">
      <c r="A1803" s="1"/>
      <c r="B1803" s="115">
        <v>1</v>
      </c>
      <c r="C1803" s="33" t="s">
        <v>500</v>
      </c>
      <c r="D1803" s="115">
        <v>2</v>
      </c>
      <c r="E1803" s="115">
        <v>1991</v>
      </c>
      <c r="F1803" s="115">
        <v>1</v>
      </c>
      <c r="G1803" s="115">
        <v>0</v>
      </c>
      <c r="H1803" s="115">
        <v>0</v>
      </c>
      <c r="I1803" s="116">
        <v>79981</v>
      </c>
      <c r="J1803" s="117"/>
      <c r="K1803" s="1"/>
      <c r="L1803" s="1"/>
      <c r="M1803" s="1"/>
      <c r="N1803" s="1"/>
      <c r="O1803" s="1"/>
      <c r="P1803" s="1"/>
      <c r="Q1803" s="1"/>
      <c r="R1803" s="1"/>
      <c r="S1803" s="1"/>
    </row>
    <row r="1804" spans="1:19" x14ac:dyDescent="0.2">
      <c r="A1804" s="1"/>
      <c r="B1804" s="115">
        <v>3</v>
      </c>
      <c r="C1804" s="33" t="s">
        <v>457</v>
      </c>
      <c r="D1804" s="115">
        <v>4</v>
      </c>
      <c r="E1804" s="115">
        <v>1994</v>
      </c>
      <c r="F1804" s="115">
        <v>1</v>
      </c>
      <c r="G1804" s="115">
        <v>0</v>
      </c>
      <c r="H1804" s="115">
        <v>0</v>
      </c>
      <c r="I1804" s="116">
        <v>16630</v>
      </c>
      <c r="J1804" s="117"/>
      <c r="K1804" s="1"/>
      <c r="L1804" s="1"/>
      <c r="M1804" s="1"/>
      <c r="N1804" s="1"/>
      <c r="O1804" s="1"/>
      <c r="P1804" s="1"/>
      <c r="Q1804" s="1"/>
      <c r="R1804" s="1"/>
      <c r="S1804" s="1"/>
    </row>
    <row r="1805" spans="1:19" x14ac:dyDescent="0.2">
      <c r="A1805" s="1"/>
      <c r="B1805" s="115">
        <v>4</v>
      </c>
      <c r="C1805" s="33" t="s">
        <v>451</v>
      </c>
      <c r="D1805" s="115">
        <v>3</v>
      </c>
      <c r="E1805" s="115">
        <v>1991</v>
      </c>
      <c r="F1805" s="115">
        <v>1</v>
      </c>
      <c r="G1805" s="115">
        <v>0</v>
      </c>
      <c r="H1805" s="115">
        <v>0</v>
      </c>
      <c r="I1805" s="116">
        <v>31228</v>
      </c>
      <c r="J1805" s="117"/>
      <c r="K1805" s="1"/>
      <c r="L1805" s="1"/>
      <c r="M1805" s="1"/>
      <c r="N1805" s="1"/>
      <c r="O1805" s="1"/>
      <c r="P1805" s="1"/>
      <c r="Q1805" s="1"/>
      <c r="R1805" s="1"/>
      <c r="S1805" s="1"/>
    </row>
    <row r="1806" spans="1:19" x14ac:dyDescent="0.2">
      <c r="A1806" s="1"/>
      <c r="B1806" s="115">
        <v>5</v>
      </c>
      <c r="C1806" s="33" t="s">
        <v>451</v>
      </c>
      <c r="D1806" s="115">
        <v>3</v>
      </c>
      <c r="E1806" s="115">
        <v>1991</v>
      </c>
      <c r="F1806" s="115">
        <v>1</v>
      </c>
      <c r="G1806" s="115">
        <v>0</v>
      </c>
      <c r="H1806" s="115">
        <v>0</v>
      </c>
      <c r="I1806" s="116">
        <v>293553</v>
      </c>
      <c r="J1806" s="117"/>
      <c r="K1806" s="1"/>
      <c r="L1806" s="1"/>
      <c r="M1806" s="1"/>
      <c r="N1806" s="1"/>
      <c r="O1806" s="1"/>
      <c r="P1806" s="1"/>
      <c r="Q1806" s="1"/>
      <c r="R1806" s="1"/>
      <c r="S1806" s="1"/>
    </row>
    <row r="1807" spans="1:19" x14ac:dyDescent="0.2">
      <c r="A1807" s="1"/>
      <c r="B1807" s="115">
        <v>5</v>
      </c>
      <c r="C1807" s="33" t="s">
        <v>471</v>
      </c>
      <c r="D1807" s="115">
        <v>2</v>
      </c>
      <c r="E1807" s="115">
        <v>1993</v>
      </c>
      <c r="F1807" s="115">
        <v>1</v>
      </c>
      <c r="G1807" s="115">
        <v>0</v>
      </c>
      <c r="H1807" s="115">
        <v>0</v>
      </c>
      <c r="I1807" s="116">
        <v>8007</v>
      </c>
      <c r="J1807" s="117"/>
      <c r="K1807" s="1"/>
      <c r="L1807" s="1"/>
      <c r="M1807" s="1"/>
      <c r="N1807" s="1"/>
      <c r="O1807" s="1"/>
      <c r="P1807" s="1"/>
      <c r="Q1807" s="1"/>
      <c r="R1807" s="1"/>
      <c r="S1807" s="1"/>
    </row>
    <row r="1808" spans="1:19" x14ac:dyDescent="0.2">
      <c r="A1808" s="1"/>
      <c r="B1808" s="115">
        <v>1</v>
      </c>
      <c r="C1808" s="33" t="s">
        <v>463</v>
      </c>
      <c r="D1808" s="115">
        <v>2</v>
      </c>
      <c r="E1808" s="115">
        <v>1993</v>
      </c>
      <c r="F1808" s="115">
        <v>1</v>
      </c>
      <c r="G1808" s="115">
        <v>0</v>
      </c>
      <c r="H1808" s="115">
        <v>0</v>
      </c>
      <c r="I1808" s="116">
        <v>76359</v>
      </c>
      <c r="J1808" s="117"/>
      <c r="K1808" s="1"/>
      <c r="L1808" s="1"/>
      <c r="M1808" s="1"/>
      <c r="N1808" s="1"/>
      <c r="O1808" s="1"/>
      <c r="P1808" s="1"/>
      <c r="Q1808" s="1"/>
      <c r="R1808" s="1"/>
      <c r="S1808" s="1"/>
    </row>
    <row r="1809" spans="1:19" x14ac:dyDescent="0.2">
      <c r="A1809" s="1"/>
      <c r="B1809" s="115">
        <v>4</v>
      </c>
      <c r="C1809" s="33" t="s">
        <v>463</v>
      </c>
      <c r="D1809" s="115">
        <v>2</v>
      </c>
      <c r="E1809" s="115">
        <v>1991</v>
      </c>
      <c r="F1809" s="115">
        <v>1</v>
      </c>
      <c r="G1809" s="115">
        <v>0</v>
      </c>
      <c r="H1809" s="115">
        <v>0</v>
      </c>
      <c r="I1809" s="116">
        <v>77064</v>
      </c>
      <c r="J1809" s="117"/>
      <c r="K1809" s="1"/>
      <c r="L1809" s="1"/>
      <c r="M1809" s="1"/>
      <c r="N1809" s="1"/>
      <c r="O1809" s="1"/>
      <c r="P1809" s="1"/>
      <c r="Q1809" s="1"/>
      <c r="R1809" s="1"/>
      <c r="S1809" s="1"/>
    </row>
    <row r="1810" spans="1:19" x14ac:dyDescent="0.2">
      <c r="A1810" s="1"/>
      <c r="B1810" s="115">
        <v>1</v>
      </c>
      <c r="C1810" s="33" t="s">
        <v>480</v>
      </c>
      <c r="D1810" s="115">
        <v>2</v>
      </c>
      <c r="E1810" s="115">
        <v>1991</v>
      </c>
      <c r="F1810" s="115">
        <v>1</v>
      </c>
      <c r="G1810" s="115">
        <v>0</v>
      </c>
      <c r="H1810" s="115">
        <v>0</v>
      </c>
      <c r="I1810" s="116">
        <v>79347</v>
      </c>
      <c r="J1810" s="117"/>
      <c r="K1810" s="1"/>
      <c r="L1810" s="1"/>
      <c r="M1810" s="1"/>
      <c r="N1810" s="1"/>
      <c r="O1810" s="1"/>
      <c r="P1810" s="1"/>
      <c r="Q1810" s="1"/>
      <c r="R1810" s="1"/>
      <c r="S1810" s="1"/>
    </row>
    <row r="1811" spans="1:19" x14ac:dyDescent="0.2">
      <c r="A1811" s="1"/>
      <c r="B1811" s="115">
        <v>1</v>
      </c>
      <c r="C1811" s="33" t="s">
        <v>457</v>
      </c>
      <c r="D1811" s="115">
        <v>2</v>
      </c>
      <c r="E1811" s="115">
        <v>1991</v>
      </c>
      <c r="F1811" s="115">
        <v>1</v>
      </c>
      <c r="G1811" s="115">
        <v>0</v>
      </c>
      <c r="H1811" s="115">
        <v>0</v>
      </c>
      <c r="I1811" s="116">
        <v>7277</v>
      </c>
      <c r="J1811" s="117"/>
      <c r="K1811" s="1"/>
      <c r="L1811" s="1"/>
      <c r="M1811" s="1"/>
      <c r="N1811" s="1"/>
      <c r="O1811" s="1"/>
      <c r="P1811" s="1"/>
      <c r="Q1811" s="1"/>
      <c r="R1811" s="1"/>
      <c r="S1811" s="1"/>
    </row>
    <row r="1812" spans="1:19" x14ac:dyDescent="0.2">
      <c r="A1812" s="1"/>
      <c r="B1812" s="115">
        <v>1</v>
      </c>
      <c r="C1812" s="33" t="s">
        <v>465</v>
      </c>
      <c r="D1812" s="115">
        <v>3</v>
      </c>
      <c r="E1812" s="115">
        <v>1993</v>
      </c>
      <c r="F1812" s="115">
        <v>1</v>
      </c>
      <c r="G1812" s="115">
        <v>0</v>
      </c>
      <c r="H1812" s="115">
        <v>0</v>
      </c>
      <c r="I1812" s="116">
        <v>802</v>
      </c>
      <c r="J1812" s="117"/>
      <c r="K1812" s="1"/>
      <c r="L1812" s="1"/>
      <c r="M1812" s="1"/>
      <c r="N1812" s="1"/>
      <c r="O1812" s="1"/>
      <c r="P1812" s="1"/>
      <c r="Q1812" s="1"/>
      <c r="R1812" s="1"/>
      <c r="S1812" s="1"/>
    </row>
    <row r="1813" spans="1:19" x14ac:dyDescent="0.2">
      <c r="A1813" s="1"/>
      <c r="B1813" s="115">
        <v>1</v>
      </c>
      <c r="C1813" s="33" t="s">
        <v>480</v>
      </c>
      <c r="D1813" s="115">
        <v>3</v>
      </c>
      <c r="E1813" s="115">
        <v>1993</v>
      </c>
      <c r="F1813" s="115">
        <v>1</v>
      </c>
      <c r="G1813" s="115">
        <v>0</v>
      </c>
      <c r="H1813" s="115">
        <v>0</v>
      </c>
      <c r="I1813" s="116">
        <v>79862</v>
      </c>
      <c r="J1813" s="117"/>
      <c r="K1813" s="1"/>
      <c r="L1813" s="1"/>
      <c r="M1813" s="1"/>
      <c r="N1813" s="1"/>
      <c r="O1813" s="1"/>
      <c r="P1813" s="1"/>
      <c r="Q1813" s="1"/>
      <c r="R1813" s="1"/>
      <c r="S1813" s="1"/>
    </row>
    <row r="1814" spans="1:19" x14ac:dyDescent="0.2">
      <c r="A1814" s="1"/>
      <c r="B1814" s="115">
        <v>1</v>
      </c>
      <c r="C1814" s="33" t="s">
        <v>480</v>
      </c>
      <c r="D1814" s="115">
        <v>3</v>
      </c>
      <c r="E1814" s="115">
        <v>1993</v>
      </c>
      <c r="F1814" s="115">
        <v>1</v>
      </c>
      <c r="G1814" s="115">
        <v>0</v>
      </c>
      <c r="H1814" s="115">
        <v>0</v>
      </c>
      <c r="I1814" s="116">
        <v>742</v>
      </c>
      <c r="J1814" s="117"/>
      <c r="K1814" s="1"/>
      <c r="L1814" s="1"/>
      <c r="M1814" s="1"/>
      <c r="N1814" s="1"/>
      <c r="O1814" s="1"/>
      <c r="P1814" s="1"/>
      <c r="Q1814" s="1"/>
      <c r="R1814" s="1"/>
      <c r="S1814" s="1"/>
    </row>
    <row r="1815" spans="1:19" x14ac:dyDescent="0.2">
      <c r="A1815" s="1"/>
      <c r="B1815" s="115">
        <v>1</v>
      </c>
      <c r="C1815" s="33" t="s">
        <v>480</v>
      </c>
      <c r="D1815" s="115">
        <v>3</v>
      </c>
      <c r="E1815" s="115">
        <v>1993</v>
      </c>
      <c r="F1815" s="115">
        <v>1</v>
      </c>
      <c r="G1815" s="115">
        <v>0</v>
      </c>
      <c r="H1815" s="115">
        <v>11</v>
      </c>
      <c r="I1815" s="116">
        <v>7786</v>
      </c>
      <c r="J1815" s="117"/>
      <c r="K1815" s="1"/>
      <c r="L1815" s="1"/>
      <c r="M1815" s="1"/>
      <c r="N1815" s="1"/>
      <c r="O1815" s="1"/>
      <c r="P1815" s="1"/>
      <c r="Q1815" s="1"/>
      <c r="R1815" s="1"/>
      <c r="S1815" s="1"/>
    </row>
    <row r="1816" spans="1:19" x14ac:dyDescent="0.2">
      <c r="A1816" s="1"/>
      <c r="B1816" s="115">
        <v>2</v>
      </c>
      <c r="C1816" s="33" t="s">
        <v>451</v>
      </c>
      <c r="D1816" s="115">
        <v>3</v>
      </c>
      <c r="E1816" s="115">
        <v>1991</v>
      </c>
      <c r="F1816" s="115">
        <v>1</v>
      </c>
      <c r="G1816" s="115">
        <v>0</v>
      </c>
      <c r="H1816" s="115">
        <v>0</v>
      </c>
      <c r="I1816" s="116">
        <v>324997</v>
      </c>
      <c r="J1816" s="117"/>
      <c r="K1816" s="1"/>
      <c r="L1816" s="1"/>
      <c r="M1816" s="1"/>
      <c r="N1816" s="1"/>
      <c r="O1816" s="1"/>
      <c r="P1816" s="1"/>
      <c r="Q1816" s="1"/>
      <c r="R1816" s="1"/>
      <c r="S1816" s="1"/>
    </row>
    <row r="1817" spans="1:19" x14ac:dyDescent="0.2">
      <c r="A1817" s="1"/>
      <c r="B1817" s="115">
        <v>2</v>
      </c>
      <c r="C1817" s="33" t="s">
        <v>457</v>
      </c>
      <c r="D1817" s="115">
        <v>3</v>
      </c>
      <c r="E1817" s="115">
        <v>1991</v>
      </c>
      <c r="F1817" s="115">
        <v>1</v>
      </c>
      <c r="G1817" s="115">
        <v>0</v>
      </c>
      <c r="H1817" s="115">
        <v>0</v>
      </c>
      <c r="I1817" s="116">
        <v>75725</v>
      </c>
      <c r="J1817" s="117"/>
      <c r="K1817" s="1"/>
      <c r="L1817" s="1"/>
      <c r="M1817" s="1"/>
      <c r="N1817" s="1"/>
      <c r="O1817" s="1"/>
      <c r="P1817" s="1"/>
      <c r="Q1817" s="1"/>
      <c r="R1817" s="1"/>
      <c r="S1817" s="1"/>
    </row>
    <row r="1818" spans="1:19" x14ac:dyDescent="0.2">
      <c r="A1818" s="1"/>
      <c r="B1818" s="115">
        <v>1</v>
      </c>
      <c r="C1818" s="33" t="s">
        <v>451</v>
      </c>
      <c r="D1818" s="115">
        <v>2</v>
      </c>
      <c r="E1818" s="115">
        <v>1994</v>
      </c>
      <c r="F1818" s="115">
        <v>1</v>
      </c>
      <c r="G1818" s="115">
        <v>10</v>
      </c>
      <c r="H1818" s="115">
        <v>0</v>
      </c>
      <c r="I1818" s="116">
        <v>0</v>
      </c>
      <c r="J1818" s="117"/>
      <c r="K1818" s="1"/>
      <c r="L1818" s="1"/>
      <c r="M1818" s="1"/>
      <c r="N1818" s="1"/>
      <c r="O1818" s="1"/>
      <c r="P1818" s="1"/>
      <c r="Q1818" s="1"/>
      <c r="R1818" s="1"/>
      <c r="S1818" s="1"/>
    </row>
    <row r="1819" spans="1:19" x14ac:dyDescent="0.2">
      <c r="A1819" s="1"/>
      <c r="B1819" s="115">
        <v>5</v>
      </c>
      <c r="C1819" s="33" t="s">
        <v>451</v>
      </c>
      <c r="D1819" s="115">
        <v>3</v>
      </c>
      <c r="E1819" s="115">
        <v>1991</v>
      </c>
      <c r="F1819" s="115">
        <v>1</v>
      </c>
      <c r="G1819" s="115">
        <v>0</v>
      </c>
      <c r="H1819" s="115">
        <v>0</v>
      </c>
      <c r="I1819" s="116">
        <v>17326</v>
      </c>
      <c r="J1819" s="117"/>
      <c r="K1819" s="1"/>
      <c r="L1819" s="1"/>
      <c r="M1819" s="1"/>
      <c r="N1819" s="1"/>
      <c r="O1819" s="1"/>
      <c r="P1819" s="1"/>
      <c r="Q1819" s="1"/>
      <c r="R1819" s="1"/>
      <c r="S1819" s="1"/>
    </row>
    <row r="1820" spans="1:19" x14ac:dyDescent="0.2">
      <c r="A1820" s="1"/>
      <c r="B1820" s="115">
        <v>1</v>
      </c>
      <c r="C1820" s="33" t="s">
        <v>463</v>
      </c>
      <c r="D1820" s="115">
        <v>3</v>
      </c>
      <c r="E1820" s="115">
        <v>1992</v>
      </c>
      <c r="F1820" s="115">
        <v>1</v>
      </c>
      <c r="G1820" s="115">
        <v>0</v>
      </c>
      <c r="H1820" s="115">
        <v>0</v>
      </c>
      <c r="I1820" s="116">
        <v>766</v>
      </c>
      <c r="J1820" s="117"/>
      <c r="K1820" s="1"/>
      <c r="L1820" s="1"/>
      <c r="M1820" s="1"/>
      <c r="N1820" s="1"/>
      <c r="O1820" s="1"/>
      <c r="P1820" s="1"/>
      <c r="Q1820" s="1"/>
      <c r="R1820" s="1"/>
      <c r="S1820" s="1"/>
    </row>
    <row r="1821" spans="1:19" x14ac:dyDescent="0.2">
      <c r="A1821" s="1"/>
      <c r="B1821" s="115">
        <v>2</v>
      </c>
      <c r="C1821" s="33" t="s">
        <v>468</v>
      </c>
      <c r="D1821" s="115">
        <v>3</v>
      </c>
      <c r="E1821" s="115">
        <v>1992</v>
      </c>
      <c r="F1821" s="115">
        <v>1</v>
      </c>
      <c r="G1821" s="115">
        <v>0</v>
      </c>
      <c r="H1821" s="115">
        <v>0</v>
      </c>
      <c r="I1821" s="116">
        <v>75415</v>
      </c>
      <c r="J1821" s="117"/>
      <c r="K1821" s="1"/>
      <c r="L1821" s="1"/>
      <c r="M1821" s="1"/>
      <c r="N1821" s="1"/>
      <c r="O1821" s="1"/>
      <c r="P1821" s="1"/>
      <c r="Q1821" s="1"/>
      <c r="R1821" s="1"/>
      <c r="S1821" s="1"/>
    </row>
    <row r="1822" spans="1:19" x14ac:dyDescent="0.2">
      <c r="A1822" s="1"/>
      <c r="B1822" s="115">
        <v>2</v>
      </c>
      <c r="C1822" s="33" t="s">
        <v>457</v>
      </c>
      <c r="D1822" s="115">
        <v>2</v>
      </c>
      <c r="E1822" s="115">
        <v>1993</v>
      </c>
      <c r="F1822" s="115">
        <v>1</v>
      </c>
      <c r="G1822" s="115">
        <v>0</v>
      </c>
      <c r="H1822" s="115">
        <v>0</v>
      </c>
      <c r="I1822" s="116">
        <v>2831951</v>
      </c>
      <c r="J1822" s="117"/>
      <c r="K1822" s="1"/>
      <c r="L1822" s="1"/>
      <c r="M1822" s="1"/>
      <c r="N1822" s="1"/>
      <c r="O1822" s="1"/>
      <c r="P1822" s="1"/>
      <c r="Q1822" s="1"/>
      <c r="R1822" s="1"/>
      <c r="S1822" s="1"/>
    </row>
    <row r="1823" spans="1:19" x14ac:dyDescent="0.2">
      <c r="A1823" s="1"/>
      <c r="B1823" s="115">
        <v>6</v>
      </c>
      <c r="C1823" s="33" t="s">
        <v>457</v>
      </c>
      <c r="D1823" s="115">
        <v>4</v>
      </c>
      <c r="E1823" s="115">
        <v>1990</v>
      </c>
      <c r="F1823" s="115">
        <v>1</v>
      </c>
      <c r="G1823" s="115">
        <v>0</v>
      </c>
      <c r="H1823" s="115">
        <v>0</v>
      </c>
      <c r="I1823" s="116">
        <v>841582</v>
      </c>
      <c r="J1823" s="117"/>
      <c r="K1823" s="1"/>
      <c r="L1823" s="1"/>
      <c r="M1823" s="1"/>
      <c r="N1823" s="1"/>
      <c r="O1823" s="1"/>
      <c r="P1823" s="1"/>
      <c r="Q1823" s="1"/>
      <c r="R1823" s="1"/>
      <c r="S1823" s="1"/>
    </row>
    <row r="1824" spans="1:19" x14ac:dyDescent="0.2">
      <c r="A1824" s="1"/>
      <c r="B1824" s="115">
        <v>4</v>
      </c>
      <c r="C1824" s="33" t="s">
        <v>463</v>
      </c>
      <c r="D1824" s="115">
        <v>4</v>
      </c>
      <c r="E1824" s="115">
        <v>1990</v>
      </c>
      <c r="F1824" s="115">
        <v>1</v>
      </c>
      <c r="G1824" s="115">
        <v>0</v>
      </c>
      <c r="H1824" s="115">
        <v>0</v>
      </c>
      <c r="I1824" s="116">
        <v>739495</v>
      </c>
      <c r="J1824" s="117"/>
      <c r="K1824" s="1"/>
      <c r="L1824" s="1"/>
      <c r="M1824" s="1"/>
      <c r="N1824" s="1"/>
      <c r="O1824" s="1"/>
      <c r="P1824" s="1"/>
      <c r="Q1824" s="1"/>
      <c r="R1824" s="1"/>
      <c r="S1824" s="1"/>
    </row>
    <row r="1825" spans="1:19" x14ac:dyDescent="0.2">
      <c r="A1825" s="1"/>
      <c r="B1825" s="115">
        <v>6</v>
      </c>
      <c r="C1825" s="33" t="s">
        <v>457</v>
      </c>
      <c r="D1825" s="115">
        <v>4</v>
      </c>
      <c r="E1825" s="115">
        <v>1990</v>
      </c>
      <c r="F1825" s="115">
        <v>21</v>
      </c>
      <c r="G1825" s="115">
        <v>0</v>
      </c>
      <c r="H1825" s="115">
        <v>0</v>
      </c>
      <c r="I1825" s="116">
        <v>4339585</v>
      </c>
      <c r="J1825" s="117"/>
      <c r="K1825" s="1"/>
      <c r="L1825" s="1"/>
      <c r="M1825" s="1"/>
      <c r="N1825" s="1"/>
      <c r="O1825" s="1"/>
      <c r="P1825" s="1"/>
      <c r="Q1825" s="1"/>
      <c r="R1825" s="1"/>
      <c r="S1825" s="1"/>
    </row>
    <row r="1826" spans="1:19" x14ac:dyDescent="0.2">
      <c r="A1826" s="1"/>
      <c r="B1826" s="115">
        <v>4</v>
      </c>
      <c r="C1826" s="33" t="s">
        <v>457</v>
      </c>
      <c r="D1826" s="115">
        <v>4</v>
      </c>
      <c r="E1826" s="115">
        <v>1990</v>
      </c>
      <c r="F1826" s="115">
        <v>21</v>
      </c>
      <c r="G1826" s="115">
        <v>0</v>
      </c>
      <c r="H1826" s="115">
        <v>0</v>
      </c>
      <c r="I1826" s="116">
        <v>4679357</v>
      </c>
      <c r="J1826" s="117"/>
      <c r="K1826" s="1"/>
      <c r="L1826" s="1"/>
      <c r="M1826" s="1"/>
      <c r="N1826" s="1"/>
      <c r="O1826" s="1"/>
      <c r="P1826" s="1"/>
      <c r="Q1826" s="1"/>
      <c r="R1826" s="1"/>
      <c r="S1826" s="1"/>
    </row>
    <row r="1827" spans="1:19" x14ac:dyDescent="0.2">
      <c r="A1827" s="1"/>
      <c r="B1827" s="115">
        <v>5</v>
      </c>
      <c r="C1827" s="33" t="s">
        <v>457</v>
      </c>
      <c r="D1827" s="115">
        <v>4</v>
      </c>
      <c r="E1827" s="115">
        <v>1990</v>
      </c>
      <c r="F1827" s="115">
        <v>21</v>
      </c>
      <c r="G1827" s="115">
        <v>0</v>
      </c>
      <c r="H1827" s="115">
        <v>0</v>
      </c>
      <c r="I1827" s="116">
        <v>4305779</v>
      </c>
      <c r="J1827" s="117"/>
      <c r="K1827" s="1"/>
      <c r="L1827" s="1"/>
      <c r="M1827" s="1"/>
      <c r="N1827" s="1"/>
      <c r="O1827" s="1"/>
      <c r="P1827" s="1"/>
      <c r="Q1827" s="1"/>
      <c r="R1827" s="1"/>
      <c r="S1827" s="1"/>
    </row>
    <row r="1828" spans="1:19" x14ac:dyDescent="0.2">
      <c r="A1828" s="1"/>
      <c r="B1828" s="115">
        <v>1</v>
      </c>
      <c r="C1828" s="33" t="s">
        <v>463</v>
      </c>
      <c r="D1828" s="115">
        <v>3</v>
      </c>
      <c r="E1828" s="115">
        <v>1992</v>
      </c>
      <c r="F1828" s="115">
        <v>1</v>
      </c>
      <c r="G1828" s="115">
        <v>0</v>
      </c>
      <c r="H1828" s="115">
        <v>0</v>
      </c>
      <c r="I1828" s="116">
        <v>8363</v>
      </c>
      <c r="J1828" s="117"/>
      <c r="K1828" s="1"/>
      <c r="L1828" s="1"/>
      <c r="M1828" s="1"/>
      <c r="N1828" s="1"/>
      <c r="O1828" s="1"/>
      <c r="P1828" s="1"/>
      <c r="Q1828" s="1"/>
      <c r="R1828" s="1"/>
      <c r="S1828" s="1"/>
    </row>
    <row r="1829" spans="1:19" x14ac:dyDescent="0.2">
      <c r="A1829" s="1"/>
      <c r="B1829" s="115">
        <v>1</v>
      </c>
      <c r="C1829" s="33" t="s">
        <v>463</v>
      </c>
      <c r="D1829" s="115">
        <v>3</v>
      </c>
      <c r="E1829" s="115">
        <v>1992</v>
      </c>
      <c r="F1829" s="115">
        <v>1</v>
      </c>
      <c r="G1829" s="115">
        <v>0</v>
      </c>
      <c r="H1829" s="115">
        <v>0</v>
      </c>
      <c r="I1829" s="116">
        <v>73236</v>
      </c>
      <c r="J1829" s="117"/>
      <c r="K1829" s="1"/>
      <c r="L1829" s="1"/>
      <c r="M1829" s="1"/>
      <c r="N1829" s="1"/>
      <c r="O1829" s="1"/>
      <c r="P1829" s="1"/>
      <c r="Q1829" s="1"/>
      <c r="R1829" s="1"/>
      <c r="S1829" s="1"/>
    </row>
    <row r="1830" spans="1:19" x14ac:dyDescent="0.2">
      <c r="A1830" s="1"/>
      <c r="B1830" s="115">
        <v>1</v>
      </c>
      <c r="C1830" s="33" t="s">
        <v>463</v>
      </c>
      <c r="D1830" s="115">
        <v>3</v>
      </c>
      <c r="E1830" s="115">
        <v>1992</v>
      </c>
      <c r="F1830" s="115">
        <v>1</v>
      </c>
      <c r="G1830" s="115">
        <v>0</v>
      </c>
      <c r="H1830" s="115">
        <v>0</v>
      </c>
      <c r="I1830" s="116">
        <v>84277</v>
      </c>
      <c r="J1830" s="117"/>
      <c r="K1830" s="1"/>
      <c r="L1830" s="1"/>
      <c r="M1830" s="1"/>
      <c r="N1830" s="1"/>
      <c r="O1830" s="1"/>
      <c r="P1830" s="1"/>
      <c r="Q1830" s="1"/>
      <c r="R1830" s="1"/>
      <c r="S1830" s="1"/>
    </row>
    <row r="1831" spans="1:19" x14ac:dyDescent="0.2">
      <c r="A1831" s="1"/>
      <c r="B1831" s="115">
        <v>2</v>
      </c>
      <c r="C1831" s="33" t="s">
        <v>451</v>
      </c>
      <c r="D1831" s="115">
        <v>3</v>
      </c>
      <c r="E1831" s="115">
        <v>1993</v>
      </c>
      <c r="F1831" s="115">
        <v>1</v>
      </c>
      <c r="G1831" s="115">
        <v>0</v>
      </c>
      <c r="H1831" s="115">
        <v>0</v>
      </c>
      <c r="I1831" s="116">
        <v>7523</v>
      </c>
      <c r="J1831" s="117"/>
      <c r="K1831" s="1"/>
      <c r="L1831" s="1"/>
      <c r="M1831" s="1"/>
      <c r="N1831" s="1"/>
      <c r="O1831" s="1"/>
      <c r="P1831" s="1"/>
      <c r="Q1831" s="1"/>
      <c r="R1831" s="1"/>
      <c r="S1831" s="1"/>
    </row>
    <row r="1832" spans="1:19" x14ac:dyDescent="0.2">
      <c r="A1832" s="1"/>
      <c r="B1832" s="115">
        <v>3</v>
      </c>
      <c r="C1832" s="33" t="s">
        <v>449</v>
      </c>
      <c r="D1832" s="115">
        <v>2</v>
      </c>
      <c r="E1832" s="115">
        <v>1994</v>
      </c>
      <c r="F1832" s="115">
        <v>1</v>
      </c>
      <c r="G1832" s="115">
        <v>0</v>
      </c>
      <c r="H1832" s="115">
        <v>0</v>
      </c>
      <c r="I1832" s="116">
        <v>3952</v>
      </c>
      <c r="J1832" s="117"/>
      <c r="K1832" s="1"/>
      <c r="L1832" s="1"/>
      <c r="M1832" s="1"/>
      <c r="N1832" s="1"/>
      <c r="O1832" s="1"/>
      <c r="P1832" s="1"/>
      <c r="Q1832" s="1"/>
      <c r="R1832" s="1"/>
      <c r="S1832" s="1"/>
    </row>
    <row r="1833" spans="1:19" x14ac:dyDescent="0.2">
      <c r="A1833" s="1"/>
      <c r="B1833" s="115">
        <v>6</v>
      </c>
      <c r="C1833" s="33" t="s">
        <v>464</v>
      </c>
      <c r="D1833" s="115">
        <v>3</v>
      </c>
      <c r="E1833" s="115">
        <v>1993</v>
      </c>
      <c r="F1833" s="115">
        <v>31</v>
      </c>
      <c r="G1833" s="115">
        <v>0</v>
      </c>
      <c r="H1833" s="115">
        <v>0</v>
      </c>
      <c r="I1833" s="116">
        <v>0</v>
      </c>
      <c r="J1833" s="117"/>
      <c r="K1833" s="1"/>
      <c r="L1833" s="1"/>
      <c r="M1833" s="1"/>
      <c r="N1833" s="1"/>
      <c r="O1833" s="1"/>
      <c r="P1833" s="1"/>
      <c r="Q1833" s="1"/>
      <c r="R1833" s="1"/>
      <c r="S1833" s="1"/>
    </row>
    <row r="1834" spans="1:19" x14ac:dyDescent="0.2">
      <c r="A1834" s="1"/>
      <c r="B1834" s="115">
        <v>1</v>
      </c>
      <c r="C1834" s="33" t="s">
        <v>464</v>
      </c>
      <c r="D1834" s="115">
        <v>3</v>
      </c>
      <c r="E1834" s="115">
        <v>1993</v>
      </c>
      <c r="F1834" s="115">
        <v>31</v>
      </c>
      <c r="G1834" s="115">
        <v>0</v>
      </c>
      <c r="H1834" s="115">
        <v>0</v>
      </c>
      <c r="I1834" s="116">
        <v>0</v>
      </c>
      <c r="J1834" s="117"/>
      <c r="K1834" s="1"/>
      <c r="L1834" s="1"/>
      <c r="M1834" s="1"/>
      <c r="N1834" s="1"/>
      <c r="O1834" s="1"/>
      <c r="P1834" s="1"/>
      <c r="Q1834" s="1"/>
      <c r="R1834" s="1"/>
      <c r="S1834" s="1"/>
    </row>
    <row r="1835" spans="1:19" x14ac:dyDescent="0.2">
      <c r="A1835" s="1"/>
      <c r="B1835" s="115">
        <v>2</v>
      </c>
      <c r="C1835" s="33" t="s">
        <v>464</v>
      </c>
      <c r="D1835" s="115">
        <v>3</v>
      </c>
      <c r="E1835" s="115">
        <v>1993</v>
      </c>
      <c r="F1835" s="115">
        <v>31</v>
      </c>
      <c r="G1835" s="115">
        <v>0</v>
      </c>
      <c r="H1835" s="115">
        <v>0</v>
      </c>
      <c r="I1835" s="116">
        <v>0</v>
      </c>
      <c r="J1835" s="117"/>
      <c r="K1835" s="1"/>
      <c r="L1835" s="1"/>
      <c r="M1835" s="1"/>
      <c r="N1835" s="1"/>
      <c r="O1835" s="1"/>
      <c r="P1835" s="1"/>
      <c r="Q1835" s="1"/>
      <c r="R1835" s="1"/>
      <c r="S1835" s="1"/>
    </row>
    <row r="1836" spans="1:19" x14ac:dyDescent="0.2">
      <c r="A1836" s="1"/>
      <c r="B1836" s="115">
        <v>4</v>
      </c>
      <c r="C1836" s="33" t="s">
        <v>464</v>
      </c>
      <c r="D1836" s="115">
        <v>3</v>
      </c>
      <c r="E1836" s="115">
        <v>1993</v>
      </c>
      <c r="F1836" s="115">
        <v>31</v>
      </c>
      <c r="G1836" s="115">
        <v>0</v>
      </c>
      <c r="H1836" s="115">
        <v>0</v>
      </c>
      <c r="I1836" s="116">
        <v>0</v>
      </c>
      <c r="J1836" s="117"/>
      <c r="K1836" s="1"/>
      <c r="L1836" s="1"/>
      <c r="M1836" s="1"/>
      <c r="N1836" s="1"/>
      <c r="O1836" s="1"/>
      <c r="P1836" s="1"/>
      <c r="Q1836" s="1"/>
      <c r="R1836" s="1"/>
      <c r="S1836" s="1"/>
    </row>
    <row r="1837" spans="1:19" x14ac:dyDescent="0.2">
      <c r="A1837" s="1"/>
      <c r="B1837" s="115">
        <v>3</v>
      </c>
      <c r="C1837" s="33" t="s">
        <v>464</v>
      </c>
      <c r="D1837" s="115">
        <v>3</v>
      </c>
      <c r="E1837" s="115">
        <v>1993</v>
      </c>
      <c r="F1837" s="115">
        <v>31</v>
      </c>
      <c r="G1837" s="115">
        <v>0</v>
      </c>
      <c r="H1837" s="115">
        <v>0</v>
      </c>
      <c r="I1837" s="116">
        <v>0</v>
      </c>
      <c r="J1837" s="117"/>
      <c r="K1837" s="1"/>
      <c r="L1837" s="1"/>
      <c r="M1837" s="1"/>
      <c r="N1837" s="1"/>
      <c r="O1837" s="1"/>
      <c r="P1837" s="1"/>
      <c r="Q1837" s="1"/>
      <c r="R1837" s="1"/>
      <c r="S1837" s="1"/>
    </row>
    <row r="1838" spans="1:19" x14ac:dyDescent="0.2">
      <c r="A1838" s="1"/>
      <c r="B1838" s="115">
        <v>5</v>
      </c>
      <c r="C1838" s="33" t="s">
        <v>464</v>
      </c>
      <c r="D1838" s="115">
        <v>3</v>
      </c>
      <c r="E1838" s="115">
        <v>1993</v>
      </c>
      <c r="F1838" s="115">
        <v>31</v>
      </c>
      <c r="G1838" s="115">
        <v>0</v>
      </c>
      <c r="H1838" s="115">
        <v>0</v>
      </c>
      <c r="I1838" s="116">
        <v>0</v>
      </c>
      <c r="J1838" s="117"/>
      <c r="K1838" s="1"/>
      <c r="L1838" s="1"/>
      <c r="M1838" s="1"/>
      <c r="N1838" s="1"/>
      <c r="O1838" s="1"/>
      <c r="P1838" s="1"/>
      <c r="Q1838" s="1"/>
      <c r="R1838" s="1"/>
      <c r="S1838" s="1"/>
    </row>
    <row r="1839" spans="1:19" x14ac:dyDescent="0.2">
      <c r="A1839" s="1"/>
      <c r="B1839" s="115">
        <v>1</v>
      </c>
      <c r="C1839" s="33" t="s">
        <v>463</v>
      </c>
      <c r="D1839" s="115">
        <v>2</v>
      </c>
      <c r="E1839" s="115">
        <v>1994</v>
      </c>
      <c r="F1839" s="115">
        <v>1</v>
      </c>
      <c r="G1839" s="115">
        <v>0</v>
      </c>
      <c r="H1839" s="115">
        <v>0</v>
      </c>
      <c r="I1839" s="116">
        <v>76097</v>
      </c>
      <c r="J1839" s="117"/>
      <c r="K1839" s="1"/>
      <c r="L1839" s="1"/>
      <c r="M1839" s="1"/>
      <c r="N1839" s="1"/>
      <c r="O1839" s="1"/>
      <c r="P1839" s="1"/>
      <c r="Q1839" s="1"/>
      <c r="R1839" s="1"/>
      <c r="S1839" s="1"/>
    </row>
    <row r="1840" spans="1:19" x14ac:dyDescent="0.2">
      <c r="A1840" s="1"/>
      <c r="B1840" s="115">
        <v>2</v>
      </c>
      <c r="C1840" s="33" t="s">
        <v>463</v>
      </c>
      <c r="D1840" s="115">
        <v>2</v>
      </c>
      <c r="E1840" s="115">
        <v>1994</v>
      </c>
      <c r="F1840" s="115">
        <v>1</v>
      </c>
      <c r="G1840" s="115">
        <v>0</v>
      </c>
      <c r="H1840" s="115">
        <v>0</v>
      </c>
      <c r="I1840" s="116">
        <v>78839</v>
      </c>
      <c r="J1840" s="117"/>
      <c r="K1840" s="1"/>
      <c r="L1840" s="1"/>
      <c r="M1840" s="1"/>
      <c r="N1840" s="1"/>
      <c r="O1840" s="1"/>
      <c r="P1840" s="1"/>
      <c r="Q1840" s="1"/>
      <c r="R1840" s="1"/>
      <c r="S1840" s="1"/>
    </row>
    <row r="1841" spans="1:19" x14ac:dyDescent="0.2">
      <c r="A1841" s="1"/>
      <c r="B1841" s="115">
        <v>1</v>
      </c>
      <c r="C1841" s="33" t="s">
        <v>463</v>
      </c>
      <c r="D1841" s="115">
        <v>2</v>
      </c>
      <c r="E1841" s="115">
        <v>1994</v>
      </c>
      <c r="F1841" s="115">
        <v>1</v>
      </c>
      <c r="G1841" s="115">
        <v>0</v>
      </c>
      <c r="H1841" s="115">
        <v>0</v>
      </c>
      <c r="I1841" s="116">
        <v>72855</v>
      </c>
      <c r="J1841" s="117"/>
      <c r="K1841" s="1"/>
      <c r="L1841" s="1"/>
      <c r="M1841" s="1"/>
      <c r="N1841" s="1"/>
      <c r="O1841" s="1"/>
      <c r="P1841" s="1"/>
      <c r="Q1841" s="1"/>
      <c r="R1841" s="1"/>
      <c r="S1841" s="1"/>
    </row>
    <row r="1842" spans="1:19" x14ac:dyDescent="0.2">
      <c r="A1842" s="1"/>
      <c r="B1842" s="115">
        <v>1</v>
      </c>
      <c r="C1842" s="33" t="s">
        <v>463</v>
      </c>
      <c r="D1842" s="115">
        <v>2</v>
      </c>
      <c r="E1842" s="115">
        <v>1994</v>
      </c>
      <c r="F1842" s="115">
        <v>1</v>
      </c>
      <c r="G1842" s="115">
        <v>0</v>
      </c>
      <c r="H1842" s="115">
        <v>0</v>
      </c>
      <c r="I1842" s="116">
        <v>7253</v>
      </c>
      <c r="J1842" s="117"/>
      <c r="K1842" s="1"/>
      <c r="L1842" s="1"/>
      <c r="M1842" s="1"/>
      <c r="N1842" s="1"/>
      <c r="O1842" s="1"/>
      <c r="P1842" s="1"/>
      <c r="Q1842" s="1"/>
      <c r="R1842" s="1"/>
      <c r="S1842" s="1"/>
    </row>
    <row r="1843" spans="1:19" x14ac:dyDescent="0.2">
      <c r="A1843" s="1"/>
      <c r="B1843" s="115">
        <v>1</v>
      </c>
      <c r="C1843" s="33" t="s">
        <v>451</v>
      </c>
      <c r="D1843" s="115">
        <v>3</v>
      </c>
      <c r="E1843" s="115">
        <v>1994</v>
      </c>
      <c r="F1843" s="115">
        <v>1</v>
      </c>
      <c r="G1843" s="115">
        <v>0</v>
      </c>
      <c r="H1843" s="115">
        <v>11</v>
      </c>
      <c r="I1843" s="116">
        <v>0</v>
      </c>
      <c r="J1843" s="117"/>
      <c r="K1843" s="1"/>
      <c r="L1843" s="1"/>
      <c r="M1843" s="1"/>
      <c r="N1843" s="1"/>
      <c r="O1843" s="1"/>
      <c r="P1843" s="1"/>
      <c r="Q1843" s="1"/>
      <c r="R1843" s="1"/>
      <c r="S1843" s="1"/>
    </row>
    <row r="1844" spans="1:19" x14ac:dyDescent="0.2">
      <c r="A1844" s="1"/>
      <c r="B1844" s="115">
        <v>4</v>
      </c>
      <c r="C1844" s="33" t="s">
        <v>451</v>
      </c>
      <c r="D1844" s="115">
        <v>3</v>
      </c>
      <c r="E1844" s="115">
        <v>1994</v>
      </c>
      <c r="F1844" s="115">
        <v>1</v>
      </c>
      <c r="G1844" s="115">
        <v>0</v>
      </c>
      <c r="H1844" s="115">
        <v>0</v>
      </c>
      <c r="I1844" s="116">
        <v>74987</v>
      </c>
      <c r="J1844" s="117"/>
      <c r="K1844" s="1"/>
      <c r="L1844" s="1"/>
      <c r="M1844" s="1"/>
      <c r="N1844" s="1"/>
      <c r="O1844" s="1"/>
      <c r="P1844" s="1"/>
      <c r="Q1844" s="1"/>
      <c r="R1844" s="1"/>
      <c r="S1844" s="1"/>
    </row>
    <row r="1845" spans="1:19" x14ac:dyDescent="0.2">
      <c r="A1845" s="1"/>
      <c r="B1845" s="115">
        <v>4</v>
      </c>
      <c r="C1845" s="33" t="s">
        <v>471</v>
      </c>
      <c r="D1845" s="115">
        <v>3</v>
      </c>
      <c r="E1845" s="115">
        <v>1994</v>
      </c>
      <c r="F1845" s="115">
        <v>1</v>
      </c>
      <c r="G1845" s="115">
        <v>0</v>
      </c>
      <c r="H1845" s="115">
        <v>0</v>
      </c>
      <c r="I1845" s="116">
        <v>835875</v>
      </c>
      <c r="J1845" s="117"/>
      <c r="K1845" s="1"/>
      <c r="L1845" s="1"/>
      <c r="M1845" s="1"/>
      <c r="N1845" s="1"/>
      <c r="O1845" s="1"/>
      <c r="P1845" s="1"/>
      <c r="Q1845" s="1"/>
      <c r="R1845" s="1"/>
      <c r="S1845" s="1"/>
    </row>
    <row r="1846" spans="1:19" x14ac:dyDescent="0.2">
      <c r="A1846" s="1"/>
      <c r="B1846" s="115">
        <v>5</v>
      </c>
      <c r="C1846" s="33" t="s">
        <v>463</v>
      </c>
      <c r="D1846" s="115">
        <v>3</v>
      </c>
      <c r="E1846" s="115">
        <v>1994</v>
      </c>
      <c r="F1846" s="115">
        <v>1</v>
      </c>
      <c r="G1846" s="115">
        <v>0</v>
      </c>
      <c r="H1846" s="115">
        <v>0</v>
      </c>
      <c r="I1846" s="116">
        <v>810592</v>
      </c>
      <c r="J1846" s="117"/>
      <c r="K1846" s="1"/>
      <c r="L1846" s="1"/>
      <c r="M1846" s="1"/>
      <c r="N1846" s="1"/>
      <c r="O1846" s="1"/>
      <c r="P1846" s="1"/>
      <c r="Q1846" s="1"/>
      <c r="R1846" s="1"/>
      <c r="S1846" s="1"/>
    </row>
    <row r="1847" spans="1:19" x14ac:dyDescent="0.2">
      <c r="A1847" s="1"/>
      <c r="B1847" s="115">
        <v>2</v>
      </c>
      <c r="C1847" s="33" t="s">
        <v>463</v>
      </c>
      <c r="D1847" s="115">
        <v>3</v>
      </c>
      <c r="E1847" s="115">
        <v>1994</v>
      </c>
      <c r="F1847" s="115">
        <v>1</v>
      </c>
      <c r="G1847" s="115">
        <v>0</v>
      </c>
      <c r="H1847" s="115">
        <v>0</v>
      </c>
      <c r="I1847" s="116">
        <v>1192347</v>
      </c>
      <c r="J1847" s="117"/>
      <c r="K1847" s="1"/>
      <c r="L1847" s="1"/>
      <c r="M1847" s="1"/>
      <c r="N1847" s="1"/>
      <c r="O1847" s="1"/>
      <c r="P1847" s="1"/>
      <c r="Q1847" s="1"/>
      <c r="R1847" s="1"/>
      <c r="S1847" s="1"/>
    </row>
    <row r="1848" spans="1:19" x14ac:dyDescent="0.2">
      <c r="A1848" s="1"/>
      <c r="B1848" s="115">
        <v>4</v>
      </c>
      <c r="C1848" s="33" t="s">
        <v>463</v>
      </c>
      <c r="D1848" s="115">
        <v>3</v>
      </c>
      <c r="E1848" s="115">
        <v>1994</v>
      </c>
      <c r="F1848" s="115">
        <v>1</v>
      </c>
      <c r="G1848" s="115">
        <v>0</v>
      </c>
      <c r="H1848" s="115">
        <v>0</v>
      </c>
      <c r="I1848" s="116">
        <v>83809</v>
      </c>
      <c r="J1848" s="117"/>
      <c r="K1848" s="1"/>
      <c r="L1848" s="1"/>
      <c r="M1848" s="1"/>
      <c r="N1848" s="1"/>
      <c r="O1848" s="1"/>
      <c r="P1848" s="1"/>
      <c r="Q1848" s="1"/>
      <c r="R1848" s="1"/>
      <c r="S1848" s="1"/>
    </row>
    <row r="1849" spans="1:19" x14ac:dyDescent="0.2">
      <c r="A1849" s="1"/>
      <c r="B1849" s="115">
        <v>1</v>
      </c>
      <c r="C1849" s="33" t="s">
        <v>465</v>
      </c>
      <c r="D1849" s="115">
        <v>3</v>
      </c>
      <c r="E1849" s="115">
        <v>1994</v>
      </c>
      <c r="F1849" s="115">
        <v>1</v>
      </c>
      <c r="G1849" s="115">
        <v>0</v>
      </c>
      <c r="H1849" s="115">
        <v>0</v>
      </c>
      <c r="I1849" s="116">
        <v>85458</v>
      </c>
      <c r="J1849" s="117"/>
      <c r="K1849" s="1"/>
      <c r="L1849" s="1"/>
      <c r="M1849" s="1"/>
      <c r="N1849" s="1"/>
      <c r="O1849" s="1"/>
      <c r="P1849" s="1"/>
      <c r="Q1849" s="1"/>
      <c r="R1849" s="1"/>
      <c r="S1849" s="1"/>
    </row>
    <row r="1850" spans="1:19" x14ac:dyDescent="0.2">
      <c r="A1850" s="1"/>
      <c r="B1850" s="115">
        <v>1</v>
      </c>
      <c r="C1850" s="33" t="s">
        <v>473</v>
      </c>
      <c r="D1850" s="115">
        <v>3</v>
      </c>
      <c r="E1850" s="115">
        <v>1994</v>
      </c>
      <c r="F1850" s="115">
        <v>1</v>
      </c>
      <c r="G1850" s="115">
        <v>0</v>
      </c>
      <c r="H1850" s="115">
        <v>0</v>
      </c>
      <c r="I1850" s="116">
        <v>8014</v>
      </c>
      <c r="J1850" s="117"/>
      <c r="K1850" s="1"/>
      <c r="L1850" s="1"/>
      <c r="M1850" s="1"/>
      <c r="N1850" s="1"/>
      <c r="O1850" s="1"/>
      <c r="P1850" s="1"/>
      <c r="Q1850" s="1"/>
      <c r="R1850" s="1"/>
      <c r="S1850" s="1"/>
    </row>
    <row r="1851" spans="1:19" x14ac:dyDescent="0.2">
      <c r="A1851" s="1"/>
      <c r="B1851" s="115">
        <v>5</v>
      </c>
      <c r="C1851" s="33" t="s">
        <v>463</v>
      </c>
      <c r="D1851" s="115">
        <v>1</v>
      </c>
      <c r="E1851" s="115">
        <v>1995</v>
      </c>
      <c r="F1851" s="115">
        <v>1</v>
      </c>
      <c r="G1851" s="115">
        <v>0</v>
      </c>
      <c r="H1851" s="115">
        <v>0</v>
      </c>
      <c r="I1851" s="116">
        <v>1589638</v>
      </c>
      <c r="J1851" s="117"/>
      <c r="K1851" s="1"/>
      <c r="L1851" s="1"/>
      <c r="M1851" s="1"/>
      <c r="N1851" s="1"/>
      <c r="O1851" s="1"/>
      <c r="P1851" s="1"/>
      <c r="Q1851" s="1"/>
      <c r="R1851" s="1"/>
      <c r="S1851" s="1"/>
    </row>
    <row r="1852" spans="1:19" x14ac:dyDescent="0.2">
      <c r="A1852" s="1"/>
      <c r="B1852" s="115">
        <v>2</v>
      </c>
      <c r="C1852" s="33" t="s">
        <v>463</v>
      </c>
      <c r="D1852" s="115">
        <v>1</v>
      </c>
      <c r="E1852" s="115">
        <v>1995</v>
      </c>
      <c r="F1852" s="115">
        <v>1</v>
      </c>
      <c r="G1852" s="115">
        <v>0</v>
      </c>
      <c r="H1852" s="115">
        <v>0</v>
      </c>
      <c r="I1852" s="116">
        <v>83785</v>
      </c>
      <c r="J1852" s="117"/>
      <c r="K1852" s="1"/>
      <c r="L1852" s="1"/>
      <c r="M1852" s="1"/>
      <c r="N1852" s="1"/>
      <c r="O1852" s="1"/>
      <c r="P1852" s="1"/>
      <c r="Q1852" s="1"/>
      <c r="R1852" s="1"/>
      <c r="S1852" s="1"/>
    </row>
    <row r="1853" spans="1:19" x14ac:dyDescent="0.2">
      <c r="A1853" s="1"/>
      <c r="B1853" s="115">
        <v>1</v>
      </c>
      <c r="C1853" s="33" t="s">
        <v>463</v>
      </c>
      <c r="D1853" s="115">
        <v>1</v>
      </c>
      <c r="E1853" s="115">
        <v>1995</v>
      </c>
      <c r="F1853" s="115">
        <v>1</v>
      </c>
      <c r="G1853" s="115">
        <v>0</v>
      </c>
      <c r="H1853" s="115">
        <v>0</v>
      </c>
      <c r="I1853" s="116">
        <v>33891</v>
      </c>
      <c r="J1853" s="117"/>
      <c r="K1853" s="1"/>
      <c r="L1853" s="1"/>
      <c r="M1853" s="1"/>
      <c r="N1853" s="1"/>
      <c r="O1853" s="1"/>
      <c r="P1853" s="1"/>
      <c r="Q1853" s="1"/>
      <c r="R1853" s="1"/>
      <c r="S1853" s="1"/>
    </row>
    <row r="1854" spans="1:19" x14ac:dyDescent="0.2">
      <c r="A1854" s="1"/>
      <c r="B1854" s="115">
        <v>1</v>
      </c>
      <c r="C1854" s="33" t="s">
        <v>463</v>
      </c>
      <c r="D1854" s="115">
        <v>1</v>
      </c>
      <c r="E1854" s="115">
        <v>1995</v>
      </c>
      <c r="F1854" s="115">
        <v>1</v>
      </c>
      <c r="G1854" s="115">
        <v>0</v>
      </c>
      <c r="H1854" s="115">
        <v>0</v>
      </c>
      <c r="I1854" s="116">
        <v>16015</v>
      </c>
      <c r="J1854" s="117"/>
      <c r="K1854" s="1"/>
      <c r="L1854" s="1"/>
      <c r="M1854" s="1"/>
      <c r="N1854" s="1"/>
      <c r="O1854" s="1"/>
      <c r="P1854" s="1"/>
      <c r="Q1854" s="1"/>
      <c r="R1854" s="1"/>
      <c r="S1854" s="1"/>
    </row>
    <row r="1855" spans="1:19" x14ac:dyDescent="0.2">
      <c r="A1855" s="1"/>
      <c r="B1855" s="115">
        <v>1</v>
      </c>
      <c r="C1855" s="33" t="s">
        <v>460</v>
      </c>
      <c r="D1855" s="115">
        <v>3</v>
      </c>
      <c r="E1855" s="115">
        <v>1995</v>
      </c>
      <c r="F1855" s="115">
        <v>1</v>
      </c>
      <c r="G1855" s="115">
        <v>12</v>
      </c>
      <c r="H1855" s="115">
        <v>0</v>
      </c>
      <c r="I1855" s="116">
        <v>0</v>
      </c>
      <c r="J1855" s="117"/>
      <c r="K1855" s="1"/>
      <c r="L1855" s="1"/>
      <c r="M1855" s="1"/>
      <c r="N1855" s="1"/>
      <c r="O1855" s="1"/>
      <c r="P1855" s="1"/>
      <c r="Q1855" s="1"/>
      <c r="R1855" s="1"/>
      <c r="S1855" s="1"/>
    </row>
    <row r="1856" spans="1:19" x14ac:dyDescent="0.2">
      <c r="A1856" s="1"/>
      <c r="B1856" s="115">
        <v>1</v>
      </c>
      <c r="C1856" s="33" t="s">
        <v>457</v>
      </c>
      <c r="D1856" s="115">
        <v>3</v>
      </c>
      <c r="E1856" s="115">
        <v>1995</v>
      </c>
      <c r="F1856" s="115">
        <v>1</v>
      </c>
      <c r="G1856" s="115">
        <v>0</v>
      </c>
      <c r="H1856" s="115">
        <v>0</v>
      </c>
      <c r="I1856" s="116">
        <v>33346267</v>
      </c>
      <c r="J1856" s="117"/>
      <c r="K1856" s="1"/>
      <c r="L1856" s="1"/>
      <c r="M1856" s="1"/>
      <c r="N1856" s="1"/>
      <c r="O1856" s="1"/>
      <c r="P1856" s="1"/>
      <c r="Q1856" s="1"/>
      <c r="R1856" s="1"/>
      <c r="S1856" s="1"/>
    </row>
    <row r="1857" spans="1:19" x14ac:dyDescent="0.2">
      <c r="A1857" s="1"/>
      <c r="B1857" s="115">
        <v>1</v>
      </c>
      <c r="C1857" s="33" t="s">
        <v>463</v>
      </c>
      <c r="D1857" s="115">
        <v>2</v>
      </c>
      <c r="E1857" s="115">
        <v>1995</v>
      </c>
      <c r="F1857" s="115">
        <v>1</v>
      </c>
      <c r="G1857" s="115">
        <v>0</v>
      </c>
      <c r="H1857" s="115">
        <v>0</v>
      </c>
      <c r="I1857" s="116">
        <v>758280</v>
      </c>
      <c r="J1857" s="117"/>
      <c r="K1857" s="1"/>
      <c r="L1857" s="1"/>
      <c r="M1857" s="1"/>
      <c r="N1857" s="1"/>
      <c r="O1857" s="1"/>
      <c r="P1857" s="1"/>
      <c r="Q1857" s="1"/>
      <c r="R1857" s="1"/>
      <c r="S1857" s="1"/>
    </row>
    <row r="1858" spans="1:19" x14ac:dyDescent="0.2">
      <c r="A1858" s="1"/>
      <c r="B1858" s="115">
        <v>2</v>
      </c>
      <c r="C1858" s="33" t="s">
        <v>463</v>
      </c>
      <c r="D1858" s="115">
        <v>2</v>
      </c>
      <c r="E1858" s="115">
        <v>1995</v>
      </c>
      <c r="F1858" s="115">
        <v>1</v>
      </c>
      <c r="G1858" s="115">
        <v>0</v>
      </c>
      <c r="H1858" s="115">
        <v>0</v>
      </c>
      <c r="I1858" s="116">
        <v>76890</v>
      </c>
      <c r="J1858" s="117"/>
      <c r="K1858" s="1"/>
      <c r="L1858" s="1"/>
      <c r="M1858" s="1"/>
      <c r="N1858" s="1"/>
      <c r="O1858" s="1"/>
      <c r="P1858" s="1"/>
      <c r="Q1858" s="1"/>
      <c r="R1858" s="1"/>
      <c r="S1858" s="1"/>
    </row>
    <row r="1859" spans="1:19" x14ac:dyDescent="0.2">
      <c r="A1859" s="1"/>
      <c r="B1859" s="115">
        <v>2</v>
      </c>
      <c r="C1859" s="33" t="s">
        <v>451</v>
      </c>
      <c r="D1859" s="115">
        <v>2</v>
      </c>
      <c r="E1859" s="115">
        <v>1995</v>
      </c>
      <c r="F1859" s="115">
        <v>1</v>
      </c>
      <c r="G1859" s="115">
        <v>0</v>
      </c>
      <c r="H1859" s="115">
        <v>10</v>
      </c>
      <c r="I1859" s="116">
        <v>0</v>
      </c>
      <c r="J1859" s="117"/>
      <c r="K1859" s="1"/>
      <c r="L1859" s="1"/>
      <c r="M1859" s="1"/>
      <c r="N1859" s="1"/>
      <c r="O1859" s="1"/>
      <c r="P1859" s="1"/>
      <c r="Q1859" s="1"/>
      <c r="R1859" s="1"/>
      <c r="S1859" s="1"/>
    </row>
    <row r="1860" spans="1:19" x14ac:dyDescent="0.2">
      <c r="A1860" s="1"/>
      <c r="B1860" s="115">
        <v>1</v>
      </c>
      <c r="C1860" s="33" t="s">
        <v>449</v>
      </c>
      <c r="D1860" s="115">
        <v>1</v>
      </c>
      <c r="E1860" s="115">
        <v>1996</v>
      </c>
      <c r="F1860" s="115">
        <v>1</v>
      </c>
      <c r="G1860" s="115">
        <v>12</v>
      </c>
      <c r="H1860" s="115">
        <v>36</v>
      </c>
      <c r="I1860" s="116">
        <v>1618489</v>
      </c>
      <c r="J1860" s="117"/>
      <c r="K1860" s="1"/>
      <c r="L1860" s="1"/>
      <c r="M1860" s="1"/>
      <c r="N1860" s="1"/>
      <c r="O1860" s="1"/>
      <c r="P1860" s="1"/>
      <c r="Q1860" s="1"/>
      <c r="R1860" s="1"/>
      <c r="S1860" s="1"/>
    </row>
    <row r="1861" spans="1:19" x14ac:dyDescent="0.2">
      <c r="A1861" s="1"/>
      <c r="B1861" s="115">
        <v>1</v>
      </c>
      <c r="C1861" s="33" t="s">
        <v>449</v>
      </c>
      <c r="D1861" s="115">
        <v>1</v>
      </c>
      <c r="E1861" s="115">
        <v>1996</v>
      </c>
      <c r="F1861" s="115">
        <v>1</v>
      </c>
      <c r="G1861" s="115">
        <v>0</v>
      </c>
      <c r="H1861" s="115">
        <v>0</v>
      </c>
      <c r="I1861" s="116">
        <v>851886</v>
      </c>
      <c r="J1861" s="117"/>
      <c r="K1861" s="1"/>
      <c r="L1861" s="1"/>
      <c r="M1861" s="1"/>
      <c r="N1861" s="1"/>
      <c r="O1861" s="1"/>
      <c r="P1861" s="1"/>
      <c r="Q1861" s="1"/>
      <c r="R1861" s="1"/>
      <c r="S1861" s="1"/>
    </row>
    <row r="1862" spans="1:19" x14ac:dyDescent="0.2">
      <c r="A1862" s="1"/>
      <c r="B1862" s="115">
        <v>2</v>
      </c>
      <c r="C1862" s="33" t="s">
        <v>462</v>
      </c>
      <c r="D1862" s="115">
        <v>3</v>
      </c>
      <c r="E1862" s="115">
        <v>1996</v>
      </c>
      <c r="F1862" s="115">
        <v>1</v>
      </c>
      <c r="G1862" s="115">
        <v>0</v>
      </c>
      <c r="H1862" s="115">
        <v>0</v>
      </c>
      <c r="I1862" s="116">
        <v>12367096</v>
      </c>
      <c r="J1862" s="117"/>
      <c r="K1862" s="1"/>
      <c r="L1862" s="1"/>
      <c r="M1862" s="1"/>
      <c r="N1862" s="1"/>
      <c r="O1862" s="1"/>
      <c r="P1862" s="1"/>
      <c r="Q1862" s="1"/>
      <c r="R1862" s="1"/>
      <c r="S1862" s="1"/>
    </row>
    <row r="1863" spans="1:19" x14ac:dyDescent="0.2">
      <c r="A1863" s="1"/>
      <c r="B1863" s="115">
        <v>4</v>
      </c>
      <c r="C1863" s="33" t="s">
        <v>471</v>
      </c>
      <c r="D1863" s="115">
        <v>3</v>
      </c>
      <c r="E1863" s="115">
        <v>1994</v>
      </c>
      <c r="F1863" s="115">
        <v>1</v>
      </c>
      <c r="G1863" s="115">
        <v>0</v>
      </c>
      <c r="H1863" s="115">
        <v>0</v>
      </c>
      <c r="I1863" s="116">
        <v>82398</v>
      </c>
      <c r="J1863" s="117"/>
      <c r="K1863" s="1"/>
      <c r="L1863" s="1"/>
      <c r="M1863" s="1"/>
      <c r="N1863" s="1"/>
      <c r="O1863" s="1"/>
      <c r="P1863" s="1"/>
      <c r="Q1863" s="1"/>
      <c r="R1863" s="1"/>
      <c r="S1863" s="1"/>
    </row>
    <row r="1864" spans="1:19" x14ac:dyDescent="0.2">
      <c r="A1864" s="1"/>
      <c r="B1864" s="115">
        <v>1</v>
      </c>
      <c r="C1864" s="33" t="s">
        <v>465</v>
      </c>
      <c r="D1864" s="115">
        <v>3</v>
      </c>
      <c r="E1864" s="115">
        <v>1994</v>
      </c>
      <c r="F1864" s="115">
        <v>1</v>
      </c>
      <c r="G1864" s="115">
        <v>0</v>
      </c>
      <c r="H1864" s="115">
        <v>0</v>
      </c>
      <c r="I1864" s="116">
        <v>86607</v>
      </c>
      <c r="J1864" s="117"/>
      <c r="K1864" s="1"/>
      <c r="L1864" s="1"/>
      <c r="M1864" s="1"/>
      <c r="N1864" s="1"/>
      <c r="O1864" s="1"/>
      <c r="P1864" s="1"/>
      <c r="Q1864" s="1"/>
      <c r="R1864" s="1"/>
      <c r="S1864" s="1"/>
    </row>
    <row r="1865" spans="1:19" x14ac:dyDescent="0.2">
      <c r="A1865" s="1"/>
      <c r="B1865" s="115">
        <v>3</v>
      </c>
      <c r="C1865" s="33" t="s">
        <v>463</v>
      </c>
      <c r="D1865" s="115">
        <v>3</v>
      </c>
      <c r="E1865" s="115">
        <v>1994</v>
      </c>
      <c r="F1865" s="115">
        <v>1</v>
      </c>
      <c r="G1865" s="115">
        <v>0</v>
      </c>
      <c r="H1865" s="115">
        <v>0</v>
      </c>
      <c r="I1865" s="116">
        <v>74242</v>
      </c>
      <c r="J1865" s="117"/>
      <c r="K1865" s="1"/>
      <c r="L1865" s="1"/>
      <c r="M1865" s="1"/>
      <c r="N1865" s="1"/>
      <c r="O1865" s="1"/>
      <c r="P1865" s="1"/>
      <c r="Q1865" s="1"/>
      <c r="R1865" s="1"/>
      <c r="S1865" s="1"/>
    </row>
    <row r="1866" spans="1:19" x14ac:dyDescent="0.2">
      <c r="A1866" s="1"/>
      <c r="B1866" s="115">
        <v>2</v>
      </c>
      <c r="C1866" s="33" t="s">
        <v>451</v>
      </c>
      <c r="D1866" s="115">
        <v>2</v>
      </c>
      <c r="E1866" s="115">
        <v>2010</v>
      </c>
      <c r="F1866" s="115">
        <v>1</v>
      </c>
      <c r="G1866" s="115">
        <v>0</v>
      </c>
      <c r="H1866" s="115">
        <v>0</v>
      </c>
      <c r="I1866" s="116">
        <v>216831</v>
      </c>
      <c r="J1866" s="117"/>
      <c r="K1866" s="1"/>
      <c r="L1866" s="1"/>
      <c r="M1866" s="1"/>
      <c r="N1866" s="1"/>
      <c r="O1866" s="1"/>
      <c r="P1866" s="1"/>
      <c r="Q1866" s="1"/>
      <c r="R1866" s="1"/>
      <c r="S1866" s="1"/>
    </row>
    <row r="1867" spans="1:19" x14ac:dyDescent="0.2">
      <c r="A1867" s="1"/>
      <c r="B1867" s="115">
        <v>4</v>
      </c>
      <c r="C1867" s="33" t="s">
        <v>449</v>
      </c>
      <c r="D1867" s="115">
        <v>3</v>
      </c>
      <c r="E1867" s="115">
        <v>2010</v>
      </c>
      <c r="F1867" s="115">
        <v>1</v>
      </c>
      <c r="G1867" s="115">
        <v>0</v>
      </c>
      <c r="H1867" s="115">
        <v>0</v>
      </c>
      <c r="I1867" s="116">
        <v>60884</v>
      </c>
      <c r="J1867" s="117"/>
      <c r="K1867" s="1"/>
      <c r="L1867" s="1"/>
      <c r="M1867" s="1"/>
      <c r="N1867" s="1"/>
      <c r="O1867" s="1"/>
      <c r="P1867" s="1"/>
      <c r="Q1867" s="1"/>
      <c r="R1867" s="1"/>
      <c r="S1867" s="1"/>
    </row>
    <row r="1868" spans="1:19" x14ac:dyDescent="0.2">
      <c r="A1868" s="1"/>
      <c r="B1868" s="115">
        <v>6</v>
      </c>
      <c r="C1868" s="33" t="s">
        <v>504</v>
      </c>
      <c r="D1868" s="115">
        <v>2</v>
      </c>
      <c r="E1868" s="115">
        <v>2013</v>
      </c>
      <c r="F1868" s="115">
        <v>1</v>
      </c>
      <c r="G1868" s="115">
        <v>0</v>
      </c>
      <c r="H1868" s="115">
        <v>0</v>
      </c>
      <c r="I1868" s="116">
        <v>69691</v>
      </c>
      <c r="J1868" s="117"/>
      <c r="K1868" s="1"/>
      <c r="L1868" s="1"/>
      <c r="M1868" s="1"/>
      <c r="N1868" s="1"/>
      <c r="O1868" s="1"/>
      <c r="P1868" s="1"/>
      <c r="Q1868" s="1"/>
      <c r="R1868" s="1"/>
      <c r="S1868" s="1"/>
    </row>
    <row r="1869" spans="1:19" x14ac:dyDescent="0.2">
      <c r="A1869" s="1"/>
      <c r="B1869" s="115">
        <v>3</v>
      </c>
      <c r="C1869" s="33" t="s">
        <v>457</v>
      </c>
      <c r="D1869" s="115">
        <v>2</v>
      </c>
      <c r="E1869" s="115">
        <v>2013</v>
      </c>
      <c r="F1869" s="115">
        <v>1</v>
      </c>
      <c r="G1869" s="115">
        <v>0</v>
      </c>
      <c r="H1869" s="115">
        <v>0</v>
      </c>
      <c r="I1869" s="116">
        <v>16097</v>
      </c>
      <c r="J1869" s="117"/>
      <c r="K1869" s="1"/>
      <c r="L1869" s="1"/>
      <c r="M1869" s="1"/>
      <c r="N1869" s="1"/>
      <c r="O1869" s="1"/>
      <c r="P1869" s="1"/>
      <c r="Q1869" s="1"/>
      <c r="R1869" s="1"/>
      <c r="S1869" s="1"/>
    </row>
    <row r="1870" spans="1:19" x14ac:dyDescent="0.2">
      <c r="A1870" s="1"/>
      <c r="B1870" s="115">
        <v>3</v>
      </c>
      <c r="C1870" s="33" t="s">
        <v>457</v>
      </c>
      <c r="D1870" s="115">
        <v>3</v>
      </c>
      <c r="E1870" s="115">
        <v>2013</v>
      </c>
      <c r="F1870" s="115">
        <v>1</v>
      </c>
      <c r="G1870" s="115">
        <v>0</v>
      </c>
      <c r="H1870" s="115">
        <v>0</v>
      </c>
      <c r="I1870" s="116">
        <v>29237</v>
      </c>
      <c r="J1870" s="117"/>
      <c r="K1870" s="1"/>
      <c r="L1870" s="1"/>
      <c r="M1870" s="1"/>
      <c r="N1870" s="1"/>
      <c r="O1870" s="1"/>
      <c r="P1870" s="1"/>
      <c r="Q1870" s="1"/>
      <c r="R1870" s="1"/>
      <c r="S1870" s="1"/>
    </row>
    <row r="1871" spans="1:19" x14ac:dyDescent="0.2">
      <c r="A1871" s="1"/>
      <c r="B1871" s="115">
        <v>2</v>
      </c>
      <c r="C1871" s="33" t="s">
        <v>504</v>
      </c>
      <c r="D1871" s="115">
        <v>4</v>
      </c>
      <c r="E1871" s="115">
        <v>2013</v>
      </c>
      <c r="F1871" s="115">
        <v>1</v>
      </c>
      <c r="G1871" s="115">
        <v>0</v>
      </c>
      <c r="H1871" s="115">
        <v>0</v>
      </c>
      <c r="I1871" s="116">
        <v>102797</v>
      </c>
      <c r="J1871" s="117"/>
      <c r="K1871" s="1"/>
      <c r="L1871" s="1"/>
      <c r="M1871" s="1"/>
      <c r="N1871" s="1"/>
      <c r="O1871" s="1"/>
      <c r="P1871" s="1"/>
      <c r="Q1871" s="1"/>
      <c r="R1871" s="1"/>
      <c r="S1871" s="1"/>
    </row>
    <row r="1872" spans="1:19" x14ac:dyDescent="0.2">
      <c r="A1872" s="1"/>
      <c r="B1872" s="115">
        <v>2</v>
      </c>
      <c r="C1872" s="33" t="s">
        <v>504</v>
      </c>
      <c r="D1872" s="115">
        <v>4</v>
      </c>
      <c r="E1872" s="115">
        <v>2013</v>
      </c>
      <c r="F1872" s="115">
        <v>1</v>
      </c>
      <c r="G1872" s="115">
        <v>0</v>
      </c>
      <c r="H1872" s="115">
        <v>0</v>
      </c>
      <c r="I1872" s="116">
        <v>16578</v>
      </c>
      <c r="J1872" s="117"/>
      <c r="K1872" s="1"/>
      <c r="L1872" s="1"/>
      <c r="M1872" s="1"/>
      <c r="N1872" s="1"/>
      <c r="O1872" s="1"/>
      <c r="P1872" s="1"/>
      <c r="Q1872" s="1"/>
      <c r="R1872" s="1"/>
      <c r="S1872" s="1"/>
    </row>
    <row r="1873" spans="1:19" x14ac:dyDescent="0.2">
      <c r="A1873" s="1"/>
      <c r="B1873" s="115">
        <v>2</v>
      </c>
      <c r="C1873" s="33" t="s">
        <v>461</v>
      </c>
      <c r="D1873" s="115">
        <v>1</v>
      </c>
      <c r="E1873" s="115">
        <v>2013</v>
      </c>
      <c r="F1873" s="115">
        <v>1</v>
      </c>
      <c r="G1873" s="115">
        <v>0</v>
      </c>
      <c r="H1873" s="115">
        <v>0</v>
      </c>
      <c r="I1873" s="116">
        <v>16923</v>
      </c>
      <c r="J1873" s="117"/>
      <c r="K1873" s="1"/>
      <c r="L1873" s="1"/>
      <c r="M1873" s="1"/>
      <c r="N1873" s="1"/>
      <c r="O1873" s="1"/>
      <c r="P1873" s="1"/>
      <c r="Q1873" s="1"/>
      <c r="R1873" s="1"/>
      <c r="S1873" s="1"/>
    </row>
    <row r="1874" spans="1:19" x14ac:dyDescent="0.2">
      <c r="A1874" s="1"/>
      <c r="B1874" s="115">
        <v>2</v>
      </c>
      <c r="C1874" s="33" t="s">
        <v>475</v>
      </c>
      <c r="D1874" s="115">
        <v>1</v>
      </c>
      <c r="E1874" s="115">
        <v>2013</v>
      </c>
      <c r="F1874" s="115">
        <v>1</v>
      </c>
      <c r="G1874" s="115">
        <v>0</v>
      </c>
      <c r="H1874" s="115">
        <v>0</v>
      </c>
      <c r="I1874" s="116">
        <v>177745305</v>
      </c>
      <c r="J1874" s="117"/>
      <c r="K1874" s="1"/>
      <c r="L1874" s="1"/>
      <c r="M1874" s="1"/>
      <c r="N1874" s="1"/>
      <c r="O1874" s="1"/>
      <c r="P1874" s="1"/>
      <c r="Q1874" s="1"/>
      <c r="R1874" s="1"/>
      <c r="S1874" s="1"/>
    </row>
    <row r="1875" spans="1:19" x14ac:dyDescent="0.2">
      <c r="A1875" s="1"/>
      <c r="B1875" s="115">
        <v>3</v>
      </c>
      <c r="C1875" s="33" t="s">
        <v>457</v>
      </c>
      <c r="D1875" s="115">
        <v>2</v>
      </c>
      <c r="E1875" s="115">
        <v>2013</v>
      </c>
      <c r="F1875" s="115">
        <v>3</v>
      </c>
      <c r="G1875" s="115">
        <v>0</v>
      </c>
      <c r="H1875" s="115">
        <v>0</v>
      </c>
      <c r="I1875" s="116">
        <v>44712</v>
      </c>
      <c r="J1875" s="117"/>
      <c r="K1875" s="1"/>
      <c r="L1875" s="1"/>
      <c r="M1875" s="1"/>
      <c r="N1875" s="1"/>
      <c r="O1875" s="1"/>
      <c r="P1875" s="1"/>
      <c r="Q1875" s="1"/>
      <c r="R1875" s="1"/>
      <c r="S1875" s="1"/>
    </row>
    <row r="1876" spans="1:19" x14ac:dyDescent="0.2">
      <c r="A1876" s="1"/>
      <c r="B1876" s="115">
        <v>4</v>
      </c>
      <c r="C1876" s="33" t="s">
        <v>457</v>
      </c>
      <c r="D1876" s="115">
        <v>2</v>
      </c>
      <c r="E1876" s="115">
        <v>2013</v>
      </c>
      <c r="F1876" s="115">
        <v>1</v>
      </c>
      <c r="G1876" s="115">
        <v>0</v>
      </c>
      <c r="H1876" s="115">
        <v>0</v>
      </c>
      <c r="I1876" s="116">
        <v>14791</v>
      </c>
      <c r="J1876" s="117"/>
      <c r="K1876" s="1"/>
      <c r="L1876" s="1"/>
      <c r="M1876" s="1"/>
      <c r="N1876" s="1"/>
      <c r="O1876" s="1"/>
      <c r="P1876" s="1"/>
      <c r="Q1876" s="1"/>
      <c r="R1876" s="1"/>
      <c r="S1876" s="1"/>
    </row>
    <row r="1877" spans="1:19" x14ac:dyDescent="0.2">
      <c r="A1877" s="1"/>
      <c r="B1877" s="115">
        <v>4</v>
      </c>
      <c r="C1877" s="33" t="s">
        <v>457</v>
      </c>
      <c r="D1877" s="115">
        <v>2</v>
      </c>
      <c r="E1877" s="115">
        <v>2013</v>
      </c>
      <c r="F1877" s="115">
        <v>1</v>
      </c>
      <c r="G1877" s="115">
        <v>0</v>
      </c>
      <c r="H1877" s="115">
        <v>0</v>
      </c>
      <c r="I1877" s="116">
        <v>33523</v>
      </c>
      <c r="J1877" s="117"/>
      <c r="K1877" s="1"/>
      <c r="L1877" s="1"/>
      <c r="M1877" s="1"/>
      <c r="N1877" s="1"/>
      <c r="O1877" s="1"/>
      <c r="P1877" s="1"/>
      <c r="Q1877" s="1"/>
      <c r="R1877" s="1"/>
      <c r="S1877" s="1"/>
    </row>
    <row r="1878" spans="1:19" x14ac:dyDescent="0.2">
      <c r="A1878" s="1"/>
      <c r="B1878" s="115">
        <v>3</v>
      </c>
      <c r="C1878" s="33" t="s">
        <v>504</v>
      </c>
      <c r="D1878" s="115">
        <v>2</v>
      </c>
      <c r="E1878" s="115">
        <v>2013</v>
      </c>
      <c r="F1878" s="115">
        <v>1</v>
      </c>
      <c r="G1878" s="115">
        <v>0</v>
      </c>
      <c r="H1878" s="115">
        <v>0</v>
      </c>
      <c r="I1878" s="116">
        <v>7750</v>
      </c>
      <c r="J1878" s="117"/>
      <c r="K1878" s="1"/>
      <c r="L1878" s="1"/>
      <c r="M1878" s="1"/>
      <c r="N1878" s="1"/>
      <c r="O1878" s="1"/>
      <c r="P1878" s="1"/>
      <c r="Q1878" s="1"/>
      <c r="R1878" s="1"/>
      <c r="S1878" s="1"/>
    </row>
    <row r="1879" spans="1:19" x14ac:dyDescent="0.2">
      <c r="A1879" s="1"/>
      <c r="B1879" s="115">
        <v>5</v>
      </c>
      <c r="C1879" s="33" t="s">
        <v>504</v>
      </c>
      <c r="D1879" s="115">
        <v>2</v>
      </c>
      <c r="E1879" s="115">
        <v>2013</v>
      </c>
      <c r="F1879" s="115">
        <v>1</v>
      </c>
      <c r="G1879" s="115">
        <v>0</v>
      </c>
      <c r="H1879" s="115">
        <v>0</v>
      </c>
      <c r="I1879" s="116">
        <v>57536</v>
      </c>
      <c r="J1879" s="117"/>
      <c r="K1879" s="1"/>
      <c r="L1879" s="1"/>
      <c r="M1879" s="1"/>
      <c r="N1879" s="1"/>
      <c r="O1879" s="1"/>
      <c r="P1879" s="1"/>
      <c r="Q1879" s="1"/>
      <c r="R1879" s="1"/>
      <c r="S1879" s="1"/>
    </row>
    <row r="1880" spans="1:19" x14ac:dyDescent="0.2">
      <c r="A1880" s="1"/>
      <c r="B1880" s="115">
        <v>4</v>
      </c>
      <c r="C1880" s="33" t="s">
        <v>504</v>
      </c>
      <c r="D1880" s="115">
        <v>2</v>
      </c>
      <c r="E1880" s="115">
        <v>2013</v>
      </c>
      <c r="F1880" s="115">
        <v>1</v>
      </c>
      <c r="G1880" s="115">
        <v>0</v>
      </c>
      <c r="H1880" s="115">
        <v>0</v>
      </c>
      <c r="I1880" s="116">
        <v>29766</v>
      </c>
      <c r="J1880" s="117"/>
      <c r="K1880" s="1"/>
      <c r="L1880" s="1"/>
      <c r="M1880" s="1"/>
      <c r="N1880" s="1"/>
      <c r="O1880" s="1"/>
      <c r="P1880" s="1"/>
      <c r="Q1880" s="1"/>
      <c r="R1880" s="1"/>
      <c r="S1880" s="1"/>
    </row>
    <row r="1881" spans="1:19" x14ac:dyDescent="0.2">
      <c r="A1881" s="1"/>
      <c r="B1881" s="115">
        <v>5</v>
      </c>
      <c r="C1881" s="33" t="s">
        <v>504</v>
      </c>
      <c r="D1881" s="115">
        <v>2</v>
      </c>
      <c r="E1881" s="115">
        <v>2013</v>
      </c>
      <c r="F1881" s="115">
        <v>1</v>
      </c>
      <c r="G1881" s="115">
        <v>0</v>
      </c>
      <c r="H1881" s="115">
        <v>0</v>
      </c>
      <c r="I1881" s="116">
        <v>98906</v>
      </c>
      <c r="J1881" s="117"/>
      <c r="K1881" s="1"/>
      <c r="L1881" s="1"/>
      <c r="M1881" s="1"/>
      <c r="N1881" s="1"/>
      <c r="O1881" s="1"/>
      <c r="P1881" s="1"/>
      <c r="Q1881" s="1"/>
      <c r="R1881" s="1"/>
      <c r="S1881" s="1"/>
    </row>
    <row r="1882" spans="1:19" x14ac:dyDescent="0.2">
      <c r="A1882" s="1"/>
      <c r="B1882" s="115">
        <v>6</v>
      </c>
      <c r="C1882" s="33" t="s">
        <v>504</v>
      </c>
      <c r="D1882" s="115">
        <v>2</v>
      </c>
      <c r="E1882" s="115">
        <v>2013</v>
      </c>
      <c r="F1882" s="115">
        <v>1</v>
      </c>
      <c r="G1882" s="115">
        <v>0</v>
      </c>
      <c r="H1882" s="115">
        <v>0</v>
      </c>
      <c r="I1882" s="116">
        <v>52069</v>
      </c>
      <c r="J1882" s="117"/>
      <c r="K1882" s="1"/>
      <c r="L1882" s="1"/>
      <c r="M1882" s="1"/>
      <c r="N1882" s="1"/>
      <c r="O1882" s="1"/>
      <c r="P1882" s="1"/>
      <c r="Q1882" s="1"/>
      <c r="R1882" s="1"/>
      <c r="S1882" s="1"/>
    </row>
    <row r="1883" spans="1:19" x14ac:dyDescent="0.2">
      <c r="A1883" s="1"/>
      <c r="B1883" s="115">
        <v>4</v>
      </c>
      <c r="C1883" s="33" t="s">
        <v>457</v>
      </c>
      <c r="D1883" s="115">
        <v>3</v>
      </c>
      <c r="E1883" s="115">
        <v>2013</v>
      </c>
      <c r="F1883" s="115">
        <v>1</v>
      </c>
      <c r="G1883" s="115">
        <v>0</v>
      </c>
      <c r="H1883" s="115">
        <v>0</v>
      </c>
      <c r="I1883" s="116">
        <v>138812</v>
      </c>
      <c r="J1883" s="117"/>
      <c r="K1883" s="1"/>
      <c r="L1883" s="1"/>
      <c r="M1883" s="1"/>
      <c r="N1883" s="1"/>
      <c r="O1883" s="1"/>
      <c r="P1883" s="1"/>
      <c r="Q1883" s="1"/>
      <c r="R1883" s="1"/>
      <c r="S1883" s="1"/>
    </row>
    <row r="1884" spans="1:19" x14ac:dyDescent="0.2">
      <c r="A1884" s="1"/>
      <c r="B1884" s="115">
        <v>4</v>
      </c>
      <c r="C1884" s="33" t="s">
        <v>471</v>
      </c>
      <c r="D1884" s="115">
        <v>2</v>
      </c>
      <c r="E1884" s="115">
        <v>2013</v>
      </c>
      <c r="F1884" s="115">
        <v>1</v>
      </c>
      <c r="G1884" s="115">
        <v>0</v>
      </c>
      <c r="H1884" s="115">
        <v>0</v>
      </c>
      <c r="I1884" s="116">
        <v>4881972</v>
      </c>
      <c r="J1884" s="117"/>
      <c r="K1884" s="1"/>
      <c r="L1884" s="1"/>
      <c r="M1884" s="1"/>
      <c r="N1884" s="1"/>
      <c r="O1884" s="1"/>
      <c r="P1884" s="1"/>
      <c r="Q1884" s="1"/>
      <c r="R1884" s="1"/>
      <c r="S1884" s="1"/>
    </row>
    <row r="1885" spans="1:19" x14ac:dyDescent="0.2">
      <c r="A1885" s="1"/>
      <c r="B1885" s="115">
        <v>3</v>
      </c>
      <c r="C1885" s="33" t="s">
        <v>463</v>
      </c>
      <c r="D1885" s="115">
        <v>3</v>
      </c>
      <c r="E1885" s="115">
        <v>2013</v>
      </c>
      <c r="F1885" s="115">
        <v>1</v>
      </c>
      <c r="G1885" s="115">
        <v>0</v>
      </c>
      <c r="H1885" s="115">
        <v>0</v>
      </c>
      <c r="I1885" s="116">
        <v>33644</v>
      </c>
      <c r="J1885" s="117"/>
      <c r="K1885" s="1"/>
      <c r="L1885" s="1"/>
      <c r="M1885" s="1"/>
      <c r="N1885" s="1"/>
      <c r="O1885" s="1"/>
      <c r="P1885" s="1"/>
      <c r="Q1885" s="1"/>
      <c r="R1885" s="1"/>
      <c r="S1885" s="1"/>
    </row>
    <row r="1886" spans="1:19" x14ac:dyDescent="0.2">
      <c r="A1886" s="1"/>
      <c r="B1886" s="115">
        <v>3</v>
      </c>
      <c r="C1886" s="33" t="s">
        <v>504</v>
      </c>
      <c r="D1886" s="115">
        <v>3</v>
      </c>
      <c r="E1886" s="115">
        <v>2013</v>
      </c>
      <c r="F1886" s="115">
        <v>1</v>
      </c>
      <c r="G1886" s="115">
        <v>0</v>
      </c>
      <c r="H1886" s="115">
        <v>0</v>
      </c>
      <c r="I1886" s="116">
        <v>13384699</v>
      </c>
      <c r="J1886" s="117"/>
      <c r="K1886" s="1"/>
      <c r="L1886" s="1"/>
      <c r="M1886" s="1"/>
      <c r="N1886" s="1"/>
      <c r="O1886" s="1"/>
      <c r="P1886" s="1"/>
      <c r="Q1886" s="1"/>
      <c r="R1886" s="1"/>
      <c r="S1886" s="1"/>
    </row>
    <row r="1887" spans="1:19" x14ac:dyDescent="0.2">
      <c r="A1887" s="1"/>
      <c r="B1887" s="115">
        <v>2</v>
      </c>
      <c r="C1887" s="33" t="s">
        <v>471</v>
      </c>
      <c r="D1887" s="115">
        <v>2</v>
      </c>
      <c r="E1887" s="115">
        <v>2013</v>
      </c>
      <c r="F1887" s="115">
        <v>1</v>
      </c>
      <c r="G1887" s="115">
        <v>0</v>
      </c>
      <c r="H1887" s="115">
        <v>0</v>
      </c>
      <c r="I1887" s="116">
        <v>224773</v>
      </c>
      <c r="J1887" s="117"/>
      <c r="K1887" s="1"/>
      <c r="L1887" s="1"/>
      <c r="M1887" s="1"/>
      <c r="N1887" s="1"/>
      <c r="O1887" s="1"/>
      <c r="P1887" s="1"/>
      <c r="Q1887" s="1"/>
      <c r="R1887" s="1"/>
      <c r="S1887" s="1"/>
    </row>
    <row r="1888" spans="1:19" x14ac:dyDescent="0.2">
      <c r="A1888" s="1"/>
      <c r="B1888" s="115">
        <v>2</v>
      </c>
      <c r="C1888" s="33" t="s">
        <v>471</v>
      </c>
      <c r="D1888" s="115">
        <v>2</v>
      </c>
      <c r="E1888" s="115">
        <v>2013</v>
      </c>
      <c r="F1888" s="115">
        <v>1</v>
      </c>
      <c r="G1888" s="115">
        <v>0</v>
      </c>
      <c r="H1888" s="115">
        <v>0</v>
      </c>
      <c r="I1888" s="116">
        <v>581895</v>
      </c>
      <c r="J1888" s="117"/>
      <c r="K1888" s="1"/>
      <c r="L1888" s="1"/>
      <c r="M1888" s="1"/>
      <c r="N1888" s="1"/>
      <c r="O1888" s="1"/>
      <c r="P1888" s="1"/>
      <c r="Q1888" s="1"/>
      <c r="R1888" s="1"/>
      <c r="S1888" s="1"/>
    </row>
    <row r="1889" spans="1:19" x14ac:dyDescent="0.2">
      <c r="A1889" s="1"/>
      <c r="B1889" s="115">
        <v>1</v>
      </c>
      <c r="C1889" s="33" t="s">
        <v>457</v>
      </c>
      <c r="D1889" s="115">
        <v>2</v>
      </c>
      <c r="E1889" s="115">
        <v>2013</v>
      </c>
      <c r="F1889" s="115">
        <v>1</v>
      </c>
      <c r="G1889" s="115">
        <v>0</v>
      </c>
      <c r="H1889" s="115">
        <v>0</v>
      </c>
      <c r="I1889" s="116">
        <v>429192</v>
      </c>
      <c r="J1889" s="117"/>
      <c r="K1889" s="1"/>
      <c r="L1889" s="1"/>
      <c r="M1889" s="1"/>
      <c r="N1889" s="1"/>
      <c r="O1889" s="1"/>
      <c r="P1889" s="1"/>
      <c r="Q1889" s="1"/>
      <c r="R1889" s="1"/>
      <c r="S1889" s="1"/>
    </row>
    <row r="1890" spans="1:19" x14ac:dyDescent="0.2">
      <c r="A1890" s="1"/>
      <c r="B1890" s="115">
        <v>2</v>
      </c>
      <c r="C1890" s="33" t="s">
        <v>504</v>
      </c>
      <c r="D1890" s="115">
        <v>3</v>
      </c>
      <c r="E1890" s="115">
        <v>2013</v>
      </c>
      <c r="F1890" s="115">
        <v>1</v>
      </c>
      <c r="G1890" s="115">
        <v>0</v>
      </c>
      <c r="H1890" s="115">
        <v>0</v>
      </c>
      <c r="I1890" s="116">
        <v>29037</v>
      </c>
      <c r="J1890" s="117"/>
      <c r="K1890" s="1"/>
      <c r="L1890" s="1"/>
      <c r="M1890" s="1"/>
      <c r="N1890" s="1"/>
      <c r="O1890" s="1"/>
      <c r="P1890" s="1"/>
      <c r="Q1890" s="1"/>
      <c r="R1890" s="1"/>
      <c r="S1890" s="1"/>
    </row>
    <row r="1891" spans="1:19" x14ac:dyDescent="0.2">
      <c r="A1891" s="1"/>
      <c r="B1891" s="115">
        <v>2</v>
      </c>
      <c r="C1891" s="33" t="s">
        <v>504</v>
      </c>
      <c r="D1891" s="115">
        <v>3</v>
      </c>
      <c r="E1891" s="115">
        <v>2013</v>
      </c>
      <c r="F1891" s="115">
        <v>1</v>
      </c>
      <c r="G1891" s="115">
        <v>0</v>
      </c>
      <c r="H1891" s="115">
        <v>0</v>
      </c>
      <c r="I1891" s="116">
        <v>14472</v>
      </c>
      <c r="J1891" s="117"/>
      <c r="K1891" s="1"/>
      <c r="L1891" s="1"/>
      <c r="M1891" s="1"/>
      <c r="N1891" s="1"/>
      <c r="O1891" s="1"/>
      <c r="P1891" s="1"/>
      <c r="Q1891" s="1"/>
      <c r="R1891" s="1"/>
      <c r="S1891" s="1"/>
    </row>
    <row r="1892" spans="1:19" x14ac:dyDescent="0.2">
      <c r="A1892" s="1"/>
      <c r="B1892" s="115">
        <v>2</v>
      </c>
      <c r="C1892" s="33" t="s">
        <v>504</v>
      </c>
      <c r="D1892" s="115">
        <v>3</v>
      </c>
      <c r="E1892" s="115">
        <v>2013</v>
      </c>
      <c r="F1892" s="115">
        <v>1</v>
      </c>
      <c r="G1892" s="115">
        <v>0</v>
      </c>
      <c r="H1892" s="115">
        <v>0</v>
      </c>
      <c r="I1892" s="116">
        <v>36675</v>
      </c>
      <c r="J1892" s="117"/>
      <c r="K1892" s="1"/>
      <c r="L1892" s="1"/>
      <c r="M1892" s="1"/>
      <c r="N1892" s="1"/>
      <c r="O1892" s="1"/>
      <c r="P1892" s="1"/>
      <c r="Q1892" s="1"/>
      <c r="R1892" s="1"/>
      <c r="S1892" s="1"/>
    </row>
    <row r="1893" spans="1:19" x14ac:dyDescent="0.2">
      <c r="A1893" s="1"/>
      <c r="B1893" s="115">
        <v>2</v>
      </c>
      <c r="C1893" s="33" t="s">
        <v>490</v>
      </c>
      <c r="D1893" s="115">
        <v>3</v>
      </c>
      <c r="E1893" s="115">
        <v>2013</v>
      </c>
      <c r="F1893" s="115">
        <v>1</v>
      </c>
      <c r="G1893" s="115">
        <v>12</v>
      </c>
      <c r="H1893" s="115">
        <v>0</v>
      </c>
      <c r="I1893" s="116">
        <v>0</v>
      </c>
      <c r="J1893" s="117"/>
      <c r="K1893" s="1"/>
      <c r="L1893" s="1"/>
      <c r="M1893" s="1"/>
      <c r="N1893" s="1"/>
      <c r="O1893" s="1"/>
      <c r="P1893" s="1"/>
      <c r="Q1893" s="1"/>
      <c r="R1893" s="1"/>
      <c r="S1893" s="1"/>
    </row>
    <row r="1894" spans="1:19" x14ac:dyDescent="0.2">
      <c r="A1894" s="1"/>
      <c r="B1894" s="115">
        <v>2</v>
      </c>
      <c r="C1894" s="33" t="s">
        <v>490</v>
      </c>
      <c r="D1894" s="115">
        <v>3</v>
      </c>
      <c r="E1894" s="115">
        <v>2013</v>
      </c>
      <c r="F1894" s="115">
        <v>1</v>
      </c>
      <c r="G1894" s="115">
        <v>22</v>
      </c>
      <c r="H1894" s="115">
        <v>0</v>
      </c>
      <c r="I1894" s="116">
        <v>0</v>
      </c>
      <c r="J1894" s="117"/>
      <c r="K1894" s="1"/>
      <c r="L1894" s="1"/>
      <c r="M1894" s="1"/>
      <c r="N1894" s="1"/>
      <c r="O1894" s="1"/>
      <c r="P1894" s="1"/>
      <c r="Q1894" s="1"/>
      <c r="R1894" s="1"/>
      <c r="S1894" s="1"/>
    </row>
    <row r="1895" spans="1:19" x14ac:dyDescent="0.2">
      <c r="A1895" s="1"/>
      <c r="B1895" s="115">
        <v>1</v>
      </c>
      <c r="C1895" s="33" t="s">
        <v>447</v>
      </c>
      <c r="D1895" s="115">
        <v>1</v>
      </c>
      <c r="E1895" s="115">
        <v>1996</v>
      </c>
      <c r="F1895" s="115">
        <v>1</v>
      </c>
      <c r="G1895" s="115">
        <v>0</v>
      </c>
      <c r="H1895" s="115">
        <v>0</v>
      </c>
      <c r="I1895" s="116">
        <v>122945</v>
      </c>
      <c r="J1895" s="117"/>
      <c r="K1895" s="1"/>
      <c r="L1895" s="1"/>
      <c r="M1895" s="1"/>
      <c r="N1895" s="1"/>
      <c r="O1895" s="1"/>
      <c r="P1895" s="1"/>
      <c r="Q1895" s="1"/>
      <c r="R1895" s="1"/>
      <c r="S1895" s="1"/>
    </row>
    <row r="1896" spans="1:19" x14ac:dyDescent="0.2">
      <c r="A1896" s="1"/>
      <c r="B1896" s="115">
        <v>1</v>
      </c>
      <c r="C1896" s="33" t="s">
        <v>447</v>
      </c>
      <c r="D1896" s="115">
        <v>1</v>
      </c>
      <c r="E1896" s="115">
        <v>1996</v>
      </c>
      <c r="F1896" s="115">
        <v>1</v>
      </c>
      <c r="G1896" s="115">
        <v>0</v>
      </c>
      <c r="H1896" s="115">
        <v>0</v>
      </c>
      <c r="I1896" s="116">
        <v>106675</v>
      </c>
      <c r="J1896" s="117"/>
      <c r="K1896" s="1"/>
      <c r="L1896" s="1"/>
      <c r="M1896" s="1"/>
      <c r="N1896" s="1"/>
      <c r="O1896" s="1"/>
      <c r="P1896" s="1"/>
      <c r="Q1896" s="1"/>
      <c r="R1896" s="1"/>
      <c r="S1896" s="1"/>
    </row>
    <row r="1897" spans="1:19" x14ac:dyDescent="0.2">
      <c r="A1897" s="1"/>
      <c r="B1897" s="115">
        <v>1</v>
      </c>
      <c r="C1897" s="33" t="s">
        <v>461</v>
      </c>
      <c r="D1897" s="115">
        <v>1</v>
      </c>
      <c r="E1897" s="115">
        <v>1996</v>
      </c>
      <c r="F1897" s="115">
        <v>1</v>
      </c>
      <c r="G1897" s="115">
        <v>0</v>
      </c>
      <c r="H1897" s="115">
        <v>0</v>
      </c>
      <c r="I1897" s="116">
        <v>26124</v>
      </c>
      <c r="J1897" s="117"/>
      <c r="K1897" s="1"/>
      <c r="L1897" s="1"/>
      <c r="M1897" s="1"/>
      <c r="N1897" s="1"/>
      <c r="O1897" s="1"/>
      <c r="P1897" s="1"/>
      <c r="Q1897" s="1"/>
      <c r="R1897" s="1"/>
      <c r="S1897" s="1"/>
    </row>
    <row r="1898" spans="1:19" x14ac:dyDescent="0.2">
      <c r="A1898" s="1"/>
      <c r="B1898" s="115">
        <v>1</v>
      </c>
      <c r="C1898" s="33" t="s">
        <v>455</v>
      </c>
      <c r="D1898" s="115">
        <v>2</v>
      </c>
      <c r="E1898" s="115">
        <v>1993</v>
      </c>
      <c r="F1898" s="115">
        <v>1</v>
      </c>
      <c r="G1898" s="115">
        <v>0</v>
      </c>
      <c r="H1898" s="115">
        <v>0</v>
      </c>
      <c r="I1898" s="116">
        <v>7699</v>
      </c>
      <c r="J1898" s="117"/>
      <c r="K1898" s="1"/>
      <c r="L1898" s="1"/>
      <c r="M1898" s="1"/>
      <c r="N1898" s="1"/>
      <c r="O1898" s="1"/>
      <c r="P1898" s="1"/>
      <c r="Q1898" s="1"/>
      <c r="R1898" s="1"/>
      <c r="S1898" s="1"/>
    </row>
    <row r="1899" spans="1:19" x14ac:dyDescent="0.2">
      <c r="A1899" s="1"/>
      <c r="B1899" s="115">
        <v>1</v>
      </c>
      <c r="C1899" s="33" t="s">
        <v>451</v>
      </c>
      <c r="D1899" s="115">
        <v>3</v>
      </c>
      <c r="E1899" s="115">
        <v>1994</v>
      </c>
      <c r="F1899" s="115">
        <v>1</v>
      </c>
      <c r="G1899" s="115">
        <v>0</v>
      </c>
      <c r="H1899" s="115">
        <v>11</v>
      </c>
      <c r="I1899" s="116">
        <v>0</v>
      </c>
      <c r="J1899" s="117"/>
      <c r="K1899" s="1"/>
      <c r="L1899" s="1"/>
      <c r="M1899" s="1"/>
      <c r="N1899" s="1"/>
      <c r="O1899" s="1"/>
      <c r="P1899" s="1"/>
      <c r="Q1899" s="1"/>
      <c r="R1899" s="1"/>
      <c r="S1899" s="1"/>
    </row>
    <row r="1900" spans="1:19" x14ac:dyDescent="0.2">
      <c r="A1900" s="1"/>
      <c r="B1900" s="115">
        <v>3</v>
      </c>
      <c r="C1900" s="33" t="s">
        <v>451</v>
      </c>
      <c r="D1900" s="115">
        <v>3</v>
      </c>
      <c r="E1900" s="115">
        <v>1994</v>
      </c>
      <c r="F1900" s="115">
        <v>1</v>
      </c>
      <c r="G1900" s="115">
        <v>0</v>
      </c>
      <c r="H1900" s="115">
        <v>0</v>
      </c>
      <c r="I1900" s="116">
        <v>75035</v>
      </c>
      <c r="J1900" s="117"/>
      <c r="K1900" s="1"/>
      <c r="L1900" s="1"/>
      <c r="M1900" s="1"/>
      <c r="N1900" s="1"/>
      <c r="O1900" s="1"/>
      <c r="P1900" s="1"/>
      <c r="Q1900" s="1"/>
      <c r="R1900" s="1"/>
      <c r="S1900" s="1"/>
    </row>
    <row r="1901" spans="1:19" x14ac:dyDescent="0.2">
      <c r="A1901" s="1"/>
      <c r="B1901" s="115">
        <v>1</v>
      </c>
      <c r="C1901" s="33" t="s">
        <v>499</v>
      </c>
      <c r="D1901" s="115">
        <v>3</v>
      </c>
      <c r="E1901" s="115">
        <v>1994</v>
      </c>
      <c r="F1901" s="115">
        <v>1</v>
      </c>
      <c r="G1901" s="115">
        <v>0</v>
      </c>
      <c r="H1901" s="115">
        <v>12</v>
      </c>
      <c r="I1901" s="116">
        <v>0</v>
      </c>
      <c r="J1901" s="117"/>
      <c r="K1901" s="1"/>
      <c r="L1901" s="1"/>
      <c r="M1901" s="1"/>
      <c r="N1901" s="1"/>
      <c r="O1901" s="1"/>
      <c r="P1901" s="1"/>
      <c r="Q1901" s="1"/>
      <c r="R1901" s="1"/>
      <c r="S1901" s="1"/>
    </row>
    <row r="1902" spans="1:19" x14ac:dyDescent="0.2">
      <c r="A1902" s="1"/>
      <c r="B1902" s="115">
        <v>5</v>
      </c>
      <c r="C1902" s="33" t="s">
        <v>457</v>
      </c>
      <c r="D1902" s="115">
        <v>3</v>
      </c>
      <c r="E1902" s="115">
        <v>1994</v>
      </c>
      <c r="F1902" s="115">
        <v>1</v>
      </c>
      <c r="G1902" s="115">
        <v>0</v>
      </c>
      <c r="H1902" s="115">
        <v>0</v>
      </c>
      <c r="I1902" s="116">
        <v>72300</v>
      </c>
      <c r="J1902" s="117"/>
      <c r="K1902" s="1"/>
      <c r="L1902" s="1"/>
      <c r="M1902" s="1"/>
      <c r="N1902" s="1"/>
      <c r="O1902" s="1"/>
      <c r="P1902" s="1"/>
      <c r="Q1902" s="1"/>
      <c r="R1902" s="1"/>
      <c r="S1902" s="1"/>
    </row>
    <row r="1903" spans="1:19" x14ac:dyDescent="0.2">
      <c r="A1903" s="1"/>
      <c r="B1903" s="115">
        <v>1</v>
      </c>
      <c r="C1903" s="33" t="s">
        <v>457</v>
      </c>
      <c r="D1903" s="115">
        <v>3</v>
      </c>
      <c r="E1903" s="115">
        <v>1994</v>
      </c>
      <c r="F1903" s="115">
        <v>1</v>
      </c>
      <c r="G1903" s="115">
        <v>0</v>
      </c>
      <c r="H1903" s="115">
        <v>0</v>
      </c>
      <c r="I1903" s="116">
        <v>81122</v>
      </c>
      <c r="J1903" s="117"/>
      <c r="K1903" s="1"/>
      <c r="L1903" s="1"/>
      <c r="M1903" s="1"/>
      <c r="N1903" s="1"/>
      <c r="O1903" s="1"/>
      <c r="P1903" s="1"/>
      <c r="Q1903" s="1"/>
      <c r="R1903" s="1"/>
      <c r="S1903" s="1"/>
    </row>
    <row r="1904" spans="1:19" x14ac:dyDescent="0.2">
      <c r="A1904" s="1"/>
      <c r="B1904" s="115">
        <v>1</v>
      </c>
      <c r="C1904" s="33" t="s">
        <v>447</v>
      </c>
      <c r="D1904" s="115">
        <v>1</v>
      </c>
      <c r="E1904" s="115">
        <v>1994</v>
      </c>
      <c r="F1904" s="115">
        <v>1</v>
      </c>
      <c r="G1904" s="115">
        <v>0</v>
      </c>
      <c r="H1904" s="115">
        <v>0</v>
      </c>
      <c r="I1904" s="116">
        <v>410189</v>
      </c>
      <c r="J1904" s="117"/>
      <c r="K1904" s="1"/>
      <c r="L1904" s="1"/>
      <c r="M1904" s="1"/>
      <c r="N1904" s="1"/>
      <c r="O1904" s="1"/>
      <c r="P1904" s="1"/>
      <c r="Q1904" s="1"/>
      <c r="R1904" s="1"/>
      <c r="S1904" s="1"/>
    </row>
    <row r="1905" spans="1:19" x14ac:dyDescent="0.2">
      <c r="A1905" s="1"/>
      <c r="B1905" s="115">
        <v>2</v>
      </c>
      <c r="C1905" s="33" t="s">
        <v>462</v>
      </c>
      <c r="D1905" s="115">
        <v>4</v>
      </c>
      <c r="E1905" s="115">
        <v>1985</v>
      </c>
      <c r="F1905" s="115">
        <v>1</v>
      </c>
      <c r="G1905" s="115">
        <v>0</v>
      </c>
      <c r="H1905" s="115">
        <v>0</v>
      </c>
      <c r="I1905" s="116">
        <v>72094</v>
      </c>
      <c r="J1905" s="117"/>
      <c r="K1905" s="1"/>
      <c r="L1905" s="1"/>
      <c r="M1905" s="1"/>
      <c r="N1905" s="1"/>
      <c r="O1905" s="1"/>
      <c r="P1905" s="1"/>
      <c r="Q1905" s="1"/>
      <c r="R1905" s="1"/>
      <c r="S1905" s="1"/>
    </row>
    <row r="1906" spans="1:19" x14ac:dyDescent="0.2">
      <c r="A1906" s="1"/>
      <c r="B1906" s="115">
        <v>6</v>
      </c>
      <c r="C1906" s="33" t="s">
        <v>447</v>
      </c>
      <c r="D1906" s="115">
        <v>4</v>
      </c>
      <c r="E1906" s="115">
        <v>1985</v>
      </c>
      <c r="F1906" s="115">
        <v>1</v>
      </c>
      <c r="G1906" s="115">
        <v>0</v>
      </c>
      <c r="H1906" s="115">
        <v>0</v>
      </c>
      <c r="I1906" s="116">
        <v>1620</v>
      </c>
      <c r="J1906" s="117"/>
      <c r="K1906" s="1"/>
      <c r="L1906" s="1"/>
      <c r="M1906" s="1"/>
      <c r="N1906" s="1"/>
      <c r="O1906" s="1"/>
      <c r="P1906" s="1"/>
      <c r="Q1906" s="1"/>
      <c r="R1906" s="1"/>
      <c r="S1906" s="1"/>
    </row>
    <row r="1907" spans="1:19" x14ac:dyDescent="0.2">
      <c r="A1907" s="1"/>
      <c r="B1907" s="115">
        <v>1</v>
      </c>
      <c r="C1907" s="33" t="s">
        <v>447</v>
      </c>
      <c r="D1907" s="115">
        <v>4</v>
      </c>
      <c r="E1907" s="115">
        <v>1985</v>
      </c>
      <c r="F1907" s="115">
        <v>1</v>
      </c>
      <c r="G1907" s="115">
        <v>0</v>
      </c>
      <c r="H1907" s="115">
        <v>0</v>
      </c>
      <c r="I1907" s="116">
        <v>1764</v>
      </c>
      <c r="J1907" s="117"/>
      <c r="K1907" s="1"/>
      <c r="L1907" s="1"/>
      <c r="M1907" s="1"/>
      <c r="N1907" s="1"/>
      <c r="O1907" s="1"/>
      <c r="P1907" s="1"/>
      <c r="Q1907" s="1"/>
      <c r="R1907" s="1"/>
      <c r="S1907" s="1"/>
    </row>
    <row r="1908" spans="1:19" x14ac:dyDescent="0.2">
      <c r="A1908" s="1"/>
      <c r="B1908" s="115">
        <v>2</v>
      </c>
      <c r="C1908" s="33" t="s">
        <v>447</v>
      </c>
      <c r="D1908" s="115">
        <v>4</v>
      </c>
      <c r="E1908" s="115">
        <v>1985</v>
      </c>
      <c r="F1908" s="115">
        <v>1</v>
      </c>
      <c r="G1908" s="115">
        <v>0</v>
      </c>
      <c r="H1908" s="115">
        <v>0</v>
      </c>
      <c r="I1908" s="116">
        <v>1806</v>
      </c>
      <c r="J1908" s="117"/>
      <c r="K1908" s="1"/>
      <c r="L1908" s="1"/>
      <c r="M1908" s="1"/>
      <c r="N1908" s="1"/>
      <c r="O1908" s="1"/>
      <c r="P1908" s="1"/>
      <c r="Q1908" s="1"/>
      <c r="R1908" s="1"/>
      <c r="S1908" s="1"/>
    </row>
    <row r="1909" spans="1:19" x14ac:dyDescent="0.2">
      <c r="A1909" s="1"/>
      <c r="B1909" s="115">
        <v>4</v>
      </c>
      <c r="C1909" s="33" t="s">
        <v>447</v>
      </c>
      <c r="D1909" s="115">
        <v>4</v>
      </c>
      <c r="E1909" s="115">
        <v>1985</v>
      </c>
      <c r="F1909" s="115">
        <v>1</v>
      </c>
      <c r="G1909" s="115">
        <v>0</v>
      </c>
      <c r="H1909" s="115">
        <v>0</v>
      </c>
      <c r="I1909" s="116">
        <v>1783</v>
      </c>
      <c r="J1909" s="117"/>
      <c r="K1909" s="1"/>
      <c r="L1909" s="1"/>
      <c r="M1909" s="1"/>
      <c r="N1909" s="1"/>
      <c r="O1909" s="1"/>
      <c r="P1909" s="1"/>
      <c r="Q1909" s="1"/>
      <c r="R1909" s="1"/>
      <c r="S1909" s="1"/>
    </row>
    <row r="1910" spans="1:19" x14ac:dyDescent="0.2">
      <c r="A1910" s="1"/>
      <c r="B1910" s="115">
        <v>3</v>
      </c>
      <c r="C1910" s="33" t="s">
        <v>447</v>
      </c>
      <c r="D1910" s="115">
        <v>4</v>
      </c>
      <c r="E1910" s="115">
        <v>1985</v>
      </c>
      <c r="F1910" s="115">
        <v>1</v>
      </c>
      <c r="G1910" s="115">
        <v>0</v>
      </c>
      <c r="H1910" s="115">
        <v>0</v>
      </c>
      <c r="I1910" s="116">
        <v>1869</v>
      </c>
      <c r="J1910" s="117"/>
      <c r="K1910" s="1"/>
      <c r="L1910" s="1"/>
      <c r="M1910" s="1"/>
      <c r="N1910" s="1"/>
      <c r="O1910" s="1"/>
      <c r="P1910" s="1"/>
      <c r="Q1910" s="1"/>
      <c r="R1910" s="1"/>
      <c r="S1910" s="1"/>
    </row>
    <row r="1911" spans="1:19" x14ac:dyDescent="0.2">
      <c r="A1911" s="1"/>
      <c r="B1911" s="115">
        <v>5</v>
      </c>
      <c r="C1911" s="33" t="s">
        <v>447</v>
      </c>
      <c r="D1911" s="115">
        <v>4</v>
      </c>
      <c r="E1911" s="115">
        <v>1985</v>
      </c>
      <c r="F1911" s="115">
        <v>1</v>
      </c>
      <c r="G1911" s="115">
        <v>0</v>
      </c>
      <c r="H1911" s="115">
        <v>0</v>
      </c>
      <c r="I1911" s="116">
        <v>1649</v>
      </c>
      <c r="J1911" s="117"/>
      <c r="K1911" s="1"/>
      <c r="L1911" s="1"/>
      <c r="M1911" s="1"/>
      <c r="N1911" s="1"/>
      <c r="O1911" s="1"/>
      <c r="P1911" s="1"/>
      <c r="Q1911" s="1"/>
      <c r="R1911" s="1"/>
      <c r="S1911" s="1"/>
    </row>
    <row r="1912" spans="1:19" x14ac:dyDescent="0.2">
      <c r="A1912" s="1"/>
      <c r="B1912" s="115">
        <v>1</v>
      </c>
      <c r="C1912" s="33" t="s">
        <v>447</v>
      </c>
      <c r="D1912" s="115">
        <v>1</v>
      </c>
      <c r="E1912" s="115">
        <v>1996</v>
      </c>
      <c r="F1912" s="115">
        <v>1</v>
      </c>
      <c r="G1912" s="115">
        <v>0</v>
      </c>
      <c r="H1912" s="115">
        <v>0</v>
      </c>
      <c r="I1912" s="116">
        <v>0</v>
      </c>
      <c r="J1912" s="117"/>
      <c r="K1912" s="1"/>
      <c r="L1912" s="1"/>
      <c r="M1912" s="1"/>
      <c r="N1912" s="1"/>
      <c r="O1912" s="1"/>
      <c r="P1912" s="1"/>
      <c r="Q1912" s="1"/>
      <c r="R1912" s="1"/>
      <c r="S1912" s="1"/>
    </row>
    <row r="1913" spans="1:19" x14ac:dyDescent="0.2">
      <c r="A1913" s="1"/>
      <c r="B1913" s="115">
        <v>1</v>
      </c>
      <c r="C1913" s="33" t="s">
        <v>447</v>
      </c>
      <c r="D1913" s="115">
        <v>4</v>
      </c>
      <c r="E1913" s="115">
        <v>1992</v>
      </c>
      <c r="F1913" s="115">
        <v>1</v>
      </c>
      <c r="G1913" s="115">
        <v>0</v>
      </c>
      <c r="H1913" s="115">
        <v>0</v>
      </c>
      <c r="I1913" s="116">
        <v>98566</v>
      </c>
      <c r="J1913" s="117"/>
      <c r="K1913" s="1"/>
      <c r="L1913" s="1"/>
      <c r="M1913" s="1"/>
      <c r="N1913" s="1"/>
      <c r="O1913" s="1"/>
      <c r="P1913" s="1"/>
      <c r="Q1913" s="1"/>
      <c r="R1913" s="1"/>
      <c r="S1913" s="1"/>
    </row>
    <row r="1914" spans="1:19" x14ac:dyDescent="0.2">
      <c r="A1914" s="1"/>
      <c r="B1914" s="115">
        <v>6</v>
      </c>
      <c r="C1914" s="33" t="s">
        <v>447</v>
      </c>
      <c r="D1914" s="115">
        <v>4</v>
      </c>
      <c r="E1914" s="115">
        <v>1992</v>
      </c>
      <c r="F1914" s="115">
        <v>2</v>
      </c>
      <c r="G1914" s="115">
        <v>0</v>
      </c>
      <c r="H1914" s="115">
        <v>0</v>
      </c>
      <c r="I1914" s="116">
        <v>279020</v>
      </c>
      <c r="J1914" s="117"/>
      <c r="K1914" s="1"/>
      <c r="L1914" s="1"/>
      <c r="M1914" s="1"/>
      <c r="N1914" s="1"/>
      <c r="O1914" s="1"/>
      <c r="P1914" s="1"/>
      <c r="Q1914" s="1"/>
      <c r="R1914" s="1"/>
      <c r="S1914" s="1"/>
    </row>
    <row r="1915" spans="1:19" x14ac:dyDescent="0.2">
      <c r="A1915" s="1"/>
      <c r="B1915" s="115">
        <v>1</v>
      </c>
      <c r="C1915" s="33" t="s">
        <v>447</v>
      </c>
      <c r="D1915" s="115">
        <v>4</v>
      </c>
      <c r="E1915" s="115">
        <v>1992</v>
      </c>
      <c r="F1915" s="115">
        <v>2</v>
      </c>
      <c r="G1915" s="115">
        <v>0</v>
      </c>
      <c r="H1915" s="115">
        <v>0</v>
      </c>
      <c r="I1915" s="116">
        <v>271547</v>
      </c>
      <c r="J1915" s="117"/>
      <c r="K1915" s="1"/>
      <c r="L1915" s="1"/>
      <c r="M1915" s="1"/>
      <c r="N1915" s="1"/>
      <c r="O1915" s="1"/>
      <c r="P1915" s="1"/>
      <c r="Q1915" s="1"/>
      <c r="R1915" s="1"/>
      <c r="S1915" s="1"/>
    </row>
    <row r="1916" spans="1:19" x14ac:dyDescent="0.2">
      <c r="A1916" s="1"/>
      <c r="B1916" s="115">
        <v>5</v>
      </c>
      <c r="C1916" s="33" t="s">
        <v>447</v>
      </c>
      <c r="D1916" s="115">
        <v>4</v>
      </c>
      <c r="E1916" s="115">
        <v>1992</v>
      </c>
      <c r="F1916" s="115">
        <v>2</v>
      </c>
      <c r="G1916" s="115">
        <v>0</v>
      </c>
      <c r="H1916" s="115">
        <v>0</v>
      </c>
      <c r="I1916" s="116">
        <v>301467</v>
      </c>
      <c r="J1916" s="117"/>
      <c r="K1916" s="1"/>
      <c r="L1916" s="1"/>
      <c r="M1916" s="1"/>
      <c r="N1916" s="1"/>
      <c r="O1916" s="1"/>
      <c r="P1916" s="1"/>
      <c r="Q1916" s="1"/>
      <c r="R1916" s="1"/>
      <c r="S1916" s="1"/>
    </row>
    <row r="1917" spans="1:19" x14ac:dyDescent="0.2">
      <c r="A1917" s="1"/>
      <c r="B1917" s="115">
        <v>2</v>
      </c>
      <c r="C1917" s="33" t="s">
        <v>462</v>
      </c>
      <c r="D1917" s="115">
        <v>3</v>
      </c>
      <c r="E1917" s="115">
        <v>1998</v>
      </c>
      <c r="F1917" s="115">
        <v>1</v>
      </c>
      <c r="G1917" s="115">
        <v>0</v>
      </c>
      <c r="H1917" s="115">
        <v>0</v>
      </c>
      <c r="I1917" s="116">
        <v>55436663</v>
      </c>
      <c r="J1917" s="117"/>
      <c r="K1917" s="1"/>
      <c r="L1917" s="1"/>
      <c r="M1917" s="1"/>
      <c r="N1917" s="1"/>
      <c r="O1917" s="1"/>
      <c r="P1917" s="1"/>
      <c r="Q1917" s="1"/>
      <c r="R1917" s="1"/>
      <c r="S1917" s="1"/>
    </row>
    <row r="1918" spans="1:19" x14ac:dyDescent="0.2">
      <c r="A1918" s="1"/>
      <c r="B1918" s="115">
        <v>6</v>
      </c>
      <c r="C1918" s="33" t="s">
        <v>447</v>
      </c>
      <c r="D1918" s="115">
        <v>1</v>
      </c>
      <c r="E1918" s="115">
        <v>1990</v>
      </c>
      <c r="F1918" s="115">
        <v>1</v>
      </c>
      <c r="G1918" s="115">
        <v>0</v>
      </c>
      <c r="H1918" s="115">
        <v>0</v>
      </c>
      <c r="I1918" s="116">
        <v>0</v>
      </c>
      <c r="J1918" s="117"/>
      <c r="K1918" s="1"/>
      <c r="L1918" s="1"/>
      <c r="M1918" s="1"/>
      <c r="N1918" s="1"/>
      <c r="O1918" s="1"/>
      <c r="P1918" s="1"/>
      <c r="Q1918" s="1"/>
      <c r="R1918" s="1"/>
      <c r="S1918" s="1"/>
    </row>
    <row r="1919" spans="1:19" x14ac:dyDescent="0.2">
      <c r="A1919" s="1"/>
      <c r="B1919" s="115">
        <v>1</v>
      </c>
      <c r="C1919" s="33" t="s">
        <v>447</v>
      </c>
      <c r="D1919" s="115">
        <v>1</v>
      </c>
      <c r="E1919" s="115">
        <v>1990</v>
      </c>
      <c r="F1919" s="115">
        <v>1</v>
      </c>
      <c r="G1919" s="115">
        <v>0</v>
      </c>
      <c r="H1919" s="115">
        <v>0</v>
      </c>
      <c r="I1919" s="116">
        <v>0</v>
      </c>
      <c r="J1919" s="117"/>
      <c r="K1919" s="1"/>
      <c r="L1919" s="1"/>
      <c r="M1919" s="1"/>
      <c r="N1919" s="1"/>
      <c r="O1919" s="1"/>
      <c r="P1919" s="1"/>
      <c r="Q1919" s="1"/>
      <c r="R1919" s="1"/>
      <c r="S1919" s="1"/>
    </row>
    <row r="1920" spans="1:19" x14ac:dyDescent="0.2">
      <c r="A1920" s="1"/>
      <c r="B1920" s="115">
        <v>2</v>
      </c>
      <c r="C1920" s="33" t="s">
        <v>447</v>
      </c>
      <c r="D1920" s="115">
        <v>1</v>
      </c>
      <c r="E1920" s="115">
        <v>1990</v>
      </c>
      <c r="F1920" s="115">
        <v>1</v>
      </c>
      <c r="G1920" s="115">
        <v>0</v>
      </c>
      <c r="H1920" s="115">
        <v>0</v>
      </c>
      <c r="I1920" s="116">
        <v>0</v>
      </c>
      <c r="J1920" s="117"/>
      <c r="K1920" s="1"/>
      <c r="L1920" s="1"/>
      <c r="M1920" s="1"/>
      <c r="N1920" s="1"/>
      <c r="O1920" s="1"/>
      <c r="P1920" s="1"/>
      <c r="Q1920" s="1"/>
      <c r="R1920" s="1"/>
      <c r="S1920" s="1"/>
    </row>
    <row r="1921" spans="1:19" x14ac:dyDescent="0.2">
      <c r="A1921" s="1"/>
      <c r="B1921" s="115">
        <v>4</v>
      </c>
      <c r="C1921" s="33" t="s">
        <v>447</v>
      </c>
      <c r="D1921" s="115">
        <v>1</v>
      </c>
      <c r="E1921" s="115">
        <v>1990</v>
      </c>
      <c r="F1921" s="115">
        <v>1</v>
      </c>
      <c r="G1921" s="115">
        <v>0</v>
      </c>
      <c r="H1921" s="115">
        <v>0</v>
      </c>
      <c r="I1921" s="116">
        <v>0</v>
      </c>
      <c r="J1921" s="117"/>
      <c r="K1921" s="1"/>
      <c r="L1921" s="1"/>
      <c r="M1921" s="1"/>
      <c r="N1921" s="1"/>
      <c r="O1921" s="1"/>
      <c r="P1921" s="1"/>
      <c r="Q1921" s="1"/>
      <c r="R1921" s="1"/>
      <c r="S1921" s="1"/>
    </row>
    <row r="1922" spans="1:19" x14ac:dyDescent="0.2">
      <c r="A1922" s="1"/>
      <c r="B1922" s="115">
        <v>3</v>
      </c>
      <c r="C1922" s="33" t="s">
        <v>447</v>
      </c>
      <c r="D1922" s="115">
        <v>1</v>
      </c>
      <c r="E1922" s="115">
        <v>1990</v>
      </c>
      <c r="F1922" s="115">
        <v>1</v>
      </c>
      <c r="G1922" s="115">
        <v>0</v>
      </c>
      <c r="H1922" s="115">
        <v>0</v>
      </c>
      <c r="I1922" s="116">
        <v>0</v>
      </c>
      <c r="J1922" s="117"/>
      <c r="K1922" s="1"/>
      <c r="L1922" s="1"/>
      <c r="M1922" s="1"/>
      <c r="N1922" s="1"/>
      <c r="O1922" s="1"/>
      <c r="P1922" s="1"/>
      <c r="Q1922" s="1"/>
      <c r="R1922" s="1"/>
      <c r="S1922" s="1"/>
    </row>
    <row r="1923" spans="1:19" x14ac:dyDescent="0.2">
      <c r="A1923" s="1"/>
      <c r="B1923" s="115">
        <v>5</v>
      </c>
      <c r="C1923" s="33" t="s">
        <v>447</v>
      </c>
      <c r="D1923" s="115">
        <v>1</v>
      </c>
      <c r="E1923" s="115">
        <v>1990</v>
      </c>
      <c r="F1923" s="115">
        <v>1</v>
      </c>
      <c r="G1923" s="115">
        <v>0</v>
      </c>
      <c r="H1923" s="115">
        <v>0</v>
      </c>
      <c r="I1923" s="116">
        <v>0</v>
      </c>
      <c r="J1923" s="117"/>
      <c r="K1923" s="1"/>
      <c r="L1923" s="1"/>
      <c r="M1923" s="1"/>
      <c r="N1923" s="1"/>
      <c r="O1923" s="1"/>
      <c r="P1923" s="1"/>
      <c r="Q1923" s="1"/>
      <c r="R1923" s="1"/>
      <c r="S1923" s="1"/>
    </row>
    <row r="1924" spans="1:19" x14ac:dyDescent="0.2">
      <c r="A1924" s="1"/>
      <c r="B1924" s="115">
        <v>1</v>
      </c>
      <c r="C1924" s="33" t="s">
        <v>447</v>
      </c>
      <c r="D1924" s="115">
        <v>1</v>
      </c>
      <c r="E1924" s="115">
        <v>1989</v>
      </c>
      <c r="F1924" s="115">
        <v>1</v>
      </c>
      <c r="G1924" s="115">
        <v>0</v>
      </c>
      <c r="H1924" s="115">
        <v>0</v>
      </c>
      <c r="I1924" s="116">
        <v>1036813</v>
      </c>
      <c r="J1924" s="117"/>
      <c r="K1924" s="1"/>
      <c r="L1924" s="1"/>
      <c r="M1924" s="1"/>
      <c r="N1924" s="1"/>
      <c r="O1924" s="1"/>
      <c r="P1924" s="1"/>
      <c r="Q1924" s="1"/>
      <c r="R1924" s="1"/>
      <c r="S1924" s="1"/>
    </row>
    <row r="1925" spans="1:19" x14ac:dyDescent="0.2">
      <c r="A1925" s="1"/>
      <c r="B1925" s="115">
        <v>6</v>
      </c>
      <c r="C1925" s="33" t="s">
        <v>447</v>
      </c>
      <c r="D1925" s="115">
        <v>4</v>
      </c>
      <c r="E1925" s="115">
        <v>1989</v>
      </c>
      <c r="F1925" s="115">
        <v>4</v>
      </c>
      <c r="G1925" s="115">
        <v>0</v>
      </c>
      <c r="H1925" s="115">
        <v>0</v>
      </c>
      <c r="I1925" s="116">
        <v>241013</v>
      </c>
      <c r="J1925" s="117"/>
      <c r="K1925" s="1"/>
      <c r="L1925" s="1"/>
      <c r="M1925" s="1"/>
      <c r="N1925" s="1"/>
      <c r="O1925" s="1"/>
      <c r="P1925" s="1"/>
      <c r="Q1925" s="1"/>
      <c r="R1925" s="1"/>
      <c r="S1925" s="1"/>
    </row>
    <row r="1926" spans="1:19" x14ac:dyDescent="0.2">
      <c r="A1926" s="1"/>
      <c r="B1926" s="115">
        <v>1</v>
      </c>
      <c r="C1926" s="33" t="s">
        <v>447</v>
      </c>
      <c r="D1926" s="115">
        <v>4</v>
      </c>
      <c r="E1926" s="115">
        <v>1989</v>
      </c>
      <c r="F1926" s="115">
        <v>4</v>
      </c>
      <c r="G1926" s="115">
        <v>21</v>
      </c>
      <c r="H1926" s="115">
        <v>0</v>
      </c>
      <c r="I1926" s="116">
        <v>199138</v>
      </c>
      <c r="J1926" s="117"/>
      <c r="K1926" s="1"/>
      <c r="L1926" s="1"/>
      <c r="M1926" s="1"/>
      <c r="N1926" s="1"/>
      <c r="O1926" s="1"/>
      <c r="P1926" s="1"/>
      <c r="Q1926" s="1"/>
      <c r="R1926" s="1"/>
      <c r="S1926" s="1"/>
    </row>
    <row r="1927" spans="1:19" x14ac:dyDescent="0.2">
      <c r="A1927" s="1"/>
      <c r="B1927" s="115">
        <v>4</v>
      </c>
      <c r="C1927" s="33" t="s">
        <v>447</v>
      </c>
      <c r="D1927" s="115">
        <v>4</v>
      </c>
      <c r="E1927" s="115">
        <v>1989</v>
      </c>
      <c r="F1927" s="115">
        <v>4</v>
      </c>
      <c r="G1927" s="115">
        <v>0</v>
      </c>
      <c r="H1927" s="115">
        <v>0</v>
      </c>
      <c r="I1927" s="116">
        <v>227407</v>
      </c>
      <c r="J1927" s="117"/>
      <c r="K1927" s="1"/>
      <c r="L1927" s="1"/>
      <c r="M1927" s="1"/>
      <c r="N1927" s="1"/>
      <c r="O1927" s="1"/>
      <c r="P1927" s="1"/>
      <c r="Q1927" s="1"/>
      <c r="R1927" s="1"/>
      <c r="S1927" s="1"/>
    </row>
    <row r="1928" spans="1:19" x14ac:dyDescent="0.2">
      <c r="A1928" s="1"/>
      <c r="B1928" s="115">
        <v>3</v>
      </c>
      <c r="C1928" s="33" t="s">
        <v>447</v>
      </c>
      <c r="D1928" s="115">
        <v>4</v>
      </c>
      <c r="E1928" s="115">
        <v>1989</v>
      </c>
      <c r="F1928" s="115">
        <v>4</v>
      </c>
      <c r="G1928" s="115">
        <v>0</v>
      </c>
      <c r="H1928" s="115">
        <v>0</v>
      </c>
      <c r="I1928" s="116">
        <v>201736</v>
      </c>
      <c r="J1928" s="117"/>
      <c r="K1928" s="1"/>
      <c r="L1928" s="1"/>
      <c r="M1928" s="1"/>
      <c r="N1928" s="1"/>
      <c r="O1928" s="1"/>
      <c r="P1928" s="1"/>
      <c r="Q1928" s="1"/>
      <c r="R1928" s="1"/>
      <c r="S1928" s="1"/>
    </row>
    <row r="1929" spans="1:19" x14ac:dyDescent="0.2">
      <c r="A1929" s="1"/>
      <c r="B1929" s="115">
        <v>5</v>
      </c>
      <c r="C1929" s="33" t="s">
        <v>447</v>
      </c>
      <c r="D1929" s="115">
        <v>4</v>
      </c>
      <c r="E1929" s="115">
        <v>1989</v>
      </c>
      <c r="F1929" s="115">
        <v>4</v>
      </c>
      <c r="G1929" s="115">
        <v>0</v>
      </c>
      <c r="H1929" s="115">
        <v>0</v>
      </c>
      <c r="I1929" s="116">
        <v>213977</v>
      </c>
      <c r="J1929" s="117"/>
      <c r="K1929" s="1"/>
      <c r="L1929" s="1"/>
      <c r="M1929" s="1"/>
      <c r="N1929" s="1"/>
      <c r="O1929" s="1"/>
      <c r="P1929" s="1"/>
      <c r="Q1929" s="1"/>
      <c r="R1929" s="1"/>
      <c r="S1929" s="1"/>
    </row>
    <row r="1930" spans="1:19" x14ac:dyDescent="0.2">
      <c r="A1930" s="1"/>
      <c r="B1930" s="115">
        <v>2</v>
      </c>
      <c r="C1930" s="33" t="s">
        <v>447</v>
      </c>
      <c r="D1930" s="115">
        <v>4</v>
      </c>
      <c r="E1930" s="115">
        <v>1989</v>
      </c>
      <c r="F1930" s="115">
        <v>5</v>
      </c>
      <c r="G1930" s="115">
        <v>13</v>
      </c>
      <c r="H1930" s="115">
        <v>0</v>
      </c>
      <c r="I1930" s="116">
        <v>8641717</v>
      </c>
      <c r="J1930" s="117"/>
      <c r="K1930" s="1"/>
      <c r="L1930" s="1"/>
      <c r="M1930" s="1"/>
      <c r="N1930" s="1"/>
      <c r="O1930" s="1"/>
      <c r="P1930" s="1"/>
      <c r="Q1930" s="1"/>
      <c r="R1930" s="1"/>
      <c r="S1930" s="1"/>
    </row>
    <row r="1931" spans="1:19" x14ac:dyDescent="0.2">
      <c r="A1931" s="1"/>
      <c r="B1931" s="115">
        <v>2</v>
      </c>
      <c r="C1931" s="33" t="s">
        <v>449</v>
      </c>
      <c r="D1931" s="115">
        <v>2</v>
      </c>
      <c r="E1931" s="115">
        <v>1995</v>
      </c>
      <c r="F1931" s="115">
        <v>1</v>
      </c>
      <c r="G1931" s="115">
        <v>0</v>
      </c>
      <c r="H1931" s="115">
        <v>0</v>
      </c>
      <c r="I1931" s="116">
        <v>8566</v>
      </c>
      <c r="J1931" s="117"/>
      <c r="K1931" s="1"/>
      <c r="L1931" s="1"/>
      <c r="M1931" s="1"/>
      <c r="N1931" s="1"/>
      <c r="O1931" s="1"/>
      <c r="P1931" s="1"/>
      <c r="Q1931" s="1"/>
      <c r="R1931" s="1"/>
      <c r="S1931" s="1"/>
    </row>
    <row r="1932" spans="1:19" x14ac:dyDescent="0.2">
      <c r="A1932" s="1"/>
      <c r="B1932" s="115">
        <v>2</v>
      </c>
      <c r="C1932" s="33" t="s">
        <v>463</v>
      </c>
      <c r="D1932" s="115">
        <v>2</v>
      </c>
      <c r="E1932" s="115">
        <v>1995</v>
      </c>
      <c r="F1932" s="115">
        <v>1</v>
      </c>
      <c r="G1932" s="115">
        <v>0</v>
      </c>
      <c r="H1932" s="115">
        <v>0</v>
      </c>
      <c r="I1932" s="116">
        <v>84903</v>
      </c>
      <c r="J1932" s="117"/>
      <c r="K1932" s="1"/>
      <c r="L1932" s="1"/>
      <c r="M1932" s="1"/>
      <c r="N1932" s="1"/>
      <c r="O1932" s="1"/>
      <c r="P1932" s="1"/>
      <c r="Q1932" s="1"/>
      <c r="R1932" s="1"/>
      <c r="S1932" s="1"/>
    </row>
    <row r="1933" spans="1:19" x14ac:dyDescent="0.2">
      <c r="A1933" s="1"/>
      <c r="B1933" s="115">
        <v>2</v>
      </c>
      <c r="C1933" s="33" t="s">
        <v>463</v>
      </c>
      <c r="D1933" s="115">
        <v>2</v>
      </c>
      <c r="E1933" s="115">
        <v>1995</v>
      </c>
      <c r="F1933" s="115">
        <v>1</v>
      </c>
      <c r="G1933" s="115">
        <v>0</v>
      </c>
      <c r="H1933" s="115">
        <v>0</v>
      </c>
      <c r="I1933" s="116">
        <v>71381</v>
      </c>
      <c r="J1933" s="117"/>
      <c r="K1933" s="1"/>
      <c r="L1933" s="1"/>
      <c r="M1933" s="1"/>
      <c r="N1933" s="1"/>
      <c r="O1933" s="1"/>
      <c r="P1933" s="1"/>
      <c r="Q1933" s="1"/>
      <c r="R1933" s="1"/>
      <c r="S1933" s="1"/>
    </row>
    <row r="1934" spans="1:19" x14ac:dyDescent="0.2">
      <c r="A1934" s="1"/>
      <c r="B1934" s="115">
        <v>4</v>
      </c>
      <c r="C1934" s="33" t="s">
        <v>463</v>
      </c>
      <c r="D1934" s="115">
        <v>2</v>
      </c>
      <c r="E1934" s="115">
        <v>1995</v>
      </c>
      <c r="F1934" s="115">
        <v>1</v>
      </c>
      <c r="G1934" s="115">
        <v>0</v>
      </c>
      <c r="H1934" s="115">
        <v>0</v>
      </c>
      <c r="I1934" s="116">
        <v>307053</v>
      </c>
      <c r="J1934" s="117"/>
      <c r="K1934" s="1"/>
      <c r="L1934" s="1"/>
      <c r="M1934" s="1"/>
      <c r="N1934" s="1"/>
      <c r="O1934" s="1"/>
      <c r="P1934" s="1"/>
      <c r="Q1934" s="1"/>
      <c r="R1934" s="1"/>
      <c r="S1934" s="1"/>
    </row>
    <row r="1935" spans="1:19" x14ac:dyDescent="0.2">
      <c r="A1935" s="1"/>
      <c r="B1935" s="115">
        <v>3</v>
      </c>
      <c r="C1935" s="33" t="s">
        <v>455</v>
      </c>
      <c r="D1935" s="115">
        <v>2</v>
      </c>
      <c r="E1935" s="115">
        <v>1995</v>
      </c>
      <c r="F1935" s="115">
        <v>1</v>
      </c>
      <c r="G1935" s="115">
        <v>0</v>
      </c>
      <c r="H1935" s="115">
        <v>0</v>
      </c>
      <c r="I1935" s="116">
        <v>147804</v>
      </c>
      <c r="J1935" s="117"/>
      <c r="K1935" s="1"/>
      <c r="L1935" s="1"/>
      <c r="M1935" s="1"/>
      <c r="N1935" s="1"/>
      <c r="O1935" s="1"/>
      <c r="P1935" s="1"/>
      <c r="Q1935" s="1"/>
      <c r="R1935" s="1"/>
      <c r="S1935" s="1"/>
    </row>
    <row r="1936" spans="1:19" x14ac:dyDescent="0.2">
      <c r="A1936" s="1"/>
      <c r="B1936" s="115">
        <v>5</v>
      </c>
      <c r="C1936" s="33" t="s">
        <v>463</v>
      </c>
      <c r="D1936" s="115">
        <v>2</v>
      </c>
      <c r="E1936" s="115">
        <v>1995</v>
      </c>
      <c r="F1936" s="115">
        <v>1</v>
      </c>
      <c r="G1936" s="115">
        <v>0</v>
      </c>
      <c r="H1936" s="115">
        <v>0</v>
      </c>
      <c r="I1936" s="116">
        <v>149024</v>
      </c>
      <c r="J1936" s="117"/>
      <c r="K1936" s="1"/>
      <c r="L1936" s="1"/>
      <c r="M1936" s="1"/>
      <c r="N1936" s="1"/>
      <c r="O1936" s="1"/>
      <c r="P1936" s="1"/>
      <c r="Q1936" s="1"/>
      <c r="R1936" s="1"/>
      <c r="S1936" s="1"/>
    </row>
    <row r="1937" spans="1:19" x14ac:dyDescent="0.2">
      <c r="A1937" s="1"/>
      <c r="B1937" s="115">
        <v>6</v>
      </c>
      <c r="C1937" s="33" t="s">
        <v>462</v>
      </c>
      <c r="D1937" s="115">
        <v>3</v>
      </c>
      <c r="E1937" s="115">
        <v>1995</v>
      </c>
      <c r="F1937" s="115">
        <v>6</v>
      </c>
      <c r="G1937" s="115">
        <v>0</v>
      </c>
      <c r="H1937" s="115">
        <v>0</v>
      </c>
      <c r="I1937" s="116">
        <v>3486739</v>
      </c>
      <c r="J1937" s="117"/>
      <c r="K1937" s="1"/>
      <c r="L1937" s="1"/>
      <c r="M1937" s="1"/>
      <c r="N1937" s="1"/>
      <c r="O1937" s="1"/>
      <c r="P1937" s="1"/>
      <c r="Q1937" s="1"/>
      <c r="R1937" s="1"/>
      <c r="S1937" s="1"/>
    </row>
    <row r="1938" spans="1:19" x14ac:dyDescent="0.2">
      <c r="A1938" s="1"/>
      <c r="B1938" s="115">
        <v>1</v>
      </c>
      <c r="C1938" s="33" t="s">
        <v>462</v>
      </c>
      <c r="D1938" s="115">
        <v>3</v>
      </c>
      <c r="E1938" s="115">
        <v>1995</v>
      </c>
      <c r="F1938" s="115">
        <v>6</v>
      </c>
      <c r="G1938" s="115">
        <v>0</v>
      </c>
      <c r="H1938" s="115">
        <v>0</v>
      </c>
      <c r="I1938" s="116">
        <v>3163153</v>
      </c>
      <c r="J1938" s="117"/>
      <c r="K1938" s="1"/>
      <c r="L1938" s="1"/>
      <c r="M1938" s="1"/>
      <c r="N1938" s="1"/>
      <c r="O1938" s="1"/>
      <c r="P1938" s="1"/>
      <c r="Q1938" s="1"/>
      <c r="R1938" s="1"/>
      <c r="S1938" s="1"/>
    </row>
    <row r="1939" spans="1:19" x14ac:dyDescent="0.2">
      <c r="A1939" s="1"/>
      <c r="B1939" s="115">
        <v>2</v>
      </c>
      <c r="C1939" s="33" t="s">
        <v>462</v>
      </c>
      <c r="D1939" s="115">
        <v>3</v>
      </c>
      <c r="E1939" s="115">
        <v>1995</v>
      </c>
      <c r="F1939" s="115">
        <v>6</v>
      </c>
      <c r="G1939" s="115">
        <v>0</v>
      </c>
      <c r="H1939" s="115">
        <v>0</v>
      </c>
      <c r="I1939" s="116">
        <v>3423676</v>
      </c>
      <c r="J1939" s="117"/>
      <c r="K1939" s="1"/>
      <c r="L1939" s="1"/>
      <c r="M1939" s="1"/>
      <c r="N1939" s="1"/>
      <c r="O1939" s="1"/>
      <c r="P1939" s="1"/>
      <c r="Q1939" s="1"/>
      <c r="R1939" s="1"/>
      <c r="S1939" s="1"/>
    </row>
    <row r="1940" spans="1:19" x14ac:dyDescent="0.2">
      <c r="A1940" s="1"/>
      <c r="B1940" s="115">
        <v>4</v>
      </c>
      <c r="C1940" s="33" t="s">
        <v>462</v>
      </c>
      <c r="D1940" s="115">
        <v>3</v>
      </c>
      <c r="E1940" s="115">
        <v>1995</v>
      </c>
      <c r="F1940" s="115">
        <v>6</v>
      </c>
      <c r="G1940" s="115">
        <v>0</v>
      </c>
      <c r="H1940" s="115">
        <v>0</v>
      </c>
      <c r="I1940" s="116">
        <v>3392317</v>
      </c>
      <c r="J1940" s="117"/>
      <c r="K1940" s="1"/>
      <c r="L1940" s="1"/>
      <c r="M1940" s="1"/>
      <c r="N1940" s="1"/>
      <c r="O1940" s="1"/>
      <c r="P1940" s="1"/>
      <c r="Q1940" s="1"/>
      <c r="R1940" s="1"/>
      <c r="S1940" s="1"/>
    </row>
    <row r="1941" spans="1:19" x14ac:dyDescent="0.2">
      <c r="A1941" s="1"/>
      <c r="B1941" s="115">
        <v>3</v>
      </c>
      <c r="C1941" s="33" t="s">
        <v>462</v>
      </c>
      <c r="D1941" s="115">
        <v>3</v>
      </c>
      <c r="E1941" s="115">
        <v>1995</v>
      </c>
      <c r="F1941" s="115">
        <v>6</v>
      </c>
      <c r="G1941" s="115">
        <v>0</v>
      </c>
      <c r="H1941" s="115">
        <v>0</v>
      </c>
      <c r="I1941" s="116">
        <v>3771040</v>
      </c>
      <c r="J1941" s="117"/>
      <c r="K1941" s="1"/>
      <c r="L1941" s="1"/>
      <c r="M1941" s="1"/>
      <c r="N1941" s="1"/>
      <c r="O1941" s="1"/>
      <c r="P1941" s="1"/>
      <c r="Q1941" s="1"/>
      <c r="R1941" s="1"/>
      <c r="S1941" s="1"/>
    </row>
    <row r="1942" spans="1:19" x14ac:dyDescent="0.2">
      <c r="A1942" s="1"/>
      <c r="B1942" s="115">
        <v>5</v>
      </c>
      <c r="C1942" s="33" t="s">
        <v>462</v>
      </c>
      <c r="D1942" s="115">
        <v>3</v>
      </c>
      <c r="E1942" s="115">
        <v>1995</v>
      </c>
      <c r="F1942" s="115">
        <v>6</v>
      </c>
      <c r="G1942" s="115">
        <v>0</v>
      </c>
      <c r="H1942" s="115">
        <v>0</v>
      </c>
      <c r="I1942" s="116">
        <v>3748296</v>
      </c>
      <c r="J1942" s="117"/>
      <c r="K1942" s="1"/>
      <c r="L1942" s="1"/>
      <c r="M1942" s="1"/>
      <c r="N1942" s="1"/>
      <c r="O1942" s="1"/>
      <c r="P1942" s="1"/>
      <c r="Q1942" s="1"/>
      <c r="R1942" s="1"/>
      <c r="S1942" s="1"/>
    </row>
    <row r="1943" spans="1:19" x14ac:dyDescent="0.2">
      <c r="A1943" s="1"/>
      <c r="B1943" s="115">
        <v>6</v>
      </c>
      <c r="C1943" s="33" t="s">
        <v>447</v>
      </c>
      <c r="D1943" s="115">
        <v>1</v>
      </c>
      <c r="E1943" s="115">
        <v>1986</v>
      </c>
      <c r="F1943" s="115">
        <v>2</v>
      </c>
      <c r="G1943" s="115">
        <v>0</v>
      </c>
      <c r="H1943" s="115">
        <v>0</v>
      </c>
      <c r="I1943" s="116">
        <v>16293</v>
      </c>
      <c r="J1943" s="117"/>
      <c r="K1943" s="1"/>
      <c r="L1943" s="1"/>
      <c r="M1943" s="1"/>
      <c r="N1943" s="1"/>
      <c r="O1943" s="1"/>
      <c r="P1943" s="1"/>
      <c r="Q1943" s="1"/>
      <c r="R1943" s="1"/>
      <c r="S1943" s="1"/>
    </row>
    <row r="1944" spans="1:19" x14ac:dyDescent="0.2">
      <c r="A1944" s="1"/>
      <c r="B1944" s="115">
        <v>1</v>
      </c>
      <c r="C1944" s="33" t="s">
        <v>447</v>
      </c>
      <c r="D1944" s="115">
        <v>1</v>
      </c>
      <c r="E1944" s="115">
        <v>1986</v>
      </c>
      <c r="F1944" s="115">
        <v>2</v>
      </c>
      <c r="G1944" s="115">
        <v>0</v>
      </c>
      <c r="H1944" s="115">
        <v>0</v>
      </c>
      <c r="I1944" s="116">
        <v>18714</v>
      </c>
      <c r="J1944" s="117"/>
      <c r="K1944" s="1"/>
      <c r="L1944" s="1"/>
      <c r="M1944" s="1"/>
      <c r="N1944" s="1"/>
      <c r="O1944" s="1"/>
      <c r="P1944" s="1"/>
      <c r="Q1944" s="1"/>
      <c r="R1944" s="1"/>
      <c r="S1944" s="1"/>
    </row>
    <row r="1945" spans="1:19" x14ac:dyDescent="0.2">
      <c r="A1945" s="1"/>
      <c r="B1945" s="115">
        <v>2</v>
      </c>
      <c r="C1945" s="33" t="s">
        <v>447</v>
      </c>
      <c r="D1945" s="115">
        <v>1</v>
      </c>
      <c r="E1945" s="115">
        <v>1986</v>
      </c>
      <c r="F1945" s="115">
        <v>2</v>
      </c>
      <c r="G1945" s="115">
        <v>0</v>
      </c>
      <c r="H1945" s="115">
        <v>0</v>
      </c>
      <c r="I1945" s="116">
        <v>18163</v>
      </c>
      <c r="J1945" s="117"/>
      <c r="K1945" s="1"/>
      <c r="L1945" s="1"/>
      <c r="M1945" s="1"/>
      <c r="N1945" s="1"/>
      <c r="O1945" s="1"/>
      <c r="P1945" s="1"/>
      <c r="Q1945" s="1"/>
      <c r="R1945" s="1"/>
      <c r="S1945" s="1"/>
    </row>
    <row r="1946" spans="1:19" x14ac:dyDescent="0.2">
      <c r="A1946" s="1"/>
      <c r="B1946" s="115">
        <v>4</v>
      </c>
      <c r="C1946" s="33" t="s">
        <v>447</v>
      </c>
      <c r="D1946" s="115">
        <v>1</v>
      </c>
      <c r="E1946" s="115">
        <v>1986</v>
      </c>
      <c r="F1946" s="115">
        <v>2</v>
      </c>
      <c r="G1946" s="115">
        <v>0</v>
      </c>
      <c r="H1946" s="115">
        <v>0</v>
      </c>
      <c r="I1946" s="116">
        <v>17898</v>
      </c>
      <c r="J1946" s="117"/>
      <c r="K1946" s="1"/>
      <c r="L1946" s="1"/>
      <c r="M1946" s="1"/>
      <c r="N1946" s="1"/>
      <c r="O1946" s="1"/>
      <c r="P1946" s="1"/>
      <c r="Q1946" s="1"/>
      <c r="R1946" s="1"/>
      <c r="S1946" s="1"/>
    </row>
    <row r="1947" spans="1:19" x14ac:dyDescent="0.2">
      <c r="A1947" s="1"/>
      <c r="B1947" s="115">
        <v>3</v>
      </c>
      <c r="C1947" s="33" t="s">
        <v>447</v>
      </c>
      <c r="D1947" s="115">
        <v>1</v>
      </c>
      <c r="E1947" s="115">
        <v>1986</v>
      </c>
      <c r="F1947" s="115">
        <v>2</v>
      </c>
      <c r="G1947" s="115">
        <v>0</v>
      </c>
      <c r="H1947" s="115">
        <v>0</v>
      </c>
      <c r="I1947" s="116">
        <v>18743</v>
      </c>
      <c r="J1947" s="117"/>
      <c r="K1947" s="1"/>
      <c r="L1947" s="1"/>
      <c r="M1947" s="1"/>
      <c r="N1947" s="1"/>
      <c r="O1947" s="1"/>
      <c r="P1947" s="1"/>
      <c r="Q1947" s="1"/>
      <c r="R1947" s="1"/>
      <c r="S1947" s="1"/>
    </row>
    <row r="1948" spans="1:19" x14ac:dyDescent="0.2">
      <c r="A1948" s="1"/>
      <c r="B1948" s="115">
        <v>5</v>
      </c>
      <c r="C1948" s="33" t="s">
        <v>447</v>
      </c>
      <c r="D1948" s="115">
        <v>1</v>
      </c>
      <c r="E1948" s="115">
        <v>1986</v>
      </c>
      <c r="F1948" s="115">
        <v>2</v>
      </c>
      <c r="G1948" s="115">
        <v>0</v>
      </c>
      <c r="H1948" s="115">
        <v>0</v>
      </c>
      <c r="I1948" s="116">
        <v>18628</v>
      </c>
      <c r="J1948" s="117"/>
      <c r="K1948" s="1"/>
      <c r="L1948" s="1"/>
      <c r="M1948" s="1"/>
      <c r="N1948" s="1"/>
      <c r="O1948" s="1"/>
      <c r="P1948" s="1"/>
      <c r="Q1948" s="1"/>
      <c r="R1948" s="1"/>
      <c r="S1948" s="1"/>
    </row>
    <row r="1949" spans="1:19" x14ac:dyDescent="0.2">
      <c r="A1949" s="1"/>
      <c r="B1949" s="115">
        <v>1</v>
      </c>
      <c r="C1949" s="33" t="s">
        <v>447</v>
      </c>
      <c r="D1949" s="115">
        <v>1</v>
      </c>
      <c r="E1949" s="115">
        <v>1986</v>
      </c>
      <c r="F1949" s="115">
        <v>1</v>
      </c>
      <c r="G1949" s="115">
        <v>0</v>
      </c>
      <c r="H1949" s="115">
        <v>0</v>
      </c>
      <c r="I1949" s="116">
        <v>101</v>
      </c>
      <c r="J1949" s="117"/>
      <c r="K1949" s="1"/>
      <c r="L1949" s="1"/>
      <c r="M1949" s="1"/>
      <c r="N1949" s="1"/>
      <c r="O1949" s="1"/>
      <c r="P1949" s="1"/>
      <c r="Q1949" s="1"/>
      <c r="R1949" s="1"/>
      <c r="S1949" s="1"/>
    </row>
    <row r="1950" spans="1:19" x14ac:dyDescent="0.2">
      <c r="A1950" s="1"/>
      <c r="B1950" s="115">
        <v>6</v>
      </c>
      <c r="C1950" s="33" t="s">
        <v>447</v>
      </c>
      <c r="D1950" s="115">
        <v>1</v>
      </c>
      <c r="E1950" s="115">
        <v>1986</v>
      </c>
      <c r="F1950" s="115">
        <v>2</v>
      </c>
      <c r="G1950" s="115">
        <v>0</v>
      </c>
      <c r="H1950" s="115">
        <v>0</v>
      </c>
      <c r="I1950" s="116">
        <v>0</v>
      </c>
      <c r="J1950" s="117"/>
      <c r="K1950" s="1"/>
      <c r="L1950" s="1"/>
      <c r="M1950" s="1"/>
      <c r="N1950" s="1"/>
      <c r="O1950" s="1"/>
      <c r="P1950" s="1"/>
      <c r="Q1950" s="1"/>
      <c r="R1950" s="1"/>
      <c r="S1950" s="1"/>
    </row>
    <row r="1951" spans="1:19" x14ac:dyDescent="0.2">
      <c r="A1951" s="1"/>
      <c r="B1951" s="115">
        <v>1</v>
      </c>
      <c r="C1951" s="33" t="s">
        <v>447</v>
      </c>
      <c r="D1951" s="115">
        <v>1</v>
      </c>
      <c r="E1951" s="115">
        <v>1986</v>
      </c>
      <c r="F1951" s="115">
        <v>2</v>
      </c>
      <c r="G1951" s="115">
        <v>0</v>
      </c>
      <c r="H1951" s="115">
        <v>0</v>
      </c>
      <c r="I1951" s="116">
        <v>0</v>
      </c>
      <c r="J1951" s="117"/>
      <c r="K1951" s="1"/>
      <c r="L1951" s="1"/>
      <c r="M1951" s="1"/>
      <c r="N1951" s="1"/>
      <c r="O1951" s="1"/>
      <c r="P1951" s="1"/>
      <c r="Q1951" s="1"/>
      <c r="R1951" s="1"/>
      <c r="S1951" s="1"/>
    </row>
    <row r="1952" spans="1:19" x14ac:dyDescent="0.2">
      <c r="A1952" s="1"/>
      <c r="B1952" s="115">
        <v>2</v>
      </c>
      <c r="C1952" s="33" t="s">
        <v>447</v>
      </c>
      <c r="D1952" s="115">
        <v>1</v>
      </c>
      <c r="E1952" s="115">
        <v>1986</v>
      </c>
      <c r="F1952" s="115">
        <v>2</v>
      </c>
      <c r="G1952" s="115">
        <v>0</v>
      </c>
      <c r="H1952" s="115">
        <v>0</v>
      </c>
      <c r="I1952" s="116">
        <v>0</v>
      </c>
      <c r="J1952" s="117"/>
      <c r="K1952" s="1"/>
      <c r="L1952" s="1"/>
      <c r="M1952" s="1"/>
      <c r="N1952" s="1"/>
      <c r="O1952" s="1"/>
      <c r="P1952" s="1"/>
      <c r="Q1952" s="1"/>
      <c r="R1952" s="1"/>
      <c r="S1952" s="1"/>
    </row>
    <row r="1953" spans="1:19" x14ac:dyDescent="0.2">
      <c r="A1953" s="1"/>
      <c r="B1953" s="115">
        <v>4</v>
      </c>
      <c r="C1953" s="33" t="s">
        <v>447</v>
      </c>
      <c r="D1953" s="115">
        <v>1</v>
      </c>
      <c r="E1953" s="115">
        <v>1986</v>
      </c>
      <c r="F1953" s="115">
        <v>2</v>
      </c>
      <c r="G1953" s="115">
        <v>0</v>
      </c>
      <c r="H1953" s="115">
        <v>0</v>
      </c>
      <c r="I1953" s="116">
        <v>0</v>
      </c>
      <c r="J1953" s="117"/>
      <c r="K1953" s="1"/>
      <c r="L1953" s="1"/>
      <c r="M1953" s="1"/>
      <c r="N1953" s="1"/>
      <c r="O1953" s="1"/>
      <c r="P1953" s="1"/>
      <c r="Q1953" s="1"/>
      <c r="R1953" s="1"/>
      <c r="S1953" s="1"/>
    </row>
    <row r="1954" spans="1:19" x14ac:dyDescent="0.2">
      <c r="A1954" s="1"/>
      <c r="B1954" s="115">
        <v>3</v>
      </c>
      <c r="C1954" s="33" t="s">
        <v>447</v>
      </c>
      <c r="D1954" s="115">
        <v>1</v>
      </c>
      <c r="E1954" s="115">
        <v>1986</v>
      </c>
      <c r="F1954" s="115">
        <v>2</v>
      </c>
      <c r="G1954" s="115">
        <v>0</v>
      </c>
      <c r="H1954" s="115">
        <v>0</v>
      </c>
      <c r="I1954" s="116">
        <v>0</v>
      </c>
      <c r="J1954" s="117"/>
      <c r="K1954" s="1"/>
      <c r="L1954" s="1"/>
      <c r="M1954" s="1"/>
      <c r="N1954" s="1"/>
      <c r="O1954" s="1"/>
      <c r="P1954" s="1"/>
      <c r="Q1954" s="1"/>
      <c r="R1954" s="1"/>
      <c r="S1954" s="1"/>
    </row>
    <row r="1955" spans="1:19" x14ac:dyDescent="0.2">
      <c r="A1955" s="1"/>
      <c r="B1955" s="115">
        <v>5</v>
      </c>
      <c r="C1955" s="33" t="s">
        <v>447</v>
      </c>
      <c r="D1955" s="115">
        <v>1</v>
      </c>
      <c r="E1955" s="115">
        <v>1986</v>
      </c>
      <c r="F1955" s="115">
        <v>2</v>
      </c>
      <c r="G1955" s="115">
        <v>0</v>
      </c>
      <c r="H1955" s="115">
        <v>0</v>
      </c>
      <c r="I1955" s="116">
        <v>0</v>
      </c>
      <c r="J1955" s="117"/>
      <c r="K1955" s="1"/>
      <c r="L1955" s="1"/>
      <c r="M1955" s="1"/>
      <c r="N1955" s="1"/>
      <c r="O1955" s="1"/>
      <c r="P1955" s="1"/>
      <c r="Q1955" s="1"/>
      <c r="R1955" s="1"/>
      <c r="S1955" s="1"/>
    </row>
    <row r="1956" spans="1:19" x14ac:dyDescent="0.2">
      <c r="A1956" s="1"/>
      <c r="B1956" s="115">
        <v>6</v>
      </c>
      <c r="C1956" s="33" t="s">
        <v>447</v>
      </c>
      <c r="D1956" s="115">
        <v>2</v>
      </c>
      <c r="E1956" s="115">
        <v>1986</v>
      </c>
      <c r="F1956" s="115">
        <v>2</v>
      </c>
      <c r="G1956" s="115">
        <v>0</v>
      </c>
      <c r="H1956" s="115">
        <v>0</v>
      </c>
      <c r="I1956" s="116">
        <v>0</v>
      </c>
      <c r="J1956" s="117"/>
      <c r="K1956" s="1"/>
      <c r="L1956" s="1"/>
      <c r="M1956" s="1"/>
      <c r="N1956" s="1"/>
      <c r="O1956" s="1"/>
      <c r="P1956" s="1"/>
      <c r="Q1956" s="1"/>
      <c r="R1956" s="1"/>
      <c r="S1956" s="1"/>
    </row>
    <row r="1957" spans="1:19" x14ac:dyDescent="0.2">
      <c r="A1957" s="1"/>
      <c r="B1957" s="115">
        <v>1</v>
      </c>
      <c r="C1957" s="33" t="s">
        <v>447</v>
      </c>
      <c r="D1957" s="115">
        <v>2</v>
      </c>
      <c r="E1957" s="115">
        <v>1986</v>
      </c>
      <c r="F1957" s="115">
        <v>2</v>
      </c>
      <c r="G1957" s="115">
        <v>0</v>
      </c>
      <c r="H1957" s="115">
        <v>0</v>
      </c>
      <c r="I1957" s="116">
        <v>0</v>
      </c>
      <c r="J1957" s="117"/>
      <c r="K1957" s="1"/>
      <c r="L1957" s="1"/>
      <c r="M1957" s="1"/>
      <c r="N1957" s="1"/>
      <c r="O1957" s="1"/>
      <c r="P1957" s="1"/>
      <c r="Q1957" s="1"/>
      <c r="R1957" s="1"/>
      <c r="S1957" s="1"/>
    </row>
    <row r="1958" spans="1:19" x14ac:dyDescent="0.2">
      <c r="A1958" s="1"/>
      <c r="B1958" s="115">
        <v>2</v>
      </c>
      <c r="C1958" s="33" t="s">
        <v>447</v>
      </c>
      <c r="D1958" s="115">
        <v>2</v>
      </c>
      <c r="E1958" s="115">
        <v>1986</v>
      </c>
      <c r="F1958" s="115">
        <v>2</v>
      </c>
      <c r="G1958" s="115">
        <v>0</v>
      </c>
      <c r="H1958" s="115">
        <v>0</v>
      </c>
      <c r="I1958" s="116">
        <v>0</v>
      </c>
      <c r="J1958" s="117"/>
      <c r="K1958" s="1"/>
      <c r="L1958" s="1"/>
      <c r="M1958" s="1"/>
      <c r="N1958" s="1"/>
      <c r="O1958" s="1"/>
      <c r="P1958" s="1"/>
      <c r="Q1958" s="1"/>
      <c r="R1958" s="1"/>
      <c r="S1958" s="1"/>
    </row>
    <row r="1959" spans="1:19" x14ac:dyDescent="0.2">
      <c r="A1959" s="1"/>
      <c r="B1959" s="115">
        <v>4</v>
      </c>
      <c r="C1959" s="33" t="s">
        <v>447</v>
      </c>
      <c r="D1959" s="115">
        <v>2</v>
      </c>
      <c r="E1959" s="115">
        <v>1986</v>
      </c>
      <c r="F1959" s="115">
        <v>2</v>
      </c>
      <c r="G1959" s="115">
        <v>0</v>
      </c>
      <c r="H1959" s="115">
        <v>0</v>
      </c>
      <c r="I1959" s="116">
        <v>0</v>
      </c>
      <c r="J1959" s="117"/>
      <c r="K1959" s="1"/>
      <c r="L1959" s="1"/>
      <c r="M1959" s="1"/>
      <c r="N1959" s="1"/>
      <c r="O1959" s="1"/>
      <c r="P1959" s="1"/>
      <c r="Q1959" s="1"/>
      <c r="R1959" s="1"/>
      <c r="S1959" s="1"/>
    </row>
    <row r="1960" spans="1:19" x14ac:dyDescent="0.2">
      <c r="A1960" s="1"/>
      <c r="B1960" s="115">
        <v>3</v>
      </c>
      <c r="C1960" s="33" t="s">
        <v>447</v>
      </c>
      <c r="D1960" s="115">
        <v>2</v>
      </c>
      <c r="E1960" s="115">
        <v>1986</v>
      </c>
      <c r="F1960" s="115">
        <v>2</v>
      </c>
      <c r="G1960" s="115">
        <v>0</v>
      </c>
      <c r="H1960" s="115">
        <v>0</v>
      </c>
      <c r="I1960" s="116">
        <v>0</v>
      </c>
      <c r="J1960" s="117"/>
      <c r="K1960" s="1"/>
      <c r="L1960" s="1"/>
      <c r="M1960" s="1"/>
      <c r="N1960" s="1"/>
      <c r="O1960" s="1"/>
      <c r="P1960" s="1"/>
      <c r="Q1960" s="1"/>
      <c r="R1960" s="1"/>
      <c r="S1960" s="1"/>
    </row>
    <row r="1961" spans="1:19" x14ac:dyDescent="0.2">
      <c r="A1961" s="1"/>
      <c r="B1961" s="115">
        <v>5</v>
      </c>
      <c r="C1961" s="33" t="s">
        <v>447</v>
      </c>
      <c r="D1961" s="115">
        <v>2</v>
      </c>
      <c r="E1961" s="115">
        <v>1986</v>
      </c>
      <c r="F1961" s="115">
        <v>2</v>
      </c>
      <c r="G1961" s="115">
        <v>0</v>
      </c>
      <c r="H1961" s="115">
        <v>0</v>
      </c>
      <c r="I1961" s="116">
        <v>0</v>
      </c>
      <c r="J1961" s="117"/>
      <c r="K1961" s="1"/>
      <c r="L1961" s="1"/>
      <c r="M1961" s="1"/>
      <c r="N1961" s="1"/>
      <c r="O1961" s="1"/>
      <c r="P1961" s="1"/>
      <c r="Q1961" s="1"/>
      <c r="R1961" s="1"/>
      <c r="S1961" s="1"/>
    </row>
    <row r="1962" spans="1:19" x14ac:dyDescent="0.2">
      <c r="A1962" s="1"/>
      <c r="B1962" s="115">
        <v>6</v>
      </c>
      <c r="C1962" s="33" t="s">
        <v>467</v>
      </c>
      <c r="D1962" s="115">
        <v>2</v>
      </c>
      <c r="E1962" s="115">
        <v>1986</v>
      </c>
      <c r="F1962" s="115">
        <v>31</v>
      </c>
      <c r="G1962" s="115">
        <v>0</v>
      </c>
      <c r="H1962" s="115">
        <v>0</v>
      </c>
      <c r="I1962" s="116">
        <v>0</v>
      </c>
      <c r="J1962" s="117"/>
      <c r="K1962" s="1"/>
      <c r="L1962" s="1"/>
      <c r="M1962" s="1"/>
      <c r="N1962" s="1"/>
      <c r="O1962" s="1"/>
      <c r="P1962" s="1"/>
      <c r="Q1962" s="1"/>
      <c r="R1962" s="1"/>
      <c r="S1962" s="1"/>
    </row>
    <row r="1963" spans="1:19" x14ac:dyDescent="0.2">
      <c r="A1963" s="1"/>
      <c r="B1963" s="115">
        <v>1</v>
      </c>
      <c r="C1963" s="33" t="s">
        <v>467</v>
      </c>
      <c r="D1963" s="115">
        <v>2</v>
      </c>
      <c r="E1963" s="115">
        <v>1986</v>
      </c>
      <c r="F1963" s="115">
        <v>31</v>
      </c>
      <c r="G1963" s="115">
        <v>0</v>
      </c>
      <c r="H1963" s="115">
        <v>0</v>
      </c>
      <c r="I1963" s="116">
        <v>0</v>
      </c>
      <c r="J1963" s="117"/>
      <c r="K1963" s="1"/>
      <c r="L1963" s="1"/>
      <c r="M1963" s="1"/>
      <c r="N1963" s="1"/>
      <c r="O1963" s="1"/>
      <c r="P1963" s="1"/>
      <c r="Q1963" s="1"/>
      <c r="R1963" s="1"/>
      <c r="S1963" s="1"/>
    </row>
    <row r="1964" spans="1:19" x14ac:dyDescent="0.2">
      <c r="A1964" s="1"/>
      <c r="B1964" s="115">
        <v>2</v>
      </c>
      <c r="C1964" s="33" t="s">
        <v>467</v>
      </c>
      <c r="D1964" s="115">
        <v>2</v>
      </c>
      <c r="E1964" s="115">
        <v>1986</v>
      </c>
      <c r="F1964" s="115">
        <v>31</v>
      </c>
      <c r="G1964" s="115">
        <v>0</v>
      </c>
      <c r="H1964" s="115">
        <v>0</v>
      </c>
      <c r="I1964" s="116">
        <v>0</v>
      </c>
      <c r="J1964" s="117"/>
      <c r="K1964" s="1"/>
      <c r="L1964" s="1"/>
      <c r="M1964" s="1"/>
      <c r="N1964" s="1"/>
      <c r="O1964" s="1"/>
      <c r="P1964" s="1"/>
      <c r="Q1964" s="1"/>
      <c r="R1964" s="1"/>
      <c r="S1964" s="1"/>
    </row>
    <row r="1965" spans="1:19" x14ac:dyDescent="0.2">
      <c r="A1965" s="1"/>
      <c r="B1965" s="115">
        <v>4</v>
      </c>
      <c r="C1965" s="33" t="s">
        <v>467</v>
      </c>
      <c r="D1965" s="115">
        <v>2</v>
      </c>
      <c r="E1965" s="115">
        <v>1986</v>
      </c>
      <c r="F1965" s="115">
        <v>31</v>
      </c>
      <c r="G1965" s="115">
        <v>0</v>
      </c>
      <c r="H1965" s="115">
        <v>0</v>
      </c>
      <c r="I1965" s="116">
        <v>0</v>
      </c>
      <c r="J1965" s="117"/>
      <c r="K1965" s="1"/>
      <c r="L1965" s="1"/>
      <c r="M1965" s="1"/>
      <c r="N1965" s="1"/>
      <c r="O1965" s="1"/>
      <c r="P1965" s="1"/>
      <c r="Q1965" s="1"/>
      <c r="R1965" s="1"/>
      <c r="S1965" s="1"/>
    </row>
    <row r="1966" spans="1:19" x14ac:dyDescent="0.2">
      <c r="A1966" s="1"/>
      <c r="B1966" s="115">
        <v>3</v>
      </c>
      <c r="C1966" s="33" t="s">
        <v>467</v>
      </c>
      <c r="D1966" s="115">
        <v>2</v>
      </c>
      <c r="E1966" s="115">
        <v>1986</v>
      </c>
      <c r="F1966" s="115">
        <v>31</v>
      </c>
      <c r="G1966" s="115">
        <v>0</v>
      </c>
      <c r="H1966" s="115">
        <v>0</v>
      </c>
      <c r="I1966" s="116">
        <v>0</v>
      </c>
      <c r="J1966" s="117"/>
      <c r="K1966" s="1"/>
      <c r="L1966" s="1"/>
      <c r="M1966" s="1"/>
      <c r="N1966" s="1"/>
      <c r="O1966" s="1"/>
      <c r="P1966" s="1"/>
      <c r="Q1966" s="1"/>
      <c r="R1966" s="1"/>
      <c r="S1966" s="1"/>
    </row>
    <row r="1967" spans="1:19" x14ac:dyDescent="0.2">
      <c r="A1967" s="1"/>
      <c r="B1967" s="115">
        <v>5</v>
      </c>
      <c r="C1967" s="33" t="s">
        <v>467</v>
      </c>
      <c r="D1967" s="115">
        <v>2</v>
      </c>
      <c r="E1967" s="115">
        <v>1986</v>
      </c>
      <c r="F1967" s="115">
        <v>31</v>
      </c>
      <c r="G1967" s="115">
        <v>0</v>
      </c>
      <c r="H1967" s="115">
        <v>0</v>
      </c>
      <c r="I1967" s="116">
        <v>0</v>
      </c>
      <c r="J1967" s="117"/>
      <c r="K1967" s="1"/>
      <c r="L1967" s="1"/>
      <c r="M1967" s="1"/>
      <c r="N1967" s="1"/>
      <c r="O1967" s="1"/>
      <c r="P1967" s="1"/>
      <c r="Q1967" s="1"/>
      <c r="R1967" s="1"/>
      <c r="S1967" s="1"/>
    </row>
    <row r="1968" spans="1:19" x14ac:dyDescent="0.2">
      <c r="A1968" s="1"/>
      <c r="B1968" s="115">
        <v>1</v>
      </c>
      <c r="C1968" s="33" t="s">
        <v>447</v>
      </c>
      <c r="D1968" s="115">
        <v>1</v>
      </c>
      <c r="E1968" s="115">
        <v>1987</v>
      </c>
      <c r="F1968" s="115">
        <v>1</v>
      </c>
      <c r="G1968" s="115">
        <v>0</v>
      </c>
      <c r="H1968" s="115">
        <v>0</v>
      </c>
      <c r="I1968" s="116">
        <v>103652</v>
      </c>
      <c r="J1968" s="117"/>
      <c r="K1968" s="1"/>
      <c r="L1968" s="1"/>
      <c r="M1968" s="1"/>
      <c r="N1968" s="1"/>
      <c r="O1968" s="1"/>
      <c r="P1968" s="1"/>
      <c r="Q1968" s="1"/>
      <c r="R1968" s="1"/>
      <c r="S1968" s="1"/>
    </row>
    <row r="1969" spans="1:19" x14ac:dyDescent="0.2">
      <c r="A1969" s="1"/>
      <c r="B1969" s="115">
        <v>6</v>
      </c>
      <c r="C1969" s="33" t="s">
        <v>447</v>
      </c>
      <c r="D1969" s="115">
        <v>1</v>
      </c>
      <c r="E1969" s="115">
        <v>1987</v>
      </c>
      <c r="F1969" s="115">
        <v>1</v>
      </c>
      <c r="G1969" s="115">
        <v>0</v>
      </c>
      <c r="H1969" s="115">
        <v>0</v>
      </c>
      <c r="I1969" s="116">
        <v>38808</v>
      </c>
      <c r="J1969" s="117"/>
      <c r="K1969" s="1"/>
      <c r="L1969" s="1"/>
      <c r="M1969" s="1"/>
      <c r="N1969" s="1"/>
      <c r="O1969" s="1"/>
      <c r="P1969" s="1"/>
      <c r="Q1969" s="1"/>
      <c r="R1969" s="1"/>
      <c r="S1969" s="1"/>
    </row>
    <row r="1970" spans="1:19" x14ac:dyDescent="0.2">
      <c r="A1970" s="1"/>
      <c r="B1970" s="115">
        <v>5</v>
      </c>
      <c r="C1970" s="33" t="s">
        <v>447</v>
      </c>
      <c r="D1970" s="115">
        <v>1</v>
      </c>
      <c r="E1970" s="115">
        <v>1987</v>
      </c>
      <c r="F1970" s="115">
        <v>1</v>
      </c>
      <c r="G1970" s="115">
        <v>0</v>
      </c>
      <c r="H1970" s="115">
        <v>0</v>
      </c>
      <c r="I1970" s="116">
        <v>38369</v>
      </c>
      <c r="J1970" s="117"/>
      <c r="K1970" s="1"/>
      <c r="L1970" s="1"/>
      <c r="M1970" s="1"/>
      <c r="N1970" s="1"/>
      <c r="O1970" s="1"/>
      <c r="P1970" s="1"/>
      <c r="Q1970" s="1"/>
      <c r="R1970" s="1"/>
      <c r="S1970" s="1"/>
    </row>
    <row r="1971" spans="1:19" x14ac:dyDescent="0.2">
      <c r="A1971" s="1"/>
      <c r="B1971" s="115">
        <v>2</v>
      </c>
      <c r="C1971" s="33" t="s">
        <v>457</v>
      </c>
      <c r="D1971" s="115">
        <v>1</v>
      </c>
      <c r="E1971" s="115">
        <v>1987</v>
      </c>
      <c r="F1971" s="115">
        <v>1</v>
      </c>
      <c r="G1971" s="115">
        <v>0</v>
      </c>
      <c r="H1971" s="115">
        <v>0</v>
      </c>
      <c r="I1971" s="116">
        <v>73149054</v>
      </c>
      <c r="J1971" s="117"/>
      <c r="K1971" s="1"/>
      <c r="L1971" s="1"/>
      <c r="M1971" s="1"/>
      <c r="N1971" s="1"/>
      <c r="O1971" s="1"/>
      <c r="P1971" s="1"/>
      <c r="Q1971" s="1"/>
      <c r="R1971" s="1"/>
      <c r="S1971" s="1"/>
    </row>
    <row r="1972" spans="1:19" x14ac:dyDescent="0.2">
      <c r="A1972" s="1"/>
      <c r="B1972" s="115">
        <v>6</v>
      </c>
      <c r="C1972" s="33" t="s">
        <v>447</v>
      </c>
      <c r="D1972" s="115">
        <v>2</v>
      </c>
      <c r="E1972" s="115">
        <v>1987</v>
      </c>
      <c r="F1972" s="115">
        <v>1</v>
      </c>
      <c r="G1972" s="115">
        <v>0</v>
      </c>
      <c r="H1972" s="115">
        <v>0</v>
      </c>
      <c r="I1972" s="116">
        <v>0</v>
      </c>
      <c r="J1972" s="117"/>
      <c r="K1972" s="1"/>
      <c r="L1972" s="1"/>
      <c r="M1972" s="1"/>
      <c r="N1972" s="1"/>
      <c r="O1972" s="1"/>
      <c r="P1972" s="1"/>
      <c r="Q1972" s="1"/>
      <c r="R1972" s="1"/>
      <c r="S1972" s="1"/>
    </row>
    <row r="1973" spans="1:19" x14ac:dyDescent="0.2">
      <c r="A1973" s="1"/>
      <c r="B1973" s="115">
        <v>1</v>
      </c>
      <c r="C1973" s="33" t="s">
        <v>447</v>
      </c>
      <c r="D1973" s="115">
        <v>2</v>
      </c>
      <c r="E1973" s="115">
        <v>1987</v>
      </c>
      <c r="F1973" s="115">
        <v>1</v>
      </c>
      <c r="G1973" s="115">
        <v>0</v>
      </c>
      <c r="H1973" s="115">
        <v>0</v>
      </c>
      <c r="I1973" s="116">
        <v>0</v>
      </c>
      <c r="J1973" s="117"/>
      <c r="K1973" s="1"/>
      <c r="L1973" s="1"/>
      <c r="M1973" s="1"/>
      <c r="N1973" s="1"/>
      <c r="O1973" s="1"/>
      <c r="P1973" s="1"/>
      <c r="Q1973" s="1"/>
      <c r="R1973" s="1"/>
      <c r="S1973" s="1"/>
    </row>
    <row r="1974" spans="1:19" x14ac:dyDescent="0.2">
      <c r="A1974" s="1"/>
      <c r="B1974" s="115">
        <v>2</v>
      </c>
      <c r="C1974" s="33" t="s">
        <v>447</v>
      </c>
      <c r="D1974" s="115">
        <v>2</v>
      </c>
      <c r="E1974" s="115">
        <v>1987</v>
      </c>
      <c r="F1974" s="115">
        <v>1</v>
      </c>
      <c r="G1974" s="115">
        <v>0</v>
      </c>
      <c r="H1974" s="115">
        <v>0</v>
      </c>
      <c r="I1974" s="116">
        <v>0</v>
      </c>
      <c r="J1974" s="117"/>
      <c r="K1974" s="1"/>
      <c r="L1974" s="1"/>
      <c r="M1974" s="1"/>
      <c r="N1974" s="1"/>
      <c r="O1974" s="1"/>
      <c r="P1974" s="1"/>
      <c r="Q1974" s="1"/>
      <c r="R1974" s="1"/>
      <c r="S1974" s="1"/>
    </row>
    <row r="1975" spans="1:19" x14ac:dyDescent="0.2">
      <c r="A1975" s="1"/>
      <c r="B1975" s="115">
        <v>4</v>
      </c>
      <c r="C1975" s="33" t="s">
        <v>447</v>
      </c>
      <c r="D1975" s="115">
        <v>2</v>
      </c>
      <c r="E1975" s="115">
        <v>1987</v>
      </c>
      <c r="F1975" s="115">
        <v>1</v>
      </c>
      <c r="G1975" s="115">
        <v>0</v>
      </c>
      <c r="H1975" s="115">
        <v>0</v>
      </c>
      <c r="I1975" s="116">
        <v>0</v>
      </c>
      <c r="J1975" s="117"/>
      <c r="K1975" s="1"/>
      <c r="L1975" s="1"/>
      <c r="M1975" s="1"/>
      <c r="N1975" s="1"/>
      <c r="O1975" s="1"/>
      <c r="P1975" s="1"/>
      <c r="Q1975" s="1"/>
      <c r="R1975" s="1"/>
      <c r="S1975" s="1"/>
    </row>
    <row r="1976" spans="1:19" x14ac:dyDescent="0.2">
      <c r="A1976" s="1"/>
      <c r="B1976" s="115">
        <v>3</v>
      </c>
      <c r="C1976" s="33" t="s">
        <v>447</v>
      </c>
      <c r="D1976" s="115">
        <v>2</v>
      </c>
      <c r="E1976" s="115">
        <v>1987</v>
      </c>
      <c r="F1976" s="115">
        <v>1</v>
      </c>
      <c r="G1976" s="115">
        <v>0</v>
      </c>
      <c r="H1976" s="115">
        <v>0</v>
      </c>
      <c r="I1976" s="116">
        <v>0</v>
      </c>
      <c r="J1976" s="117"/>
      <c r="K1976" s="1"/>
      <c r="L1976" s="1"/>
      <c r="M1976" s="1"/>
      <c r="N1976" s="1"/>
      <c r="O1976" s="1"/>
      <c r="P1976" s="1"/>
      <c r="Q1976" s="1"/>
      <c r="R1976" s="1"/>
      <c r="S1976" s="1"/>
    </row>
    <row r="1977" spans="1:19" x14ac:dyDescent="0.2">
      <c r="A1977" s="1"/>
      <c r="B1977" s="115">
        <v>5</v>
      </c>
      <c r="C1977" s="33" t="s">
        <v>447</v>
      </c>
      <c r="D1977" s="115">
        <v>2</v>
      </c>
      <c r="E1977" s="115">
        <v>1987</v>
      </c>
      <c r="F1977" s="115">
        <v>1</v>
      </c>
      <c r="G1977" s="115">
        <v>0</v>
      </c>
      <c r="H1977" s="115">
        <v>0</v>
      </c>
      <c r="I1977" s="116">
        <v>0</v>
      </c>
      <c r="J1977" s="117"/>
      <c r="K1977" s="1"/>
      <c r="L1977" s="1"/>
      <c r="M1977" s="1"/>
      <c r="N1977" s="1"/>
      <c r="O1977" s="1"/>
      <c r="P1977" s="1"/>
      <c r="Q1977" s="1"/>
      <c r="R1977" s="1"/>
      <c r="S1977" s="1"/>
    </row>
    <row r="1978" spans="1:19" x14ac:dyDescent="0.2">
      <c r="A1978" s="1"/>
      <c r="B1978" s="115">
        <v>2</v>
      </c>
      <c r="C1978" s="33" t="s">
        <v>447</v>
      </c>
      <c r="D1978" s="115">
        <v>1</v>
      </c>
      <c r="E1978" s="115">
        <v>1988</v>
      </c>
      <c r="F1978" s="115">
        <v>1</v>
      </c>
      <c r="G1978" s="115">
        <v>0</v>
      </c>
      <c r="H1978" s="115">
        <v>0</v>
      </c>
      <c r="I1978" s="116">
        <v>87098</v>
      </c>
      <c r="J1978" s="117"/>
      <c r="K1978" s="1"/>
      <c r="L1978" s="1"/>
      <c r="M1978" s="1"/>
      <c r="N1978" s="1"/>
      <c r="O1978" s="1"/>
      <c r="P1978" s="1"/>
      <c r="Q1978" s="1"/>
      <c r="R1978" s="1"/>
      <c r="S1978" s="1"/>
    </row>
    <row r="1979" spans="1:19" x14ac:dyDescent="0.2">
      <c r="A1979" s="1"/>
      <c r="B1979" s="115">
        <v>2</v>
      </c>
      <c r="C1979" s="33" t="s">
        <v>462</v>
      </c>
      <c r="D1979" s="115">
        <v>3</v>
      </c>
      <c r="E1979" s="115">
        <v>1987</v>
      </c>
      <c r="F1979" s="115">
        <v>4</v>
      </c>
      <c r="G1979" s="115">
        <v>0</v>
      </c>
      <c r="H1979" s="115">
        <v>0</v>
      </c>
      <c r="I1979" s="116">
        <v>0</v>
      </c>
      <c r="J1979" s="117"/>
      <c r="K1979" s="1"/>
      <c r="L1979" s="1"/>
      <c r="M1979" s="1"/>
      <c r="N1979" s="1"/>
      <c r="O1979" s="1"/>
      <c r="P1979" s="1"/>
      <c r="Q1979" s="1"/>
      <c r="R1979" s="1"/>
      <c r="S1979" s="1"/>
    </row>
    <row r="1980" spans="1:19" x14ac:dyDescent="0.2">
      <c r="A1980" s="1"/>
      <c r="B1980" s="115">
        <v>4</v>
      </c>
      <c r="C1980" s="33" t="s">
        <v>462</v>
      </c>
      <c r="D1980" s="115">
        <v>3</v>
      </c>
      <c r="E1980" s="115">
        <v>1987</v>
      </c>
      <c r="F1980" s="115">
        <v>4</v>
      </c>
      <c r="G1980" s="115">
        <v>0</v>
      </c>
      <c r="H1980" s="115">
        <v>0</v>
      </c>
      <c r="I1980" s="116">
        <v>0</v>
      </c>
      <c r="J1980" s="117"/>
      <c r="K1980" s="1"/>
      <c r="L1980" s="1"/>
      <c r="M1980" s="1"/>
      <c r="N1980" s="1"/>
      <c r="O1980" s="1"/>
      <c r="P1980" s="1"/>
      <c r="Q1980" s="1"/>
      <c r="R1980" s="1"/>
      <c r="S1980" s="1"/>
    </row>
    <row r="1981" spans="1:19" x14ac:dyDescent="0.2">
      <c r="A1981" s="1"/>
      <c r="B1981" s="115">
        <v>3</v>
      </c>
      <c r="C1981" s="33" t="s">
        <v>462</v>
      </c>
      <c r="D1981" s="115">
        <v>3</v>
      </c>
      <c r="E1981" s="115">
        <v>1987</v>
      </c>
      <c r="F1981" s="115">
        <v>4</v>
      </c>
      <c r="G1981" s="115">
        <v>0</v>
      </c>
      <c r="H1981" s="115">
        <v>0</v>
      </c>
      <c r="I1981" s="116">
        <v>0</v>
      </c>
      <c r="J1981" s="117"/>
      <c r="K1981" s="1"/>
      <c r="L1981" s="1"/>
      <c r="M1981" s="1"/>
      <c r="N1981" s="1"/>
      <c r="O1981" s="1"/>
      <c r="P1981" s="1"/>
      <c r="Q1981" s="1"/>
      <c r="R1981" s="1"/>
      <c r="S1981" s="1"/>
    </row>
    <row r="1982" spans="1:19" x14ac:dyDescent="0.2">
      <c r="A1982" s="1"/>
      <c r="B1982" s="115">
        <v>5</v>
      </c>
      <c r="C1982" s="33" t="s">
        <v>462</v>
      </c>
      <c r="D1982" s="115">
        <v>3</v>
      </c>
      <c r="E1982" s="115">
        <v>1987</v>
      </c>
      <c r="F1982" s="115">
        <v>4</v>
      </c>
      <c r="G1982" s="115">
        <v>0</v>
      </c>
      <c r="H1982" s="115">
        <v>0</v>
      </c>
      <c r="I1982" s="116">
        <v>0</v>
      </c>
      <c r="J1982" s="117"/>
      <c r="K1982" s="1"/>
      <c r="L1982" s="1"/>
      <c r="M1982" s="1"/>
      <c r="N1982" s="1"/>
      <c r="O1982" s="1"/>
      <c r="P1982" s="1"/>
      <c r="Q1982" s="1"/>
      <c r="R1982" s="1"/>
      <c r="S1982" s="1"/>
    </row>
    <row r="1983" spans="1:19" x14ac:dyDescent="0.2">
      <c r="A1983" s="1"/>
      <c r="B1983" s="115">
        <v>6</v>
      </c>
      <c r="C1983" s="33" t="s">
        <v>461</v>
      </c>
      <c r="D1983" s="115">
        <v>1</v>
      </c>
      <c r="E1983" s="115">
        <v>1989</v>
      </c>
      <c r="F1983" s="115">
        <v>1</v>
      </c>
      <c r="G1983" s="115">
        <v>0</v>
      </c>
      <c r="H1983" s="115">
        <v>0</v>
      </c>
      <c r="I1983" s="116">
        <v>15890</v>
      </c>
      <c r="J1983" s="117"/>
      <c r="K1983" s="1"/>
      <c r="L1983" s="1"/>
      <c r="M1983" s="1"/>
      <c r="N1983" s="1"/>
      <c r="O1983" s="1"/>
      <c r="P1983" s="1"/>
      <c r="Q1983" s="1"/>
      <c r="R1983" s="1"/>
      <c r="S1983" s="1"/>
    </row>
    <row r="1984" spans="1:19" x14ac:dyDescent="0.2">
      <c r="A1984" s="1"/>
      <c r="B1984" s="115">
        <v>1</v>
      </c>
      <c r="C1984" s="33" t="s">
        <v>461</v>
      </c>
      <c r="D1984" s="115">
        <v>1</v>
      </c>
      <c r="E1984" s="115">
        <v>1989</v>
      </c>
      <c r="F1984" s="115">
        <v>1</v>
      </c>
      <c r="G1984" s="115">
        <v>0</v>
      </c>
      <c r="H1984" s="115">
        <v>0</v>
      </c>
      <c r="I1984" s="116">
        <v>17900</v>
      </c>
      <c r="J1984" s="117"/>
      <c r="K1984" s="1"/>
      <c r="L1984" s="1"/>
      <c r="M1984" s="1"/>
      <c r="N1984" s="1"/>
      <c r="O1984" s="1"/>
      <c r="P1984" s="1"/>
      <c r="Q1984" s="1"/>
      <c r="R1984" s="1"/>
      <c r="S1984" s="1"/>
    </row>
    <row r="1985" spans="1:19" x14ac:dyDescent="0.2">
      <c r="A1985" s="1"/>
      <c r="B1985" s="115">
        <v>2</v>
      </c>
      <c r="C1985" s="33" t="s">
        <v>461</v>
      </c>
      <c r="D1985" s="115">
        <v>1</v>
      </c>
      <c r="E1985" s="115">
        <v>1989</v>
      </c>
      <c r="F1985" s="115">
        <v>1</v>
      </c>
      <c r="G1985" s="115">
        <v>0</v>
      </c>
      <c r="H1985" s="115">
        <v>0</v>
      </c>
      <c r="I1985" s="116">
        <v>18699</v>
      </c>
      <c r="J1985" s="117"/>
      <c r="K1985" s="1"/>
      <c r="L1985" s="1"/>
      <c r="M1985" s="1"/>
      <c r="N1985" s="1"/>
      <c r="O1985" s="1"/>
      <c r="P1985" s="1"/>
      <c r="Q1985" s="1"/>
      <c r="R1985" s="1"/>
      <c r="S1985" s="1"/>
    </row>
    <row r="1986" spans="1:19" x14ac:dyDescent="0.2">
      <c r="A1986" s="1"/>
      <c r="B1986" s="115">
        <v>4</v>
      </c>
      <c r="C1986" s="33" t="s">
        <v>461</v>
      </c>
      <c r="D1986" s="115">
        <v>1</v>
      </c>
      <c r="E1986" s="115">
        <v>1989</v>
      </c>
      <c r="F1986" s="115">
        <v>1</v>
      </c>
      <c r="G1986" s="115">
        <v>0</v>
      </c>
      <c r="H1986" s="115">
        <v>0</v>
      </c>
      <c r="I1986" s="116">
        <v>16930</v>
      </c>
      <c r="J1986" s="117"/>
      <c r="K1986" s="1"/>
      <c r="L1986" s="1"/>
      <c r="M1986" s="1"/>
      <c r="N1986" s="1"/>
      <c r="O1986" s="1"/>
      <c r="P1986" s="1"/>
      <c r="Q1986" s="1"/>
      <c r="R1986" s="1"/>
      <c r="S1986" s="1"/>
    </row>
    <row r="1987" spans="1:19" x14ac:dyDescent="0.2">
      <c r="A1987" s="1"/>
      <c r="B1987" s="115">
        <v>3</v>
      </c>
      <c r="C1987" s="33" t="s">
        <v>461</v>
      </c>
      <c r="D1987" s="115">
        <v>1</v>
      </c>
      <c r="E1987" s="115">
        <v>1989</v>
      </c>
      <c r="F1987" s="115">
        <v>1</v>
      </c>
      <c r="G1987" s="115">
        <v>0</v>
      </c>
      <c r="H1987" s="115">
        <v>0</v>
      </c>
      <c r="I1987" s="116">
        <v>16255</v>
      </c>
      <c r="J1987" s="117"/>
      <c r="K1987" s="1"/>
      <c r="L1987" s="1"/>
      <c r="M1987" s="1"/>
      <c r="N1987" s="1"/>
      <c r="O1987" s="1"/>
      <c r="P1987" s="1"/>
      <c r="Q1987" s="1"/>
      <c r="R1987" s="1"/>
      <c r="S1987" s="1"/>
    </row>
    <row r="1988" spans="1:19" x14ac:dyDescent="0.2">
      <c r="A1988" s="1"/>
      <c r="B1988" s="115">
        <v>5</v>
      </c>
      <c r="C1988" s="33" t="s">
        <v>461</v>
      </c>
      <c r="D1988" s="115">
        <v>1</v>
      </c>
      <c r="E1988" s="115">
        <v>1989</v>
      </c>
      <c r="F1988" s="115">
        <v>1</v>
      </c>
      <c r="G1988" s="115">
        <v>0</v>
      </c>
      <c r="H1988" s="115">
        <v>0</v>
      </c>
      <c r="I1988" s="116">
        <v>17967</v>
      </c>
      <c r="J1988" s="117"/>
      <c r="K1988" s="1"/>
      <c r="L1988" s="1"/>
      <c r="M1988" s="1"/>
      <c r="N1988" s="1"/>
      <c r="O1988" s="1"/>
      <c r="P1988" s="1"/>
      <c r="Q1988" s="1"/>
      <c r="R1988" s="1"/>
      <c r="S1988" s="1"/>
    </row>
    <row r="1989" spans="1:19" x14ac:dyDescent="0.2">
      <c r="A1989" s="1"/>
      <c r="B1989" s="115">
        <v>1</v>
      </c>
      <c r="C1989" s="33" t="s">
        <v>447</v>
      </c>
      <c r="D1989" s="115">
        <v>1</v>
      </c>
      <c r="E1989" s="115">
        <v>1989</v>
      </c>
      <c r="F1989" s="115">
        <v>3</v>
      </c>
      <c r="G1989" s="115">
        <v>0</v>
      </c>
      <c r="H1989" s="115">
        <v>0</v>
      </c>
      <c r="I1989" s="116">
        <v>900784</v>
      </c>
      <c r="J1989" s="117"/>
      <c r="K1989" s="1"/>
      <c r="L1989" s="1"/>
      <c r="M1989" s="1"/>
      <c r="N1989" s="1"/>
      <c r="O1989" s="1"/>
      <c r="P1989" s="1"/>
      <c r="Q1989" s="1"/>
      <c r="R1989" s="1"/>
      <c r="S1989" s="1"/>
    </row>
    <row r="1990" spans="1:19" x14ac:dyDescent="0.2">
      <c r="A1990" s="1"/>
      <c r="B1990" s="115">
        <v>6</v>
      </c>
      <c r="C1990" s="33" t="s">
        <v>447</v>
      </c>
      <c r="D1990" s="115">
        <v>1</v>
      </c>
      <c r="E1990" s="115">
        <v>1989</v>
      </c>
      <c r="F1990" s="115">
        <v>1</v>
      </c>
      <c r="G1990" s="115">
        <v>0</v>
      </c>
      <c r="H1990" s="115">
        <v>0</v>
      </c>
      <c r="I1990" s="116">
        <v>15665</v>
      </c>
      <c r="J1990" s="117"/>
      <c r="K1990" s="1"/>
      <c r="L1990" s="1"/>
      <c r="M1990" s="1"/>
      <c r="N1990" s="1"/>
      <c r="O1990" s="1"/>
      <c r="P1990" s="1"/>
      <c r="Q1990" s="1"/>
      <c r="R1990" s="1"/>
      <c r="S1990" s="1"/>
    </row>
    <row r="1991" spans="1:19" x14ac:dyDescent="0.2">
      <c r="A1991" s="1"/>
      <c r="B1991" s="115">
        <v>1</v>
      </c>
      <c r="C1991" s="33" t="s">
        <v>447</v>
      </c>
      <c r="D1991" s="115">
        <v>1</v>
      </c>
      <c r="E1991" s="115">
        <v>1989</v>
      </c>
      <c r="F1991" s="115">
        <v>1</v>
      </c>
      <c r="G1991" s="115">
        <v>0</v>
      </c>
      <c r="H1991" s="115">
        <v>0</v>
      </c>
      <c r="I1991" s="116">
        <v>15756</v>
      </c>
      <c r="J1991" s="117"/>
      <c r="K1991" s="1"/>
      <c r="L1991" s="1"/>
      <c r="M1991" s="1"/>
      <c r="N1991" s="1"/>
      <c r="O1991" s="1"/>
      <c r="P1991" s="1"/>
      <c r="Q1991" s="1"/>
      <c r="R1991" s="1"/>
      <c r="S1991" s="1"/>
    </row>
    <row r="1992" spans="1:19" x14ac:dyDescent="0.2">
      <c r="A1992" s="1"/>
      <c r="B1992" s="115">
        <v>2</v>
      </c>
      <c r="C1992" s="33" t="s">
        <v>447</v>
      </c>
      <c r="D1992" s="115">
        <v>1</v>
      </c>
      <c r="E1992" s="115">
        <v>1989</v>
      </c>
      <c r="F1992" s="115">
        <v>1</v>
      </c>
      <c r="G1992" s="115">
        <v>0</v>
      </c>
      <c r="H1992" s="115">
        <v>0</v>
      </c>
      <c r="I1992" s="116">
        <v>17213</v>
      </c>
      <c r="J1992" s="117"/>
      <c r="K1992" s="1"/>
      <c r="L1992" s="1"/>
      <c r="M1992" s="1"/>
      <c r="N1992" s="1"/>
      <c r="O1992" s="1"/>
      <c r="P1992" s="1"/>
      <c r="Q1992" s="1"/>
      <c r="R1992" s="1"/>
      <c r="S1992" s="1"/>
    </row>
    <row r="1993" spans="1:19" x14ac:dyDescent="0.2">
      <c r="A1993" s="1"/>
      <c r="B1993" s="115">
        <v>4</v>
      </c>
      <c r="C1993" s="33" t="s">
        <v>447</v>
      </c>
      <c r="D1993" s="115">
        <v>1</v>
      </c>
      <c r="E1993" s="115">
        <v>1989</v>
      </c>
      <c r="F1993" s="115">
        <v>1</v>
      </c>
      <c r="G1993" s="115">
        <v>0</v>
      </c>
      <c r="H1993" s="115">
        <v>0</v>
      </c>
      <c r="I1993" s="116">
        <v>18616</v>
      </c>
      <c r="J1993" s="117"/>
      <c r="K1993" s="1"/>
      <c r="L1993" s="1"/>
      <c r="M1993" s="1"/>
      <c r="N1993" s="1"/>
      <c r="O1993" s="1"/>
      <c r="P1993" s="1"/>
      <c r="Q1993" s="1"/>
      <c r="R1993" s="1"/>
      <c r="S1993" s="1"/>
    </row>
    <row r="1994" spans="1:19" x14ac:dyDescent="0.2">
      <c r="A1994" s="1"/>
      <c r="B1994" s="115">
        <v>3</v>
      </c>
      <c r="C1994" s="33" t="s">
        <v>447</v>
      </c>
      <c r="D1994" s="115">
        <v>1</v>
      </c>
      <c r="E1994" s="115">
        <v>1989</v>
      </c>
      <c r="F1994" s="115">
        <v>1</v>
      </c>
      <c r="G1994" s="115">
        <v>0</v>
      </c>
      <c r="H1994" s="115">
        <v>0</v>
      </c>
      <c r="I1994" s="116">
        <v>17182</v>
      </c>
      <c r="J1994" s="117"/>
      <c r="K1994" s="1"/>
      <c r="L1994" s="1"/>
      <c r="M1994" s="1"/>
      <c r="N1994" s="1"/>
      <c r="O1994" s="1"/>
      <c r="P1994" s="1"/>
      <c r="Q1994" s="1"/>
      <c r="R1994" s="1"/>
      <c r="S1994" s="1"/>
    </row>
    <row r="1995" spans="1:19" x14ac:dyDescent="0.2">
      <c r="A1995" s="1"/>
      <c r="B1995" s="115">
        <v>5</v>
      </c>
      <c r="C1995" s="33" t="s">
        <v>447</v>
      </c>
      <c r="D1995" s="115">
        <v>1</v>
      </c>
      <c r="E1995" s="115">
        <v>1989</v>
      </c>
      <c r="F1995" s="115">
        <v>1</v>
      </c>
      <c r="G1995" s="115">
        <v>0</v>
      </c>
      <c r="H1995" s="115">
        <v>0</v>
      </c>
      <c r="I1995" s="116">
        <v>16104</v>
      </c>
      <c r="J1995" s="117"/>
      <c r="K1995" s="1"/>
      <c r="L1995" s="1"/>
      <c r="M1995" s="1"/>
      <c r="N1995" s="1"/>
      <c r="O1995" s="1"/>
      <c r="P1995" s="1"/>
      <c r="Q1995" s="1"/>
      <c r="R1995" s="1"/>
      <c r="S1995" s="1"/>
    </row>
    <row r="1996" spans="1:19" x14ac:dyDescent="0.2">
      <c r="A1996" s="1"/>
      <c r="B1996" s="115">
        <v>2</v>
      </c>
      <c r="C1996" s="33" t="s">
        <v>462</v>
      </c>
      <c r="D1996" s="115">
        <v>3</v>
      </c>
      <c r="E1996" s="115">
        <v>1988</v>
      </c>
      <c r="F1996" s="115">
        <v>1</v>
      </c>
      <c r="G1996" s="115">
        <v>0</v>
      </c>
      <c r="H1996" s="115">
        <v>0</v>
      </c>
      <c r="I1996" s="116">
        <v>23282</v>
      </c>
      <c r="J1996" s="117"/>
      <c r="K1996" s="1"/>
      <c r="L1996" s="1"/>
      <c r="M1996" s="1"/>
      <c r="N1996" s="1"/>
      <c r="O1996" s="1"/>
      <c r="P1996" s="1"/>
      <c r="Q1996" s="1"/>
      <c r="R1996" s="1"/>
      <c r="S1996" s="1"/>
    </row>
    <row r="1997" spans="1:19" x14ac:dyDescent="0.2">
      <c r="A1997" s="1"/>
      <c r="B1997" s="115">
        <v>4</v>
      </c>
      <c r="C1997" s="33" t="s">
        <v>462</v>
      </c>
      <c r="D1997" s="115">
        <v>3</v>
      </c>
      <c r="E1997" s="115">
        <v>1988</v>
      </c>
      <c r="F1997" s="115">
        <v>1</v>
      </c>
      <c r="G1997" s="115">
        <v>0</v>
      </c>
      <c r="H1997" s="115">
        <v>0</v>
      </c>
      <c r="I1997" s="116">
        <v>24052</v>
      </c>
      <c r="J1997" s="117"/>
      <c r="K1997" s="1"/>
      <c r="L1997" s="1"/>
      <c r="M1997" s="1"/>
      <c r="N1997" s="1"/>
      <c r="O1997" s="1"/>
      <c r="P1997" s="1"/>
      <c r="Q1997" s="1"/>
      <c r="R1997" s="1"/>
      <c r="S1997" s="1"/>
    </row>
    <row r="1998" spans="1:19" x14ac:dyDescent="0.2">
      <c r="A1998" s="1"/>
      <c r="B1998" s="115">
        <v>3</v>
      </c>
      <c r="C1998" s="33" t="s">
        <v>462</v>
      </c>
      <c r="D1998" s="115">
        <v>3</v>
      </c>
      <c r="E1998" s="115">
        <v>1988</v>
      </c>
      <c r="F1998" s="115">
        <v>1</v>
      </c>
      <c r="G1998" s="115">
        <v>0</v>
      </c>
      <c r="H1998" s="115">
        <v>0</v>
      </c>
      <c r="I1998" s="116">
        <v>22141</v>
      </c>
      <c r="J1998" s="117"/>
      <c r="K1998" s="1"/>
      <c r="L1998" s="1"/>
      <c r="M1998" s="1"/>
      <c r="N1998" s="1"/>
      <c r="O1998" s="1"/>
      <c r="P1998" s="1"/>
      <c r="Q1998" s="1"/>
      <c r="R1998" s="1"/>
      <c r="S1998" s="1"/>
    </row>
    <row r="1999" spans="1:19" x14ac:dyDescent="0.2">
      <c r="A1999" s="1"/>
      <c r="B1999" s="115">
        <v>5</v>
      </c>
      <c r="C1999" s="33" t="s">
        <v>462</v>
      </c>
      <c r="D1999" s="115">
        <v>3</v>
      </c>
      <c r="E1999" s="115">
        <v>1988</v>
      </c>
      <c r="F1999" s="115">
        <v>1</v>
      </c>
      <c r="G1999" s="115">
        <v>0</v>
      </c>
      <c r="H1999" s="115">
        <v>0</v>
      </c>
      <c r="I1999" s="116">
        <v>25661</v>
      </c>
      <c r="J1999" s="117"/>
      <c r="K1999" s="1"/>
      <c r="L1999" s="1"/>
      <c r="M1999" s="1"/>
      <c r="N1999" s="1"/>
      <c r="O1999" s="1"/>
      <c r="P1999" s="1"/>
      <c r="Q1999" s="1"/>
      <c r="R1999" s="1"/>
      <c r="S1999" s="1"/>
    </row>
    <row r="2000" spans="1:19" x14ac:dyDescent="0.2">
      <c r="A2000" s="1"/>
      <c r="B2000" s="115">
        <v>6</v>
      </c>
      <c r="C2000" s="33" t="s">
        <v>467</v>
      </c>
      <c r="D2000" s="115">
        <v>3</v>
      </c>
      <c r="E2000" s="115">
        <v>1988</v>
      </c>
      <c r="F2000" s="115">
        <v>31</v>
      </c>
      <c r="G2000" s="115">
        <v>0</v>
      </c>
      <c r="H2000" s="115">
        <v>0</v>
      </c>
      <c r="I2000" s="116">
        <v>12</v>
      </c>
      <c r="J2000" s="117"/>
      <c r="K2000" s="1"/>
      <c r="L2000" s="1"/>
      <c r="M2000" s="1"/>
      <c r="N2000" s="1"/>
      <c r="O2000" s="1"/>
      <c r="P2000" s="1"/>
      <c r="Q2000" s="1"/>
      <c r="R2000" s="1"/>
      <c r="S2000" s="1"/>
    </row>
    <row r="2001" spans="1:19" x14ac:dyDescent="0.2">
      <c r="A2001" s="1"/>
      <c r="B2001" s="115">
        <v>1</v>
      </c>
      <c r="C2001" s="33" t="s">
        <v>467</v>
      </c>
      <c r="D2001" s="115">
        <v>3</v>
      </c>
      <c r="E2001" s="115">
        <v>1988</v>
      </c>
      <c r="F2001" s="115">
        <v>31</v>
      </c>
      <c r="G2001" s="115">
        <v>0</v>
      </c>
      <c r="H2001" s="115">
        <v>0</v>
      </c>
      <c r="I2001" s="116">
        <v>12</v>
      </c>
      <c r="J2001" s="117"/>
      <c r="K2001" s="1"/>
      <c r="L2001" s="1"/>
      <c r="M2001" s="1"/>
      <c r="N2001" s="1"/>
      <c r="O2001" s="1"/>
      <c r="P2001" s="1"/>
      <c r="Q2001" s="1"/>
      <c r="R2001" s="1"/>
      <c r="S2001" s="1"/>
    </row>
    <row r="2002" spans="1:19" x14ac:dyDescent="0.2">
      <c r="A2002" s="1"/>
      <c r="B2002" s="115">
        <v>4</v>
      </c>
      <c r="C2002" s="33" t="s">
        <v>467</v>
      </c>
      <c r="D2002" s="115">
        <v>3</v>
      </c>
      <c r="E2002" s="115">
        <v>1988</v>
      </c>
      <c r="F2002" s="115">
        <v>31</v>
      </c>
      <c r="G2002" s="115">
        <v>0</v>
      </c>
      <c r="H2002" s="115">
        <v>0</v>
      </c>
      <c r="I2002" s="116">
        <v>11</v>
      </c>
      <c r="J2002" s="117"/>
      <c r="K2002" s="1"/>
      <c r="L2002" s="1"/>
      <c r="M2002" s="1"/>
      <c r="N2002" s="1"/>
      <c r="O2002" s="1"/>
      <c r="P2002" s="1"/>
      <c r="Q2002" s="1"/>
      <c r="R2002" s="1"/>
      <c r="S2002" s="1"/>
    </row>
    <row r="2003" spans="1:19" x14ac:dyDescent="0.2">
      <c r="A2003" s="1"/>
      <c r="B2003" s="115">
        <v>3</v>
      </c>
      <c r="C2003" s="33" t="s">
        <v>467</v>
      </c>
      <c r="D2003" s="115">
        <v>3</v>
      </c>
      <c r="E2003" s="115">
        <v>1988</v>
      </c>
      <c r="F2003" s="115">
        <v>31</v>
      </c>
      <c r="G2003" s="115">
        <v>0</v>
      </c>
      <c r="H2003" s="115">
        <v>0</v>
      </c>
      <c r="I2003" s="116">
        <v>12</v>
      </c>
      <c r="J2003" s="117"/>
      <c r="K2003" s="1"/>
      <c r="L2003" s="1"/>
      <c r="M2003" s="1"/>
      <c r="N2003" s="1"/>
      <c r="O2003" s="1"/>
      <c r="P2003" s="1"/>
      <c r="Q2003" s="1"/>
      <c r="R2003" s="1"/>
      <c r="S2003" s="1"/>
    </row>
    <row r="2004" spans="1:19" x14ac:dyDescent="0.2">
      <c r="A2004" s="1"/>
      <c r="B2004" s="115">
        <v>2</v>
      </c>
      <c r="C2004" s="33" t="s">
        <v>447</v>
      </c>
      <c r="D2004" s="115">
        <v>1</v>
      </c>
      <c r="E2004" s="115">
        <v>1989</v>
      </c>
      <c r="F2004" s="115">
        <v>1</v>
      </c>
      <c r="G2004" s="115">
        <v>0</v>
      </c>
      <c r="H2004" s="115">
        <v>0</v>
      </c>
      <c r="I2004" s="116">
        <v>0</v>
      </c>
      <c r="J2004" s="117"/>
      <c r="K2004" s="1"/>
      <c r="L2004" s="1"/>
      <c r="M2004" s="1"/>
      <c r="N2004" s="1"/>
      <c r="O2004" s="1"/>
      <c r="P2004" s="1"/>
      <c r="Q2004" s="1"/>
      <c r="R2004" s="1"/>
      <c r="S2004" s="1"/>
    </row>
    <row r="2005" spans="1:19" x14ac:dyDescent="0.2">
      <c r="A2005" s="1"/>
      <c r="B2005" s="115">
        <v>2</v>
      </c>
      <c r="C2005" s="33" t="s">
        <v>490</v>
      </c>
      <c r="D2005" s="115">
        <v>1</v>
      </c>
      <c r="E2005" s="115">
        <v>1989</v>
      </c>
      <c r="F2005" s="115">
        <v>1</v>
      </c>
      <c r="G2005" s="115">
        <v>0</v>
      </c>
      <c r="H2005" s="115">
        <v>0</v>
      </c>
      <c r="I2005" s="116">
        <v>86813</v>
      </c>
      <c r="J2005" s="117"/>
      <c r="K2005" s="1"/>
      <c r="L2005" s="1"/>
      <c r="M2005" s="1"/>
      <c r="N2005" s="1"/>
      <c r="O2005" s="1"/>
      <c r="P2005" s="1"/>
      <c r="Q2005" s="1"/>
      <c r="R2005" s="1"/>
      <c r="S2005" s="1"/>
    </row>
    <row r="2006" spans="1:19" x14ac:dyDescent="0.2">
      <c r="A2006" s="1"/>
      <c r="B2006" s="115">
        <v>2</v>
      </c>
      <c r="C2006" s="33" t="s">
        <v>447</v>
      </c>
      <c r="D2006" s="115">
        <v>1</v>
      </c>
      <c r="E2006" s="115">
        <v>1989</v>
      </c>
      <c r="F2006" s="115">
        <v>1</v>
      </c>
      <c r="G2006" s="115">
        <v>0</v>
      </c>
      <c r="H2006" s="115">
        <v>0</v>
      </c>
      <c r="I2006" s="116">
        <v>771</v>
      </c>
      <c r="J2006" s="117"/>
      <c r="K2006" s="1"/>
      <c r="L2006" s="1"/>
      <c r="M2006" s="1"/>
      <c r="N2006" s="1"/>
      <c r="O2006" s="1"/>
      <c r="P2006" s="1"/>
      <c r="Q2006" s="1"/>
      <c r="R2006" s="1"/>
      <c r="S2006" s="1"/>
    </row>
    <row r="2007" spans="1:19" x14ac:dyDescent="0.2">
      <c r="A2007" s="1"/>
      <c r="B2007" s="115">
        <v>2</v>
      </c>
      <c r="C2007" s="33" t="s">
        <v>461</v>
      </c>
      <c r="D2007" s="115">
        <v>2</v>
      </c>
      <c r="E2007" s="115">
        <v>2016</v>
      </c>
      <c r="F2007" s="115">
        <v>1</v>
      </c>
      <c r="G2007" s="115">
        <v>0</v>
      </c>
      <c r="H2007" s="115">
        <v>0</v>
      </c>
      <c r="I2007" s="116">
        <v>47684</v>
      </c>
      <c r="J2007" s="117"/>
      <c r="K2007" s="1"/>
      <c r="L2007" s="1"/>
      <c r="M2007" s="1"/>
      <c r="N2007" s="1"/>
      <c r="O2007" s="1"/>
      <c r="P2007" s="1"/>
      <c r="Q2007" s="1"/>
      <c r="R2007" s="1"/>
      <c r="S2007" s="1"/>
    </row>
    <row r="2008" spans="1:19" x14ac:dyDescent="0.2">
      <c r="A2008" s="1"/>
      <c r="B2008" s="115">
        <v>1</v>
      </c>
      <c r="C2008" s="33" t="s">
        <v>447</v>
      </c>
      <c r="D2008" s="115">
        <v>4</v>
      </c>
      <c r="E2008" s="115">
        <v>1996</v>
      </c>
      <c r="F2008" s="115">
        <v>1</v>
      </c>
      <c r="G2008" s="115">
        <v>25</v>
      </c>
      <c r="H2008" s="115">
        <v>0</v>
      </c>
      <c r="I2008" s="116">
        <v>0</v>
      </c>
      <c r="J2008" s="117"/>
      <c r="K2008" s="1"/>
      <c r="L2008" s="1"/>
      <c r="M2008" s="1"/>
      <c r="N2008" s="1"/>
      <c r="O2008" s="1"/>
      <c r="P2008" s="1"/>
      <c r="Q2008" s="1"/>
      <c r="R2008" s="1"/>
      <c r="S2008" s="1"/>
    </row>
    <row r="2009" spans="1:19" x14ac:dyDescent="0.2">
      <c r="A2009" s="1"/>
      <c r="B2009" s="115">
        <v>3</v>
      </c>
      <c r="C2009" s="33" t="s">
        <v>457</v>
      </c>
      <c r="D2009" s="115">
        <v>3</v>
      </c>
      <c r="E2009" s="115">
        <v>2013</v>
      </c>
      <c r="F2009" s="115">
        <v>1</v>
      </c>
      <c r="G2009" s="115">
        <v>0</v>
      </c>
      <c r="H2009" s="115">
        <v>0</v>
      </c>
      <c r="I2009" s="116">
        <v>34306</v>
      </c>
      <c r="J2009" s="117"/>
      <c r="K2009" s="1"/>
      <c r="L2009" s="1"/>
      <c r="M2009" s="1"/>
      <c r="N2009" s="1"/>
      <c r="O2009" s="1"/>
      <c r="P2009" s="1"/>
      <c r="Q2009" s="1"/>
      <c r="R2009" s="1"/>
      <c r="S2009" s="1"/>
    </row>
    <row r="2010" spans="1:19" x14ac:dyDescent="0.2">
      <c r="A2010" s="1"/>
      <c r="B2010" s="115">
        <v>5</v>
      </c>
      <c r="C2010" s="33" t="s">
        <v>449</v>
      </c>
      <c r="D2010" s="115">
        <v>3</v>
      </c>
      <c r="E2010" s="115">
        <v>2013</v>
      </c>
      <c r="F2010" s="115">
        <v>1</v>
      </c>
      <c r="G2010" s="115">
        <v>0</v>
      </c>
      <c r="H2010" s="115">
        <v>0</v>
      </c>
      <c r="I2010" s="116">
        <v>205632</v>
      </c>
      <c r="J2010" s="117"/>
      <c r="K2010" s="1"/>
      <c r="L2010" s="1"/>
      <c r="M2010" s="1"/>
      <c r="N2010" s="1"/>
      <c r="O2010" s="1"/>
      <c r="P2010" s="1"/>
      <c r="Q2010" s="1"/>
      <c r="R2010" s="1"/>
      <c r="S2010" s="1"/>
    </row>
    <row r="2011" spans="1:19" x14ac:dyDescent="0.2">
      <c r="A2011" s="1"/>
      <c r="B2011" s="115">
        <v>3</v>
      </c>
      <c r="C2011" s="33" t="s">
        <v>449</v>
      </c>
      <c r="D2011" s="115">
        <v>3</v>
      </c>
      <c r="E2011" s="115">
        <v>2013</v>
      </c>
      <c r="F2011" s="115">
        <v>1</v>
      </c>
      <c r="G2011" s="115">
        <v>0</v>
      </c>
      <c r="H2011" s="115">
        <v>0</v>
      </c>
      <c r="I2011" s="116">
        <v>52126</v>
      </c>
      <c r="J2011" s="117"/>
      <c r="K2011" s="1"/>
      <c r="L2011" s="1"/>
      <c r="M2011" s="1"/>
      <c r="N2011" s="1"/>
      <c r="O2011" s="1"/>
      <c r="P2011" s="1"/>
      <c r="Q2011" s="1"/>
      <c r="R2011" s="1"/>
      <c r="S2011" s="1"/>
    </row>
    <row r="2012" spans="1:19" x14ac:dyDescent="0.2">
      <c r="A2012" s="1"/>
      <c r="B2012" s="115">
        <v>4</v>
      </c>
      <c r="C2012" s="33" t="s">
        <v>449</v>
      </c>
      <c r="D2012" s="115">
        <v>3</v>
      </c>
      <c r="E2012" s="115">
        <v>2013</v>
      </c>
      <c r="F2012" s="115">
        <v>1</v>
      </c>
      <c r="G2012" s="115">
        <v>0</v>
      </c>
      <c r="H2012" s="115">
        <v>0</v>
      </c>
      <c r="I2012" s="116">
        <v>14621</v>
      </c>
      <c r="J2012" s="117"/>
      <c r="K2012" s="1"/>
      <c r="L2012" s="1"/>
      <c r="M2012" s="1"/>
      <c r="N2012" s="1"/>
      <c r="O2012" s="1"/>
      <c r="P2012" s="1"/>
      <c r="Q2012" s="1"/>
      <c r="R2012" s="1"/>
      <c r="S2012" s="1"/>
    </row>
    <row r="2013" spans="1:19" x14ac:dyDescent="0.2">
      <c r="A2013" s="1"/>
      <c r="B2013" s="115">
        <v>4</v>
      </c>
      <c r="C2013" s="33" t="s">
        <v>449</v>
      </c>
      <c r="D2013" s="115">
        <v>3</v>
      </c>
      <c r="E2013" s="115">
        <v>2013</v>
      </c>
      <c r="F2013" s="115">
        <v>1</v>
      </c>
      <c r="G2013" s="115">
        <v>0</v>
      </c>
      <c r="H2013" s="115">
        <v>0</v>
      </c>
      <c r="I2013" s="116">
        <v>33216</v>
      </c>
      <c r="J2013" s="117"/>
      <c r="K2013" s="1"/>
      <c r="L2013" s="1"/>
      <c r="M2013" s="1"/>
      <c r="N2013" s="1"/>
      <c r="O2013" s="1"/>
      <c r="P2013" s="1"/>
      <c r="Q2013" s="1"/>
      <c r="R2013" s="1"/>
      <c r="S2013" s="1"/>
    </row>
    <row r="2014" spans="1:19" x14ac:dyDescent="0.2">
      <c r="A2014" s="1"/>
      <c r="B2014" s="115">
        <v>3</v>
      </c>
      <c r="C2014" s="33" t="s">
        <v>449</v>
      </c>
      <c r="D2014" s="115">
        <v>3</v>
      </c>
      <c r="E2014" s="115">
        <v>2013</v>
      </c>
      <c r="F2014" s="115">
        <v>1</v>
      </c>
      <c r="G2014" s="115">
        <v>0</v>
      </c>
      <c r="H2014" s="115">
        <v>0</v>
      </c>
      <c r="I2014" s="116">
        <v>33764</v>
      </c>
      <c r="J2014" s="117"/>
      <c r="K2014" s="1"/>
      <c r="L2014" s="1"/>
      <c r="M2014" s="1"/>
      <c r="N2014" s="1"/>
      <c r="O2014" s="1"/>
      <c r="P2014" s="1"/>
      <c r="Q2014" s="1"/>
      <c r="R2014" s="1"/>
      <c r="S2014" s="1"/>
    </row>
    <row r="2015" spans="1:19" x14ac:dyDescent="0.2">
      <c r="A2015" s="1"/>
      <c r="B2015" s="115">
        <v>3</v>
      </c>
      <c r="C2015" s="33" t="s">
        <v>449</v>
      </c>
      <c r="D2015" s="115">
        <v>3</v>
      </c>
      <c r="E2015" s="115">
        <v>2013</v>
      </c>
      <c r="F2015" s="115">
        <v>1</v>
      </c>
      <c r="G2015" s="115">
        <v>0</v>
      </c>
      <c r="H2015" s="115">
        <v>0</v>
      </c>
      <c r="I2015" s="116">
        <v>121210</v>
      </c>
      <c r="J2015" s="117"/>
      <c r="K2015" s="1"/>
      <c r="L2015" s="1"/>
      <c r="M2015" s="1"/>
      <c r="N2015" s="1"/>
      <c r="O2015" s="1"/>
      <c r="P2015" s="1"/>
      <c r="Q2015" s="1"/>
      <c r="R2015" s="1"/>
      <c r="S2015" s="1"/>
    </row>
    <row r="2016" spans="1:19" x14ac:dyDescent="0.2">
      <c r="A2016" s="1"/>
      <c r="B2016" s="115">
        <v>3</v>
      </c>
      <c r="C2016" s="33" t="s">
        <v>457</v>
      </c>
      <c r="D2016" s="115">
        <v>3</v>
      </c>
      <c r="E2016" s="115">
        <v>2013</v>
      </c>
      <c r="F2016" s="115">
        <v>1</v>
      </c>
      <c r="G2016" s="115">
        <v>0</v>
      </c>
      <c r="H2016" s="115">
        <v>0</v>
      </c>
      <c r="I2016" s="116">
        <v>31535</v>
      </c>
      <c r="J2016" s="117"/>
      <c r="K2016" s="1"/>
      <c r="L2016" s="1"/>
      <c r="M2016" s="1"/>
      <c r="N2016" s="1"/>
      <c r="O2016" s="1"/>
      <c r="P2016" s="1"/>
      <c r="Q2016" s="1"/>
      <c r="R2016" s="1"/>
      <c r="S2016" s="1"/>
    </row>
    <row r="2017" spans="1:19" x14ac:dyDescent="0.2">
      <c r="A2017" s="1"/>
      <c r="B2017" s="115">
        <v>4</v>
      </c>
      <c r="C2017" s="33" t="s">
        <v>457</v>
      </c>
      <c r="D2017" s="115">
        <v>3</v>
      </c>
      <c r="E2017" s="115">
        <v>2013</v>
      </c>
      <c r="F2017" s="115">
        <v>1</v>
      </c>
      <c r="G2017" s="115">
        <v>0</v>
      </c>
      <c r="H2017" s="115">
        <v>0</v>
      </c>
      <c r="I2017" s="116">
        <v>30898</v>
      </c>
      <c r="J2017" s="117"/>
      <c r="K2017" s="1"/>
      <c r="L2017" s="1"/>
      <c r="M2017" s="1"/>
      <c r="N2017" s="1"/>
      <c r="O2017" s="1"/>
      <c r="P2017" s="1"/>
      <c r="Q2017" s="1"/>
      <c r="R2017" s="1"/>
      <c r="S2017" s="1"/>
    </row>
    <row r="2018" spans="1:19" x14ac:dyDescent="0.2">
      <c r="A2018" s="1"/>
      <c r="B2018" s="115">
        <v>4</v>
      </c>
      <c r="C2018" s="33" t="s">
        <v>457</v>
      </c>
      <c r="D2018" s="115">
        <v>3</v>
      </c>
      <c r="E2018" s="115">
        <v>2013</v>
      </c>
      <c r="F2018" s="115">
        <v>1</v>
      </c>
      <c r="G2018" s="115">
        <v>0</v>
      </c>
      <c r="H2018" s="115">
        <v>0</v>
      </c>
      <c r="I2018" s="116">
        <v>34078</v>
      </c>
      <c r="J2018" s="117"/>
      <c r="K2018" s="1"/>
      <c r="L2018" s="1"/>
      <c r="M2018" s="1"/>
      <c r="N2018" s="1"/>
      <c r="O2018" s="1"/>
      <c r="P2018" s="1"/>
      <c r="Q2018" s="1"/>
      <c r="R2018" s="1"/>
      <c r="S2018" s="1"/>
    </row>
    <row r="2019" spans="1:19" x14ac:dyDescent="0.2">
      <c r="A2019" s="1"/>
      <c r="B2019" s="115">
        <v>3</v>
      </c>
      <c r="C2019" s="33" t="s">
        <v>457</v>
      </c>
      <c r="D2019" s="115">
        <v>3</v>
      </c>
      <c r="E2019" s="115">
        <v>2013</v>
      </c>
      <c r="F2019" s="115">
        <v>1</v>
      </c>
      <c r="G2019" s="115">
        <v>0</v>
      </c>
      <c r="H2019" s="115">
        <v>0</v>
      </c>
      <c r="I2019" s="116">
        <v>296977</v>
      </c>
      <c r="J2019" s="117"/>
      <c r="K2019" s="1"/>
      <c r="L2019" s="1"/>
      <c r="M2019" s="1"/>
      <c r="N2019" s="1"/>
      <c r="O2019" s="1"/>
      <c r="P2019" s="1"/>
      <c r="Q2019" s="1"/>
      <c r="R2019" s="1"/>
      <c r="S2019" s="1"/>
    </row>
    <row r="2020" spans="1:19" x14ac:dyDescent="0.2">
      <c r="A2020" s="1"/>
      <c r="B2020" s="115">
        <v>3</v>
      </c>
      <c r="C2020" s="33" t="s">
        <v>457</v>
      </c>
      <c r="D2020" s="115">
        <v>3</v>
      </c>
      <c r="E2020" s="115">
        <v>2013</v>
      </c>
      <c r="F2020" s="115">
        <v>1</v>
      </c>
      <c r="G2020" s="115">
        <v>0</v>
      </c>
      <c r="H2020" s="115">
        <v>0</v>
      </c>
      <c r="I2020" s="116">
        <v>33580</v>
      </c>
      <c r="J2020" s="117"/>
      <c r="K2020" s="1"/>
      <c r="L2020" s="1"/>
      <c r="M2020" s="1"/>
      <c r="N2020" s="1"/>
      <c r="O2020" s="1"/>
      <c r="P2020" s="1"/>
      <c r="Q2020" s="1"/>
      <c r="R2020" s="1"/>
      <c r="S2020" s="1"/>
    </row>
    <row r="2021" spans="1:19" x14ac:dyDescent="0.2">
      <c r="A2021" s="1"/>
      <c r="B2021" s="115">
        <v>6</v>
      </c>
      <c r="C2021" s="33" t="s">
        <v>449</v>
      </c>
      <c r="D2021" s="115">
        <v>3</v>
      </c>
      <c r="E2021" s="115">
        <v>2013</v>
      </c>
      <c r="F2021" s="115">
        <v>1</v>
      </c>
      <c r="G2021" s="115">
        <v>0</v>
      </c>
      <c r="H2021" s="115">
        <v>0</v>
      </c>
      <c r="I2021" s="116">
        <v>30813</v>
      </c>
      <c r="J2021" s="117"/>
      <c r="K2021" s="1"/>
      <c r="L2021" s="1"/>
      <c r="M2021" s="1"/>
      <c r="N2021" s="1"/>
      <c r="O2021" s="1"/>
      <c r="P2021" s="1"/>
      <c r="Q2021" s="1"/>
      <c r="R2021" s="1"/>
      <c r="S2021" s="1"/>
    </row>
    <row r="2022" spans="1:19" x14ac:dyDescent="0.2">
      <c r="A2022" s="1"/>
      <c r="B2022" s="115">
        <v>3</v>
      </c>
      <c r="C2022" s="33" t="s">
        <v>457</v>
      </c>
      <c r="D2022" s="115">
        <v>3</v>
      </c>
      <c r="E2022" s="115">
        <v>2013</v>
      </c>
      <c r="F2022" s="115">
        <v>1</v>
      </c>
      <c r="G2022" s="115">
        <v>0</v>
      </c>
      <c r="H2022" s="115">
        <v>0</v>
      </c>
      <c r="I2022" s="116">
        <v>31101</v>
      </c>
      <c r="J2022" s="117"/>
      <c r="K2022" s="1"/>
      <c r="L2022" s="1"/>
      <c r="M2022" s="1"/>
      <c r="N2022" s="1"/>
      <c r="O2022" s="1"/>
      <c r="P2022" s="1"/>
      <c r="Q2022" s="1"/>
      <c r="R2022" s="1"/>
      <c r="S2022" s="1"/>
    </row>
    <row r="2023" spans="1:19" x14ac:dyDescent="0.2">
      <c r="A2023" s="1"/>
      <c r="B2023" s="115">
        <v>3</v>
      </c>
      <c r="C2023" s="33" t="s">
        <v>457</v>
      </c>
      <c r="D2023" s="115">
        <v>3</v>
      </c>
      <c r="E2023" s="115">
        <v>2013</v>
      </c>
      <c r="F2023" s="115">
        <v>1</v>
      </c>
      <c r="G2023" s="115">
        <v>0</v>
      </c>
      <c r="H2023" s="115">
        <v>0</v>
      </c>
      <c r="I2023" s="116">
        <v>184954</v>
      </c>
      <c r="J2023" s="117"/>
      <c r="K2023" s="1"/>
      <c r="L2023" s="1"/>
      <c r="M2023" s="1"/>
      <c r="N2023" s="1"/>
      <c r="O2023" s="1"/>
      <c r="P2023" s="1"/>
      <c r="Q2023" s="1"/>
      <c r="R2023" s="1"/>
      <c r="S2023" s="1"/>
    </row>
    <row r="2024" spans="1:19" x14ac:dyDescent="0.2">
      <c r="A2024" s="1"/>
      <c r="B2024" s="115">
        <v>4</v>
      </c>
      <c r="C2024" s="33" t="s">
        <v>449</v>
      </c>
      <c r="D2024" s="115">
        <v>3</v>
      </c>
      <c r="E2024" s="115">
        <v>2013</v>
      </c>
      <c r="F2024" s="115">
        <v>1</v>
      </c>
      <c r="G2024" s="115">
        <v>0</v>
      </c>
      <c r="H2024" s="115">
        <v>0</v>
      </c>
      <c r="I2024" s="116">
        <v>46452</v>
      </c>
      <c r="J2024" s="117"/>
      <c r="K2024" s="1"/>
      <c r="L2024" s="1"/>
      <c r="M2024" s="1"/>
      <c r="N2024" s="1"/>
      <c r="O2024" s="1"/>
      <c r="P2024" s="1"/>
      <c r="Q2024" s="1"/>
      <c r="R2024" s="1"/>
      <c r="S2024" s="1"/>
    </row>
    <row r="2025" spans="1:19" x14ac:dyDescent="0.2">
      <c r="A2025" s="1"/>
      <c r="B2025" s="115">
        <v>3</v>
      </c>
      <c r="C2025" s="33" t="s">
        <v>449</v>
      </c>
      <c r="D2025" s="115">
        <v>3</v>
      </c>
      <c r="E2025" s="115">
        <v>2013</v>
      </c>
      <c r="F2025" s="115">
        <v>1</v>
      </c>
      <c r="G2025" s="115">
        <v>0</v>
      </c>
      <c r="H2025" s="115">
        <v>0</v>
      </c>
      <c r="I2025" s="116">
        <v>32160</v>
      </c>
      <c r="J2025" s="117"/>
      <c r="K2025" s="1"/>
      <c r="L2025" s="1"/>
      <c r="M2025" s="1"/>
      <c r="N2025" s="1"/>
      <c r="O2025" s="1"/>
      <c r="P2025" s="1"/>
      <c r="Q2025" s="1"/>
      <c r="R2025" s="1"/>
      <c r="S2025" s="1"/>
    </row>
    <row r="2026" spans="1:19" x14ac:dyDescent="0.2">
      <c r="A2026" s="1"/>
      <c r="B2026" s="115">
        <v>5</v>
      </c>
      <c r="C2026" s="33" t="s">
        <v>449</v>
      </c>
      <c r="D2026" s="115">
        <v>3</v>
      </c>
      <c r="E2026" s="115">
        <v>2013</v>
      </c>
      <c r="F2026" s="115">
        <v>1</v>
      </c>
      <c r="G2026" s="115">
        <v>0</v>
      </c>
      <c r="H2026" s="115">
        <v>0</v>
      </c>
      <c r="I2026" s="116">
        <v>44816</v>
      </c>
      <c r="J2026" s="117"/>
      <c r="K2026" s="1"/>
      <c r="L2026" s="1"/>
      <c r="M2026" s="1"/>
      <c r="N2026" s="1"/>
      <c r="O2026" s="1"/>
      <c r="P2026" s="1"/>
      <c r="Q2026" s="1"/>
      <c r="R2026" s="1"/>
      <c r="S2026" s="1"/>
    </row>
    <row r="2027" spans="1:19" x14ac:dyDescent="0.2">
      <c r="A2027" s="1"/>
      <c r="B2027" s="115">
        <v>1</v>
      </c>
      <c r="C2027" s="33" t="s">
        <v>471</v>
      </c>
      <c r="D2027" s="115">
        <v>2</v>
      </c>
      <c r="E2027" s="115">
        <v>2013</v>
      </c>
      <c r="F2027" s="115">
        <v>1</v>
      </c>
      <c r="G2027" s="115">
        <v>0</v>
      </c>
      <c r="H2027" s="115">
        <v>0</v>
      </c>
      <c r="I2027" s="116">
        <v>83817</v>
      </c>
      <c r="J2027" s="117"/>
      <c r="K2027" s="1"/>
      <c r="L2027" s="1"/>
      <c r="M2027" s="1"/>
      <c r="N2027" s="1"/>
      <c r="O2027" s="1"/>
      <c r="P2027" s="1"/>
      <c r="Q2027" s="1"/>
      <c r="R2027" s="1"/>
      <c r="S2027" s="1"/>
    </row>
    <row r="2028" spans="1:19" x14ac:dyDescent="0.2">
      <c r="A2028" s="1"/>
      <c r="B2028" s="115">
        <v>2</v>
      </c>
      <c r="C2028" s="33" t="s">
        <v>462</v>
      </c>
      <c r="D2028" s="115">
        <v>2</v>
      </c>
      <c r="E2028" s="115">
        <v>2013</v>
      </c>
      <c r="F2028" s="115">
        <v>1</v>
      </c>
      <c r="G2028" s="115">
        <v>11</v>
      </c>
      <c r="H2028" s="115">
        <v>0</v>
      </c>
      <c r="I2028" s="116">
        <v>0</v>
      </c>
      <c r="J2028" s="117"/>
      <c r="K2028" s="1"/>
      <c r="L2028" s="1"/>
      <c r="M2028" s="1"/>
      <c r="N2028" s="1"/>
      <c r="O2028" s="1"/>
      <c r="P2028" s="1"/>
      <c r="Q2028" s="1"/>
      <c r="R2028" s="1"/>
      <c r="S2028" s="1"/>
    </row>
    <row r="2029" spans="1:19" x14ac:dyDescent="0.2">
      <c r="A2029" s="1"/>
      <c r="B2029" s="115">
        <v>2</v>
      </c>
      <c r="C2029" s="33" t="s">
        <v>449</v>
      </c>
      <c r="D2029" s="115">
        <v>2</v>
      </c>
      <c r="E2029" s="115">
        <v>2013</v>
      </c>
      <c r="F2029" s="115">
        <v>1</v>
      </c>
      <c r="G2029" s="115">
        <v>0</v>
      </c>
      <c r="H2029" s="115">
        <v>0</v>
      </c>
      <c r="I2029" s="116">
        <v>14493</v>
      </c>
      <c r="J2029" s="117"/>
      <c r="K2029" s="1"/>
      <c r="L2029" s="1"/>
      <c r="M2029" s="1"/>
      <c r="N2029" s="1"/>
      <c r="O2029" s="1"/>
      <c r="P2029" s="1"/>
      <c r="Q2029" s="1"/>
      <c r="R2029" s="1"/>
      <c r="S2029" s="1"/>
    </row>
    <row r="2030" spans="1:19" x14ac:dyDescent="0.2">
      <c r="A2030" s="1"/>
      <c r="B2030" s="115">
        <v>6</v>
      </c>
      <c r="C2030" s="33" t="s">
        <v>457</v>
      </c>
      <c r="D2030" s="115">
        <v>2</v>
      </c>
      <c r="E2030" s="115">
        <v>2013</v>
      </c>
      <c r="F2030" s="115">
        <v>2</v>
      </c>
      <c r="G2030" s="115">
        <v>0</v>
      </c>
      <c r="H2030" s="115">
        <v>0</v>
      </c>
      <c r="I2030" s="116">
        <v>197357</v>
      </c>
      <c r="J2030" s="117"/>
      <c r="K2030" s="1"/>
      <c r="L2030" s="1"/>
      <c r="M2030" s="1"/>
      <c r="N2030" s="1"/>
      <c r="O2030" s="1"/>
      <c r="P2030" s="1"/>
      <c r="Q2030" s="1"/>
      <c r="R2030" s="1"/>
      <c r="S2030" s="1"/>
    </row>
    <row r="2031" spans="1:19" x14ac:dyDescent="0.2">
      <c r="A2031" s="1"/>
      <c r="B2031" s="115">
        <v>6</v>
      </c>
      <c r="C2031" s="33" t="s">
        <v>457</v>
      </c>
      <c r="D2031" s="115">
        <v>2</v>
      </c>
      <c r="E2031" s="115">
        <v>2013</v>
      </c>
      <c r="F2031" s="115">
        <v>1</v>
      </c>
      <c r="G2031" s="115">
        <v>0</v>
      </c>
      <c r="H2031" s="115">
        <v>0</v>
      </c>
      <c r="I2031" s="116">
        <v>67890</v>
      </c>
      <c r="J2031" s="117"/>
      <c r="K2031" s="1"/>
      <c r="L2031" s="1"/>
      <c r="M2031" s="1"/>
      <c r="N2031" s="1"/>
      <c r="O2031" s="1"/>
      <c r="P2031" s="1"/>
      <c r="Q2031" s="1"/>
      <c r="R2031" s="1"/>
      <c r="S2031" s="1"/>
    </row>
    <row r="2032" spans="1:19" x14ac:dyDescent="0.2">
      <c r="A2032" s="1"/>
      <c r="B2032" s="115">
        <v>2</v>
      </c>
      <c r="C2032" s="33" t="s">
        <v>490</v>
      </c>
      <c r="D2032" s="115">
        <v>3</v>
      </c>
      <c r="E2032" s="115">
        <v>2013</v>
      </c>
      <c r="F2032" s="115">
        <v>1</v>
      </c>
      <c r="G2032" s="115">
        <v>12</v>
      </c>
      <c r="H2032" s="115">
        <v>0</v>
      </c>
      <c r="I2032" s="116">
        <v>0</v>
      </c>
      <c r="J2032" s="117"/>
      <c r="K2032" s="1"/>
      <c r="L2032" s="1"/>
      <c r="M2032" s="1"/>
      <c r="N2032" s="1"/>
      <c r="O2032" s="1"/>
      <c r="P2032" s="1"/>
      <c r="Q2032" s="1"/>
      <c r="R2032" s="1"/>
      <c r="S2032" s="1"/>
    </row>
    <row r="2033" spans="1:19" x14ac:dyDescent="0.2">
      <c r="A2033" s="1"/>
      <c r="B2033" s="115">
        <v>4</v>
      </c>
      <c r="C2033" s="33" t="s">
        <v>455</v>
      </c>
      <c r="D2033" s="115">
        <v>2</v>
      </c>
      <c r="E2033" s="115">
        <v>2013</v>
      </c>
      <c r="F2033" s="115">
        <v>1</v>
      </c>
      <c r="G2033" s="115">
        <v>0</v>
      </c>
      <c r="H2033" s="115">
        <v>0</v>
      </c>
      <c r="I2033" s="116">
        <v>117710</v>
      </c>
      <c r="J2033" s="117"/>
      <c r="K2033" s="1"/>
      <c r="L2033" s="1"/>
      <c r="M2033" s="1"/>
      <c r="N2033" s="1"/>
      <c r="O2033" s="1"/>
      <c r="P2033" s="1"/>
      <c r="Q2033" s="1"/>
      <c r="R2033" s="1"/>
      <c r="S2033" s="1"/>
    </row>
    <row r="2034" spans="1:19" x14ac:dyDescent="0.2">
      <c r="A2034" s="1"/>
      <c r="B2034" s="115">
        <v>2</v>
      </c>
      <c r="C2034" s="33" t="s">
        <v>449</v>
      </c>
      <c r="D2034" s="115">
        <v>2</v>
      </c>
      <c r="E2034" s="115">
        <v>2013</v>
      </c>
      <c r="F2034" s="115">
        <v>1</v>
      </c>
      <c r="G2034" s="115">
        <v>0</v>
      </c>
      <c r="H2034" s="115">
        <v>0</v>
      </c>
      <c r="I2034" s="116">
        <v>16422</v>
      </c>
      <c r="J2034" s="117"/>
      <c r="K2034" s="1"/>
      <c r="L2034" s="1"/>
      <c r="M2034" s="1"/>
      <c r="N2034" s="1"/>
      <c r="O2034" s="1"/>
      <c r="P2034" s="1"/>
      <c r="Q2034" s="1"/>
      <c r="R2034" s="1"/>
      <c r="S2034" s="1"/>
    </row>
    <row r="2035" spans="1:19" x14ac:dyDescent="0.2">
      <c r="A2035" s="1"/>
      <c r="B2035" s="115">
        <v>3</v>
      </c>
      <c r="C2035" s="33" t="s">
        <v>449</v>
      </c>
      <c r="D2035" s="115">
        <v>2</v>
      </c>
      <c r="E2035" s="115">
        <v>2013</v>
      </c>
      <c r="F2035" s="115">
        <v>1</v>
      </c>
      <c r="G2035" s="115">
        <v>0</v>
      </c>
      <c r="H2035" s="115">
        <v>0</v>
      </c>
      <c r="I2035" s="116">
        <v>33498</v>
      </c>
      <c r="J2035" s="117"/>
      <c r="K2035" s="1"/>
      <c r="L2035" s="1"/>
      <c r="M2035" s="1"/>
      <c r="N2035" s="1"/>
      <c r="O2035" s="1"/>
      <c r="P2035" s="1"/>
      <c r="Q2035" s="1"/>
      <c r="R2035" s="1"/>
      <c r="S2035" s="1"/>
    </row>
    <row r="2036" spans="1:19" x14ac:dyDescent="0.2">
      <c r="A2036" s="1"/>
      <c r="B2036" s="115">
        <v>3</v>
      </c>
      <c r="C2036" s="33" t="s">
        <v>449</v>
      </c>
      <c r="D2036" s="115">
        <v>2</v>
      </c>
      <c r="E2036" s="115">
        <v>2013</v>
      </c>
      <c r="F2036" s="115">
        <v>1</v>
      </c>
      <c r="G2036" s="115">
        <v>0</v>
      </c>
      <c r="H2036" s="115">
        <v>0</v>
      </c>
      <c r="I2036" s="116">
        <v>28850</v>
      </c>
      <c r="J2036" s="117"/>
      <c r="K2036" s="1"/>
      <c r="L2036" s="1"/>
      <c r="M2036" s="1"/>
      <c r="N2036" s="1"/>
      <c r="O2036" s="1"/>
      <c r="P2036" s="1"/>
      <c r="Q2036" s="1"/>
      <c r="R2036" s="1"/>
      <c r="S2036" s="1"/>
    </row>
    <row r="2037" spans="1:19" x14ac:dyDescent="0.2">
      <c r="A2037" s="1"/>
      <c r="B2037" s="115">
        <v>5</v>
      </c>
      <c r="C2037" s="33" t="s">
        <v>449</v>
      </c>
      <c r="D2037" s="115">
        <v>2</v>
      </c>
      <c r="E2037" s="115">
        <v>2013</v>
      </c>
      <c r="F2037" s="115">
        <v>1</v>
      </c>
      <c r="G2037" s="115">
        <v>0</v>
      </c>
      <c r="H2037" s="115">
        <v>0</v>
      </c>
      <c r="I2037" s="116">
        <v>66603</v>
      </c>
      <c r="J2037" s="117"/>
      <c r="K2037" s="1"/>
      <c r="L2037" s="1"/>
      <c r="M2037" s="1"/>
      <c r="N2037" s="1"/>
      <c r="O2037" s="1"/>
      <c r="P2037" s="1"/>
      <c r="Q2037" s="1"/>
      <c r="R2037" s="1"/>
      <c r="S2037" s="1"/>
    </row>
    <row r="2038" spans="1:19" x14ac:dyDescent="0.2">
      <c r="A2038" s="1"/>
      <c r="B2038" s="115">
        <v>2</v>
      </c>
      <c r="C2038" s="33" t="s">
        <v>449</v>
      </c>
      <c r="D2038" s="115">
        <v>2</v>
      </c>
      <c r="E2038" s="115">
        <v>2013</v>
      </c>
      <c r="F2038" s="115">
        <v>1</v>
      </c>
      <c r="G2038" s="115">
        <v>0</v>
      </c>
      <c r="H2038" s="115">
        <v>0</v>
      </c>
      <c r="I2038" s="116">
        <v>17407</v>
      </c>
      <c r="J2038" s="117"/>
      <c r="K2038" s="1"/>
      <c r="L2038" s="1"/>
      <c r="M2038" s="1"/>
      <c r="N2038" s="1"/>
      <c r="O2038" s="1"/>
      <c r="P2038" s="1"/>
      <c r="Q2038" s="1"/>
      <c r="R2038" s="1"/>
      <c r="S2038" s="1"/>
    </row>
    <row r="2039" spans="1:19" x14ac:dyDescent="0.2">
      <c r="A2039" s="1"/>
      <c r="B2039" s="115">
        <v>4</v>
      </c>
      <c r="C2039" s="33" t="s">
        <v>449</v>
      </c>
      <c r="D2039" s="115">
        <v>3</v>
      </c>
      <c r="E2039" s="115">
        <v>2013</v>
      </c>
      <c r="F2039" s="115">
        <v>1</v>
      </c>
      <c r="G2039" s="115">
        <v>0</v>
      </c>
      <c r="H2039" s="115">
        <v>0</v>
      </c>
      <c r="I2039" s="116">
        <v>14661</v>
      </c>
      <c r="J2039" s="117"/>
      <c r="K2039" s="1"/>
      <c r="L2039" s="1"/>
      <c r="M2039" s="1"/>
      <c r="N2039" s="1"/>
      <c r="O2039" s="1"/>
      <c r="P2039" s="1"/>
      <c r="Q2039" s="1"/>
      <c r="R2039" s="1"/>
      <c r="S2039" s="1"/>
    </row>
    <row r="2040" spans="1:19" x14ac:dyDescent="0.2">
      <c r="A2040" s="1"/>
      <c r="B2040" s="115">
        <v>5</v>
      </c>
      <c r="C2040" s="33" t="s">
        <v>449</v>
      </c>
      <c r="D2040" s="115">
        <v>3</v>
      </c>
      <c r="E2040" s="115">
        <v>2013</v>
      </c>
      <c r="F2040" s="115">
        <v>1</v>
      </c>
      <c r="G2040" s="115">
        <v>0</v>
      </c>
      <c r="H2040" s="115">
        <v>0</v>
      </c>
      <c r="I2040" s="116">
        <v>62976</v>
      </c>
      <c r="J2040" s="117"/>
      <c r="K2040" s="1"/>
      <c r="L2040" s="1"/>
      <c r="M2040" s="1"/>
      <c r="N2040" s="1"/>
      <c r="O2040" s="1"/>
      <c r="P2040" s="1"/>
      <c r="Q2040" s="1"/>
      <c r="R2040" s="1"/>
      <c r="S2040" s="1"/>
    </row>
    <row r="2041" spans="1:19" x14ac:dyDescent="0.2">
      <c r="A2041" s="1"/>
      <c r="B2041" s="115">
        <v>4</v>
      </c>
      <c r="C2041" s="33" t="s">
        <v>449</v>
      </c>
      <c r="D2041" s="115">
        <v>3</v>
      </c>
      <c r="E2041" s="115">
        <v>2013</v>
      </c>
      <c r="F2041" s="115">
        <v>1</v>
      </c>
      <c r="G2041" s="115">
        <v>0</v>
      </c>
      <c r="H2041" s="115">
        <v>0</v>
      </c>
      <c r="I2041" s="116">
        <v>43080</v>
      </c>
      <c r="J2041" s="117"/>
      <c r="K2041" s="1"/>
      <c r="L2041" s="1"/>
      <c r="M2041" s="1"/>
      <c r="N2041" s="1"/>
      <c r="O2041" s="1"/>
      <c r="P2041" s="1"/>
      <c r="Q2041" s="1"/>
      <c r="R2041" s="1"/>
      <c r="S2041" s="1"/>
    </row>
    <row r="2042" spans="1:19" x14ac:dyDescent="0.2">
      <c r="A2042" s="1"/>
      <c r="B2042" s="115">
        <v>3</v>
      </c>
      <c r="C2042" s="33" t="s">
        <v>457</v>
      </c>
      <c r="D2042" s="115">
        <v>3</v>
      </c>
      <c r="E2042" s="115">
        <v>2013</v>
      </c>
      <c r="F2042" s="115">
        <v>1</v>
      </c>
      <c r="G2042" s="115">
        <v>0</v>
      </c>
      <c r="H2042" s="115">
        <v>0</v>
      </c>
      <c r="I2042" s="116">
        <v>377746</v>
      </c>
      <c r="J2042" s="117"/>
      <c r="K2042" s="1"/>
      <c r="L2042" s="1"/>
      <c r="M2042" s="1"/>
      <c r="N2042" s="1"/>
      <c r="O2042" s="1"/>
      <c r="P2042" s="1"/>
      <c r="Q2042" s="1"/>
      <c r="R2042" s="1"/>
      <c r="S2042" s="1"/>
    </row>
    <row r="2043" spans="1:19" x14ac:dyDescent="0.2">
      <c r="A2043" s="1"/>
      <c r="B2043" s="115">
        <v>3</v>
      </c>
      <c r="C2043" s="33" t="s">
        <v>449</v>
      </c>
      <c r="D2043" s="115">
        <v>1</v>
      </c>
      <c r="E2043" s="115">
        <v>2013</v>
      </c>
      <c r="F2043" s="115">
        <v>1</v>
      </c>
      <c r="G2043" s="115">
        <v>0</v>
      </c>
      <c r="H2043" s="115">
        <v>0</v>
      </c>
      <c r="I2043" s="116">
        <v>114628</v>
      </c>
      <c r="J2043" s="117"/>
      <c r="K2043" s="1"/>
      <c r="L2043" s="1"/>
      <c r="M2043" s="1"/>
      <c r="N2043" s="1"/>
      <c r="O2043" s="1"/>
      <c r="P2043" s="1"/>
      <c r="Q2043" s="1"/>
      <c r="R2043" s="1"/>
      <c r="S2043" s="1"/>
    </row>
    <row r="2044" spans="1:19" x14ac:dyDescent="0.2">
      <c r="A2044" s="1"/>
      <c r="B2044" s="115">
        <v>3</v>
      </c>
      <c r="C2044" s="33" t="s">
        <v>449</v>
      </c>
      <c r="D2044" s="115">
        <v>1</v>
      </c>
      <c r="E2044" s="115">
        <v>2013</v>
      </c>
      <c r="F2044" s="115">
        <v>1</v>
      </c>
      <c r="G2044" s="115">
        <v>0</v>
      </c>
      <c r="H2044" s="115">
        <v>0</v>
      </c>
      <c r="I2044" s="116">
        <v>49429</v>
      </c>
      <c r="J2044" s="117"/>
      <c r="K2044" s="1"/>
      <c r="L2044" s="1"/>
      <c r="M2044" s="1"/>
      <c r="N2044" s="1"/>
      <c r="O2044" s="1"/>
      <c r="P2044" s="1"/>
      <c r="Q2044" s="1"/>
      <c r="R2044" s="1"/>
      <c r="S2044" s="1"/>
    </row>
    <row r="2045" spans="1:19" x14ac:dyDescent="0.2">
      <c r="A2045" s="1"/>
      <c r="B2045" s="115">
        <v>3</v>
      </c>
      <c r="C2045" s="33" t="s">
        <v>449</v>
      </c>
      <c r="D2045" s="115">
        <v>1</v>
      </c>
      <c r="E2045" s="115">
        <v>2013</v>
      </c>
      <c r="F2045" s="115">
        <v>1</v>
      </c>
      <c r="G2045" s="115">
        <v>0</v>
      </c>
      <c r="H2045" s="115">
        <v>0</v>
      </c>
      <c r="I2045" s="116">
        <v>49976</v>
      </c>
      <c r="J2045" s="117"/>
      <c r="K2045" s="1"/>
      <c r="L2045" s="1"/>
      <c r="M2045" s="1"/>
      <c r="N2045" s="1"/>
      <c r="O2045" s="1"/>
      <c r="P2045" s="1"/>
      <c r="Q2045" s="1"/>
      <c r="R2045" s="1"/>
      <c r="S2045" s="1"/>
    </row>
    <row r="2046" spans="1:19" x14ac:dyDescent="0.2">
      <c r="A2046" s="1"/>
      <c r="B2046" s="115">
        <v>6</v>
      </c>
      <c r="C2046" s="33" t="s">
        <v>449</v>
      </c>
      <c r="D2046" s="115">
        <v>1</v>
      </c>
      <c r="E2046" s="115">
        <v>2013</v>
      </c>
      <c r="F2046" s="115">
        <v>1</v>
      </c>
      <c r="G2046" s="115">
        <v>0</v>
      </c>
      <c r="H2046" s="115">
        <v>0</v>
      </c>
      <c r="I2046" s="116">
        <v>149056</v>
      </c>
      <c r="J2046" s="117"/>
      <c r="K2046" s="1"/>
      <c r="L2046" s="1"/>
      <c r="M2046" s="1"/>
      <c r="N2046" s="1"/>
      <c r="O2046" s="1"/>
      <c r="P2046" s="1"/>
      <c r="Q2046" s="1"/>
      <c r="R2046" s="1"/>
      <c r="S2046" s="1"/>
    </row>
    <row r="2047" spans="1:19" x14ac:dyDescent="0.2">
      <c r="A2047" s="1"/>
      <c r="B2047" s="115">
        <v>6</v>
      </c>
      <c r="C2047" s="33" t="s">
        <v>449</v>
      </c>
      <c r="D2047" s="115">
        <v>1</v>
      </c>
      <c r="E2047" s="115">
        <v>2013</v>
      </c>
      <c r="F2047" s="115">
        <v>1</v>
      </c>
      <c r="G2047" s="115">
        <v>0</v>
      </c>
      <c r="H2047" s="115">
        <v>0</v>
      </c>
      <c r="I2047" s="116">
        <v>116036</v>
      </c>
      <c r="J2047" s="117"/>
      <c r="K2047" s="1"/>
      <c r="L2047" s="1"/>
      <c r="M2047" s="1"/>
      <c r="N2047" s="1"/>
      <c r="O2047" s="1"/>
      <c r="P2047" s="1"/>
      <c r="Q2047" s="1"/>
      <c r="R2047" s="1"/>
      <c r="S2047" s="1"/>
    </row>
    <row r="2048" spans="1:19" x14ac:dyDescent="0.2">
      <c r="A2048" s="1"/>
      <c r="B2048" s="115">
        <v>6</v>
      </c>
      <c r="C2048" s="33" t="s">
        <v>449</v>
      </c>
      <c r="D2048" s="115">
        <v>1</v>
      </c>
      <c r="E2048" s="115">
        <v>2013</v>
      </c>
      <c r="F2048" s="115">
        <v>1</v>
      </c>
      <c r="G2048" s="115">
        <v>0</v>
      </c>
      <c r="H2048" s="115">
        <v>0</v>
      </c>
      <c r="I2048" s="116">
        <v>46571</v>
      </c>
      <c r="J2048" s="117"/>
      <c r="K2048" s="1"/>
      <c r="L2048" s="1"/>
      <c r="M2048" s="1"/>
      <c r="N2048" s="1"/>
      <c r="O2048" s="1"/>
      <c r="P2048" s="1"/>
      <c r="Q2048" s="1"/>
      <c r="R2048" s="1"/>
      <c r="S2048" s="1"/>
    </row>
    <row r="2049" spans="1:19" x14ac:dyDescent="0.2">
      <c r="A2049" s="1"/>
      <c r="B2049" s="115">
        <v>6</v>
      </c>
      <c r="C2049" s="33" t="s">
        <v>449</v>
      </c>
      <c r="D2049" s="115">
        <v>1</v>
      </c>
      <c r="E2049" s="115">
        <v>2013</v>
      </c>
      <c r="F2049" s="115">
        <v>1</v>
      </c>
      <c r="G2049" s="115">
        <v>0</v>
      </c>
      <c r="H2049" s="115">
        <v>0</v>
      </c>
      <c r="I2049" s="116">
        <v>45572</v>
      </c>
      <c r="J2049" s="117"/>
      <c r="K2049" s="1"/>
      <c r="L2049" s="1"/>
      <c r="M2049" s="1"/>
      <c r="N2049" s="1"/>
      <c r="O2049" s="1"/>
      <c r="P2049" s="1"/>
      <c r="Q2049" s="1"/>
      <c r="R2049" s="1"/>
      <c r="S2049" s="1"/>
    </row>
    <row r="2050" spans="1:19" x14ac:dyDescent="0.2">
      <c r="A2050" s="1"/>
      <c r="B2050" s="115">
        <v>5</v>
      </c>
      <c r="C2050" s="33" t="s">
        <v>449</v>
      </c>
      <c r="D2050" s="115">
        <v>1</v>
      </c>
      <c r="E2050" s="115">
        <v>2013</v>
      </c>
      <c r="F2050" s="115">
        <v>1</v>
      </c>
      <c r="G2050" s="115">
        <v>0</v>
      </c>
      <c r="H2050" s="115">
        <v>0</v>
      </c>
      <c r="I2050" s="116">
        <v>121806</v>
      </c>
      <c r="J2050" s="117"/>
      <c r="K2050" s="1"/>
      <c r="L2050" s="1"/>
      <c r="M2050" s="1"/>
      <c r="N2050" s="1"/>
      <c r="O2050" s="1"/>
      <c r="P2050" s="1"/>
      <c r="Q2050" s="1"/>
      <c r="R2050" s="1"/>
      <c r="S2050" s="1"/>
    </row>
    <row r="2051" spans="1:19" x14ac:dyDescent="0.2">
      <c r="A2051" s="1"/>
      <c r="B2051" s="115">
        <v>3</v>
      </c>
      <c r="C2051" s="33" t="s">
        <v>449</v>
      </c>
      <c r="D2051" s="115">
        <v>1</v>
      </c>
      <c r="E2051" s="115">
        <v>2013</v>
      </c>
      <c r="F2051" s="115">
        <v>1</v>
      </c>
      <c r="G2051" s="115">
        <v>0</v>
      </c>
      <c r="H2051" s="115">
        <v>0</v>
      </c>
      <c r="I2051" s="116">
        <v>168411</v>
      </c>
      <c r="J2051" s="117"/>
      <c r="K2051" s="1"/>
      <c r="L2051" s="1"/>
      <c r="M2051" s="1"/>
      <c r="N2051" s="1"/>
      <c r="O2051" s="1"/>
      <c r="P2051" s="1"/>
      <c r="Q2051" s="1"/>
      <c r="R2051" s="1"/>
      <c r="S2051" s="1"/>
    </row>
    <row r="2052" spans="1:19" x14ac:dyDescent="0.2">
      <c r="A2052" s="1"/>
      <c r="B2052" s="115">
        <v>3</v>
      </c>
      <c r="C2052" s="33" t="s">
        <v>449</v>
      </c>
      <c r="D2052" s="115">
        <v>1</v>
      </c>
      <c r="E2052" s="115">
        <v>2013</v>
      </c>
      <c r="F2052" s="115">
        <v>1</v>
      </c>
      <c r="G2052" s="115">
        <v>0</v>
      </c>
      <c r="H2052" s="115">
        <v>0</v>
      </c>
      <c r="I2052" s="116">
        <v>173943</v>
      </c>
      <c r="J2052" s="117"/>
      <c r="K2052" s="1"/>
      <c r="L2052" s="1"/>
      <c r="M2052" s="1"/>
      <c r="N2052" s="1"/>
      <c r="O2052" s="1"/>
      <c r="P2052" s="1"/>
      <c r="Q2052" s="1"/>
      <c r="R2052" s="1"/>
      <c r="S2052" s="1"/>
    </row>
    <row r="2053" spans="1:19" x14ac:dyDescent="0.2">
      <c r="A2053" s="1"/>
      <c r="B2053" s="115">
        <v>3</v>
      </c>
      <c r="C2053" s="33" t="s">
        <v>449</v>
      </c>
      <c r="D2053" s="115">
        <v>1</v>
      </c>
      <c r="E2053" s="115">
        <v>2013</v>
      </c>
      <c r="F2053" s="115">
        <v>1</v>
      </c>
      <c r="G2053" s="115">
        <v>0</v>
      </c>
      <c r="H2053" s="115">
        <v>0</v>
      </c>
      <c r="I2053" s="116">
        <v>128984</v>
      </c>
      <c r="J2053" s="117"/>
      <c r="K2053" s="1"/>
      <c r="L2053" s="1"/>
      <c r="M2053" s="1"/>
      <c r="N2053" s="1"/>
      <c r="O2053" s="1"/>
      <c r="P2053" s="1"/>
      <c r="Q2053" s="1"/>
      <c r="R2053" s="1"/>
      <c r="S2053" s="1"/>
    </row>
    <row r="2054" spans="1:19" x14ac:dyDescent="0.2">
      <c r="A2054" s="1"/>
      <c r="B2054" s="115">
        <v>3</v>
      </c>
      <c r="C2054" s="33" t="s">
        <v>449</v>
      </c>
      <c r="D2054" s="115">
        <v>1</v>
      </c>
      <c r="E2054" s="115">
        <v>2013</v>
      </c>
      <c r="F2054" s="115">
        <v>1</v>
      </c>
      <c r="G2054" s="115">
        <v>0</v>
      </c>
      <c r="H2054" s="115">
        <v>0</v>
      </c>
      <c r="I2054" s="116">
        <v>150514</v>
      </c>
      <c r="J2054" s="117"/>
      <c r="K2054" s="1"/>
      <c r="L2054" s="1"/>
      <c r="M2054" s="1"/>
      <c r="N2054" s="1"/>
      <c r="O2054" s="1"/>
      <c r="P2054" s="1"/>
      <c r="Q2054" s="1"/>
      <c r="R2054" s="1"/>
      <c r="S2054" s="1"/>
    </row>
    <row r="2055" spans="1:19" x14ac:dyDescent="0.2">
      <c r="A2055" s="1"/>
      <c r="B2055" s="115">
        <v>3</v>
      </c>
      <c r="C2055" s="33" t="s">
        <v>449</v>
      </c>
      <c r="D2055" s="115">
        <v>1</v>
      </c>
      <c r="E2055" s="115">
        <v>2013</v>
      </c>
      <c r="F2055" s="115">
        <v>1</v>
      </c>
      <c r="G2055" s="115">
        <v>0</v>
      </c>
      <c r="H2055" s="115">
        <v>0</v>
      </c>
      <c r="I2055" s="116">
        <v>148739</v>
      </c>
      <c r="J2055" s="117"/>
      <c r="K2055" s="1"/>
      <c r="L2055" s="1"/>
      <c r="M2055" s="1"/>
      <c r="N2055" s="1"/>
      <c r="O2055" s="1"/>
      <c r="P2055" s="1"/>
      <c r="Q2055" s="1"/>
      <c r="R2055" s="1"/>
      <c r="S2055" s="1"/>
    </row>
    <row r="2056" spans="1:19" x14ac:dyDescent="0.2">
      <c r="A2056" s="1"/>
      <c r="B2056" s="115">
        <v>3</v>
      </c>
      <c r="C2056" s="33" t="s">
        <v>449</v>
      </c>
      <c r="D2056" s="115">
        <v>1</v>
      </c>
      <c r="E2056" s="115">
        <v>2013</v>
      </c>
      <c r="F2056" s="115">
        <v>1</v>
      </c>
      <c r="G2056" s="115">
        <v>0</v>
      </c>
      <c r="H2056" s="115">
        <v>0</v>
      </c>
      <c r="I2056" s="116">
        <v>167650</v>
      </c>
      <c r="J2056" s="117"/>
      <c r="K2056" s="1"/>
      <c r="L2056" s="1"/>
      <c r="M2056" s="1"/>
      <c r="N2056" s="1"/>
      <c r="O2056" s="1"/>
      <c r="P2056" s="1"/>
      <c r="Q2056" s="1"/>
      <c r="R2056" s="1"/>
      <c r="S2056" s="1"/>
    </row>
    <row r="2057" spans="1:19" x14ac:dyDescent="0.2">
      <c r="A2057" s="1"/>
      <c r="B2057" s="115">
        <v>5</v>
      </c>
      <c r="C2057" s="33" t="s">
        <v>449</v>
      </c>
      <c r="D2057" s="115">
        <v>1</v>
      </c>
      <c r="E2057" s="115">
        <v>2013</v>
      </c>
      <c r="F2057" s="115">
        <v>1</v>
      </c>
      <c r="G2057" s="115">
        <v>0</v>
      </c>
      <c r="H2057" s="115">
        <v>0</v>
      </c>
      <c r="I2057" s="116">
        <v>164131</v>
      </c>
      <c r="J2057" s="117"/>
      <c r="K2057" s="1"/>
      <c r="L2057" s="1"/>
      <c r="M2057" s="1"/>
      <c r="N2057" s="1"/>
      <c r="O2057" s="1"/>
      <c r="P2057" s="1"/>
      <c r="Q2057" s="1"/>
      <c r="R2057" s="1"/>
      <c r="S2057" s="1"/>
    </row>
    <row r="2058" spans="1:19" x14ac:dyDescent="0.2">
      <c r="A2058" s="1"/>
      <c r="B2058" s="115">
        <v>3</v>
      </c>
      <c r="C2058" s="33" t="s">
        <v>457</v>
      </c>
      <c r="D2058" s="115">
        <v>2</v>
      </c>
      <c r="E2058" s="115">
        <v>2013</v>
      </c>
      <c r="F2058" s="115">
        <v>7</v>
      </c>
      <c r="G2058" s="115">
        <v>0</v>
      </c>
      <c r="H2058" s="115">
        <v>0</v>
      </c>
      <c r="I2058" s="116">
        <v>16687</v>
      </c>
      <c r="J2058" s="117"/>
      <c r="K2058" s="1"/>
      <c r="L2058" s="1"/>
      <c r="M2058" s="1"/>
      <c r="N2058" s="1"/>
      <c r="O2058" s="1"/>
      <c r="P2058" s="1"/>
      <c r="Q2058" s="1"/>
      <c r="R2058" s="1"/>
      <c r="S2058" s="1"/>
    </row>
    <row r="2059" spans="1:19" x14ac:dyDescent="0.2">
      <c r="A2059" s="1"/>
      <c r="B2059" s="115">
        <v>5</v>
      </c>
      <c r="C2059" s="33" t="s">
        <v>449</v>
      </c>
      <c r="D2059" s="115">
        <v>1</v>
      </c>
      <c r="E2059" s="115">
        <v>2013</v>
      </c>
      <c r="F2059" s="115">
        <v>1</v>
      </c>
      <c r="G2059" s="115">
        <v>0</v>
      </c>
      <c r="H2059" s="115">
        <v>0</v>
      </c>
      <c r="I2059" s="116">
        <v>67529</v>
      </c>
      <c r="J2059" s="117"/>
      <c r="K2059" s="1"/>
      <c r="L2059" s="1"/>
      <c r="M2059" s="1"/>
      <c r="N2059" s="1"/>
      <c r="O2059" s="1"/>
      <c r="P2059" s="1"/>
      <c r="Q2059" s="1"/>
      <c r="R2059" s="1"/>
      <c r="S2059" s="1"/>
    </row>
    <row r="2060" spans="1:19" x14ac:dyDescent="0.2">
      <c r="A2060" s="1"/>
      <c r="B2060" s="115">
        <v>3</v>
      </c>
      <c r="C2060" s="33" t="s">
        <v>457</v>
      </c>
      <c r="D2060" s="115">
        <v>2</v>
      </c>
      <c r="E2060" s="115">
        <v>2013</v>
      </c>
      <c r="F2060" s="115">
        <v>1</v>
      </c>
      <c r="G2060" s="115">
        <v>0</v>
      </c>
      <c r="H2060" s="115">
        <v>0</v>
      </c>
      <c r="I2060" s="116">
        <v>32816</v>
      </c>
      <c r="J2060" s="117"/>
      <c r="K2060" s="1"/>
      <c r="L2060" s="1"/>
      <c r="M2060" s="1"/>
      <c r="N2060" s="1"/>
      <c r="O2060" s="1"/>
      <c r="P2060" s="1"/>
      <c r="Q2060" s="1"/>
      <c r="R2060" s="1"/>
      <c r="S2060" s="1"/>
    </row>
    <row r="2061" spans="1:19" x14ac:dyDescent="0.2">
      <c r="A2061" s="1"/>
      <c r="B2061" s="115">
        <v>3</v>
      </c>
      <c r="C2061" s="33" t="s">
        <v>449</v>
      </c>
      <c r="D2061" s="115">
        <v>2</v>
      </c>
      <c r="E2061" s="115">
        <v>2013</v>
      </c>
      <c r="F2061" s="115">
        <v>1</v>
      </c>
      <c r="G2061" s="115">
        <v>0</v>
      </c>
      <c r="H2061" s="115">
        <v>0</v>
      </c>
      <c r="I2061" s="116">
        <v>67085</v>
      </c>
      <c r="J2061" s="117"/>
      <c r="K2061" s="1"/>
      <c r="L2061" s="1"/>
      <c r="M2061" s="1"/>
      <c r="N2061" s="1"/>
      <c r="O2061" s="1"/>
      <c r="P2061" s="1"/>
      <c r="Q2061" s="1"/>
      <c r="R2061" s="1"/>
      <c r="S2061" s="1"/>
    </row>
    <row r="2062" spans="1:19" x14ac:dyDescent="0.2">
      <c r="A2062" s="1"/>
      <c r="B2062" s="115">
        <v>4</v>
      </c>
      <c r="C2062" s="33" t="s">
        <v>449</v>
      </c>
      <c r="D2062" s="115">
        <v>2</v>
      </c>
      <c r="E2062" s="115">
        <v>2013</v>
      </c>
      <c r="F2062" s="115">
        <v>1</v>
      </c>
      <c r="G2062" s="115">
        <v>0</v>
      </c>
      <c r="H2062" s="115">
        <v>0</v>
      </c>
      <c r="I2062" s="116">
        <v>78316</v>
      </c>
      <c r="J2062" s="117"/>
      <c r="K2062" s="1"/>
      <c r="L2062" s="1"/>
      <c r="M2062" s="1"/>
      <c r="N2062" s="1"/>
      <c r="O2062" s="1"/>
      <c r="P2062" s="1"/>
      <c r="Q2062" s="1"/>
      <c r="R2062" s="1"/>
      <c r="S2062" s="1"/>
    </row>
    <row r="2063" spans="1:19" x14ac:dyDescent="0.2">
      <c r="A2063" s="1"/>
      <c r="B2063" s="115">
        <v>4</v>
      </c>
      <c r="C2063" s="33" t="s">
        <v>449</v>
      </c>
      <c r="D2063" s="115">
        <v>2</v>
      </c>
      <c r="E2063" s="115">
        <v>2013</v>
      </c>
      <c r="F2063" s="115">
        <v>1</v>
      </c>
      <c r="G2063" s="115">
        <v>0</v>
      </c>
      <c r="H2063" s="115">
        <v>0</v>
      </c>
      <c r="I2063" s="116">
        <v>57771</v>
      </c>
      <c r="J2063" s="117"/>
      <c r="K2063" s="1"/>
      <c r="L2063" s="1"/>
      <c r="M2063" s="1"/>
      <c r="N2063" s="1"/>
      <c r="O2063" s="1"/>
      <c r="P2063" s="1"/>
      <c r="Q2063" s="1"/>
      <c r="R2063" s="1"/>
      <c r="S2063" s="1"/>
    </row>
    <row r="2064" spans="1:19" x14ac:dyDescent="0.2">
      <c r="A2064" s="1"/>
      <c r="B2064" s="115">
        <v>4</v>
      </c>
      <c r="C2064" s="33" t="s">
        <v>449</v>
      </c>
      <c r="D2064" s="115">
        <v>2</v>
      </c>
      <c r="E2064" s="115">
        <v>2013</v>
      </c>
      <c r="F2064" s="115">
        <v>1</v>
      </c>
      <c r="G2064" s="115">
        <v>0</v>
      </c>
      <c r="H2064" s="115">
        <v>0</v>
      </c>
      <c r="I2064" s="116">
        <v>8310</v>
      </c>
      <c r="J2064" s="117"/>
      <c r="K2064" s="1"/>
      <c r="L2064" s="1"/>
      <c r="M2064" s="1"/>
      <c r="N2064" s="1"/>
      <c r="O2064" s="1"/>
      <c r="P2064" s="1"/>
      <c r="Q2064" s="1"/>
      <c r="R2064" s="1"/>
      <c r="S2064" s="1"/>
    </row>
    <row r="2065" spans="1:19" x14ac:dyDescent="0.2">
      <c r="A2065" s="1"/>
      <c r="B2065" s="115">
        <v>4</v>
      </c>
      <c r="C2065" s="33" t="s">
        <v>449</v>
      </c>
      <c r="D2065" s="115">
        <v>2</v>
      </c>
      <c r="E2065" s="115">
        <v>2013</v>
      </c>
      <c r="F2065" s="115">
        <v>1</v>
      </c>
      <c r="G2065" s="115">
        <v>0</v>
      </c>
      <c r="H2065" s="115">
        <v>0</v>
      </c>
      <c r="I2065" s="116">
        <v>115034</v>
      </c>
      <c r="J2065" s="117"/>
      <c r="K2065" s="1"/>
      <c r="L2065" s="1"/>
      <c r="M2065" s="1"/>
      <c r="N2065" s="1"/>
      <c r="O2065" s="1"/>
      <c r="P2065" s="1"/>
      <c r="Q2065" s="1"/>
      <c r="R2065" s="1"/>
      <c r="S2065" s="1"/>
    </row>
    <row r="2066" spans="1:19" x14ac:dyDescent="0.2">
      <c r="A2066" s="1"/>
      <c r="B2066" s="115">
        <v>4</v>
      </c>
      <c r="C2066" s="33" t="s">
        <v>449</v>
      </c>
      <c r="D2066" s="115">
        <v>2</v>
      </c>
      <c r="E2066" s="115">
        <v>2013</v>
      </c>
      <c r="F2066" s="115">
        <v>1</v>
      </c>
      <c r="G2066" s="115">
        <v>0</v>
      </c>
      <c r="H2066" s="115">
        <v>0</v>
      </c>
      <c r="I2066" s="116">
        <v>61074</v>
      </c>
      <c r="J2066" s="117"/>
      <c r="K2066" s="1"/>
      <c r="L2066" s="1"/>
      <c r="M2066" s="1"/>
      <c r="N2066" s="1"/>
      <c r="O2066" s="1"/>
      <c r="P2066" s="1"/>
      <c r="Q2066" s="1"/>
      <c r="R2066" s="1"/>
      <c r="S2066" s="1"/>
    </row>
    <row r="2067" spans="1:19" x14ac:dyDescent="0.2">
      <c r="A2067" s="1"/>
      <c r="B2067" s="115">
        <v>5</v>
      </c>
      <c r="C2067" s="33" t="s">
        <v>449</v>
      </c>
      <c r="D2067" s="115">
        <v>2</v>
      </c>
      <c r="E2067" s="115">
        <v>2013</v>
      </c>
      <c r="F2067" s="115">
        <v>1</v>
      </c>
      <c r="G2067" s="115">
        <v>0</v>
      </c>
      <c r="H2067" s="115">
        <v>0</v>
      </c>
      <c r="I2067" s="116">
        <v>93723</v>
      </c>
      <c r="J2067" s="117"/>
      <c r="K2067" s="1"/>
      <c r="L2067" s="1"/>
      <c r="M2067" s="1"/>
      <c r="N2067" s="1"/>
      <c r="O2067" s="1"/>
      <c r="P2067" s="1"/>
      <c r="Q2067" s="1"/>
      <c r="R2067" s="1"/>
      <c r="S2067" s="1"/>
    </row>
    <row r="2068" spans="1:19" x14ac:dyDescent="0.2">
      <c r="A2068" s="1"/>
      <c r="B2068" s="115">
        <v>4</v>
      </c>
      <c r="C2068" s="33" t="s">
        <v>449</v>
      </c>
      <c r="D2068" s="115">
        <v>2</v>
      </c>
      <c r="E2068" s="115">
        <v>2013</v>
      </c>
      <c r="F2068" s="115">
        <v>1</v>
      </c>
      <c r="G2068" s="115">
        <v>0</v>
      </c>
      <c r="H2068" s="115">
        <v>0</v>
      </c>
      <c r="I2068" s="116">
        <v>50618</v>
      </c>
      <c r="J2068" s="117"/>
      <c r="K2068" s="1"/>
      <c r="L2068" s="1"/>
      <c r="M2068" s="1"/>
      <c r="N2068" s="1"/>
      <c r="O2068" s="1"/>
      <c r="P2068" s="1"/>
      <c r="Q2068" s="1"/>
      <c r="R2068" s="1"/>
      <c r="S2068" s="1"/>
    </row>
    <row r="2069" spans="1:19" x14ac:dyDescent="0.2">
      <c r="A2069" s="1"/>
      <c r="B2069" s="115">
        <v>1</v>
      </c>
      <c r="C2069" s="33" t="s">
        <v>457</v>
      </c>
      <c r="D2069" s="115">
        <v>3</v>
      </c>
      <c r="E2069" s="115">
        <v>2013</v>
      </c>
      <c r="F2069" s="115">
        <v>1</v>
      </c>
      <c r="G2069" s="115">
        <v>0</v>
      </c>
      <c r="H2069" s="115">
        <v>0</v>
      </c>
      <c r="I2069" s="116">
        <v>8238284</v>
      </c>
      <c r="J2069" s="117"/>
      <c r="K2069" s="1"/>
      <c r="L2069" s="1"/>
      <c r="M2069" s="1"/>
      <c r="N2069" s="1"/>
      <c r="O2069" s="1"/>
      <c r="P2069" s="1"/>
      <c r="Q2069" s="1"/>
      <c r="R2069" s="1"/>
      <c r="S2069" s="1"/>
    </row>
    <row r="2070" spans="1:19" x14ac:dyDescent="0.2">
      <c r="A2070" s="1"/>
      <c r="B2070" s="115">
        <v>2</v>
      </c>
      <c r="C2070" s="33" t="s">
        <v>451</v>
      </c>
      <c r="D2070" s="115">
        <v>3</v>
      </c>
      <c r="E2070" s="115">
        <v>2013</v>
      </c>
      <c r="F2070" s="115">
        <v>1</v>
      </c>
      <c r="G2070" s="115">
        <v>0</v>
      </c>
      <c r="H2070" s="115">
        <v>0</v>
      </c>
      <c r="I2070" s="116">
        <v>303121</v>
      </c>
      <c r="J2070" s="117"/>
      <c r="K2070" s="1"/>
      <c r="L2070" s="1"/>
      <c r="M2070" s="1"/>
      <c r="N2070" s="1"/>
      <c r="O2070" s="1"/>
      <c r="P2070" s="1"/>
      <c r="Q2070" s="1"/>
      <c r="R2070" s="1"/>
      <c r="S2070" s="1"/>
    </row>
    <row r="2071" spans="1:19" x14ac:dyDescent="0.2">
      <c r="A2071" s="1"/>
      <c r="B2071" s="115">
        <v>4</v>
      </c>
      <c r="C2071" s="33" t="s">
        <v>449</v>
      </c>
      <c r="D2071" s="115">
        <v>3</v>
      </c>
      <c r="E2071" s="115">
        <v>2013</v>
      </c>
      <c r="F2071" s="115">
        <v>1</v>
      </c>
      <c r="G2071" s="115">
        <v>0</v>
      </c>
      <c r="H2071" s="115">
        <v>0</v>
      </c>
      <c r="I2071" s="116">
        <v>44859</v>
      </c>
      <c r="J2071" s="117"/>
      <c r="K2071" s="1"/>
      <c r="L2071" s="1"/>
      <c r="M2071" s="1"/>
      <c r="N2071" s="1"/>
      <c r="O2071" s="1"/>
      <c r="P2071" s="1"/>
      <c r="Q2071" s="1"/>
      <c r="R2071" s="1"/>
      <c r="S2071" s="1"/>
    </row>
    <row r="2072" spans="1:19" x14ac:dyDescent="0.2">
      <c r="A2072" s="1"/>
      <c r="B2072" s="115">
        <v>2</v>
      </c>
      <c r="C2072" s="33" t="s">
        <v>449</v>
      </c>
      <c r="D2072" s="115">
        <v>1</v>
      </c>
      <c r="E2072" s="115">
        <v>2013</v>
      </c>
      <c r="F2072" s="115">
        <v>1</v>
      </c>
      <c r="G2072" s="115">
        <v>0</v>
      </c>
      <c r="H2072" s="115">
        <v>0</v>
      </c>
      <c r="I2072" s="116">
        <v>47998</v>
      </c>
      <c r="J2072" s="117"/>
      <c r="K2072" s="1"/>
      <c r="L2072" s="1"/>
      <c r="M2072" s="1"/>
      <c r="N2072" s="1"/>
      <c r="O2072" s="1"/>
      <c r="P2072" s="1"/>
      <c r="Q2072" s="1"/>
      <c r="R2072" s="1"/>
      <c r="S2072" s="1"/>
    </row>
    <row r="2073" spans="1:19" x14ac:dyDescent="0.2">
      <c r="A2073" s="1"/>
      <c r="B2073" s="115">
        <v>5</v>
      </c>
      <c r="C2073" s="33" t="s">
        <v>449</v>
      </c>
      <c r="D2073" s="115">
        <v>2</v>
      </c>
      <c r="E2073" s="115">
        <v>2013</v>
      </c>
      <c r="F2073" s="115">
        <v>1</v>
      </c>
      <c r="G2073" s="115">
        <v>0</v>
      </c>
      <c r="H2073" s="115">
        <v>0</v>
      </c>
      <c r="I2073" s="116">
        <v>170868</v>
      </c>
      <c r="J2073" s="117"/>
      <c r="K2073" s="1"/>
      <c r="L2073" s="1"/>
      <c r="M2073" s="1"/>
      <c r="N2073" s="1"/>
      <c r="O2073" s="1"/>
      <c r="P2073" s="1"/>
      <c r="Q2073" s="1"/>
      <c r="R2073" s="1"/>
      <c r="S2073" s="1"/>
    </row>
    <row r="2074" spans="1:19" x14ac:dyDescent="0.2">
      <c r="A2074" s="1"/>
      <c r="B2074" s="115">
        <v>4</v>
      </c>
      <c r="C2074" s="33" t="s">
        <v>449</v>
      </c>
      <c r="D2074" s="115">
        <v>2</v>
      </c>
      <c r="E2074" s="115">
        <v>2013</v>
      </c>
      <c r="F2074" s="115">
        <v>1</v>
      </c>
      <c r="G2074" s="115">
        <v>0</v>
      </c>
      <c r="H2074" s="115">
        <v>0</v>
      </c>
      <c r="I2074" s="116">
        <v>6480361</v>
      </c>
      <c r="J2074" s="117"/>
      <c r="K2074" s="1"/>
      <c r="L2074" s="1"/>
      <c r="M2074" s="1"/>
      <c r="N2074" s="1"/>
      <c r="O2074" s="1"/>
      <c r="P2074" s="1"/>
      <c r="Q2074" s="1"/>
      <c r="R2074" s="1"/>
      <c r="S2074" s="1"/>
    </row>
    <row r="2075" spans="1:19" x14ac:dyDescent="0.2">
      <c r="A2075" s="1"/>
      <c r="B2075" s="115">
        <v>3</v>
      </c>
      <c r="C2075" s="33" t="s">
        <v>471</v>
      </c>
      <c r="D2075" s="115">
        <v>1</v>
      </c>
      <c r="E2075" s="115">
        <v>2012</v>
      </c>
      <c r="F2075" s="115">
        <v>1</v>
      </c>
      <c r="G2075" s="115">
        <v>0</v>
      </c>
      <c r="H2075" s="115">
        <v>0</v>
      </c>
      <c r="I2075" s="116">
        <v>501810</v>
      </c>
      <c r="J2075" s="117"/>
      <c r="K2075" s="1"/>
      <c r="L2075" s="1"/>
      <c r="M2075" s="1"/>
      <c r="N2075" s="1"/>
      <c r="O2075" s="1"/>
      <c r="P2075" s="1"/>
      <c r="Q2075" s="1"/>
      <c r="R2075" s="1"/>
      <c r="S2075" s="1"/>
    </row>
    <row r="2076" spans="1:19" x14ac:dyDescent="0.2">
      <c r="A2076" s="1"/>
      <c r="B2076" s="115">
        <v>6</v>
      </c>
      <c r="C2076" s="33" t="s">
        <v>449</v>
      </c>
      <c r="D2076" s="115">
        <v>1</v>
      </c>
      <c r="E2076" s="115">
        <v>2012</v>
      </c>
      <c r="F2076" s="115">
        <v>1</v>
      </c>
      <c r="G2076" s="115">
        <v>0</v>
      </c>
      <c r="H2076" s="115">
        <v>0</v>
      </c>
      <c r="I2076" s="116">
        <v>29094</v>
      </c>
      <c r="J2076" s="117"/>
      <c r="K2076" s="1"/>
      <c r="L2076" s="1"/>
      <c r="M2076" s="1"/>
      <c r="N2076" s="1"/>
      <c r="O2076" s="1"/>
      <c r="P2076" s="1"/>
      <c r="Q2076" s="1"/>
      <c r="R2076" s="1"/>
      <c r="S2076" s="1"/>
    </row>
    <row r="2077" spans="1:19" x14ac:dyDescent="0.2">
      <c r="A2077" s="1"/>
      <c r="B2077" s="115">
        <v>3</v>
      </c>
      <c r="C2077" s="33" t="s">
        <v>449</v>
      </c>
      <c r="D2077" s="115">
        <v>1</v>
      </c>
      <c r="E2077" s="115">
        <v>2012</v>
      </c>
      <c r="F2077" s="115">
        <v>1</v>
      </c>
      <c r="G2077" s="115">
        <v>0</v>
      </c>
      <c r="H2077" s="115">
        <v>0</v>
      </c>
      <c r="I2077" s="116">
        <v>200191</v>
      </c>
      <c r="J2077" s="117"/>
      <c r="K2077" s="1"/>
      <c r="L2077" s="1"/>
      <c r="M2077" s="1"/>
      <c r="N2077" s="1"/>
      <c r="O2077" s="1"/>
      <c r="P2077" s="1"/>
      <c r="Q2077" s="1"/>
      <c r="R2077" s="1"/>
      <c r="S2077" s="1"/>
    </row>
    <row r="2078" spans="1:19" x14ac:dyDescent="0.2">
      <c r="A2078" s="1"/>
      <c r="B2078" s="115">
        <v>3</v>
      </c>
      <c r="C2078" s="33" t="s">
        <v>449</v>
      </c>
      <c r="D2078" s="115">
        <v>1</v>
      </c>
      <c r="E2078" s="115">
        <v>2012</v>
      </c>
      <c r="F2078" s="115">
        <v>1</v>
      </c>
      <c r="G2078" s="115">
        <v>0</v>
      </c>
      <c r="H2078" s="115">
        <v>0</v>
      </c>
      <c r="I2078" s="116">
        <v>69083</v>
      </c>
      <c r="J2078" s="117"/>
      <c r="K2078" s="1"/>
      <c r="L2078" s="1"/>
      <c r="M2078" s="1"/>
      <c r="N2078" s="1"/>
      <c r="O2078" s="1"/>
      <c r="P2078" s="1"/>
      <c r="Q2078" s="1"/>
      <c r="R2078" s="1"/>
      <c r="S2078" s="1"/>
    </row>
    <row r="2079" spans="1:19" x14ac:dyDescent="0.2">
      <c r="A2079" s="1"/>
      <c r="B2079" s="115">
        <v>3</v>
      </c>
      <c r="C2079" s="33" t="s">
        <v>449</v>
      </c>
      <c r="D2079" s="115">
        <v>1</v>
      </c>
      <c r="E2079" s="115">
        <v>2012</v>
      </c>
      <c r="F2079" s="115">
        <v>1</v>
      </c>
      <c r="G2079" s="115">
        <v>0</v>
      </c>
      <c r="H2079" s="115">
        <v>0</v>
      </c>
      <c r="I2079" s="116">
        <v>34294</v>
      </c>
      <c r="J2079" s="117"/>
      <c r="K2079" s="1"/>
      <c r="L2079" s="1"/>
      <c r="M2079" s="1"/>
      <c r="N2079" s="1"/>
      <c r="O2079" s="1"/>
      <c r="P2079" s="1"/>
      <c r="Q2079" s="1"/>
      <c r="R2079" s="1"/>
      <c r="S2079" s="1"/>
    </row>
    <row r="2080" spans="1:19" x14ac:dyDescent="0.2">
      <c r="A2080" s="1"/>
      <c r="B2080" s="115">
        <v>3</v>
      </c>
      <c r="C2080" s="33" t="s">
        <v>449</v>
      </c>
      <c r="D2080" s="115">
        <v>1</v>
      </c>
      <c r="E2080" s="115">
        <v>2012</v>
      </c>
      <c r="F2080" s="115">
        <v>1</v>
      </c>
      <c r="G2080" s="115">
        <v>0</v>
      </c>
      <c r="H2080" s="115">
        <v>0</v>
      </c>
      <c r="I2080" s="116">
        <v>51517</v>
      </c>
      <c r="J2080" s="117"/>
      <c r="K2080" s="1"/>
      <c r="L2080" s="1"/>
      <c r="M2080" s="1"/>
      <c r="N2080" s="1"/>
      <c r="O2080" s="1"/>
      <c r="P2080" s="1"/>
      <c r="Q2080" s="1"/>
      <c r="R2080" s="1"/>
      <c r="S2080" s="1"/>
    </row>
    <row r="2081" spans="1:19" x14ac:dyDescent="0.2">
      <c r="A2081" s="1"/>
      <c r="B2081" s="115">
        <v>4</v>
      </c>
      <c r="C2081" s="33" t="s">
        <v>449</v>
      </c>
      <c r="D2081" s="115">
        <v>1</v>
      </c>
      <c r="E2081" s="115">
        <v>2012</v>
      </c>
      <c r="F2081" s="115">
        <v>1</v>
      </c>
      <c r="G2081" s="115">
        <v>0</v>
      </c>
      <c r="H2081" s="115">
        <v>0</v>
      </c>
      <c r="I2081" s="116">
        <v>62057</v>
      </c>
      <c r="J2081" s="117"/>
      <c r="K2081" s="1"/>
      <c r="L2081" s="1"/>
      <c r="M2081" s="1"/>
      <c r="N2081" s="1"/>
      <c r="O2081" s="1"/>
      <c r="P2081" s="1"/>
      <c r="Q2081" s="1"/>
      <c r="R2081" s="1"/>
      <c r="S2081" s="1"/>
    </row>
    <row r="2082" spans="1:19" x14ac:dyDescent="0.2">
      <c r="A2082" s="1"/>
      <c r="B2082" s="115">
        <v>5</v>
      </c>
      <c r="C2082" s="33" t="s">
        <v>471</v>
      </c>
      <c r="D2082" s="115">
        <v>1</v>
      </c>
      <c r="E2082" s="115">
        <v>2012</v>
      </c>
      <c r="F2082" s="115">
        <v>1</v>
      </c>
      <c r="G2082" s="115">
        <v>0</v>
      </c>
      <c r="H2082" s="115">
        <v>0</v>
      </c>
      <c r="I2082" s="116">
        <v>152559</v>
      </c>
      <c r="J2082" s="117"/>
      <c r="K2082" s="1"/>
      <c r="L2082" s="1"/>
      <c r="M2082" s="1"/>
      <c r="N2082" s="1"/>
      <c r="O2082" s="1"/>
      <c r="P2082" s="1"/>
      <c r="Q2082" s="1"/>
      <c r="R2082" s="1"/>
      <c r="S2082" s="1"/>
    </row>
    <row r="2083" spans="1:19" x14ac:dyDescent="0.2">
      <c r="A2083" s="1"/>
      <c r="B2083" s="115">
        <v>4</v>
      </c>
      <c r="C2083" s="33" t="s">
        <v>449</v>
      </c>
      <c r="D2083" s="115">
        <v>1</v>
      </c>
      <c r="E2083" s="115">
        <v>2012</v>
      </c>
      <c r="F2083" s="115">
        <v>1</v>
      </c>
      <c r="G2083" s="115">
        <v>0</v>
      </c>
      <c r="H2083" s="115">
        <v>0</v>
      </c>
      <c r="I2083" s="116">
        <v>43718</v>
      </c>
      <c r="J2083" s="117"/>
      <c r="K2083" s="1"/>
      <c r="L2083" s="1"/>
      <c r="M2083" s="1"/>
      <c r="N2083" s="1"/>
      <c r="O2083" s="1"/>
      <c r="P2083" s="1"/>
      <c r="Q2083" s="1"/>
      <c r="R2083" s="1"/>
      <c r="S2083" s="1"/>
    </row>
    <row r="2084" spans="1:19" x14ac:dyDescent="0.2">
      <c r="A2084" s="1"/>
      <c r="B2084" s="115">
        <v>2</v>
      </c>
      <c r="C2084" s="33" t="s">
        <v>455</v>
      </c>
      <c r="D2084" s="115">
        <v>1</v>
      </c>
      <c r="E2084" s="115">
        <v>2012</v>
      </c>
      <c r="F2084" s="115">
        <v>1</v>
      </c>
      <c r="G2084" s="115">
        <v>0</v>
      </c>
      <c r="H2084" s="115">
        <v>0</v>
      </c>
      <c r="I2084" s="116">
        <v>4240</v>
      </c>
      <c r="J2084" s="117"/>
      <c r="K2084" s="1"/>
      <c r="L2084" s="1"/>
      <c r="M2084" s="1"/>
      <c r="N2084" s="1"/>
      <c r="O2084" s="1"/>
      <c r="P2084" s="1"/>
      <c r="Q2084" s="1"/>
      <c r="R2084" s="1"/>
      <c r="S2084" s="1"/>
    </row>
    <row r="2085" spans="1:19" x14ac:dyDescent="0.2">
      <c r="A2085" s="1"/>
      <c r="B2085" s="115">
        <v>2</v>
      </c>
      <c r="C2085" s="33" t="s">
        <v>455</v>
      </c>
      <c r="D2085" s="115">
        <v>2</v>
      </c>
      <c r="E2085" s="115">
        <v>2012</v>
      </c>
      <c r="F2085" s="115">
        <v>1</v>
      </c>
      <c r="G2085" s="115">
        <v>0</v>
      </c>
      <c r="H2085" s="115">
        <v>0</v>
      </c>
      <c r="I2085" s="116">
        <v>50490</v>
      </c>
      <c r="J2085" s="117"/>
      <c r="K2085" s="1"/>
      <c r="L2085" s="1"/>
      <c r="M2085" s="1"/>
      <c r="N2085" s="1"/>
      <c r="O2085" s="1"/>
      <c r="P2085" s="1"/>
      <c r="Q2085" s="1"/>
      <c r="R2085" s="1"/>
      <c r="S2085" s="1"/>
    </row>
    <row r="2086" spans="1:19" x14ac:dyDescent="0.2">
      <c r="A2086" s="1"/>
      <c r="B2086" s="115">
        <v>4</v>
      </c>
      <c r="C2086" s="33" t="s">
        <v>449</v>
      </c>
      <c r="D2086" s="115">
        <v>3</v>
      </c>
      <c r="E2086" s="115">
        <v>2012</v>
      </c>
      <c r="F2086" s="115">
        <v>1</v>
      </c>
      <c r="G2086" s="115">
        <v>0</v>
      </c>
      <c r="H2086" s="115">
        <v>0</v>
      </c>
      <c r="I2086" s="116">
        <v>57752</v>
      </c>
      <c r="J2086" s="117"/>
      <c r="K2086" s="1"/>
      <c r="L2086" s="1"/>
      <c r="M2086" s="1"/>
      <c r="N2086" s="1"/>
      <c r="O2086" s="1"/>
      <c r="P2086" s="1"/>
      <c r="Q2086" s="1"/>
      <c r="R2086" s="1"/>
      <c r="S2086" s="1"/>
    </row>
    <row r="2087" spans="1:19" x14ac:dyDescent="0.2">
      <c r="A2087" s="1"/>
      <c r="B2087" s="115">
        <v>4</v>
      </c>
      <c r="C2087" s="33" t="s">
        <v>455</v>
      </c>
      <c r="D2087" s="115">
        <v>2</v>
      </c>
      <c r="E2087" s="115">
        <v>2012</v>
      </c>
      <c r="F2087" s="115">
        <v>1</v>
      </c>
      <c r="G2087" s="115">
        <v>0</v>
      </c>
      <c r="H2087" s="115">
        <v>0</v>
      </c>
      <c r="I2087" s="116">
        <v>82739</v>
      </c>
      <c r="J2087" s="117"/>
      <c r="K2087" s="1"/>
      <c r="L2087" s="1"/>
      <c r="M2087" s="1"/>
      <c r="N2087" s="1"/>
      <c r="O2087" s="1"/>
      <c r="P2087" s="1"/>
      <c r="Q2087" s="1"/>
      <c r="R2087" s="1"/>
      <c r="S2087" s="1"/>
    </row>
    <row r="2088" spans="1:19" x14ac:dyDescent="0.2">
      <c r="A2088" s="1"/>
      <c r="B2088" s="115">
        <v>2</v>
      </c>
      <c r="C2088" s="33" t="s">
        <v>455</v>
      </c>
      <c r="D2088" s="115">
        <v>2</v>
      </c>
      <c r="E2088" s="115">
        <v>2012</v>
      </c>
      <c r="F2088" s="115">
        <v>1</v>
      </c>
      <c r="G2088" s="115">
        <v>0</v>
      </c>
      <c r="H2088" s="115">
        <v>0</v>
      </c>
      <c r="I2088" s="116">
        <v>16173</v>
      </c>
      <c r="J2088" s="117"/>
      <c r="K2088" s="1"/>
      <c r="L2088" s="1"/>
      <c r="M2088" s="1"/>
      <c r="N2088" s="1"/>
      <c r="O2088" s="1"/>
      <c r="P2088" s="1"/>
      <c r="Q2088" s="1"/>
      <c r="R2088" s="1"/>
      <c r="S2088" s="1"/>
    </row>
    <row r="2089" spans="1:19" x14ac:dyDescent="0.2">
      <c r="A2089" s="1"/>
      <c r="B2089" s="115">
        <v>4</v>
      </c>
      <c r="C2089" s="33" t="s">
        <v>449</v>
      </c>
      <c r="D2089" s="115">
        <v>3</v>
      </c>
      <c r="E2089" s="115">
        <v>2012</v>
      </c>
      <c r="F2089" s="115">
        <v>1</v>
      </c>
      <c r="G2089" s="115">
        <v>0</v>
      </c>
      <c r="H2089" s="115">
        <v>0</v>
      </c>
      <c r="I2089" s="116">
        <v>45767</v>
      </c>
      <c r="J2089" s="117"/>
      <c r="K2089" s="1"/>
      <c r="L2089" s="1"/>
      <c r="M2089" s="1"/>
      <c r="N2089" s="1"/>
      <c r="O2089" s="1"/>
      <c r="P2089" s="1"/>
      <c r="Q2089" s="1"/>
      <c r="R2089" s="1"/>
      <c r="S2089" s="1"/>
    </row>
    <row r="2090" spans="1:19" x14ac:dyDescent="0.2">
      <c r="A2090" s="1"/>
      <c r="B2090" s="115">
        <v>4</v>
      </c>
      <c r="C2090" s="33" t="s">
        <v>449</v>
      </c>
      <c r="D2090" s="115">
        <v>3</v>
      </c>
      <c r="E2090" s="115">
        <v>2012</v>
      </c>
      <c r="F2090" s="115">
        <v>1</v>
      </c>
      <c r="G2090" s="115">
        <v>0</v>
      </c>
      <c r="H2090" s="115">
        <v>0</v>
      </c>
      <c r="I2090" s="116">
        <v>50604</v>
      </c>
      <c r="J2090" s="117"/>
      <c r="K2090" s="1"/>
      <c r="L2090" s="1"/>
      <c r="M2090" s="1"/>
      <c r="N2090" s="1"/>
      <c r="O2090" s="1"/>
      <c r="P2090" s="1"/>
      <c r="Q2090" s="1"/>
      <c r="R2090" s="1"/>
      <c r="S2090" s="1"/>
    </row>
    <row r="2091" spans="1:19" x14ac:dyDescent="0.2">
      <c r="A2091" s="1"/>
      <c r="B2091" s="115">
        <v>2</v>
      </c>
      <c r="C2091" s="33" t="s">
        <v>455</v>
      </c>
      <c r="D2091" s="115">
        <v>2</v>
      </c>
      <c r="E2091" s="115">
        <v>2012</v>
      </c>
      <c r="F2091" s="115">
        <v>1</v>
      </c>
      <c r="G2091" s="115">
        <v>0</v>
      </c>
      <c r="H2091" s="115">
        <v>0</v>
      </c>
      <c r="I2091" s="116">
        <v>17310</v>
      </c>
      <c r="J2091" s="117"/>
      <c r="K2091" s="1"/>
      <c r="L2091" s="1"/>
      <c r="M2091" s="1"/>
      <c r="N2091" s="1"/>
      <c r="O2091" s="1"/>
      <c r="P2091" s="1"/>
      <c r="Q2091" s="1"/>
      <c r="R2091" s="1"/>
      <c r="S2091" s="1"/>
    </row>
    <row r="2092" spans="1:19" x14ac:dyDescent="0.2">
      <c r="A2092" s="1"/>
      <c r="B2092" s="115">
        <v>3</v>
      </c>
      <c r="C2092" s="33" t="s">
        <v>449</v>
      </c>
      <c r="D2092" s="115">
        <v>3</v>
      </c>
      <c r="E2092" s="115">
        <v>2012</v>
      </c>
      <c r="F2092" s="115">
        <v>1</v>
      </c>
      <c r="G2092" s="115">
        <v>0</v>
      </c>
      <c r="H2092" s="115">
        <v>0</v>
      </c>
      <c r="I2092" s="116">
        <v>47403</v>
      </c>
      <c r="J2092" s="117"/>
      <c r="K2092" s="1"/>
      <c r="L2092" s="1"/>
      <c r="M2092" s="1"/>
      <c r="N2092" s="1"/>
      <c r="O2092" s="1"/>
      <c r="P2092" s="1"/>
      <c r="Q2092" s="1"/>
      <c r="R2092" s="1"/>
      <c r="S2092" s="1"/>
    </row>
    <row r="2093" spans="1:19" x14ac:dyDescent="0.2">
      <c r="A2093" s="1"/>
      <c r="B2093" s="115">
        <v>6</v>
      </c>
      <c r="C2093" s="33" t="s">
        <v>449</v>
      </c>
      <c r="D2093" s="115">
        <v>3</v>
      </c>
      <c r="E2093" s="115">
        <v>2012</v>
      </c>
      <c r="F2093" s="115">
        <v>1</v>
      </c>
      <c r="G2093" s="115">
        <v>0</v>
      </c>
      <c r="H2093" s="115">
        <v>0</v>
      </c>
      <c r="I2093" s="116">
        <v>34107</v>
      </c>
      <c r="J2093" s="117"/>
      <c r="K2093" s="1"/>
      <c r="L2093" s="1"/>
      <c r="M2093" s="1"/>
      <c r="N2093" s="1"/>
      <c r="O2093" s="1"/>
      <c r="P2093" s="1"/>
      <c r="Q2093" s="1"/>
      <c r="R2093" s="1"/>
      <c r="S2093" s="1"/>
    </row>
    <row r="2094" spans="1:19" x14ac:dyDescent="0.2">
      <c r="A2094" s="1"/>
      <c r="B2094" s="115">
        <v>6</v>
      </c>
      <c r="C2094" s="33" t="s">
        <v>449</v>
      </c>
      <c r="D2094" s="115">
        <v>3</v>
      </c>
      <c r="E2094" s="115">
        <v>2012</v>
      </c>
      <c r="F2094" s="115">
        <v>1</v>
      </c>
      <c r="G2094" s="115">
        <v>0</v>
      </c>
      <c r="H2094" s="115">
        <v>0</v>
      </c>
      <c r="I2094" s="116">
        <v>127640</v>
      </c>
      <c r="J2094" s="117"/>
      <c r="K2094" s="1"/>
      <c r="L2094" s="1"/>
      <c r="M2094" s="1"/>
      <c r="N2094" s="1"/>
      <c r="O2094" s="1"/>
      <c r="P2094" s="1"/>
      <c r="Q2094" s="1"/>
      <c r="R2094" s="1"/>
      <c r="S2094" s="1"/>
    </row>
    <row r="2095" spans="1:19" x14ac:dyDescent="0.2">
      <c r="A2095" s="1"/>
      <c r="B2095" s="115">
        <v>3</v>
      </c>
      <c r="C2095" s="33" t="s">
        <v>449</v>
      </c>
      <c r="D2095" s="115">
        <v>3</v>
      </c>
      <c r="E2095" s="115">
        <v>2012</v>
      </c>
      <c r="F2095" s="115">
        <v>1</v>
      </c>
      <c r="G2095" s="115">
        <v>0</v>
      </c>
      <c r="H2095" s="115">
        <v>0</v>
      </c>
      <c r="I2095" s="116">
        <v>31738</v>
      </c>
      <c r="J2095" s="117"/>
      <c r="K2095" s="1"/>
      <c r="L2095" s="1"/>
      <c r="M2095" s="1"/>
      <c r="N2095" s="1"/>
      <c r="O2095" s="1"/>
      <c r="P2095" s="1"/>
      <c r="Q2095" s="1"/>
      <c r="R2095" s="1"/>
      <c r="S2095" s="1"/>
    </row>
    <row r="2096" spans="1:19" x14ac:dyDescent="0.2">
      <c r="A2096" s="1"/>
      <c r="B2096" s="115">
        <v>5</v>
      </c>
      <c r="C2096" s="33" t="s">
        <v>449</v>
      </c>
      <c r="D2096" s="115">
        <v>3</v>
      </c>
      <c r="E2096" s="115">
        <v>2012</v>
      </c>
      <c r="F2096" s="115">
        <v>1</v>
      </c>
      <c r="G2096" s="115">
        <v>0</v>
      </c>
      <c r="H2096" s="115">
        <v>0</v>
      </c>
      <c r="I2096" s="116">
        <v>49924</v>
      </c>
      <c r="J2096" s="117"/>
      <c r="K2096" s="1"/>
      <c r="L2096" s="1"/>
      <c r="M2096" s="1"/>
      <c r="N2096" s="1"/>
      <c r="O2096" s="1"/>
      <c r="P2096" s="1"/>
      <c r="Q2096" s="1"/>
      <c r="R2096" s="1"/>
      <c r="S2096" s="1"/>
    </row>
    <row r="2097" spans="1:19" x14ac:dyDescent="0.2">
      <c r="A2097" s="1"/>
      <c r="B2097" s="115">
        <v>3</v>
      </c>
      <c r="C2097" s="33" t="s">
        <v>449</v>
      </c>
      <c r="D2097" s="115">
        <v>3</v>
      </c>
      <c r="E2097" s="115">
        <v>2012</v>
      </c>
      <c r="F2097" s="115">
        <v>1</v>
      </c>
      <c r="G2097" s="115">
        <v>0</v>
      </c>
      <c r="H2097" s="115">
        <v>0</v>
      </c>
      <c r="I2097" s="116">
        <v>32464</v>
      </c>
      <c r="J2097" s="117"/>
      <c r="K2097" s="1"/>
      <c r="L2097" s="1"/>
      <c r="M2097" s="1"/>
      <c r="N2097" s="1"/>
      <c r="O2097" s="1"/>
      <c r="P2097" s="1"/>
      <c r="Q2097" s="1"/>
      <c r="R2097" s="1"/>
      <c r="S2097" s="1"/>
    </row>
    <row r="2098" spans="1:19" x14ac:dyDescent="0.2">
      <c r="A2098" s="1"/>
      <c r="B2098" s="115">
        <v>4</v>
      </c>
      <c r="C2098" s="33" t="s">
        <v>449</v>
      </c>
      <c r="D2098" s="115">
        <v>2</v>
      </c>
      <c r="E2098" s="115">
        <v>2012</v>
      </c>
      <c r="F2098" s="115">
        <v>1</v>
      </c>
      <c r="G2098" s="115">
        <v>0</v>
      </c>
      <c r="H2098" s="115">
        <v>0</v>
      </c>
      <c r="I2098" s="116">
        <v>319829</v>
      </c>
      <c r="J2098" s="117"/>
      <c r="K2098" s="1"/>
      <c r="L2098" s="1"/>
      <c r="M2098" s="1"/>
      <c r="N2098" s="1"/>
      <c r="O2098" s="1"/>
      <c r="P2098" s="1"/>
      <c r="Q2098" s="1"/>
      <c r="R2098" s="1"/>
      <c r="S2098" s="1"/>
    </row>
    <row r="2099" spans="1:19" x14ac:dyDescent="0.2">
      <c r="A2099" s="1"/>
      <c r="B2099" s="115">
        <v>4</v>
      </c>
      <c r="C2099" s="33" t="s">
        <v>471</v>
      </c>
      <c r="D2099" s="115">
        <v>2</v>
      </c>
      <c r="E2099" s="115">
        <v>2012</v>
      </c>
      <c r="F2099" s="115">
        <v>1</v>
      </c>
      <c r="G2099" s="115">
        <v>0</v>
      </c>
      <c r="H2099" s="115">
        <v>0</v>
      </c>
      <c r="I2099" s="116">
        <v>156522</v>
      </c>
      <c r="J2099" s="117"/>
      <c r="K2099" s="1"/>
      <c r="L2099" s="1"/>
      <c r="M2099" s="1"/>
      <c r="N2099" s="1"/>
      <c r="O2099" s="1"/>
      <c r="P2099" s="1"/>
      <c r="Q2099" s="1"/>
      <c r="R2099" s="1"/>
      <c r="S2099" s="1"/>
    </row>
    <row r="2100" spans="1:19" x14ac:dyDescent="0.2">
      <c r="A2100" s="1"/>
      <c r="B2100" s="115">
        <v>2</v>
      </c>
      <c r="C2100" s="33" t="s">
        <v>455</v>
      </c>
      <c r="D2100" s="115">
        <v>2</v>
      </c>
      <c r="E2100" s="115">
        <v>2012</v>
      </c>
      <c r="F2100" s="115">
        <v>1</v>
      </c>
      <c r="G2100" s="115">
        <v>0</v>
      </c>
      <c r="H2100" s="115">
        <v>0</v>
      </c>
      <c r="I2100" s="116">
        <v>3993</v>
      </c>
      <c r="J2100" s="117"/>
      <c r="K2100" s="1"/>
      <c r="L2100" s="1"/>
      <c r="M2100" s="1"/>
      <c r="N2100" s="1"/>
      <c r="O2100" s="1"/>
      <c r="P2100" s="1"/>
      <c r="Q2100" s="1"/>
      <c r="R2100" s="1"/>
      <c r="S2100" s="1"/>
    </row>
    <row r="2101" spans="1:19" x14ac:dyDescent="0.2">
      <c r="A2101" s="1"/>
      <c r="B2101" s="115">
        <v>2</v>
      </c>
      <c r="C2101" s="33" t="s">
        <v>455</v>
      </c>
      <c r="D2101" s="115">
        <v>2</v>
      </c>
      <c r="E2101" s="115">
        <v>2012</v>
      </c>
      <c r="F2101" s="115">
        <v>1</v>
      </c>
      <c r="G2101" s="115">
        <v>0</v>
      </c>
      <c r="H2101" s="115">
        <v>0</v>
      </c>
      <c r="I2101" s="116">
        <v>7388</v>
      </c>
      <c r="J2101" s="117"/>
      <c r="K2101" s="1"/>
      <c r="L2101" s="1"/>
      <c r="M2101" s="1"/>
      <c r="N2101" s="1"/>
      <c r="O2101" s="1"/>
      <c r="P2101" s="1"/>
      <c r="Q2101" s="1"/>
      <c r="R2101" s="1"/>
      <c r="S2101" s="1"/>
    </row>
    <row r="2102" spans="1:19" x14ac:dyDescent="0.2">
      <c r="A2102" s="1"/>
      <c r="B2102" s="115">
        <v>3</v>
      </c>
      <c r="C2102" s="33" t="s">
        <v>449</v>
      </c>
      <c r="D2102" s="115">
        <v>2</v>
      </c>
      <c r="E2102" s="115">
        <v>2012</v>
      </c>
      <c r="F2102" s="115">
        <v>1</v>
      </c>
      <c r="G2102" s="115">
        <v>0</v>
      </c>
      <c r="H2102" s="115">
        <v>0</v>
      </c>
      <c r="I2102" s="116">
        <v>69602</v>
      </c>
      <c r="J2102" s="117"/>
      <c r="K2102" s="1"/>
      <c r="L2102" s="1"/>
      <c r="M2102" s="1"/>
      <c r="N2102" s="1"/>
      <c r="O2102" s="1"/>
      <c r="P2102" s="1"/>
      <c r="Q2102" s="1"/>
      <c r="R2102" s="1"/>
      <c r="S2102" s="1"/>
    </row>
    <row r="2103" spans="1:19" x14ac:dyDescent="0.2">
      <c r="A2103" s="1"/>
      <c r="B2103" s="115">
        <v>3</v>
      </c>
      <c r="C2103" s="33" t="s">
        <v>449</v>
      </c>
      <c r="D2103" s="115">
        <v>2</v>
      </c>
      <c r="E2103" s="115">
        <v>2012</v>
      </c>
      <c r="F2103" s="115">
        <v>1</v>
      </c>
      <c r="G2103" s="115">
        <v>0</v>
      </c>
      <c r="H2103" s="115">
        <v>0</v>
      </c>
      <c r="I2103" s="116">
        <v>68924</v>
      </c>
      <c r="J2103" s="117"/>
      <c r="K2103" s="1"/>
      <c r="L2103" s="1"/>
      <c r="M2103" s="1"/>
      <c r="N2103" s="1"/>
      <c r="O2103" s="1"/>
      <c r="P2103" s="1"/>
      <c r="Q2103" s="1"/>
      <c r="R2103" s="1"/>
      <c r="S2103" s="1"/>
    </row>
    <row r="2104" spans="1:19" x14ac:dyDescent="0.2">
      <c r="A2104" s="1"/>
      <c r="B2104" s="115">
        <v>4</v>
      </c>
      <c r="C2104" s="33" t="s">
        <v>449</v>
      </c>
      <c r="D2104" s="115">
        <v>3</v>
      </c>
      <c r="E2104" s="115">
        <v>2012</v>
      </c>
      <c r="F2104" s="115">
        <v>1</v>
      </c>
      <c r="G2104" s="115">
        <v>0</v>
      </c>
      <c r="H2104" s="115">
        <v>0</v>
      </c>
      <c r="I2104" s="116">
        <v>8102</v>
      </c>
      <c r="J2104" s="117"/>
      <c r="K2104" s="1"/>
      <c r="L2104" s="1"/>
      <c r="M2104" s="1"/>
      <c r="N2104" s="1"/>
      <c r="O2104" s="1"/>
      <c r="P2104" s="1"/>
      <c r="Q2104" s="1"/>
      <c r="R2104" s="1"/>
      <c r="S2104" s="1"/>
    </row>
    <row r="2105" spans="1:19" x14ac:dyDescent="0.2">
      <c r="A2105" s="1"/>
      <c r="B2105" s="115">
        <v>4</v>
      </c>
      <c r="C2105" s="33" t="s">
        <v>449</v>
      </c>
      <c r="D2105" s="115">
        <v>3</v>
      </c>
      <c r="E2105" s="115">
        <v>2012</v>
      </c>
      <c r="F2105" s="115">
        <v>1</v>
      </c>
      <c r="G2105" s="115">
        <v>0</v>
      </c>
      <c r="H2105" s="115">
        <v>0</v>
      </c>
      <c r="I2105" s="116">
        <v>31849</v>
      </c>
      <c r="J2105" s="117"/>
      <c r="K2105" s="1"/>
      <c r="L2105" s="1"/>
      <c r="M2105" s="1"/>
      <c r="N2105" s="1"/>
      <c r="O2105" s="1"/>
      <c r="P2105" s="1"/>
      <c r="Q2105" s="1"/>
      <c r="R2105" s="1"/>
      <c r="S2105" s="1"/>
    </row>
    <row r="2106" spans="1:19" x14ac:dyDescent="0.2">
      <c r="A2106" s="1"/>
      <c r="B2106" s="115">
        <v>5</v>
      </c>
      <c r="C2106" s="33" t="s">
        <v>449</v>
      </c>
      <c r="D2106" s="115">
        <v>2</v>
      </c>
      <c r="E2106" s="115">
        <v>2012</v>
      </c>
      <c r="F2106" s="115">
        <v>1</v>
      </c>
      <c r="G2106" s="115">
        <v>0</v>
      </c>
      <c r="H2106" s="115">
        <v>0</v>
      </c>
      <c r="I2106" s="116">
        <v>91897</v>
      </c>
      <c r="J2106" s="117"/>
      <c r="K2106" s="1"/>
      <c r="L2106" s="1"/>
      <c r="M2106" s="1"/>
      <c r="N2106" s="1"/>
      <c r="O2106" s="1"/>
      <c r="P2106" s="1"/>
      <c r="Q2106" s="1"/>
      <c r="R2106" s="1"/>
      <c r="S2106" s="1"/>
    </row>
    <row r="2107" spans="1:19" x14ac:dyDescent="0.2">
      <c r="A2107" s="1"/>
      <c r="B2107" s="115">
        <v>3</v>
      </c>
      <c r="C2107" s="33" t="s">
        <v>457</v>
      </c>
      <c r="D2107" s="115">
        <v>2</v>
      </c>
      <c r="E2107" s="115">
        <v>2012</v>
      </c>
      <c r="F2107" s="115">
        <v>1</v>
      </c>
      <c r="G2107" s="115">
        <v>0</v>
      </c>
      <c r="H2107" s="115">
        <v>0</v>
      </c>
      <c r="I2107" s="116">
        <v>15371</v>
      </c>
      <c r="J2107" s="117"/>
      <c r="K2107" s="1"/>
      <c r="L2107" s="1"/>
      <c r="M2107" s="1"/>
      <c r="N2107" s="1"/>
      <c r="O2107" s="1"/>
      <c r="P2107" s="1"/>
      <c r="Q2107" s="1"/>
      <c r="R2107" s="1"/>
      <c r="S2107" s="1"/>
    </row>
    <row r="2108" spans="1:19" x14ac:dyDescent="0.2">
      <c r="A2108" s="1"/>
      <c r="B2108" s="115">
        <v>6</v>
      </c>
      <c r="C2108" s="33" t="s">
        <v>449</v>
      </c>
      <c r="D2108" s="115">
        <v>3</v>
      </c>
      <c r="E2108" s="115">
        <v>2012</v>
      </c>
      <c r="F2108" s="115">
        <v>1</v>
      </c>
      <c r="G2108" s="115">
        <v>0</v>
      </c>
      <c r="H2108" s="115">
        <v>0</v>
      </c>
      <c r="I2108" s="116">
        <v>64181</v>
      </c>
      <c r="J2108" s="117"/>
      <c r="K2108" s="1"/>
      <c r="L2108" s="1"/>
      <c r="M2108" s="1"/>
      <c r="N2108" s="1"/>
      <c r="O2108" s="1"/>
      <c r="P2108" s="1"/>
      <c r="Q2108" s="1"/>
      <c r="R2108" s="1"/>
      <c r="S2108" s="1"/>
    </row>
    <row r="2109" spans="1:19" x14ac:dyDescent="0.2">
      <c r="A2109" s="1"/>
      <c r="B2109" s="115">
        <v>3</v>
      </c>
      <c r="C2109" s="33" t="s">
        <v>449</v>
      </c>
      <c r="D2109" s="115">
        <v>3</v>
      </c>
      <c r="E2109" s="115">
        <v>2012</v>
      </c>
      <c r="F2109" s="115">
        <v>1</v>
      </c>
      <c r="G2109" s="115">
        <v>0</v>
      </c>
      <c r="H2109" s="115">
        <v>0</v>
      </c>
      <c r="I2109" s="116">
        <v>93704</v>
      </c>
      <c r="J2109" s="117"/>
      <c r="K2109" s="1"/>
      <c r="L2109" s="1"/>
      <c r="M2109" s="1"/>
      <c r="N2109" s="1"/>
      <c r="O2109" s="1"/>
      <c r="P2109" s="1"/>
      <c r="Q2109" s="1"/>
      <c r="R2109" s="1"/>
      <c r="S2109" s="1"/>
    </row>
    <row r="2110" spans="1:19" x14ac:dyDescent="0.2">
      <c r="A2110" s="1"/>
      <c r="B2110" s="115">
        <v>5</v>
      </c>
      <c r="C2110" s="33" t="s">
        <v>449</v>
      </c>
      <c r="D2110" s="115">
        <v>2</v>
      </c>
      <c r="E2110" s="115">
        <v>2012</v>
      </c>
      <c r="F2110" s="115">
        <v>1</v>
      </c>
      <c r="G2110" s="115">
        <v>0</v>
      </c>
      <c r="H2110" s="115">
        <v>0</v>
      </c>
      <c r="I2110" s="116">
        <v>58233</v>
      </c>
      <c r="J2110" s="117"/>
      <c r="K2110" s="1"/>
      <c r="L2110" s="1"/>
      <c r="M2110" s="1"/>
      <c r="N2110" s="1"/>
      <c r="O2110" s="1"/>
      <c r="P2110" s="1"/>
      <c r="Q2110" s="1"/>
      <c r="R2110" s="1"/>
      <c r="S2110" s="1"/>
    </row>
    <row r="2111" spans="1:19" x14ac:dyDescent="0.2">
      <c r="A2111" s="1"/>
      <c r="B2111" s="115">
        <v>3</v>
      </c>
      <c r="C2111" s="33" t="s">
        <v>457</v>
      </c>
      <c r="D2111" s="115">
        <v>2</v>
      </c>
      <c r="E2111" s="115">
        <v>2012</v>
      </c>
      <c r="F2111" s="115">
        <v>1</v>
      </c>
      <c r="G2111" s="115">
        <v>0</v>
      </c>
      <c r="H2111" s="115">
        <v>0</v>
      </c>
      <c r="I2111" s="116">
        <v>150498</v>
      </c>
      <c r="J2111" s="117"/>
      <c r="K2111" s="1"/>
      <c r="L2111" s="1"/>
      <c r="M2111" s="1"/>
      <c r="N2111" s="1"/>
      <c r="O2111" s="1"/>
      <c r="P2111" s="1"/>
      <c r="Q2111" s="1"/>
      <c r="R2111" s="1"/>
      <c r="S2111" s="1"/>
    </row>
    <row r="2112" spans="1:19" x14ac:dyDescent="0.2">
      <c r="A2112" s="1"/>
      <c r="B2112" s="115">
        <v>3</v>
      </c>
      <c r="C2112" s="33" t="s">
        <v>457</v>
      </c>
      <c r="D2112" s="115">
        <v>2</v>
      </c>
      <c r="E2112" s="115">
        <v>2012</v>
      </c>
      <c r="F2112" s="115">
        <v>1</v>
      </c>
      <c r="G2112" s="115">
        <v>0</v>
      </c>
      <c r="H2112" s="115">
        <v>0</v>
      </c>
      <c r="I2112" s="116">
        <v>145664</v>
      </c>
      <c r="J2112" s="117"/>
      <c r="K2112" s="1"/>
      <c r="L2112" s="1"/>
      <c r="M2112" s="1"/>
      <c r="N2112" s="1"/>
      <c r="O2112" s="1"/>
      <c r="P2112" s="1"/>
      <c r="Q2112" s="1"/>
      <c r="R2112" s="1"/>
      <c r="S2112" s="1"/>
    </row>
    <row r="2113" spans="1:19" x14ac:dyDescent="0.2">
      <c r="A2113" s="1"/>
      <c r="B2113" s="115">
        <v>3</v>
      </c>
      <c r="C2113" s="33" t="s">
        <v>449</v>
      </c>
      <c r="D2113" s="115">
        <v>2</v>
      </c>
      <c r="E2113" s="115">
        <v>2012</v>
      </c>
      <c r="F2113" s="115">
        <v>1</v>
      </c>
      <c r="G2113" s="115">
        <v>0</v>
      </c>
      <c r="H2113" s="115">
        <v>0</v>
      </c>
      <c r="I2113" s="116">
        <v>119029</v>
      </c>
      <c r="J2113" s="117"/>
      <c r="K2113" s="1"/>
      <c r="L2113" s="1"/>
      <c r="M2113" s="1"/>
      <c r="N2113" s="1"/>
      <c r="O2113" s="1"/>
      <c r="P2113" s="1"/>
      <c r="Q2113" s="1"/>
      <c r="R2113" s="1"/>
      <c r="S2113" s="1"/>
    </row>
    <row r="2114" spans="1:19" x14ac:dyDescent="0.2">
      <c r="A2114" s="1"/>
      <c r="B2114" s="115">
        <v>3</v>
      </c>
      <c r="C2114" s="33" t="s">
        <v>449</v>
      </c>
      <c r="D2114" s="115">
        <v>3</v>
      </c>
      <c r="E2114" s="115">
        <v>2012</v>
      </c>
      <c r="F2114" s="115">
        <v>1</v>
      </c>
      <c r="G2114" s="115">
        <v>0</v>
      </c>
      <c r="H2114" s="115">
        <v>0</v>
      </c>
      <c r="I2114" s="116">
        <v>28593</v>
      </c>
      <c r="J2114" s="117"/>
      <c r="K2114" s="1"/>
      <c r="L2114" s="1"/>
      <c r="M2114" s="1"/>
      <c r="N2114" s="1"/>
      <c r="O2114" s="1"/>
      <c r="P2114" s="1"/>
      <c r="Q2114" s="1"/>
      <c r="R2114" s="1"/>
      <c r="S2114" s="1"/>
    </row>
    <row r="2115" spans="1:19" x14ac:dyDescent="0.2">
      <c r="A2115" s="1"/>
      <c r="B2115" s="115">
        <v>3</v>
      </c>
      <c r="C2115" s="33" t="s">
        <v>457</v>
      </c>
      <c r="D2115" s="115">
        <v>2</v>
      </c>
      <c r="E2115" s="115">
        <v>2012</v>
      </c>
      <c r="F2115" s="115">
        <v>1</v>
      </c>
      <c r="G2115" s="115">
        <v>0</v>
      </c>
      <c r="H2115" s="115">
        <v>0</v>
      </c>
      <c r="I2115" s="116">
        <v>29056</v>
      </c>
      <c r="J2115" s="117"/>
      <c r="K2115" s="1"/>
      <c r="L2115" s="1"/>
      <c r="M2115" s="1"/>
      <c r="N2115" s="1"/>
      <c r="O2115" s="1"/>
      <c r="P2115" s="1"/>
      <c r="Q2115" s="1"/>
      <c r="R2115" s="1"/>
      <c r="S2115" s="1"/>
    </row>
    <row r="2116" spans="1:19" x14ac:dyDescent="0.2">
      <c r="A2116" s="1"/>
      <c r="B2116" s="115">
        <v>3</v>
      </c>
      <c r="C2116" s="33" t="s">
        <v>449</v>
      </c>
      <c r="D2116" s="115">
        <v>2</v>
      </c>
      <c r="E2116" s="115">
        <v>2012</v>
      </c>
      <c r="F2116" s="115">
        <v>1</v>
      </c>
      <c r="G2116" s="115">
        <v>0</v>
      </c>
      <c r="H2116" s="115">
        <v>0</v>
      </c>
      <c r="I2116" s="116">
        <v>14423</v>
      </c>
      <c r="J2116" s="117"/>
      <c r="K2116" s="1"/>
      <c r="L2116" s="1"/>
      <c r="M2116" s="1"/>
      <c r="N2116" s="1"/>
      <c r="O2116" s="1"/>
      <c r="P2116" s="1"/>
      <c r="Q2116" s="1"/>
      <c r="R2116" s="1"/>
      <c r="S2116" s="1"/>
    </row>
    <row r="2117" spans="1:19" x14ac:dyDescent="0.2">
      <c r="A2117" s="1"/>
      <c r="B2117" s="115">
        <v>5</v>
      </c>
      <c r="C2117" s="33" t="s">
        <v>449</v>
      </c>
      <c r="D2117" s="115">
        <v>2</v>
      </c>
      <c r="E2117" s="115">
        <v>2012</v>
      </c>
      <c r="F2117" s="115">
        <v>1</v>
      </c>
      <c r="G2117" s="115">
        <v>0</v>
      </c>
      <c r="H2117" s="115">
        <v>0</v>
      </c>
      <c r="I2117" s="116">
        <v>67510</v>
      </c>
      <c r="J2117" s="117"/>
      <c r="K2117" s="1"/>
      <c r="L2117" s="1"/>
      <c r="M2117" s="1"/>
      <c r="N2117" s="1"/>
      <c r="O2117" s="1"/>
      <c r="P2117" s="1"/>
      <c r="Q2117" s="1"/>
      <c r="R2117" s="1"/>
      <c r="S2117" s="1"/>
    </row>
    <row r="2118" spans="1:19" x14ac:dyDescent="0.2">
      <c r="A2118" s="1"/>
      <c r="B2118" s="115">
        <v>2</v>
      </c>
      <c r="C2118" s="33" t="s">
        <v>455</v>
      </c>
      <c r="D2118" s="115">
        <v>2</v>
      </c>
      <c r="E2118" s="115">
        <v>2012</v>
      </c>
      <c r="F2118" s="115">
        <v>1</v>
      </c>
      <c r="G2118" s="115">
        <v>0</v>
      </c>
      <c r="H2118" s="115">
        <v>0</v>
      </c>
      <c r="I2118" s="116">
        <v>14721</v>
      </c>
      <c r="J2118" s="117"/>
      <c r="K2118" s="1"/>
      <c r="L2118" s="1"/>
      <c r="M2118" s="1"/>
      <c r="N2118" s="1"/>
      <c r="O2118" s="1"/>
      <c r="P2118" s="1"/>
      <c r="Q2118" s="1"/>
      <c r="R2118" s="1"/>
      <c r="S2118" s="1"/>
    </row>
    <row r="2119" spans="1:19" x14ac:dyDescent="0.2">
      <c r="A2119" s="1"/>
      <c r="B2119" s="115">
        <v>4</v>
      </c>
      <c r="C2119" s="33" t="s">
        <v>449</v>
      </c>
      <c r="D2119" s="115">
        <v>2</v>
      </c>
      <c r="E2119" s="115">
        <v>2012</v>
      </c>
      <c r="F2119" s="115">
        <v>1</v>
      </c>
      <c r="G2119" s="115">
        <v>0</v>
      </c>
      <c r="H2119" s="115">
        <v>0</v>
      </c>
      <c r="I2119" s="116">
        <v>390831</v>
      </c>
      <c r="J2119" s="117"/>
      <c r="K2119" s="1"/>
      <c r="L2119" s="1"/>
      <c r="M2119" s="1"/>
      <c r="N2119" s="1"/>
      <c r="O2119" s="1"/>
      <c r="P2119" s="1"/>
      <c r="Q2119" s="1"/>
      <c r="R2119" s="1"/>
      <c r="S2119" s="1"/>
    </row>
    <row r="2120" spans="1:19" x14ac:dyDescent="0.2">
      <c r="A2120" s="1"/>
      <c r="B2120" s="115">
        <v>2</v>
      </c>
      <c r="C2120" s="33" t="s">
        <v>449</v>
      </c>
      <c r="D2120" s="115">
        <v>2</v>
      </c>
      <c r="E2120" s="115">
        <v>2012</v>
      </c>
      <c r="F2120" s="115">
        <v>1</v>
      </c>
      <c r="G2120" s="115">
        <v>0</v>
      </c>
      <c r="H2120" s="115">
        <v>0</v>
      </c>
      <c r="I2120" s="116">
        <v>17082</v>
      </c>
      <c r="J2120" s="117"/>
      <c r="K2120" s="1"/>
      <c r="L2120" s="1"/>
      <c r="M2120" s="1"/>
      <c r="N2120" s="1"/>
      <c r="O2120" s="1"/>
      <c r="P2120" s="1"/>
      <c r="Q2120" s="1"/>
      <c r="R2120" s="1"/>
      <c r="S2120" s="1"/>
    </row>
    <row r="2121" spans="1:19" x14ac:dyDescent="0.2">
      <c r="A2121" s="1"/>
      <c r="B2121" s="115">
        <v>3</v>
      </c>
      <c r="C2121" s="33" t="s">
        <v>451</v>
      </c>
      <c r="D2121" s="115">
        <v>2</v>
      </c>
      <c r="E2121" s="115">
        <v>2012</v>
      </c>
      <c r="F2121" s="115">
        <v>1</v>
      </c>
      <c r="G2121" s="115">
        <v>0</v>
      </c>
      <c r="H2121" s="115">
        <v>0</v>
      </c>
      <c r="I2121" s="116">
        <v>790777</v>
      </c>
      <c r="J2121" s="117"/>
      <c r="K2121" s="1"/>
      <c r="L2121" s="1"/>
      <c r="M2121" s="1"/>
      <c r="N2121" s="1"/>
      <c r="O2121" s="1"/>
      <c r="P2121" s="1"/>
      <c r="Q2121" s="1"/>
      <c r="R2121" s="1"/>
      <c r="S2121" s="1"/>
    </row>
    <row r="2122" spans="1:19" x14ac:dyDescent="0.2">
      <c r="A2122" s="1"/>
      <c r="B2122" s="115">
        <v>4</v>
      </c>
      <c r="C2122" s="33" t="s">
        <v>449</v>
      </c>
      <c r="D2122" s="115">
        <v>2</v>
      </c>
      <c r="E2122" s="115">
        <v>2012</v>
      </c>
      <c r="F2122" s="115">
        <v>1</v>
      </c>
      <c r="G2122" s="115">
        <v>0</v>
      </c>
      <c r="H2122" s="115">
        <v>0</v>
      </c>
      <c r="I2122" s="116">
        <v>57517</v>
      </c>
      <c r="J2122" s="117"/>
      <c r="K2122" s="1"/>
      <c r="L2122" s="1"/>
      <c r="M2122" s="1"/>
      <c r="N2122" s="1"/>
      <c r="O2122" s="1"/>
      <c r="P2122" s="1"/>
      <c r="Q2122" s="1"/>
      <c r="R2122" s="1"/>
      <c r="S2122" s="1"/>
    </row>
    <row r="2123" spans="1:19" x14ac:dyDescent="0.2">
      <c r="A2123" s="1"/>
      <c r="B2123" s="115">
        <v>4</v>
      </c>
      <c r="C2123" s="33" t="s">
        <v>449</v>
      </c>
      <c r="D2123" s="115">
        <v>2</v>
      </c>
      <c r="E2123" s="115">
        <v>2012</v>
      </c>
      <c r="F2123" s="115">
        <v>1</v>
      </c>
      <c r="G2123" s="115">
        <v>0</v>
      </c>
      <c r="H2123" s="115">
        <v>0</v>
      </c>
      <c r="I2123" s="116">
        <v>49577</v>
      </c>
      <c r="J2123" s="117"/>
      <c r="K2123" s="1"/>
      <c r="L2123" s="1"/>
      <c r="M2123" s="1"/>
      <c r="N2123" s="1"/>
      <c r="O2123" s="1"/>
      <c r="P2123" s="1"/>
      <c r="Q2123" s="1"/>
      <c r="R2123" s="1"/>
      <c r="S2123" s="1"/>
    </row>
    <row r="2124" spans="1:19" x14ac:dyDescent="0.2">
      <c r="A2124" s="1"/>
      <c r="B2124" s="115">
        <v>3</v>
      </c>
      <c r="C2124" s="33" t="s">
        <v>449</v>
      </c>
      <c r="D2124" s="115">
        <v>2</v>
      </c>
      <c r="E2124" s="115">
        <v>2012</v>
      </c>
      <c r="F2124" s="115">
        <v>1</v>
      </c>
      <c r="G2124" s="115">
        <v>0</v>
      </c>
      <c r="H2124" s="115">
        <v>0</v>
      </c>
      <c r="I2124" s="116">
        <v>82747</v>
      </c>
      <c r="J2124" s="117"/>
      <c r="K2124" s="1"/>
      <c r="L2124" s="1"/>
      <c r="M2124" s="1"/>
      <c r="N2124" s="1"/>
      <c r="O2124" s="1"/>
      <c r="P2124" s="1"/>
      <c r="Q2124" s="1"/>
      <c r="R2124" s="1"/>
      <c r="S2124" s="1"/>
    </row>
    <row r="2125" spans="1:19" x14ac:dyDescent="0.2">
      <c r="A2125" s="1"/>
      <c r="B2125" s="115">
        <v>3</v>
      </c>
      <c r="C2125" s="33" t="s">
        <v>449</v>
      </c>
      <c r="D2125" s="115">
        <v>2</v>
      </c>
      <c r="E2125" s="115">
        <v>2012</v>
      </c>
      <c r="F2125" s="115">
        <v>1</v>
      </c>
      <c r="G2125" s="115">
        <v>0</v>
      </c>
      <c r="H2125" s="115">
        <v>0</v>
      </c>
      <c r="I2125" s="116">
        <v>76525</v>
      </c>
      <c r="J2125" s="117"/>
      <c r="K2125" s="1"/>
      <c r="L2125" s="1"/>
      <c r="M2125" s="1"/>
      <c r="N2125" s="1"/>
      <c r="O2125" s="1"/>
      <c r="P2125" s="1"/>
      <c r="Q2125" s="1"/>
      <c r="R2125" s="1"/>
      <c r="S2125" s="1"/>
    </row>
    <row r="2126" spans="1:19" x14ac:dyDescent="0.2">
      <c r="A2126" s="1"/>
      <c r="B2126" s="115">
        <v>3</v>
      </c>
      <c r="C2126" s="33" t="s">
        <v>449</v>
      </c>
      <c r="D2126" s="115">
        <v>2</v>
      </c>
      <c r="E2126" s="115">
        <v>2012</v>
      </c>
      <c r="F2126" s="115">
        <v>1</v>
      </c>
      <c r="G2126" s="115">
        <v>0</v>
      </c>
      <c r="H2126" s="115">
        <v>0</v>
      </c>
      <c r="I2126" s="116">
        <v>78578</v>
      </c>
      <c r="J2126" s="117"/>
      <c r="K2126" s="1"/>
      <c r="L2126" s="1"/>
      <c r="M2126" s="1"/>
      <c r="N2126" s="1"/>
      <c r="O2126" s="1"/>
      <c r="P2126" s="1"/>
      <c r="Q2126" s="1"/>
      <c r="R2126" s="1"/>
      <c r="S2126" s="1"/>
    </row>
    <row r="2127" spans="1:19" x14ac:dyDescent="0.2">
      <c r="A2127" s="1"/>
      <c r="B2127" s="115">
        <v>2</v>
      </c>
      <c r="C2127" s="33" t="s">
        <v>455</v>
      </c>
      <c r="D2127" s="115">
        <v>2</v>
      </c>
      <c r="E2127" s="115">
        <v>2012</v>
      </c>
      <c r="F2127" s="115">
        <v>1</v>
      </c>
      <c r="G2127" s="115">
        <v>0</v>
      </c>
      <c r="H2127" s="115">
        <v>0</v>
      </c>
      <c r="I2127" s="116">
        <v>15059</v>
      </c>
      <c r="J2127" s="117"/>
      <c r="K2127" s="1"/>
      <c r="L2127" s="1"/>
      <c r="M2127" s="1"/>
      <c r="N2127" s="1"/>
      <c r="O2127" s="1"/>
      <c r="P2127" s="1"/>
      <c r="Q2127" s="1"/>
      <c r="R2127" s="1"/>
      <c r="S2127" s="1"/>
    </row>
    <row r="2128" spans="1:19" x14ac:dyDescent="0.2">
      <c r="A2128" s="1"/>
      <c r="B2128" s="115">
        <v>2</v>
      </c>
      <c r="C2128" s="33" t="s">
        <v>455</v>
      </c>
      <c r="D2128" s="115">
        <v>2</v>
      </c>
      <c r="E2128" s="115">
        <v>2012</v>
      </c>
      <c r="F2128" s="115">
        <v>1</v>
      </c>
      <c r="G2128" s="115">
        <v>0</v>
      </c>
      <c r="H2128" s="115">
        <v>0</v>
      </c>
      <c r="I2128" s="116">
        <v>16245</v>
      </c>
      <c r="J2128" s="117"/>
      <c r="K2128" s="1"/>
      <c r="L2128" s="1"/>
      <c r="M2128" s="1"/>
      <c r="N2128" s="1"/>
      <c r="O2128" s="1"/>
      <c r="P2128" s="1"/>
      <c r="Q2128" s="1"/>
      <c r="R2128" s="1"/>
      <c r="S2128" s="1"/>
    </row>
    <row r="2129" spans="1:19" x14ac:dyDescent="0.2">
      <c r="A2129" s="1"/>
      <c r="B2129" s="115">
        <v>2</v>
      </c>
      <c r="C2129" s="33" t="s">
        <v>455</v>
      </c>
      <c r="D2129" s="115">
        <v>4</v>
      </c>
      <c r="E2129" s="115">
        <v>2012</v>
      </c>
      <c r="F2129" s="115">
        <v>1</v>
      </c>
      <c r="G2129" s="115">
        <v>0</v>
      </c>
      <c r="H2129" s="115">
        <v>0</v>
      </c>
      <c r="I2129" s="116">
        <v>22673</v>
      </c>
      <c r="J2129" s="117"/>
      <c r="K2129" s="1"/>
      <c r="L2129" s="1"/>
      <c r="M2129" s="1"/>
      <c r="N2129" s="1"/>
      <c r="O2129" s="1"/>
      <c r="P2129" s="1"/>
      <c r="Q2129" s="1"/>
      <c r="R2129" s="1"/>
      <c r="S2129" s="1"/>
    </row>
    <row r="2130" spans="1:19" x14ac:dyDescent="0.2">
      <c r="A2130" s="1"/>
      <c r="B2130" s="115">
        <v>2</v>
      </c>
      <c r="C2130" s="33" t="s">
        <v>455</v>
      </c>
      <c r="D2130" s="115">
        <v>4</v>
      </c>
      <c r="E2130" s="115">
        <v>2012</v>
      </c>
      <c r="F2130" s="115">
        <v>1</v>
      </c>
      <c r="G2130" s="115">
        <v>0</v>
      </c>
      <c r="H2130" s="115">
        <v>0</v>
      </c>
      <c r="I2130" s="116">
        <v>46462</v>
      </c>
      <c r="J2130" s="117"/>
      <c r="K2130" s="1"/>
      <c r="L2130" s="1"/>
      <c r="M2130" s="1"/>
      <c r="N2130" s="1"/>
      <c r="O2130" s="1"/>
      <c r="P2130" s="1"/>
      <c r="Q2130" s="1"/>
      <c r="R2130" s="1"/>
      <c r="S2130" s="1"/>
    </row>
    <row r="2131" spans="1:19" x14ac:dyDescent="0.2">
      <c r="A2131" s="1"/>
      <c r="B2131" s="115">
        <v>2</v>
      </c>
      <c r="C2131" s="33" t="s">
        <v>455</v>
      </c>
      <c r="D2131" s="115">
        <v>3</v>
      </c>
      <c r="E2131" s="115">
        <v>2012</v>
      </c>
      <c r="F2131" s="115">
        <v>1</v>
      </c>
      <c r="G2131" s="115">
        <v>0</v>
      </c>
      <c r="H2131" s="115">
        <v>0</v>
      </c>
      <c r="I2131" s="116">
        <v>25191</v>
      </c>
      <c r="J2131" s="117"/>
      <c r="K2131" s="1"/>
      <c r="L2131" s="1"/>
      <c r="M2131" s="1"/>
      <c r="N2131" s="1"/>
      <c r="O2131" s="1"/>
      <c r="P2131" s="1"/>
      <c r="Q2131" s="1"/>
      <c r="R2131" s="1"/>
      <c r="S2131" s="1"/>
    </row>
    <row r="2132" spans="1:19" x14ac:dyDescent="0.2">
      <c r="A2132" s="1"/>
      <c r="B2132" s="115">
        <v>2</v>
      </c>
      <c r="C2132" s="33" t="s">
        <v>455</v>
      </c>
      <c r="D2132" s="115">
        <v>3</v>
      </c>
      <c r="E2132" s="115">
        <v>2012</v>
      </c>
      <c r="F2132" s="115">
        <v>1</v>
      </c>
      <c r="G2132" s="115">
        <v>0</v>
      </c>
      <c r="H2132" s="115">
        <v>0</v>
      </c>
      <c r="I2132" s="116">
        <v>7489</v>
      </c>
      <c r="J2132" s="117"/>
      <c r="K2132" s="1"/>
      <c r="L2132" s="1"/>
      <c r="M2132" s="1"/>
      <c r="N2132" s="1"/>
      <c r="O2132" s="1"/>
      <c r="P2132" s="1"/>
      <c r="Q2132" s="1"/>
      <c r="R2132" s="1"/>
      <c r="S2132" s="1"/>
    </row>
    <row r="2133" spans="1:19" x14ac:dyDescent="0.2">
      <c r="A2133" s="1"/>
      <c r="B2133" s="115">
        <v>2</v>
      </c>
      <c r="C2133" s="33" t="s">
        <v>455</v>
      </c>
      <c r="D2133" s="115">
        <v>3</v>
      </c>
      <c r="E2133" s="115">
        <v>2012</v>
      </c>
      <c r="F2133" s="115">
        <v>1</v>
      </c>
      <c r="G2133" s="115">
        <v>0</v>
      </c>
      <c r="H2133" s="115">
        <v>0</v>
      </c>
      <c r="I2133" s="116">
        <v>21004</v>
      </c>
      <c r="J2133" s="117"/>
      <c r="K2133" s="1"/>
      <c r="L2133" s="1"/>
      <c r="M2133" s="1"/>
      <c r="N2133" s="1"/>
      <c r="O2133" s="1"/>
      <c r="P2133" s="1"/>
      <c r="Q2133" s="1"/>
      <c r="R2133" s="1"/>
      <c r="S2133" s="1"/>
    </row>
    <row r="2134" spans="1:19" x14ac:dyDescent="0.2">
      <c r="A2134" s="1"/>
      <c r="B2134" s="115">
        <v>2</v>
      </c>
      <c r="C2134" s="33" t="s">
        <v>455</v>
      </c>
      <c r="D2134" s="115">
        <v>4</v>
      </c>
      <c r="E2134" s="115">
        <v>2012</v>
      </c>
      <c r="F2134" s="115">
        <v>1</v>
      </c>
      <c r="G2134" s="115">
        <v>0</v>
      </c>
      <c r="H2134" s="115">
        <v>0</v>
      </c>
      <c r="I2134" s="116">
        <v>30749</v>
      </c>
      <c r="J2134" s="117"/>
      <c r="K2134" s="1"/>
      <c r="L2134" s="1"/>
      <c r="M2134" s="1"/>
      <c r="N2134" s="1"/>
      <c r="O2134" s="1"/>
      <c r="P2134" s="1"/>
      <c r="Q2134" s="1"/>
      <c r="R2134" s="1"/>
      <c r="S2134" s="1"/>
    </row>
    <row r="2135" spans="1:19" x14ac:dyDescent="0.2">
      <c r="A2135" s="1"/>
      <c r="B2135" s="115">
        <v>2</v>
      </c>
      <c r="C2135" s="33" t="s">
        <v>455</v>
      </c>
      <c r="D2135" s="115">
        <v>4</v>
      </c>
      <c r="E2135" s="115">
        <v>2012</v>
      </c>
      <c r="F2135" s="115">
        <v>1</v>
      </c>
      <c r="G2135" s="115">
        <v>0</v>
      </c>
      <c r="H2135" s="115">
        <v>0</v>
      </c>
      <c r="I2135" s="116">
        <v>32192</v>
      </c>
      <c r="J2135" s="117"/>
      <c r="K2135" s="1"/>
      <c r="L2135" s="1"/>
      <c r="M2135" s="1"/>
      <c r="N2135" s="1"/>
      <c r="O2135" s="1"/>
      <c r="P2135" s="1"/>
      <c r="Q2135" s="1"/>
      <c r="R2135" s="1"/>
      <c r="S2135" s="1"/>
    </row>
    <row r="2136" spans="1:19" x14ac:dyDescent="0.2">
      <c r="A2136" s="1"/>
      <c r="B2136" s="115">
        <v>2</v>
      </c>
      <c r="C2136" s="33" t="s">
        <v>455</v>
      </c>
      <c r="D2136" s="115">
        <v>4</v>
      </c>
      <c r="E2136" s="115">
        <v>2012</v>
      </c>
      <c r="F2136" s="115">
        <v>1</v>
      </c>
      <c r="G2136" s="115">
        <v>0</v>
      </c>
      <c r="H2136" s="115">
        <v>0</v>
      </c>
      <c r="I2136" s="116">
        <v>34468</v>
      </c>
      <c r="J2136" s="117"/>
      <c r="K2136" s="1"/>
      <c r="L2136" s="1"/>
      <c r="M2136" s="1"/>
      <c r="N2136" s="1"/>
      <c r="O2136" s="1"/>
      <c r="P2136" s="1"/>
      <c r="Q2136" s="1"/>
      <c r="R2136" s="1"/>
      <c r="S2136" s="1"/>
    </row>
    <row r="2137" spans="1:19" x14ac:dyDescent="0.2">
      <c r="A2137" s="1"/>
      <c r="B2137" s="115">
        <v>2</v>
      </c>
      <c r="C2137" s="33" t="s">
        <v>455</v>
      </c>
      <c r="D2137" s="115">
        <v>4</v>
      </c>
      <c r="E2137" s="115">
        <v>2012</v>
      </c>
      <c r="F2137" s="115">
        <v>1</v>
      </c>
      <c r="G2137" s="115">
        <v>0</v>
      </c>
      <c r="H2137" s="115">
        <v>0</v>
      </c>
      <c r="I2137" s="116">
        <v>4133</v>
      </c>
      <c r="J2137" s="117"/>
      <c r="K2137" s="1"/>
      <c r="L2137" s="1"/>
      <c r="M2137" s="1"/>
      <c r="N2137" s="1"/>
      <c r="O2137" s="1"/>
      <c r="P2137" s="1"/>
      <c r="Q2137" s="1"/>
      <c r="R2137" s="1"/>
      <c r="S2137" s="1"/>
    </row>
    <row r="2138" spans="1:19" x14ac:dyDescent="0.2">
      <c r="A2138" s="1"/>
      <c r="B2138" s="115">
        <v>6</v>
      </c>
      <c r="C2138" s="33" t="s">
        <v>455</v>
      </c>
      <c r="D2138" s="115">
        <v>3</v>
      </c>
      <c r="E2138" s="115">
        <v>2012</v>
      </c>
      <c r="F2138" s="115">
        <v>1</v>
      </c>
      <c r="G2138" s="115">
        <v>0</v>
      </c>
      <c r="H2138" s="115">
        <v>0</v>
      </c>
      <c r="I2138" s="116">
        <v>348522</v>
      </c>
      <c r="J2138" s="117"/>
      <c r="K2138" s="1"/>
      <c r="L2138" s="1"/>
      <c r="M2138" s="1"/>
      <c r="N2138" s="1"/>
      <c r="O2138" s="1"/>
      <c r="P2138" s="1"/>
      <c r="Q2138" s="1"/>
      <c r="R2138" s="1"/>
      <c r="S2138" s="1"/>
    </row>
    <row r="2139" spans="1:19" x14ac:dyDescent="0.2">
      <c r="A2139" s="1"/>
      <c r="B2139" s="115">
        <v>3</v>
      </c>
      <c r="C2139" s="33" t="s">
        <v>455</v>
      </c>
      <c r="D2139" s="115">
        <v>3</v>
      </c>
      <c r="E2139" s="115">
        <v>2012</v>
      </c>
      <c r="F2139" s="115">
        <v>1</v>
      </c>
      <c r="G2139" s="115">
        <v>0</v>
      </c>
      <c r="H2139" s="115">
        <v>0</v>
      </c>
      <c r="I2139" s="116">
        <v>82493</v>
      </c>
      <c r="J2139" s="117"/>
      <c r="K2139" s="1"/>
      <c r="L2139" s="1"/>
      <c r="M2139" s="1"/>
      <c r="N2139" s="1"/>
      <c r="O2139" s="1"/>
      <c r="P2139" s="1"/>
      <c r="Q2139" s="1"/>
      <c r="R2139" s="1"/>
      <c r="S2139" s="1"/>
    </row>
    <row r="2140" spans="1:19" x14ac:dyDescent="0.2">
      <c r="A2140" s="1"/>
      <c r="B2140" s="115">
        <v>6</v>
      </c>
      <c r="C2140" s="33" t="s">
        <v>455</v>
      </c>
      <c r="D2140" s="115">
        <v>3</v>
      </c>
      <c r="E2140" s="115">
        <v>2012</v>
      </c>
      <c r="F2140" s="115">
        <v>1</v>
      </c>
      <c r="G2140" s="115">
        <v>0</v>
      </c>
      <c r="H2140" s="115">
        <v>0</v>
      </c>
      <c r="I2140" s="116">
        <v>296020</v>
      </c>
      <c r="J2140" s="117"/>
      <c r="K2140" s="1"/>
      <c r="L2140" s="1"/>
      <c r="M2140" s="1"/>
      <c r="N2140" s="1"/>
      <c r="O2140" s="1"/>
      <c r="P2140" s="1"/>
      <c r="Q2140" s="1"/>
      <c r="R2140" s="1"/>
      <c r="S2140" s="1"/>
    </row>
    <row r="2141" spans="1:19" x14ac:dyDescent="0.2">
      <c r="A2141" s="1"/>
      <c r="B2141" s="115">
        <v>3</v>
      </c>
      <c r="C2141" s="33" t="s">
        <v>449</v>
      </c>
      <c r="D2141" s="115">
        <v>3</v>
      </c>
      <c r="E2141" s="115">
        <v>2012</v>
      </c>
      <c r="F2141" s="115">
        <v>1</v>
      </c>
      <c r="G2141" s="115">
        <v>0</v>
      </c>
      <c r="H2141" s="115">
        <v>0</v>
      </c>
      <c r="I2141" s="116">
        <v>68867</v>
      </c>
      <c r="J2141" s="117"/>
      <c r="K2141" s="1"/>
      <c r="L2141" s="1"/>
      <c r="M2141" s="1"/>
      <c r="N2141" s="1"/>
      <c r="O2141" s="1"/>
      <c r="P2141" s="1"/>
      <c r="Q2141" s="1"/>
      <c r="R2141" s="1"/>
      <c r="S2141" s="1"/>
    </row>
    <row r="2142" spans="1:19" x14ac:dyDescent="0.2">
      <c r="A2142" s="1"/>
      <c r="B2142" s="115">
        <v>3</v>
      </c>
      <c r="C2142" s="33" t="s">
        <v>449</v>
      </c>
      <c r="D2142" s="115">
        <v>3</v>
      </c>
      <c r="E2142" s="115">
        <v>2012</v>
      </c>
      <c r="F2142" s="115">
        <v>1</v>
      </c>
      <c r="G2142" s="115">
        <v>0</v>
      </c>
      <c r="H2142" s="115">
        <v>0</v>
      </c>
      <c r="I2142" s="116">
        <v>68683</v>
      </c>
      <c r="J2142" s="117"/>
      <c r="K2142" s="1"/>
      <c r="L2142" s="1"/>
      <c r="M2142" s="1"/>
      <c r="N2142" s="1"/>
      <c r="O2142" s="1"/>
      <c r="P2142" s="1"/>
      <c r="Q2142" s="1"/>
      <c r="R2142" s="1"/>
      <c r="S2142" s="1"/>
    </row>
    <row r="2143" spans="1:19" x14ac:dyDescent="0.2">
      <c r="A2143" s="1"/>
      <c r="B2143" s="115">
        <v>5</v>
      </c>
      <c r="C2143" s="33" t="s">
        <v>455</v>
      </c>
      <c r="D2143" s="115">
        <v>3</v>
      </c>
      <c r="E2143" s="115">
        <v>2012</v>
      </c>
      <c r="F2143" s="115">
        <v>1</v>
      </c>
      <c r="G2143" s="115">
        <v>0</v>
      </c>
      <c r="H2143" s="115">
        <v>0</v>
      </c>
      <c r="I2143" s="116">
        <v>83460</v>
      </c>
      <c r="J2143" s="117"/>
      <c r="K2143" s="1"/>
      <c r="L2143" s="1"/>
      <c r="M2143" s="1"/>
      <c r="N2143" s="1"/>
      <c r="O2143" s="1"/>
      <c r="P2143" s="1"/>
      <c r="Q2143" s="1"/>
      <c r="R2143" s="1"/>
      <c r="S2143" s="1"/>
    </row>
    <row r="2144" spans="1:19" x14ac:dyDescent="0.2">
      <c r="A2144" s="1"/>
      <c r="B2144" s="115">
        <v>3</v>
      </c>
      <c r="C2144" s="33" t="s">
        <v>449</v>
      </c>
      <c r="D2144" s="115">
        <v>3</v>
      </c>
      <c r="E2144" s="115">
        <v>2012</v>
      </c>
      <c r="F2144" s="115">
        <v>1</v>
      </c>
      <c r="G2144" s="115">
        <v>0</v>
      </c>
      <c r="H2144" s="115">
        <v>0</v>
      </c>
      <c r="I2144" s="116">
        <v>77349</v>
      </c>
      <c r="J2144" s="117"/>
      <c r="K2144" s="1"/>
      <c r="L2144" s="1"/>
      <c r="M2144" s="1"/>
      <c r="N2144" s="1"/>
      <c r="O2144" s="1"/>
      <c r="P2144" s="1"/>
      <c r="Q2144" s="1"/>
      <c r="R2144" s="1"/>
      <c r="S2144" s="1"/>
    </row>
    <row r="2145" spans="1:19" x14ac:dyDescent="0.2">
      <c r="A2145" s="1"/>
      <c r="B2145" s="115">
        <v>3</v>
      </c>
      <c r="C2145" s="33" t="s">
        <v>449</v>
      </c>
      <c r="D2145" s="115">
        <v>3</v>
      </c>
      <c r="E2145" s="115">
        <v>2012</v>
      </c>
      <c r="F2145" s="115">
        <v>1</v>
      </c>
      <c r="G2145" s="115">
        <v>0</v>
      </c>
      <c r="H2145" s="115">
        <v>0</v>
      </c>
      <c r="I2145" s="116">
        <v>156792</v>
      </c>
      <c r="J2145" s="117"/>
      <c r="K2145" s="1"/>
      <c r="L2145" s="1"/>
      <c r="M2145" s="1"/>
      <c r="N2145" s="1"/>
      <c r="O2145" s="1"/>
      <c r="P2145" s="1"/>
      <c r="Q2145" s="1"/>
      <c r="R2145" s="1"/>
      <c r="S2145" s="1"/>
    </row>
    <row r="2146" spans="1:19" x14ac:dyDescent="0.2">
      <c r="A2146" s="1"/>
      <c r="B2146" s="115">
        <v>3</v>
      </c>
      <c r="C2146" s="33" t="s">
        <v>449</v>
      </c>
      <c r="D2146" s="115">
        <v>3</v>
      </c>
      <c r="E2146" s="115">
        <v>2012</v>
      </c>
      <c r="F2146" s="115">
        <v>1</v>
      </c>
      <c r="G2146" s="115">
        <v>0</v>
      </c>
      <c r="H2146" s="115">
        <v>0</v>
      </c>
      <c r="I2146" s="116">
        <v>306133</v>
      </c>
      <c r="J2146" s="117"/>
      <c r="K2146" s="1"/>
      <c r="L2146" s="1"/>
      <c r="M2146" s="1"/>
      <c r="N2146" s="1"/>
      <c r="O2146" s="1"/>
      <c r="P2146" s="1"/>
      <c r="Q2146" s="1"/>
      <c r="R2146" s="1"/>
      <c r="S2146" s="1"/>
    </row>
    <row r="2147" spans="1:19" x14ac:dyDescent="0.2">
      <c r="A2147" s="1"/>
      <c r="B2147" s="115">
        <v>4</v>
      </c>
      <c r="C2147" s="33" t="s">
        <v>449</v>
      </c>
      <c r="D2147" s="115">
        <v>3</v>
      </c>
      <c r="E2147" s="115">
        <v>2012</v>
      </c>
      <c r="F2147" s="115">
        <v>1</v>
      </c>
      <c r="G2147" s="115">
        <v>0</v>
      </c>
      <c r="H2147" s="115">
        <v>0</v>
      </c>
      <c r="I2147" s="116">
        <v>28673</v>
      </c>
      <c r="J2147" s="117"/>
      <c r="K2147" s="1"/>
      <c r="L2147" s="1"/>
      <c r="M2147" s="1"/>
      <c r="N2147" s="1"/>
      <c r="O2147" s="1"/>
      <c r="P2147" s="1"/>
      <c r="Q2147" s="1"/>
      <c r="R2147" s="1"/>
      <c r="S2147" s="1"/>
    </row>
    <row r="2148" spans="1:19" x14ac:dyDescent="0.2">
      <c r="A2148" s="1"/>
      <c r="B2148" s="115">
        <v>4</v>
      </c>
      <c r="C2148" s="33" t="s">
        <v>449</v>
      </c>
      <c r="D2148" s="115">
        <v>3</v>
      </c>
      <c r="E2148" s="115">
        <v>2012</v>
      </c>
      <c r="F2148" s="115">
        <v>1</v>
      </c>
      <c r="G2148" s="115">
        <v>0</v>
      </c>
      <c r="H2148" s="115">
        <v>0</v>
      </c>
      <c r="I2148" s="116">
        <v>177764</v>
      </c>
      <c r="J2148" s="117"/>
      <c r="K2148" s="1"/>
      <c r="L2148" s="1"/>
      <c r="M2148" s="1"/>
      <c r="N2148" s="1"/>
      <c r="O2148" s="1"/>
      <c r="P2148" s="1"/>
      <c r="Q2148" s="1"/>
      <c r="R2148" s="1"/>
      <c r="S2148" s="1"/>
    </row>
    <row r="2149" spans="1:19" x14ac:dyDescent="0.2">
      <c r="A2149" s="1"/>
      <c r="B2149" s="115">
        <v>4</v>
      </c>
      <c r="C2149" s="33" t="s">
        <v>449</v>
      </c>
      <c r="D2149" s="115">
        <v>3</v>
      </c>
      <c r="E2149" s="115">
        <v>2012</v>
      </c>
      <c r="F2149" s="115">
        <v>1</v>
      </c>
      <c r="G2149" s="115">
        <v>0</v>
      </c>
      <c r="H2149" s="115">
        <v>0</v>
      </c>
      <c r="I2149" s="116">
        <v>315137</v>
      </c>
      <c r="J2149" s="117"/>
      <c r="K2149" s="1"/>
      <c r="L2149" s="1"/>
      <c r="M2149" s="1"/>
      <c r="N2149" s="1"/>
      <c r="O2149" s="1"/>
      <c r="P2149" s="1"/>
      <c r="Q2149" s="1"/>
      <c r="R2149" s="1"/>
      <c r="S2149" s="1"/>
    </row>
    <row r="2150" spans="1:19" x14ac:dyDescent="0.2">
      <c r="A2150" s="1"/>
      <c r="B2150" s="115">
        <v>1</v>
      </c>
      <c r="C2150" s="33" t="s">
        <v>461</v>
      </c>
      <c r="D2150" s="115">
        <v>2</v>
      </c>
      <c r="E2150" s="115">
        <v>2012</v>
      </c>
      <c r="F2150" s="115">
        <v>1</v>
      </c>
      <c r="G2150" s="115">
        <v>0</v>
      </c>
      <c r="H2150" s="115">
        <v>0</v>
      </c>
      <c r="I2150" s="116">
        <v>339771</v>
      </c>
      <c r="J2150" s="117"/>
      <c r="K2150" s="1"/>
      <c r="L2150" s="1"/>
      <c r="M2150" s="1"/>
      <c r="N2150" s="1"/>
      <c r="O2150" s="1"/>
      <c r="P2150" s="1"/>
      <c r="Q2150" s="1"/>
      <c r="R2150" s="1"/>
      <c r="S2150" s="1"/>
    </row>
    <row r="2151" spans="1:19" x14ac:dyDescent="0.2">
      <c r="A2151" s="1"/>
      <c r="B2151" s="115">
        <v>3</v>
      </c>
      <c r="C2151" s="33" t="s">
        <v>449</v>
      </c>
      <c r="D2151" s="115">
        <v>3</v>
      </c>
      <c r="E2151" s="115">
        <v>2012</v>
      </c>
      <c r="F2151" s="115">
        <v>1</v>
      </c>
      <c r="G2151" s="115">
        <v>0</v>
      </c>
      <c r="H2151" s="115">
        <v>0</v>
      </c>
      <c r="I2151" s="116">
        <v>34170</v>
      </c>
      <c r="J2151" s="117"/>
      <c r="K2151" s="1"/>
      <c r="L2151" s="1"/>
      <c r="M2151" s="1"/>
      <c r="N2151" s="1"/>
      <c r="O2151" s="1"/>
      <c r="P2151" s="1"/>
      <c r="Q2151" s="1"/>
      <c r="R2151" s="1"/>
      <c r="S2151" s="1"/>
    </row>
    <row r="2152" spans="1:19" x14ac:dyDescent="0.2">
      <c r="A2152" s="1"/>
      <c r="B2152" s="115">
        <v>3</v>
      </c>
      <c r="C2152" s="33" t="s">
        <v>449</v>
      </c>
      <c r="D2152" s="115">
        <v>3</v>
      </c>
      <c r="E2152" s="115">
        <v>2012</v>
      </c>
      <c r="F2152" s="115">
        <v>1</v>
      </c>
      <c r="G2152" s="115">
        <v>0</v>
      </c>
      <c r="H2152" s="115">
        <v>0</v>
      </c>
      <c r="I2152" s="116">
        <v>32918</v>
      </c>
      <c r="J2152" s="117"/>
      <c r="K2152" s="1"/>
      <c r="L2152" s="1"/>
      <c r="M2152" s="1"/>
      <c r="N2152" s="1"/>
      <c r="O2152" s="1"/>
      <c r="P2152" s="1"/>
      <c r="Q2152" s="1"/>
      <c r="R2152" s="1"/>
      <c r="S2152" s="1"/>
    </row>
    <row r="2153" spans="1:19" x14ac:dyDescent="0.2">
      <c r="A2153" s="1"/>
      <c r="B2153" s="115">
        <v>6</v>
      </c>
      <c r="C2153" s="33" t="s">
        <v>449</v>
      </c>
      <c r="D2153" s="115">
        <v>3</v>
      </c>
      <c r="E2153" s="115">
        <v>2012</v>
      </c>
      <c r="F2153" s="115">
        <v>1</v>
      </c>
      <c r="G2153" s="115">
        <v>0</v>
      </c>
      <c r="H2153" s="115">
        <v>0</v>
      </c>
      <c r="I2153" s="116">
        <v>133029</v>
      </c>
      <c r="J2153" s="117"/>
      <c r="K2153" s="1"/>
      <c r="L2153" s="1"/>
      <c r="M2153" s="1"/>
      <c r="N2153" s="1"/>
      <c r="O2153" s="1"/>
      <c r="P2153" s="1"/>
      <c r="Q2153" s="1"/>
      <c r="R2153" s="1"/>
      <c r="S2153" s="1"/>
    </row>
    <row r="2154" spans="1:19" x14ac:dyDescent="0.2">
      <c r="A2154" s="1"/>
      <c r="B2154" s="115">
        <v>2</v>
      </c>
      <c r="C2154" s="33" t="s">
        <v>455</v>
      </c>
      <c r="D2154" s="115">
        <v>2</v>
      </c>
      <c r="E2154" s="115">
        <v>2012</v>
      </c>
      <c r="F2154" s="115">
        <v>1</v>
      </c>
      <c r="G2154" s="115">
        <v>0</v>
      </c>
      <c r="H2154" s="115">
        <v>0</v>
      </c>
      <c r="I2154" s="116">
        <v>17140</v>
      </c>
      <c r="J2154" s="117"/>
      <c r="K2154" s="1"/>
      <c r="L2154" s="1"/>
      <c r="M2154" s="1"/>
      <c r="N2154" s="1"/>
      <c r="O2154" s="1"/>
      <c r="P2154" s="1"/>
      <c r="Q2154" s="1"/>
      <c r="R2154" s="1"/>
      <c r="S2154" s="1"/>
    </row>
    <row r="2155" spans="1:19" x14ac:dyDescent="0.2">
      <c r="A2155" s="1"/>
      <c r="B2155" s="115">
        <v>2</v>
      </c>
      <c r="C2155" s="33" t="s">
        <v>449</v>
      </c>
      <c r="D2155" s="115">
        <v>2</v>
      </c>
      <c r="E2155" s="115">
        <v>2012</v>
      </c>
      <c r="F2155" s="115">
        <v>1</v>
      </c>
      <c r="G2155" s="115">
        <v>0</v>
      </c>
      <c r="H2155" s="115">
        <v>0</v>
      </c>
      <c r="I2155" s="116">
        <v>161230</v>
      </c>
      <c r="J2155" s="117"/>
      <c r="K2155" s="1"/>
      <c r="L2155" s="1"/>
      <c r="M2155" s="1"/>
      <c r="N2155" s="1"/>
      <c r="O2155" s="1"/>
      <c r="P2155" s="1"/>
      <c r="Q2155" s="1"/>
      <c r="R2155" s="1"/>
      <c r="S2155" s="1"/>
    </row>
    <row r="2156" spans="1:19" x14ac:dyDescent="0.2">
      <c r="A2156" s="1"/>
      <c r="B2156" s="115">
        <v>3</v>
      </c>
      <c r="C2156" s="33" t="s">
        <v>449</v>
      </c>
      <c r="D2156" s="115">
        <v>3</v>
      </c>
      <c r="E2156" s="115">
        <v>2012</v>
      </c>
      <c r="F2156" s="115">
        <v>1</v>
      </c>
      <c r="G2156" s="115">
        <v>0</v>
      </c>
      <c r="H2156" s="115">
        <v>0</v>
      </c>
      <c r="I2156" s="116">
        <v>29135</v>
      </c>
      <c r="J2156" s="117"/>
      <c r="K2156" s="1"/>
      <c r="L2156" s="1"/>
      <c r="M2156" s="1"/>
      <c r="N2156" s="1"/>
      <c r="O2156" s="1"/>
      <c r="P2156" s="1"/>
      <c r="Q2156" s="1"/>
      <c r="R2156" s="1"/>
      <c r="S2156" s="1"/>
    </row>
    <row r="2157" spans="1:19" x14ac:dyDescent="0.2">
      <c r="A2157" s="1"/>
      <c r="B2157" s="115">
        <v>3</v>
      </c>
      <c r="C2157" s="33" t="s">
        <v>457</v>
      </c>
      <c r="D2157" s="115">
        <v>3</v>
      </c>
      <c r="E2157" s="115">
        <v>2012</v>
      </c>
      <c r="F2157" s="115">
        <v>1</v>
      </c>
      <c r="G2157" s="115">
        <v>0</v>
      </c>
      <c r="H2157" s="115">
        <v>0</v>
      </c>
      <c r="I2157" s="116">
        <v>32899</v>
      </c>
      <c r="J2157" s="117"/>
      <c r="K2157" s="1"/>
      <c r="L2157" s="1"/>
      <c r="M2157" s="1"/>
      <c r="N2157" s="1"/>
      <c r="O2157" s="1"/>
      <c r="P2157" s="1"/>
      <c r="Q2157" s="1"/>
      <c r="R2157" s="1"/>
      <c r="S2157" s="1"/>
    </row>
    <row r="2158" spans="1:19" x14ac:dyDescent="0.2">
      <c r="A2158" s="1"/>
      <c r="B2158" s="115">
        <v>3</v>
      </c>
      <c r="C2158" s="33" t="s">
        <v>457</v>
      </c>
      <c r="D2158" s="115">
        <v>3</v>
      </c>
      <c r="E2158" s="115">
        <v>2012</v>
      </c>
      <c r="F2158" s="115">
        <v>1</v>
      </c>
      <c r="G2158" s="115">
        <v>0</v>
      </c>
      <c r="H2158" s="115">
        <v>0</v>
      </c>
      <c r="I2158" s="116">
        <v>62450</v>
      </c>
      <c r="J2158" s="117"/>
      <c r="K2158" s="1"/>
      <c r="L2158" s="1"/>
      <c r="M2158" s="1"/>
      <c r="N2158" s="1"/>
      <c r="O2158" s="1"/>
      <c r="P2158" s="1"/>
      <c r="Q2158" s="1"/>
      <c r="R2158" s="1"/>
      <c r="S2158" s="1"/>
    </row>
    <row r="2159" spans="1:19" x14ac:dyDescent="0.2">
      <c r="A2159" s="1"/>
      <c r="B2159" s="115">
        <v>2</v>
      </c>
      <c r="C2159" s="33" t="s">
        <v>455</v>
      </c>
      <c r="D2159" s="115">
        <v>2</v>
      </c>
      <c r="E2159" s="115">
        <v>2012</v>
      </c>
      <c r="F2159" s="115">
        <v>1</v>
      </c>
      <c r="G2159" s="115">
        <v>0</v>
      </c>
      <c r="H2159" s="115">
        <v>0</v>
      </c>
      <c r="I2159" s="116">
        <v>8266</v>
      </c>
      <c r="J2159" s="117"/>
      <c r="K2159" s="1"/>
      <c r="L2159" s="1"/>
      <c r="M2159" s="1"/>
      <c r="N2159" s="1"/>
      <c r="O2159" s="1"/>
      <c r="P2159" s="1"/>
      <c r="Q2159" s="1"/>
      <c r="R2159" s="1"/>
      <c r="S2159" s="1"/>
    </row>
    <row r="2160" spans="1:19" x14ac:dyDescent="0.2">
      <c r="A2160" s="1"/>
      <c r="B2160" s="115">
        <v>3</v>
      </c>
      <c r="C2160" s="33" t="s">
        <v>457</v>
      </c>
      <c r="D2160" s="115">
        <v>3</v>
      </c>
      <c r="E2160" s="115">
        <v>2012</v>
      </c>
      <c r="F2160" s="115">
        <v>1</v>
      </c>
      <c r="G2160" s="115">
        <v>0</v>
      </c>
      <c r="H2160" s="115">
        <v>0</v>
      </c>
      <c r="I2160" s="116">
        <v>28812</v>
      </c>
      <c r="J2160" s="117"/>
      <c r="K2160" s="1"/>
      <c r="L2160" s="1"/>
      <c r="M2160" s="1"/>
      <c r="N2160" s="1"/>
      <c r="O2160" s="1"/>
      <c r="P2160" s="1"/>
      <c r="Q2160" s="1"/>
      <c r="R2160" s="1"/>
      <c r="S2160" s="1"/>
    </row>
    <row r="2161" spans="1:19" x14ac:dyDescent="0.2">
      <c r="A2161" s="1"/>
      <c r="B2161" s="115">
        <v>2</v>
      </c>
      <c r="C2161" s="33" t="s">
        <v>455</v>
      </c>
      <c r="D2161" s="115">
        <v>2</v>
      </c>
      <c r="E2161" s="115">
        <v>2012</v>
      </c>
      <c r="F2161" s="115">
        <v>1</v>
      </c>
      <c r="G2161" s="115">
        <v>0</v>
      </c>
      <c r="H2161" s="115">
        <v>0</v>
      </c>
      <c r="I2161" s="116">
        <v>29164</v>
      </c>
      <c r="J2161" s="117"/>
      <c r="K2161" s="1"/>
      <c r="L2161" s="1"/>
      <c r="M2161" s="1"/>
      <c r="N2161" s="1"/>
      <c r="O2161" s="1"/>
      <c r="P2161" s="1"/>
      <c r="Q2161" s="1"/>
      <c r="R2161" s="1"/>
      <c r="S2161" s="1"/>
    </row>
    <row r="2162" spans="1:19" x14ac:dyDescent="0.2">
      <c r="A2162" s="1"/>
      <c r="B2162" s="115">
        <v>3</v>
      </c>
      <c r="C2162" s="33" t="s">
        <v>457</v>
      </c>
      <c r="D2162" s="115">
        <v>3</v>
      </c>
      <c r="E2162" s="115">
        <v>2012</v>
      </c>
      <c r="F2162" s="115">
        <v>1</v>
      </c>
      <c r="G2162" s="115">
        <v>0</v>
      </c>
      <c r="H2162" s="115">
        <v>0</v>
      </c>
      <c r="I2162" s="116">
        <v>63154</v>
      </c>
      <c r="J2162" s="117"/>
      <c r="K2162" s="1"/>
      <c r="L2162" s="1"/>
      <c r="M2162" s="1"/>
      <c r="N2162" s="1"/>
      <c r="O2162" s="1"/>
      <c r="P2162" s="1"/>
      <c r="Q2162" s="1"/>
      <c r="R2162" s="1"/>
      <c r="S2162" s="1"/>
    </row>
    <row r="2163" spans="1:19" x14ac:dyDescent="0.2">
      <c r="A2163" s="1"/>
      <c r="B2163" s="115">
        <v>2</v>
      </c>
      <c r="C2163" s="33" t="s">
        <v>449</v>
      </c>
      <c r="D2163" s="115">
        <v>3</v>
      </c>
      <c r="E2163" s="115">
        <v>2012</v>
      </c>
      <c r="F2163" s="115">
        <v>1</v>
      </c>
      <c r="G2163" s="115">
        <v>0</v>
      </c>
      <c r="H2163" s="115">
        <v>0</v>
      </c>
      <c r="I2163" s="116">
        <v>17302</v>
      </c>
      <c r="J2163" s="117"/>
      <c r="K2163" s="1"/>
      <c r="L2163" s="1"/>
      <c r="M2163" s="1"/>
      <c r="N2163" s="1"/>
      <c r="O2163" s="1"/>
      <c r="P2163" s="1"/>
      <c r="Q2163" s="1"/>
      <c r="R2163" s="1"/>
      <c r="S2163" s="1"/>
    </row>
    <row r="2164" spans="1:19" x14ac:dyDescent="0.2">
      <c r="A2164" s="1"/>
      <c r="B2164" s="115">
        <v>5</v>
      </c>
      <c r="C2164" s="33" t="s">
        <v>451</v>
      </c>
      <c r="D2164" s="115">
        <v>3</v>
      </c>
      <c r="E2164" s="115">
        <v>2012</v>
      </c>
      <c r="F2164" s="115">
        <v>1</v>
      </c>
      <c r="G2164" s="115">
        <v>0</v>
      </c>
      <c r="H2164" s="115">
        <v>0</v>
      </c>
      <c r="I2164" s="116">
        <v>20329397</v>
      </c>
      <c r="J2164" s="117"/>
      <c r="K2164" s="1"/>
      <c r="L2164" s="1"/>
      <c r="M2164" s="1"/>
      <c r="N2164" s="1"/>
      <c r="O2164" s="1"/>
      <c r="P2164" s="1"/>
      <c r="Q2164" s="1"/>
      <c r="R2164" s="1"/>
      <c r="S2164" s="1"/>
    </row>
    <row r="2165" spans="1:19" x14ac:dyDescent="0.2">
      <c r="A2165" s="1"/>
      <c r="B2165" s="115">
        <v>5</v>
      </c>
      <c r="C2165" s="33" t="s">
        <v>449</v>
      </c>
      <c r="D2165" s="115">
        <v>3</v>
      </c>
      <c r="E2165" s="115">
        <v>2012</v>
      </c>
      <c r="F2165" s="115">
        <v>1</v>
      </c>
      <c r="G2165" s="115">
        <v>0</v>
      </c>
      <c r="H2165" s="115">
        <v>0</v>
      </c>
      <c r="I2165" s="116">
        <v>34627</v>
      </c>
      <c r="J2165" s="117"/>
      <c r="K2165" s="1"/>
      <c r="L2165" s="1"/>
      <c r="M2165" s="1"/>
      <c r="N2165" s="1"/>
      <c r="O2165" s="1"/>
      <c r="P2165" s="1"/>
      <c r="Q2165" s="1"/>
      <c r="R2165" s="1"/>
      <c r="S2165" s="1"/>
    </row>
    <row r="2166" spans="1:19" x14ac:dyDescent="0.2">
      <c r="A2166" s="1"/>
      <c r="B2166" s="115">
        <v>4</v>
      </c>
      <c r="C2166" s="33" t="s">
        <v>449</v>
      </c>
      <c r="D2166" s="115">
        <v>3</v>
      </c>
      <c r="E2166" s="115">
        <v>2012</v>
      </c>
      <c r="F2166" s="115">
        <v>1</v>
      </c>
      <c r="G2166" s="115">
        <v>0</v>
      </c>
      <c r="H2166" s="115">
        <v>0</v>
      </c>
      <c r="I2166" s="116">
        <v>67751</v>
      </c>
      <c r="J2166" s="117"/>
      <c r="K2166" s="1"/>
      <c r="L2166" s="1"/>
      <c r="M2166" s="1"/>
      <c r="N2166" s="1"/>
      <c r="O2166" s="1"/>
      <c r="P2166" s="1"/>
      <c r="Q2166" s="1"/>
      <c r="R2166" s="1"/>
      <c r="S2166" s="1"/>
    </row>
    <row r="2167" spans="1:19" x14ac:dyDescent="0.2">
      <c r="A2167" s="1"/>
      <c r="B2167" s="115">
        <v>5</v>
      </c>
      <c r="C2167" s="33" t="s">
        <v>449</v>
      </c>
      <c r="D2167" s="115">
        <v>4</v>
      </c>
      <c r="E2167" s="115">
        <v>2012</v>
      </c>
      <c r="F2167" s="115">
        <v>1</v>
      </c>
      <c r="G2167" s="115">
        <v>0</v>
      </c>
      <c r="H2167" s="115">
        <v>0</v>
      </c>
      <c r="I2167" s="116">
        <v>30657</v>
      </c>
      <c r="J2167" s="117"/>
      <c r="K2167" s="1"/>
      <c r="L2167" s="1"/>
      <c r="M2167" s="1"/>
      <c r="N2167" s="1"/>
      <c r="O2167" s="1"/>
      <c r="P2167" s="1"/>
      <c r="Q2167" s="1"/>
      <c r="R2167" s="1"/>
      <c r="S2167" s="1"/>
    </row>
    <row r="2168" spans="1:19" x14ac:dyDescent="0.2">
      <c r="A2168" s="1"/>
      <c r="B2168" s="115">
        <v>5</v>
      </c>
      <c r="C2168" s="33" t="s">
        <v>455</v>
      </c>
      <c r="D2168" s="115">
        <v>2</v>
      </c>
      <c r="E2168" s="115">
        <v>2012</v>
      </c>
      <c r="F2168" s="115">
        <v>1</v>
      </c>
      <c r="G2168" s="115">
        <v>0</v>
      </c>
      <c r="H2168" s="115">
        <v>0</v>
      </c>
      <c r="I2168" s="116">
        <v>0</v>
      </c>
      <c r="J2168" s="117"/>
      <c r="K2168" s="1"/>
      <c r="L2168" s="1"/>
      <c r="M2168" s="1"/>
      <c r="N2168" s="1"/>
      <c r="O2168" s="1"/>
      <c r="P2168" s="1"/>
      <c r="Q2168" s="1"/>
      <c r="R2168" s="1"/>
      <c r="S2168" s="1"/>
    </row>
    <row r="2169" spans="1:19" x14ac:dyDescent="0.2">
      <c r="A2169" s="1"/>
      <c r="B2169" s="115">
        <v>5</v>
      </c>
      <c r="C2169" s="33" t="s">
        <v>455</v>
      </c>
      <c r="D2169" s="115">
        <v>2</v>
      </c>
      <c r="E2169" s="115">
        <v>2012</v>
      </c>
      <c r="F2169" s="115">
        <v>1</v>
      </c>
      <c r="G2169" s="115">
        <v>0</v>
      </c>
      <c r="H2169" s="115">
        <v>0</v>
      </c>
      <c r="I2169" s="116">
        <v>1307980</v>
      </c>
      <c r="J2169" s="117"/>
      <c r="K2169" s="1"/>
      <c r="L2169" s="1"/>
      <c r="M2169" s="1"/>
      <c r="N2169" s="1"/>
      <c r="O2169" s="1"/>
      <c r="P2169" s="1"/>
      <c r="Q2169" s="1"/>
      <c r="R2169" s="1"/>
      <c r="S2169" s="1"/>
    </row>
    <row r="2170" spans="1:19" x14ac:dyDescent="0.2">
      <c r="A2170" s="1"/>
      <c r="B2170" s="115">
        <v>5</v>
      </c>
      <c r="C2170" s="33" t="s">
        <v>449</v>
      </c>
      <c r="D2170" s="115">
        <v>2</v>
      </c>
      <c r="E2170" s="115">
        <v>2012</v>
      </c>
      <c r="F2170" s="115">
        <v>1</v>
      </c>
      <c r="G2170" s="115">
        <v>0</v>
      </c>
      <c r="H2170" s="115">
        <v>0</v>
      </c>
      <c r="I2170" s="116">
        <v>47598</v>
      </c>
      <c r="J2170" s="117"/>
      <c r="K2170" s="1"/>
      <c r="L2170" s="1"/>
      <c r="M2170" s="1"/>
      <c r="N2170" s="1"/>
      <c r="O2170" s="1"/>
      <c r="P2170" s="1"/>
      <c r="Q2170" s="1"/>
      <c r="R2170" s="1"/>
      <c r="S2170" s="1"/>
    </row>
    <row r="2171" spans="1:19" x14ac:dyDescent="0.2">
      <c r="A2171" s="1"/>
      <c r="B2171" s="115">
        <v>5</v>
      </c>
      <c r="C2171" s="33" t="s">
        <v>449</v>
      </c>
      <c r="D2171" s="115">
        <v>2</v>
      </c>
      <c r="E2171" s="115">
        <v>2012</v>
      </c>
      <c r="F2171" s="115">
        <v>1</v>
      </c>
      <c r="G2171" s="115">
        <v>0</v>
      </c>
      <c r="H2171" s="115">
        <v>0</v>
      </c>
      <c r="I2171" s="116">
        <v>44507</v>
      </c>
      <c r="J2171" s="117"/>
      <c r="K2171" s="1"/>
      <c r="L2171" s="1"/>
      <c r="M2171" s="1"/>
      <c r="N2171" s="1"/>
      <c r="O2171" s="1"/>
      <c r="P2171" s="1"/>
      <c r="Q2171" s="1"/>
      <c r="R2171" s="1"/>
      <c r="S2171" s="1"/>
    </row>
    <row r="2172" spans="1:19" x14ac:dyDescent="0.2">
      <c r="A2172" s="1"/>
      <c r="B2172" s="115">
        <v>3</v>
      </c>
      <c r="C2172" s="33" t="s">
        <v>449</v>
      </c>
      <c r="D2172" s="115">
        <v>2</v>
      </c>
      <c r="E2172" s="115">
        <v>2012</v>
      </c>
      <c r="F2172" s="115">
        <v>1</v>
      </c>
      <c r="G2172" s="115">
        <v>0</v>
      </c>
      <c r="H2172" s="115">
        <v>0</v>
      </c>
      <c r="I2172" s="116">
        <v>63205</v>
      </c>
      <c r="J2172" s="117"/>
      <c r="K2172" s="1"/>
      <c r="L2172" s="1"/>
      <c r="M2172" s="1"/>
      <c r="N2172" s="1"/>
      <c r="O2172" s="1"/>
      <c r="P2172" s="1"/>
      <c r="Q2172" s="1"/>
      <c r="R2172" s="1"/>
      <c r="S2172" s="1"/>
    </row>
    <row r="2173" spans="1:19" x14ac:dyDescent="0.2">
      <c r="A2173" s="1"/>
      <c r="B2173" s="115">
        <v>2</v>
      </c>
      <c r="C2173" s="33" t="s">
        <v>455</v>
      </c>
      <c r="D2173" s="115">
        <v>1</v>
      </c>
      <c r="E2173" s="115">
        <v>2012</v>
      </c>
      <c r="F2173" s="115">
        <v>1</v>
      </c>
      <c r="G2173" s="115">
        <v>0</v>
      </c>
      <c r="H2173" s="115">
        <v>0</v>
      </c>
      <c r="I2173" s="116">
        <v>14786</v>
      </c>
      <c r="J2173" s="117"/>
      <c r="K2173" s="1"/>
      <c r="L2173" s="1"/>
      <c r="M2173" s="1"/>
      <c r="N2173" s="1"/>
      <c r="O2173" s="1"/>
      <c r="P2173" s="1"/>
      <c r="Q2173" s="1"/>
      <c r="R2173" s="1"/>
      <c r="S2173" s="1"/>
    </row>
    <row r="2174" spans="1:19" x14ac:dyDescent="0.2">
      <c r="A2174" s="1"/>
      <c r="B2174" s="115">
        <v>4</v>
      </c>
      <c r="C2174" s="33" t="s">
        <v>471</v>
      </c>
      <c r="D2174" s="115">
        <v>2</v>
      </c>
      <c r="E2174" s="115">
        <v>2012</v>
      </c>
      <c r="F2174" s="115">
        <v>1</v>
      </c>
      <c r="G2174" s="115">
        <v>0</v>
      </c>
      <c r="H2174" s="115">
        <v>0</v>
      </c>
      <c r="I2174" s="116">
        <v>314313</v>
      </c>
      <c r="J2174" s="117"/>
      <c r="K2174" s="1"/>
      <c r="L2174" s="1"/>
      <c r="M2174" s="1"/>
      <c r="N2174" s="1"/>
      <c r="O2174" s="1"/>
      <c r="P2174" s="1"/>
      <c r="Q2174" s="1"/>
      <c r="R2174" s="1"/>
      <c r="S2174" s="1"/>
    </row>
    <row r="2175" spans="1:19" x14ac:dyDescent="0.2">
      <c r="A2175" s="1"/>
      <c r="B2175" s="115">
        <v>4</v>
      </c>
      <c r="C2175" s="33" t="s">
        <v>449</v>
      </c>
      <c r="D2175" s="115">
        <v>2</v>
      </c>
      <c r="E2175" s="115">
        <v>2012</v>
      </c>
      <c r="F2175" s="115">
        <v>1</v>
      </c>
      <c r="G2175" s="115">
        <v>11</v>
      </c>
      <c r="H2175" s="115">
        <v>0</v>
      </c>
      <c r="I2175" s="116">
        <v>59502</v>
      </c>
      <c r="J2175" s="117"/>
      <c r="K2175" s="1"/>
      <c r="L2175" s="1"/>
      <c r="M2175" s="1"/>
      <c r="N2175" s="1"/>
      <c r="O2175" s="1"/>
      <c r="P2175" s="1"/>
      <c r="Q2175" s="1"/>
      <c r="R2175" s="1"/>
      <c r="S2175" s="1"/>
    </row>
    <row r="2176" spans="1:19" x14ac:dyDescent="0.2">
      <c r="A2176" s="1"/>
      <c r="B2176" s="115">
        <v>5</v>
      </c>
      <c r="C2176" s="33" t="s">
        <v>451</v>
      </c>
      <c r="D2176" s="115">
        <v>2</v>
      </c>
      <c r="E2176" s="115">
        <v>2012</v>
      </c>
      <c r="F2176" s="115">
        <v>1</v>
      </c>
      <c r="G2176" s="115">
        <v>0</v>
      </c>
      <c r="H2176" s="115">
        <v>0</v>
      </c>
      <c r="I2176" s="116">
        <v>508658</v>
      </c>
      <c r="J2176" s="117"/>
      <c r="K2176" s="1"/>
      <c r="L2176" s="1"/>
      <c r="M2176" s="1"/>
      <c r="N2176" s="1"/>
      <c r="O2176" s="1"/>
      <c r="P2176" s="1"/>
      <c r="Q2176" s="1"/>
      <c r="R2176" s="1"/>
      <c r="S2176" s="1"/>
    </row>
    <row r="2177" spans="1:19" x14ac:dyDescent="0.2">
      <c r="A2177" s="1"/>
      <c r="B2177" s="115">
        <v>2</v>
      </c>
      <c r="C2177" s="33" t="s">
        <v>455</v>
      </c>
      <c r="D2177" s="115">
        <v>1</v>
      </c>
      <c r="E2177" s="115">
        <v>2012</v>
      </c>
      <c r="F2177" s="115">
        <v>1</v>
      </c>
      <c r="G2177" s="115">
        <v>0</v>
      </c>
      <c r="H2177" s="115">
        <v>0</v>
      </c>
      <c r="I2177" s="116">
        <v>8006</v>
      </c>
      <c r="J2177" s="117"/>
      <c r="K2177" s="1"/>
      <c r="L2177" s="1"/>
      <c r="M2177" s="1"/>
      <c r="N2177" s="1"/>
      <c r="O2177" s="1"/>
      <c r="P2177" s="1"/>
      <c r="Q2177" s="1"/>
      <c r="R2177" s="1"/>
      <c r="S2177" s="1"/>
    </row>
    <row r="2178" spans="1:19" x14ac:dyDescent="0.2">
      <c r="A2178" s="1"/>
      <c r="B2178" s="115">
        <v>2</v>
      </c>
      <c r="C2178" s="33" t="s">
        <v>455</v>
      </c>
      <c r="D2178" s="115">
        <v>1</v>
      </c>
      <c r="E2178" s="115">
        <v>2012</v>
      </c>
      <c r="F2178" s="115">
        <v>1</v>
      </c>
      <c r="G2178" s="115">
        <v>0</v>
      </c>
      <c r="H2178" s="115">
        <v>0</v>
      </c>
      <c r="I2178" s="116">
        <v>7619</v>
      </c>
      <c r="J2178" s="117"/>
      <c r="K2178" s="1"/>
      <c r="L2178" s="1"/>
      <c r="M2178" s="1"/>
      <c r="N2178" s="1"/>
      <c r="O2178" s="1"/>
      <c r="P2178" s="1"/>
      <c r="Q2178" s="1"/>
      <c r="R2178" s="1"/>
      <c r="S2178" s="1"/>
    </row>
    <row r="2179" spans="1:19" x14ac:dyDescent="0.2">
      <c r="A2179" s="1"/>
      <c r="B2179" s="115">
        <v>2</v>
      </c>
      <c r="C2179" s="33" t="s">
        <v>449</v>
      </c>
      <c r="D2179" s="115">
        <v>1</v>
      </c>
      <c r="E2179" s="115">
        <v>2012</v>
      </c>
      <c r="F2179" s="115">
        <v>1</v>
      </c>
      <c r="G2179" s="115">
        <v>0</v>
      </c>
      <c r="H2179" s="115">
        <v>0</v>
      </c>
      <c r="I2179" s="116">
        <v>14487</v>
      </c>
      <c r="J2179" s="117"/>
      <c r="K2179" s="1"/>
      <c r="L2179" s="1"/>
      <c r="M2179" s="1"/>
      <c r="N2179" s="1"/>
      <c r="O2179" s="1"/>
      <c r="P2179" s="1"/>
      <c r="Q2179" s="1"/>
      <c r="R2179" s="1"/>
      <c r="S2179" s="1"/>
    </row>
    <row r="2180" spans="1:19" x14ac:dyDescent="0.2">
      <c r="A2180" s="1"/>
      <c r="B2180" s="115">
        <v>2</v>
      </c>
      <c r="C2180" s="33" t="s">
        <v>455</v>
      </c>
      <c r="D2180" s="115">
        <v>1</v>
      </c>
      <c r="E2180" s="115">
        <v>2012</v>
      </c>
      <c r="F2180" s="115">
        <v>1</v>
      </c>
      <c r="G2180" s="115">
        <v>0</v>
      </c>
      <c r="H2180" s="115">
        <v>0</v>
      </c>
      <c r="I2180" s="116">
        <v>16560</v>
      </c>
      <c r="J2180" s="117"/>
      <c r="K2180" s="1"/>
      <c r="L2180" s="1"/>
      <c r="M2180" s="1"/>
      <c r="N2180" s="1"/>
      <c r="O2180" s="1"/>
      <c r="P2180" s="1"/>
      <c r="Q2180" s="1"/>
      <c r="R2180" s="1"/>
      <c r="S2180" s="1"/>
    </row>
    <row r="2181" spans="1:19" x14ac:dyDescent="0.2">
      <c r="A2181" s="1"/>
      <c r="B2181" s="115">
        <v>2</v>
      </c>
      <c r="C2181" s="33" t="s">
        <v>449</v>
      </c>
      <c r="D2181" s="115">
        <v>3</v>
      </c>
      <c r="E2181" s="115">
        <v>2012</v>
      </c>
      <c r="F2181" s="115">
        <v>1</v>
      </c>
      <c r="G2181" s="115">
        <v>0</v>
      </c>
      <c r="H2181" s="115">
        <v>0</v>
      </c>
      <c r="I2181" s="116">
        <v>16008</v>
      </c>
      <c r="J2181" s="117"/>
      <c r="K2181" s="1"/>
      <c r="L2181" s="1"/>
      <c r="M2181" s="1"/>
      <c r="N2181" s="1"/>
      <c r="O2181" s="1"/>
      <c r="P2181" s="1"/>
      <c r="Q2181" s="1"/>
      <c r="R2181" s="1"/>
      <c r="S2181" s="1"/>
    </row>
    <row r="2182" spans="1:19" x14ac:dyDescent="0.2">
      <c r="A2182" s="1"/>
      <c r="B2182" s="115">
        <v>2</v>
      </c>
      <c r="C2182" s="33" t="s">
        <v>449</v>
      </c>
      <c r="D2182" s="115">
        <v>3</v>
      </c>
      <c r="E2182" s="115">
        <v>2012</v>
      </c>
      <c r="F2182" s="115">
        <v>1</v>
      </c>
      <c r="G2182" s="115">
        <v>0</v>
      </c>
      <c r="H2182" s="115">
        <v>0</v>
      </c>
      <c r="I2182" s="116">
        <v>31872</v>
      </c>
      <c r="J2182" s="117"/>
      <c r="K2182" s="1"/>
      <c r="L2182" s="1"/>
      <c r="M2182" s="1"/>
      <c r="N2182" s="1"/>
      <c r="O2182" s="1"/>
      <c r="P2182" s="1"/>
      <c r="Q2182" s="1"/>
      <c r="R2182" s="1"/>
      <c r="S2182" s="1"/>
    </row>
    <row r="2183" spans="1:19" x14ac:dyDescent="0.2">
      <c r="A2183" s="1"/>
      <c r="B2183" s="115">
        <v>2</v>
      </c>
      <c r="C2183" s="33" t="s">
        <v>451</v>
      </c>
      <c r="D2183" s="115">
        <v>3</v>
      </c>
      <c r="E2183" s="115">
        <v>2012</v>
      </c>
      <c r="F2183" s="115">
        <v>1</v>
      </c>
      <c r="G2183" s="115">
        <v>0</v>
      </c>
      <c r="H2183" s="115">
        <v>0</v>
      </c>
      <c r="I2183" s="116">
        <v>15333</v>
      </c>
      <c r="J2183" s="117"/>
      <c r="K2183" s="1"/>
      <c r="L2183" s="1"/>
      <c r="M2183" s="1"/>
      <c r="N2183" s="1"/>
      <c r="O2183" s="1"/>
      <c r="P2183" s="1"/>
      <c r="Q2183" s="1"/>
      <c r="R2183" s="1"/>
      <c r="S2183" s="1"/>
    </row>
    <row r="2184" spans="1:19" x14ac:dyDescent="0.2">
      <c r="A2184" s="1"/>
      <c r="B2184" s="115">
        <v>2</v>
      </c>
      <c r="C2184" s="33" t="s">
        <v>449</v>
      </c>
      <c r="D2184" s="115">
        <v>3</v>
      </c>
      <c r="E2184" s="115">
        <v>2012</v>
      </c>
      <c r="F2184" s="115">
        <v>1</v>
      </c>
      <c r="G2184" s="115">
        <v>0</v>
      </c>
      <c r="H2184" s="115">
        <v>0</v>
      </c>
      <c r="I2184" s="116">
        <v>16641</v>
      </c>
      <c r="J2184" s="117"/>
      <c r="K2184" s="1"/>
      <c r="L2184" s="1"/>
      <c r="M2184" s="1"/>
      <c r="N2184" s="1"/>
      <c r="O2184" s="1"/>
      <c r="P2184" s="1"/>
      <c r="Q2184" s="1"/>
      <c r="R2184" s="1"/>
      <c r="S2184" s="1"/>
    </row>
    <row r="2185" spans="1:19" x14ac:dyDescent="0.2">
      <c r="A2185" s="1"/>
      <c r="B2185" s="115">
        <v>2</v>
      </c>
      <c r="C2185" s="33" t="s">
        <v>449</v>
      </c>
      <c r="D2185" s="115">
        <v>3</v>
      </c>
      <c r="E2185" s="115">
        <v>2012</v>
      </c>
      <c r="F2185" s="115">
        <v>1</v>
      </c>
      <c r="G2185" s="115">
        <v>0</v>
      </c>
      <c r="H2185" s="115">
        <v>0</v>
      </c>
      <c r="I2185" s="116">
        <v>15839</v>
      </c>
      <c r="J2185" s="117"/>
      <c r="K2185" s="1"/>
      <c r="L2185" s="1"/>
      <c r="M2185" s="1"/>
      <c r="N2185" s="1"/>
      <c r="O2185" s="1"/>
      <c r="P2185" s="1"/>
      <c r="Q2185" s="1"/>
      <c r="R2185" s="1"/>
      <c r="S2185" s="1"/>
    </row>
    <row r="2186" spans="1:19" x14ac:dyDescent="0.2">
      <c r="A2186" s="1"/>
      <c r="B2186" s="115">
        <v>2</v>
      </c>
      <c r="C2186" s="33" t="s">
        <v>455</v>
      </c>
      <c r="D2186" s="115">
        <v>3</v>
      </c>
      <c r="E2186" s="115">
        <v>2012</v>
      </c>
      <c r="F2186" s="115">
        <v>1</v>
      </c>
      <c r="G2186" s="115">
        <v>0</v>
      </c>
      <c r="H2186" s="115">
        <v>0</v>
      </c>
      <c r="I2186" s="116">
        <v>3792</v>
      </c>
      <c r="J2186" s="117"/>
      <c r="K2186" s="1"/>
      <c r="L2186" s="1"/>
      <c r="M2186" s="1"/>
      <c r="N2186" s="1"/>
      <c r="O2186" s="1"/>
      <c r="P2186" s="1"/>
      <c r="Q2186" s="1"/>
      <c r="R2186" s="1"/>
      <c r="S2186" s="1"/>
    </row>
    <row r="2187" spans="1:19" x14ac:dyDescent="0.2">
      <c r="A2187" s="1"/>
      <c r="B2187" s="115">
        <v>3</v>
      </c>
      <c r="C2187" s="33" t="s">
        <v>457</v>
      </c>
      <c r="D2187" s="115">
        <v>3</v>
      </c>
      <c r="E2187" s="115">
        <v>2012</v>
      </c>
      <c r="F2187" s="115">
        <v>1</v>
      </c>
      <c r="G2187" s="115">
        <v>0</v>
      </c>
      <c r="H2187" s="115">
        <v>0</v>
      </c>
      <c r="I2187" s="116">
        <v>46614</v>
      </c>
      <c r="J2187" s="117"/>
      <c r="K2187" s="1"/>
      <c r="L2187" s="1"/>
      <c r="M2187" s="1"/>
      <c r="N2187" s="1"/>
      <c r="O2187" s="1"/>
      <c r="P2187" s="1"/>
      <c r="Q2187" s="1"/>
      <c r="R2187" s="1"/>
      <c r="S2187" s="1"/>
    </row>
    <row r="2188" spans="1:19" x14ac:dyDescent="0.2">
      <c r="A2188" s="1"/>
      <c r="B2188" s="115">
        <v>3</v>
      </c>
      <c r="C2188" s="33" t="s">
        <v>457</v>
      </c>
      <c r="D2188" s="115">
        <v>3</v>
      </c>
      <c r="E2188" s="115">
        <v>2012</v>
      </c>
      <c r="F2188" s="115">
        <v>1</v>
      </c>
      <c r="G2188" s="115">
        <v>0</v>
      </c>
      <c r="H2188" s="115">
        <v>0</v>
      </c>
      <c r="I2188" s="116">
        <v>15672</v>
      </c>
      <c r="J2188" s="117"/>
      <c r="K2188" s="1"/>
      <c r="L2188" s="1"/>
      <c r="M2188" s="1"/>
      <c r="N2188" s="1"/>
      <c r="O2188" s="1"/>
      <c r="P2188" s="1"/>
      <c r="Q2188" s="1"/>
      <c r="R2188" s="1"/>
      <c r="S2188" s="1"/>
    </row>
    <row r="2189" spans="1:19" x14ac:dyDescent="0.2">
      <c r="A2189" s="1"/>
      <c r="B2189" s="115">
        <v>2</v>
      </c>
      <c r="C2189" s="33" t="s">
        <v>451</v>
      </c>
      <c r="D2189" s="115">
        <v>3</v>
      </c>
      <c r="E2189" s="115">
        <v>2012</v>
      </c>
      <c r="F2189" s="115">
        <v>1</v>
      </c>
      <c r="G2189" s="115">
        <v>0</v>
      </c>
      <c r="H2189" s="115">
        <v>13</v>
      </c>
      <c r="I2189" s="116">
        <v>0</v>
      </c>
      <c r="J2189" s="117"/>
      <c r="K2189" s="1"/>
      <c r="L2189" s="1"/>
      <c r="M2189" s="1"/>
      <c r="N2189" s="1"/>
      <c r="O2189" s="1"/>
      <c r="P2189" s="1"/>
      <c r="Q2189" s="1"/>
      <c r="R2189" s="1"/>
      <c r="S2189" s="1"/>
    </row>
    <row r="2190" spans="1:19" x14ac:dyDescent="0.2">
      <c r="A2190" s="1"/>
      <c r="B2190" s="115">
        <v>3</v>
      </c>
      <c r="C2190" s="33" t="s">
        <v>457</v>
      </c>
      <c r="D2190" s="115">
        <v>3</v>
      </c>
      <c r="E2190" s="115">
        <v>2012</v>
      </c>
      <c r="F2190" s="115">
        <v>1</v>
      </c>
      <c r="G2190" s="115">
        <v>0</v>
      </c>
      <c r="H2190" s="115">
        <v>0</v>
      </c>
      <c r="I2190" s="116">
        <v>17155</v>
      </c>
      <c r="J2190" s="117"/>
      <c r="K2190" s="1"/>
      <c r="L2190" s="1"/>
      <c r="M2190" s="1"/>
      <c r="N2190" s="1"/>
      <c r="O2190" s="1"/>
      <c r="P2190" s="1"/>
      <c r="Q2190" s="1"/>
      <c r="R2190" s="1"/>
      <c r="S2190" s="1"/>
    </row>
    <row r="2191" spans="1:19" x14ac:dyDescent="0.2">
      <c r="A2191" s="1"/>
      <c r="B2191" s="115">
        <v>4</v>
      </c>
      <c r="C2191" s="33" t="s">
        <v>449</v>
      </c>
      <c r="D2191" s="115">
        <v>1</v>
      </c>
      <c r="E2191" s="115">
        <v>2012</v>
      </c>
      <c r="F2191" s="115">
        <v>1</v>
      </c>
      <c r="G2191" s="115">
        <v>0</v>
      </c>
      <c r="H2191" s="115">
        <v>0</v>
      </c>
      <c r="I2191" s="116">
        <v>122821</v>
      </c>
      <c r="J2191" s="117"/>
      <c r="K2191" s="1"/>
      <c r="L2191" s="1"/>
      <c r="M2191" s="1"/>
      <c r="N2191" s="1"/>
      <c r="O2191" s="1"/>
      <c r="P2191" s="1"/>
      <c r="Q2191" s="1"/>
      <c r="R2191" s="1"/>
      <c r="S2191" s="1"/>
    </row>
    <row r="2192" spans="1:19" x14ac:dyDescent="0.2">
      <c r="A2192" s="1"/>
      <c r="B2192" s="115">
        <v>2</v>
      </c>
      <c r="C2192" s="33" t="s">
        <v>455</v>
      </c>
      <c r="D2192" s="115">
        <v>4</v>
      </c>
      <c r="E2192" s="115">
        <v>2012</v>
      </c>
      <c r="F2192" s="115">
        <v>1</v>
      </c>
      <c r="G2192" s="115">
        <v>0</v>
      </c>
      <c r="H2192" s="115">
        <v>0</v>
      </c>
      <c r="I2192" s="116">
        <v>31510</v>
      </c>
      <c r="J2192" s="117"/>
      <c r="K2192" s="1"/>
      <c r="L2192" s="1"/>
      <c r="M2192" s="1"/>
      <c r="N2192" s="1"/>
      <c r="O2192" s="1"/>
      <c r="P2192" s="1"/>
      <c r="Q2192" s="1"/>
      <c r="R2192" s="1"/>
      <c r="S2192" s="1"/>
    </row>
    <row r="2193" spans="1:19" x14ac:dyDescent="0.2">
      <c r="A2193" s="1"/>
      <c r="B2193" s="115">
        <v>3</v>
      </c>
      <c r="C2193" s="33" t="s">
        <v>449</v>
      </c>
      <c r="D2193" s="115">
        <v>2</v>
      </c>
      <c r="E2193" s="115">
        <v>2012</v>
      </c>
      <c r="F2193" s="115">
        <v>1</v>
      </c>
      <c r="G2193" s="115">
        <v>0</v>
      </c>
      <c r="H2193" s="115">
        <v>0</v>
      </c>
      <c r="I2193" s="116">
        <v>50242</v>
      </c>
      <c r="J2193" s="117"/>
      <c r="K2193" s="1"/>
      <c r="L2193" s="1"/>
      <c r="M2193" s="1"/>
      <c r="N2193" s="1"/>
      <c r="O2193" s="1"/>
      <c r="P2193" s="1"/>
      <c r="Q2193" s="1"/>
      <c r="R2193" s="1"/>
      <c r="S2193" s="1"/>
    </row>
    <row r="2194" spans="1:19" x14ac:dyDescent="0.2">
      <c r="A2194" s="1"/>
      <c r="B2194" s="115">
        <v>3</v>
      </c>
      <c r="C2194" s="33" t="s">
        <v>449</v>
      </c>
      <c r="D2194" s="115">
        <v>2</v>
      </c>
      <c r="E2194" s="115">
        <v>2012</v>
      </c>
      <c r="F2194" s="115">
        <v>1</v>
      </c>
      <c r="G2194" s="115">
        <v>0</v>
      </c>
      <c r="H2194" s="115">
        <v>0</v>
      </c>
      <c r="I2194" s="116">
        <v>43109</v>
      </c>
      <c r="J2194" s="117"/>
      <c r="K2194" s="1"/>
      <c r="L2194" s="1"/>
      <c r="M2194" s="1"/>
      <c r="N2194" s="1"/>
      <c r="O2194" s="1"/>
      <c r="P2194" s="1"/>
      <c r="Q2194" s="1"/>
      <c r="R2194" s="1"/>
      <c r="S2194" s="1"/>
    </row>
    <row r="2195" spans="1:19" x14ac:dyDescent="0.2">
      <c r="A2195" s="1"/>
      <c r="B2195" s="115">
        <v>4</v>
      </c>
      <c r="C2195" s="33" t="s">
        <v>455</v>
      </c>
      <c r="D2195" s="115">
        <v>2</v>
      </c>
      <c r="E2195" s="115">
        <v>2012</v>
      </c>
      <c r="F2195" s="115">
        <v>1</v>
      </c>
      <c r="G2195" s="115">
        <v>0</v>
      </c>
      <c r="H2195" s="115">
        <v>0</v>
      </c>
      <c r="I2195" s="116">
        <v>226509</v>
      </c>
      <c r="J2195" s="117"/>
      <c r="K2195" s="1"/>
      <c r="L2195" s="1"/>
      <c r="M2195" s="1"/>
      <c r="N2195" s="1"/>
      <c r="O2195" s="1"/>
      <c r="P2195" s="1"/>
      <c r="Q2195" s="1"/>
      <c r="R2195" s="1"/>
      <c r="S2195" s="1"/>
    </row>
    <row r="2196" spans="1:19" x14ac:dyDescent="0.2">
      <c r="A2196" s="1"/>
      <c r="B2196" s="115">
        <v>4</v>
      </c>
      <c r="C2196" s="33" t="s">
        <v>449</v>
      </c>
      <c r="D2196" s="115">
        <v>2</v>
      </c>
      <c r="E2196" s="115">
        <v>2012</v>
      </c>
      <c r="F2196" s="115">
        <v>1</v>
      </c>
      <c r="G2196" s="115">
        <v>0</v>
      </c>
      <c r="H2196" s="115">
        <v>0</v>
      </c>
      <c r="I2196" s="116">
        <v>63965</v>
      </c>
      <c r="J2196" s="117"/>
      <c r="K2196" s="1"/>
      <c r="L2196" s="1"/>
      <c r="M2196" s="1"/>
      <c r="N2196" s="1"/>
      <c r="O2196" s="1"/>
      <c r="P2196" s="1"/>
      <c r="Q2196" s="1"/>
      <c r="R2196" s="1"/>
      <c r="S2196" s="1"/>
    </row>
    <row r="2197" spans="1:19" x14ac:dyDescent="0.2">
      <c r="A2197" s="1"/>
      <c r="B2197" s="115">
        <v>2</v>
      </c>
      <c r="C2197" s="33" t="s">
        <v>455</v>
      </c>
      <c r="D2197" s="115">
        <v>2</v>
      </c>
      <c r="E2197" s="115">
        <v>2012</v>
      </c>
      <c r="F2197" s="115">
        <v>1</v>
      </c>
      <c r="G2197" s="115">
        <v>0</v>
      </c>
      <c r="H2197" s="115">
        <v>0</v>
      </c>
      <c r="I2197" s="116">
        <v>15905</v>
      </c>
      <c r="J2197" s="117"/>
      <c r="K2197" s="1"/>
      <c r="L2197" s="1"/>
      <c r="M2197" s="1"/>
      <c r="N2197" s="1"/>
      <c r="O2197" s="1"/>
      <c r="P2197" s="1"/>
      <c r="Q2197" s="1"/>
      <c r="R2197" s="1"/>
      <c r="S2197" s="1"/>
    </row>
    <row r="2198" spans="1:19" x14ac:dyDescent="0.2">
      <c r="A2198" s="1"/>
      <c r="B2198" s="115">
        <v>2</v>
      </c>
      <c r="C2198" s="33" t="s">
        <v>449</v>
      </c>
      <c r="D2198" s="115">
        <v>3</v>
      </c>
      <c r="E2198" s="115">
        <v>2012</v>
      </c>
      <c r="F2198" s="115">
        <v>1</v>
      </c>
      <c r="G2198" s="115">
        <v>0</v>
      </c>
      <c r="H2198" s="115">
        <v>0</v>
      </c>
      <c r="I2198" s="116">
        <v>7767</v>
      </c>
      <c r="J2198" s="117"/>
      <c r="K2198" s="1"/>
      <c r="L2198" s="1"/>
      <c r="M2198" s="1"/>
      <c r="N2198" s="1"/>
      <c r="O2198" s="1"/>
      <c r="P2198" s="1"/>
      <c r="Q2198" s="1"/>
      <c r="R2198" s="1"/>
      <c r="S2198" s="1"/>
    </row>
    <row r="2199" spans="1:19" x14ac:dyDescent="0.2">
      <c r="A2199" s="1"/>
      <c r="B2199" s="115">
        <v>6</v>
      </c>
      <c r="C2199" s="33" t="s">
        <v>455</v>
      </c>
      <c r="D2199" s="115">
        <v>3</v>
      </c>
      <c r="E2199" s="115">
        <v>2012</v>
      </c>
      <c r="F2199" s="115">
        <v>1</v>
      </c>
      <c r="G2199" s="115">
        <v>0</v>
      </c>
      <c r="H2199" s="115">
        <v>0</v>
      </c>
      <c r="I2199" s="116">
        <v>290281</v>
      </c>
      <c r="J2199" s="117"/>
      <c r="K2199" s="1"/>
      <c r="L2199" s="1"/>
      <c r="M2199" s="1"/>
      <c r="N2199" s="1"/>
      <c r="O2199" s="1"/>
      <c r="P2199" s="1"/>
      <c r="Q2199" s="1"/>
      <c r="R2199" s="1"/>
      <c r="S2199" s="1"/>
    </row>
    <row r="2200" spans="1:19" x14ac:dyDescent="0.2">
      <c r="A2200" s="1"/>
      <c r="B2200" s="115">
        <v>6</v>
      </c>
      <c r="C2200" s="33" t="s">
        <v>449</v>
      </c>
      <c r="D2200" s="115">
        <v>4</v>
      </c>
      <c r="E2200" s="115">
        <v>2010</v>
      </c>
      <c r="F2200" s="115">
        <v>1</v>
      </c>
      <c r="G2200" s="115">
        <v>0</v>
      </c>
      <c r="H2200" s="115">
        <v>0</v>
      </c>
      <c r="I2200" s="116">
        <v>16738</v>
      </c>
      <c r="J2200" s="117"/>
      <c r="K2200" s="1"/>
      <c r="L2200" s="1"/>
      <c r="M2200" s="1"/>
      <c r="N2200" s="1"/>
      <c r="O2200" s="1"/>
      <c r="P2200" s="1"/>
      <c r="Q2200" s="1"/>
      <c r="R2200" s="1"/>
      <c r="S2200" s="1"/>
    </row>
    <row r="2201" spans="1:19" x14ac:dyDescent="0.2">
      <c r="A2201" s="1"/>
      <c r="B2201" s="115">
        <v>2</v>
      </c>
      <c r="C2201" s="33" t="s">
        <v>461</v>
      </c>
      <c r="D2201" s="115">
        <v>1</v>
      </c>
      <c r="E2201" s="115">
        <v>2010</v>
      </c>
      <c r="F2201" s="115">
        <v>1</v>
      </c>
      <c r="G2201" s="115">
        <v>0</v>
      </c>
      <c r="H2201" s="115">
        <v>0</v>
      </c>
      <c r="I2201" s="116">
        <v>29424</v>
      </c>
      <c r="J2201" s="117"/>
      <c r="K2201" s="1"/>
      <c r="L2201" s="1"/>
      <c r="M2201" s="1"/>
      <c r="N2201" s="1"/>
      <c r="O2201" s="1"/>
      <c r="P2201" s="1"/>
      <c r="Q2201" s="1"/>
      <c r="R2201" s="1"/>
      <c r="S2201" s="1"/>
    </row>
    <row r="2202" spans="1:19" x14ac:dyDescent="0.2">
      <c r="A2202" s="1"/>
      <c r="B2202" s="115">
        <v>3</v>
      </c>
      <c r="C2202" s="33" t="s">
        <v>457</v>
      </c>
      <c r="D2202" s="115">
        <v>2</v>
      </c>
      <c r="E2202" s="115">
        <v>2010</v>
      </c>
      <c r="F2202" s="115">
        <v>1</v>
      </c>
      <c r="G2202" s="115">
        <v>0</v>
      </c>
      <c r="H2202" s="115">
        <v>0</v>
      </c>
      <c r="I2202" s="116">
        <v>74972</v>
      </c>
      <c r="J2202" s="117"/>
      <c r="K2202" s="1"/>
      <c r="L2202" s="1"/>
      <c r="M2202" s="1"/>
      <c r="N2202" s="1"/>
      <c r="O2202" s="1"/>
      <c r="P2202" s="1"/>
      <c r="Q2202" s="1"/>
      <c r="R2202" s="1"/>
      <c r="S2202" s="1"/>
    </row>
    <row r="2203" spans="1:19" x14ac:dyDescent="0.2">
      <c r="A2203" s="1"/>
      <c r="B2203" s="115">
        <v>6</v>
      </c>
      <c r="C2203" s="33" t="s">
        <v>449</v>
      </c>
      <c r="D2203" s="115">
        <v>1</v>
      </c>
      <c r="E2203" s="115">
        <v>2010</v>
      </c>
      <c r="F2203" s="115">
        <v>1</v>
      </c>
      <c r="G2203" s="115">
        <v>0</v>
      </c>
      <c r="H2203" s="115">
        <v>0</v>
      </c>
      <c r="I2203" s="116">
        <v>49553</v>
      </c>
      <c r="J2203" s="117"/>
      <c r="K2203" s="1"/>
      <c r="L2203" s="1"/>
      <c r="M2203" s="1"/>
      <c r="N2203" s="1"/>
      <c r="O2203" s="1"/>
      <c r="P2203" s="1"/>
      <c r="Q2203" s="1"/>
      <c r="R2203" s="1"/>
      <c r="S2203" s="1"/>
    </row>
    <row r="2204" spans="1:19" x14ac:dyDescent="0.2">
      <c r="A2204" s="1"/>
      <c r="B2204" s="115">
        <v>4</v>
      </c>
      <c r="C2204" s="33" t="s">
        <v>449</v>
      </c>
      <c r="D2204" s="115">
        <v>1</v>
      </c>
      <c r="E2204" s="115">
        <v>2010</v>
      </c>
      <c r="F2204" s="115">
        <v>1</v>
      </c>
      <c r="G2204" s="115">
        <v>0</v>
      </c>
      <c r="H2204" s="115">
        <v>0</v>
      </c>
      <c r="I2204" s="116">
        <v>28882</v>
      </c>
      <c r="J2204" s="117"/>
      <c r="K2204" s="1"/>
      <c r="L2204" s="1"/>
      <c r="M2204" s="1"/>
      <c r="N2204" s="1"/>
      <c r="O2204" s="1"/>
      <c r="P2204" s="1"/>
      <c r="Q2204" s="1"/>
      <c r="R2204" s="1"/>
      <c r="S2204" s="1"/>
    </row>
    <row r="2205" spans="1:19" x14ac:dyDescent="0.2">
      <c r="A2205" s="1"/>
      <c r="B2205" s="115">
        <v>3</v>
      </c>
      <c r="C2205" s="33" t="s">
        <v>449</v>
      </c>
      <c r="D2205" s="115">
        <v>1</v>
      </c>
      <c r="E2205" s="115">
        <v>2010</v>
      </c>
      <c r="F2205" s="115">
        <v>1</v>
      </c>
      <c r="G2205" s="115">
        <v>0</v>
      </c>
      <c r="H2205" s="115">
        <v>0</v>
      </c>
      <c r="I2205" s="116">
        <v>14995</v>
      </c>
      <c r="J2205" s="117"/>
      <c r="K2205" s="1"/>
      <c r="L2205" s="1"/>
      <c r="M2205" s="1"/>
      <c r="N2205" s="1"/>
      <c r="O2205" s="1"/>
      <c r="P2205" s="1"/>
      <c r="Q2205" s="1"/>
      <c r="R2205" s="1"/>
      <c r="S2205" s="1"/>
    </row>
    <row r="2206" spans="1:19" x14ac:dyDescent="0.2">
      <c r="A2206" s="1"/>
      <c r="B2206" s="115">
        <v>6</v>
      </c>
      <c r="C2206" s="33" t="s">
        <v>449</v>
      </c>
      <c r="D2206" s="115">
        <v>2</v>
      </c>
      <c r="E2206" s="115">
        <v>2010</v>
      </c>
      <c r="F2206" s="115">
        <v>1</v>
      </c>
      <c r="G2206" s="115">
        <v>0</v>
      </c>
      <c r="H2206" s="115">
        <v>0</v>
      </c>
      <c r="I2206" s="116">
        <v>0</v>
      </c>
      <c r="J2206" s="117"/>
      <c r="K2206" s="1"/>
      <c r="L2206" s="1"/>
      <c r="M2206" s="1"/>
      <c r="N2206" s="1"/>
      <c r="O2206" s="1"/>
      <c r="P2206" s="1"/>
      <c r="Q2206" s="1"/>
      <c r="R2206" s="1"/>
      <c r="S2206" s="1"/>
    </row>
    <row r="2207" spans="1:19" x14ac:dyDescent="0.2">
      <c r="A2207" s="1"/>
      <c r="B2207" s="115">
        <v>4</v>
      </c>
      <c r="C2207" s="33" t="s">
        <v>449</v>
      </c>
      <c r="D2207" s="115">
        <v>3</v>
      </c>
      <c r="E2207" s="115">
        <v>2010</v>
      </c>
      <c r="F2207" s="115">
        <v>1</v>
      </c>
      <c r="G2207" s="115">
        <v>0</v>
      </c>
      <c r="H2207" s="115">
        <v>0</v>
      </c>
      <c r="I2207" s="116">
        <v>16425</v>
      </c>
      <c r="J2207" s="117"/>
      <c r="K2207" s="1"/>
      <c r="L2207" s="1"/>
      <c r="M2207" s="1"/>
      <c r="N2207" s="1"/>
      <c r="O2207" s="1"/>
      <c r="P2207" s="1"/>
      <c r="Q2207" s="1"/>
      <c r="R2207" s="1"/>
      <c r="S2207" s="1"/>
    </row>
    <row r="2208" spans="1:19" x14ac:dyDescent="0.2">
      <c r="A2208" s="1"/>
      <c r="B2208" s="115">
        <v>4</v>
      </c>
      <c r="C2208" s="33" t="s">
        <v>449</v>
      </c>
      <c r="D2208" s="115">
        <v>3</v>
      </c>
      <c r="E2208" s="115">
        <v>2010</v>
      </c>
      <c r="F2208" s="115">
        <v>1</v>
      </c>
      <c r="G2208" s="115">
        <v>0</v>
      </c>
      <c r="H2208" s="115">
        <v>0</v>
      </c>
      <c r="I2208" s="116">
        <v>31681</v>
      </c>
      <c r="J2208" s="117"/>
      <c r="K2208" s="1"/>
      <c r="L2208" s="1"/>
      <c r="M2208" s="1"/>
      <c r="N2208" s="1"/>
      <c r="O2208" s="1"/>
      <c r="P2208" s="1"/>
      <c r="Q2208" s="1"/>
      <c r="R2208" s="1"/>
      <c r="S2208" s="1"/>
    </row>
    <row r="2209" spans="1:19" x14ac:dyDescent="0.2">
      <c r="A2209" s="1"/>
      <c r="B2209" s="115">
        <v>4</v>
      </c>
      <c r="C2209" s="33" t="s">
        <v>449</v>
      </c>
      <c r="D2209" s="115">
        <v>3</v>
      </c>
      <c r="E2209" s="115">
        <v>2010</v>
      </c>
      <c r="F2209" s="115">
        <v>1</v>
      </c>
      <c r="G2209" s="115">
        <v>0</v>
      </c>
      <c r="H2209" s="115">
        <v>0</v>
      </c>
      <c r="I2209" s="116">
        <v>58994</v>
      </c>
      <c r="J2209" s="117"/>
      <c r="K2209" s="1"/>
      <c r="L2209" s="1"/>
      <c r="M2209" s="1"/>
      <c r="N2209" s="1"/>
      <c r="O2209" s="1"/>
      <c r="P2209" s="1"/>
      <c r="Q2209" s="1"/>
      <c r="R2209" s="1"/>
      <c r="S2209" s="1"/>
    </row>
    <row r="2210" spans="1:19" x14ac:dyDescent="0.2">
      <c r="A2210" s="1"/>
      <c r="B2210" s="115">
        <v>5</v>
      </c>
      <c r="C2210" s="33" t="s">
        <v>449</v>
      </c>
      <c r="D2210" s="115">
        <v>3</v>
      </c>
      <c r="E2210" s="115">
        <v>2010</v>
      </c>
      <c r="F2210" s="115">
        <v>1</v>
      </c>
      <c r="G2210" s="115">
        <v>0</v>
      </c>
      <c r="H2210" s="115">
        <v>0</v>
      </c>
      <c r="I2210" s="116">
        <v>124064</v>
      </c>
      <c r="J2210" s="117"/>
      <c r="K2210" s="1"/>
      <c r="L2210" s="1"/>
      <c r="M2210" s="1"/>
      <c r="N2210" s="1"/>
      <c r="O2210" s="1"/>
      <c r="P2210" s="1"/>
      <c r="Q2210" s="1"/>
      <c r="R2210" s="1"/>
      <c r="S2210" s="1"/>
    </row>
    <row r="2211" spans="1:19" x14ac:dyDescent="0.2">
      <c r="A2211" s="1"/>
      <c r="B2211" s="115">
        <v>3</v>
      </c>
      <c r="C2211" s="33" t="s">
        <v>449</v>
      </c>
      <c r="D2211" s="115">
        <v>3</v>
      </c>
      <c r="E2211" s="115">
        <v>2010</v>
      </c>
      <c r="F2211" s="115">
        <v>1</v>
      </c>
      <c r="G2211" s="115">
        <v>0</v>
      </c>
      <c r="H2211" s="115">
        <v>0</v>
      </c>
      <c r="I2211" s="116">
        <v>123417</v>
      </c>
      <c r="J2211" s="117"/>
      <c r="K2211" s="1"/>
      <c r="L2211" s="1"/>
      <c r="M2211" s="1"/>
      <c r="N2211" s="1"/>
      <c r="O2211" s="1"/>
      <c r="P2211" s="1"/>
      <c r="Q2211" s="1"/>
      <c r="R2211" s="1"/>
      <c r="S2211" s="1"/>
    </row>
    <row r="2212" spans="1:19" x14ac:dyDescent="0.2">
      <c r="A2212" s="1"/>
      <c r="B2212" s="115">
        <v>5</v>
      </c>
      <c r="C2212" s="33" t="s">
        <v>449</v>
      </c>
      <c r="D2212" s="115">
        <v>3</v>
      </c>
      <c r="E2212" s="115">
        <v>2010</v>
      </c>
      <c r="F2212" s="115">
        <v>1</v>
      </c>
      <c r="G2212" s="115">
        <v>0</v>
      </c>
      <c r="H2212" s="115">
        <v>0</v>
      </c>
      <c r="I2212" s="116">
        <v>127627</v>
      </c>
      <c r="J2212" s="117"/>
      <c r="K2212" s="1"/>
      <c r="L2212" s="1"/>
      <c r="M2212" s="1"/>
      <c r="N2212" s="1"/>
      <c r="O2212" s="1"/>
      <c r="P2212" s="1"/>
      <c r="Q2212" s="1"/>
      <c r="R2212" s="1"/>
      <c r="S2212" s="1"/>
    </row>
    <row r="2213" spans="1:19" x14ac:dyDescent="0.2">
      <c r="A2213" s="1"/>
      <c r="B2213" s="115">
        <v>5</v>
      </c>
      <c r="C2213" s="33" t="s">
        <v>449</v>
      </c>
      <c r="D2213" s="115">
        <v>3</v>
      </c>
      <c r="E2213" s="115">
        <v>2010</v>
      </c>
      <c r="F2213" s="115">
        <v>1</v>
      </c>
      <c r="G2213" s="115">
        <v>0</v>
      </c>
      <c r="H2213" s="115">
        <v>0</v>
      </c>
      <c r="I2213" s="116">
        <v>30857</v>
      </c>
      <c r="J2213" s="117"/>
      <c r="K2213" s="1"/>
      <c r="L2213" s="1"/>
      <c r="M2213" s="1"/>
      <c r="N2213" s="1"/>
      <c r="O2213" s="1"/>
      <c r="P2213" s="1"/>
      <c r="Q2213" s="1"/>
      <c r="R2213" s="1"/>
      <c r="S2213" s="1"/>
    </row>
    <row r="2214" spans="1:19" x14ac:dyDescent="0.2">
      <c r="A2214" s="1"/>
      <c r="B2214" s="115">
        <v>4</v>
      </c>
      <c r="C2214" s="33" t="s">
        <v>471</v>
      </c>
      <c r="D2214" s="115">
        <v>3</v>
      </c>
      <c r="E2214" s="115">
        <v>2010</v>
      </c>
      <c r="F2214" s="115">
        <v>1</v>
      </c>
      <c r="G2214" s="115">
        <v>0</v>
      </c>
      <c r="H2214" s="115">
        <v>0</v>
      </c>
      <c r="I2214" s="116">
        <v>101941</v>
      </c>
      <c r="J2214" s="117"/>
      <c r="K2214" s="1"/>
      <c r="L2214" s="1"/>
      <c r="M2214" s="1"/>
      <c r="N2214" s="1"/>
      <c r="O2214" s="1"/>
      <c r="P2214" s="1"/>
      <c r="Q2214" s="1"/>
      <c r="R2214" s="1"/>
      <c r="S2214" s="1"/>
    </row>
    <row r="2215" spans="1:19" x14ac:dyDescent="0.2">
      <c r="A2215" s="1"/>
      <c r="B2215" s="115">
        <v>3</v>
      </c>
      <c r="C2215" s="33" t="s">
        <v>449</v>
      </c>
      <c r="D2215" s="115">
        <v>2</v>
      </c>
      <c r="E2215" s="115">
        <v>2010</v>
      </c>
      <c r="F2215" s="115">
        <v>1</v>
      </c>
      <c r="G2215" s="115">
        <v>0</v>
      </c>
      <c r="H2215" s="115">
        <v>0</v>
      </c>
      <c r="I2215" s="116">
        <v>130924</v>
      </c>
      <c r="J2215" s="117"/>
      <c r="K2215" s="1"/>
      <c r="L2215" s="1"/>
      <c r="M2215" s="1"/>
      <c r="N2215" s="1"/>
      <c r="O2215" s="1"/>
      <c r="P2215" s="1"/>
      <c r="Q2215" s="1"/>
      <c r="R2215" s="1"/>
      <c r="S2215" s="1"/>
    </row>
    <row r="2216" spans="1:19" x14ac:dyDescent="0.2">
      <c r="A2216" s="1"/>
      <c r="B2216" s="115">
        <v>4</v>
      </c>
      <c r="C2216" s="33" t="s">
        <v>449</v>
      </c>
      <c r="D2216" s="115">
        <v>2</v>
      </c>
      <c r="E2216" s="115">
        <v>2010</v>
      </c>
      <c r="F2216" s="115">
        <v>1</v>
      </c>
      <c r="G2216" s="115">
        <v>0</v>
      </c>
      <c r="H2216" s="115">
        <v>0</v>
      </c>
      <c r="I2216" s="116">
        <v>58075</v>
      </c>
      <c r="J2216" s="117"/>
      <c r="K2216" s="1"/>
      <c r="L2216" s="1"/>
      <c r="M2216" s="1"/>
      <c r="N2216" s="1"/>
      <c r="O2216" s="1"/>
      <c r="P2216" s="1"/>
      <c r="Q2216" s="1"/>
      <c r="R2216" s="1"/>
      <c r="S2216" s="1"/>
    </row>
    <row r="2217" spans="1:19" x14ac:dyDescent="0.2">
      <c r="A2217" s="1"/>
      <c r="B2217" s="115">
        <v>5</v>
      </c>
      <c r="C2217" s="33" t="s">
        <v>449</v>
      </c>
      <c r="D2217" s="115">
        <v>2</v>
      </c>
      <c r="E2217" s="115">
        <v>2010</v>
      </c>
      <c r="F2217" s="115">
        <v>1</v>
      </c>
      <c r="G2217" s="115">
        <v>0</v>
      </c>
      <c r="H2217" s="115">
        <v>0</v>
      </c>
      <c r="I2217" s="116">
        <v>63946</v>
      </c>
      <c r="J2217" s="117"/>
      <c r="K2217" s="1"/>
      <c r="L2217" s="1"/>
      <c r="M2217" s="1"/>
      <c r="N2217" s="1"/>
      <c r="O2217" s="1"/>
      <c r="P2217" s="1"/>
      <c r="Q2217" s="1"/>
      <c r="R2217" s="1"/>
      <c r="S2217" s="1"/>
    </row>
    <row r="2218" spans="1:19" x14ac:dyDescent="0.2">
      <c r="A2218" s="1"/>
      <c r="B2218" s="115">
        <v>4</v>
      </c>
      <c r="C2218" s="33" t="s">
        <v>449</v>
      </c>
      <c r="D2218" s="115">
        <v>2</v>
      </c>
      <c r="E2218" s="115">
        <v>2010</v>
      </c>
      <c r="F2218" s="115">
        <v>1</v>
      </c>
      <c r="G2218" s="115">
        <v>0</v>
      </c>
      <c r="H2218" s="115">
        <v>0</v>
      </c>
      <c r="I2218" s="116">
        <v>32924</v>
      </c>
      <c r="J2218" s="117"/>
      <c r="K2218" s="1"/>
      <c r="L2218" s="1"/>
      <c r="M2218" s="1"/>
      <c r="N2218" s="1"/>
      <c r="O2218" s="1"/>
      <c r="P2218" s="1"/>
      <c r="Q2218" s="1"/>
      <c r="R2218" s="1"/>
      <c r="S2218" s="1"/>
    </row>
    <row r="2219" spans="1:19" x14ac:dyDescent="0.2">
      <c r="A2219" s="1"/>
      <c r="B2219" s="115">
        <v>2</v>
      </c>
      <c r="C2219" s="33" t="s">
        <v>449</v>
      </c>
      <c r="D2219" s="115">
        <v>2</v>
      </c>
      <c r="E2219" s="115">
        <v>2010</v>
      </c>
      <c r="F2219" s="115">
        <v>1</v>
      </c>
      <c r="G2219" s="115">
        <v>0</v>
      </c>
      <c r="H2219" s="115">
        <v>0</v>
      </c>
      <c r="I2219" s="116">
        <v>16888</v>
      </c>
      <c r="J2219" s="117"/>
      <c r="K2219" s="1"/>
      <c r="L2219" s="1"/>
      <c r="M2219" s="1"/>
      <c r="N2219" s="1"/>
      <c r="O2219" s="1"/>
      <c r="P2219" s="1"/>
      <c r="Q2219" s="1"/>
      <c r="R2219" s="1"/>
      <c r="S2219" s="1"/>
    </row>
    <row r="2220" spans="1:19" x14ac:dyDescent="0.2">
      <c r="A2220" s="1"/>
      <c r="B2220" s="115">
        <v>3</v>
      </c>
      <c r="C2220" s="33" t="s">
        <v>449</v>
      </c>
      <c r="D2220" s="115">
        <v>2</v>
      </c>
      <c r="E2220" s="115">
        <v>2010</v>
      </c>
      <c r="F2220" s="115">
        <v>1</v>
      </c>
      <c r="G2220" s="115">
        <v>0</v>
      </c>
      <c r="H2220" s="115">
        <v>0</v>
      </c>
      <c r="I2220" s="116">
        <v>58614</v>
      </c>
      <c r="J2220" s="117"/>
      <c r="K2220" s="1"/>
      <c r="L2220" s="1"/>
      <c r="M2220" s="1"/>
      <c r="N2220" s="1"/>
      <c r="O2220" s="1"/>
      <c r="P2220" s="1"/>
      <c r="Q2220" s="1"/>
      <c r="R2220" s="1"/>
      <c r="S2220" s="1"/>
    </row>
    <row r="2221" spans="1:19" x14ac:dyDescent="0.2">
      <c r="A2221" s="1"/>
      <c r="B2221" s="115">
        <v>3</v>
      </c>
      <c r="C2221" s="33" t="s">
        <v>449</v>
      </c>
      <c r="D2221" s="115">
        <v>2</v>
      </c>
      <c r="E2221" s="115">
        <v>2010</v>
      </c>
      <c r="F2221" s="115">
        <v>1</v>
      </c>
      <c r="G2221" s="115">
        <v>0</v>
      </c>
      <c r="H2221" s="115">
        <v>0</v>
      </c>
      <c r="I2221" s="116">
        <v>242954</v>
      </c>
      <c r="J2221" s="117"/>
      <c r="K2221" s="1"/>
      <c r="L2221" s="1"/>
      <c r="M2221" s="1"/>
      <c r="N2221" s="1"/>
      <c r="O2221" s="1"/>
      <c r="P2221" s="1"/>
      <c r="Q2221" s="1"/>
      <c r="R2221" s="1"/>
      <c r="S2221" s="1"/>
    </row>
    <row r="2222" spans="1:19" x14ac:dyDescent="0.2">
      <c r="A2222" s="1"/>
      <c r="B2222" s="115">
        <v>3</v>
      </c>
      <c r="C2222" s="33" t="s">
        <v>449</v>
      </c>
      <c r="D2222" s="115">
        <v>2</v>
      </c>
      <c r="E2222" s="115">
        <v>2010</v>
      </c>
      <c r="F2222" s="115">
        <v>1</v>
      </c>
      <c r="G2222" s="115">
        <v>0</v>
      </c>
      <c r="H2222" s="115">
        <v>0</v>
      </c>
      <c r="I2222" s="116">
        <v>191213</v>
      </c>
      <c r="J2222" s="117"/>
      <c r="K2222" s="1"/>
      <c r="L2222" s="1"/>
      <c r="M2222" s="1"/>
      <c r="N2222" s="1"/>
      <c r="O2222" s="1"/>
      <c r="P2222" s="1"/>
      <c r="Q2222" s="1"/>
      <c r="R2222" s="1"/>
      <c r="S2222" s="1"/>
    </row>
    <row r="2223" spans="1:19" x14ac:dyDescent="0.2">
      <c r="A2223" s="1"/>
      <c r="B2223" s="115">
        <v>4</v>
      </c>
      <c r="C2223" s="33" t="s">
        <v>449</v>
      </c>
      <c r="D2223" s="115">
        <v>2</v>
      </c>
      <c r="E2223" s="115">
        <v>2010</v>
      </c>
      <c r="F2223" s="115">
        <v>1</v>
      </c>
      <c r="G2223" s="115">
        <v>0</v>
      </c>
      <c r="H2223" s="115">
        <v>0</v>
      </c>
      <c r="I2223" s="116">
        <v>49976</v>
      </c>
      <c r="J2223" s="117"/>
      <c r="K2223" s="1"/>
      <c r="L2223" s="1"/>
      <c r="M2223" s="1"/>
      <c r="N2223" s="1"/>
      <c r="O2223" s="1"/>
      <c r="P2223" s="1"/>
      <c r="Q2223" s="1"/>
      <c r="R2223" s="1"/>
      <c r="S2223" s="1"/>
    </row>
    <row r="2224" spans="1:19" x14ac:dyDescent="0.2">
      <c r="A2224" s="1"/>
      <c r="B2224" s="115">
        <v>2</v>
      </c>
      <c r="C2224" s="33" t="s">
        <v>455</v>
      </c>
      <c r="D2224" s="115">
        <v>2</v>
      </c>
      <c r="E2224" s="115">
        <v>2010</v>
      </c>
      <c r="F2224" s="115">
        <v>1</v>
      </c>
      <c r="G2224" s="115">
        <v>0</v>
      </c>
      <c r="H2224" s="115">
        <v>0</v>
      </c>
      <c r="I2224" s="116">
        <v>515261</v>
      </c>
      <c r="J2224" s="117"/>
      <c r="K2224" s="1"/>
      <c r="L2224" s="1"/>
      <c r="M2224" s="1"/>
      <c r="N2224" s="1"/>
      <c r="O2224" s="1"/>
      <c r="P2224" s="1"/>
      <c r="Q2224" s="1"/>
      <c r="R2224" s="1"/>
      <c r="S2224" s="1"/>
    </row>
    <row r="2225" spans="1:19" x14ac:dyDescent="0.2">
      <c r="A2225" s="1"/>
      <c r="B2225" s="115">
        <v>3</v>
      </c>
      <c r="C2225" s="33" t="s">
        <v>449</v>
      </c>
      <c r="D2225" s="115">
        <v>2</v>
      </c>
      <c r="E2225" s="115">
        <v>2010</v>
      </c>
      <c r="F2225" s="115">
        <v>1</v>
      </c>
      <c r="G2225" s="115">
        <v>0</v>
      </c>
      <c r="H2225" s="115">
        <v>0</v>
      </c>
      <c r="I2225" s="116">
        <v>377176</v>
      </c>
      <c r="J2225" s="117"/>
      <c r="K2225" s="1"/>
      <c r="L2225" s="1"/>
      <c r="M2225" s="1"/>
      <c r="N2225" s="1"/>
      <c r="O2225" s="1"/>
      <c r="P2225" s="1"/>
      <c r="Q2225" s="1"/>
      <c r="R2225" s="1"/>
      <c r="S2225" s="1"/>
    </row>
    <row r="2226" spans="1:19" x14ac:dyDescent="0.2">
      <c r="A2226" s="1"/>
      <c r="B2226" s="115">
        <v>5</v>
      </c>
      <c r="C2226" s="33" t="s">
        <v>449</v>
      </c>
      <c r="D2226" s="115">
        <v>2</v>
      </c>
      <c r="E2226" s="115">
        <v>2010</v>
      </c>
      <c r="F2226" s="115">
        <v>1</v>
      </c>
      <c r="G2226" s="115">
        <v>0</v>
      </c>
      <c r="H2226" s="115">
        <v>0</v>
      </c>
      <c r="I2226" s="116">
        <v>66438</v>
      </c>
      <c r="J2226" s="117"/>
      <c r="K2226" s="1"/>
      <c r="L2226" s="1"/>
      <c r="M2226" s="1"/>
      <c r="N2226" s="1"/>
      <c r="O2226" s="1"/>
      <c r="P2226" s="1"/>
      <c r="Q2226" s="1"/>
      <c r="R2226" s="1"/>
      <c r="S2226" s="1"/>
    </row>
    <row r="2227" spans="1:19" x14ac:dyDescent="0.2">
      <c r="A2227" s="1"/>
      <c r="B2227" s="115">
        <v>6</v>
      </c>
      <c r="C2227" s="33" t="s">
        <v>449</v>
      </c>
      <c r="D2227" s="115">
        <v>2</v>
      </c>
      <c r="E2227" s="115">
        <v>2010</v>
      </c>
      <c r="F2227" s="115">
        <v>1</v>
      </c>
      <c r="G2227" s="115">
        <v>0</v>
      </c>
      <c r="H2227" s="115">
        <v>0</v>
      </c>
      <c r="I2227" s="116">
        <v>58741</v>
      </c>
      <c r="J2227" s="117"/>
      <c r="K2227" s="1"/>
      <c r="L2227" s="1"/>
      <c r="M2227" s="1"/>
      <c r="N2227" s="1"/>
      <c r="O2227" s="1"/>
      <c r="P2227" s="1"/>
      <c r="Q2227" s="1"/>
      <c r="R2227" s="1"/>
      <c r="S2227" s="1"/>
    </row>
    <row r="2228" spans="1:19" x14ac:dyDescent="0.2">
      <c r="A2228" s="1"/>
      <c r="B2228" s="115">
        <v>6</v>
      </c>
      <c r="C2228" s="33" t="s">
        <v>449</v>
      </c>
      <c r="D2228" s="115">
        <v>2</v>
      </c>
      <c r="E2228" s="115">
        <v>2010</v>
      </c>
      <c r="F2228" s="115">
        <v>1</v>
      </c>
      <c r="G2228" s="115">
        <v>0</v>
      </c>
      <c r="H2228" s="115">
        <v>0</v>
      </c>
      <c r="I2228" s="116">
        <v>66153</v>
      </c>
      <c r="J2228" s="117"/>
      <c r="K2228" s="1"/>
      <c r="L2228" s="1"/>
      <c r="M2228" s="1"/>
      <c r="N2228" s="1"/>
      <c r="O2228" s="1"/>
      <c r="P2228" s="1"/>
      <c r="Q2228" s="1"/>
      <c r="R2228" s="1"/>
      <c r="S2228" s="1"/>
    </row>
    <row r="2229" spans="1:19" x14ac:dyDescent="0.2">
      <c r="A2229" s="1"/>
      <c r="B2229" s="115">
        <v>6</v>
      </c>
      <c r="C2229" s="33" t="s">
        <v>449</v>
      </c>
      <c r="D2229" s="115">
        <v>2</v>
      </c>
      <c r="E2229" s="115">
        <v>2010</v>
      </c>
      <c r="F2229" s="115">
        <v>1</v>
      </c>
      <c r="G2229" s="115">
        <v>0</v>
      </c>
      <c r="H2229" s="115">
        <v>0</v>
      </c>
      <c r="I2229" s="116">
        <v>75257</v>
      </c>
      <c r="J2229" s="117"/>
      <c r="K2229" s="1"/>
      <c r="L2229" s="1"/>
      <c r="M2229" s="1"/>
      <c r="N2229" s="1"/>
      <c r="O2229" s="1"/>
      <c r="P2229" s="1"/>
      <c r="Q2229" s="1"/>
      <c r="R2229" s="1"/>
      <c r="S2229" s="1"/>
    </row>
    <row r="2230" spans="1:19" x14ac:dyDescent="0.2">
      <c r="A2230" s="1"/>
      <c r="B2230" s="115">
        <v>4</v>
      </c>
      <c r="C2230" s="33" t="s">
        <v>449</v>
      </c>
      <c r="D2230" s="115">
        <v>2</v>
      </c>
      <c r="E2230" s="115">
        <v>2010</v>
      </c>
      <c r="F2230" s="115">
        <v>1</v>
      </c>
      <c r="G2230" s="115">
        <v>0</v>
      </c>
      <c r="H2230" s="115">
        <v>0</v>
      </c>
      <c r="I2230" s="116">
        <v>85315</v>
      </c>
      <c r="J2230" s="117"/>
      <c r="K2230" s="1"/>
      <c r="L2230" s="1"/>
      <c r="M2230" s="1"/>
      <c r="N2230" s="1"/>
      <c r="O2230" s="1"/>
      <c r="P2230" s="1"/>
      <c r="Q2230" s="1"/>
      <c r="R2230" s="1"/>
      <c r="S2230" s="1"/>
    </row>
    <row r="2231" spans="1:19" x14ac:dyDescent="0.2">
      <c r="A2231" s="1"/>
      <c r="B2231" s="115">
        <v>4</v>
      </c>
      <c r="C2231" s="33" t="s">
        <v>449</v>
      </c>
      <c r="D2231" s="115">
        <v>2</v>
      </c>
      <c r="E2231" s="115">
        <v>2010</v>
      </c>
      <c r="F2231" s="115">
        <v>1</v>
      </c>
      <c r="G2231" s="115">
        <v>0</v>
      </c>
      <c r="H2231" s="115">
        <v>0</v>
      </c>
      <c r="I2231" s="116">
        <v>65601</v>
      </c>
      <c r="J2231" s="117"/>
      <c r="K2231" s="1"/>
      <c r="L2231" s="1"/>
      <c r="M2231" s="1"/>
      <c r="N2231" s="1"/>
      <c r="O2231" s="1"/>
      <c r="P2231" s="1"/>
      <c r="Q2231" s="1"/>
      <c r="R2231" s="1"/>
      <c r="S2231" s="1"/>
    </row>
    <row r="2232" spans="1:19" x14ac:dyDescent="0.2">
      <c r="A2232" s="1"/>
      <c r="B2232" s="115">
        <v>4</v>
      </c>
      <c r="C2232" s="33" t="s">
        <v>449</v>
      </c>
      <c r="D2232" s="115">
        <v>2</v>
      </c>
      <c r="E2232" s="115">
        <v>2010</v>
      </c>
      <c r="F2232" s="115">
        <v>1</v>
      </c>
      <c r="G2232" s="115">
        <v>0</v>
      </c>
      <c r="H2232" s="115">
        <v>0</v>
      </c>
      <c r="I2232" s="116">
        <v>97813</v>
      </c>
      <c r="J2232" s="117"/>
      <c r="K2232" s="1"/>
      <c r="L2232" s="1"/>
      <c r="M2232" s="1"/>
      <c r="N2232" s="1"/>
      <c r="O2232" s="1"/>
      <c r="P2232" s="1"/>
      <c r="Q2232" s="1"/>
      <c r="R2232" s="1"/>
      <c r="S2232" s="1"/>
    </row>
    <row r="2233" spans="1:19" x14ac:dyDescent="0.2">
      <c r="A2233" s="1"/>
      <c r="B2233" s="115">
        <v>3</v>
      </c>
      <c r="C2233" s="33" t="s">
        <v>449</v>
      </c>
      <c r="D2233" s="115">
        <v>2</v>
      </c>
      <c r="E2233" s="115">
        <v>2010</v>
      </c>
      <c r="F2233" s="115">
        <v>1</v>
      </c>
      <c r="G2233" s="115">
        <v>0</v>
      </c>
      <c r="H2233" s="115">
        <v>0</v>
      </c>
      <c r="I2233" s="116">
        <v>448161</v>
      </c>
      <c r="J2233" s="117"/>
      <c r="K2233" s="1"/>
      <c r="L2233" s="1"/>
      <c r="M2233" s="1"/>
      <c r="N2233" s="1"/>
      <c r="O2233" s="1"/>
      <c r="P2233" s="1"/>
      <c r="Q2233" s="1"/>
      <c r="R2233" s="1"/>
      <c r="S2233" s="1"/>
    </row>
    <row r="2234" spans="1:19" x14ac:dyDescent="0.2">
      <c r="A2234" s="1"/>
      <c r="B2234" s="115">
        <v>3</v>
      </c>
      <c r="C2234" s="33" t="s">
        <v>449</v>
      </c>
      <c r="D2234" s="115">
        <v>2</v>
      </c>
      <c r="E2234" s="115">
        <v>2010</v>
      </c>
      <c r="F2234" s="115">
        <v>1</v>
      </c>
      <c r="G2234" s="115">
        <v>0</v>
      </c>
      <c r="H2234" s="115">
        <v>0</v>
      </c>
      <c r="I2234" s="116">
        <v>80456</v>
      </c>
      <c r="J2234" s="117"/>
      <c r="K2234" s="1"/>
      <c r="L2234" s="1"/>
      <c r="M2234" s="1"/>
      <c r="N2234" s="1"/>
      <c r="O2234" s="1"/>
      <c r="P2234" s="1"/>
      <c r="Q2234" s="1"/>
      <c r="R2234" s="1"/>
      <c r="S2234" s="1"/>
    </row>
    <row r="2235" spans="1:19" x14ac:dyDescent="0.2">
      <c r="A2235" s="1"/>
      <c r="B2235" s="115">
        <v>3</v>
      </c>
      <c r="C2235" s="33" t="s">
        <v>449</v>
      </c>
      <c r="D2235" s="115">
        <v>2</v>
      </c>
      <c r="E2235" s="115">
        <v>2010</v>
      </c>
      <c r="F2235" s="115">
        <v>1</v>
      </c>
      <c r="G2235" s="115">
        <v>0</v>
      </c>
      <c r="H2235" s="115">
        <v>0</v>
      </c>
      <c r="I2235" s="116">
        <v>223148</v>
      </c>
      <c r="J2235" s="117"/>
      <c r="K2235" s="1"/>
      <c r="L2235" s="1"/>
      <c r="M2235" s="1"/>
      <c r="N2235" s="1"/>
      <c r="O2235" s="1"/>
      <c r="P2235" s="1"/>
      <c r="Q2235" s="1"/>
      <c r="R2235" s="1"/>
      <c r="S2235" s="1"/>
    </row>
    <row r="2236" spans="1:19" x14ac:dyDescent="0.2">
      <c r="A2236" s="1"/>
      <c r="B2236" s="115">
        <v>5</v>
      </c>
      <c r="C2236" s="33" t="s">
        <v>449</v>
      </c>
      <c r="D2236" s="115">
        <v>2</v>
      </c>
      <c r="E2236" s="115">
        <v>2010</v>
      </c>
      <c r="F2236" s="115">
        <v>1</v>
      </c>
      <c r="G2236" s="115">
        <v>0</v>
      </c>
      <c r="H2236" s="115">
        <v>0</v>
      </c>
      <c r="I2236" s="116">
        <v>390035</v>
      </c>
      <c r="J2236" s="117"/>
      <c r="K2236" s="1"/>
      <c r="L2236" s="1"/>
      <c r="M2236" s="1"/>
      <c r="N2236" s="1"/>
      <c r="O2236" s="1"/>
      <c r="P2236" s="1"/>
      <c r="Q2236" s="1"/>
      <c r="R2236" s="1"/>
      <c r="S2236" s="1"/>
    </row>
    <row r="2237" spans="1:19" x14ac:dyDescent="0.2">
      <c r="A2237" s="1"/>
      <c r="B2237" s="115">
        <v>5</v>
      </c>
      <c r="C2237" s="33" t="s">
        <v>449</v>
      </c>
      <c r="D2237" s="115">
        <v>2</v>
      </c>
      <c r="E2237" s="115">
        <v>2010</v>
      </c>
      <c r="F2237" s="115">
        <v>1</v>
      </c>
      <c r="G2237" s="115">
        <v>0</v>
      </c>
      <c r="H2237" s="115">
        <v>0</v>
      </c>
      <c r="I2237" s="116">
        <v>65081</v>
      </c>
      <c r="J2237" s="117"/>
      <c r="K2237" s="1"/>
      <c r="L2237" s="1"/>
      <c r="M2237" s="1"/>
      <c r="N2237" s="1"/>
      <c r="O2237" s="1"/>
      <c r="P2237" s="1"/>
      <c r="Q2237" s="1"/>
      <c r="R2237" s="1"/>
      <c r="S2237" s="1"/>
    </row>
    <row r="2238" spans="1:19" x14ac:dyDescent="0.2">
      <c r="A2238" s="1"/>
      <c r="B2238" s="115">
        <v>6</v>
      </c>
      <c r="C2238" s="33" t="s">
        <v>449</v>
      </c>
      <c r="D2238" s="115">
        <v>2</v>
      </c>
      <c r="E2238" s="115">
        <v>2010</v>
      </c>
      <c r="F2238" s="115">
        <v>1</v>
      </c>
      <c r="G2238" s="115">
        <v>0</v>
      </c>
      <c r="H2238" s="115">
        <v>0</v>
      </c>
      <c r="I2238" s="116">
        <v>191821</v>
      </c>
      <c r="J2238" s="117"/>
      <c r="K2238" s="1"/>
      <c r="L2238" s="1"/>
      <c r="M2238" s="1"/>
      <c r="N2238" s="1"/>
      <c r="O2238" s="1"/>
      <c r="P2238" s="1"/>
      <c r="Q2238" s="1"/>
      <c r="R2238" s="1"/>
      <c r="S2238" s="1"/>
    </row>
    <row r="2239" spans="1:19" x14ac:dyDescent="0.2">
      <c r="A2239" s="1"/>
      <c r="B2239" s="115">
        <v>3</v>
      </c>
      <c r="C2239" s="33" t="s">
        <v>449</v>
      </c>
      <c r="D2239" s="115">
        <v>2</v>
      </c>
      <c r="E2239" s="115">
        <v>2010</v>
      </c>
      <c r="F2239" s="115">
        <v>1</v>
      </c>
      <c r="G2239" s="115">
        <v>0</v>
      </c>
      <c r="H2239" s="115">
        <v>0</v>
      </c>
      <c r="I2239" s="116">
        <v>119346</v>
      </c>
      <c r="J2239" s="117"/>
      <c r="K2239" s="1"/>
      <c r="L2239" s="1"/>
      <c r="M2239" s="1"/>
      <c r="N2239" s="1"/>
      <c r="O2239" s="1"/>
      <c r="P2239" s="1"/>
      <c r="Q2239" s="1"/>
      <c r="R2239" s="1"/>
      <c r="S2239" s="1"/>
    </row>
    <row r="2240" spans="1:19" x14ac:dyDescent="0.2">
      <c r="A2240" s="1"/>
      <c r="B2240" s="115">
        <v>3</v>
      </c>
      <c r="C2240" s="33" t="s">
        <v>449</v>
      </c>
      <c r="D2240" s="115">
        <v>2</v>
      </c>
      <c r="E2240" s="115">
        <v>2010</v>
      </c>
      <c r="F2240" s="115">
        <v>1</v>
      </c>
      <c r="G2240" s="115">
        <v>0</v>
      </c>
      <c r="H2240" s="115">
        <v>0</v>
      </c>
      <c r="I2240" s="116">
        <v>84261</v>
      </c>
      <c r="J2240" s="117"/>
      <c r="K2240" s="1"/>
      <c r="L2240" s="1"/>
      <c r="M2240" s="1"/>
      <c r="N2240" s="1"/>
      <c r="O2240" s="1"/>
      <c r="P2240" s="1"/>
      <c r="Q2240" s="1"/>
      <c r="R2240" s="1"/>
      <c r="S2240" s="1"/>
    </row>
    <row r="2241" spans="1:19" x14ac:dyDescent="0.2">
      <c r="A2241" s="1"/>
      <c r="B2241" s="115">
        <v>5</v>
      </c>
      <c r="C2241" s="33" t="s">
        <v>449</v>
      </c>
      <c r="D2241" s="115">
        <v>2</v>
      </c>
      <c r="E2241" s="115">
        <v>2010</v>
      </c>
      <c r="F2241" s="115">
        <v>1</v>
      </c>
      <c r="G2241" s="115">
        <v>0</v>
      </c>
      <c r="H2241" s="115">
        <v>0</v>
      </c>
      <c r="I2241" s="116">
        <v>275349</v>
      </c>
      <c r="J2241" s="117"/>
      <c r="K2241" s="1"/>
      <c r="L2241" s="1"/>
      <c r="M2241" s="1"/>
      <c r="N2241" s="1"/>
      <c r="O2241" s="1"/>
      <c r="P2241" s="1"/>
      <c r="Q2241" s="1"/>
      <c r="R2241" s="1"/>
      <c r="S2241" s="1"/>
    </row>
    <row r="2242" spans="1:19" x14ac:dyDescent="0.2">
      <c r="A2242" s="1"/>
      <c r="B2242" s="115">
        <v>5</v>
      </c>
      <c r="C2242" s="33" t="s">
        <v>449</v>
      </c>
      <c r="D2242" s="115">
        <v>2</v>
      </c>
      <c r="E2242" s="115">
        <v>2010</v>
      </c>
      <c r="F2242" s="115">
        <v>1</v>
      </c>
      <c r="G2242" s="115">
        <v>0</v>
      </c>
      <c r="H2242" s="115">
        <v>0</v>
      </c>
      <c r="I2242" s="116">
        <v>129326</v>
      </c>
      <c r="J2242" s="117"/>
      <c r="K2242" s="1"/>
      <c r="L2242" s="1"/>
      <c r="M2242" s="1"/>
      <c r="N2242" s="1"/>
      <c r="O2242" s="1"/>
      <c r="P2242" s="1"/>
      <c r="Q2242" s="1"/>
      <c r="R2242" s="1"/>
      <c r="S2242" s="1"/>
    </row>
    <row r="2243" spans="1:19" x14ac:dyDescent="0.2">
      <c r="A2243" s="1"/>
      <c r="B2243" s="115">
        <v>2</v>
      </c>
      <c r="C2243" s="33" t="s">
        <v>449</v>
      </c>
      <c r="D2243" s="115">
        <v>3</v>
      </c>
      <c r="E2243" s="115">
        <v>2010</v>
      </c>
      <c r="F2243" s="115">
        <v>1</v>
      </c>
      <c r="G2243" s="115">
        <v>0</v>
      </c>
      <c r="H2243" s="115">
        <v>0</v>
      </c>
      <c r="I2243" s="116">
        <v>17093</v>
      </c>
      <c r="J2243" s="117"/>
      <c r="K2243" s="1"/>
      <c r="L2243" s="1"/>
      <c r="M2243" s="1"/>
      <c r="N2243" s="1"/>
      <c r="O2243" s="1"/>
      <c r="P2243" s="1"/>
      <c r="Q2243" s="1"/>
      <c r="R2243" s="1"/>
      <c r="S2243" s="1"/>
    </row>
    <row r="2244" spans="1:19" x14ac:dyDescent="0.2">
      <c r="A2244" s="1"/>
      <c r="B2244" s="115">
        <v>2</v>
      </c>
      <c r="C2244" s="33" t="s">
        <v>449</v>
      </c>
      <c r="D2244" s="115">
        <v>3</v>
      </c>
      <c r="E2244" s="115">
        <v>2010</v>
      </c>
      <c r="F2244" s="115">
        <v>1</v>
      </c>
      <c r="G2244" s="115">
        <v>0</v>
      </c>
      <c r="H2244" s="115">
        <v>0</v>
      </c>
      <c r="I2244" s="116">
        <v>15939</v>
      </c>
      <c r="J2244" s="117"/>
      <c r="K2244" s="1"/>
      <c r="L2244" s="1"/>
      <c r="M2244" s="1"/>
      <c r="N2244" s="1"/>
      <c r="O2244" s="1"/>
      <c r="P2244" s="1"/>
      <c r="Q2244" s="1"/>
      <c r="R2244" s="1"/>
      <c r="S2244" s="1"/>
    </row>
    <row r="2245" spans="1:19" x14ac:dyDescent="0.2">
      <c r="A2245" s="1"/>
      <c r="B2245" s="115">
        <v>2</v>
      </c>
      <c r="C2245" s="33" t="s">
        <v>449</v>
      </c>
      <c r="D2245" s="115">
        <v>3</v>
      </c>
      <c r="E2245" s="115">
        <v>2010</v>
      </c>
      <c r="F2245" s="115">
        <v>1</v>
      </c>
      <c r="G2245" s="115">
        <v>0</v>
      </c>
      <c r="H2245" s="115">
        <v>0</v>
      </c>
      <c r="I2245" s="116">
        <v>230789</v>
      </c>
      <c r="J2245" s="117"/>
      <c r="K2245" s="1"/>
      <c r="L2245" s="1"/>
      <c r="M2245" s="1"/>
      <c r="N2245" s="1"/>
      <c r="O2245" s="1"/>
      <c r="P2245" s="1"/>
      <c r="Q2245" s="1"/>
      <c r="R2245" s="1"/>
      <c r="S2245" s="1"/>
    </row>
    <row r="2246" spans="1:19" x14ac:dyDescent="0.2">
      <c r="A2246" s="1"/>
      <c r="B2246" s="115">
        <v>2</v>
      </c>
      <c r="C2246" s="33" t="s">
        <v>449</v>
      </c>
      <c r="D2246" s="115">
        <v>3</v>
      </c>
      <c r="E2246" s="115">
        <v>2010</v>
      </c>
      <c r="F2246" s="115">
        <v>1</v>
      </c>
      <c r="G2246" s="115">
        <v>0</v>
      </c>
      <c r="H2246" s="115">
        <v>0</v>
      </c>
      <c r="I2246" s="116">
        <v>322905</v>
      </c>
      <c r="J2246" s="117"/>
      <c r="K2246" s="1"/>
      <c r="L2246" s="1"/>
      <c r="M2246" s="1"/>
      <c r="N2246" s="1"/>
      <c r="O2246" s="1"/>
      <c r="P2246" s="1"/>
      <c r="Q2246" s="1"/>
      <c r="R2246" s="1"/>
      <c r="S2246" s="1"/>
    </row>
    <row r="2247" spans="1:19" x14ac:dyDescent="0.2">
      <c r="A2247" s="1"/>
      <c r="B2247" s="115">
        <v>2</v>
      </c>
      <c r="C2247" s="33" t="s">
        <v>449</v>
      </c>
      <c r="D2247" s="115">
        <v>3</v>
      </c>
      <c r="E2247" s="115">
        <v>2010</v>
      </c>
      <c r="F2247" s="115">
        <v>1</v>
      </c>
      <c r="G2247" s="115">
        <v>0</v>
      </c>
      <c r="H2247" s="115">
        <v>0</v>
      </c>
      <c r="I2247" s="116">
        <v>23375</v>
      </c>
      <c r="J2247" s="117"/>
      <c r="K2247" s="1"/>
      <c r="L2247" s="1"/>
      <c r="M2247" s="1"/>
      <c r="N2247" s="1"/>
      <c r="O2247" s="1"/>
      <c r="P2247" s="1"/>
      <c r="Q2247" s="1"/>
      <c r="R2247" s="1"/>
      <c r="S2247" s="1"/>
    </row>
    <row r="2248" spans="1:19" x14ac:dyDescent="0.2">
      <c r="A2248" s="1"/>
      <c r="B2248" s="115">
        <v>2</v>
      </c>
      <c r="C2248" s="33" t="s">
        <v>451</v>
      </c>
      <c r="D2248" s="115">
        <v>3</v>
      </c>
      <c r="E2248" s="115">
        <v>2010</v>
      </c>
      <c r="F2248" s="115">
        <v>1</v>
      </c>
      <c r="G2248" s="115">
        <v>0</v>
      </c>
      <c r="H2248" s="115">
        <v>0</v>
      </c>
      <c r="I2248" s="116">
        <v>1630853</v>
      </c>
      <c r="J2248" s="117"/>
      <c r="K2248" s="1"/>
      <c r="L2248" s="1"/>
      <c r="M2248" s="1"/>
      <c r="N2248" s="1"/>
      <c r="O2248" s="1"/>
      <c r="P2248" s="1"/>
      <c r="Q2248" s="1"/>
      <c r="R2248" s="1"/>
      <c r="S2248" s="1"/>
    </row>
    <row r="2249" spans="1:19" x14ac:dyDescent="0.2">
      <c r="A2249" s="1"/>
      <c r="B2249" s="115">
        <v>5</v>
      </c>
      <c r="C2249" s="33" t="s">
        <v>449</v>
      </c>
      <c r="D2249" s="115">
        <v>3</v>
      </c>
      <c r="E2249" s="115">
        <v>2010</v>
      </c>
      <c r="F2249" s="115">
        <v>1</v>
      </c>
      <c r="G2249" s="115">
        <v>0</v>
      </c>
      <c r="H2249" s="115">
        <v>0</v>
      </c>
      <c r="I2249" s="116">
        <v>30160</v>
      </c>
      <c r="J2249" s="117"/>
      <c r="K2249" s="1"/>
      <c r="L2249" s="1"/>
      <c r="M2249" s="1"/>
      <c r="N2249" s="1"/>
      <c r="O2249" s="1"/>
      <c r="P2249" s="1"/>
      <c r="Q2249" s="1"/>
      <c r="R2249" s="1"/>
      <c r="S2249" s="1"/>
    </row>
    <row r="2250" spans="1:19" x14ac:dyDescent="0.2">
      <c r="A2250" s="1"/>
      <c r="B2250" s="115">
        <v>3</v>
      </c>
      <c r="C2250" s="33" t="s">
        <v>449</v>
      </c>
      <c r="D2250" s="115">
        <v>4</v>
      </c>
      <c r="E2250" s="115">
        <v>2010</v>
      </c>
      <c r="F2250" s="115">
        <v>1</v>
      </c>
      <c r="G2250" s="115">
        <v>0</v>
      </c>
      <c r="H2250" s="115">
        <v>0</v>
      </c>
      <c r="I2250" s="116">
        <v>42852</v>
      </c>
      <c r="J2250" s="117"/>
      <c r="K2250" s="1"/>
      <c r="L2250" s="1"/>
      <c r="M2250" s="1"/>
      <c r="N2250" s="1"/>
      <c r="O2250" s="1"/>
      <c r="P2250" s="1"/>
      <c r="Q2250" s="1"/>
      <c r="R2250" s="1"/>
      <c r="S2250" s="1"/>
    </row>
    <row r="2251" spans="1:19" x14ac:dyDescent="0.2">
      <c r="A2251" s="1"/>
      <c r="B2251" s="115">
        <v>3</v>
      </c>
      <c r="C2251" s="33" t="s">
        <v>449</v>
      </c>
      <c r="D2251" s="115">
        <v>4</v>
      </c>
      <c r="E2251" s="115">
        <v>2010</v>
      </c>
      <c r="F2251" s="115">
        <v>1</v>
      </c>
      <c r="G2251" s="115">
        <v>0</v>
      </c>
      <c r="H2251" s="115">
        <v>0</v>
      </c>
      <c r="I2251" s="116">
        <v>32315</v>
      </c>
      <c r="J2251" s="117"/>
      <c r="K2251" s="1"/>
      <c r="L2251" s="1"/>
      <c r="M2251" s="1"/>
      <c r="N2251" s="1"/>
      <c r="O2251" s="1"/>
      <c r="P2251" s="1"/>
      <c r="Q2251" s="1"/>
      <c r="R2251" s="1"/>
      <c r="S2251" s="1"/>
    </row>
    <row r="2252" spans="1:19" x14ac:dyDescent="0.2">
      <c r="A2252" s="1"/>
      <c r="B2252" s="115">
        <v>6</v>
      </c>
      <c r="C2252" s="33" t="s">
        <v>449</v>
      </c>
      <c r="D2252" s="115">
        <v>4</v>
      </c>
      <c r="E2252" s="115">
        <v>2010</v>
      </c>
      <c r="F2252" s="115">
        <v>1</v>
      </c>
      <c r="G2252" s="115">
        <v>0</v>
      </c>
      <c r="H2252" s="115">
        <v>0</v>
      </c>
      <c r="I2252" s="116">
        <v>58170</v>
      </c>
      <c r="J2252" s="117"/>
      <c r="K2252" s="1"/>
      <c r="L2252" s="1"/>
      <c r="M2252" s="1"/>
      <c r="N2252" s="1"/>
      <c r="O2252" s="1"/>
      <c r="P2252" s="1"/>
      <c r="Q2252" s="1"/>
      <c r="R2252" s="1"/>
      <c r="S2252" s="1"/>
    </row>
    <row r="2253" spans="1:19" x14ac:dyDescent="0.2">
      <c r="A2253" s="1"/>
      <c r="B2253" s="115">
        <v>3</v>
      </c>
      <c r="C2253" s="33" t="s">
        <v>457</v>
      </c>
      <c r="D2253" s="115">
        <v>3</v>
      </c>
      <c r="E2253" s="115">
        <v>2010</v>
      </c>
      <c r="F2253" s="115">
        <v>1</v>
      </c>
      <c r="G2253" s="115">
        <v>0</v>
      </c>
      <c r="H2253" s="115">
        <v>0</v>
      </c>
      <c r="I2253" s="116">
        <v>194370</v>
      </c>
      <c r="J2253" s="117"/>
      <c r="K2253" s="1"/>
      <c r="L2253" s="1"/>
      <c r="M2253" s="1"/>
      <c r="N2253" s="1"/>
      <c r="O2253" s="1"/>
      <c r="P2253" s="1"/>
      <c r="Q2253" s="1"/>
      <c r="R2253" s="1"/>
      <c r="S2253" s="1"/>
    </row>
    <row r="2254" spans="1:19" x14ac:dyDescent="0.2">
      <c r="A2254" s="1"/>
      <c r="B2254" s="115">
        <v>4</v>
      </c>
      <c r="C2254" s="33" t="s">
        <v>449</v>
      </c>
      <c r="D2254" s="115">
        <v>3</v>
      </c>
      <c r="E2254" s="115">
        <v>2010</v>
      </c>
      <c r="F2254" s="115">
        <v>1</v>
      </c>
      <c r="G2254" s="115">
        <v>0</v>
      </c>
      <c r="H2254" s="115">
        <v>0</v>
      </c>
      <c r="I2254" s="116">
        <v>115225</v>
      </c>
      <c r="J2254" s="117"/>
      <c r="K2254" s="1"/>
      <c r="L2254" s="1"/>
      <c r="M2254" s="1"/>
      <c r="N2254" s="1"/>
      <c r="O2254" s="1"/>
      <c r="P2254" s="1"/>
      <c r="Q2254" s="1"/>
      <c r="R2254" s="1"/>
      <c r="S2254" s="1"/>
    </row>
    <row r="2255" spans="1:19" x14ac:dyDescent="0.2">
      <c r="A2255" s="1"/>
      <c r="B2255" s="115">
        <v>1</v>
      </c>
      <c r="C2255" s="33" t="s">
        <v>457</v>
      </c>
      <c r="D2255" s="115">
        <v>2</v>
      </c>
      <c r="E2255" s="115">
        <v>2010</v>
      </c>
      <c r="F2255" s="115">
        <v>1</v>
      </c>
      <c r="G2255" s="115">
        <v>0</v>
      </c>
      <c r="H2255" s="115">
        <v>0</v>
      </c>
      <c r="I2255" s="116">
        <v>339486</v>
      </c>
      <c r="J2255" s="117"/>
      <c r="K2255" s="1"/>
      <c r="L2255" s="1"/>
      <c r="M2255" s="1"/>
      <c r="N2255" s="1"/>
      <c r="O2255" s="1"/>
      <c r="P2255" s="1"/>
      <c r="Q2255" s="1"/>
      <c r="R2255" s="1"/>
      <c r="S2255" s="1"/>
    </row>
    <row r="2256" spans="1:19" x14ac:dyDescent="0.2">
      <c r="A2256" s="1"/>
      <c r="B2256" s="115">
        <v>3</v>
      </c>
      <c r="C2256" s="33" t="s">
        <v>449</v>
      </c>
      <c r="D2256" s="115">
        <v>3</v>
      </c>
      <c r="E2256" s="115">
        <v>2010</v>
      </c>
      <c r="F2256" s="115">
        <v>1</v>
      </c>
      <c r="G2256" s="115">
        <v>0</v>
      </c>
      <c r="H2256" s="115">
        <v>0</v>
      </c>
      <c r="I2256" s="116">
        <v>61315</v>
      </c>
      <c r="J2256" s="117"/>
      <c r="K2256" s="1"/>
      <c r="L2256" s="1"/>
      <c r="M2256" s="1"/>
      <c r="N2256" s="1"/>
      <c r="O2256" s="1"/>
      <c r="P2256" s="1"/>
      <c r="Q2256" s="1"/>
      <c r="R2256" s="1"/>
      <c r="S2256" s="1"/>
    </row>
    <row r="2257" spans="1:19" x14ac:dyDescent="0.2">
      <c r="A2257" s="1"/>
      <c r="B2257" s="115">
        <v>3</v>
      </c>
      <c r="C2257" s="33" t="s">
        <v>449</v>
      </c>
      <c r="D2257" s="115">
        <v>3</v>
      </c>
      <c r="E2257" s="115">
        <v>2010</v>
      </c>
      <c r="F2257" s="115">
        <v>1</v>
      </c>
      <c r="G2257" s="115">
        <v>0</v>
      </c>
      <c r="H2257" s="115">
        <v>0</v>
      </c>
      <c r="I2257" s="116">
        <v>62843</v>
      </c>
      <c r="J2257" s="117"/>
      <c r="K2257" s="1"/>
      <c r="L2257" s="1"/>
      <c r="M2257" s="1"/>
      <c r="N2257" s="1"/>
      <c r="O2257" s="1"/>
      <c r="P2257" s="1"/>
      <c r="Q2257" s="1"/>
      <c r="R2257" s="1"/>
      <c r="S2257" s="1"/>
    </row>
    <row r="2258" spans="1:19" x14ac:dyDescent="0.2">
      <c r="A2258" s="1"/>
      <c r="B2258" s="115">
        <v>6</v>
      </c>
      <c r="C2258" s="33" t="s">
        <v>449</v>
      </c>
      <c r="D2258" s="115">
        <v>3</v>
      </c>
      <c r="E2258" s="115">
        <v>2010</v>
      </c>
      <c r="F2258" s="115">
        <v>1</v>
      </c>
      <c r="G2258" s="115">
        <v>0</v>
      </c>
      <c r="H2258" s="115">
        <v>0</v>
      </c>
      <c r="I2258" s="116">
        <v>147296</v>
      </c>
      <c r="J2258" s="117"/>
      <c r="K2258" s="1"/>
      <c r="L2258" s="1"/>
      <c r="M2258" s="1"/>
      <c r="N2258" s="1"/>
      <c r="O2258" s="1"/>
      <c r="P2258" s="1"/>
      <c r="Q2258" s="1"/>
      <c r="R2258" s="1"/>
      <c r="S2258" s="1"/>
    </row>
    <row r="2259" spans="1:19" x14ac:dyDescent="0.2">
      <c r="A2259" s="1"/>
      <c r="B2259" s="115">
        <v>5</v>
      </c>
      <c r="C2259" s="33" t="s">
        <v>471</v>
      </c>
      <c r="D2259" s="115">
        <v>3</v>
      </c>
      <c r="E2259" s="115">
        <v>2010</v>
      </c>
      <c r="F2259" s="115">
        <v>1</v>
      </c>
      <c r="G2259" s="115">
        <v>0</v>
      </c>
      <c r="H2259" s="115">
        <v>0</v>
      </c>
      <c r="I2259" s="116">
        <v>59920</v>
      </c>
      <c r="J2259" s="117"/>
      <c r="K2259" s="1"/>
      <c r="L2259" s="1"/>
      <c r="M2259" s="1"/>
      <c r="N2259" s="1"/>
      <c r="O2259" s="1"/>
      <c r="P2259" s="1"/>
      <c r="Q2259" s="1"/>
      <c r="R2259" s="1"/>
      <c r="S2259" s="1"/>
    </row>
    <row r="2260" spans="1:19" x14ac:dyDescent="0.2">
      <c r="A2260" s="1"/>
      <c r="B2260" s="115">
        <v>3</v>
      </c>
      <c r="C2260" s="33" t="s">
        <v>457</v>
      </c>
      <c r="D2260" s="115">
        <v>3</v>
      </c>
      <c r="E2260" s="115">
        <v>2010</v>
      </c>
      <c r="F2260" s="115">
        <v>1</v>
      </c>
      <c r="G2260" s="115">
        <v>0</v>
      </c>
      <c r="H2260" s="115">
        <v>0</v>
      </c>
      <c r="I2260" s="116">
        <v>28986</v>
      </c>
      <c r="J2260" s="117"/>
      <c r="K2260" s="1"/>
      <c r="L2260" s="1"/>
      <c r="M2260" s="1"/>
      <c r="N2260" s="1"/>
      <c r="O2260" s="1"/>
      <c r="P2260" s="1"/>
      <c r="Q2260" s="1"/>
      <c r="R2260" s="1"/>
      <c r="S2260" s="1"/>
    </row>
    <row r="2261" spans="1:19" x14ac:dyDescent="0.2">
      <c r="A2261" s="1"/>
      <c r="B2261" s="115">
        <v>4</v>
      </c>
      <c r="C2261" s="33" t="s">
        <v>449</v>
      </c>
      <c r="D2261" s="115">
        <v>3</v>
      </c>
      <c r="E2261" s="115">
        <v>2010</v>
      </c>
      <c r="F2261" s="115">
        <v>1</v>
      </c>
      <c r="G2261" s="115">
        <v>0</v>
      </c>
      <c r="H2261" s="115">
        <v>0</v>
      </c>
      <c r="I2261" s="116">
        <v>31526</v>
      </c>
      <c r="J2261" s="117"/>
      <c r="K2261" s="1"/>
      <c r="L2261" s="1"/>
      <c r="M2261" s="1"/>
      <c r="N2261" s="1"/>
      <c r="O2261" s="1"/>
      <c r="P2261" s="1"/>
      <c r="Q2261" s="1"/>
      <c r="R2261" s="1"/>
      <c r="S2261" s="1"/>
    </row>
    <row r="2262" spans="1:19" x14ac:dyDescent="0.2">
      <c r="A2262" s="1"/>
      <c r="B2262" s="115">
        <v>2</v>
      </c>
      <c r="C2262" s="33" t="s">
        <v>451</v>
      </c>
      <c r="D2262" s="115">
        <v>3</v>
      </c>
      <c r="E2262" s="115">
        <v>2010</v>
      </c>
      <c r="F2262" s="115">
        <v>1</v>
      </c>
      <c r="G2262" s="115">
        <v>0</v>
      </c>
      <c r="H2262" s="115">
        <v>0</v>
      </c>
      <c r="I2262" s="116">
        <v>174324</v>
      </c>
      <c r="J2262" s="117"/>
      <c r="K2262" s="1"/>
      <c r="L2262" s="1"/>
      <c r="M2262" s="1"/>
      <c r="N2262" s="1"/>
      <c r="O2262" s="1"/>
      <c r="P2262" s="1"/>
      <c r="Q2262" s="1"/>
      <c r="R2262" s="1"/>
      <c r="S2262" s="1"/>
    </row>
    <row r="2263" spans="1:19" x14ac:dyDescent="0.2">
      <c r="A2263" s="1"/>
      <c r="B2263" s="115">
        <v>4</v>
      </c>
      <c r="C2263" s="33" t="s">
        <v>449</v>
      </c>
      <c r="D2263" s="115">
        <v>3</v>
      </c>
      <c r="E2263" s="115">
        <v>2010</v>
      </c>
      <c r="F2263" s="115">
        <v>1</v>
      </c>
      <c r="G2263" s="115">
        <v>0</v>
      </c>
      <c r="H2263" s="115">
        <v>0</v>
      </c>
      <c r="I2263" s="116">
        <v>28898</v>
      </c>
      <c r="J2263" s="117"/>
      <c r="K2263" s="1"/>
      <c r="L2263" s="1"/>
      <c r="M2263" s="1"/>
      <c r="N2263" s="1"/>
      <c r="O2263" s="1"/>
      <c r="P2263" s="1"/>
      <c r="Q2263" s="1"/>
      <c r="R2263" s="1"/>
      <c r="S2263" s="1"/>
    </row>
    <row r="2264" spans="1:19" x14ac:dyDescent="0.2">
      <c r="A2264" s="1"/>
      <c r="B2264" s="115">
        <v>3</v>
      </c>
      <c r="C2264" s="33" t="s">
        <v>449</v>
      </c>
      <c r="D2264" s="115">
        <v>3</v>
      </c>
      <c r="E2264" s="115">
        <v>2010</v>
      </c>
      <c r="F2264" s="115">
        <v>1</v>
      </c>
      <c r="G2264" s="115">
        <v>0</v>
      </c>
      <c r="H2264" s="115">
        <v>0</v>
      </c>
      <c r="I2264" s="116">
        <v>67973</v>
      </c>
      <c r="J2264" s="117"/>
      <c r="K2264" s="1"/>
      <c r="L2264" s="1"/>
      <c r="M2264" s="1"/>
      <c r="N2264" s="1"/>
      <c r="O2264" s="1"/>
      <c r="P2264" s="1"/>
      <c r="Q2264" s="1"/>
      <c r="R2264" s="1"/>
      <c r="S2264" s="1"/>
    </row>
    <row r="2265" spans="1:19" x14ac:dyDescent="0.2">
      <c r="A2265" s="1"/>
      <c r="B2265" s="115">
        <v>5</v>
      </c>
      <c r="C2265" s="33" t="s">
        <v>471</v>
      </c>
      <c r="D2265" s="115">
        <v>3</v>
      </c>
      <c r="E2265" s="115">
        <v>2010</v>
      </c>
      <c r="F2265" s="115">
        <v>1</v>
      </c>
      <c r="G2265" s="115">
        <v>0</v>
      </c>
      <c r="H2265" s="115">
        <v>0</v>
      </c>
      <c r="I2265" s="116">
        <v>1378997</v>
      </c>
      <c r="J2265" s="117"/>
      <c r="K2265" s="1"/>
      <c r="L2265" s="1"/>
      <c r="M2265" s="1"/>
      <c r="N2265" s="1"/>
      <c r="O2265" s="1"/>
      <c r="P2265" s="1"/>
      <c r="Q2265" s="1"/>
      <c r="R2265" s="1"/>
      <c r="S2265" s="1"/>
    </row>
    <row r="2266" spans="1:19" x14ac:dyDescent="0.2">
      <c r="A2266" s="1"/>
      <c r="B2266" s="115">
        <v>4</v>
      </c>
      <c r="C2266" s="33" t="s">
        <v>449</v>
      </c>
      <c r="D2266" s="115">
        <v>3</v>
      </c>
      <c r="E2266" s="115">
        <v>2010</v>
      </c>
      <c r="F2266" s="115">
        <v>1</v>
      </c>
      <c r="G2266" s="115">
        <v>0</v>
      </c>
      <c r="H2266" s="115">
        <v>0</v>
      </c>
      <c r="I2266" s="116">
        <v>57885</v>
      </c>
      <c r="J2266" s="117"/>
      <c r="K2266" s="1"/>
      <c r="L2266" s="1"/>
      <c r="M2266" s="1"/>
      <c r="N2266" s="1"/>
      <c r="O2266" s="1"/>
      <c r="P2266" s="1"/>
      <c r="Q2266" s="1"/>
      <c r="R2266" s="1"/>
      <c r="S2266" s="1"/>
    </row>
    <row r="2267" spans="1:19" x14ac:dyDescent="0.2">
      <c r="A2267" s="1"/>
      <c r="B2267" s="115">
        <v>5</v>
      </c>
      <c r="C2267" s="33" t="s">
        <v>449</v>
      </c>
      <c r="D2267" s="115">
        <v>3</v>
      </c>
      <c r="E2267" s="115">
        <v>2010</v>
      </c>
      <c r="F2267" s="115">
        <v>1</v>
      </c>
      <c r="G2267" s="115">
        <v>0</v>
      </c>
      <c r="H2267" s="115">
        <v>0</v>
      </c>
      <c r="I2267" s="116">
        <v>33168</v>
      </c>
      <c r="J2267" s="117"/>
      <c r="K2267" s="1"/>
      <c r="L2267" s="1"/>
      <c r="M2267" s="1"/>
      <c r="N2267" s="1"/>
      <c r="O2267" s="1"/>
      <c r="P2267" s="1"/>
      <c r="Q2267" s="1"/>
      <c r="R2267" s="1"/>
      <c r="S2267" s="1"/>
    </row>
    <row r="2268" spans="1:19" x14ac:dyDescent="0.2">
      <c r="A2268" s="1"/>
      <c r="B2268" s="115">
        <v>4</v>
      </c>
      <c r="C2268" s="33" t="s">
        <v>449</v>
      </c>
      <c r="D2268" s="115">
        <v>3</v>
      </c>
      <c r="E2268" s="115">
        <v>2010</v>
      </c>
      <c r="F2268" s="115">
        <v>1</v>
      </c>
      <c r="G2268" s="115">
        <v>0</v>
      </c>
      <c r="H2268" s="115">
        <v>0</v>
      </c>
      <c r="I2268" s="116">
        <v>44507</v>
      </c>
      <c r="J2268" s="117"/>
      <c r="K2268" s="1"/>
      <c r="L2268" s="1"/>
      <c r="M2268" s="1"/>
      <c r="N2268" s="1"/>
      <c r="O2268" s="1"/>
      <c r="P2268" s="1"/>
      <c r="Q2268" s="1"/>
      <c r="R2268" s="1"/>
      <c r="S2268" s="1"/>
    </row>
    <row r="2269" spans="1:19" x14ac:dyDescent="0.2">
      <c r="A2269" s="1"/>
      <c r="B2269" s="115">
        <v>4</v>
      </c>
      <c r="C2269" s="33" t="s">
        <v>449</v>
      </c>
      <c r="D2269" s="115">
        <v>3</v>
      </c>
      <c r="E2269" s="115">
        <v>2010</v>
      </c>
      <c r="F2269" s="115">
        <v>1</v>
      </c>
      <c r="G2269" s="115">
        <v>0</v>
      </c>
      <c r="H2269" s="115">
        <v>0</v>
      </c>
      <c r="I2269" s="116">
        <v>100599</v>
      </c>
      <c r="J2269" s="117"/>
      <c r="K2269" s="1"/>
      <c r="L2269" s="1"/>
      <c r="M2269" s="1"/>
      <c r="N2269" s="1"/>
      <c r="O2269" s="1"/>
      <c r="P2269" s="1"/>
      <c r="Q2269" s="1"/>
      <c r="R2269" s="1"/>
      <c r="S2269" s="1"/>
    </row>
    <row r="2270" spans="1:19" x14ac:dyDescent="0.2">
      <c r="A2270" s="1"/>
      <c r="B2270" s="115">
        <v>3</v>
      </c>
      <c r="C2270" s="33" t="s">
        <v>449</v>
      </c>
      <c r="D2270" s="115">
        <v>3</v>
      </c>
      <c r="E2270" s="115">
        <v>2010</v>
      </c>
      <c r="F2270" s="115">
        <v>1</v>
      </c>
      <c r="G2270" s="115">
        <v>0</v>
      </c>
      <c r="H2270" s="115">
        <v>0</v>
      </c>
      <c r="I2270" s="116">
        <v>62082</v>
      </c>
      <c r="J2270" s="117"/>
      <c r="K2270" s="1"/>
      <c r="L2270" s="1"/>
      <c r="M2270" s="1"/>
      <c r="N2270" s="1"/>
      <c r="O2270" s="1"/>
      <c r="P2270" s="1"/>
      <c r="Q2270" s="1"/>
      <c r="R2270" s="1"/>
      <c r="S2270" s="1"/>
    </row>
    <row r="2271" spans="1:19" x14ac:dyDescent="0.2">
      <c r="A2271" s="1"/>
      <c r="B2271" s="115">
        <v>3</v>
      </c>
      <c r="C2271" s="33" t="s">
        <v>449</v>
      </c>
      <c r="D2271" s="115">
        <v>3</v>
      </c>
      <c r="E2271" s="115">
        <v>2010</v>
      </c>
      <c r="F2271" s="115">
        <v>1</v>
      </c>
      <c r="G2271" s="115">
        <v>0</v>
      </c>
      <c r="H2271" s="115">
        <v>0</v>
      </c>
      <c r="I2271" s="116">
        <v>60605</v>
      </c>
      <c r="J2271" s="117"/>
      <c r="K2271" s="1"/>
      <c r="L2271" s="1"/>
      <c r="M2271" s="1"/>
      <c r="N2271" s="1"/>
      <c r="O2271" s="1"/>
      <c r="P2271" s="1"/>
      <c r="Q2271" s="1"/>
      <c r="R2271" s="1"/>
      <c r="S2271" s="1"/>
    </row>
    <row r="2272" spans="1:19" x14ac:dyDescent="0.2">
      <c r="A2272" s="1"/>
      <c r="B2272" s="115">
        <v>3</v>
      </c>
      <c r="C2272" s="33" t="s">
        <v>449</v>
      </c>
      <c r="D2272" s="115">
        <v>3</v>
      </c>
      <c r="E2272" s="115">
        <v>2010</v>
      </c>
      <c r="F2272" s="115">
        <v>1</v>
      </c>
      <c r="G2272" s="115">
        <v>0</v>
      </c>
      <c r="H2272" s="115">
        <v>0</v>
      </c>
      <c r="I2272" s="116">
        <v>61594</v>
      </c>
      <c r="J2272" s="117"/>
      <c r="K2272" s="1"/>
      <c r="L2272" s="1"/>
      <c r="M2272" s="1"/>
      <c r="N2272" s="1"/>
      <c r="O2272" s="1"/>
      <c r="P2272" s="1"/>
      <c r="Q2272" s="1"/>
      <c r="R2272" s="1"/>
      <c r="S2272" s="1"/>
    </row>
    <row r="2273" spans="1:19" x14ac:dyDescent="0.2">
      <c r="A2273" s="1"/>
      <c r="B2273" s="115">
        <v>3</v>
      </c>
      <c r="C2273" s="33" t="s">
        <v>449</v>
      </c>
      <c r="D2273" s="115">
        <v>3</v>
      </c>
      <c r="E2273" s="115">
        <v>2010</v>
      </c>
      <c r="F2273" s="115">
        <v>1</v>
      </c>
      <c r="G2273" s="115">
        <v>0</v>
      </c>
      <c r="H2273" s="115">
        <v>0</v>
      </c>
      <c r="I2273" s="116">
        <v>31669</v>
      </c>
      <c r="J2273" s="117"/>
      <c r="K2273" s="1"/>
      <c r="L2273" s="1"/>
      <c r="M2273" s="1"/>
      <c r="N2273" s="1"/>
      <c r="O2273" s="1"/>
      <c r="P2273" s="1"/>
      <c r="Q2273" s="1"/>
      <c r="R2273" s="1"/>
      <c r="S2273" s="1"/>
    </row>
    <row r="2274" spans="1:19" x14ac:dyDescent="0.2">
      <c r="A2274" s="1"/>
      <c r="B2274" s="115">
        <v>5</v>
      </c>
      <c r="C2274" s="33" t="s">
        <v>449</v>
      </c>
      <c r="D2274" s="115">
        <v>3</v>
      </c>
      <c r="E2274" s="115">
        <v>2010</v>
      </c>
      <c r="F2274" s="115">
        <v>1</v>
      </c>
      <c r="G2274" s="115">
        <v>0</v>
      </c>
      <c r="H2274" s="115">
        <v>0</v>
      </c>
      <c r="I2274" s="116">
        <v>103348</v>
      </c>
      <c r="J2274" s="117"/>
      <c r="K2274" s="1"/>
      <c r="L2274" s="1"/>
      <c r="M2274" s="1"/>
      <c r="N2274" s="1"/>
      <c r="O2274" s="1"/>
      <c r="P2274" s="1"/>
      <c r="Q2274" s="1"/>
      <c r="R2274" s="1"/>
      <c r="S2274" s="1"/>
    </row>
    <row r="2275" spans="1:19" x14ac:dyDescent="0.2">
      <c r="A2275" s="1"/>
      <c r="B2275" s="115">
        <v>3</v>
      </c>
      <c r="C2275" s="33" t="s">
        <v>449</v>
      </c>
      <c r="D2275" s="115">
        <v>3</v>
      </c>
      <c r="E2275" s="115">
        <v>2010</v>
      </c>
      <c r="F2275" s="115">
        <v>1</v>
      </c>
      <c r="G2275" s="115">
        <v>0</v>
      </c>
      <c r="H2275" s="115">
        <v>0</v>
      </c>
      <c r="I2275" s="116">
        <v>62057</v>
      </c>
      <c r="J2275" s="117"/>
      <c r="K2275" s="1"/>
      <c r="L2275" s="1"/>
      <c r="M2275" s="1"/>
      <c r="N2275" s="1"/>
      <c r="O2275" s="1"/>
      <c r="P2275" s="1"/>
      <c r="Q2275" s="1"/>
      <c r="R2275" s="1"/>
      <c r="S2275" s="1"/>
    </row>
    <row r="2276" spans="1:19" x14ac:dyDescent="0.2">
      <c r="A2276" s="1"/>
      <c r="B2276" s="115">
        <v>3</v>
      </c>
      <c r="C2276" s="33" t="s">
        <v>449</v>
      </c>
      <c r="D2276" s="115">
        <v>3</v>
      </c>
      <c r="E2276" s="115">
        <v>2010</v>
      </c>
      <c r="F2276" s="115">
        <v>1</v>
      </c>
      <c r="G2276" s="115">
        <v>0</v>
      </c>
      <c r="H2276" s="115">
        <v>0</v>
      </c>
      <c r="I2276" s="116">
        <v>85829</v>
      </c>
      <c r="J2276" s="117"/>
      <c r="K2276" s="1"/>
      <c r="L2276" s="1"/>
      <c r="M2276" s="1"/>
      <c r="N2276" s="1"/>
      <c r="O2276" s="1"/>
      <c r="P2276" s="1"/>
      <c r="Q2276" s="1"/>
      <c r="R2276" s="1"/>
      <c r="S2276" s="1"/>
    </row>
    <row r="2277" spans="1:19" x14ac:dyDescent="0.2">
      <c r="A2277" s="1"/>
      <c r="B2277" s="115">
        <v>3</v>
      </c>
      <c r="C2277" s="33" t="s">
        <v>449</v>
      </c>
      <c r="D2277" s="115">
        <v>3</v>
      </c>
      <c r="E2277" s="115">
        <v>2010</v>
      </c>
      <c r="F2277" s="115">
        <v>1</v>
      </c>
      <c r="G2277" s="115">
        <v>0</v>
      </c>
      <c r="H2277" s="115">
        <v>0</v>
      </c>
      <c r="I2277" s="116">
        <v>48878</v>
      </c>
      <c r="J2277" s="117"/>
      <c r="K2277" s="1"/>
      <c r="L2277" s="1"/>
      <c r="M2277" s="1"/>
      <c r="N2277" s="1"/>
      <c r="O2277" s="1"/>
      <c r="P2277" s="1"/>
      <c r="Q2277" s="1"/>
      <c r="R2277" s="1"/>
      <c r="S2277" s="1"/>
    </row>
    <row r="2278" spans="1:19" x14ac:dyDescent="0.2">
      <c r="A2278" s="1"/>
      <c r="B2278" s="115">
        <v>3</v>
      </c>
      <c r="C2278" s="33" t="s">
        <v>451</v>
      </c>
      <c r="D2278" s="115">
        <v>3</v>
      </c>
      <c r="E2278" s="115">
        <v>2010</v>
      </c>
      <c r="F2278" s="115">
        <v>1</v>
      </c>
      <c r="G2278" s="115">
        <v>0</v>
      </c>
      <c r="H2278" s="115">
        <v>0</v>
      </c>
      <c r="I2278" s="116">
        <v>3542414</v>
      </c>
      <c r="J2278" s="117"/>
      <c r="K2278" s="1"/>
      <c r="L2278" s="1"/>
      <c r="M2278" s="1"/>
      <c r="N2278" s="1"/>
      <c r="O2278" s="1"/>
      <c r="P2278" s="1"/>
      <c r="Q2278" s="1"/>
      <c r="R2278" s="1"/>
      <c r="S2278" s="1"/>
    </row>
    <row r="2279" spans="1:19" x14ac:dyDescent="0.2">
      <c r="A2279" s="1"/>
      <c r="B2279" s="115">
        <v>3</v>
      </c>
      <c r="C2279" s="33" t="s">
        <v>449</v>
      </c>
      <c r="D2279" s="115">
        <v>3</v>
      </c>
      <c r="E2279" s="115">
        <v>2010</v>
      </c>
      <c r="F2279" s="115">
        <v>1</v>
      </c>
      <c r="G2279" s="115">
        <v>0</v>
      </c>
      <c r="H2279" s="115">
        <v>0</v>
      </c>
      <c r="I2279" s="116">
        <v>90394</v>
      </c>
      <c r="J2279" s="117"/>
      <c r="K2279" s="1"/>
      <c r="L2279" s="1"/>
      <c r="M2279" s="1"/>
      <c r="N2279" s="1"/>
      <c r="O2279" s="1"/>
      <c r="P2279" s="1"/>
      <c r="Q2279" s="1"/>
      <c r="R2279" s="1"/>
      <c r="S2279" s="1"/>
    </row>
    <row r="2280" spans="1:19" x14ac:dyDescent="0.2">
      <c r="A2280" s="1"/>
      <c r="B2280" s="115">
        <v>4</v>
      </c>
      <c r="C2280" s="33" t="s">
        <v>449</v>
      </c>
      <c r="D2280" s="115">
        <v>3</v>
      </c>
      <c r="E2280" s="115">
        <v>2010</v>
      </c>
      <c r="F2280" s="115">
        <v>1</v>
      </c>
      <c r="G2280" s="115">
        <v>0</v>
      </c>
      <c r="H2280" s="115">
        <v>0</v>
      </c>
      <c r="I2280" s="116">
        <v>52140</v>
      </c>
      <c r="J2280" s="117"/>
      <c r="K2280" s="1"/>
      <c r="L2280" s="1"/>
      <c r="M2280" s="1"/>
      <c r="N2280" s="1"/>
      <c r="O2280" s="1"/>
      <c r="P2280" s="1"/>
      <c r="Q2280" s="1"/>
      <c r="R2280" s="1"/>
      <c r="S2280" s="1"/>
    </row>
    <row r="2281" spans="1:19" x14ac:dyDescent="0.2">
      <c r="A2281" s="1"/>
      <c r="B2281" s="115">
        <v>4</v>
      </c>
      <c r="C2281" s="33" t="s">
        <v>449</v>
      </c>
      <c r="D2281" s="115">
        <v>3</v>
      </c>
      <c r="E2281" s="115">
        <v>2010</v>
      </c>
      <c r="F2281" s="115">
        <v>1</v>
      </c>
      <c r="G2281" s="115">
        <v>0</v>
      </c>
      <c r="H2281" s="115">
        <v>0</v>
      </c>
      <c r="I2281" s="116">
        <v>14510</v>
      </c>
      <c r="J2281" s="117"/>
      <c r="K2281" s="1"/>
      <c r="L2281" s="1"/>
      <c r="M2281" s="1"/>
      <c r="N2281" s="1"/>
      <c r="O2281" s="1"/>
      <c r="P2281" s="1"/>
      <c r="Q2281" s="1"/>
      <c r="R2281" s="1"/>
      <c r="S2281" s="1"/>
    </row>
    <row r="2282" spans="1:19" x14ac:dyDescent="0.2">
      <c r="A2282" s="1"/>
      <c r="B2282" s="115">
        <v>3</v>
      </c>
      <c r="C2282" s="33" t="s">
        <v>449</v>
      </c>
      <c r="D2282" s="115">
        <v>3</v>
      </c>
      <c r="E2282" s="115">
        <v>2010</v>
      </c>
      <c r="F2282" s="115">
        <v>1</v>
      </c>
      <c r="G2282" s="115">
        <v>0</v>
      </c>
      <c r="H2282" s="115">
        <v>0</v>
      </c>
      <c r="I2282" s="116">
        <v>45677</v>
      </c>
      <c r="J2282" s="117"/>
      <c r="K2282" s="1"/>
      <c r="L2282" s="1"/>
      <c r="M2282" s="1"/>
      <c r="N2282" s="1"/>
      <c r="O2282" s="1"/>
      <c r="P2282" s="1"/>
      <c r="Q2282" s="1"/>
      <c r="R2282" s="1"/>
      <c r="S2282" s="1"/>
    </row>
    <row r="2283" spans="1:19" x14ac:dyDescent="0.2">
      <c r="A2283" s="1"/>
      <c r="B2283" s="115">
        <v>3</v>
      </c>
      <c r="C2283" s="33" t="s">
        <v>449</v>
      </c>
      <c r="D2283" s="115">
        <v>3</v>
      </c>
      <c r="E2283" s="115">
        <v>2010</v>
      </c>
      <c r="F2283" s="115">
        <v>1</v>
      </c>
      <c r="G2283" s="115">
        <v>0</v>
      </c>
      <c r="H2283" s="115">
        <v>0</v>
      </c>
      <c r="I2283" s="116">
        <v>62983</v>
      </c>
      <c r="J2283" s="117"/>
      <c r="K2283" s="1"/>
      <c r="L2283" s="1"/>
      <c r="M2283" s="1"/>
      <c r="N2283" s="1"/>
      <c r="O2283" s="1"/>
      <c r="P2283" s="1"/>
      <c r="Q2283" s="1"/>
      <c r="R2283" s="1"/>
      <c r="S2283" s="1"/>
    </row>
    <row r="2284" spans="1:19" x14ac:dyDescent="0.2">
      <c r="A2284" s="1"/>
      <c r="B2284" s="115">
        <v>3</v>
      </c>
      <c r="C2284" s="33" t="s">
        <v>449</v>
      </c>
      <c r="D2284" s="115">
        <v>3</v>
      </c>
      <c r="E2284" s="115">
        <v>2010</v>
      </c>
      <c r="F2284" s="115">
        <v>1</v>
      </c>
      <c r="G2284" s="115">
        <v>0</v>
      </c>
      <c r="H2284" s="115">
        <v>0</v>
      </c>
      <c r="I2284" s="116">
        <v>60700</v>
      </c>
      <c r="J2284" s="117"/>
      <c r="K2284" s="1"/>
      <c r="L2284" s="1"/>
      <c r="M2284" s="1"/>
      <c r="N2284" s="1"/>
      <c r="O2284" s="1"/>
      <c r="P2284" s="1"/>
      <c r="Q2284" s="1"/>
      <c r="R2284" s="1"/>
      <c r="S2284" s="1"/>
    </row>
    <row r="2285" spans="1:19" x14ac:dyDescent="0.2">
      <c r="A2285" s="1"/>
      <c r="B2285" s="115">
        <v>5</v>
      </c>
      <c r="C2285" s="33" t="s">
        <v>449</v>
      </c>
      <c r="D2285" s="115">
        <v>3</v>
      </c>
      <c r="E2285" s="115">
        <v>2010</v>
      </c>
      <c r="F2285" s="115">
        <v>1</v>
      </c>
      <c r="G2285" s="115">
        <v>0</v>
      </c>
      <c r="H2285" s="115">
        <v>0</v>
      </c>
      <c r="I2285" s="116">
        <v>101836</v>
      </c>
      <c r="J2285" s="117"/>
      <c r="K2285" s="1"/>
      <c r="L2285" s="1"/>
      <c r="M2285" s="1"/>
      <c r="N2285" s="1"/>
      <c r="O2285" s="1"/>
      <c r="P2285" s="1"/>
      <c r="Q2285" s="1"/>
      <c r="R2285" s="1"/>
      <c r="S2285" s="1"/>
    </row>
    <row r="2286" spans="1:19" x14ac:dyDescent="0.2">
      <c r="A2286" s="1"/>
      <c r="B2286" s="115">
        <v>5</v>
      </c>
      <c r="C2286" s="33" t="s">
        <v>449</v>
      </c>
      <c r="D2286" s="115">
        <v>3</v>
      </c>
      <c r="E2286" s="115">
        <v>2010</v>
      </c>
      <c r="F2286" s="115">
        <v>1</v>
      </c>
      <c r="G2286" s="115">
        <v>0</v>
      </c>
      <c r="H2286" s="115">
        <v>0</v>
      </c>
      <c r="I2286" s="116">
        <v>69660</v>
      </c>
      <c r="J2286" s="117"/>
      <c r="K2286" s="1"/>
      <c r="L2286" s="1"/>
      <c r="M2286" s="1"/>
      <c r="N2286" s="1"/>
      <c r="O2286" s="1"/>
      <c r="P2286" s="1"/>
      <c r="Q2286" s="1"/>
      <c r="R2286" s="1"/>
      <c r="S2286" s="1"/>
    </row>
    <row r="2287" spans="1:19" x14ac:dyDescent="0.2">
      <c r="A2287" s="1"/>
      <c r="B2287" s="115">
        <v>5</v>
      </c>
      <c r="C2287" s="33" t="s">
        <v>449</v>
      </c>
      <c r="D2287" s="115">
        <v>3</v>
      </c>
      <c r="E2287" s="115">
        <v>2010</v>
      </c>
      <c r="F2287" s="115">
        <v>1</v>
      </c>
      <c r="G2287" s="115">
        <v>0</v>
      </c>
      <c r="H2287" s="115">
        <v>0</v>
      </c>
      <c r="I2287" s="116">
        <v>67053</v>
      </c>
      <c r="J2287" s="117"/>
      <c r="K2287" s="1"/>
      <c r="L2287" s="1"/>
      <c r="M2287" s="1"/>
      <c r="N2287" s="1"/>
      <c r="O2287" s="1"/>
      <c r="P2287" s="1"/>
      <c r="Q2287" s="1"/>
      <c r="R2287" s="1"/>
      <c r="S2287" s="1"/>
    </row>
    <row r="2288" spans="1:19" x14ac:dyDescent="0.2">
      <c r="A2288" s="1"/>
      <c r="B2288" s="115">
        <v>4</v>
      </c>
      <c r="C2288" s="33" t="s">
        <v>449</v>
      </c>
      <c r="D2288" s="115">
        <v>3</v>
      </c>
      <c r="E2288" s="115">
        <v>2010</v>
      </c>
      <c r="F2288" s="115">
        <v>1</v>
      </c>
      <c r="G2288" s="115">
        <v>0</v>
      </c>
      <c r="H2288" s="115">
        <v>0</v>
      </c>
      <c r="I2288" s="116">
        <v>66502</v>
      </c>
      <c r="J2288" s="117"/>
      <c r="K2288" s="1"/>
      <c r="L2288" s="1"/>
      <c r="M2288" s="1"/>
      <c r="N2288" s="1"/>
      <c r="O2288" s="1"/>
      <c r="P2288" s="1"/>
      <c r="Q2288" s="1"/>
      <c r="R2288" s="1"/>
      <c r="S2288" s="1"/>
    </row>
    <row r="2289" spans="1:19" x14ac:dyDescent="0.2">
      <c r="A2289" s="1"/>
      <c r="B2289" s="115">
        <v>4</v>
      </c>
      <c r="C2289" s="33" t="s">
        <v>449</v>
      </c>
      <c r="D2289" s="115">
        <v>3</v>
      </c>
      <c r="E2289" s="115">
        <v>2010</v>
      </c>
      <c r="F2289" s="115">
        <v>1</v>
      </c>
      <c r="G2289" s="115">
        <v>0</v>
      </c>
      <c r="H2289" s="115">
        <v>0</v>
      </c>
      <c r="I2289" s="116">
        <v>31833</v>
      </c>
      <c r="J2289" s="117"/>
      <c r="K2289" s="1"/>
      <c r="L2289" s="1"/>
      <c r="M2289" s="1"/>
      <c r="N2289" s="1"/>
      <c r="O2289" s="1"/>
      <c r="P2289" s="1"/>
      <c r="Q2289" s="1"/>
      <c r="R2289" s="1"/>
      <c r="S2289" s="1"/>
    </row>
    <row r="2290" spans="1:19" x14ac:dyDescent="0.2">
      <c r="A2290" s="1"/>
      <c r="B2290" s="115">
        <v>2</v>
      </c>
      <c r="C2290" s="33" t="s">
        <v>461</v>
      </c>
      <c r="D2290" s="115">
        <v>1</v>
      </c>
      <c r="E2290" s="115">
        <v>2010</v>
      </c>
      <c r="F2290" s="115">
        <v>1</v>
      </c>
      <c r="G2290" s="115">
        <v>0</v>
      </c>
      <c r="H2290" s="115">
        <v>0</v>
      </c>
      <c r="I2290" s="116">
        <v>81986</v>
      </c>
      <c r="J2290" s="117"/>
      <c r="K2290" s="1"/>
      <c r="L2290" s="1"/>
      <c r="M2290" s="1"/>
      <c r="N2290" s="1"/>
      <c r="O2290" s="1"/>
      <c r="P2290" s="1"/>
      <c r="Q2290" s="1"/>
      <c r="R2290" s="1"/>
      <c r="S2290" s="1"/>
    </row>
    <row r="2291" spans="1:19" x14ac:dyDescent="0.2">
      <c r="A2291" s="1"/>
      <c r="B2291" s="115">
        <v>3</v>
      </c>
      <c r="C2291" s="33" t="s">
        <v>449</v>
      </c>
      <c r="D2291" s="115">
        <v>1</v>
      </c>
      <c r="E2291" s="115">
        <v>2010</v>
      </c>
      <c r="F2291" s="115">
        <v>1</v>
      </c>
      <c r="G2291" s="115">
        <v>0</v>
      </c>
      <c r="H2291" s="115">
        <v>0</v>
      </c>
      <c r="I2291" s="116">
        <v>17403</v>
      </c>
      <c r="J2291" s="117"/>
      <c r="K2291" s="1"/>
      <c r="L2291" s="1"/>
      <c r="M2291" s="1"/>
      <c r="N2291" s="1"/>
      <c r="O2291" s="1"/>
      <c r="P2291" s="1"/>
      <c r="Q2291" s="1"/>
      <c r="R2291" s="1"/>
      <c r="S2291" s="1"/>
    </row>
    <row r="2292" spans="1:19" x14ac:dyDescent="0.2">
      <c r="A2292" s="1"/>
      <c r="B2292" s="115">
        <v>6</v>
      </c>
      <c r="C2292" s="33" t="s">
        <v>471</v>
      </c>
      <c r="D2292" s="115">
        <v>1</v>
      </c>
      <c r="E2292" s="115">
        <v>2010</v>
      </c>
      <c r="F2292" s="115">
        <v>1</v>
      </c>
      <c r="G2292" s="115">
        <v>0</v>
      </c>
      <c r="H2292" s="115">
        <v>0</v>
      </c>
      <c r="I2292" s="116">
        <v>0</v>
      </c>
      <c r="J2292" s="117"/>
      <c r="K2292" s="1"/>
      <c r="L2292" s="1"/>
      <c r="M2292" s="1"/>
      <c r="N2292" s="1"/>
      <c r="O2292" s="1"/>
      <c r="P2292" s="1"/>
      <c r="Q2292" s="1"/>
      <c r="R2292" s="1"/>
      <c r="S2292" s="1"/>
    </row>
    <row r="2293" spans="1:19" x14ac:dyDescent="0.2">
      <c r="A2293" s="1"/>
      <c r="B2293" s="115">
        <v>6</v>
      </c>
      <c r="C2293" s="33" t="s">
        <v>471</v>
      </c>
      <c r="D2293" s="115">
        <v>1</v>
      </c>
      <c r="E2293" s="115">
        <v>2010</v>
      </c>
      <c r="F2293" s="115">
        <v>1</v>
      </c>
      <c r="G2293" s="115">
        <v>0</v>
      </c>
      <c r="H2293" s="115">
        <v>0</v>
      </c>
      <c r="I2293" s="116">
        <v>3746223</v>
      </c>
      <c r="J2293" s="117"/>
      <c r="K2293" s="1"/>
      <c r="L2293" s="1"/>
      <c r="M2293" s="1"/>
      <c r="N2293" s="1"/>
      <c r="O2293" s="1"/>
      <c r="P2293" s="1"/>
      <c r="Q2293" s="1"/>
      <c r="R2293" s="1"/>
      <c r="S2293" s="1"/>
    </row>
    <row r="2294" spans="1:19" x14ac:dyDescent="0.2">
      <c r="A2294" s="1"/>
      <c r="B2294" s="115">
        <v>2</v>
      </c>
      <c r="C2294" s="33" t="s">
        <v>455</v>
      </c>
      <c r="D2294" s="115">
        <v>2</v>
      </c>
      <c r="E2294" s="115">
        <v>2010</v>
      </c>
      <c r="F2294" s="115">
        <v>1</v>
      </c>
      <c r="G2294" s="115">
        <v>0</v>
      </c>
      <c r="H2294" s="115">
        <v>0</v>
      </c>
      <c r="I2294" s="116">
        <v>345732</v>
      </c>
      <c r="J2294" s="117"/>
      <c r="K2294" s="1"/>
      <c r="L2294" s="1"/>
      <c r="M2294" s="1"/>
      <c r="N2294" s="1"/>
      <c r="O2294" s="1"/>
      <c r="P2294" s="1"/>
      <c r="Q2294" s="1"/>
      <c r="R2294" s="1"/>
      <c r="S2294" s="1"/>
    </row>
    <row r="2295" spans="1:19" x14ac:dyDescent="0.2">
      <c r="A2295" s="1"/>
      <c r="B2295" s="115">
        <v>2</v>
      </c>
      <c r="C2295" s="33" t="s">
        <v>455</v>
      </c>
      <c r="D2295" s="115">
        <v>2</v>
      </c>
      <c r="E2295" s="115">
        <v>2010</v>
      </c>
      <c r="F2295" s="115">
        <v>1</v>
      </c>
      <c r="G2295" s="115">
        <v>0</v>
      </c>
      <c r="H2295" s="115">
        <v>0</v>
      </c>
      <c r="I2295" s="116">
        <v>295703</v>
      </c>
      <c r="J2295" s="117"/>
      <c r="K2295" s="1"/>
      <c r="L2295" s="1"/>
      <c r="M2295" s="1"/>
      <c r="N2295" s="1"/>
      <c r="O2295" s="1"/>
      <c r="P2295" s="1"/>
      <c r="Q2295" s="1"/>
      <c r="R2295" s="1"/>
      <c r="S2295" s="1"/>
    </row>
    <row r="2296" spans="1:19" x14ac:dyDescent="0.2">
      <c r="A2296" s="1"/>
      <c r="B2296" s="115">
        <v>2</v>
      </c>
      <c r="C2296" s="33" t="s">
        <v>455</v>
      </c>
      <c r="D2296" s="115">
        <v>2</v>
      </c>
      <c r="E2296" s="115">
        <v>2010</v>
      </c>
      <c r="F2296" s="115">
        <v>1</v>
      </c>
      <c r="G2296" s="115">
        <v>0</v>
      </c>
      <c r="H2296" s="115">
        <v>0</v>
      </c>
      <c r="I2296" s="116">
        <v>291803</v>
      </c>
      <c r="J2296" s="117"/>
      <c r="K2296" s="1"/>
      <c r="L2296" s="1"/>
      <c r="M2296" s="1"/>
      <c r="N2296" s="1"/>
      <c r="O2296" s="1"/>
      <c r="P2296" s="1"/>
      <c r="Q2296" s="1"/>
      <c r="R2296" s="1"/>
      <c r="S2296" s="1"/>
    </row>
    <row r="2297" spans="1:19" x14ac:dyDescent="0.2">
      <c r="A2297" s="1"/>
      <c r="B2297" s="115">
        <v>4</v>
      </c>
      <c r="C2297" s="33" t="s">
        <v>449</v>
      </c>
      <c r="D2297" s="115">
        <v>2</v>
      </c>
      <c r="E2297" s="115">
        <v>2010</v>
      </c>
      <c r="F2297" s="115">
        <v>1</v>
      </c>
      <c r="G2297" s="115">
        <v>0</v>
      </c>
      <c r="H2297" s="115">
        <v>0</v>
      </c>
      <c r="I2297" s="116">
        <v>339676</v>
      </c>
      <c r="J2297" s="117"/>
      <c r="K2297" s="1"/>
      <c r="L2297" s="1"/>
      <c r="M2297" s="1"/>
      <c r="N2297" s="1"/>
      <c r="O2297" s="1"/>
      <c r="P2297" s="1"/>
      <c r="Q2297" s="1"/>
      <c r="R2297" s="1"/>
      <c r="S2297" s="1"/>
    </row>
    <row r="2298" spans="1:19" x14ac:dyDescent="0.2">
      <c r="A2298" s="1"/>
      <c r="B2298" s="115">
        <v>6</v>
      </c>
      <c r="C2298" s="33" t="s">
        <v>455</v>
      </c>
      <c r="D2298" s="115">
        <v>2</v>
      </c>
      <c r="E2298" s="115">
        <v>2010</v>
      </c>
      <c r="F2298" s="115">
        <v>1</v>
      </c>
      <c r="G2298" s="115">
        <v>0</v>
      </c>
      <c r="H2298" s="115">
        <v>0</v>
      </c>
      <c r="I2298" s="116">
        <v>203663</v>
      </c>
      <c r="J2298" s="117"/>
      <c r="K2298" s="1"/>
      <c r="L2298" s="1"/>
      <c r="M2298" s="1"/>
      <c r="N2298" s="1"/>
      <c r="O2298" s="1"/>
      <c r="P2298" s="1"/>
      <c r="Q2298" s="1"/>
      <c r="R2298" s="1"/>
      <c r="S2298" s="1"/>
    </row>
    <row r="2299" spans="1:19" x14ac:dyDescent="0.2">
      <c r="A2299" s="1"/>
      <c r="B2299" s="115">
        <v>6</v>
      </c>
      <c r="C2299" s="33" t="s">
        <v>449</v>
      </c>
      <c r="D2299" s="115">
        <v>2</v>
      </c>
      <c r="E2299" s="115">
        <v>2010</v>
      </c>
      <c r="F2299" s="115">
        <v>1</v>
      </c>
      <c r="G2299" s="115">
        <v>0</v>
      </c>
      <c r="H2299" s="115">
        <v>0</v>
      </c>
      <c r="I2299" s="116">
        <v>245997</v>
      </c>
      <c r="J2299" s="117"/>
      <c r="K2299" s="1"/>
      <c r="L2299" s="1"/>
      <c r="M2299" s="1"/>
      <c r="N2299" s="1"/>
      <c r="O2299" s="1"/>
      <c r="P2299" s="1"/>
      <c r="Q2299" s="1"/>
      <c r="R2299" s="1"/>
      <c r="S2299" s="1"/>
    </row>
    <row r="2300" spans="1:19" x14ac:dyDescent="0.2">
      <c r="A2300" s="1"/>
      <c r="B2300" s="115">
        <v>2</v>
      </c>
      <c r="C2300" s="33" t="s">
        <v>455</v>
      </c>
      <c r="D2300" s="115">
        <v>2</v>
      </c>
      <c r="E2300" s="115">
        <v>2010</v>
      </c>
      <c r="F2300" s="115">
        <v>1</v>
      </c>
      <c r="G2300" s="115">
        <v>0</v>
      </c>
      <c r="H2300" s="115">
        <v>0</v>
      </c>
      <c r="I2300" s="116">
        <v>48882</v>
      </c>
      <c r="J2300" s="117"/>
      <c r="K2300" s="1"/>
      <c r="L2300" s="1"/>
      <c r="M2300" s="1"/>
      <c r="N2300" s="1"/>
      <c r="O2300" s="1"/>
      <c r="P2300" s="1"/>
      <c r="Q2300" s="1"/>
      <c r="R2300" s="1"/>
      <c r="S2300" s="1"/>
    </row>
    <row r="2301" spans="1:19" x14ac:dyDescent="0.2">
      <c r="A2301" s="1"/>
      <c r="B2301" s="115">
        <v>2</v>
      </c>
      <c r="C2301" s="33" t="s">
        <v>455</v>
      </c>
      <c r="D2301" s="115">
        <v>2</v>
      </c>
      <c r="E2301" s="115">
        <v>2010</v>
      </c>
      <c r="F2301" s="115">
        <v>1</v>
      </c>
      <c r="G2301" s="115">
        <v>0</v>
      </c>
      <c r="H2301" s="115">
        <v>0</v>
      </c>
      <c r="I2301" s="116">
        <v>784991</v>
      </c>
      <c r="J2301" s="117"/>
      <c r="K2301" s="1"/>
      <c r="L2301" s="1"/>
      <c r="M2301" s="1"/>
      <c r="N2301" s="1"/>
      <c r="O2301" s="1"/>
      <c r="P2301" s="1"/>
      <c r="Q2301" s="1"/>
      <c r="R2301" s="1"/>
      <c r="S2301" s="1"/>
    </row>
    <row r="2302" spans="1:19" x14ac:dyDescent="0.2">
      <c r="A2302" s="1"/>
      <c r="B2302" s="115">
        <v>2</v>
      </c>
      <c r="C2302" s="33" t="s">
        <v>455</v>
      </c>
      <c r="D2302" s="115">
        <v>2</v>
      </c>
      <c r="E2302" s="115">
        <v>2010</v>
      </c>
      <c r="F2302" s="115">
        <v>1</v>
      </c>
      <c r="G2302" s="115">
        <v>0</v>
      </c>
      <c r="H2302" s="115">
        <v>0</v>
      </c>
      <c r="I2302" s="116">
        <v>536954</v>
      </c>
      <c r="J2302" s="117"/>
      <c r="K2302" s="1"/>
      <c r="L2302" s="1"/>
      <c r="M2302" s="1"/>
      <c r="N2302" s="1"/>
      <c r="O2302" s="1"/>
      <c r="P2302" s="1"/>
      <c r="Q2302" s="1"/>
      <c r="R2302" s="1"/>
      <c r="S2302" s="1"/>
    </row>
    <row r="2303" spans="1:19" x14ac:dyDescent="0.2">
      <c r="A2303" s="1"/>
      <c r="B2303" s="115">
        <v>2</v>
      </c>
      <c r="C2303" s="33" t="s">
        <v>455</v>
      </c>
      <c r="D2303" s="115">
        <v>2</v>
      </c>
      <c r="E2303" s="115">
        <v>2010</v>
      </c>
      <c r="F2303" s="115">
        <v>1</v>
      </c>
      <c r="G2303" s="115">
        <v>0</v>
      </c>
      <c r="H2303" s="115">
        <v>0</v>
      </c>
      <c r="I2303" s="116">
        <v>297827</v>
      </c>
      <c r="J2303" s="117"/>
      <c r="K2303" s="1"/>
      <c r="L2303" s="1"/>
      <c r="M2303" s="1"/>
      <c r="N2303" s="1"/>
      <c r="O2303" s="1"/>
      <c r="P2303" s="1"/>
      <c r="Q2303" s="1"/>
      <c r="R2303" s="1"/>
      <c r="S2303" s="1"/>
    </row>
    <row r="2304" spans="1:19" x14ac:dyDescent="0.2">
      <c r="A2304" s="1"/>
      <c r="B2304" s="115">
        <v>2</v>
      </c>
      <c r="C2304" s="33" t="s">
        <v>455</v>
      </c>
      <c r="D2304" s="115">
        <v>2</v>
      </c>
      <c r="E2304" s="115">
        <v>2010</v>
      </c>
      <c r="F2304" s="115">
        <v>1</v>
      </c>
      <c r="G2304" s="115">
        <v>0</v>
      </c>
      <c r="H2304" s="115">
        <v>0</v>
      </c>
      <c r="I2304" s="116">
        <v>341800</v>
      </c>
      <c r="J2304" s="117"/>
      <c r="K2304" s="1"/>
      <c r="L2304" s="1"/>
      <c r="M2304" s="1"/>
      <c r="N2304" s="1"/>
      <c r="O2304" s="1"/>
      <c r="P2304" s="1"/>
      <c r="Q2304" s="1"/>
      <c r="R2304" s="1"/>
      <c r="S2304" s="1"/>
    </row>
    <row r="2305" spans="1:19" x14ac:dyDescent="0.2">
      <c r="A2305" s="1"/>
      <c r="B2305" s="115">
        <v>2</v>
      </c>
      <c r="C2305" s="33" t="s">
        <v>455</v>
      </c>
      <c r="D2305" s="115">
        <v>2</v>
      </c>
      <c r="E2305" s="115">
        <v>2010</v>
      </c>
      <c r="F2305" s="115">
        <v>1</v>
      </c>
      <c r="G2305" s="115">
        <v>0</v>
      </c>
      <c r="H2305" s="115">
        <v>0</v>
      </c>
      <c r="I2305" s="116">
        <v>290218</v>
      </c>
      <c r="J2305" s="117"/>
      <c r="K2305" s="1"/>
      <c r="L2305" s="1"/>
      <c r="M2305" s="1"/>
      <c r="N2305" s="1"/>
      <c r="O2305" s="1"/>
      <c r="P2305" s="1"/>
      <c r="Q2305" s="1"/>
      <c r="R2305" s="1"/>
      <c r="S2305" s="1"/>
    </row>
    <row r="2306" spans="1:19" x14ac:dyDescent="0.2">
      <c r="A2306" s="1"/>
      <c r="B2306" s="115">
        <v>2</v>
      </c>
      <c r="C2306" s="33" t="s">
        <v>455</v>
      </c>
      <c r="D2306" s="115">
        <v>2</v>
      </c>
      <c r="E2306" s="115">
        <v>2010</v>
      </c>
      <c r="F2306" s="115">
        <v>1</v>
      </c>
      <c r="G2306" s="115">
        <v>0</v>
      </c>
      <c r="H2306" s="115">
        <v>0</v>
      </c>
      <c r="I2306" s="116">
        <v>16126</v>
      </c>
      <c r="J2306" s="117"/>
      <c r="K2306" s="1"/>
      <c r="L2306" s="1"/>
      <c r="M2306" s="1"/>
      <c r="N2306" s="1"/>
      <c r="O2306" s="1"/>
      <c r="P2306" s="1"/>
      <c r="Q2306" s="1"/>
      <c r="R2306" s="1"/>
      <c r="S2306" s="1"/>
    </row>
    <row r="2307" spans="1:19" x14ac:dyDescent="0.2">
      <c r="A2307" s="1"/>
      <c r="B2307" s="115">
        <v>2</v>
      </c>
      <c r="C2307" s="33" t="s">
        <v>455</v>
      </c>
      <c r="D2307" s="115">
        <v>2</v>
      </c>
      <c r="E2307" s="115">
        <v>2010</v>
      </c>
      <c r="F2307" s="115">
        <v>1</v>
      </c>
      <c r="G2307" s="115">
        <v>0</v>
      </c>
      <c r="H2307" s="115">
        <v>0</v>
      </c>
      <c r="I2307" s="116">
        <v>44108</v>
      </c>
      <c r="J2307" s="117"/>
      <c r="K2307" s="1"/>
      <c r="L2307" s="1"/>
      <c r="M2307" s="1"/>
      <c r="N2307" s="1"/>
      <c r="O2307" s="1"/>
      <c r="P2307" s="1"/>
      <c r="Q2307" s="1"/>
      <c r="R2307" s="1"/>
      <c r="S2307" s="1"/>
    </row>
    <row r="2308" spans="1:19" x14ac:dyDescent="0.2">
      <c r="A2308" s="1"/>
      <c r="B2308" s="115">
        <v>3</v>
      </c>
      <c r="C2308" s="33" t="s">
        <v>449</v>
      </c>
      <c r="D2308" s="115">
        <v>3</v>
      </c>
      <c r="E2308" s="115">
        <v>2010</v>
      </c>
      <c r="F2308" s="115">
        <v>1</v>
      </c>
      <c r="G2308" s="115">
        <v>0</v>
      </c>
      <c r="H2308" s="115">
        <v>0</v>
      </c>
      <c r="I2308" s="116">
        <v>479009</v>
      </c>
      <c r="J2308" s="117"/>
      <c r="K2308" s="1"/>
      <c r="L2308" s="1"/>
      <c r="M2308" s="1"/>
      <c r="N2308" s="1"/>
      <c r="O2308" s="1"/>
      <c r="P2308" s="1"/>
      <c r="Q2308" s="1"/>
      <c r="R2308" s="1"/>
      <c r="S2308" s="1"/>
    </row>
    <row r="2309" spans="1:19" x14ac:dyDescent="0.2">
      <c r="A2309" s="1"/>
      <c r="B2309" s="115">
        <v>5</v>
      </c>
      <c r="C2309" s="33" t="s">
        <v>449</v>
      </c>
      <c r="D2309" s="115">
        <v>2</v>
      </c>
      <c r="E2309" s="115">
        <v>2010</v>
      </c>
      <c r="F2309" s="115">
        <v>1</v>
      </c>
      <c r="G2309" s="115">
        <v>0</v>
      </c>
      <c r="H2309" s="115">
        <v>0</v>
      </c>
      <c r="I2309" s="116">
        <v>1313648</v>
      </c>
      <c r="J2309" s="117"/>
      <c r="K2309" s="1"/>
      <c r="L2309" s="1"/>
      <c r="M2309" s="1"/>
      <c r="N2309" s="1"/>
      <c r="O2309" s="1"/>
      <c r="P2309" s="1"/>
      <c r="Q2309" s="1"/>
      <c r="R2309" s="1"/>
      <c r="S2309" s="1"/>
    </row>
    <row r="2310" spans="1:19" x14ac:dyDescent="0.2">
      <c r="A2310" s="1"/>
      <c r="B2310" s="115">
        <v>4</v>
      </c>
      <c r="C2310" s="33" t="s">
        <v>449</v>
      </c>
      <c r="D2310" s="115">
        <v>3</v>
      </c>
      <c r="E2310" s="115">
        <v>2010</v>
      </c>
      <c r="F2310" s="115">
        <v>1</v>
      </c>
      <c r="G2310" s="115">
        <v>0</v>
      </c>
      <c r="H2310" s="115">
        <v>0</v>
      </c>
      <c r="I2310" s="116">
        <v>14498</v>
      </c>
      <c r="J2310" s="117"/>
      <c r="K2310" s="1"/>
      <c r="L2310" s="1"/>
      <c r="M2310" s="1"/>
      <c r="N2310" s="1"/>
      <c r="O2310" s="1"/>
      <c r="P2310" s="1"/>
      <c r="Q2310" s="1"/>
      <c r="R2310" s="1"/>
      <c r="S2310" s="1"/>
    </row>
    <row r="2311" spans="1:19" x14ac:dyDescent="0.2">
      <c r="A2311" s="1"/>
      <c r="B2311" s="115">
        <v>2</v>
      </c>
      <c r="C2311" s="33" t="s">
        <v>449</v>
      </c>
      <c r="D2311" s="115">
        <v>2</v>
      </c>
      <c r="E2311" s="115">
        <v>2010</v>
      </c>
      <c r="F2311" s="115">
        <v>1</v>
      </c>
      <c r="G2311" s="115">
        <v>0</v>
      </c>
      <c r="H2311" s="115">
        <v>0</v>
      </c>
      <c r="I2311" s="116">
        <v>218115</v>
      </c>
      <c r="J2311" s="117"/>
      <c r="K2311" s="1"/>
      <c r="L2311" s="1"/>
      <c r="M2311" s="1"/>
      <c r="N2311" s="1"/>
      <c r="O2311" s="1"/>
      <c r="P2311" s="1"/>
      <c r="Q2311" s="1"/>
      <c r="R2311" s="1"/>
      <c r="S2311" s="1"/>
    </row>
    <row r="2312" spans="1:19" x14ac:dyDescent="0.2">
      <c r="A2312" s="1"/>
      <c r="B2312" s="115">
        <v>3</v>
      </c>
      <c r="C2312" s="33" t="s">
        <v>457</v>
      </c>
      <c r="D2312" s="115">
        <v>3</v>
      </c>
      <c r="E2312" s="115">
        <v>2010</v>
      </c>
      <c r="F2312" s="115">
        <v>1</v>
      </c>
      <c r="G2312" s="115">
        <v>0</v>
      </c>
      <c r="H2312" s="115">
        <v>0</v>
      </c>
      <c r="I2312" s="116">
        <v>378003</v>
      </c>
      <c r="J2312" s="117"/>
      <c r="K2312" s="1"/>
      <c r="L2312" s="1"/>
      <c r="M2312" s="1"/>
      <c r="N2312" s="1"/>
      <c r="O2312" s="1"/>
      <c r="P2312" s="1"/>
      <c r="Q2312" s="1"/>
      <c r="R2312" s="1"/>
      <c r="S2312" s="1"/>
    </row>
    <row r="2313" spans="1:19" x14ac:dyDescent="0.2">
      <c r="A2313" s="1"/>
      <c r="B2313" s="115">
        <v>2</v>
      </c>
      <c r="C2313" s="33" t="s">
        <v>449</v>
      </c>
      <c r="D2313" s="115">
        <v>2</v>
      </c>
      <c r="E2313" s="115">
        <v>2010</v>
      </c>
      <c r="F2313" s="115">
        <v>1</v>
      </c>
      <c r="G2313" s="115">
        <v>0</v>
      </c>
      <c r="H2313" s="115">
        <v>0</v>
      </c>
      <c r="I2313" s="116">
        <v>39671</v>
      </c>
      <c r="J2313" s="117"/>
      <c r="K2313" s="1"/>
      <c r="L2313" s="1"/>
      <c r="M2313" s="1"/>
      <c r="N2313" s="1"/>
      <c r="O2313" s="1"/>
      <c r="P2313" s="1"/>
      <c r="Q2313" s="1"/>
      <c r="R2313" s="1"/>
      <c r="S2313" s="1"/>
    </row>
    <row r="2314" spans="1:19" x14ac:dyDescent="0.2">
      <c r="A2314" s="1"/>
      <c r="B2314" s="115">
        <v>4</v>
      </c>
      <c r="C2314" s="33" t="s">
        <v>449</v>
      </c>
      <c r="D2314" s="115">
        <v>3</v>
      </c>
      <c r="E2314" s="115">
        <v>2010</v>
      </c>
      <c r="F2314" s="115">
        <v>1</v>
      </c>
      <c r="G2314" s="115">
        <v>0</v>
      </c>
      <c r="H2314" s="115">
        <v>0</v>
      </c>
      <c r="I2314" s="116">
        <v>31872</v>
      </c>
      <c r="J2314" s="117"/>
      <c r="K2314" s="1"/>
      <c r="L2314" s="1"/>
      <c r="M2314" s="1"/>
      <c r="N2314" s="1"/>
      <c r="O2314" s="1"/>
      <c r="P2314" s="1"/>
      <c r="Q2314" s="1"/>
      <c r="R2314" s="1"/>
      <c r="S2314" s="1"/>
    </row>
    <row r="2315" spans="1:19" x14ac:dyDescent="0.2">
      <c r="A2315" s="1"/>
      <c r="B2315" s="115">
        <v>4</v>
      </c>
      <c r="C2315" s="33" t="s">
        <v>449</v>
      </c>
      <c r="D2315" s="115">
        <v>3</v>
      </c>
      <c r="E2315" s="115">
        <v>2010</v>
      </c>
      <c r="F2315" s="115">
        <v>1</v>
      </c>
      <c r="G2315" s="115">
        <v>0</v>
      </c>
      <c r="H2315" s="115">
        <v>0</v>
      </c>
      <c r="I2315" s="116">
        <v>30927</v>
      </c>
      <c r="J2315" s="117"/>
      <c r="K2315" s="1"/>
      <c r="L2315" s="1"/>
      <c r="M2315" s="1"/>
      <c r="N2315" s="1"/>
      <c r="O2315" s="1"/>
      <c r="P2315" s="1"/>
      <c r="Q2315" s="1"/>
      <c r="R2315" s="1"/>
      <c r="S2315" s="1"/>
    </row>
    <row r="2316" spans="1:19" x14ac:dyDescent="0.2">
      <c r="A2316" s="1"/>
      <c r="B2316" s="115">
        <v>2</v>
      </c>
      <c r="C2316" s="33" t="s">
        <v>461</v>
      </c>
      <c r="D2316" s="115">
        <v>3</v>
      </c>
      <c r="E2316" s="115">
        <v>2010</v>
      </c>
      <c r="F2316" s="115">
        <v>1</v>
      </c>
      <c r="G2316" s="115">
        <v>0</v>
      </c>
      <c r="H2316" s="115">
        <v>0</v>
      </c>
      <c r="I2316" s="116">
        <v>15208</v>
      </c>
      <c r="J2316" s="117"/>
      <c r="K2316" s="1"/>
      <c r="L2316" s="1"/>
      <c r="M2316" s="1"/>
      <c r="N2316" s="1"/>
      <c r="O2316" s="1"/>
      <c r="P2316" s="1"/>
      <c r="Q2316" s="1"/>
      <c r="R2316" s="1"/>
      <c r="S2316" s="1"/>
    </row>
    <row r="2317" spans="1:19" x14ac:dyDescent="0.2">
      <c r="A2317" s="1"/>
      <c r="B2317" s="115">
        <v>2</v>
      </c>
      <c r="C2317" s="33" t="s">
        <v>455</v>
      </c>
      <c r="D2317" s="115">
        <v>4</v>
      </c>
      <c r="E2317" s="115">
        <v>2010</v>
      </c>
      <c r="F2317" s="115">
        <v>1</v>
      </c>
      <c r="G2317" s="115">
        <v>0</v>
      </c>
      <c r="H2317" s="115">
        <v>0</v>
      </c>
      <c r="I2317" s="116">
        <v>76652</v>
      </c>
      <c r="J2317" s="117"/>
      <c r="K2317" s="1"/>
      <c r="L2317" s="1"/>
      <c r="M2317" s="1"/>
      <c r="N2317" s="1"/>
      <c r="O2317" s="1"/>
      <c r="P2317" s="1"/>
      <c r="Q2317" s="1"/>
      <c r="R2317" s="1"/>
      <c r="S2317" s="1"/>
    </row>
    <row r="2318" spans="1:19" x14ac:dyDescent="0.2">
      <c r="A2318" s="1"/>
      <c r="B2318" s="115">
        <v>2</v>
      </c>
      <c r="C2318" s="33" t="s">
        <v>455</v>
      </c>
      <c r="D2318" s="115">
        <v>4</v>
      </c>
      <c r="E2318" s="115">
        <v>2010</v>
      </c>
      <c r="F2318" s="115">
        <v>1</v>
      </c>
      <c r="G2318" s="115">
        <v>0</v>
      </c>
      <c r="H2318" s="115">
        <v>0</v>
      </c>
      <c r="I2318" s="116">
        <v>17131</v>
      </c>
      <c r="J2318" s="117"/>
      <c r="K2318" s="1"/>
      <c r="L2318" s="1"/>
      <c r="M2318" s="1"/>
      <c r="N2318" s="1"/>
      <c r="O2318" s="1"/>
      <c r="P2318" s="1"/>
      <c r="Q2318" s="1"/>
      <c r="R2318" s="1"/>
      <c r="S2318" s="1"/>
    </row>
    <row r="2319" spans="1:19" x14ac:dyDescent="0.2">
      <c r="A2319" s="1"/>
      <c r="B2319" s="115">
        <v>2</v>
      </c>
      <c r="C2319" s="33" t="s">
        <v>455</v>
      </c>
      <c r="D2319" s="115">
        <v>4</v>
      </c>
      <c r="E2319" s="115">
        <v>2010</v>
      </c>
      <c r="F2319" s="115">
        <v>1</v>
      </c>
      <c r="G2319" s="115">
        <v>0</v>
      </c>
      <c r="H2319" s="115">
        <v>0</v>
      </c>
      <c r="I2319" s="116">
        <v>45939</v>
      </c>
      <c r="J2319" s="117"/>
      <c r="K2319" s="1"/>
      <c r="L2319" s="1"/>
      <c r="M2319" s="1"/>
      <c r="N2319" s="1"/>
      <c r="O2319" s="1"/>
      <c r="P2319" s="1"/>
      <c r="Q2319" s="1"/>
      <c r="R2319" s="1"/>
      <c r="S2319" s="1"/>
    </row>
    <row r="2320" spans="1:19" x14ac:dyDescent="0.2">
      <c r="A2320" s="1"/>
      <c r="B2320" s="115">
        <v>2</v>
      </c>
      <c r="C2320" s="33" t="s">
        <v>455</v>
      </c>
      <c r="D2320" s="115">
        <v>2</v>
      </c>
      <c r="E2320" s="115">
        <v>2010</v>
      </c>
      <c r="F2320" s="115">
        <v>1</v>
      </c>
      <c r="G2320" s="115">
        <v>0</v>
      </c>
      <c r="H2320" s="115">
        <v>0</v>
      </c>
      <c r="I2320" s="116">
        <v>17270</v>
      </c>
      <c r="J2320" s="117"/>
      <c r="K2320" s="1"/>
      <c r="L2320" s="1"/>
      <c r="M2320" s="1"/>
      <c r="N2320" s="1"/>
      <c r="O2320" s="1"/>
      <c r="P2320" s="1"/>
      <c r="Q2320" s="1"/>
      <c r="R2320" s="1"/>
      <c r="S2320" s="1"/>
    </row>
    <row r="2321" spans="1:19" x14ac:dyDescent="0.2">
      <c r="A2321" s="1"/>
      <c r="B2321" s="115">
        <v>2</v>
      </c>
      <c r="C2321" s="33" t="s">
        <v>455</v>
      </c>
      <c r="D2321" s="115">
        <v>2</v>
      </c>
      <c r="E2321" s="115">
        <v>2010</v>
      </c>
      <c r="F2321" s="115">
        <v>1</v>
      </c>
      <c r="G2321" s="115">
        <v>0</v>
      </c>
      <c r="H2321" s="115">
        <v>0</v>
      </c>
      <c r="I2321" s="116">
        <v>7733</v>
      </c>
      <c r="J2321" s="117"/>
      <c r="K2321" s="1"/>
      <c r="L2321" s="1"/>
      <c r="M2321" s="1"/>
      <c r="N2321" s="1"/>
      <c r="O2321" s="1"/>
      <c r="P2321" s="1"/>
      <c r="Q2321" s="1"/>
      <c r="R2321" s="1"/>
      <c r="S2321" s="1"/>
    </row>
    <row r="2322" spans="1:19" x14ac:dyDescent="0.2">
      <c r="A2322" s="1"/>
      <c r="B2322" s="115">
        <v>2</v>
      </c>
      <c r="C2322" s="33" t="s">
        <v>449</v>
      </c>
      <c r="D2322" s="115">
        <v>3</v>
      </c>
      <c r="E2322" s="115">
        <v>2010</v>
      </c>
      <c r="F2322" s="115">
        <v>1</v>
      </c>
      <c r="G2322" s="115">
        <v>0</v>
      </c>
      <c r="H2322" s="115">
        <v>0</v>
      </c>
      <c r="I2322" s="116">
        <v>16558</v>
      </c>
      <c r="J2322" s="117"/>
      <c r="K2322" s="1"/>
      <c r="L2322" s="1"/>
      <c r="M2322" s="1"/>
      <c r="N2322" s="1"/>
      <c r="O2322" s="1"/>
      <c r="P2322" s="1"/>
      <c r="Q2322" s="1"/>
      <c r="R2322" s="1"/>
      <c r="S2322" s="1"/>
    </row>
    <row r="2323" spans="1:19" x14ac:dyDescent="0.2">
      <c r="A2323" s="1"/>
      <c r="B2323" s="115">
        <v>2</v>
      </c>
      <c r="C2323" s="33" t="s">
        <v>449</v>
      </c>
      <c r="D2323" s="115">
        <v>3</v>
      </c>
      <c r="E2323" s="115">
        <v>2010</v>
      </c>
      <c r="F2323" s="115">
        <v>1</v>
      </c>
      <c r="G2323" s="115">
        <v>0</v>
      </c>
      <c r="H2323" s="115">
        <v>0</v>
      </c>
      <c r="I2323" s="116">
        <v>23453</v>
      </c>
      <c r="J2323" s="117"/>
      <c r="K2323" s="1"/>
      <c r="L2323" s="1"/>
      <c r="M2323" s="1"/>
      <c r="N2323" s="1"/>
      <c r="O2323" s="1"/>
      <c r="P2323" s="1"/>
      <c r="Q2323" s="1"/>
      <c r="R2323" s="1"/>
      <c r="S2323" s="1"/>
    </row>
    <row r="2324" spans="1:19" x14ac:dyDescent="0.2">
      <c r="A2324" s="1"/>
      <c r="B2324" s="115">
        <v>2</v>
      </c>
      <c r="C2324" s="33" t="s">
        <v>449</v>
      </c>
      <c r="D2324" s="115">
        <v>3</v>
      </c>
      <c r="E2324" s="115">
        <v>2010</v>
      </c>
      <c r="F2324" s="115">
        <v>1</v>
      </c>
      <c r="G2324" s="115">
        <v>0</v>
      </c>
      <c r="H2324" s="115">
        <v>0</v>
      </c>
      <c r="I2324" s="116">
        <v>23453</v>
      </c>
      <c r="J2324" s="117"/>
      <c r="K2324" s="1"/>
      <c r="L2324" s="1"/>
      <c r="M2324" s="1"/>
      <c r="N2324" s="1"/>
      <c r="O2324" s="1"/>
      <c r="P2324" s="1"/>
      <c r="Q2324" s="1"/>
      <c r="R2324" s="1"/>
      <c r="S2324" s="1"/>
    </row>
    <row r="2325" spans="1:19" x14ac:dyDescent="0.2">
      <c r="A2325" s="1"/>
      <c r="B2325" s="115">
        <v>3</v>
      </c>
      <c r="C2325" s="33" t="s">
        <v>449</v>
      </c>
      <c r="D2325" s="115">
        <v>2</v>
      </c>
      <c r="E2325" s="115">
        <v>2010</v>
      </c>
      <c r="F2325" s="115">
        <v>1</v>
      </c>
      <c r="G2325" s="115">
        <v>0</v>
      </c>
      <c r="H2325" s="115">
        <v>0</v>
      </c>
      <c r="I2325" s="116">
        <v>65227</v>
      </c>
      <c r="J2325" s="117"/>
      <c r="K2325" s="1"/>
      <c r="L2325" s="1"/>
      <c r="M2325" s="1"/>
      <c r="N2325" s="1"/>
      <c r="O2325" s="1"/>
      <c r="P2325" s="1"/>
      <c r="Q2325" s="1"/>
      <c r="R2325" s="1"/>
      <c r="S2325" s="1"/>
    </row>
    <row r="2326" spans="1:19" x14ac:dyDescent="0.2">
      <c r="A2326" s="1"/>
      <c r="B2326" s="115">
        <v>2</v>
      </c>
      <c r="C2326" s="33" t="s">
        <v>449</v>
      </c>
      <c r="D2326" s="115">
        <v>3</v>
      </c>
      <c r="E2326" s="115">
        <v>2010</v>
      </c>
      <c r="F2326" s="115">
        <v>1</v>
      </c>
      <c r="G2326" s="115">
        <v>0</v>
      </c>
      <c r="H2326" s="115">
        <v>0</v>
      </c>
      <c r="I2326" s="116">
        <v>89262</v>
      </c>
      <c r="J2326" s="117"/>
      <c r="K2326" s="1"/>
      <c r="L2326" s="1"/>
      <c r="M2326" s="1"/>
      <c r="N2326" s="1"/>
      <c r="O2326" s="1"/>
      <c r="P2326" s="1"/>
      <c r="Q2326" s="1"/>
      <c r="R2326" s="1"/>
      <c r="S2326" s="1"/>
    </row>
    <row r="2327" spans="1:19" x14ac:dyDescent="0.2">
      <c r="A2327" s="1"/>
      <c r="B2327" s="115">
        <v>3</v>
      </c>
      <c r="C2327" s="33" t="s">
        <v>449</v>
      </c>
      <c r="D2327" s="115">
        <v>3</v>
      </c>
      <c r="E2327" s="115">
        <v>2011</v>
      </c>
      <c r="F2327" s="115">
        <v>1</v>
      </c>
      <c r="G2327" s="115">
        <v>0</v>
      </c>
      <c r="H2327" s="115">
        <v>0</v>
      </c>
      <c r="I2327" s="116">
        <v>32284</v>
      </c>
      <c r="J2327" s="117"/>
      <c r="K2327" s="1"/>
      <c r="L2327" s="1"/>
      <c r="M2327" s="1"/>
      <c r="N2327" s="1"/>
      <c r="O2327" s="1"/>
      <c r="P2327" s="1"/>
      <c r="Q2327" s="1"/>
      <c r="R2327" s="1"/>
      <c r="S2327" s="1"/>
    </row>
    <row r="2328" spans="1:19" x14ac:dyDescent="0.2">
      <c r="A2328" s="1"/>
      <c r="B2328" s="115">
        <v>3</v>
      </c>
      <c r="C2328" s="33" t="s">
        <v>449</v>
      </c>
      <c r="D2328" s="115">
        <v>3</v>
      </c>
      <c r="E2328" s="115">
        <v>2011</v>
      </c>
      <c r="F2328" s="115">
        <v>1</v>
      </c>
      <c r="G2328" s="115">
        <v>0</v>
      </c>
      <c r="H2328" s="115">
        <v>0</v>
      </c>
      <c r="I2328" s="116">
        <v>30737</v>
      </c>
      <c r="J2328" s="117"/>
      <c r="K2328" s="1"/>
      <c r="L2328" s="1"/>
      <c r="M2328" s="1"/>
      <c r="N2328" s="1"/>
      <c r="O2328" s="1"/>
      <c r="P2328" s="1"/>
      <c r="Q2328" s="1"/>
      <c r="R2328" s="1"/>
      <c r="S2328" s="1"/>
    </row>
    <row r="2329" spans="1:19" x14ac:dyDescent="0.2">
      <c r="A2329" s="1"/>
      <c r="B2329" s="115">
        <v>2</v>
      </c>
      <c r="C2329" s="33" t="s">
        <v>449</v>
      </c>
      <c r="D2329" s="115">
        <v>2</v>
      </c>
      <c r="E2329" s="115">
        <v>2011</v>
      </c>
      <c r="F2329" s="115">
        <v>1</v>
      </c>
      <c r="G2329" s="115">
        <v>0</v>
      </c>
      <c r="H2329" s="115">
        <v>0</v>
      </c>
      <c r="I2329" s="116">
        <v>16971</v>
      </c>
      <c r="J2329" s="117"/>
      <c r="K2329" s="1"/>
      <c r="L2329" s="1"/>
      <c r="M2329" s="1"/>
      <c r="N2329" s="1"/>
      <c r="O2329" s="1"/>
      <c r="P2329" s="1"/>
      <c r="Q2329" s="1"/>
      <c r="R2329" s="1"/>
      <c r="S2329" s="1"/>
    </row>
    <row r="2330" spans="1:19" x14ac:dyDescent="0.2">
      <c r="A2330" s="1"/>
      <c r="B2330" s="115">
        <v>2</v>
      </c>
      <c r="C2330" s="33" t="s">
        <v>455</v>
      </c>
      <c r="D2330" s="115">
        <v>2</v>
      </c>
      <c r="E2330" s="115">
        <v>2011</v>
      </c>
      <c r="F2330" s="115">
        <v>1</v>
      </c>
      <c r="G2330" s="115">
        <v>0</v>
      </c>
      <c r="H2330" s="115">
        <v>0</v>
      </c>
      <c r="I2330" s="116">
        <v>15100</v>
      </c>
      <c r="J2330" s="117"/>
      <c r="K2330" s="1"/>
      <c r="L2330" s="1"/>
      <c r="M2330" s="1"/>
      <c r="N2330" s="1"/>
      <c r="O2330" s="1"/>
      <c r="P2330" s="1"/>
      <c r="Q2330" s="1"/>
      <c r="R2330" s="1"/>
      <c r="S2330" s="1"/>
    </row>
    <row r="2331" spans="1:19" x14ac:dyDescent="0.2">
      <c r="A2331" s="1"/>
      <c r="B2331" s="115">
        <v>2</v>
      </c>
      <c r="C2331" s="33" t="s">
        <v>455</v>
      </c>
      <c r="D2331" s="115">
        <v>2</v>
      </c>
      <c r="E2331" s="115">
        <v>2011</v>
      </c>
      <c r="F2331" s="115">
        <v>1</v>
      </c>
      <c r="G2331" s="115">
        <v>0</v>
      </c>
      <c r="H2331" s="115">
        <v>0</v>
      </c>
      <c r="I2331" s="116">
        <v>46005</v>
      </c>
      <c r="J2331" s="117"/>
      <c r="K2331" s="1"/>
      <c r="L2331" s="1"/>
      <c r="M2331" s="1"/>
      <c r="N2331" s="1"/>
      <c r="O2331" s="1"/>
      <c r="P2331" s="1"/>
      <c r="Q2331" s="1"/>
      <c r="R2331" s="1"/>
      <c r="S2331" s="1"/>
    </row>
    <row r="2332" spans="1:19" x14ac:dyDescent="0.2">
      <c r="A2332" s="1"/>
      <c r="B2332" s="115">
        <v>2</v>
      </c>
      <c r="C2332" s="33" t="s">
        <v>455</v>
      </c>
      <c r="D2332" s="115">
        <v>2</v>
      </c>
      <c r="E2332" s="115">
        <v>2011</v>
      </c>
      <c r="F2332" s="115">
        <v>1</v>
      </c>
      <c r="G2332" s="115">
        <v>0</v>
      </c>
      <c r="H2332" s="115">
        <v>0</v>
      </c>
      <c r="I2332" s="116">
        <v>15855</v>
      </c>
      <c r="J2332" s="117"/>
      <c r="K2332" s="1"/>
      <c r="L2332" s="1"/>
      <c r="M2332" s="1"/>
      <c r="N2332" s="1"/>
      <c r="O2332" s="1"/>
      <c r="P2332" s="1"/>
      <c r="Q2332" s="1"/>
      <c r="R2332" s="1"/>
      <c r="S2332" s="1"/>
    </row>
    <row r="2333" spans="1:19" x14ac:dyDescent="0.2">
      <c r="A2333" s="1"/>
      <c r="B2333" s="115">
        <v>2</v>
      </c>
      <c r="C2333" s="33" t="s">
        <v>455</v>
      </c>
      <c r="D2333" s="115">
        <v>2</v>
      </c>
      <c r="E2333" s="115">
        <v>2011</v>
      </c>
      <c r="F2333" s="115">
        <v>1</v>
      </c>
      <c r="G2333" s="115">
        <v>0</v>
      </c>
      <c r="H2333" s="115">
        <v>0</v>
      </c>
      <c r="I2333" s="116">
        <v>15955</v>
      </c>
      <c r="J2333" s="117"/>
      <c r="K2333" s="1"/>
      <c r="L2333" s="1"/>
      <c r="M2333" s="1"/>
      <c r="N2333" s="1"/>
      <c r="O2333" s="1"/>
      <c r="P2333" s="1"/>
      <c r="Q2333" s="1"/>
      <c r="R2333" s="1"/>
      <c r="S2333" s="1"/>
    </row>
    <row r="2334" spans="1:19" x14ac:dyDescent="0.2">
      <c r="A2334" s="1"/>
      <c r="B2334" s="115">
        <v>2</v>
      </c>
      <c r="C2334" s="33" t="s">
        <v>455</v>
      </c>
      <c r="D2334" s="115">
        <v>2</v>
      </c>
      <c r="E2334" s="115">
        <v>2011</v>
      </c>
      <c r="F2334" s="115">
        <v>1</v>
      </c>
      <c r="G2334" s="115">
        <v>0</v>
      </c>
      <c r="H2334" s="115">
        <v>0</v>
      </c>
      <c r="I2334" s="116">
        <v>16245</v>
      </c>
      <c r="J2334" s="117"/>
      <c r="K2334" s="1"/>
      <c r="L2334" s="1"/>
      <c r="M2334" s="1"/>
      <c r="N2334" s="1"/>
      <c r="O2334" s="1"/>
      <c r="P2334" s="1"/>
      <c r="Q2334" s="1"/>
      <c r="R2334" s="1"/>
      <c r="S2334" s="1"/>
    </row>
    <row r="2335" spans="1:19" x14ac:dyDescent="0.2">
      <c r="A2335" s="1"/>
      <c r="B2335" s="115">
        <v>2</v>
      </c>
      <c r="C2335" s="33" t="s">
        <v>455</v>
      </c>
      <c r="D2335" s="115">
        <v>2</v>
      </c>
      <c r="E2335" s="115">
        <v>2011</v>
      </c>
      <c r="F2335" s="115">
        <v>1</v>
      </c>
      <c r="G2335" s="115">
        <v>0</v>
      </c>
      <c r="H2335" s="115">
        <v>0</v>
      </c>
      <c r="I2335" s="116">
        <v>15162</v>
      </c>
      <c r="J2335" s="117"/>
      <c r="K2335" s="1"/>
      <c r="L2335" s="1"/>
      <c r="M2335" s="1"/>
      <c r="N2335" s="1"/>
      <c r="O2335" s="1"/>
      <c r="P2335" s="1"/>
      <c r="Q2335" s="1"/>
      <c r="R2335" s="1"/>
      <c r="S2335" s="1"/>
    </row>
    <row r="2336" spans="1:19" x14ac:dyDescent="0.2">
      <c r="A2336" s="1"/>
      <c r="B2336" s="115">
        <v>2</v>
      </c>
      <c r="C2336" s="33" t="s">
        <v>449</v>
      </c>
      <c r="D2336" s="115">
        <v>2</v>
      </c>
      <c r="E2336" s="115">
        <v>2011</v>
      </c>
      <c r="F2336" s="115">
        <v>1</v>
      </c>
      <c r="G2336" s="115">
        <v>0</v>
      </c>
      <c r="H2336" s="115">
        <v>0</v>
      </c>
      <c r="I2336" s="116">
        <v>44231</v>
      </c>
      <c r="J2336" s="117"/>
      <c r="K2336" s="1"/>
      <c r="L2336" s="1"/>
      <c r="M2336" s="1"/>
      <c r="N2336" s="1"/>
      <c r="O2336" s="1"/>
      <c r="P2336" s="1"/>
      <c r="Q2336" s="1"/>
      <c r="R2336" s="1"/>
      <c r="S2336" s="1"/>
    </row>
    <row r="2337" spans="1:19" x14ac:dyDescent="0.2">
      <c r="A2337" s="1"/>
      <c r="B2337" s="115">
        <v>2</v>
      </c>
      <c r="C2337" s="33" t="s">
        <v>449</v>
      </c>
      <c r="D2337" s="115">
        <v>2</v>
      </c>
      <c r="E2337" s="115">
        <v>2011</v>
      </c>
      <c r="F2337" s="115">
        <v>1</v>
      </c>
      <c r="G2337" s="115">
        <v>0</v>
      </c>
      <c r="H2337" s="115">
        <v>0</v>
      </c>
      <c r="I2337" s="116">
        <v>14642</v>
      </c>
      <c r="J2337" s="117"/>
      <c r="K2337" s="1"/>
      <c r="L2337" s="1"/>
      <c r="M2337" s="1"/>
      <c r="N2337" s="1"/>
      <c r="O2337" s="1"/>
      <c r="P2337" s="1"/>
      <c r="Q2337" s="1"/>
      <c r="R2337" s="1"/>
      <c r="S2337" s="1"/>
    </row>
    <row r="2338" spans="1:19" x14ac:dyDescent="0.2">
      <c r="A2338" s="1"/>
      <c r="B2338" s="115">
        <v>2</v>
      </c>
      <c r="C2338" s="33" t="s">
        <v>449</v>
      </c>
      <c r="D2338" s="115">
        <v>2</v>
      </c>
      <c r="E2338" s="115">
        <v>2011</v>
      </c>
      <c r="F2338" s="115">
        <v>1</v>
      </c>
      <c r="G2338" s="115">
        <v>0</v>
      </c>
      <c r="H2338" s="115">
        <v>0</v>
      </c>
      <c r="I2338" s="116">
        <v>16825</v>
      </c>
      <c r="J2338" s="117"/>
      <c r="K2338" s="1"/>
      <c r="L2338" s="1"/>
      <c r="M2338" s="1"/>
      <c r="N2338" s="1"/>
      <c r="O2338" s="1"/>
      <c r="P2338" s="1"/>
      <c r="Q2338" s="1"/>
      <c r="R2338" s="1"/>
      <c r="S2338" s="1"/>
    </row>
    <row r="2339" spans="1:19" x14ac:dyDescent="0.2">
      <c r="A2339" s="1"/>
      <c r="B2339" s="115">
        <v>3</v>
      </c>
      <c r="C2339" s="33" t="s">
        <v>457</v>
      </c>
      <c r="D2339" s="115">
        <v>3</v>
      </c>
      <c r="E2339" s="115">
        <v>2011</v>
      </c>
      <c r="F2339" s="115">
        <v>1</v>
      </c>
      <c r="G2339" s="115">
        <v>0</v>
      </c>
      <c r="H2339" s="115">
        <v>0</v>
      </c>
      <c r="I2339" s="116">
        <v>515982</v>
      </c>
      <c r="J2339" s="117"/>
      <c r="K2339" s="1"/>
      <c r="L2339" s="1"/>
      <c r="M2339" s="1"/>
      <c r="N2339" s="1"/>
      <c r="O2339" s="1"/>
      <c r="P2339" s="1"/>
      <c r="Q2339" s="1"/>
      <c r="R2339" s="1"/>
      <c r="S2339" s="1"/>
    </row>
    <row r="2340" spans="1:19" x14ac:dyDescent="0.2">
      <c r="A2340" s="1"/>
      <c r="B2340" s="115">
        <v>5</v>
      </c>
      <c r="C2340" s="33" t="s">
        <v>457</v>
      </c>
      <c r="D2340" s="115">
        <v>3</v>
      </c>
      <c r="E2340" s="115">
        <v>2011</v>
      </c>
      <c r="F2340" s="115">
        <v>1</v>
      </c>
      <c r="G2340" s="115">
        <v>0</v>
      </c>
      <c r="H2340" s="115">
        <v>0</v>
      </c>
      <c r="I2340" s="116">
        <v>325866</v>
      </c>
      <c r="J2340" s="117"/>
      <c r="K2340" s="1"/>
      <c r="L2340" s="1"/>
      <c r="M2340" s="1"/>
      <c r="N2340" s="1"/>
      <c r="O2340" s="1"/>
      <c r="P2340" s="1"/>
      <c r="Q2340" s="1"/>
      <c r="R2340" s="1"/>
      <c r="S2340" s="1"/>
    </row>
    <row r="2341" spans="1:19" x14ac:dyDescent="0.2">
      <c r="A2341" s="1"/>
      <c r="B2341" s="115">
        <v>6</v>
      </c>
      <c r="C2341" s="33" t="s">
        <v>449</v>
      </c>
      <c r="D2341" s="115">
        <v>2</v>
      </c>
      <c r="E2341" s="115">
        <v>2011</v>
      </c>
      <c r="F2341" s="115">
        <v>1</v>
      </c>
      <c r="G2341" s="115">
        <v>0</v>
      </c>
      <c r="H2341" s="115">
        <v>0</v>
      </c>
      <c r="I2341" s="116">
        <v>301172</v>
      </c>
      <c r="J2341" s="117"/>
      <c r="K2341" s="1"/>
      <c r="L2341" s="1"/>
      <c r="M2341" s="1"/>
      <c r="N2341" s="1"/>
      <c r="O2341" s="1"/>
      <c r="P2341" s="1"/>
      <c r="Q2341" s="1"/>
      <c r="R2341" s="1"/>
      <c r="S2341" s="1"/>
    </row>
    <row r="2342" spans="1:19" x14ac:dyDescent="0.2">
      <c r="A2342" s="1"/>
      <c r="B2342" s="115">
        <v>3</v>
      </c>
      <c r="C2342" s="33" t="s">
        <v>449</v>
      </c>
      <c r="D2342" s="115">
        <v>2</v>
      </c>
      <c r="E2342" s="115">
        <v>2011</v>
      </c>
      <c r="F2342" s="115">
        <v>1</v>
      </c>
      <c r="G2342" s="115">
        <v>0</v>
      </c>
      <c r="H2342" s="115">
        <v>0</v>
      </c>
      <c r="I2342" s="116">
        <v>86542</v>
      </c>
      <c r="J2342" s="117"/>
      <c r="K2342" s="1"/>
      <c r="L2342" s="1"/>
      <c r="M2342" s="1"/>
      <c r="N2342" s="1"/>
      <c r="O2342" s="1"/>
      <c r="P2342" s="1"/>
      <c r="Q2342" s="1"/>
      <c r="R2342" s="1"/>
      <c r="S2342" s="1"/>
    </row>
    <row r="2343" spans="1:19" x14ac:dyDescent="0.2">
      <c r="A2343" s="1"/>
      <c r="B2343" s="115">
        <v>3</v>
      </c>
      <c r="C2343" s="33" t="s">
        <v>449</v>
      </c>
      <c r="D2343" s="115">
        <v>2</v>
      </c>
      <c r="E2343" s="115">
        <v>2011</v>
      </c>
      <c r="F2343" s="115">
        <v>1</v>
      </c>
      <c r="G2343" s="115">
        <v>0</v>
      </c>
      <c r="H2343" s="115">
        <v>0</v>
      </c>
      <c r="I2343" s="116">
        <v>94208</v>
      </c>
      <c r="J2343" s="117"/>
      <c r="K2343" s="1"/>
      <c r="L2343" s="1"/>
      <c r="M2343" s="1"/>
      <c r="N2343" s="1"/>
      <c r="O2343" s="1"/>
      <c r="P2343" s="1"/>
      <c r="Q2343" s="1"/>
      <c r="R2343" s="1"/>
      <c r="S2343" s="1"/>
    </row>
    <row r="2344" spans="1:19" x14ac:dyDescent="0.2">
      <c r="A2344" s="1"/>
      <c r="B2344" s="115">
        <v>3</v>
      </c>
      <c r="C2344" s="33" t="s">
        <v>449</v>
      </c>
      <c r="D2344" s="115">
        <v>2</v>
      </c>
      <c r="E2344" s="115">
        <v>2011</v>
      </c>
      <c r="F2344" s="115">
        <v>1</v>
      </c>
      <c r="G2344" s="115">
        <v>0</v>
      </c>
      <c r="H2344" s="115">
        <v>0</v>
      </c>
      <c r="I2344" s="116">
        <v>148057</v>
      </c>
      <c r="J2344" s="117"/>
      <c r="K2344" s="1"/>
      <c r="L2344" s="1"/>
      <c r="M2344" s="1"/>
      <c r="N2344" s="1"/>
      <c r="O2344" s="1"/>
      <c r="P2344" s="1"/>
      <c r="Q2344" s="1"/>
      <c r="R2344" s="1"/>
      <c r="S2344" s="1"/>
    </row>
    <row r="2345" spans="1:19" x14ac:dyDescent="0.2">
      <c r="A2345" s="1"/>
      <c r="B2345" s="115">
        <v>3</v>
      </c>
      <c r="C2345" s="33" t="s">
        <v>449</v>
      </c>
      <c r="D2345" s="115">
        <v>3</v>
      </c>
      <c r="E2345" s="115">
        <v>2011</v>
      </c>
      <c r="F2345" s="115">
        <v>1</v>
      </c>
      <c r="G2345" s="115">
        <v>0</v>
      </c>
      <c r="H2345" s="115">
        <v>0</v>
      </c>
      <c r="I2345" s="116">
        <v>189767</v>
      </c>
      <c r="J2345" s="117"/>
      <c r="K2345" s="1"/>
      <c r="L2345" s="1"/>
      <c r="M2345" s="1"/>
      <c r="N2345" s="1"/>
      <c r="O2345" s="1"/>
      <c r="P2345" s="1"/>
      <c r="Q2345" s="1"/>
      <c r="R2345" s="1"/>
      <c r="S2345" s="1"/>
    </row>
    <row r="2346" spans="1:19" x14ac:dyDescent="0.2">
      <c r="A2346" s="1"/>
      <c r="B2346" s="115">
        <v>3</v>
      </c>
      <c r="C2346" s="33" t="s">
        <v>449</v>
      </c>
      <c r="D2346" s="115">
        <v>3</v>
      </c>
      <c r="E2346" s="115">
        <v>2011</v>
      </c>
      <c r="F2346" s="115">
        <v>1</v>
      </c>
      <c r="G2346" s="115">
        <v>0</v>
      </c>
      <c r="H2346" s="115">
        <v>0</v>
      </c>
      <c r="I2346" s="116">
        <v>343259</v>
      </c>
      <c r="J2346" s="117"/>
      <c r="K2346" s="1"/>
      <c r="L2346" s="1"/>
      <c r="M2346" s="1"/>
      <c r="N2346" s="1"/>
      <c r="O2346" s="1"/>
      <c r="P2346" s="1"/>
      <c r="Q2346" s="1"/>
      <c r="R2346" s="1"/>
      <c r="S2346" s="1"/>
    </row>
    <row r="2347" spans="1:19" x14ac:dyDescent="0.2">
      <c r="A2347" s="1"/>
      <c r="B2347" s="115">
        <v>5</v>
      </c>
      <c r="C2347" s="33" t="s">
        <v>449</v>
      </c>
      <c r="D2347" s="115">
        <v>3</v>
      </c>
      <c r="E2347" s="115">
        <v>2011</v>
      </c>
      <c r="F2347" s="115">
        <v>1</v>
      </c>
      <c r="G2347" s="115">
        <v>0</v>
      </c>
      <c r="H2347" s="115">
        <v>0</v>
      </c>
      <c r="I2347" s="116">
        <v>192715</v>
      </c>
      <c r="J2347" s="117"/>
      <c r="K2347" s="1"/>
      <c r="L2347" s="1"/>
      <c r="M2347" s="1"/>
      <c r="N2347" s="1"/>
      <c r="O2347" s="1"/>
      <c r="P2347" s="1"/>
      <c r="Q2347" s="1"/>
      <c r="R2347" s="1"/>
      <c r="S2347" s="1"/>
    </row>
    <row r="2348" spans="1:19" x14ac:dyDescent="0.2">
      <c r="A2348" s="1"/>
      <c r="B2348" s="115">
        <v>2</v>
      </c>
      <c r="C2348" s="33" t="s">
        <v>449</v>
      </c>
      <c r="D2348" s="115">
        <v>3</v>
      </c>
      <c r="E2348" s="115">
        <v>2011</v>
      </c>
      <c r="F2348" s="115">
        <v>1</v>
      </c>
      <c r="G2348" s="115">
        <v>0</v>
      </c>
      <c r="H2348" s="115">
        <v>0</v>
      </c>
      <c r="I2348" s="116">
        <v>15685</v>
      </c>
      <c r="J2348" s="117"/>
      <c r="K2348" s="1"/>
      <c r="L2348" s="1"/>
      <c r="M2348" s="1"/>
      <c r="N2348" s="1"/>
      <c r="O2348" s="1"/>
      <c r="P2348" s="1"/>
      <c r="Q2348" s="1"/>
      <c r="R2348" s="1"/>
      <c r="S2348" s="1"/>
    </row>
    <row r="2349" spans="1:19" x14ac:dyDescent="0.2">
      <c r="A2349" s="1"/>
      <c r="B2349" s="115">
        <v>3</v>
      </c>
      <c r="C2349" s="33" t="s">
        <v>449</v>
      </c>
      <c r="D2349" s="115">
        <v>2</v>
      </c>
      <c r="E2349" s="115">
        <v>2011</v>
      </c>
      <c r="F2349" s="115">
        <v>1</v>
      </c>
      <c r="G2349" s="115">
        <v>0</v>
      </c>
      <c r="H2349" s="115">
        <v>0</v>
      </c>
      <c r="I2349" s="116">
        <v>67827</v>
      </c>
      <c r="J2349" s="117"/>
      <c r="K2349" s="1"/>
      <c r="L2349" s="1"/>
      <c r="M2349" s="1"/>
      <c r="N2349" s="1"/>
      <c r="O2349" s="1"/>
      <c r="P2349" s="1"/>
      <c r="Q2349" s="1"/>
      <c r="R2349" s="1"/>
      <c r="S2349" s="1"/>
    </row>
    <row r="2350" spans="1:19" x14ac:dyDescent="0.2">
      <c r="A2350" s="1"/>
      <c r="B2350" s="115">
        <v>5</v>
      </c>
      <c r="C2350" s="33" t="s">
        <v>449</v>
      </c>
      <c r="D2350" s="115">
        <v>2</v>
      </c>
      <c r="E2350" s="115">
        <v>2011</v>
      </c>
      <c r="F2350" s="115">
        <v>1</v>
      </c>
      <c r="G2350" s="115">
        <v>0</v>
      </c>
      <c r="H2350" s="115">
        <v>0</v>
      </c>
      <c r="I2350" s="116">
        <v>64435</v>
      </c>
      <c r="J2350" s="117"/>
      <c r="K2350" s="1"/>
      <c r="L2350" s="1"/>
      <c r="M2350" s="1"/>
      <c r="N2350" s="1"/>
      <c r="O2350" s="1"/>
      <c r="P2350" s="1"/>
      <c r="Q2350" s="1"/>
      <c r="R2350" s="1"/>
      <c r="S2350" s="1"/>
    </row>
    <row r="2351" spans="1:19" x14ac:dyDescent="0.2">
      <c r="A2351" s="1"/>
      <c r="B2351" s="115">
        <v>4</v>
      </c>
      <c r="C2351" s="33" t="s">
        <v>449</v>
      </c>
      <c r="D2351" s="115">
        <v>2</v>
      </c>
      <c r="E2351" s="115">
        <v>2011</v>
      </c>
      <c r="F2351" s="115">
        <v>1</v>
      </c>
      <c r="G2351" s="115">
        <v>0</v>
      </c>
      <c r="H2351" s="115">
        <v>0</v>
      </c>
      <c r="I2351" s="116">
        <v>43537</v>
      </c>
      <c r="J2351" s="117"/>
      <c r="K2351" s="1"/>
      <c r="L2351" s="1"/>
      <c r="M2351" s="1"/>
      <c r="N2351" s="1"/>
      <c r="O2351" s="1"/>
      <c r="P2351" s="1"/>
      <c r="Q2351" s="1"/>
      <c r="R2351" s="1"/>
      <c r="S2351" s="1"/>
    </row>
    <row r="2352" spans="1:19" x14ac:dyDescent="0.2">
      <c r="A2352" s="1"/>
      <c r="B2352" s="115">
        <v>3</v>
      </c>
      <c r="C2352" s="33" t="s">
        <v>449</v>
      </c>
      <c r="D2352" s="115">
        <v>3</v>
      </c>
      <c r="E2352" s="115">
        <v>2011</v>
      </c>
      <c r="F2352" s="115">
        <v>1</v>
      </c>
      <c r="G2352" s="115">
        <v>0</v>
      </c>
      <c r="H2352" s="115">
        <v>0</v>
      </c>
      <c r="I2352" s="116">
        <v>90470</v>
      </c>
      <c r="J2352" s="117"/>
      <c r="K2352" s="1"/>
      <c r="L2352" s="1"/>
      <c r="M2352" s="1"/>
      <c r="N2352" s="1"/>
      <c r="O2352" s="1"/>
      <c r="P2352" s="1"/>
      <c r="Q2352" s="1"/>
      <c r="R2352" s="1"/>
      <c r="S2352" s="1"/>
    </row>
    <row r="2353" spans="1:19" x14ac:dyDescent="0.2">
      <c r="A2353" s="1"/>
      <c r="B2353" s="115">
        <v>3</v>
      </c>
      <c r="C2353" s="33" t="s">
        <v>449</v>
      </c>
      <c r="D2353" s="115">
        <v>3</v>
      </c>
      <c r="E2353" s="115">
        <v>2011</v>
      </c>
      <c r="F2353" s="115">
        <v>1</v>
      </c>
      <c r="G2353" s="115">
        <v>0</v>
      </c>
      <c r="H2353" s="115">
        <v>0</v>
      </c>
      <c r="I2353" s="116">
        <v>90860</v>
      </c>
      <c r="J2353" s="117"/>
      <c r="K2353" s="1"/>
      <c r="L2353" s="1"/>
      <c r="M2353" s="1"/>
      <c r="N2353" s="1"/>
      <c r="O2353" s="1"/>
      <c r="P2353" s="1"/>
      <c r="Q2353" s="1"/>
      <c r="R2353" s="1"/>
      <c r="S2353" s="1"/>
    </row>
    <row r="2354" spans="1:19" x14ac:dyDescent="0.2">
      <c r="A2354" s="1"/>
      <c r="B2354" s="115">
        <v>5</v>
      </c>
      <c r="C2354" s="33" t="s">
        <v>449</v>
      </c>
      <c r="D2354" s="115">
        <v>3</v>
      </c>
      <c r="E2354" s="115">
        <v>2011</v>
      </c>
      <c r="F2354" s="115">
        <v>1</v>
      </c>
      <c r="G2354" s="115">
        <v>0</v>
      </c>
      <c r="H2354" s="115">
        <v>0</v>
      </c>
      <c r="I2354" s="116">
        <v>59387</v>
      </c>
      <c r="J2354" s="117"/>
      <c r="K2354" s="1"/>
      <c r="L2354" s="1"/>
      <c r="M2354" s="1"/>
      <c r="N2354" s="1"/>
      <c r="O2354" s="1"/>
      <c r="P2354" s="1"/>
      <c r="Q2354" s="1"/>
      <c r="R2354" s="1"/>
      <c r="S2354" s="1"/>
    </row>
    <row r="2355" spans="1:19" x14ac:dyDescent="0.2">
      <c r="A2355" s="1"/>
      <c r="B2355" s="115">
        <v>2</v>
      </c>
      <c r="C2355" s="33" t="s">
        <v>455</v>
      </c>
      <c r="D2355" s="115">
        <v>3</v>
      </c>
      <c r="E2355" s="115">
        <v>2011</v>
      </c>
      <c r="F2355" s="115">
        <v>1</v>
      </c>
      <c r="G2355" s="115">
        <v>0</v>
      </c>
      <c r="H2355" s="115">
        <v>0</v>
      </c>
      <c r="I2355" s="116">
        <v>8428</v>
      </c>
      <c r="J2355" s="117"/>
      <c r="K2355" s="1"/>
      <c r="L2355" s="1"/>
      <c r="M2355" s="1"/>
      <c r="N2355" s="1"/>
      <c r="O2355" s="1"/>
      <c r="P2355" s="1"/>
      <c r="Q2355" s="1"/>
      <c r="R2355" s="1"/>
      <c r="S2355" s="1"/>
    </row>
    <row r="2356" spans="1:19" x14ac:dyDescent="0.2">
      <c r="A2356" s="1"/>
      <c r="B2356" s="115">
        <v>2</v>
      </c>
      <c r="C2356" s="33" t="s">
        <v>449</v>
      </c>
      <c r="D2356" s="115">
        <v>3</v>
      </c>
      <c r="E2356" s="115">
        <v>2011</v>
      </c>
      <c r="F2356" s="115">
        <v>1</v>
      </c>
      <c r="G2356" s="115">
        <v>0</v>
      </c>
      <c r="H2356" s="115">
        <v>0</v>
      </c>
      <c r="I2356" s="116">
        <v>93476</v>
      </c>
      <c r="J2356" s="117"/>
      <c r="K2356" s="1"/>
      <c r="L2356" s="1"/>
      <c r="M2356" s="1"/>
      <c r="N2356" s="1"/>
      <c r="O2356" s="1"/>
      <c r="P2356" s="1"/>
      <c r="Q2356" s="1"/>
      <c r="R2356" s="1"/>
      <c r="S2356" s="1"/>
    </row>
    <row r="2357" spans="1:19" x14ac:dyDescent="0.2">
      <c r="A2357" s="1"/>
      <c r="B2357" s="115">
        <v>6</v>
      </c>
      <c r="C2357" s="33" t="s">
        <v>449</v>
      </c>
      <c r="D2357" s="115">
        <v>2</v>
      </c>
      <c r="E2357" s="115">
        <v>2011</v>
      </c>
      <c r="F2357" s="115">
        <v>1</v>
      </c>
      <c r="G2357" s="115">
        <v>0</v>
      </c>
      <c r="H2357" s="115">
        <v>0</v>
      </c>
      <c r="I2357" s="116">
        <v>30879</v>
      </c>
      <c r="J2357" s="117"/>
      <c r="K2357" s="1"/>
      <c r="L2357" s="1"/>
      <c r="M2357" s="1"/>
      <c r="N2357" s="1"/>
      <c r="O2357" s="1"/>
      <c r="P2357" s="1"/>
      <c r="Q2357" s="1"/>
      <c r="R2357" s="1"/>
      <c r="S2357" s="1"/>
    </row>
    <row r="2358" spans="1:19" x14ac:dyDescent="0.2">
      <c r="A2358" s="1"/>
      <c r="B2358" s="115">
        <v>5</v>
      </c>
      <c r="C2358" s="33" t="s">
        <v>449</v>
      </c>
      <c r="D2358" s="115">
        <v>2</v>
      </c>
      <c r="E2358" s="115">
        <v>2011</v>
      </c>
      <c r="F2358" s="115">
        <v>1</v>
      </c>
      <c r="G2358" s="115">
        <v>0</v>
      </c>
      <c r="H2358" s="115">
        <v>0</v>
      </c>
      <c r="I2358" s="116">
        <v>30743</v>
      </c>
      <c r="J2358" s="117"/>
      <c r="K2358" s="1"/>
      <c r="L2358" s="1"/>
      <c r="M2358" s="1"/>
      <c r="N2358" s="1"/>
      <c r="O2358" s="1"/>
      <c r="P2358" s="1"/>
      <c r="Q2358" s="1"/>
      <c r="R2358" s="1"/>
      <c r="S2358" s="1"/>
    </row>
    <row r="2359" spans="1:19" x14ac:dyDescent="0.2">
      <c r="A2359" s="1"/>
      <c r="B2359" s="115">
        <v>3</v>
      </c>
      <c r="C2359" s="33" t="s">
        <v>449</v>
      </c>
      <c r="D2359" s="115">
        <v>2</v>
      </c>
      <c r="E2359" s="115">
        <v>2011</v>
      </c>
      <c r="F2359" s="115">
        <v>1</v>
      </c>
      <c r="G2359" s="115">
        <v>0</v>
      </c>
      <c r="H2359" s="115">
        <v>0</v>
      </c>
      <c r="I2359" s="116">
        <v>43508</v>
      </c>
      <c r="J2359" s="117"/>
      <c r="K2359" s="1"/>
      <c r="L2359" s="1"/>
      <c r="M2359" s="1"/>
      <c r="N2359" s="1"/>
      <c r="O2359" s="1"/>
      <c r="P2359" s="1"/>
      <c r="Q2359" s="1"/>
      <c r="R2359" s="1"/>
      <c r="S2359" s="1"/>
    </row>
    <row r="2360" spans="1:19" x14ac:dyDescent="0.2">
      <c r="A2360" s="1"/>
      <c r="B2360" s="115">
        <v>2</v>
      </c>
      <c r="C2360" s="33" t="s">
        <v>449</v>
      </c>
      <c r="D2360" s="115">
        <v>3</v>
      </c>
      <c r="E2360" s="115">
        <v>2011</v>
      </c>
      <c r="F2360" s="115">
        <v>1</v>
      </c>
      <c r="G2360" s="115">
        <v>0</v>
      </c>
      <c r="H2360" s="115">
        <v>0</v>
      </c>
      <c r="I2360" s="116">
        <v>43014</v>
      </c>
      <c r="J2360" s="117"/>
      <c r="K2360" s="1"/>
      <c r="L2360" s="1"/>
      <c r="M2360" s="1"/>
      <c r="N2360" s="1"/>
      <c r="O2360" s="1"/>
      <c r="P2360" s="1"/>
      <c r="Q2360" s="1"/>
      <c r="R2360" s="1"/>
      <c r="S2360" s="1"/>
    </row>
    <row r="2361" spans="1:19" x14ac:dyDescent="0.2">
      <c r="A2361" s="1"/>
      <c r="B2361" s="115">
        <v>5</v>
      </c>
      <c r="C2361" s="33" t="s">
        <v>449</v>
      </c>
      <c r="D2361" s="115">
        <v>2</v>
      </c>
      <c r="E2361" s="115">
        <v>2011</v>
      </c>
      <c r="F2361" s="115">
        <v>1</v>
      </c>
      <c r="G2361" s="115">
        <v>0</v>
      </c>
      <c r="H2361" s="115">
        <v>0</v>
      </c>
      <c r="I2361" s="116">
        <v>64764</v>
      </c>
      <c r="J2361" s="117"/>
      <c r="K2361" s="1"/>
      <c r="L2361" s="1"/>
      <c r="M2361" s="1"/>
      <c r="N2361" s="1"/>
      <c r="O2361" s="1"/>
      <c r="P2361" s="1"/>
      <c r="Q2361" s="1"/>
      <c r="R2361" s="1"/>
      <c r="S2361" s="1"/>
    </row>
    <row r="2362" spans="1:19" x14ac:dyDescent="0.2">
      <c r="A2362" s="1"/>
      <c r="B2362" s="115">
        <v>2</v>
      </c>
      <c r="C2362" s="33" t="s">
        <v>490</v>
      </c>
      <c r="D2362" s="115">
        <v>3</v>
      </c>
      <c r="E2362" s="115">
        <v>2011</v>
      </c>
      <c r="F2362" s="115">
        <v>1</v>
      </c>
      <c r="G2362" s="115">
        <v>24</v>
      </c>
      <c r="H2362" s="115">
        <v>0</v>
      </c>
      <c r="I2362" s="116">
        <v>0</v>
      </c>
      <c r="J2362" s="117"/>
      <c r="K2362" s="1"/>
      <c r="L2362" s="1"/>
      <c r="M2362" s="1"/>
      <c r="N2362" s="1"/>
      <c r="O2362" s="1"/>
      <c r="P2362" s="1"/>
      <c r="Q2362" s="1"/>
      <c r="R2362" s="1"/>
      <c r="S2362" s="1"/>
    </row>
    <row r="2363" spans="1:19" x14ac:dyDescent="0.2">
      <c r="A2363" s="1"/>
      <c r="B2363" s="115">
        <v>3</v>
      </c>
      <c r="C2363" s="33" t="s">
        <v>449</v>
      </c>
      <c r="D2363" s="115">
        <v>2</v>
      </c>
      <c r="E2363" s="115">
        <v>2011</v>
      </c>
      <c r="F2363" s="115">
        <v>1</v>
      </c>
      <c r="G2363" s="115">
        <v>0</v>
      </c>
      <c r="H2363" s="115">
        <v>0</v>
      </c>
      <c r="I2363" s="116">
        <v>29766</v>
      </c>
      <c r="J2363" s="117"/>
      <c r="K2363" s="1"/>
      <c r="L2363" s="1"/>
      <c r="M2363" s="1"/>
      <c r="N2363" s="1"/>
      <c r="O2363" s="1"/>
      <c r="P2363" s="1"/>
      <c r="Q2363" s="1"/>
      <c r="R2363" s="1"/>
      <c r="S2363" s="1"/>
    </row>
    <row r="2364" spans="1:19" x14ac:dyDescent="0.2">
      <c r="A2364" s="1"/>
      <c r="B2364" s="115">
        <v>3</v>
      </c>
      <c r="C2364" s="33" t="s">
        <v>449</v>
      </c>
      <c r="D2364" s="115">
        <v>2</v>
      </c>
      <c r="E2364" s="115">
        <v>2011</v>
      </c>
      <c r="F2364" s="115">
        <v>1</v>
      </c>
      <c r="G2364" s="115">
        <v>0</v>
      </c>
      <c r="H2364" s="115">
        <v>0</v>
      </c>
      <c r="I2364" s="116">
        <v>34148</v>
      </c>
      <c r="J2364" s="117"/>
      <c r="K2364" s="1"/>
      <c r="L2364" s="1"/>
      <c r="M2364" s="1"/>
      <c r="N2364" s="1"/>
      <c r="O2364" s="1"/>
      <c r="P2364" s="1"/>
      <c r="Q2364" s="1"/>
      <c r="R2364" s="1"/>
      <c r="S2364" s="1"/>
    </row>
    <row r="2365" spans="1:19" x14ac:dyDescent="0.2">
      <c r="A2365" s="1"/>
      <c r="B2365" s="115">
        <v>4</v>
      </c>
      <c r="C2365" s="33" t="s">
        <v>449</v>
      </c>
      <c r="D2365" s="115">
        <v>2</v>
      </c>
      <c r="E2365" s="115">
        <v>2011</v>
      </c>
      <c r="F2365" s="115">
        <v>1</v>
      </c>
      <c r="G2365" s="115">
        <v>0</v>
      </c>
      <c r="H2365" s="115">
        <v>0</v>
      </c>
      <c r="I2365" s="116">
        <v>49800</v>
      </c>
      <c r="J2365" s="117"/>
      <c r="K2365" s="1"/>
      <c r="L2365" s="1"/>
      <c r="M2365" s="1"/>
      <c r="N2365" s="1"/>
      <c r="O2365" s="1"/>
      <c r="P2365" s="1"/>
      <c r="Q2365" s="1"/>
      <c r="R2365" s="1"/>
      <c r="S2365" s="1"/>
    </row>
    <row r="2366" spans="1:19" x14ac:dyDescent="0.2">
      <c r="A2366" s="1"/>
      <c r="B2366" s="115">
        <v>4</v>
      </c>
      <c r="C2366" s="33" t="s">
        <v>449</v>
      </c>
      <c r="D2366" s="115">
        <v>2</v>
      </c>
      <c r="E2366" s="115">
        <v>2011</v>
      </c>
      <c r="F2366" s="115">
        <v>1</v>
      </c>
      <c r="G2366" s="115">
        <v>0</v>
      </c>
      <c r="H2366" s="115">
        <v>0</v>
      </c>
      <c r="I2366" s="116">
        <v>16004</v>
      </c>
      <c r="J2366" s="117"/>
      <c r="K2366" s="1"/>
      <c r="L2366" s="1"/>
      <c r="M2366" s="1"/>
      <c r="N2366" s="1"/>
      <c r="O2366" s="1"/>
      <c r="P2366" s="1"/>
      <c r="Q2366" s="1"/>
      <c r="R2366" s="1"/>
      <c r="S2366" s="1"/>
    </row>
    <row r="2367" spans="1:19" x14ac:dyDescent="0.2">
      <c r="A2367" s="1"/>
      <c r="B2367" s="115">
        <v>4</v>
      </c>
      <c r="C2367" s="33" t="s">
        <v>449</v>
      </c>
      <c r="D2367" s="115">
        <v>2</v>
      </c>
      <c r="E2367" s="115">
        <v>2011</v>
      </c>
      <c r="F2367" s="115">
        <v>1</v>
      </c>
      <c r="G2367" s="115">
        <v>0</v>
      </c>
      <c r="H2367" s="115">
        <v>0</v>
      </c>
      <c r="I2367" s="116">
        <v>66952</v>
      </c>
      <c r="J2367" s="117"/>
      <c r="K2367" s="1"/>
      <c r="L2367" s="1"/>
      <c r="M2367" s="1"/>
      <c r="N2367" s="1"/>
      <c r="O2367" s="1"/>
      <c r="P2367" s="1"/>
      <c r="Q2367" s="1"/>
      <c r="R2367" s="1"/>
      <c r="S2367" s="1"/>
    </row>
    <row r="2368" spans="1:19" x14ac:dyDescent="0.2">
      <c r="A2368" s="1"/>
      <c r="B2368" s="115">
        <v>3</v>
      </c>
      <c r="C2368" s="33" t="s">
        <v>449</v>
      </c>
      <c r="D2368" s="115">
        <v>2</v>
      </c>
      <c r="E2368" s="115">
        <v>2011</v>
      </c>
      <c r="F2368" s="115">
        <v>1</v>
      </c>
      <c r="G2368" s="115">
        <v>0</v>
      </c>
      <c r="H2368" s="115">
        <v>0</v>
      </c>
      <c r="I2368" s="116">
        <v>34500</v>
      </c>
      <c r="J2368" s="117"/>
      <c r="K2368" s="1"/>
      <c r="L2368" s="1"/>
      <c r="M2368" s="1"/>
      <c r="N2368" s="1"/>
      <c r="O2368" s="1"/>
      <c r="P2368" s="1"/>
      <c r="Q2368" s="1"/>
      <c r="R2368" s="1"/>
      <c r="S2368" s="1"/>
    </row>
    <row r="2369" spans="1:19" x14ac:dyDescent="0.2">
      <c r="A2369" s="1"/>
      <c r="B2369" s="115">
        <v>2</v>
      </c>
      <c r="C2369" s="33" t="s">
        <v>455</v>
      </c>
      <c r="D2369" s="115">
        <v>3</v>
      </c>
      <c r="E2369" s="115">
        <v>2011</v>
      </c>
      <c r="F2369" s="115">
        <v>1</v>
      </c>
      <c r="G2369" s="115">
        <v>0</v>
      </c>
      <c r="H2369" s="115">
        <v>0</v>
      </c>
      <c r="I2369" s="116">
        <v>7968</v>
      </c>
      <c r="J2369" s="117"/>
      <c r="K2369" s="1"/>
      <c r="L2369" s="1"/>
      <c r="M2369" s="1"/>
      <c r="N2369" s="1"/>
      <c r="O2369" s="1"/>
      <c r="P2369" s="1"/>
      <c r="Q2369" s="1"/>
      <c r="R2369" s="1"/>
      <c r="S2369" s="1"/>
    </row>
    <row r="2370" spans="1:19" x14ac:dyDescent="0.2">
      <c r="A2370" s="1"/>
      <c r="B2370" s="115">
        <v>4</v>
      </c>
      <c r="C2370" s="33" t="s">
        <v>449</v>
      </c>
      <c r="D2370" s="115">
        <v>2</v>
      </c>
      <c r="E2370" s="115">
        <v>2011</v>
      </c>
      <c r="F2370" s="115">
        <v>1</v>
      </c>
      <c r="G2370" s="115">
        <v>0</v>
      </c>
      <c r="H2370" s="115">
        <v>0</v>
      </c>
      <c r="I2370" s="116">
        <v>129859</v>
      </c>
      <c r="J2370" s="117"/>
      <c r="K2370" s="1"/>
      <c r="L2370" s="1"/>
      <c r="M2370" s="1"/>
      <c r="N2370" s="1"/>
      <c r="O2370" s="1"/>
      <c r="P2370" s="1"/>
      <c r="Q2370" s="1"/>
      <c r="R2370" s="1"/>
      <c r="S2370" s="1"/>
    </row>
    <row r="2371" spans="1:19" x14ac:dyDescent="0.2">
      <c r="A2371" s="1"/>
      <c r="B2371" s="115">
        <v>4</v>
      </c>
      <c r="C2371" s="33" t="s">
        <v>449</v>
      </c>
      <c r="D2371" s="115">
        <v>3</v>
      </c>
      <c r="E2371" s="115">
        <v>2011</v>
      </c>
      <c r="F2371" s="115">
        <v>1</v>
      </c>
      <c r="G2371" s="115">
        <v>0</v>
      </c>
      <c r="H2371" s="115">
        <v>0</v>
      </c>
      <c r="I2371" s="116">
        <v>29481</v>
      </c>
      <c r="J2371" s="117"/>
      <c r="K2371" s="1"/>
      <c r="L2371" s="1"/>
      <c r="M2371" s="1"/>
      <c r="N2371" s="1"/>
      <c r="O2371" s="1"/>
      <c r="P2371" s="1"/>
      <c r="Q2371" s="1"/>
      <c r="R2371" s="1"/>
      <c r="S2371" s="1"/>
    </row>
    <row r="2372" spans="1:19" x14ac:dyDescent="0.2">
      <c r="A2372" s="1"/>
      <c r="B2372" s="115">
        <v>6</v>
      </c>
      <c r="C2372" s="33" t="s">
        <v>449</v>
      </c>
      <c r="D2372" s="115">
        <v>3</v>
      </c>
      <c r="E2372" s="115">
        <v>2011</v>
      </c>
      <c r="F2372" s="115">
        <v>1</v>
      </c>
      <c r="G2372" s="115">
        <v>0</v>
      </c>
      <c r="H2372" s="115">
        <v>0</v>
      </c>
      <c r="I2372" s="116">
        <v>205156</v>
      </c>
      <c r="J2372" s="117"/>
      <c r="K2372" s="1"/>
      <c r="L2372" s="1"/>
      <c r="M2372" s="1"/>
      <c r="N2372" s="1"/>
      <c r="O2372" s="1"/>
      <c r="P2372" s="1"/>
      <c r="Q2372" s="1"/>
      <c r="R2372" s="1"/>
      <c r="S2372" s="1"/>
    </row>
    <row r="2373" spans="1:19" x14ac:dyDescent="0.2">
      <c r="A2373" s="1"/>
      <c r="B2373" s="115">
        <v>6</v>
      </c>
      <c r="C2373" s="33" t="s">
        <v>449</v>
      </c>
      <c r="D2373" s="115">
        <v>3</v>
      </c>
      <c r="E2373" s="115">
        <v>2011</v>
      </c>
      <c r="F2373" s="115">
        <v>1</v>
      </c>
      <c r="G2373" s="115">
        <v>0</v>
      </c>
      <c r="H2373" s="115">
        <v>0</v>
      </c>
      <c r="I2373" s="116">
        <v>48801</v>
      </c>
      <c r="J2373" s="117"/>
      <c r="K2373" s="1"/>
      <c r="L2373" s="1"/>
      <c r="M2373" s="1"/>
      <c r="N2373" s="1"/>
      <c r="O2373" s="1"/>
      <c r="P2373" s="1"/>
      <c r="Q2373" s="1"/>
      <c r="R2373" s="1"/>
      <c r="S2373" s="1"/>
    </row>
    <row r="2374" spans="1:19" x14ac:dyDescent="0.2">
      <c r="A2374" s="1"/>
      <c r="B2374" s="115">
        <v>3</v>
      </c>
      <c r="C2374" s="33" t="s">
        <v>449</v>
      </c>
      <c r="D2374" s="115">
        <v>4</v>
      </c>
      <c r="E2374" s="115">
        <v>2011</v>
      </c>
      <c r="F2374" s="115">
        <v>1</v>
      </c>
      <c r="G2374" s="115">
        <v>0</v>
      </c>
      <c r="H2374" s="115">
        <v>0</v>
      </c>
      <c r="I2374" s="116">
        <v>16481</v>
      </c>
      <c r="J2374" s="117"/>
      <c r="K2374" s="1"/>
      <c r="L2374" s="1"/>
      <c r="M2374" s="1"/>
      <c r="N2374" s="1"/>
      <c r="O2374" s="1"/>
      <c r="P2374" s="1"/>
      <c r="Q2374" s="1"/>
      <c r="R2374" s="1"/>
      <c r="S2374" s="1"/>
    </row>
    <row r="2375" spans="1:19" x14ac:dyDescent="0.2">
      <c r="A2375" s="1"/>
      <c r="B2375" s="115">
        <v>5</v>
      </c>
      <c r="C2375" s="33" t="s">
        <v>449</v>
      </c>
      <c r="D2375" s="115">
        <v>4</v>
      </c>
      <c r="E2375" s="115">
        <v>2011</v>
      </c>
      <c r="F2375" s="115">
        <v>1</v>
      </c>
      <c r="G2375" s="115">
        <v>0</v>
      </c>
      <c r="H2375" s="115">
        <v>0</v>
      </c>
      <c r="I2375" s="116">
        <v>58785</v>
      </c>
      <c r="J2375" s="117"/>
      <c r="K2375" s="1"/>
      <c r="L2375" s="1"/>
      <c r="M2375" s="1"/>
      <c r="N2375" s="1"/>
      <c r="O2375" s="1"/>
      <c r="P2375" s="1"/>
      <c r="Q2375" s="1"/>
      <c r="R2375" s="1"/>
      <c r="S2375" s="1"/>
    </row>
    <row r="2376" spans="1:19" x14ac:dyDescent="0.2">
      <c r="A2376" s="1"/>
      <c r="B2376" s="115">
        <v>5</v>
      </c>
      <c r="C2376" s="33" t="s">
        <v>449</v>
      </c>
      <c r="D2376" s="115">
        <v>4</v>
      </c>
      <c r="E2376" s="115">
        <v>2011</v>
      </c>
      <c r="F2376" s="115">
        <v>1</v>
      </c>
      <c r="G2376" s="115">
        <v>0</v>
      </c>
      <c r="H2376" s="115">
        <v>0</v>
      </c>
      <c r="I2376" s="116">
        <v>51493</v>
      </c>
      <c r="J2376" s="117"/>
      <c r="K2376" s="1"/>
      <c r="L2376" s="1"/>
      <c r="M2376" s="1"/>
      <c r="N2376" s="1"/>
      <c r="O2376" s="1"/>
      <c r="P2376" s="1"/>
      <c r="Q2376" s="1"/>
      <c r="R2376" s="1"/>
      <c r="S2376" s="1"/>
    </row>
    <row r="2377" spans="1:19" x14ac:dyDescent="0.2">
      <c r="A2377" s="1"/>
      <c r="B2377" s="115">
        <v>3</v>
      </c>
      <c r="C2377" s="33" t="s">
        <v>449</v>
      </c>
      <c r="D2377" s="115">
        <v>2</v>
      </c>
      <c r="E2377" s="115">
        <v>2011</v>
      </c>
      <c r="F2377" s="115">
        <v>1</v>
      </c>
      <c r="G2377" s="115">
        <v>0</v>
      </c>
      <c r="H2377" s="115">
        <v>0</v>
      </c>
      <c r="I2377" s="116">
        <v>59292</v>
      </c>
      <c r="J2377" s="117"/>
      <c r="K2377" s="1"/>
      <c r="L2377" s="1"/>
      <c r="M2377" s="1"/>
      <c r="N2377" s="1"/>
      <c r="O2377" s="1"/>
      <c r="P2377" s="1"/>
      <c r="Q2377" s="1"/>
      <c r="R2377" s="1"/>
      <c r="S2377" s="1"/>
    </row>
    <row r="2378" spans="1:19" x14ac:dyDescent="0.2">
      <c r="A2378" s="1"/>
      <c r="B2378" s="115">
        <v>3</v>
      </c>
      <c r="C2378" s="33" t="s">
        <v>449</v>
      </c>
      <c r="D2378" s="115">
        <v>2</v>
      </c>
      <c r="E2378" s="115">
        <v>2011</v>
      </c>
      <c r="F2378" s="115">
        <v>1</v>
      </c>
      <c r="G2378" s="115">
        <v>0</v>
      </c>
      <c r="H2378" s="115">
        <v>0</v>
      </c>
      <c r="I2378" s="116">
        <v>8695</v>
      </c>
      <c r="J2378" s="117"/>
      <c r="K2378" s="1"/>
      <c r="L2378" s="1"/>
      <c r="M2378" s="1"/>
      <c r="N2378" s="1"/>
      <c r="O2378" s="1"/>
      <c r="P2378" s="1"/>
      <c r="Q2378" s="1"/>
      <c r="R2378" s="1"/>
      <c r="S2378" s="1"/>
    </row>
    <row r="2379" spans="1:19" x14ac:dyDescent="0.2">
      <c r="A2379" s="1"/>
      <c r="B2379" s="115">
        <v>3</v>
      </c>
      <c r="C2379" s="33" t="s">
        <v>449</v>
      </c>
      <c r="D2379" s="115">
        <v>2</v>
      </c>
      <c r="E2379" s="115">
        <v>2011</v>
      </c>
      <c r="F2379" s="115">
        <v>1</v>
      </c>
      <c r="G2379" s="115">
        <v>0</v>
      </c>
      <c r="H2379" s="115">
        <v>0</v>
      </c>
      <c r="I2379" s="116">
        <v>7988</v>
      </c>
      <c r="J2379" s="117"/>
      <c r="K2379" s="1"/>
      <c r="L2379" s="1"/>
      <c r="M2379" s="1"/>
      <c r="N2379" s="1"/>
      <c r="O2379" s="1"/>
      <c r="P2379" s="1"/>
      <c r="Q2379" s="1"/>
      <c r="R2379" s="1"/>
      <c r="S2379" s="1"/>
    </row>
    <row r="2380" spans="1:19" x14ac:dyDescent="0.2">
      <c r="A2380" s="1"/>
      <c r="B2380" s="115">
        <v>3</v>
      </c>
      <c r="C2380" s="33" t="s">
        <v>449</v>
      </c>
      <c r="D2380" s="115">
        <v>2</v>
      </c>
      <c r="E2380" s="115">
        <v>2011</v>
      </c>
      <c r="F2380" s="115">
        <v>1</v>
      </c>
      <c r="G2380" s="115">
        <v>0</v>
      </c>
      <c r="H2380" s="115">
        <v>0</v>
      </c>
      <c r="I2380" s="116">
        <v>8274</v>
      </c>
      <c r="J2380" s="117"/>
      <c r="K2380" s="1"/>
      <c r="L2380" s="1"/>
      <c r="M2380" s="1"/>
      <c r="N2380" s="1"/>
      <c r="O2380" s="1"/>
      <c r="P2380" s="1"/>
      <c r="Q2380" s="1"/>
      <c r="R2380" s="1"/>
      <c r="S2380" s="1"/>
    </row>
    <row r="2381" spans="1:19" x14ac:dyDescent="0.2">
      <c r="A2381" s="1"/>
      <c r="B2381" s="115">
        <v>3</v>
      </c>
      <c r="C2381" s="33" t="s">
        <v>451</v>
      </c>
      <c r="D2381" s="115">
        <v>2</v>
      </c>
      <c r="E2381" s="115">
        <v>2011</v>
      </c>
      <c r="F2381" s="115">
        <v>1</v>
      </c>
      <c r="G2381" s="115">
        <v>0</v>
      </c>
      <c r="H2381" s="115">
        <v>63</v>
      </c>
      <c r="I2381" s="116">
        <v>0</v>
      </c>
      <c r="J2381" s="117"/>
      <c r="K2381" s="1"/>
      <c r="L2381" s="1"/>
      <c r="M2381" s="1"/>
      <c r="N2381" s="1"/>
      <c r="O2381" s="1"/>
      <c r="P2381" s="1"/>
      <c r="Q2381" s="1"/>
      <c r="R2381" s="1"/>
      <c r="S2381" s="1"/>
    </row>
    <row r="2382" spans="1:19" x14ac:dyDescent="0.2">
      <c r="A2382" s="1"/>
      <c r="B2382" s="115">
        <v>3</v>
      </c>
      <c r="C2382" s="33" t="s">
        <v>449</v>
      </c>
      <c r="D2382" s="115">
        <v>2</v>
      </c>
      <c r="E2382" s="115">
        <v>2011</v>
      </c>
      <c r="F2382" s="115">
        <v>1</v>
      </c>
      <c r="G2382" s="115">
        <v>0</v>
      </c>
      <c r="H2382" s="115">
        <v>0</v>
      </c>
      <c r="I2382" s="116">
        <v>7236</v>
      </c>
      <c r="J2382" s="117"/>
      <c r="K2382" s="1"/>
      <c r="L2382" s="1"/>
      <c r="M2382" s="1"/>
      <c r="N2382" s="1"/>
      <c r="O2382" s="1"/>
      <c r="P2382" s="1"/>
      <c r="Q2382" s="1"/>
      <c r="R2382" s="1"/>
      <c r="S2382" s="1"/>
    </row>
    <row r="2383" spans="1:19" x14ac:dyDescent="0.2">
      <c r="A2383" s="1"/>
      <c r="B2383" s="115">
        <v>3</v>
      </c>
      <c r="C2383" s="33" t="s">
        <v>449</v>
      </c>
      <c r="D2383" s="115">
        <v>2</v>
      </c>
      <c r="E2383" s="115">
        <v>2011</v>
      </c>
      <c r="F2383" s="115">
        <v>1</v>
      </c>
      <c r="G2383" s="115">
        <v>0</v>
      </c>
      <c r="H2383" s="115">
        <v>0</v>
      </c>
      <c r="I2383" s="116">
        <v>57745</v>
      </c>
      <c r="J2383" s="117"/>
      <c r="K2383" s="1"/>
      <c r="L2383" s="1"/>
      <c r="M2383" s="1"/>
      <c r="N2383" s="1"/>
      <c r="O2383" s="1"/>
      <c r="P2383" s="1"/>
      <c r="Q2383" s="1"/>
      <c r="R2383" s="1"/>
      <c r="S2383" s="1"/>
    </row>
    <row r="2384" spans="1:19" x14ac:dyDescent="0.2">
      <c r="A2384" s="1"/>
      <c r="B2384" s="115">
        <v>3</v>
      </c>
      <c r="C2384" s="33" t="s">
        <v>449</v>
      </c>
      <c r="D2384" s="115">
        <v>2</v>
      </c>
      <c r="E2384" s="115">
        <v>2011</v>
      </c>
      <c r="F2384" s="115">
        <v>1</v>
      </c>
      <c r="G2384" s="115">
        <v>0</v>
      </c>
      <c r="H2384" s="115">
        <v>0</v>
      </c>
      <c r="I2384" s="116">
        <v>8427</v>
      </c>
      <c r="J2384" s="117"/>
      <c r="K2384" s="1"/>
      <c r="L2384" s="1"/>
      <c r="M2384" s="1"/>
      <c r="N2384" s="1"/>
      <c r="O2384" s="1"/>
      <c r="P2384" s="1"/>
      <c r="Q2384" s="1"/>
      <c r="R2384" s="1"/>
      <c r="S2384" s="1"/>
    </row>
    <row r="2385" spans="1:19" x14ac:dyDescent="0.2">
      <c r="A2385" s="1"/>
      <c r="B2385" s="115">
        <v>3</v>
      </c>
      <c r="C2385" s="33" t="s">
        <v>449</v>
      </c>
      <c r="D2385" s="115">
        <v>2</v>
      </c>
      <c r="E2385" s="115">
        <v>2011</v>
      </c>
      <c r="F2385" s="115">
        <v>1</v>
      </c>
      <c r="G2385" s="115">
        <v>0</v>
      </c>
      <c r="H2385" s="115">
        <v>0</v>
      </c>
      <c r="I2385" s="116">
        <v>8487</v>
      </c>
      <c r="J2385" s="117"/>
      <c r="K2385" s="1"/>
      <c r="L2385" s="1"/>
      <c r="M2385" s="1"/>
      <c r="N2385" s="1"/>
      <c r="O2385" s="1"/>
      <c r="P2385" s="1"/>
      <c r="Q2385" s="1"/>
      <c r="R2385" s="1"/>
      <c r="S2385" s="1"/>
    </row>
    <row r="2386" spans="1:19" x14ac:dyDescent="0.2">
      <c r="A2386" s="1"/>
      <c r="B2386" s="115">
        <v>6</v>
      </c>
      <c r="C2386" s="33" t="s">
        <v>449</v>
      </c>
      <c r="D2386" s="115">
        <v>3</v>
      </c>
      <c r="E2386" s="115">
        <v>2011</v>
      </c>
      <c r="F2386" s="115">
        <v>1</v>
      </c>
      <c r="G2386" s="115">
        <v>0</v>
      </c>
      <c r="H2386" s="115">
        <v>0</v>
      </c>
      <c r="I2386" s="116">
        <v>31199</v>
      </c>
      <c r="J2386" s="117"/>
      <c r="K2386" s="1"/>
      <c r="L2386" s="1"/>
      <c r="M2386" s="1"/>
      <c r="N2386" s="1"/>
      <c r="O2386" s="1"/>
      <c r="P2386" s="1"/>
      <c r="Q2386" s="1"/>
      <c r="R2386" s="1"/>
      <c r="S2386" s="1"/>
    </row>
    <row r="2387" spans="1:19" x14ac:dyDescent="0.2">
      <c r="A2387" s="1"/>
      <c r="B2387" s="115">
        <v>3</v>
      </c>
      <c r="C2387" s="33" t="s">
        <v>449</v>
      </c>
      <c r="D2387" s="115">
        <v>2</v>
      </c>
      <c r="E2387" s="115">
        <v>2011</v>
      </c>
      <c r="F2387" s="115">
        <v>1</v>
      </c>
      <c r="G2387" s="115">
        <v>0</v>
      </c>
      <c r="H2387" s="115">
        <v>0</v>
      </c>
      <c r="I2387" s="116">
        <v>8438</v>
      </c>
      <c r="J2387" s="117"/>
      <c r="K2387" s="1"/>
      <c r="L2387" s="1"/>
      <c r="M2387" s="1"/>
      <c r="N2387" s="1"/>
      <c r="O2387" s="1"/>
      <c r="P2387" s="1"/>
      <c r="Q2387" s="1"/>
      <c r="R2387" s="1"/>
      <c r="S2387" s="1"/>
    </row>
    <row r="2388" spans="1:19" x14ac:dyDescent="0.2">
      <c r="A2388" s="1"/>
      <c r="B2388" s="115">
        <v>6</v>
      </c>
      <c r="C2388" s="33" t="s">
        <v>449</v>
      </c>
      <c r="D2388" s="115">
        <v>2</v>
      </c>
      <c r="E2388" s="115">
        <v>2011</v>
      </c>
      <c r="F2388" s="115">
        <v>1</v>
      </c>
      <c r="G2388" s="115">
        <v>0</v>
      </c>
      <c r="H2388" s="115">
        <v>0</v>
      </c>
      <c r="I2388" s="116">
        <v>51593</v>
      </c>
      <c r="J2388" s="117"/>
      <c r="K2388" s="1"/>
      <c r="L2388" s="1"/>
      <c r="M2388" s="1"/>
      <c r="N2388" s="1"/>
      <c r="O2388" s="1"/>
      <c r="P2388" s="1"/>
      <c r="Q2388" s="1"/>
      <c r="R2388" s="1"/>
      <c r="S2388" s="1"/>
    </row>
    <row r="2389" spans="1:19" x14ac:dyDescent="0.2">
      <c r="A2389" s="1"/>
      <c r="B2389" s="115">
        <v>3</v>
      </c>
      <c r="C2389" s="33" t="s">
        <v>449</v>
      </c>
      <c r="D2389" s="115">
        <v>2</v>
      </c>
      <c r="E2389" s="115">
        <v>2011</v>
      </c>
      <c r="F2389" s="115">
        <v>1</v>
      </c>
      <c r="G2389" s="115">
        <v>0</v>
      </c>
      <c r="H2389" s="115">
        <v>0</v>
      </c>
      <c r="I2389" s="116">
        <v>69419</v>
      </c>
      <c r="J2389" s="117"/>
      <c r="K2389" s="1"/>
      <c r="L2389" s="1"/>
      <c r="M2389" s="1"/>
      <c r="N2389" s="1"/>
      <c r="O2389" s="1"/>
      <c r="P2389" s="1"/>
      <c r="Q2389" s="1"/>
      <c r="R2389" s="1"/>
      <c r="S2389" s="1"/>
    </row>
    <row r="2390" spans="1:19" x14ac:dyDescent="0.2">
      <c r="A2390" s="1"/>
      <c r="B2390" s="115">
        <v>5</v>
      </c>
      <c r="C2390" s="33" t="s">
        <v>449</v>
      </c>
      <c r="D2390" s="115">
        <v>2</v>
      </c>
      <c r="E2390" s="115">
        <v>2011</v>
      </c>
      <c r="F2390" s="115">
        <v>1</v>
      </c>
      <c r="G2390" s="115">
        <v>0</v>
      </c>
      <c r="H2390" s="115">
        <v>0</v>
      </c>
      <c r="I2390" s="116">
        <v>33628</v>
      </c>
      <c r="J2390" s="117"/>
      <c r="K2390" s="1"/>
      <c r="L2390" s="1"/>
      <c r="M2390" s="1"/>
      <c r="N2390" s="1"/>
      <c r="O2390" s="1"/>
      <c r="P2390" s="1"/>
      <c r="Q2390" s="1"/>
      <c r="R2390" s="1"/>
      <c r="S2390" s="1"/>
    </row>
    <row r="2391" spans="1:19" x14ac:dyDescent="0.2">
      <c r="A2391" s="1"/>
      <c r="B2391" s="115">
        <v>5</v>
      </c>
      <c r="C2391" s="33" t="s">
        <v>449</v>
      </c>
      <c r="D2391" s="115">
        <v>2</v>
      </c>
      <c r="E2391" s="115">
        <v>2011</v>
      </c>
      <c r="F2391" s="115">
        <v>1</v>
      </c>
      <c r="G2391" s="115">
        <v>0</v>
      </c>
      <c r="H2391" s="115">
        <v>0</v>
      </c>
      <c r="I2391" s="116">
        <v>30166</v>
      </c>
      <c r="J2391" s="117"/>
      <c r="K2391" s="1"/>
      <c r="L2391" s="1"/>
      <c r="M2391" s="1"/>
      <c r="N2391" s="1"/>
      <c r="O2391" s="1"/>
      <c r="P2391" s="1"/>
      <c r="Q2391" s="1"/>
      <c r="R2391" s="1"/>
      <c r="S2391" s="1"/>
    </row>
    <row r="2392" spans="1:19" x14ac:dyDescent="0.2">
      <c r="A2392" s="1"/>
      <c r="B2392" s="115">
        <v>5</v>
      </c>
      <c r="C2392" s="33" t="s">
        <v>449</v>
      </c>
      <c r="D2392" s="115">
        <v>2</v>
      </c>
      <c r="E2392" s="115">
        <v>2011</v>
      </c>
      <c r="F2392" s="115">
        <v>1</v>
      </c>
      <c r="G2392" s="115">
        <v>0</v>
      </c>
      <c r="H2392" s="115">
        <v>0</v>
      </c>
      <c r="I2392" s="116">
        <v>29126</v>
      </c>
      <c r="J2392" s="117"/>
      <c r="K2392" s="1"/>
      <c r="L2392" s="1"/>
      <c r="M2392" s="1"/>
      <c r="N2392" s="1"/>
      <c r="O2392" s="1"/>
      <c r="P2392" s="1"/>
      <c r="Q2392" s="1"/>
      <c r="R2392" s="1"/>
      <c r="S2392" s="1"/>
    </row>
    <row r="2393" spans="1:19" x14ac:dyDescent="0.2">
      <c r="A2393" s="1"/>
      <c r="B2393" s="115">
        <v>5</v>
      </c>
      <c r="C2393" s="33" t="s">
        <v>449</v>
      </c>
      <c r="D2393" s="115">
        <v>2</v>
      </c>
      <c r="E2393" s="115">
        <v>2011</v>
      </c>
      <c r="F2393" s="115">
        <v>1</v>
      </c>
      <c r="G2393" s="115">
        <v>0</v>
      </c>
      <c r="H2393" s="115">
        <v>0</v>
      </c>
      <c r="I2393" s="116">
        <v>165019</v>
      </c>
      <c r="J2393" s="117"/>
      <c r="K2393" s="1"/>
      <c r="L2393" s="1"/>
      <c r="M2393" s="1"/>
      <c r="N2393" s="1"/>
      <c r="O2393" s="1"/>
      <c r="P2393" s="1"/>
      <c r="Q2393" s="1"/>
      <c r="R2393" s="1"/>
      <c r="S2393" s="1"/>
    </row>
    <row r="2394" spans="1:19" x14ac:dyDescent="0.2">
      <c r="A2394" s="1"/>
      <c r="B2394" s="115">
        <v>4</v>
      </c>
      <c r="C2394" s="33" t="s">
        <v>449</v>
      </c>
      <c r="D2394" s="115">
        <v>3</v>
      </c>
      <c r="E2394" s="115">
        <v>2011</v>
      </c>
      <c r="F2394" s="115">
        <v>1</v>
      </c>
      <c r="G2394" s="115">
        <v>0</v>
      </c>
      <c r="H2394" s="115">
        <v>0</v>
      </c>
      <c r="I2394" s="116">
        <v>34056</v>
      </c>
      <c r="J2394" s="117"/>
      <c r="K2394" s="1"/>
      <c r="L2394" s="1"/>
      <c r="M2394" s="1"/>
      <c r="N2394" s="1"/>
      <c r="O2394" s="1"/>
      <c r="P2394" s="1"/>
      <c r="Q2394" s="1"/>
      <c r="R2394" s="1"/>
      <c r="S2394" s="1"/>
    </row>
    <row r="2395" spans="1:19" x14ac:dyDescent="0.2">
      <c r="A2395" s="1"/>
      <c r="B2395" s="115">
        <v>4</v>
      </c>
      <c r="C2395" s="33" t="s">
        <v>449</v>
      </c>
      <c r="D2395" s="115">
        <v>3</v>
      </c>
      <c r="E2395" s="115">
        <v>2011</v>
      </c>
      <c r="F2395" s="115">
        <v>1</v>
      </c>
      <c r="G2395" s="115">
        <v>0</v>
      </c>
      <c r="H2395" s="115">
        <v>0</v>
      </c>
      <c r="I2395" s="116">
        <v>199640</v>
      </c>
      <c r="J2395" s="117"/>
      <c r="K2395" s="1"/>
      <c r="L2395" s="1"/>
      <c r="M2395" s="1"/>
      <c r="N2395" s="1"/>
      <c r="O2395" s="1"/>
      <c r="P2395" s="1"/>
      <c r="Q2395" s="1"/>
      <c r="R2395" s="1"/>
      <c r="S2395" s="1"/>
    </row>
    <row r="2396" spans="1:19" x14ac:dyDescent="0.2">
      <c r="A2396" s="1"/>
      <c r="B2396" s="115">
        <v>3</v>
      </c>
      <c r="C2396" s="33" t="s">
        <v>449</v>
      </c>
      <c r="D2396" s="115">
        <v>2</v>
      </c>
      <c r="E2396" s="115">
        <v>2011</v>
      </c>
      <c r="F2396" s="115">
        <v>1</v>
      </c>
      <c r="G2396" s="115">
        <v>0</v>
      </c>
      <c r="H2396" s="115">
        <v>0</v>
      </c>
      <c r="I2396" s="116">
        <v>43223</v>
      </c>
      <c r="J2396" s="117"/>
      <c r="K2396" s="1"/>
      <c r="L2396" s="1"/>
      <c r="M2396" s="1"/>
      <c r="N2396" s="1"/>
      <c r="O2396" s="1"/>
      <c r="P2396" s="1"/>
      <c r="Q2396" s="1"/>
      <c r="R2396" s="1"/>
      <c r="S2396" s="1"/>
    </row>
    <row r="2397" spans="1:19" x14ac:dyDescent="0.2">
      <c r="A2397" s="1"/>
      <c r="B2397" s="115">
        <v>4</v>
      </c>
      <c r="C2397" s="33" t="s">
        <v>449</v>
      </c>
      <c r="D2397" s="115">
        <v>3</v>
      </c>
      <c r="E2397" s="115">
        <v>2011</v>
      </c>
      <c r="F2397" s="115">
        <v>1</v>
      </c>
      <c r="G2397" s="115">
        <v>0</v>
      </c>
      <c r="H2397" s="115">
        <v>0</v>
      </c>
      <c r="I2397" s="116">
        <v>8392</v>
      </c>
      <c r="J2397" s="117"/>
      <c r="K2397" s="1"/>
      <c r="L2397" s="1"/>
      <c r="M2397" s="1"/>
      <c r="N2397" s="1"/>
      <c r="O2397" s="1"/>
      <c r="P2397" s="1"/>
      <c r="Q2397" s="1"/>
      <c r="R2397" s="1"/>
      <c r="S2397" s="1"/>
    </row>
    <row r="2398" spans="1:19" x14ac:dyDescent="0.2">
      <c r="A2398" s="1"/>
      <c r="B2398" s="115">
        <v>6</v>
      </c>
      <c r="C2398" s="33" t="s">
        <v>449</v>
      </c>
      <c r="D2398" s="115">
        <v>4</v>
      </c>
      <c r="E2398" s="115">
        <v>2011</v>
      </c>
      <c r="F2398" s="115">
        <v>1</v>
      </c>
      <c r="G2398" s="115">
        <v>0</v>
      </c>
      <c r="H2398" s="115">
        <v>0</v>
      </c>
      <c r="I2398" s="116">
        <v>60098</v>
      </c>
      <c r="J2398" s="117"/>
      <c r="K2398" s="1"/>
      <c r="L2398" s="1"/>
      <c r="M2398" s="1"/>
      <c r="N2398" s="1"/>
      <c r="O2398" s="1"/>
      <c r="P2398" s="1"/>
      <c r="Q2398" s="1"/>
      <c r="R2398" s="1"/>
      <c r="S2398" s="1"/>
    </row>
    <row r="2399" spans="1:19" x14ac:dyDescent="0.2">
      <c r="A2399" s="1"/>
      <c r="B2399" s="115">
        <v>6</v>
      </c>
      <c r="C2399" s="33" t="s">
        <v>449</v>
      </c>
      <c r="D2399" s="115">
        <v>4</v>
      </c>
      <c r="E2399" s="115">
        <v>2011</v>
      </c>
      <c r="F2399" s="115">
        <v>1</v>
      </c>
      <c r="G2399" s="115">
        <v>0</v>
      </c>
      <c r="H2399" s="115">
        <v>0</v>
      </c>
      <c r="I2399" s="116">
        <v>75669</v>
      </c>
      <c r="J2399" s="117"/>
      <c r="K2399" s="1"/>
      <c r="L2399" s="1"/>
      <c r="M2399" s="1"/>
      <c r="N2399" s="1"/>
      <c r="O2399" s="1"/>
      <c r="P2399" s="1"/>
      <c r="Q2399" s="1"/>
      <c r="R2399" s="1"/>
      <c r="S2399" s="1"/>
    </row>
    <row r="2400" spans="1:19" x14ac:dyDescent="0.2">
      <c r="A2400" s="1"/>
      <c r="B2400" s="115">
        <v>4</v>
      </c>
      <c r="C2400" s="33" t="s">
        <v>449</v>
      </c>
      <c r="D2400" s="115">
        <v>4</v>
      </c>
      <c r="E2400" s="115">
        <v>2011</v>
      </c>
      <c r="F2400" s="115">
        <v>1</v>
      </c>
      <c r="G2400" s="115">
        <v>0</v>
      </c>
      <c r="H2400" s="115">
        <v>0</v>
      </c>
      <c r="I2400" s="116">
        <v>85600</v>
      </c>
      <c r="J2400" s="117"/>
      <c r="K2400" s="1"/>
      <c r="L2400" s="1"/>
      <c r="M2400" s="1"/>
      <c r="N2400" s="1"/>
      <c r="O2400" s="1"/>
      <c r="P2400" s="1"/>
      <c r="Q2400" s="1"/>
      <c r="R2400" s="1"/>
      <c r="S2400" s="1"/>
    </row>
    <row r="2401" spans="1:19" x14ac:dyDescent="0.2">
      <c r="A2401" s="1"/>
      <c r="B2401" s="115">
        <v>6</v>
      </c>
      <c r="C2401" s="33" t="s">
        <v>449</v>
      </c>
      <c r="D2401" s="115">
        <v>4</v>
      </c>
      <c r="E2401" s="115">
        <v>2011</v>
      </c>
      <c r="F2401" s="115">
        <v>1</v>
      </c>
      <c r="G2401" s="115">
        <v>0</v>
      </c>
      <c r="H2401" s="115">
        <v>0</v>
      </c>
      <c r="I2401" s="116">
        <v>17251</v>
      </c>
      <c r="J2401" s="117"/>
      <c r="K2401" s="1"/>
      <c r="L2401" s="1"/>
      <c r="M2401" s="1"/>
      <c r="N2401" s="1"/>
      <c r="O2401" s="1"/>
      <c r="P2401" s="1"/>
      <c r="Q2401" s="1"/>
      <c r="R2401" s="1"/>
      <c r="S2401" s="1"/>
    </row>
    <row r="2402" spans="1:19" x14ac:dyDescent="0.2">
      <c r="A2402" s="1"/>
      <c r="B2402" s="115">
        <v>6</v>
      </c>
      <c r="C2402" s="33" t="s">
        <v>449</v>
      </c>
      <c r="D2402" s="115">
        <v>3</v>
      </c>
      <c r="E2402" s="115">
        <v>2011</v>
      </c>
      <c r="F2402" s="115">
        <v>1</v>
      </c>
      <c r="G2402" s="115">
        <v>0</v>
      </c>
      <c r="H2402" s="115">
        <v>0</v>
      </c>
      <c r="I2402" s="116">
        <v>34084</v>
      </c>
      <c r="J2402" s="117"/>
      <c r="K2402" s="1"/>
      <c r="L2402" s="1"/>
      <c r="M2402" s="1"/>
      <c r="N2402" s="1"/>
      <c r="O2402" s="1"/>
      <c r="P2402" s="1"/>
      <c r="Q2402" s="1"/>
      <c r="R2402" s="1"/>
      <c r="S2402" s="1"/>
    </row>
    <row r="2403" spans="1:19" x14ac:dyDescent="0.2">
      <c r="A2403" s="1"/>
      <c r="B2403" s="115">
        <v>6</v>
      </c>
      <c r="C2403" s="33" t="s">
        <v>449</v>
      </c>
      <c r="D2403" s="115">
        <v>4</v>
      </c>
      <c r="E2403" s="115">
        <v>2011</v>
      </c>
      <c r="F2403" s="115">
        <v>1</v>
      </c>
      <c r="G2403" s="115">
        <v>0</v>
      </c>
      <c r="H2403" s="115">
        <v>0</v>
      </c>
      <c r="I2403" s="116">
        <v>17343</v>
      </c>
      <c r="J2403" s="117"/>
      <c r="K2403" s="1"/>
      <c r="L2403" s="1"/>
      <c r="M2403" s="1"/>
      <c r="N2403" s="1"/>
      <c r="O2403" s="1"/>
      <c r="P2403" s="1"/>
      <c r="Q2403" s="1"/>
      <c r="R2403" s="1"/>
      <c r="S2403" s="1"/>
    </row>
    <row r="2404" spans="1:19" x14ac:dyDescent="0.2">
      <c r="A2404" s="1"/>
      <c r="B2404" s="115">
        <v>6</v>
      </c>
      <c r="C2404" s="33" t="s">
        <v>449</v>
      </c>
      <c r="D2404" s="115">
        <v>4</v>
      </c>
      <c r="E2404" s="115">
        <v>2011</v>
      </c>
      <c r="F2404" s="115">
        <v>1</v>
      </c>
      <c r="G2404" s="115">
        <v>0</v>
      </c>
      <c r="H2404" s="115">
        <v>0</v>
      </c>
      <c r="I2404" s="116">
        <v>95948</v>
      </c>
      <c r="J2404" s="117"/>
      <c r="K2404" s="1"/>
      <c r="L2404" s="1"/>
      <c r="M2404" s="1"/>
      <c r="N2404" s="1"/>
      <c r="O2404" s="1"/>
      <c r="P2404" s="1"/>
      <c r="Q2404" s="1"/>
      <c r="R2404" s="1"/>
      <c r="S2404" s="1"/>
    </row>
    <row r="2405" spans="1:19" x14ac:dyDescent="0.2">
      <c r="A2405" s="1"/>
      <c r="B2405" s="115">
        <v>3</v>
      </c>
      <c r="C2405" s="33" t="s">
        <v>449</v>
      </c>
      <c r="D2405" s="115">
        <v>4</v>
      </c>
      <c r="E2405" s="115">
        <v>2011</v>
      </c>
      <c r="F2405" s="115">
        <v>1</v>
      </c>
      <c r="G2405" s="115">
        <v>0</v>
      </c>
      <c r="H2405" s="115">
        <v>0</v>
      </c>
      <c r="I2405" s="116">
        <v>75653</v>
      </c>
      <c r="J2405" s="117"/>
      <c r="K2405" s="1"/>
      <c r="L2405" s="1"/>
      <c r="M2405" s="1"/>
      <c r="N2405" s="1"/>
      <c r="O2405" s="1"/>
      <c r="P2405" s="1"/>
      <c r="Q2405" s="1"/>
      <c r="R2405" s="1"/>
      <c r="S2405" s="1"/>
    </row>
    <row r="2406" spans="1:19" x14ac:dyDescent="0.2">
      <c r="A2406" s="1"/>
      <c r="B2406" s="115">
        <v>3</v>
      </c>
      <c r="C2406" s="33" t="s">
        <v>449</v>
      </c>
      <c r="D2406" s="115">
        <v>4</v>
      </c>
      <c r="E2406" s="115">
        <v>2011</v>
      </c>
      <c r="F2406" s="115">
        <v>1</v>
      </c>
      <c r="G2406" s="115">
        <v>0</v>
      </c>
      <c r="H2406" s="115">
        <v>0</v>
      </c>
      <c r="I2406" s="116">
        <v>59711</v>
      </c>
      <c r="J2406" s="117"/>
      <c r="K2406" s="1"/>
      <c r="L2406" s="1"/>
      <c r="M2406" s="1"/>
      <c r="N2406" s="1"/>
      <c r="O2406" s="1"/>
      <c r="P2406" s="1"/>
      <c r="Q2406" s="1"/>
      <c r="R2406" s="1"/>
      <c r="S2406" s="1"/>
    </row>
    <row r="2407" spans="1:19" x14ac:dyDescent="0.2">
      <c r="A2407" s="1"/>
      <c r="B2407" s="115">
        <v>3</v>
      </c>
      <c r="C2407" s="33" t="s">
        <v>449</v>
      </c>
      <c r="D2407" s="115">
        <v>4</v>
      </c>
      <c r="E2407" s="115">
        <v>2011</v>
      </c>
      <c r="F2407" s="115">
        <v>1</v>
      </c>
      <c r="G2407" s="115">
        <v>0</v>
      </c>
      <c r="H2407" s="115">
        <v>0</v>
      </c>
      <c r="I2407" s="116">
        <v>49258</v>
      </c>
      <c r="J2407" s="117"/>
      <c r="K2407" s="1"/>
      <c r="L2407" s="1"/>
      <c r="M2407" s="1"/>
      <c r="N2407" s="1"/>
      <c r="O2407" s="1"/>
      <c r="P2407" s="1"/>
      <c r="Q2407" s="1"/>
      <c r="R2407" s="1"/>
      <c r="S2407" s="1"/>
    </row>
    <row r="2408" spans="1:19" x14ac:dyDescent="0.2">
      <c r="A2408" s="1"/>
      <c r="B2408" s="115">
        <v>3</v>
      </c>
      <c r="C2408" s="33" t="s">
        <v>449</v>
      </c>
      <c r="D2408" s="115">
        <v>4</v>
      </c>
      <c r="E2408" s="115">
        <v>2011</v>
      </c>
      <c r="F2408" s="115">
        <v>1</v>
      </c>
      <c r="G2408" s="115">
        <v>0</v>
      </c>
      <c r="H2408" s="115">
        <v>0</v>
      </c>
      <c r="I2408" s="116">
        <v>65817</v>
      </c>
      <c r="J2408" s="117"/>
      <c r="K2408" s="1"/>
      <c r="L2408" s="1"/>
      <c r="M2408" s="1"/>
      <c r="N2408" s="1"/>
      <c r="O2408" s="1"/>
      <c r="P2408" s="1"/>
      <c r="Q2408" s="1"/>
      <c r="R2408" s="1"/>
      <c r="S2408" s="1"/>
    </row>
    <row r="2409" spans="1:19" x14ac:dyDescent="0.2">
      <c r="A2409" s="1"/>
      <c r="B2409" s="115">
        <v>4</v>
      </c>
      <c r="C2409" s="33" t="s">
        <v>449</v>
      </c>
      <c r="D2409" s="115">
        <v>3</v>
      </c>
      <c r="E2409" s="115">
        <v>2011</v>
      </c>
      <c r="F2409" s="115">
        <v>1</v>
      </c>
      <c r="G2409" s="115">
        <v>0</v>
      </c>
      <c r="H2409" s="115">
        <v>0</v>
      </c>
      <c r="I2409" s="116">
        <v>134615</v>
      </c>
      <c r="J2409" s="117"/>
      <c r="K2409" s="1"/>
      <c r="L2409" s="1"/>
      <c r="M2409" s="1"/>
      <c r="N2409" s="1"/>
      <c r="O2409" s="1"/>
      <c r="P2409" s="1"/>
      <c r="Q2409" s="1"/>
      <c r="R2409" s="1"/>
      <c r="S2409" s="1"/>
    </row>
    <row r="2410" spans="1:19" x14ac:dyDescent="0.2">
      <c r="A2410" s="1"/>
      <c r="B2410" s="115">
        <v>4</v>
      </c>
      <c r="C2410" s="33" t="s">
        <v>449</v>
      </c>
      <c r="D2410" s="115">
        <v>3</v>
      </c>
      <c r="E2410" s="115">
        <v>2011</v>
      </c>
      <c r="F2410" s="115">
        <v>1</v>
      </c>
      <c r="G2410" s="115">
        <v>0</v>
      </c>
      <c r="H2410" s="115">
        <v>0</v>
      </c>
      <c r="I2410" s="116">
        <v>808670</v>
      </c>
      <c r="J2410" s="117"/>
      <c r="K2410" s="1"/>
      <c r="L2410" s="1"/>
      <c r="M2410" s="1"/>
      <c r="N2410" s="1"/>
      <c r="O2410" s="1"/>
      <c r="P2410" s="1"/>
      <c r="Q2410" s="1"/>
      <c r="R2410" s="1"/>
      <c r="S2410" s="1"/>
    </row>
    <row r="2411" spans="1:19" x14ac:dyDescent="0.2">
      <c r="A2411" s="1"/>
      <c r="B2411" s="115">
        <v>2</v>
      </c>
      <c r="C2411" s="33" t="s">
        <v>461</v>
      </c>
      <c r="D2411" s="115">
        <v>4</v>
      </c>
      <c r="E2411" s="115">
        <v>2011</v>
      </c>
      <c r="F2411" s="115">
        <v>1</v>
      </c>
      <c r="G2411" s="115">
        <v>0</v>
      </c>
      <c r="H2411" s="115">
        <v>0</v>
      </c>
      <c r="I2411" s="116">
        <v>15637</v>
      </c>
      <c r="J2411" s="117"/>
      <c r="K2411" s="1"/>
      <c r="L2411" s="1"/>
      <c r="M2411" s="1"/>
      <c r="N2411" s="1"/>
      <c r="O2411" s="1"/>
      <c r="P2411" s="1"/>
      <c r="Q2411" s="1"/>
      <c r="R2411" s="1"/>
      <c r="S2411" s="1"/>
    </row>
    <row r="2412" spans="1:19" x14ac:dyDescent="0.2">
      <c r="A2412" s="1"/>
      <c r="B2412" s="115">
        <v>4</v>
      </c>
      <c r="C2412" s="33" t="s">
        <v>449</v>
      </c>
      <c r="D2412" s="115">
        <v>4</v>
      </c>
      <c r="E2412" s="115">
        <v>2011</v>
      </c>
      <c r="F2412" s="115">
        <v>1</v>
      </c>
      <c r="G2412" s="115">
        <v>0</v>
      </c>
      <c r="H2412" s="115">
        <v>0</v>
      </c>
      <c r="I2412" s="116">
        <v>31786</v>
      </c>
      <c r="J2412" s="117"/>
      <c r="K2412" s="1"/>
      <c r="L2412" s="1"/>
      <c r="M2412" s="1"/>
      <c r="N2412" s="1"/>
      <c r="O2412" s="1"/>
      <c r="P2412" s="1"/>
      <c r="Q2412" s="1"/>
      <c r="R2412" s="1"/>
      <c r="S2412" s="1"/>
    </row>
    <row r="2413" spans="1:19" x14ac:dyDescent="0.2">
      <c r="A2413" s="1"/>
      <c r="B2413" s="115">
        <v>4</v>
      </c>
      <c r="C2413" s="33" t="s">
        <v>461</v>
      </c>
      <c r="D2413" s="115">
        <v>4</v>
      </c>
      <c r="E2413" s="115">
        <v>2011</v>
      </c>
      <c r="F2413" s="115">
        <v>1</v>
      </c>
      <c r="G2413" s="115">
        <v>0</v>
      </c>
      <c r="H2413" s="115">
        <v>0</v>
      </c>
      <c r="I2413" s="116">
        <v>7550</v>
      </c>
      <c r="J2413" s="117"/>
      <c r="K2413" s="1"/>
      <c r="L2413" s="1"/>
      <c r="M2413" s="1"/>
      <c r="N2413" s="1"/>
      <c r="O2413" s="1"/>
      <c r="P2413" s="1"/>
      <c r="Q2413" s="1"/>
      <c r="R2413" s="1"/>
      <c r="S2413" s="1"/>
    </row>
    <row r="2414" spans="1:19" x14ac:dyDescent="0.2">
      <c r="A2414" s="1"/>
      <c r="B2414" s="115">
        <v>6</v>
      </c>
      <c r="C2414" s="33" t="s">
        <v>449</v>
      </c>
      <c r="D2414" s="115">
        <v>1</v>
      </c>
      <c r="E2414" s="115">
        <v>2011</v>
      </c>
      <c r="F2414" s="115">
        <v>1</v>
      </c>
      <c r="G2414" s="115">
        <v>0</v>
      </c>
      <c r="H2414" s="115">
        <v>0</v>
      </c>
      <c r="I2414" s="116">
        <v>120449</v>
      </c>
      <c r="J2414" s="117"/>
      <c r="K2414" s="1"/>
      <c r="L2414" s="1"/>
      <c r="M2414" s="1"/>
      <c r="N2414" s="1"/>
      <c r="O2414" s="1"/>
      <c r="P2414" s="1"/>
      <c r="Q2414" s="1"/>
      <c r="R2414" s="1"/>
      <c r="S2414" s="1"/>
    </row>
    <row r="2415" spans="1:19" x14ac:dyDescent="0.2">
      <c r="A2415" s="1"/>
      <c r="B2415" s="115">
        <v>3</v>
      </c>
      <c r="C2415" s="33" t="s">
        <v>455</v>
      </c>
      <c r="D2415" s="115">
        <v>2</v>
      </c>
      <c r="E2415" s="115">
        <v>2011</v>
      </c>
      <c r="F2415" s="115">
        <v>1</v>
      </c>
      <c r="G2415" s="115">
        <v>0</v>
      </c>
      <c r="H2415" s="115">
        <v>0</v>
      </c>
      <c r="I2415" s="116">
        <v>0</v>
      </c>
      <c r="J2415" s="117"/>
      <c r="K2415" s="1"/>
      <c r="L2415" s="1"/>
      <c r="M2415" s="1"/>
      <c r="N2415" s="1"/>
      <c r="O2415" s="1"/>
      <c r="P2415" s="1"/>
      <c r="Q2415" s="1"/>
      <c r="R2415" s="1"/>
      <c r="S2415" s="1"/>
    </row>
    <row r="2416" spans="1:19" x14ac:dyDescent="0.2">
      <c r="A2416" s="1"/>
      <c r="B2416" s="115">
        <v>4</v>
      </c>
      <c r="C2416" s="33" t="s">
        <v>449</v>
      </c>
      <c r="D2416" s="115">
        <v>1</v>
      </c>
      <c r="E2416" s="115">
        <v>2011</v>
      </c>
      <c r="F2416" s="115">
        <v>1</v>
      </c>
      <c r="G2416" s="115">
        <v>0</v>
      </c>
      <c r="H2416" s="115">
        <v>0</v>
      </c>
      <c r="I2416" s="116">
        <v>28901</v>
      </c>
      <c r="J2416" s="117"/>
      <c r="K2416" s="1"/>
      <c r="L2416" s="1"/>
      <c r="M2416" s="1"/>
      <c r="N2416" s="1"/>
      <c r="O2416" s="1"/>
      <c r="P2416" s="1"/>
      <c r="Q2416" s="1"/>
      <c r="R2416" s="1"/>
      <c r="S2416" s="1"/>
    </row>
    <row r="2417" spans="1:19" x14ac:dyDescent="0.2">
      <c r="A2417" s="1"/>
      <c r="B2417" s="115">
        <v>2</v>
      </c>
      <c r="C2417" s="33" t="s">
        <v>490</v>
      </c>
      <c r="D2417" s="115">
        <v>2</v>
      </c>
      <c r="E2417" s="115">
        <v>2011</v>
      </c>
      <c r="F2417" s="115">
        <v>1</v>
      </c>
      <c r="G2417" s="115">
        <v>12</v>
      </c>
      <c r="H2417" s="115">
        <v>0</v>
      </c>
      <c r="I2417" s="116">
        <v>0</v>
      </c>
      <c r="J2417" s="117"/>
      <c r="K2417" s="1"/>
      <c r="L2417" s="1"/>
      <c r="M2417" s="1"/>
      <c r="N2417" s="1"/>
      <c r="O2417" s="1"/>
      <c r="P2417" s="1"/>
      <c r="Q2417" s="1"/>
      <c r="R2417" s="1"/>
      <c r="S2417" s="1"/>
    </row>
    <row r="2418" spans="1:19" x14ac:dyDescent="0.2">
      <c r="A2418" s="1"/>
      <c r="B2418" s="115">
        <v>3</v>
      </c>
      <c r="C2418" s="33" t="s">
        <v>455</v>
      </c>
      <c r="D2418" s="115">
        <v>2</v>
      </c>
      <c r="E2418" s="115">
        <v>2011</v>
      </c>
      <c r="F2418" s="115">
        <v>1</v>
      </c>
      <c r="G2418" s="115">
        <v>0</v>
      </c>
      <c r="H2418" s="115">
        <v>0</v>
      </c>
      <c r="I2418" s="116">
        <v>190014</v>
      </c>
      <c r="J2418" s="117"/>
      <c r="K2418" s="1"/>
      <c r="L2418" s="1"/>
      <c r="M2418" s="1"/>
      <c r="N2418" s="1"/>
      <c r="O2418" s="1"/>
      <c r="P2418" s="1"/>
      <c r="Q2418" s="1"/>
      <c r="R2418" s="1"/>
      <c r="S2418" s="1"/>
    </row>
    <row r="2419" spans="1:19" x14ac:dyDescent="0.2">
      <c r="A2419" s="1"/>
      <c r="B2419" s="115">
        <v>4</v>
      </c>
      <c r="C2419" s="33" t="s">
        <v>455</v>
      </c>
      <c r="D2419" s="115">
        <v>2</v>
      </c>
      <c r="E2419" s="115">
        <v>2011</v>
      </c>
      <c r="F2419" s="115">
        <v>1</v>
      </c>
      <c r="G2419" s="115">
        <v>0</v>
      </c>
      <c r="H2419" s="115">
        <v>0</v>
      </c>
      <c r="I2419" s="116">
        <v>640040</v>
      </c>
      <c r="J2419" s="117"/>
      <c r="K2419" s="1"/>
      <c r="L2419" s="1"/>
      <c r="M2419" s="1"/>
      <c r="N2419" s="1"/>
      <c r="O2419" s="1"/>
      <c r="P2419" s="1"/>
      <c r="Q2419" s="1"/>
      <c r="R2419" s="1"/>
      <c r="S2419" s="1"/>
    </row>
    <row r="2420" spans="1:19" x14ac:dyDescent="0.2">
      <c r="A2420" s="1"/>
      <c r="B2420" s="115">
        <v>5</v>
      </c>
      <c r="C2420" s="33" t="s">
        <v>455</v>
      </c>
      <c r="D2420" s="115">
        <v>2</v>
      </c>
      <c r="E2420" s="115">
        <v>2011</v>
      </c>
      <c r="F2420" s="115">
        <v>1</v>
      </c>
      <c r="G2420" s="115">
        <v>0</v>
      </c>
      <c r="H2420" s="115">
        <v>0</v>
      </c>
      <c r="I2420" s="116">
        <v>0</v>
      </c>
      <c r="J2420" s="117"/>
      <c r="K2420" s="1"/>
      <c r="L2420" s="1"/>
      <c r="M2420" s="1"/>
      <c r="N2420" s="1"/>
      <c r="O2420" s="1"/>
      <c r="P2420" s="1"/>
      <c r="Q2420" s="1"/>
      <c r="R2420" s="1"/>
      <c r="S2420" s="1"/>
    </row>
    <row r="2421" spans="1:19" x14ac:dyDescent="0.2">
      <c r="A2421" s="1"/>
      <c r="B2421" s="115">
        <v>3</v>
      </c>
      <c r="C2421" s="33" t="s">
        <v>455</v>
      </c>
      <c r="D2421" s="115">
        <v>2</v>
      </c>
      <c r="E2421" s="115">
        <v>2011</v>
      </c>
      <c r="F2421" s="115">
        <v>1</v>
      </c>
      <c r="G2421" s="115">
        <v>0</v>
      </c>
      <c r="H2421" s="115">
        <v>0</v>
      </c>
      <c r="I2421" s="116">
        <v>0</v>
      </c>
      <c r="J2421" s="117"/>
      <c r="K2421" s="1"/>
      <c r="L2421" s="1"/>
      <c r="M2421" s="1"/>
      <c r="N2421" s="1"/>
      <c r="O2421" s="1"/>
      <c r="P2421" s="1"/>
      <c r="Q2421" s="1"/>
      <c r="R2421" s="1"/>
      <c r="S2421" s="1"/>
    </row>
    <row r="2422" spans="1:19" x14ac:dyDescent="0.2">
      <c r="A2422" s="1"/>
      <c r="B2422" s="115">
        <v>3</v>
      </c>
      <c r="C2422" s="33" t="s">
        <v>449</v>
      </c>
      <c r="D2422" s="115">
        <v>2</v>
      </c>
      <c r="E2422" s="115">
        <v>2011</v>
      </c>
      <c r="F2422" s="115">
        <v>1</v>
      </c>
      <c r="G2422" s="115">
        <v>0</v>
      </c>
      <c r="H2422" s="115">
        <v>0</v>
      </c>
      <c r="I2422" s="116">
        <v>173217</v>
      </c>
      <c r="J2422" s="117"/>
      <c r="K2422" s="1"/>
      <c r="L2422" s="1"/>
      <c r="M2422" s="1"/>
      <c r="N2422" s="1"/>
      <c r="O2422" s="1"/>
      <c r="P2422" s="1"/>
      <c r="Q2422" s="1"/>
      <c r="R2422" s="1"/>
      <c r="S2422" s="1"/>
    </row>
    <row r="2423" spans="1:19" x14ac:dyDescent="0.2">
      <c r="A2423" s="1"/>
      <c r="B2423" s="115">
        <v>5</v>
      </c>
      <c r="C2423" s="33" t="s">
        <v>449</v>
      </c>
      <c r="D2423" s="115">
        <v>2</v>
      </c>
      <c r="E2423" s="115">
        <v>2011</v>
      </c>
      <c r="F2423" s="115">
        <v>1</v>
      </c>
      <c r="G2423" s="115">
        <v>0</v>
      </c>
      <c r="H2423" s="115">
        <v>0</v>
      </c>
      <c r="I2423" s="116">
        <v>301971</v>
      </c>
      <c r="J2423" s="117"/>
      <c r="K2423" s="1"/>
      <c r="L2423" s="1"/>
      <c r="M2423" s="1"/>
      <c r="N2423" s="1"/>
      <c r="O2423" s="1"/>
      <c r="P2423" s="1"/>
      <c r="Q2423" s="1"/>
      <c r="R2423" s="1"/>
      <c r="S2423" s="1"/>
    </row>
    <row r="2424" spans="1:19" x14ac:dyDescent="0.2">
      <c r="A2424" s="1"/>
      <c r="B2424" s="115">
        <v>3</v>
      </c>
      <c r="C2424" s="33" t="s">
        <v>449</v>
      </c>
      <c r="D2424" s="115">
        <v>2</v>
      </c>
      <c r="E2424" s="115">
        <v>2011</v>
      </c>
      <c r="F2424" s="115">
        <v>1</v>
      </c>
      <c r="G2424" s="115">
        <v>0</v>
      </c>
      <c r="H2424" s="115">
        <v>0</v>
      </c>
      <c r="I2424" s="116">
        <v>75384</v>
      </c>
      <c r="J2424" s="117"/>
      <c r="K2424" s="1"/>
      <c r="L2424" s="1"/>
      <c r="M2424" s="1"/>
      <c r="N2424" s="1"/>
      <c r="O2424" s="1"/>
      <c r="P2424" s="1"/>
      <c r="Q2424" s="1"/>
      <c r="R2424" s="1"/>
      <c r="S2424" s="1"/>
    </row>
    <row r="2425" spans="1:19" x14ac:dyDescent="0.2">
      <c r="A2425" s="1"/>
      <c r="B2425" s="115">
        <v>3</v>
      </c>
      <c r="C2425" s="33" t="s">
        <v>449</v>
      </c>
      <c r="D2425" s="115">
        <v>2</v>
      </c>
      <c r="E2425" s="115">
        <v>2011</v>
      </c>
      <c r="F2425" s="115">
        <v>1</v>
      </c>
      <c r="G2425" s="115">
        <v>0</v>
      </c>
      <c r="H2425" s="115">
        <v>0</v>
      </c>
      <c r="I2425" s="116">
        <v>123138</v>
      </c>
      <c r="J2425" s="117"/>
      <c r="K2425" s="1"/>
      <c r="L2425" s="1"/>
      <c r="M2425" s="1"/>
      <c r="N2425" s="1"/>
      <c r="O2425" s="1"/>
      <c r="P2425" s="1"/>
      <c r="Q2425" s="1"/>
      <c r="R2425" s="1"/>
      <c r="S2425" s="1"/>
    </row>
    <row r="2426" spans="1:19" x14ac:dyDescent="0.2">
      <c r="A2426" s="1"/>
      <c r="B2426" s="115">
        <v>3</v>
      </c>
      <c r="C2426" s="33" t="s">
        <v>449</v>
      </c>
      <c r="D2426" s="115">
        <v>2</v>
      </c>
      <c r="E2426" s="115">
        <v>2011</v>
      </c>
      <c r="F2426" s="115">
        <v>1</v>
      </c>
      <c r="G2426" s="115">
        <v>0</v>
      </c>
      <c r="H2426" s="115">
        <v>0</v>
      </c>
      <c r="I2426" s="116">
        <v>59387</v>
      </c>
      <c r="J2426" s="117"/>
      <c r="K2426" s="1"/>
      <c r="L2426" s="1"/>
      <c r="M2426" s="1"/>
      <c r="N2426" s="1"/>
      <c r="O2426" s="1"/>
      <c r="P2426" s="1"/>
      <c r="Q2426" s="1"/>
      <c r="R2426" s="1"/>
      <c r="S2426" s="1"/>
    </row>
    <row r="2427" spans="1:19" x14ac:dyDescent="0.2">
      <c r="A2427" s="1"/>
      <c r="B2427" s="115">
        <v>3</v>
      </c>
      <c r="C2427" s="33" t="s">
        <v>449</v>
      </c>
      <c r="D2427" s="115">
        <v>2</v>
      </c>
      <c r="E2427" s="115">
        <v>2011</v>
      </c>
      <c r="F2427" s="115">
        <v>1</v>
      </c>
      <c r="G2427" s="115">
        <v>0</v>
      </c>
      <c r="H2427" s="115">
        <v>0</v>
      </c>
      <c r="I2427" s="116">
        <v>264335</v>
      </c>
      <c r="J2427" s="117"/>
      <c r="K2427" s="1"/>
      <c r="L2427" s="1"/>
      <c r="M2427" s="1"/>
      <c r="N2427" s="1"/>
      <c r="O2427" s="1"/>
      <c r="P2427" s="1"/>
      <c r="Q2427" s="1"/>
      <c r="R2427" s="1"/>
      <c r="S2427" s="1"/>
    </row>
    <row r="2428" spans="1:19" x14ac:dyDescent="0.2">
      <c r="A2428" s="1"/>
      <c r="B2428" s="115">
        <v>5</v>
      </c>
      <c r="C2428" s="33" t="s">
        <v>449</v>
      </c>
      <c r="D2428" s="115">
        <v>2</v>
      </c>
      <c r="E2428" s="115">
        <v>2011</v>
      </c>
      <c r="F2428" s="115">
        <v>1</v>
      </c>
      <c r="G2428" s="115">
        <v>0</v>
      </c>
      <c r="H2428" s="115">
        <v>0</v>
      </c>
      <c r="I2428" s="116">
        <v>188721</v>
      </c>
      <c r="J2428" s="117"/>
      <c r="K2428" s="1"/>
      <c r="L2428" s="1"/>
      <c r="M2428" s="1"/>
      <c r="N2428" s="1"/>
      <c r="O2428" s="1"/>
      <c r="P2428" s="1"/>
      <c r="Q2428" s="1"/>
      <c r="R2428" s="1"/>
      <c r="S2428" s="1"/>
    </row>
    <row r="2429" spans="1:19" x14ac:dyDescent="0.2">
      <c r="A2429" s="1"/>
      <c r="B2429" s="115">
        <v>5</v>
      </c>
      <c r="C2429" s="33" t="s">
        <v>455</v>
      </c>
      <c r="D2429" s="115">
        <v>2</v>
      </c>
      <c r="E2429" s="115">
        <v>2011</v>
      </c>
      <c r="F2429" s="115">
        <v>1</v>
      </c>
      <c r="G2429" s="115">
        <v>0</v>
      </c>
      <c r="H2429" s="115">
        <v>0</v>
      </c>
      <c r="I2429" s="116">
        <v>34677</v>
      </c>
      <c r="J2429" s="117"/>
      <c r="K2429" s="1"/>
      <c r="L2429" s="1"/>
      <c r="M2429" s="1"/>
      <c r="N2429" s="1"/>
      <c r="O2429" s="1"/>
      <c r="P2429" s="1"/>
      <c r="Q2429" s="1"/>
      <c r="R2429" s="1"/>
      <c r="S2429" s="1"/>
    </row>
    <row r="2430" spans="1:19" x14ac:dyDescent="0.2">
      <c r="A2430" s="1"/>
      <c r="B2430" s="115">
        <v>4</v>
      </c>
      <c r="C2430" s="33" t="s">
        <v>455</v>
      </c>
      <c r="D2430" s="115">
        <v>2</v>
      </c>
      <c r="E2430" s="115">
        <v>2011</v>
      </c>
      <c r="F2430" s="115">
        <v>1</v>
      </c>
      <c r="G2430" s="115">
        <v>0</v>
      </c>
      <c r="H2430" s="115">
        <v>0</v>
      </c>
      <c r="I2430" s="116">
        <v>33247</v>
      </c>
      <c r="J2430" s="117"/>
      <c r="K2430" s="1"/>
      <c r="L2430" s="1"/>
      <c r="M2430" s="1"/>
      <c r="N2430" s="1"/>
      <c r="O2430" s="1"/>
      <c r="P2430" s="1"/>
      <c r="Q2430" s="1"/>
      <c r="R2430" s="1"/>
      <c r="S2430" s="1"/>
    </row>
    <row r="2431" spans="1:19" x14ac:dyDescent="0.2">
      <c r="A2431" s="1"/>
      <c r="B2431" s="115">
        <v>4</v>
      </c>
      <c r="C2431" s="33" t="s">
        <v>449</v>
      </c>
      <c r="D2431" s="115">
        <v>2</v>
      </c>
      <c r="E2431" s="115">
        <v>2011</v>
      </c>
      <c r="F2431" s="115">
        <v>1</v>
      </c>
      <c r="G2431" s="115">
        <v>0</v>
      </c>
      <c r="H2431" s="115">
        <v>0</v>
      </c>
      <c r="I2431" s="116">
        <v>34791</v>
      </c>
      <c r="J2431" s="117"/>
      <c r="K2431" s="1"/>
      <c r="L2431" s="1"/>
      <c r="M2431" s="1"/>
      <c r="N2431" s="1"/>
      <c r="O2431" s="1"/>
      <c r="P2431" s="1"/>
      <c r="Q2431" s="1"/>
      <c r="R2431" s="1"/>
      <c r="S2431" s="1"/>
    </row>
    <row r="2432" spans="1:19" x14ac:dyDescent="0.2">
      <c r="A2432" s="1"/>
      <c r="B2432" s="115">
        <v>3</v>
      </c>
      <c r="C2432" s="33" t="s">
        <v>449</v>
      </c>
      <c r="D2432" s="115">
        <v>2</v>
      </c>
      <c r="E2432" s="115">
        <v>2011</v>
      </c>
      <c r="F2432" s="115">
        <v>1</v>
      </c>
      <c r="G2432" s="115">
        <v>0</v>
      </c>
      <c r="H2432" s="115">
        <v>0</v>
      </c>
      <c r="I2432" s="116">
        <v>116505</v>
      </c>
      <c r="J2432" s="117"/>
      <c r="K2432" s="1"/>
      <c r="L2432" s="1"/>
      <c r="M2432" s="1"/>
      <c r="N2432" s="1"/>
      <c r="O2432" s="1"/>
      <c r="P2432" s="1"/>
      <c r="Q2432" s="1"/>
      <c r="R2432" s="1"/>
      <c r="S2432" s="1"/>
    </row>
    <row r="2433" spans="1:19" x14ac:dyDescent="0.2">
      <c r="A2433" s="1"/>
      <c r="B2433" s="115">
        <v>5</v>
      </c>
      <c r="C2433" s="33" t="s">
        <v>471</v>
      </c>
      <c r="D2433" s="115">
        <v>2</v>
      </c>
      <c r="E2433" s="115">
        <v>2011</v>
      </c>
      <c r="F2433" s="115">
        <v>1</v>
      </c>
      <c r="G2433" s="115">
        <v>0</v>
      </c>
      <c r="H2433" s="115">
        <v>0</v>
      </c>
      <c r="I2433" s="116">
        <v>751993</v>
      </c>
      <c r="J2433" s="117"/>
      <c r="K2433" s="1"/>
      <c r="L2433" s="1"/>
      <c r="M2433" s="1"/>
      <c r="N2433" s="1"/>
      <c r="O2433" s="1"/>
      <c r="P2433" s="1"/>
      <c r="Q2433" s="1"/>
      <c r="R2433" s="1"/>
      <c r="S2433" s="1"/>
    </row>
    <row r="2434" spans="1:19" x14ac:dyDescent="0.2">
      <c r="A2434" s="1"/>
      <c r="B2434" s="115">
        <v>5</v>
      </c>
      <c r="C2434" s="33" t="s">
        <v>471</v>
      </c>
      <c r="D2434" s="115">
        <v>2</v>
      </c>
      <c r="E2434" s="115">
        <v>2011</v>
      </c>
      <c r="F2434" s="115">
        <v>1</v>
      </c>
      <c r="G2434" s="115">
        <v>0</v>
      </c>
      <c r="H2434" s="115">
        <v>0</v>
      </c>
      <c r="I2434" s="116">
        <v>300002</v>
      </c>
      <c r="J2434" s="117"/>
      <c r="K2434" s="1"/>
      <c r="L2434" s="1"/>
      <c r="M2434" s="1"/>
      <c r="N2434" s="1"/>
      <c r="O2434" s="1"/>
      <c r="P2434" s="1"/>
      <c r="Q2434" s="1"/>
      <c r="R2434" s="1"/>
      <c r="S2434" s="1"/>
    </row>
    <row r="2435" spans="1:19" x14ac:dyDescent="0.2">
      <c r="A2435" s="1"/>
      <c r="B2435" s="115">
        <v>2</v>
      </c>
      <c r="C2435" s="33" t="s">
        <v>449</v>
      </c>
      <c r="D2435" s="115">
        <v>2</v>
      </c>
      <c r="E2435" s="115">
        <v>2011</v>
      </c>
      <c r="F2435" s="115">
        <v>1</v>
      </c>
      <c r="G2435" s="115">
        <v>0</v>
      </c>
      <c r="H2435" s="115">
        <v>0</v>
      </c>
      <c r="I2435" s="116">
        <v>58335</v>
      </c>
      <c r="J2435" s="117"/>
      <c r="K2435" s="1"/>
      <c r="L2435" s="1"/>
      <c r="M2435" s="1"/>
      <c r="N2435" s="1"/>
      <c r="O2435" s="1"/>
      <c r="P2435" s="1"/>
      <c r="Q2435" s="1"/>
      <c r="R2435" s="1"/>
      <c r="S2435" s="1"/>
    </row>
    <row r="2436" spans="1:19" x14ac:dyDescent="0.2">
      <c r="A2436" s="1"/>
      <c r="B2436" s="115">
        <v>3</v>
      </c>
      <c r="C2436" s="33" t="s">
        <v>449</v>
      </c>
      <c r="D2436" s="115">
        <v>2</v>
      </c>
      <c r="E2436" s="115">
        <v>2011</v>
      </c>
      <c r="F2436" s="115">
        <v>1</v>
      </c>
      <c r="G2436" s="115">
        <v>0</v>
      </c>
      <c r="H2436" s="115">
        <v>0</v>
      </c>
      <c r="I2436" s="116">
        <v>49567</v>
      </c>
      <c r="J2436" s="117"/>
      <c r="K2436" s="1"/>
      <c r="L2436" s="1"/>
      <c r="M2436" s="1"/>
      <c r="N2436" s="1"/>
      <c r="O2436" s="1"/>
      <c r="P2436" s="1"/>
      <c r="Q2436" s="1"/>
      <c r="R2436" s="1"/>
      <c r="S2436" s="1"/>
    </row>
    <row r="2437" spans="1:19" x14ac:dyDescent="0.2">
      <c r="A2437" s="1"/>
      <c r="B2437" s="115">
        <v>4</v>
      </c>
      <c r="C2437" s="33" t="s">
        <v>449</v>
      </c>
      <c r="D2437" s="115">
        <v>2</v>
      </c>
      <c r="E2437" s="115">
        <v>2011</v>
      </c>
      <c r="F2437" s="115">
        <v>1</v>
      </c>
      <c r="G2437" s="115">
        <v>0</v>
      </c>
      <c r="H2437" s="115">
        <v>0</v>
      </c>
      <c r="I2437" s="116">
        <v>58969</v>
      </c>
      <c r="J2437" s="117"/>
      <c r="K2437" s="1"/>
      <c r="L2437" s="1"/>
      <c r="M2437" s="1"/>
      <c r="N2437" s="1"/>
      <c r="O2437" s="1"/>
      <c r="P2437" s="1"/>
      <c r="Q2437" s="1"/>
      <c r="R2437" s="1"/>
      <c r="S2437" s="1"/>
    </row>
    <row r="2438" spans="1:19" x14ac:dyDescent="0.2">
      <c r="A2438" s="1"/>
      <c r="B2438" s="115">
        <v>4</v>
      </c>
      <c r="C2438" s="33" t="s">
        <v>449</v>
      </c>
      <c r="D2438" s="115">
        <v>2</v>
      </c>
      <c r="E2438" s="115">
        <v>2011</v>
      </c>
      <c r="F2438" s="115">
        <v>1</v>
      </c>
      <c r="G2438" s="115">
        <v>0</v>
      </c>
      <c r="H2438" s="115">
        <v>0</v>
      </c>
      <c r="I2438" s="116">
        <v>60339</v>
      </c>
      <c r="J2438" s="117"/>
      <c r="K2438" s="1"/>
      <c r="L2438" s="1"/>
      <c r="M2438" s="1"/>
      <c r="N2438" s="1"/>
      <c r="O2438" s="1"/>
      <c r="P2438" s="1"/>
      <c r="Q2438" s="1"/>
      <c r="R2438" s="1"/>
      <c r="S2438" s="1"/>
    </row>
    <row r="2439" spans="1:19" x14ac:dyDescent="0.2">
      <c r="A2439" s="1"/>
      <c r="B2439" s="115">
        <v>3</v>
      </c>
      <c r="C2439" s="33" t="s">
        <v>449</v>
      </c>
      <c r="D2439" s="115">
        <v>2</v>
      </c>
      <c r="E2439" s="115">
        <v>2011</v>
      </c>
      <c r="F2439" s="115">
        <v>1</v>
      </c>
      <c r="G2439" s="115">
        <v>0</v>
      </c>
      <c r="H2439" s="115">
        <v>0</v>
      </c>
      <c r="I2439" s="116">
        <v>453066</v>
      </c>
      <c r="J2439" s="117"/>
      <c r="K2439" s="1"/>
      <c r="L2439" s="1"/>
      <c r="M2439" s="1"/>
      <c r="N2439" s="1"/>
      <c r="O2439" s="1"/>
      <c r="P2439" s="1"/>
      <c r="Q2439" s="1"/>
      <c r="R2439" s="1"/>
      <c r="S2439" s="1"/>
    </row>
    <row r="2440" spans="1:19" x14ac:dyDescent="0.2">
      <c r="A2440" s="1"/>
      <c r="B2440" s="115">
        <v>2</v>
      </c>
      <c r="C2440" s="33" t="s">
        <v>449</v>
      </c>
      <c r="D2440" s="115">
        <v>2</v>
      </c>
      <c r="E2440" s="115">
        <v>2011</v>
      </c>
      <c r="F2440" s="115">
        <v>1</v>
      </c>
      <c r="G2440" s="115">
        <v>0</v>
      </c>
      <c r="H2440" s="115">
        <v>0</v>
      </c>
      <c r="I2440" s="116">
        <v>61397</v>
      </c>
      <c r="J2440" s="117"/>
      <c r="K2440" s="1"/>
      <c r="L2440" s="1"/>
      <c r="M2440" s="1"/>
      <c r="N2440" s="1"/>
      <c r="O2440" s="1"/>
      <c r="P2440" s="1"/>
      <c r="Q2440" s="1"/>
      <c r="R2440" s="1"/>
      <c r="S2440" s="1"/>
    </row>
    <row r="2441" spans="1:19" x14ac:dyDescent="0.2">
      <c r="A2441" s="1"/>
      <c r="B2441" s="115">
        <v>2</v>
      </c>
      <c r="C2441" s="33" t="s">
        <v>449</v>
      </c>
      <c r="D2441" s="115">
        <v>2</v>
      </c>
      <c r="E2441" s="115">
        <v>2011</v>
      </c>
      <c r="F2441" s="115">
        <v>1</v>
      </c>
      <c r="G2441" s="115">
        <v>0</v>
      </c>
      <c r="H2441" s="115">
        <v>0</v>
      </c>
      <c r="I2441" s="116">
        <v>63452</v>
      </c>
      <c r="J2441" s="117"/>
      <c r="K2441" s="1"/>
      <c r="L2441" s="1"/>
      <c r="M2441" s="1"/>
      <c r="N2441" s="1"/>
      <c r="O2441" s="1"/>
      <c r="P2441" s="1"/>
      <c r="Q2441" s="1"/>
      <c r="R2441" s="1"/>
      <c r="S2441" s="1"/>
    </row>
    <row r="2442" spans="1:19" x14ac:dyDescent="0.2">
      <c r="A2442" s="1"/>
      <c r="B2442" s="115">
        <v>2</v>
      </c>
      <c r="C2442" s="33" t="s">
        <v>449</v>
      </c>
      <c r="D2442" s="115">
        <v>2</v>
      </c>
      <c r="E2442" s="115">
        <v>2011</v>
      </c>
      <c r="F2442" s="115">
        <v>1</v>
      </c>
      <c r="G2442" s="115">
        <v>0</v>
      </c>
      <c r="H2442" s="115">
        <v>0</v>
      </c>
      <c r="I2442" s="116">
        <v>59762</v>
      </c>
      <c r="J2442" s="117"/>
      <c r="K2442" s="1"/>
      <c r="L2442" s="1"/>
      <c r="M2442" s="1"/>
      <c r="N2442" s="1"/>
      <c r="O2442" s="1"/>
      <c r="P2442" s="1"/>
      <c r="Q2442" s="1"/>
      <c r="R2442" s="1"/>
      <c r="S2442" s="1"/>
    </row>
    <row r="2443" spans="1:19" x14ac:dyDescent="0.2">
      <c r="A2443" s="1"/>
      <c r="B2443" s="115">
        <v>2</v>
      </c>
      <c r="C2443" s="33" t="s">
        <v>449</v>
      </c>
      <c r="D2443" s="115">
        <v>2</v>
      </c>
      <c r="E2443" s="115">
        <v>2011</v>
      </c>
      <c r="F2443" s="115">
        <v>1</v>
      </c>
      <c r="G2443" s="115">
        <v>0</v>
      </c>
      <c r="H2443" s="115">
        <v>0</v>
      </c>
      <c r="I2443" s="116">
        <v>58386</v>
      </c>
      <c r="J2443" s="117"/>
      <c r="K2443" s="1"/>
      <c r="L2443" s="1"/>
      <c r="M2443" s="1"/>
      <c r="N2443" s="1"/>
      <c r="O2443" s="1"/>
      <c r="P2443" s="1"/>
      <c r="Q2443" s="1"/>
      <c r="R2443" s="1"/>
      <c r="S2443" s="1"/>
    </row>
    <row r="2444" spans="1:19" x14ac:dyDescent="0.2">
      <c r="A2444" s="1"/>
      <c r="B2444" s="115">
        <v>2</v>
      </c>
      <c r="C2444" s="33" t="s">
        <v>449</v>
      </c>
      <c r="D2444" s="115">
        <v>2</v>
      </c>
      <c r="E2444" s="115">
        <v>2011</v>
      </c>
      <c r="F2444" s="115">
        <v>1</v>
      </c>
      <c r="G2444" s="115">
        <v>0</v>
      </c>
      <c r="H2444" s="115">
        <v>0</v>
      </c>
      <c r="I2444" s="116">
        <v>155730</v>
      </c>
      <c r="J2444" s="117"/>
      <c r="K2444" s="1"/>
      <c r="L2444" s="1"/>
      <c r="M2444" s="1"/>
      <c r="N2444" s="1"/>
      <c r="O2444" s="1"/>
      <c r="P2444" s="1"/>
      <c r="Q2444" s="1"/>
      <c r="R2444" s="1"/>
      <c r="S2444" s="1"/>
    </row>
    <row r="2445" spans="1:19" x14ac:dyDescent="0.2">
      <c r="A2445" s="1"/>
      <c r="B2445" s="115">
        <v>4</v>
      </c>
      <c r="C2445" s="33" t="s">
        <v>449</v>
      </c>
      <c r="D2445" s="115">
        <v>2</v>
      </c>
      <c r="E2445" s="115">
        <v>2011</v>
      </c>
      <c r="F2445" s="115">
        <v>1</v>
      </c>
      <c r="G2445" s="115">
        <v>0</v>
      </c>
      <c r="H2445" s="115">
        <v>0</v>
      </c>
      <c r="I2445" s="116">
        <v>44074</v>
      </c>
      <c r="J2445" s="117"/>
      <c r="K2445" s="1"/>
      <c r="L2445" s="1"/>
      <c r="M2445" s="1"/>
      <c r="N2445" s="1"/>
      <c r="O2445" s="1"/>
      <c r="P2445" s="1"/>
      <c r="Q2445" s="1"/>
      <c r="R2445" s="1"/>
      <c r="S2445" s="1"/>
    </row>
    <row r="2446" spans="1:19" x14ac:dyDescent="0.2">
      <c r="A2446" s="1"/>
      <c r="B2446" s="115">
        <v>4</v>
      </c>
      <c r="C2446" s="33" t="s">
        <v>449</v>
      </c>
      <c r="D2446" s="115">
        <v>2</v>
      </c>
      <c r="E2446" s="115">
        <v>2011</v>
      </c>
      <c r="F2446" s="115">
        <v>1</v>
      </c>
      <c r="G2446" s="115">
        <v>0</v>
      </c>
      <c r="H2446" s="115">
        <v>0</v>
      </c>
      <c r="I2446" s="116">
        <v>86987</v>
      </c>
      <c r="J2446" s="117"/>
      <c r="K2446" s="1"/>
      <c r="L2446" s="1"/>
      <c r="M2446" s="1"/>
      <c r="N2446" s="1"/>
      <c r="O2446" s="1"/>
      <c r="P2446" s="1"/>
      <c r="Q2446" s="1"/>
      <c r="R2446" s="1"/>
      <c r="S2446" s="1"/>
    </row>
    <row r="2447" spans="1:19" x14ac:dyDescent="0.2">
      <c r="A2447" s="1"/>
      <c r="B2447" s="115">
        <v>4</v>
      </c>
      <c r="C2447" s="33" t="s">
        <v>449</v>
      </c>
      <c r="D2447" s="115">
        <v>2</v>
      </c>
      <c r="E2447" s="115">
        <v>2011</v>
      </c>
      <c r="F2447" s="115">
        <v>1</v>
      </c>
      <c r="G2447" s="115">
        <v>0</v>
      </c>
      <c r="H2447" s="115">
        <v>0</v>
      </c>
      <c r="I2447" s="116">
        <v>57701</v>
      </c>
      <c r="J2447" s="117"/>
      <c r="K2447" s="1"/>
      <c r="L2447" s="1"/>
      <c r="M2447" s="1"/>
      <c r="N2447" s="1"/>
      <c r="O2447" s="1"/>
      <c r="P2447" s="1"/>
      <c r="Q2447" s="1"/>
      <c r="R2447" s="1"/>
      <c r="S2447" s="1"/>
    </row>
    <row r="2448" spans="1:19" x14ac:dyDescent="0.2">
      <c r="A2448" s="1"/>
      <c r="B2448" s="115">
        <v>4</v>
      </c>
      <c r="C2448" s="33" t="s">
        <v>449</v>
      </c>
      <c r="D2448" s="115">
        <v>2</v>
      </c>
      <c r="E2448" s="115">
        <v>2011</v>
      </c>
      <c r="F2448" s="115">
        <v>1</v>
      </c>
      <c r="G2448" s="115">
        <v>0</v>
      </c>
      <c r="H2448" s="115">
        <v>0</v>
      </c>
      <c r="I2448" s="116">
        <v>77579</v>
      </c>
      <c r="J2448" s="117"/>
      <c r="K2448" s="1"/>
      <c r="L2448" s="1"/>
      <c r="M2448" s="1"/>
      <c r="N2448" s="1"/>
      <c r="O2448" s="1"/>
      <c r="P2448" s="1"/>
      <c r="Q2448" s="1"/>
      <c r="R2448" s="1"/>
      <c r="S2448" s="1"/>
    </row>
    <row r="2449" spans="1:19" x14ac:dyDescent="0.2">
      <c r="A2449" s="1"/>
      <c r="B2449" s="115">
        <v>4</v>
      </c>
      <c r="C2449" s="33" t="s">
        <v>449</v>
      </c>
      <c r="D2449" s="115">
        <v>2</v>
      </c>
      <c r="E2449" s="115">
        <v>2011</v>
      </c>
      <c r="F2449" s="115">
        <v>1</v>
      </c>
      <c r="G2449" s="115">
        <v>0</v>
      </c>
      <c r="H2449" s="115">
        <v>0</v>
      </c>
      <c r="I2449" s="116">
        <v>65424</v>
      </c>
      <c r="J2449" s="117"/>
      <c r="K2449" s="1"/>
      <c r="L2449" s="1"/>
      <c r="M2449" s="1"/>
      <c r="N2449" s="1"/>
      <c r="O2449" s="1"/>
      <c r="P2449" s="1"/>
      <c r="Q2449" s="1"/>
      <c r="R2449" s="1"/>
      <c r="S2449" s="1"/>
    </row>
    <row r="2450" spans="1:19" x14ac:dyDescent="0.2">
      <c r="A2450" s="1"/>
      <c r="B2450" s="115">
        <v>5</v>
      </c>
      <c r="C2450" s="33" t="s">
        <v>449</v>
      </c>
      <c r="D2450" s="115">
        <v>2</v>
      </c>
      <c r="E2450" s="115">
        <v>2011</v>
      </c>
      <c r="F2450" s="115">
        <v>1</v>
      </c>
      <c r="G2450" s="115">
        <v>0</v>
      </c>
      <c r="H2450" s="115">
        <v>0</v>
      </c>
      <c r="I2450" s="116">
        <v>7979</v>
      </c>
      <c r="J2450" s="117"/>
      <c r="K2450" s="1"/>
      <c r="L2450" s="1"/>
      <c r="M2450" s="1"/>
      <c r="N2450" s="1"/>
      <c r="O2450" s="1"/>
      <c r="P2450" s="1"/>
      <c r="Q2450" s="1"/>
      <c r="R2450" s="1"/>
      <c r="S2450" s="1"/>
    </row>
    <row r="2451" spans="1:19" x14ac:dyDescent="0.2">
      <c r="A2451" s="1"/>
      <c r="B2451" s="115">
        <v>3</v>
      </c>
      <c r="C2451" s="33" t="s">
        <v>449</v>
      </c>
      <c r="D2451" s="115">
        <v>2</v>
      </c>
      <c r="E2451" s="115">
        <v>2011</v>
      </c>
      <c r="F2451" s="115">
        <v>1</v>
      </c>
      <c r="G2451" s="115">
        <v>0</v>
      </c>
      <c r="H2451" s="115">
        <v>0</v>
      </c>
      <c r="I2451" s="116">
        <v>7293</v>
      </c>
      <c r="J2451" s="117"/>
      <c r="K2451" s="1"/>
      <c r="L2451" s="1"/>
      <c r="M2451" s="1"/>
      <c r="N2451" s="1"/>
      <c r="O2451" s="1"/>
      <c r="P2451" s="1"/>
      <c r="Q2451" s="1"/>
      <c r="R2451" s="1"/>
      <c r="S2451" s="1"/>
    </row>
    <row r="2452" spans="1:19" x14ac:dyDescent="0.2">
      <c r="A2452" s="1"/>
      <c r="B2452" s="115">
        <v>3</v>
      </c>
      <c r="C2452" s="33" t="s">
        <v>449</v>
      </c>
      <c r="D2452" s="115">
        <v>2</v>
      </c>
      <c r="E2452" s="115">
        <v>2011</v>
      </c>
      <c r="F2452" s="115">
        <v>1</v>
      </c>
      <c r="G2452" s="115">
        <v>0</v>
      </c>
      <c r="H2452" s="115">
        <v>0</v>
      </c>
      <c r="I2452" s="116">
        <v>7981</v>
      </c>
      <c r="J2452" s="117"/>
      <c r="K2452" s="1"/>
      <c r="L2452" s="1"/>
      <c r="M2452" s="1"/>
      <c r="N2452" s="1"/>
      <c r="O2452" s="1"/>
      <c r="P2452" s="1"/>
      <c r="Q2452" s="1"/>
      <c r="R2452" s="1"/>
      <c r="S2452" s="1"/>
    </row>
    <row r="2453" spans="1:19" x14ac:dyDescent="0.2">
      <c r="A2453" s="1"/>
      <c r="B2453" s="115">
        <v>3</v>
      </c>
      <c r="C2453" s="33" t="s">
        <v>449</v>
      </c>
      <c r="D2453" s="115">
        <v>2</v>
      </c>
      <c r="E2453" s="115">
        <v>2011</v>
      </c>
      <c r="F2453" s="115">
        <v>1</v>
      </c>
      <c r="G2453" s="115">
        <v>0</v>
      </c>
      <c r="H2453" s="115">
        <v>0</v>
      </c>
      <c r="I2453" s="116">
        <v>49210</v>
      </c>
      <c r="J2453" s="117"/>
      <c r="K2453" s="1"/>
      <c r="L2453" s="1"/>
      <c r="M2453" s="1"/>
      <c r="N2453" s="1"/>
      <c r="O2453" s="1"/>
      <c r="P2453" s="1"/>
      <c r="Q2453" s="1"/>
      <c r="R2453" s="1"/>
      <c r="S2453" s="1"/>
    </row>
    <row r="2454" spans="1:19" x14ac:dyDescent="0.2">
      <c r="A2454" s="1"/>
      <c r="B2454" s="115">
        <v>3</v>
      </c>
      <c r="C2454" s="33" t="s">
        <v>449</v>
      </c>
      <c r="D2454" s="115">
        <v>2</v>
      </c>
      <c r="E2454" s="115">
        <v>2011</v>
      </c>
      <c r="F2454" s="115">
        <v>1</v>
      </c>
      <c r="G2454" s="115">
        <v>0</v>
      </c>
      <c r="H2454" s="115">
        <v>0</v>
      </c>
      <c r="I2454" s="116">
        <v>8643</v>
      </c>
      <c r="J2454" s="117"/>
      <c r="K2454" s="1"/>
      <c r="L2454" s="1"/>
      <c r="M2454" s="1"/>
      <c r="N2454" s="1"/>
      <c r="O2454" s="1"/>
      <c r="P2454" s="1"/>
      <c r="Q2454" s="1"/>
      <c r="R2454" s="1"/>
      <c r="S2454" s="1"/>
    </row>
    <row r="2455" spans="1:19" x14ac:dyDescent="0.2">
      <c r="A2455" s="1"/>
      <c r="B2455" s="115">
        <v>2</v>
      </c>
      <c r="C2455" s="33" t="s">
        <v>455</v>
      </c>
      <c r="D2455" s="115">
        <v>2</v>
      </c>
      <c r="E2455" s="115">
        <v>2011</v>
      </c>
      <c r="F2455" s="115">
        <v>1</v>
      </c>
      <c r="G2455" s="115">
        <v>0</v>
      </c>
      <c r="H2455" s="115">
        <v>0</v>
      </c>
      <c r="I2455" s="116">
        <v>61955</v>
      </c>
      <c r="J2455" s="117"/>
      <c r="K2455" s="1"/>
      <c r="L2455" s="1"/>
      <c r="M2455" s="1"/>
      <c r="N2455" s="1"/>
      <c r="O2455" s="1"/>
      <c r="P2455" s="1"/>
      <c r="Q2455" s="1"/>
      <c r="R2455" s="1"/>
      <c r="S2455" s="1"/>
    </row>
    <row r="2456" spans="1:19" x14ac:dyDescent="0.2">
      <c r="A2456" s="1"/>
      <c r="B2456" s="115">
        <v>2</v>
      </c>
      <c r="C2456" s="33" t="s">
        <v>455</v>
      </c>
      <c r="D2456" s="115">
        <v>2</v>
      </c>
      <c r="E2456" s="115">
        <v>2011</v>
      </c>
      <c r="F2456" s="115">
        <v>1</v>
      </c>
      <c r="G2456" s="115">
        <v>0</v>
      </c>
      <c r="H2456" s="115">
        <v>0</v>
      </c>
      <c r="I2456" s="116">
        <v>25842</v>
      </c>
      <c r="J2456" s="117"/>
      <c r="K2456" s="1"/>
      <c r="L2456" s="1"/>
      <c r="M2456" s="1"/>
      <c r="N2456" s="1"/>
      <c r="O2456" s="1"/>
      <c r="P2456" s="1"/>
      <c r="Q2456" s="1"/>
      <c r="R2456" s="1"/>
      <c r="S2456" s="1"/>
    </row>
    <row r="2457" spans="1:19" x14ac:dyDescent="0.2">
      <c r="A2457" s="1"/>
      <c r="B2457" s="115">
        <v>3</v>
      </c>
      <c r="C2457" s="33" t="s">
        <v>449</v>
      </c>
      <c r="D2457" s="115">
        <v>2</v>
      </c>
      <c r="E2457" s="115">
        <v>2011</v>
      </c>
      <c r="F2457" s="115">
        <v>1</v>
      </c>
      <c r="G2457" s="115">
        <v>0</v>
      </c>
      <c r="H2457" s="115">
        <v>0</v>
      </c>
      <c r="I2457" s="116">
        <v>96205</v>
      </c>
      <c r="J2457" s="117"/>
      <c r="K2457" s="1"/>
      <c r="L2457" s="1"/>
      <c r="M2457" s="1"/>
      <c r="N2457" s="1"/>
      <c r="O2457" s="1"/>
      <c r="P2457" s="1"/>
      <c r="Q2457" s="1"/>
      <c r="R2457" s="1"/>
      <c r="S2457" s="1"/>
    </row>
    <row r="2458" spans="1:19" x14ac:dyDescent="0.2">
      <c r="A2458" s="1"/>
      <c r="B2458" s="115">
        <v>3</v>
      </c>
      <c r="C2458" s="33" t="s">
        <v>449</v>
      </c>
      <c r="D2458" s="115">
        <v>2</v>
      </c>
      <c r="E2458" s="115">
        <v>2011</v>
      </c>
      <c r="F2458" s="115">
        <v>1</v>
      </c>
      <c r="G2458" s="115">
        <v>0</v>
      </c>
      <c r="H2458" s="115">
        <v>0</v>
      </c>
      <c r="I2458" s="116">
        <v>99962</v>
      </c>
      <c r="J2458" s="117"/>
      <c r="K2458" s="1"/>
      <c r="L2458" s="1"/>
      <c r="M2458" s="1"/>
      <c r="N2458" s="1"/>
      <c r="O2458" s="1"/>
      <c r="P2458" s="1"/>
      <c r="Q2458" s="1"/>
      <c r="R2458" s="1"/>
      <c r="S2458" s="1"/>
    </row>
    <row r="2459" spans="1:19" x14ac:dyDescent="0.2">
      <c r="A2459" s="1"/>
      <c r="B2459" s="115">
        <v>2</v>
      </c>
      <c r="C2459" s="33" t="s">
        <v>449</v>
      </c>
      <c r="D2459" s="115">
        <v>2</v>
      </c>
      <c r="E2459" s="115">
        <v>2011</v>
      </c>
      <c r="F2459" s="115">
        <v>1</v>
      </c>
      <c r="G2459" s="115">
        <v>0</v>
      </c>
      <c r="H2459" s="115">
        <v>0</v>
      </c>
      <c r="I2459" s="116">
        <v>69038</v>
      </c>
      <c r="J2459" s="117"/>
      <c r="K2459" s="1"/>
      <c r="L2459" s="1"/>
      <c r="M2459" s="1"/>
      <c r="N2459" s="1"/>
      <c r="O2459" s="1"/>
      <c r="P2459" s="1"/>
      <c r="Q2459" s="1"/>
      <c r="R2459" s="1"/>
      <c r="S2459" s="1"/>
    </row>
    <row r="2460" spans="1:19" x14ac:dyDescent="0.2">
      <c r="A2460" s="1"/>
      <c r="B2460" s="115">
        <v>2</v>
      </c>
      <c r="C2460" s="33" t="s">
        <v>449</v>
      </c>
      <c r="D2460" s="115">
        <v>2</v>
      </c>
      <c r="E2460" s="115">
        <v>2011</v>
      </c>
      <c r="F2460" s="115">
        <v>1</v>
      </c>
      <c r="G2460" s="115">
        <v>0</v>
      </c>
      <c r="H2460" s="115">
        <v>0</v>
      </c>
      <c r="I2460" s="116">
        <v>33317</v>
      </c>
      <c r="J2460" s="117"/>
      <c r="K2460" s="1"/>
      <c r="L2460" s="1"/>
      <c r="M2460" s="1"/>
      <c r="N2460" s="1"/>
      <c r="O2460" s="1"/>
      <c r="P2460" s="1"/>
      <c r="Q2460" s="1"/>
      <c r="R2460" s="1"/>
      <c r="S2460" s="1"/>
    </row>
    <row r="2461" spans="1:19" x14ac:dyDescent="0.2">
      <c r="A2461" s="1"/>
      <c r="B2461" s="115">
        <v>3</v>
      </c>
      <c r="C2461" s="33" t="s">
        <v>449</v>
      </c>
      <c r="D2461" s="115">
        <v>2</v>
      </c>
      <c r="E2461" s="115">
        <v>2011</v>
      </c>
      <c r="F2461" s="115">
        <v>1</v>
      </c>
      <c r="G2461" s="115">
        <v>0</v>
      </c>
      <c r="H2461" s="115">
        <v>0</v>
      </c>
      <c r="I2461" s="116">
        <v>75835</v>
      </c>
      <c r="J2461" s="117"/>
      <c r="K2461" s="1"/>
      <c r="L2461" s="1"/>
      <c r="M2461" s="1"/>
      <c r="N2461" s="1"/>
      <c r="O2461" s="1"/>
      <c r="P2461" s="1"/>
      <c r="Q2461" s="1"/>
      <c r="R2461" s="1"/>
      <c r="S2461" s="1"/>
    </row>
    <row r="2462" spans="1:19" x14ac:dyDescent="0.2">
      <c r="A2462" s="1"/>
      <c r="B2462" s="115">
        <v>3</v>
      </c>
      <c r="C2462" s="33" t="s">
        <v>449</v>
      </c>
      <c r="D2462" s="115">
        <v>2</v>
      </c>
      <c r="E2462" s="115">
        <v>2011</v>
      </c>
      <c r="F2462" s="115">
        <v>1</v>
      </c>
      <c r="G2462" s="115">
        <v>0</v>
      </c>
      <c r="H2462" s="115">
        <v>0</v>
      </c>
      <c r="I2462" s="116">
        <v>8511</v>
      </c>
      <c r="J2462" s="117"/>
      <c r="K2462" s="1"/>
      <c r="L2462" s="1"/>
      <c r="M2462" s="1"/>
      <c r="N2462" s="1"/>
      <c r="O2462" s="1"/>
      <c r="P2462" s="1"/>
      <c r="Q2462" s="1"/>
      <c r="R2462" s="1"/>
      <c r="S2462" s="1"/>
    </row>
    <row r="2463" spans="1:19" x14ac:dyDescent="0.2">
      <c r="A2463" s="1"/>
      <c r="B2463" s="115">
        <v>3</v>
      </c>
      <c r="C2463" s="33" t="s">
        <v>449</v>
      </c>
      <c r="D2463" s="115">
        <v>2</v>
      </c>
      <c r="E2463" s="115">
        <v>2011</v>
      </c>
      <c r="F2463" s="115">
        <v>1</v>
      </c>
      <c r="G2463" s="115">
        <v>0</v>
      </c>
      <c r="H2463" s="115">
        <v>0</v>
      </c>
      <c r="I2463" s="116">
        <v>67649</v>
      </c>
      <c r="J2463" s="117"/>
      <c r="K2463" s="1"/>
      <c r="L2463" s="1"/>
      <c r="M2463" s="1"/>
      <c r="N2463" s="1"/>
      <c r="O2463" s="1"/>
      <c r="P2463" s="1"/>
      <c r="Q2463" s="1"/>
      <c r="R2463" s="1"/>
      <c r="S2463" s="1"/>
    </row>
    <row r="2464" spans="1:19" x14ac:dyDescent="0.2">
      <c r="A2464" s="1"/>
      <c r="B2464" s="115">
        <v>2</v>
      </c>
      <c r="C2464" s="33" t="s">
        <v>455</v>
      </c>
      <c r="D2464" s="115">
        <v>2</v>
      </c>
      <c r="E2464" s="115">
        <v>2011</v>
      </c>
      <c r="F2464" s="115">
        <v>1</v>
      </c>
      <c r="G2464" s="115">
        <v>0</v>
      </c>
      <c r="H2464" s="115">
        <v>0</v>
      </c>
      <c r="I2464" s="116">
        <v>170060</v>
      </c>
      <c r="J2464" s="117"/>
      <c r="K2464" s="1"/>
      <c r="L2464" s="1"/>
      <c r="M2464" s="1"/>
      <c r="N2464" s="1"/>
      <c r="O2464" s="1"/>
      <c r="P2464" s="1"/>
      <c r="Q2464" s="1"/>
      <c r="R2464" s="1"/>
      <c r="S2464" s="1"/>
    </row>
    <row r="2465" spans="1:19" x14ac:dyDescent="0.2">
      <c r="A2465" s="1"/>
      <c r="B2465" s="115">
        <v>2</v>
      </c>
      <c r="C2465" s="33" t="s">
        <v>455</v>
      </c>
      <c r="D2465" s="115">
        <v>2</v>
      </c>
      <c r="E2465" s="115">
        <v>2011</v>
      </c>
      <c r="F2465" s="115">
        <v>1</v>
      </c>
      <c r="G2465" s="115">
        <v>0</v>
      </c>
      <c r="H2465" s="115">
        <v>0</v>
      </c>
      <c r="I2465" s="116">
        <v>144253</v>
      </c>
      <c r="J2465" s="117"/>
      <c r="K2465" s="1"/>
      <c r="L2465" s="1"/>
      <c r="M2465" s="1"/>
      <c r="N2465" s="1"/>
      <c r="O2465" s="1"/>
      <c r="P2465" s="1"/>
      <c r="Q2465" s="1"/>
      <c r="R2465" s="1"/>
      <c r="S2465" s="1"/>
    </row>
    <row r="2466" spans="1:19" x14ac:dyDescent="0.2">
      <c r="A2466" s="1"/>
      <c r="B2466" s="115">
        <v>2</v>
      </c>
      <c r="C2466" s="33" t="s">
        <v>455</v>
      </c>
      <c r="D2466" s="115">
        <v>2</v>
      </c>
      <c r="E2466" s="115">
        <v>2011</v>
      </c>
      <c r="F2466" s="115">
        <v>1</v>
      </c>
      <c r="G2466" s="115">
        <v>0</v>
      </c>
      <c r="H2466" s="115">
        <v>0</v>
      </c>
      <c r="I2466" s="116">
        <v>372125</v>
      </c>
      <c r="J2466" s="117"/>
      <c r="K2466" s="1"/>
      <c r="L2466" s="1"/>
      <c r="M2466" s="1"/>
      <c r="N2466" s="1"/>
      <c r="O2466" s="1"/>
      <c r="P2466" s="1"/>
      <c r="Q2466" s="1"/>
      <c r="R2466" s="1"/>
      <c r="S2466" s="1"/>
    </row>
    <row r="2467" spans="1:19" x14ac:dyDescent="0.2">
      <c r="A2467" s="1"/>
      <c r="B2467" s="115">
        <v>2</v>
      </c>
      <c r="C2467" s="33" t="s">
        <v>455</v>
      </c>
      <c r="D2467" s="115">
        <v>2</v>
      </c>
      <c r="E2467" s="115">
        <v>2011</v>
      </c>
      <c r="F2467" s="115">
        <v>1</v>
      </c>
      <c r="G2467" s="115">
        <v>0</v>
      </c>
      <c r="H2467" s="115">
        <v>0</v>
      </c>
      <c r="I2467" s="116">
        <v>172786</v>
      </c>
      <c r="J2467" s="117"/>
      <c r="K2467" s="1"/>
      <c r="L2467" s="1"/>
      <c r="M2467" s="1"/>
      <c r="N2467" s="1"/>
      <c r="O2467" s="1"/>
      <c r="P2467" s="1"/>
      <c r="Q2467" s="1"/>
      <c r="R2467" s="1"/>
      <c r="S2467" s="1"/>
    </row>
    <row r="2468" spans="1:19" x14ac:dyDescent="0.2">
      <c r="A2468" s="1"/>
      <c r="B2468" s="115">
        <v>2</v>
      </c>
      <c r="C2468" s="33" t="s">
        <v>455</v>
      </c>
      <c r="D2468" s="115">
        <v>2</v>
      </c>
      <c r="E2468" s="115">
        <v>2011</v>
      </c>
      <c r="F2468" s="115">
        <v>1</v>
      </c>
      <c r="G2468" s="115">
        <v>0</v>
      </c>
      <c r="H2468" s="115">
        <v>0</v>
      </c>
      <c r="I2468" s="116">
        <v>29820</v>
      </c>
      <c r="J2468" s="117"/>
      <c r="K2468" s="1"/>
      <c r="L2468" s="1"/>
      <c r="M2468" s="1"/>
      <c r="N2468" s="1"/>
      <c r="O2468" s="1"/>
      <c r="P2468" s="1"/>
      <c r="Q2468" s="1"/>
      <c r="R2468" s="1"/>
      <c r="S2468" s="1"/>
    </row>
    <row r="2469" spans="1:19" x14ac:dyDescent="0.2">
      <c r="A2469" s="1"/>
      <c r="B2469" s="115">
        <v>2</v>
      </c>
      <c r="C2469" s="33" t="s">
        <v>455</v>
      </c>
      <c r="D2469" s="115">
        <v>2</v>
      </c>
      <c r="E2469" s="115">
        <v>2011</v>
      </c>
      <c r="F2469" s="115">
        <v>1</v>
      </c>
      <c r="G2469" s="115">
        <v>0</v>
      </c>
      <c r="H2469" s="115">
        <v>0</v>
      </c>
      <c r="I2469" s="116">
        <v>71603</v>
      </c>
      <c r="J2469" s="117"/>
      <c r="K2469" s="1"/>
      <c r="L2469" s="1"/>
      <c r="M2469" s="1"/>
      <c r="N2469" s="1"/>
      <c r="O2469" s="1"/>
      <c r="P2469" s="1"/>
      <c r="Q2469" s="1"/>
      <c r="R2469" s="1"/>
      <c r="S2469" s="1"/>
    </row>
    <row r="2470" spans="1:19" x14ac:dyDescent="0.2">
      <c r="A2470" s="1"/>
      <c r="B2470" s="115">
        <v>2</v>
      </c>
      <c r="C2470" s="33" t="s">
        <v>455</v>
      </c>
      <c r="D2470" s="115">
        <v>2</v>
      </c>
      <c r="E2470" s="115">
        <v>2011</v>
      </c>
      <c r="F2470" s="115">
        <v>1</v>
      </c>
      <c r="G2470" s="115">
        <v>0</v>
      </c>
      <c r="H2470" s="115">
        <v>0</v>
      </c>
      <c r="I2470" s="116">
        <v>15771</v>
      </c>
      <c r="J2470" s="117"/>
      <c r="K2470" s="1"/>
      <c r="L2470" s="1"/>
      <c r="M2470" s="1"/>
      <c r="N2470" s="1"/>
      <c r="O2470" s="1"/>
      <c r="P2470" s="1"/>
      <c r="Q2470" s="1"/>
      <c r="R2470" s="1"/>
      <c r="S2470" s="1"/>
    </row>
    <row r="2471" spans="1:19" x14ac:dyDescent="0.2">
      <c r="A2471" s="1"/>
      <c r="B2471" s="115">
        <v>2</v>
      </c>
      <c r="C2471" s="33" t="s">
        <v>455</v>
      </c>
      <c r="D2471" s="115">
        <v>2</v>
      </c>
      <c r="E2471" s="115">
        <v>2011</v>
      </c>
      <c r="F2471" s="115">
        <v>1</v>
      </c>
      <c r="G2471" s="115">
        <v>0</v>
      </c>
      <c r="H2471" s="115">
        <v>0</v>
      </c>
      <c r="I2471" s="116">
        <v>16249</v>
      </c>
      <c r="J2471" s="117"/>
      <c r="K2471" s="1"/>
      <c r="L2471" s="1"/>
      <c r="M2471" s="1"/>
      <c r="N2471" s="1"/>
      <c r="O2471" s="1"/>
      <c r="P2471" s="1"/>
      <c r="Q2471" s="1"/>
      <c r="R2471" s="1"/>
      <c r="S2471" s="1"/>
    </row>
    <row r="2472" spans="1:19" x14ac:dyDescent="0.2">
      <c r="A2472" s="1"/>
      <c r="B2472" s="115">
        <v>2</v>
      </c>
      <c r="C2472" s="33" t="s">
        <v>455</v>
      </c>
      <c r="D2472" s="115">
        <v>2</v>
      </c>
      <c r="E2472" s="115">
        <v>2011</v>
      </c>
      <c r="F2472" s="115">
        <v>1</v>
      </c>
      <c r="G2472" s="115">
        <v>0</v>
      </c>
      <c r="H2472" s="115">
        <v>0</v>
      </c>
      <c r="I2472" s="116">
        <v>48702</v>
      </c>
      <c r="J2472" s="117"/>
      <c r="K2472" s="1"/>
      <c r="L2472" s="1"/>
      <c r="M2472" s="1"/>
      <c r="N2472" s="1"/>
      <c r="O2472" s="1"/>
      <c r="P2472" s="1"/>
      <c r="Q2472" s="1"/>
      <c r="R2472" s="1"/>
      <c r="S2472" s="1"/>
    </row>
    <row r="2473" spans="1:19" x14ac:dyDescent="0.2">
      <c r="A2473" s="1"/>
      <c r="B2473" s="115">
        <v>2</v>
      </c>
      <c r="C2473" s="33" t="s">
        <v>455</v>
      </c>
      <c r="D2473" s="115">
        <v>2</v>
      </c>
      <c r="E2473" s="115">
        <v>2011</v>
      </c>
      <c r="F2473" s="115">
        <v>1</v>
      </c>
      <c r="G2473" s="115">
        <v>0</v>
      </c>
      <c r="H2473" s="115">
        <v>0</v>
      </c>
      <c r="I2473" s="116">
        <v>14309</v>
      </c>
      <c r="J2473" s="117"/>
      <c r="K2473" s="1"/>
      <c r="L2473" s="1"/>
      <c r="M2473" s="1"/>
      <c r="N2473" s="1"/>
      <c r="O2473" s="1"/>
      <c r="P2473" s="1"/>
      <c r="Q2473" s="1"/>
      <c r="R2473" s="1"/>
      <c r="S2473" s="1"/>
    </row>
    <row r="2474" spans="1:19" x14ac:dyDescent="0.2">
      <c r="A2474" s="1"/>
      <c r="B2474" s="115">
        <v>2</v>
      </c>
      <c r="C2474" s="33" t="s">
        <v>455</v>
      </c>
      <c r="D2474" s="115">
        <v>2</v>
      </c>
      <c r="E2474" s="115">
        <v>2011</v>
      </c>
      <c r="F2474" s="115">
        <v>1</v>
      </c>
      <c r="G2474" s="115">
        <v>0</v>
      </c>
      <c r="H2474" s="115">
        <v>0</v>
      </c>
      <c r="I2474" s="116">
        <v>15170</v>
      </c>
      <c r="J2474" s="117"/>
      <c r="K2474" s="1"/>
      <c r="L2474" s="1"/>
      <c r="M2474" s="1"/>
      <c r="N2474" s="1"/>
      <c r="O2474" s="1"/>
      <c r="P2474" s="1"/>
      <c r="Q2474" s="1"/>
      <c r="R2474" s="1"/>
      <c r="S2474" s="1"/>
    </row>
    <row r="2475" spans="1:19" x14ac:dyDescent="0.2">
      <c r="A2475" s="1"/>
      <c r="B2475" s="115">
        <v>2</v>
      </c>
      <c r="C2475" s="33" t="s">
        <v>455</v>
      </c>
      <c r="D2475" s="115">
        <v>2</v>
      </c>
      <c r="E2475" s="115">
        <v>2011</v>
      </c>
      <c r="F2475" s="115">
        <v>1</v>
      </c>
      <c r="G2475" s="115">
        <v>0</v>
      </c>
      <c r="H2475" s="115">
        <v>0</v>
      </c>
      <c r="I2475" s="116">
        <v>16200</v>
      </c>
      <c r="J2475" s="117"/>
      <c r="K2475" s="1"/>
      <c r="L2475" s="1"/>
      <c r="M2475" s="1"/>
      <c r="N2475" s="1"/>
      <c r="O2475" s="1"/>
      <c r="P2475" s="1"/>
      <c r="Q2475" s="1"/>
      <c r="R2475" s="1"/>
      <c r="S2475" s="1"/>
    </row>
    <row r="2476" spans="1:19" x14ac:dyDescent="0.2">
      <c r="A2476" s="1"/>
      <c r="B2476" s="115">
        <v>2</v>
      </c>
      <c r="C2476" s="33" t="s">
        <v>449</v>
      </c>
      <c r="D2476" s="115">
        <v>2</v>
      </c>
      <c r="E2476" s="115">
        <v>2011</v>
      </c>
      <c r="F2476" s="115">
        <v>1</v>
      </c>
      <c r="G2476" s="115">
        <v>0</v>
      </c>
      <c r="H2476" s="115">
        <v>0</v>
      </c>
      <c r="I2476" s="116">
        <v>61328</v>
      </c>
      <c r="J2476" s="117"/>
      <c r="K2476" s="1"/>
      <c r="L2476" s="1"/>
      <c r="M2476" s="1"/>
      <c r="N2476" s="1"/>
      <c r="O2476" s="1"/>
      <c r="P2476" s="1"/>
      <c r="Q2476" s="1"/>
      <c r="R2476" s="1"/>
      <c r="S2476" s="1"/>
    </row>
    <row r="2477" spans="1:19" x14ac:dyDescent="0.2">
      <c r="A2477" s="1"/>
      <c r="B2477" s="115">
        <v>2</v>
      </c>
      <c r="C2477" s="33" t="s">
        <v>455</v>
      </c>
      <c r="D2477" s="115">
        <v>2</v>
      </c>
      <c r="E2477" s="115">
        <v>2011</v>
      </c>
      <c r="F2477" s="115">
        <v>1</v>
      </c>
      <c r="G2477" s="115">
        <v>0</v>
      </c>
      <c r="H2477" s="115">
        <v>0</v>
      </c>
      <c r="I2477" s="116">
        <v>832539</v>
      </c>
      <c r="J2477" s="117"/>
      <c r="K2477" s="1"/>
      <c r="L2477" s="1"/>
      <c r="M2477" s="1"/>
      <c r="N2477" s="1"/>
      <c r="O2477" s="1"/>
      <c r="P2477" s="1"/>
      <c r="Q2477" s="1"/>
      <c r="R2477" s="1"/>
      <c r="S2477" s="1"/>
    </row>
    <row r="2478" spans="1:19" x14ac:dyDescent="0.2">
      <c r="A2478" s="1"/>
      <c r="B2478" s="115">
        <v>2</v>
      </c>
      <c r="C2478" s="33" t="s">
        <v>455</v>
      </c>
      <c r="D2478" s="115">
        <v>2</v>
      </c>
      <c r="E2478" s="115">
        <v>2011</v>
      </c>
      <c r="F2478" s="115">
        <v>1</v>
      </c>
      <c r="G2478" s="115">
        <v>0</v>
      </c>
      <c r="H2478" s="115">
        <v>0</v>
      </c>
      <c r="I2478" s="116">
        <v>504164</v>
      </c>
      <c r="J2478" s="117"/>
      <c r="K2478" s="1"/>
      <c r="L2478" s="1"/>
      <c r="M2478" s="1"/>
      <c r="N2478" s="1"/>
      <c r="O2478" s="1"/>
      <c r="P2478" s="1"/>
      <c r="Q2478" s="1"/>
      <c r="R2478" s="1"/>
      <c r="S2478" s="1"/>
    </row>
    <row r="2479" spans="1:19" x14ac:dyDescent="0.2">
      <c r="A2479" s="1"/>
      <c r="B2479" s="115">
        <v>2</v>
      </c>
      <c r="C2479" s="33" t="s">
        <v>455</v>
      </c>
      <c r="D2479" s="115">
        <v>2</v>
      </c>
      <c r="E2479" s="115">
        <v>2011</v>
      </c>
      <c r="F2479" s="115">
        <v>1</v>
      </c>
      <c r="G2479" s="115">
        <v>0</v>
      </c>
      <c r="H2479" s="115">
        <v>0</v>
      </c>
      <c r="I2479" s="116">
        <v>45934</v>
      </c>
      <c r="J2479" s="117"/>
      <c r="K2479" s="1"/>
      <c r="L2479" s="1"/>
      <c r="M2479" s="1"/>
      <c r="N2479" s="1"/>
      <c r="O2479" s="1"/>
      <c r="P2479" s="1"/>
      <c r="Q2479" s="1"/>
      <c r="R2479" s="1"/>
      <c r="S2479" s="1"/>
    </row>
    <row r="2480" spans="1:19" x14ac:dyDescent="0.2">
      <c r="A2480" s="1"/>
      <c r="B2480" s="115">
        <v>2</v>
      </c>
      <c r="C2480" s="33" t="s">
        <v>455</v>
      </c>
      <c r="D2480" s="115">
        <v>2</v>
      </c>
      <c r="E2480" s="115">
        <v>2011</v>
      </c>
      <c r="F2480" s="115">
        <v>1</v>
      </c>
      <c r="G2480" s="115">
        <v>0</v>
      </c>
      <c r="H2480" s="115">
        <v>0</v>
      </c>
      <c r="I2480" s="116">
        <v>46077</v>
      </c>
      <c r="J2480" s="117"/>
      <c r="K2480" s="1"/>
      <c r="L2480" s="1"/>
      <c r="M2480" s="1"/>
      <c r="N2480" s="1"/>
      <c r="O2480" s="1"/>
      <c r="P2480" s="1"/>
      <c r="Q2480" s="1"/>
      <c r="R2480" s="1"/>
      <c r="S2480" s="1"/>
    </row>
    <row r="2481" spans="1:19" x14ac:dyDescent="0.2">
      <c r="A2481" s="1"/>
      <c r="B2481" s="115">
        <v>2</v>
      </c>
      <c r="C2481" s="33" t="s">
        <v>455</v>
      </c>
      <c r="D2481" s="115">
        <v>2</v>
      </c>
      <c r="E2481" s="115">
        <v>2011</v>
      </c>
      <c r="F2481" s="115">
        <v>1</v>
      </c>
      <c r="G2481" s="115">
        <v>0</v>
      </c>
      <c r="H2481" s="115">
        <v>0</v>
      </c>
      <c r="I2481" s="116">
        <v>14766</v>
      </c>
      <c r="J2481" s="117"/>
      <c r="K2481" s="1"/>
      <c r="L2481" s="1"/>
      <c r="M2481" s="1"/>
      <c r="N2481" s="1"/>
      <c r="O2481" s="1"/>
      <c r="P2481" s="1"/>
      <c r="Q2481" s="1"/>
      <c r="R2481" s="1"/>
      <c r="S2481" s="1"/>
    </row>
    <row r="2482" spans="1:19" x14ac:dyDescent="0.2">
      <c r="A2482" s="1"/>
      <c r="B2482" s="115">
        <v>2</v>
      </c>
      <c r="C2482" s="33" t="s">
        <v>455</v>
      </c>
      <c r="D2482" s="115">
        <v>2</v>
      </c>
      <c r="E2482" s="115">
        <v>2011</v>
      </c>
      <c r="F2482" s="115">
        <v>1</v>
      </c>
      <c r="G2482" s="115">
        <v>0</v>
      </c>
      <c r="H2482" s="115">
        <v>0</v>
      </c>
      <c r="I2482" s="116">
        <v>315042</v>
      </c>
      <c r="J2482" s="117"/>
      <c r="K2482" s="1"/>
      <c r="L2482" s="1"/>
      <c r="M2482" s="1"/>
      <c r="N2482" s="1"/>
      <c r="O2482" s="1"/>
      <c r="P2482" s="1"/>
      <c r="Q2482" s="1"/>
      <c r="R2482" s="1"/>
      <c r="S2482" s="1"/>
    </row>
    <row r="2483" spans="1:19" x14ac:dyDescent="0.2">
      <c r="A2483" s="1"/>
      <c r="B2483" s="115">
        <v>2</v>
      </c>
      <c r="C2483" s="33" t="s">
        <v>455</v>
      </c>
      <c r="D2483" s="115">
        <v>2</v>
      </c>
      <c r="E2483" s="115">
        <v>2011</v>
      </c>
      <c r="F2483" s="115">
        <v>1</v>
      </c>
      <c r="G2483" s="115">
        <v>0</v>
      </c>
      <c r="H2483" s="115">
        <v>0</v>
      </c>
      <c r="I2483" s="116">
        <v>17132</v>
      </c>
      <c r="J2483" s="117"/>
      <c r="K2483" s="1"/>
      <c r="L2483" s="1"/>
      <c r="M2483" s="1"/>
      <c r="N2483" s="1"/>
      <c r="O2483" s="1"/>
      <c r="P2483" s="1"/>
      <c r="Q2483" s="1"/>
      <c r="R2483" s="1"/>
      <c r="S2483" s="1"/>
    </row>
    <row r="2484" spans="1:19" x14ac:dyDescent="0.2">
      <c r="A2484" s="1"/>
      <c r="B2484" s="115">
        <v>2</v>
      </c>
      <c r="C2484" s="33" t="s">
        <v>455</v>
      </c>
      <c r="D2484" s="115">
        <v>2</v>
      </c>
      <c r="E2484" s="115">
        <v>2011</v>
      </c>
      <c r="F2484" s="115">
        <v>1</v>
      </c>
      <c r="G2484" s="115">
        <v>0</v>
      </c>
      <c r="H2484" s="115">
        <v>0</v>
      </c>
      <c r="I2484" s="116">
        <v>17395</v>
      </c>
      <c r="J2484" s="117"/>
      <c r="K2484" s="1"/>
      <c r="L2484" s="1"/>
      <c r="M2484" s="1"/>
      <c r="N2484" s="1"/>
      <c r="O2484" s="1"/>
      <c r="P2484" s="1"/>
      <c r="Q2484" s="1"/>
      <c r="R2484" s="1"/>
      <c r="S2484" s="1"/>
    </row>
    <row r="2485" spans="1:19" x14ac:dyDescent="0.2">
      <c r="A2485" s="1"/>
      <c r="B2485" s="115">
        <v>2</v>
      </c>
      <c r="C2485" s="33" t="s">
        <v>455</v>
      </c>
      <c r="D2485" s="115">
        <v>2</v>
      </c>
      <c r="E2485" s="115">
        <v>2011</v>
      </c>
      <c r="F2485" s="115">
        <v>1</v>
      </c>
      <c r="G2485" s="115">
        <v>0</v>
      </c>
      <c r="H2485" s="115">
        <v>0</v>
      </c>
      <c r="I2485" s="116">
        <v>16297</v>
      </c>
      <c r="J2485" s="117"/>
      <c r="K2485" s="1"/>
      <c r="L2485" s="1"/>
      <c r="M2485" s="1"/>
      <c r="N2485" s="1"/>
      <c r="O2485" s="1"/>
      <c r="P2485" s="1"/>
      <c r="Q2485" s="1"/>
      <c r="R2485" s="1"/>
      <c r="S2485" s="1"/>
    </row>
    <row r="2486" spans="1:19" x14ac:dyDescent="0.2">
      <c r="A2486" s="1"/>
      <c r="B2486" s="115">
        <v>2</v>
      </c>
      <c r="C2486" s="33" t="s">
        <v>455</v>
      </c>
      <c r="D2486" s="115">
        <v>2</v>
      </c>
      <c r="E2486" s="115">
        <v>2011</v>
      </c>
      <c r="F2486" s="115">
        <v>1</v>
      </c>
      <c r="G2486" s="115">
        <v>0</v>
      </c>
      <c r="H2486" s="115">
        <v>0</v>
      </c>
      <c r="I2486" s="116">
        <v>32452</v>
      </c>
      <c r="J2486" s="117"/>
      <c r="K2486" s="1"/>
      <c r="L2486" s="1"/>
      <c r="M2486" s="1"/>
      <c r="N2486" s="1"/>
      <c r="O2486" s="1"/>
      <c r="P2486" s="1"/>
      <c r="Q2486" s="1"/>
      <c r="R2486" s="1"/>
      <c r="S2486" s="1"/>
    </row>
    <row r="2487" spans="1:19" x14ac:dyDescent="0.2">
      <c r="A2487" s="1"/>
      <c r="B2487" s="115">
        <v>2</v>
      </c>
      <c r="C2487" s="33" t="s">
        <v>455</v>
      </c>
      <c r="D2487" s="115">
        <v>2</v>
      </c>
      <c r="E2487" s="115">
        <v>2011</v>
      </c>
      <c r="F2487" s="115">
        <v>1</v>
      </c>
      <c r="G2487" s="115">
        <v>0</v>
      </c>
      <c r="H2487" s="115">
        <v>0</v>
      </c>
      <c r="I2487" s="116">
        <v>42847</v>
      </c>
      <c r="J2487" s="117"/>
      <c r="K2487" s="1"/>
      <c r="L2487" s="1"/>
      <c r="M2487" s="1"/>
      <c r="N2487" s="1"/>
      <c r="O2487" s="1"/>
      <c r="P2487" s="1"/>
      <c r="Q2487" s="1"/>
      <c r="R2487" s="1"/>
      <c r="S2487" s="1"/>
    </row>
    <row r="2488" spans="1:19" x14ac:dyDescent="0.2">
      <c r="A2488" s="1"/>
      <c r="B2488" s="115">
        <v>2</v>
      </c>
      <c r="C2488" s="33" t="s">
        <v>455</v>
      </c>
      <c r="D2488" s="115">
        <v>2</v>
      </c>
      <c r="E2488" s="115">
        <v>2011</v>
      </c>
      <c r="F2488" s="115">
        <v>1</v>
      </c>
      <c r="G2488" s="115">
        <v>0</v>
      </c>
      <c r="H2488" s="115">
        <v>0</v>
      </c>
      <c r="I2488" s="116">
        <v>17012</v>
      </c>
      <c r="J2488" s="117"/>
      <c r="K2488" s="1"/>
      <c r="L2488" s="1"/>
      <c r="M2488" s="1"/>
      <c r="N2488" s="1"/>
      <c r="O2488" s="1"/>
      <c r="P2488" s="1"/>
      <c r="Q2488" s="1"/>
      <c r="R2488" s="1"/>
      <c r="S2488" s="1"/>
    </row>
    <row r="2489" spans="1:19" x14ac:dyDescent="0.2">
      <c r="A2489" s="1"/>
      <c r="B2489" s="115">
        <v>5</v>
      </c>
      <c r="C2489" s="33" t="s">
        <v>455</v>
      </c>
      <c r="D2489" s="115">
        <v>2</v>
      </c>
      <c r="E2489" s="115">
        <v>2011</v>
      </c>
      <c r="F2489" s="115">
        <v>1</v>
      </c>
      <c r="G2489" s="115">
        <v>0</v>
      </c>
      <c r="H2489" s="115">
        <v>0</v>
      </c>
      <c r="I2489" s="116">
        <v>148041</v>
      </c>
      <c r="J2489" s="117"/>
      <c r="K2489" s="1"/>
      <c r="L2489" s="1"/>
      <c r="M2489" s="1"/>
      <c r="N2489" s="1"/>
      <c r="O2489" s="1"/>
      <c r="P2489" s="1"/>
      <c r="Q2489" s="1"/>
      <c r="R2489" s="1"/>
      <c r="S2489" s="1"/>
    </row>
    <row r="2490" spans="1:19" x14ac:dyDescent="0.2">
      <c r="A2490" s="1"/>
      <c r="B2490" s="115">
        <v>5</v>
      </c>
      <c r="C2490" s="33" t="s">
        <v>455</v>
      </c>
      <c r="D2490" s="115">
        <v>2</v>
      </c>
      <c r="E2490" s="115">
        <v>2011</v>
      </c>
      <c r="F2490" s="115">
        <v>1</v>
      </c>
      <c r="G2490" s="115">
        <v>0</v>
      </c>
      <c r="H2490" s="115">
        <v>0</v>
      </c>
      <c r="I2490" s="116">
        <v>573778</v>
      </c>
      <c r="J2490" s="117"/>
      <c r="K2490" s="1"/>
      <c r="L2490" s="1"/>
      <c r="M2490" s="1"/>
      <c r="N2490" s="1"/>
      <c r="O2490" s="1"/>
      <c r="P2490" s="1"/>
      <c r="Q2490" s="1"/>
      <c r="R2490" s="1"/>
      <c r="S2490" s="1"/>
    </row>
    <row r="2491" spans="1:19" x14ac:dyDescent="0.2">
      <c r="A2491" s="1"/>
      <c r="B2491" s="115">
        <v>5</v>
      </c>
      <c r="C2491" s="33" t="s">
        <v>455</v>
      </c>
      <c r="D2491" s="115">
        <v>2</v>
      </c>
      <c r="E2491" s="115">
        <v>2011</v>
      </c>
      <c r="F2491" s="115">
        <v>1</v>
      </c>
      <c r="G2491" s="115">
        <v>0</v>
      </c>
      <c r="H2491" s="115">
        <v>0</v>
      </c>
      <c r="I2491" s="116">
        <v>1043378</v>
      </c>
      <c r="J2491" s="117"/>
      <c r="K2491" s="1"/>
      <c r="L2491" s="1"/>
      <c r="M2491" s="1"/>
      <c r="N2491" s="1"/>
      <c r="O2491" s="1"/>
      <c r="P2491" s="1"/>
      <c r="Q2491" s="1"/>
      <c r="R2491" s="1"/>
      <c r="S2491" s="1"/>
    </row>
    <row r="2492" spans="1:19" x14ac:dyDescent="0.2">
      <c r="A2492" s="1"/>
      <c r="B2492" s="115">
        <v>5</v>
      </c>
      <c r="C2492" s="33" t="s">
        <v>455</v>
      </c>
      <c r="D2492" s="115">
        <v>2</v>
      </c>
      <c r="E2492" s="115">
        <v>2011</v>
      </c>
      <c r="F2492" s="115">
        <v>1</v>
      </c>
      <c r="G2492" s="115">
        <v>0</v>
      </c>
      <c r="H2492" s="115">
        <v>0</v>
      </c>
      <c r="I2492" s="116">
        <v>966433</v>
      </c>
      <c r="J2492" s="117"/>
      <c r="K2492" s="1"/>
      <c r="L2492" s="1"/>
      <c r="M2492" s="1"/>
      <c r="N2492" s="1"/>
      <c r="O2492" s="1"/>
      <c r="P2492" s="1"/>
      <c r="Q2492" s="1"/>
      <c r="R2492" s="1"/>
      <c r="S2492" s="1"/>
    </row>
    <row r="2493" spans="1:19" x14ac:dyDescent="0.2">
      <c r="A2493" s="1"/>
      <c r="B2493" s="115">
        <v>6</v>
      </c>
      <c r="C2493" s="33" t="s">
        <v>449</v>
      </c>
      <c r="D2493" s="115">
        <v>2</v>
      </c>
      <c r="E2493" s="115">
        <v>2011</v>
      </c>
      <c r="F2493" s="115">
        <v>1</v>
      </c>
      <c r="G2493" s="115">
        <v>0</v>
      </c>
      <c r="H2493" s="115">
        <v>0</v>
      </c>
      <c r="I2493" s="116">
        <v>8652814</v>
      </c>
      <c r="J2493" s="117"/>
      <c r="K2493" s="1"/>
      <c r="L2493" s="1"/>
      <c r="M2493" s="1"/>
      <c r="N2493" s="1"/>
      <c r="O2493" s="1"/>
      <c r="P2493" s="1"/>
      <c r="Q2493" s="1"/>
      <c r="R2493" s="1"/>
      <c r="S2493" s="1"/>
    </row>
    <row r="2494" spans="1:19" x14ac:dyDescent="0.2">
      <c r="A2494" s="1"/>
      <c r="B2494" s="115">
        <v>5</v>
      </c>
      <c r="C2494" s="33" t="s">
        <v>455</v>
      </c>
      <c r="D2494" s="115">
        <v>2</v>
      </c>
      <c r="E2494" s="115">
        <v>2011</v>
      </c>
      <c r="F2494" s="115">
        <v>1</v>
      </c>
      <c r="G2494" s="115">
        <v>0</v>
      </c>
      <c r="H2494" s="115">
        <v>0</v>
      </c>
      <c r="I2494" s="116">
        <v>630909</v>
      </c>
      <c r="J2494" s="117"/>
      <c r="K2494" s="1"/>
      <c r="L2494" s="1"/>
      <c r="M2494" s="1"/>
      <c r="N2494" s="1"/>
      <c r="O2494" s="1"/>
      <c r="P2494" s="1"/>
      <c r="Q2494" s="1"/>
      <c r="R2494" s="1"/>
      <c r="S2494" s="1"/>
    </row>
    <row r="2495" spans="1:19" x14ac:dyDescent="0.2">
      <c r="A2495" s="1"/>
      <c r="B2495" s="115">
        <v>5</v>
      </c>
      <c r="C2495" s="33" t="s">
        <v>455</v>
      </c>
      <c r="D2495" s="115">
        <v>2</v>
      </c>
      <c r="E2495" s="115">
        <v>2011</v>
      </c>
      <c r="F2495" s="115">
        <v>1</v>
      </c>
      <c r="G2495" s="115">
        <v>0</v>
      </c>
      <c r="H2495" s="115">
        <v>0</v>
      </c>
      <c r="I2495" s="116">
        <v>595401</v>
      </c>
      <c r="J2495" s="117"/>
      <c r="K2495" s="1"/>
      <c r="L2495" s="1"/>
      <c r="M2495" s="1"/>
      <c r="N2495" s="1"/>
      <c r="O2495" s="1"/>
      <c r="P2495" s="1"/>
      <c r="Q2495" s="1"/>
      <c r="R2495" s="1"/>
      <c r="S2495" s="1"/>
    </row>
    <row r="2496" spans="1:19" x14ac:dyDescent="0.2">
      <c r="A2496" s="1"/>
      <c r="B2496" s="115">
        <v>5</v>
      </c>
      <c r="C2496" s="33" t="s">
        <v>455</v>
      </c>
      <c r="D2496" s="115">
        <v>2</v>
      </c>
      <c r="E2496" s="115">
        <v>2011</v>
      </c>
      <c r="F2496" s="115">
        <v>1</v>
      </c>
      <c r="G2496" s="115">
        <v>0</v>
      </c>
      <c r="H2496" s="115">
        <v>0</v>
      </c>
      <c r="I2496" s="116">
        <v>1561580</v>
      </c>
      <c r="J2496" s="117"/>
      <c r="K2496" s="1"/>
      <c r="L2496" s="1"/>
      <c r="M2496" s="1"/>
      <c r="N2496" s="1"/>
      <c r="O2496" s="1"/>
      <c r="P2496" s="1"/>
      <c r="Q2496" s="1"/>
      <c r="R2496" s="1"/>
      <c r="S2496" s="1"/>
    </row>
    <row r="2497" spans="1:19" x14ac:dyDescent="0.2">
      <c r="A2497" s="1"/>
      <c r="B2497" s="115">
        <v>5</v>
      </c>
      <c r="C2497" s="33" t="s">
        <v>455</v>
      </c>
      <c r="D2497" s="115">
        <v>2</v>
      </c>
      <c r="E2497" s="115">
        <v>2011</v>
      </c>
      <c r="F2497" s="115">
        <v>1</v>
      </c>
      <c r="G2497" s="115">
        <v>0</v>
      </c>
      <c r="H2497" s="115">
        <v>0</v>
      </c>
      <c r="I2497" s="116">
        <v>881593</v>
      </c>
      <c r="J2497" s="117"/>
      <c r="K2497" s="1"/>
      <c r="L2497" s="1"/>
      <c r="M2497" s="1"/>
      <c r="N2497" s="1"/>
      <c r="O2497" s="1"/>
      <c r="P2497" s="1"/>
      <c r="Q2497" s="1"/>
      <c r="R2497" s="1"/>
      <c r="S2497" s="1"/>
    </row>
    <row r="2498" spans="1:19" x14ac:dyDescent="0.2">
      <c r="A2498" s="1"/>
      <c r="B2498" s="115">
        <v>5</v>
      </c>
      <c r="C2498" s="33" t="s">
        <v>455</v>
      </c>
      <c r="D2498" s="115">
        <v>2</v>
      </c>
      <c r="E2498" s="115">
        <v>2011</v>
      </c>
      <c r="F2498" s="115">
        <v>1</v>
      </c>
      <c r="G2498" s="115">
        <v>0</v>
      </c>
      <c r="H2498" s="115">
        <v>0</v>
      </c>
      <c r="I2498" s="116">
        <v>967384</v>
      </c>
      <c r="J2498" s="117"/>
      <c r="K2498" s="1"/>
      <c r="L2498" s="1"/>
      <c r="M2498" s="1"/>
      <c r="N2498" s="1"/>
      <c r="O2498" s="1"/>
      <c r="P2498" s="1"/>
      <c r="Q2498" s="1"/>
      <c r="R2498" s="1"/>
      <c r="S2498" s="1"/>
    </row>
    <row r="2499" spans="1:19" x14ac:dyDescent="0.2">
      <c r="A2499" s="1"/>
      <c r="B2499" s="115">
        <v>3</v>
      </c>
      <c r="C2499" s="33" t="s">
        <v>449</v>
      </c>
      <c r="D2499" s="115">
        <v>2</v>
      </c>
      <c r="E2499" s="115">
        <v>2011</v>
      </c>
      <c r="F2499" s="115">
        <v>1</v>
      </c>
      <c r="G2499" s="115">
        <v>0</v>
      </c>
      <c r="H2499" s="115">
        <v>0</v>
      </c>
      <c r="I2499" s="116">
        <v>15682066</v>
      </c>
      <c r="J2499" s="117"/>
      <c r="K2499" s="1"/>
      <c r="L2499" s="1"/>
      <c r="M2499" s="1"/>
      <c r="N2499" s="1"/>
      <c r="O2499" s="1"/>
      <c r="P2499" s="1"/>
      <c r="Q2499" s="1"/>
      <c r="R2499" s="1"/>
      <c r="S2499" s="1"/>
    </row>
    <row r="2500" spans="1:19" x14ac:dyDescent="0.2">
      <c r="A2500" s="1"/>
      <c r="B2500" s="115">
        <v>3</v>
      </c>
      <c r="C2500" s="33" t="s">
        <v>449</v>
      </c>
      <c r="D2500" s="115">
        <v>2</v>
      </c>
      <c r="E2500" s="115">
        <v>2011</v>
      </c>
      <c r="F2500" s="115">
        <v>1</v>
      </c>
      <c r="G2500" s="115">
        <v>0</v>
      </c>
      <c r="H2500" s="115">
        <v>0</v>
      </c>
      <c r="I2500" s="116">
        <v>344020</v>
      </c>
      <c r="J2500" s="117"/>
      <c r="K2500" s="1"/>
      <c r="L2500" s="1"/>
      <c r="M2500" s="1"/>
      <c r="N2500" s="1"/>
      <c r="O2500" s="1"/>
      <c r="P2500" s="1"/>
      <c r="Q2500" s="1"/>
      <c r="R2500" s="1"/>
      <c r="S2500" s="1"/>
    </row>
    <row r="2501" spans="1:19" x14ac:dyDescent="0.2">
      <c r="A2501" s="1"/>
      <c r="B2501" s="115">
        <v>4</v>
      </c>
      <c r="C2501" s="33" t="s">
        <v>449</v>
      </c>
      <c r="D2501" s="115">
        <v>2</v>
      </c>
      <c r="E2501" s="115">
        <v>2011</v>
      </c>
      <c r="F2501" s="115">
        <v>1</v>
      </c>
      <c r="G2501" s="115">
        <v>0</v>
      </c>
      <c r="H2501" s="115">
        <v>0</v>
      </c>
      <c r="I2501" s="116">
        <v>285906</v>
      </c>
      <c r="J2501" s="117"/>
      <c r="K2501" s="1"/>
      <c r="L2501" s="1"/>
      <c r="M2501" s="1"/>
      <c r="N2501" s="1"/>
      <c r="O2501" s="1"/>
      <c r="P2501" s="1"/>
      <c r="Q2501" s="1"/>
      <c r="R2501" s="1"/>
      <c r="S2501" s="1"/>
    </row>
    <row r="2502" spans="1:19" x14ac:dyDescent="0.2">
      <c r="A2502" s="1"/>
      <c r="B2502" s="115">
        <v>5</v>
      </c>
      <c r="C2502" s="33" t="s">
        <v>449</v>
      </c>
      <c r="D2502" s="115">
        <v>2</v>
      </c>
      <c r="E2502" s="115">
        <v>2011</v>
      </c>
      <c r="F2502" s="115">
        <v>1</v>
      </c>
      <c r="G2502" s="115">
        <v>0</v>
      </c>
      <c r="H2502" s="115">
        <v>0</v>
      </c>
      <c r="I2502" s="116">
        <v>218510</v>
      </c>
      <c r="J2502" s="117"/>
      <c r="K2502" s="1"/>
      <c r="L2502" s="1"/>
      <c r="M2502" s="1"/>
      <c r="N2502" s="1"/>
      <c r="O2502" s="1"/>
      <c r="P2502" s="1"/>
      <c r="Q2502" s="1"/>
      <c r="R2502" s="1"/>
      <c r="S2502" s="1"/>
    </row>
    <row r="2503" spans="1:19" x14ac:dyDescent="0.2">
      <c r="A2503" s="1"/>
      <c r="B2503" s="115">
        <v>4</v>
      </c>
      <c r="C2503" s="33" t="s">
        <v>449</v>
      </c>
      <c r="D2503" s="115">
        <v>2</v>
      </c>
      <c r="E2503" s="115">
        <v>2011</v>
      </c>
      <c r="F2503" s="115">
        <v>1</v>
      </c>
      <c r="G2503" s="115">
        <v>0</v>
      </c>
      <c r="H2503" s="115">
        <v>0</v>
      </c>
      <c r="I2503" s="116">
        <v>136809</v>
      </c>
      <c r="J2503" s="117"/>
      <c r="K2503" s="1"/>
      <c r="L2503" s="1"/>
      <c r="M2503" s="1"/>
      <c r="N2503" s="1"/>
      <c r="O2503" s="1"/>
      <c r="P2503" s="1"/>
      <c r="Q2503" s="1"/>
      <c r="R2503" s="1"/>
      <c r="S2503" s="1"/>
    </row>
    <row r="2504" spans="1:19" x14ac:dyDescent="0.2">
      <c r="A2504" s="1"/>
      <c r="B2504" s="115">
        <v>2</v>
      </c>
      <c r="C2504" s="33" t="s">
        <v>449</v>
      </c>
      <c r="D2504" s="115">
        <v>2</v>
      </c>
      <c r="E2504" s="115">
        <v>2011</v>
      </c>
      <c r="F2504" s="115">
        <v>1</v>
      </c>
      <c r="G2504" s="115">
        <v>0</v>
      </c>
      <c r="H2504" s="115">
        <v>0</v>
      </c>
      <c r="I2504" s="116">
        <v>151354</v>
      </c>
      <c r="J2504" s="117"/>
      <c r="K2504" s="1"/>
      <c r="L2504" s="1"/>
      <c r="M2504" s="1"/>
      <c r="N2504" s="1"/>
      <c r="O2504" s="1"/>
      <c r="P2504" s="1"/>
      <c r="Q2504" s="1"/>
      <c r="R2504" s="1"/>
      <c r="S2504" s="1"/>
    </row>
    <row r="2505" spans="1:19" x14ac:dyDescent="0.2">
      <c r="A2505" s="1"/>
      <c r="B2505" s="115">
        <v>2</v>
      </c>
      <c r="C2505" s="33" t="s">
        <v>490</v>
      </c>
      <c r="D2505" s="115">
        <v>2</v>
      </c>
      <c r="E2505" s="115">
        <v>2011</v>
      </c>
      <c r="F2505" s="115">
        <v>1</v>
      </c>
      <c r="G2505" s="115">
        <v>0</v>
      </c>
      <c r="H2505" s="115">
        <v>12</v>
      </c>
      <c r="I2505" s="116">
        <v>0</v>
      </c>
      <c r="J2505" s="117"/>
      <c r="K2505" s="1"/>
      <c r="L2505" s="1"/>
      <c r="M2505" s="1"/>
      <c r="N2505" s="1"/>
      <c r="O2505" s="1"/>
      <c r="P2505" s="1"/>
      <c r="Q2505" s="1"/>
      <c r="R2505" s="1"/>
      <c r="S2505" s="1"/>
    </row>
    <row r="2506" spans="1:19" x14ac:dyDescent="0.2">
      <c r="A2506" s="1"/>
      <c r="B2506" s="115">
        <v>3</v>
      </c>
      <c r="C2506" s="33" t="s">
        <v>449</v>
      </c>
      <c r="D2506" s="115">
        <v>2</v>
      </c>
      <c r="E2506" s="115">
        <v>2011</v>
      </c>
      <c r="F2506" s="115">
        <v>1</v>
      </c>
      <c r="G2506" s="115">
        <v>0</v>
      </c>
      <c r="H2506" s="115">
        <v>0</v>
      </c>
      <c r="I2506" s="116">
        <v>782533</v>
      </c>
      <c r="J2506" s="117"/>
      <c r="K2506" s="1"/>
      <c r="L2506" s="1"/>
      <c r="M2506" s="1"/>
      <c r="N2506" s="1"/>
      <c r="O2506" s="1"/>
      <c r="P2506" s="1"/>
      <c r="Q2506" s="1"/>
      <c r="R2506" s="1"/>
      <c r="S2506" s="1"/>
    </row>
    <row r="2507" spans="1:19" x14ac:dyDescent="0.2">
      <c r="A2507" s="1"/>
      <c r="B2507" s="115">
        <v>2</v>
      </c>
      <c r="C2507" s="33" t="s">
        <v>449</v>
      </c>
      <c r="D2507" s="115">
        <v>2</v>
      </c>
      <c r="E2507" s="115">
        <v>2011</v>
      </c>
      <c r="F2507" s="115">
        <v>1</v>
      </c>
      <c r="G2507" s="115">
        <v>0</v>
      </c>
      <c r="H2507" s="115">
        <v>0</v>
      </c>
      <c r="I2507" s="116">
        <v>8492</v>
      </c>
      <c r="J2507" s="117"/>
      <c r="K2507" s="1"/>
      <c r="L2507" s="1"/>
      <c r="M2507" s="1"/>
      <c r="N2507" s="1"/>
      <c r="O2507" s="1"/>
      <c r="P2507" s="1"/>
      <c r="Q2507" s="1"/>
      <c r="R2507" s="1"/>
      <c r="S2507" s="1"/>
    </row>
    <row r="2508" spans="1:19" x14ac:dyDescent="0.2">
      <c r="A2508" s="1"/>
      <c r="B2508" s="115">
        <v>5</v>
      </c>
      <c r="C2508" s="33" t="s">
        <v>449</v>
      </c>
      <c r="D2508" s="115">
        <v>2</v>
      </c>
      <c r="E2508" s="115">
        <v>2011</v>
      </c>
      <c r="F2508" s="115">
        <v>1</v>
      </c>
      <c r="G2508" s="115">
        <v>0</v>
      </c>
      <c r="H2508" s="115">
        <v>0</v>
      </c>
      <c r="I2508" s="116">
        <v>268700</v>
      </c>
      <c r="J2508" s="117"/>
      <c r="K2508" s="1"/>
      <c r="L2508" s="1"/>
      <c r="M2508" s="1"/>
      <c r="N2508" s="1"/>
      <c r="O2508" s="1"/>
      <c r="P2508" s="1"/>
      <c r="Q2508" s="1"/>
      <c r="R2508" s="1"/>
      <c r="S2508" s="1"/>
    </row>
    <row r="2509" spans="1:19" x14ac:dyDescent="0.2">
      <c r="A2509" s="1"/>
      <c r="B2509" s="115">
        <v>2</v>
      </c>
      <c r="C2509" s="33" t="s">
        <v>449</v>
      </c>
      <c r="D2509" s="115">
        <v>3</v>
      </c>
      <c r="E2509" s="115">
        <v>2011</v>
      </c>
      <c r="F2509" s="115">
        <v>1</v>
      </c>
      <c r="G2509" s="115">
        <v>0</v>
      </c>
      <c r="H2509" s="115">
        <v>0</v>
      </c>
      <c r="I2509" s="116">
        <v>14984</v>
      </c>
      <c r="J2509" s="117"/>
      <c r="K2509" s="1"/>
      <c r="L2509" s="1"/>
      <c r="M2509" s="1"/>
      <c r="N2509" s="1"/>
      <c r="O2509" s="1"/>
      <c r="P2509" s="1"/>
      <c r="Q2509" s="1"/>
      <c r="R2509" s="1"/>
      <c r="S2509" s="1"/>
    </row>
    <row r="2510" spans="1:19" x14ac:dyDescent="0.2">
      <c r="A2510" s="1"/>
      <c r="B2510" s="115">
        <v>3</v>
      </c>
      <c r="C2510" s="33" t="s">
        <v>457</v>
      </c>
      <c r="D2510" s="115">
        <v>3</v>
      </c>
      <c r="E2510" s="115">
        <v>2011</v>
      </c>
      <c r="F2510" s="115">
        <v>1</v>
      </c>
      <c r="G2510" s="115">
        <v>0</v>
      </c>
      <c r="H2510" s="115">
        <v>0</v>
      </c>
      <c r="I2510" s="116">
        <v>347881</v>
      </c>
      <c r="J2510" s="117"/>
      <c r="K2510" s="1"/>
      <c r="L2510" s="1"/>
      <c r="M2510" s="1"/>
      <c r="N2510" s="1"/>
      <c r="O2510" s="1"/>
      <c r="P2510" s="1"/>
      <c r="Q2510" s="1"/>
      <c r="R2510" s="1"/>
      <c r="S2510" s="1"/>
    </row>
    <row r="2511" spans="1:19" x14ac:dyDescent="0.2">
      <c r="A2511" s="1"/>
      <c r="B2511" s="115">
        <v>5</v>
      </c>
      <c r="C2511" s="33" t="s">
        <v>451</v>
      </c>
      <c r="D2511" s="115">
        <v>3</v>
      </c>
      <c r="E2511" s="115">
        <v>2011</v>
      </c>
      <c r="F2511" s="115">
        <v>1</v>
      </c>
      <c r="G2511" s="115">
        <v>0</v>
      </c>
      <c r="H2511" s="115">
        <v>0</v>
      </c>
      <c r="I2511" s="116">
        <v>1422980</v>
      </c>
      <c r="J2511" s="117"/>
      <c r="K2511" s="1"/>
      <c r="L2511" s="1"/>
      <c r="M2511" s="1"/>
      <c r="N2511" s="1"/>
      <c r="O2511" s="1"/>
      <c r="P2511" s="1"/>
      <c r="Q2511" s="1"/>
      <c r="R2511" s="1"/>
      <c r="S2511" s="1"/>
    </row>
    <row r="2512" spans="1:19" x14ac:dyDescent="0.2">
      <c r="A2512" s="1"/>
      <c r="B2512" s="115">
        <v>1</v>
      </c>
      <c r="C2512" s="33" t="s">
        <v>449</v>
      </c>
      <c r="D2512" s="115">
        <v>2</v>
      </c>
      <c r="E2512" s="115">
        <v>2011</v>
      </c>
      <c r="F2512" s="115">
        <v>1</v>
      </c>
      <c r="G2512" s="115">
        <v>0</v>
      </c>
      <c r="H2512" s="115">
        <v>12</v>
      </c>
      <c r="I2512" s="116">
        <v>0</v>
      </c>
      <c r="J2512" s="117"/>
      <c r="K2512" s="1"/>
      <c r="L2512" s="1"/>
      <c r="M2512" s="1"/>
      <c r="N2512" s="1"/>
      <c r="O2512" s="1"/>
      <c r="P2512" s="1"/>
      <c r="Q2512" s="1"/>
      <c r="R2512" s="1"/>
      <c r="S2512" s="1"/>
    </row>
    <row r="2513" spans="1:19" x14ac:dyDescent="0.2">
      <c r="A2513" s="1"/>
      <c r="B2513" s="115">
        <v>3</v>
      </c>
      <c r="C2513" s="33" t="s">
        <v>463</v>
      </c>
      <c r="D2513" s="115">
        <v>3</v>
      </c>
      <c r="E2513" s="115">
        <v>2011</v>
      </c>
      <c r="F2513" s="115">
        <v>1</v>
      </c>
      <c r="G2513" s="115">
        <v>0</v>
      </c>
      <c r="H2513" s="115">
        <v>0</v>
      </c>
      <c r="I2513" s="116">
        <v>2037108</v>
      </c>
      <c r="J2513" s="117"/>
      <c r="K2513" s="1"/>
      <c r="L2513" s="1"/>
      <c r="M2513" s="1"/>
      <c r="N2513" s="1"/>
      <c r="O2513" s="1"/>
      <c r="P2513" s="1"/>
      <c r="Q2513" s="1"/>
      <c r="R2513" s="1"/>
      <c r="S2513" s="1"/>
    </row>
    <row r="2514" spans="1:19" x14ac:dyDescent="0.2">
      <c r="A2514" s="1"/>
      <c r="B2514" s="115">
        <v>3</v>
      </c>
      <c r="C2514" s="33" t="s">
        <v>457</v>
      </c>
      <c r="D2514" s="115">
        <v>3</v>
      </c>
      <c r="E2514" s="115">
        <v>2011</v>
      </c>
      <c r="F2514" s="115">
        <v>1</v>
      </c>
      <c r="G2514" s="115">
        <v>0</v>
      </c>
      <c r="H2514" s="115">
        <v>0</v>
      </c>
      <c r="I2514" s="116">
        <v>1393707</v>
      </c>
      <c r="J2514" s="117"/>
      <c r="K2514" s="1"/>
      <c r="L2514" s="1"/>
      <c r="M2514" s="1"/>
      <c r="N2514" s="1"/>
      <c r="O2514" s="1"/>
      <c r="P2514" s="1"/>
      <c r="Q2514" s="1"/>
      <c r="R2514" s="1"/>
      <c r="S2514" s="1"/>
    </row>
    <row r="2515" spans="1:19" x14ac:dyDescent="0.2">
      <c r="A2515" s="1"/>
      <c r="B2515" s="115">
        <v>2</v>
      </c>
      <c r="C2515" s="33" t="s">
        <v>449</v>
      </c>
      <c r="D2515" s="115">
        <v>2</v>
      </c>
      <c r="E2515" s="115">
        <v>2011</v>
      </c>
      <c r="F2515" s="115">
        <v>1</v>
      </c>
      <c r="G2515" s="115">
        <v>0</v>
      </c>
      <c r="H2515" s="115">
        <v>0</v>
      </c>
      <c r="I2515" s="116">
        <v>294783</v>
      </c>
      <c r="J2515" s="117"/>
      <c r="K2515" s="1"/>
      <c r="L2515" s="1"/>
      <c r="M2515" s="1"/>
      <c r="N2515" s="1"/>
      <c r="O2515" s="1"/>
      <c r="P2515" s="1"/>
      <c r="Q2515" s="1"/>
      <c r="R2515" s="1"/>
      <c r="S2515" s="1"/>
    </row>
    <row r="2516" spans="1:19" x14ac:dyDescent="0.2">
      <c r="A2516" s="1"/>
      <c r="B2516" s="115">
        <v>2</v>
      </c>
      <c r="C2516" s="33" t="s">
        <v>449</v>
      </c>
      <c r="D2516" s="115">
        <v>2</v>
      </c>
      <c r="E2516" s="115">
        <v>2011</v>
      </c>
      <c r="F2516" s="115">
        <v>1</v>
      </c>
      <c r="G2516" s="115">
        <v>0</v>
      </c>
      <c r="H2516" s="115">
        <v>0</v>
      </c>
      <c r="I2516" s="116">
        <v>87655</v>
      </c>
      <c r="J2516" s="117"/>
      <c r="K2516" s="1"/>
      <c r="L2516" s="1"/>
      <c r="M2516" s="1"/>
      <c r="N2516" s="1"/>
      <c r="O2516" s="1"/>
      <c r="P2516" s="1"/>
      <c r="Q2516" s="1"/>
      <c r="R2516" s="1"/>
      <c r="S2516" s="1"/>
    </row>
    <row r="2517" spans="1:19" x14ac:dyDescent="0.2">
      <c r="A2517" s="1"/>
      <c r="B2517" s="115">
        <v>2</v>
      </c>
      <c r="C2517" s="33" t="s">
        <v>449</v>
      </c>
      <c r="D2517" s="115">
        <v>2</v>
      </c>
      <c r="E2517" s="115">
        <v>2011</v>
      </c>
      <c r="F2517" s="115">
        <v>1</v>
      </c>
      <c r="G2517" s="115">
        <v>0</v>
      </c>
      <c r="H2517" s="115">
        <v>0</v>
      </c>
      <c r="I2517" s="116">
        <v>15173</v>
      </c>
      <c r="J2517" s="117"/>
      <c r="K2517" s="1"/>
      <c r="L2517" s="1"/>
      <c r="M2517" s="1"/>
      <c r="N2517" s="1"/>
      <c r="O2517" s="1"/>
      <c r="P2517" s="1"/>
      <c r="Q2517" s="1"/>
      <c r="R2517" s="1"/>
      <c r="S2517" s="1"/>
    </row>
    <row r="2518" spans="1:19" x14ac:dyDescent="0.2">
      <c r="A2518" s="1"/>
      <c r="B2518" s="115">
        <v>2</v>
      </c>
      <c r="C2518" s="33" t="s">
        <v>455</v>
      </c>
      <c r="D2518" s="115">
        <v>3</v>
      </c>
      <c r="E2518" s="115">
        <v>2011</v>
      </c>
      <c r="F2518" s="115">
        <v>1</v>
      </c>
      <c r="G2518" s="115">
        <v>0</v>
      </c>
      <c r="H2518" s="115">
        <v>0</v>
      </c>
      <c r="I2518" s="116">
        <v>15893</v>
      </c>
      <c r="J2518" s="117"/>
      <c r="K2518" s="1"/>
      <c r="L2518" s="1"/>
      <c r="M2518" s="1"/>
      <c r="N2518" s="1"/>
      <c r="O2518" s="1"/>
      <c r="P2518" s="1"/>
      <c r="Q2518" s="1"/>
      <c r="R2518" s="1"/>
      <c r="S2518" s="1"/>
    </row>
    <row r="2519" spans="1:19" x14ac:dyDescent="0.2">
      <c r="A2519" s="1"/>
      <c r="B2519" s="115">
        <v>2</v>
      </c>
      <c r="C2519" s="33" t="s">
        <v>455</v>
      </c>
      <c r="D2519" s="115">
        <v>3</v>
      </c>
      <c r="E2519" s="115">
        <v>2011</v>
      </c>
      <c r="F2519" s="115">
        <v>1</v>
      </c>
      <c r="G2519" s="115">
        <v>0</v>
      </c>
      <c r="H2519" s="115">
        <v>0</v>
      </c>
      <c r="I2519" s="116">
        <v>15771</v>
      </c>
      <c r="J2519" s="117"/>
      <c r="K2519" s="1"/>
      <c r="L2519" s="1"/>
      <c r="M2519" s="1"/>
      <c r="N2519" s="1"/>
      <c r="O2519" s="1"/>
      <c r="P2519" s="1"/>
      <c r="Q2519" s="1"/>
      <c r="R2519" s="1"/>
      <c r="S2519" s="1"/>
    </row>
    <row r="2520" spans="1:19" x14ac:dyDescent="0.2">
      <c r="A2520" s="1"/>
      <c r="B2520" s="115">
        <v>2</v>
      </c>
      <c r="C2520" s="33" t="s">
        <v>455</v>
      </c>
      <c r="D2520" s="115">
        <v>3</v>
      </c>
      <c r="E2520" s="115">
        <v>2011</v>
      </c>
      <c r="F2520" s="115">
        <v>1</v>
      </c>
      <c r="G2520" s="115">
        <v>0</v>
      </c>
      <c r="H2520" s="115">
        <v>0</v>
      </c>
      <c r="I2520" s="116">
        <v>4272</v>
      </c>
      <c r="J2520" s="117"/>
      <c r="K2520" s="1"/>
      <c r="L2520" s="1"/>
      <c r="M2520" s="1"/>
      <c r="N2520" s="1"/>
      <c r="O2520" s="1"/>
      <c r="P2520" s="1"/>
      <c r="Q2520" s="1"/>
      <c r="R2520" s="1"/>
      <c r="S2520" s="1"/>
    </row>
    <row r="2521" spans="1:19" x14ac:dyDescent="0.2">
      <c r="A2521" s="1"/>
      <c r="B2521" s="115">
        <v>2</v>
      </c>
      <c r="C2521" s="33" t="s">
        <v>455</v>
      </c>
      <c r="D2521" s="115">
        <v>2</v>
      </c>
      <c r="E2521" s="115">
        <v>2011</v>
      </c>
      <c r="F2521" s="115">
        <v>1</v>
      </c>
      <c r="G2521" s="115">
        <v>0</v>
      </c>
      <c r="H2521" s="115">
        <v>0</v>
      </c>
      <c r="I2521" s="116">
        <v>16440</v>
      </c>
      <c r="J2521" s="117"/>
      <c r="K2521" s="1"/>
      <c r="L2521" s="1"/>
      <c r="M2521" s="1"/>
      <c r="N2521" s="1"/>
      <c r="O2521" s="1"/>
      <c r="P2521" s="1"/>
      <c r="Q2521" s="1"/>
      <c r="R2521" s="1"/>
      <c r="S2521" s="1"/>
    </row>
    <row r="2522" spans="1:19" x14ac:dyDescent="0.2">
      <c r="A2522" s="1"/>
      <c r="B2522" s="115">
        <v>2</v>
      </c>
      <c r="C2522" s="33" t="s">
        <v>449</v>
      </c>
      <c r="D2522" s="115">
        <v>2</v>
      </c>
      <c r="E2522" s="115">
        <v>2011</v>
      </c>
      <c r="F2522" s="115">
        <v>1</v>
      </c>
      <c r="G2522" s="115">
        <v>0</v>
      </c>
      <c r="H2522" s="115">
        <v>0</v>
      </c>
      <c r="I2522" s="116">
        <v>17232</v>
      </c>
      <c r="J2522" s="117"/>
      <c r="K2522" s="1"/>
      <c r="L2522" s="1"/>
      <c r="M2522" s="1"/>
      <c r="N2522" s="1"/>
      <c r="O2522" s="1"/>
      <c r="P2522" s="1"/>
      <c r="Q2522" s="1"/>
      <c r="R2522" s="1"/>
      <c r="S2522" s="1"/>
    </row>
    <row r="2523" spans="1:19" x14ac:dyDescent="0.2">
      <c r="A2523" s="1"/>
      <c r="B2523" s="115">
        <v>2</v>
      </c>
      <c r="C2523" s="33" t="s">
        <v>455</v>
      </c>
      <c r="D2523" s="115">
        <v>2</v>
      </c>
      <c r="E2523" s="115">
        <v>2011</v>
      </c>
      <c r="F2523" s="115">
        <v>1</v>
      </c>
      <c r="G2523" s="115">
        <v>0</v>
      </c>
      <c r="H2523" s="115">
        <v>0</v>
      </c>
      <c r="I2523" s="116">
        <v>15936</v>
      </c>
      <c r="J2523" s="117"/>
      <c r="K2523" s="1"/>
      <c r="L2523" s="1"/>
      <c r="M2523" s="1"/>
      <c r="N2523" s="1"/>
      <c r="O2523" s="1"/>
      <c r="P2523" s="1"/>
      <c r="Q2523" s="1"/>
      <c r="R2523" s="1"/>
      <c r="S2523" s="1"/>
    </row>
    <row r="2524" spans="1:19" x14ac:dyDescent="0.2">
      <c r="A2524" s="1"/>
      <c r="B2524" s="115">
        <v>2</v>
      </c>
      <c r="C2524" s="33" t="s">
        <v>455</v>
      </c>
      <c r="D2524" s="115">
        <v>2</v>
      </c>
      <c r="E2524" s="115">
        <v>2011</v>
      </c>
      <c r="F2524" s="115">
        <v>1</v>
      </c>
      <c r="G2524" s="115">
        <v>0</v>
      </c>
      <c r="H2524" s="115">
        <v>0</v>
      </c>
      <c r="I2524" s="116">
        <v>7350</v>
      </c>
      <c r="J2524" s="117"/>
      <c r="K2524" s="1"/>
      <c r="L2524" s="1"/>
      <c r="M2524" s="1"/>
      <c r="N2524" s="1"/>
      <c r="O2524" s="1"/>
      <c r="P2524" s="1"/>
      <c r="Q2524" s="1"/>
      <c r="R2524" s="1"/>
      <c r="S2524" s="1"/>
    </row>
    <row r="2525" spans="1:19" x14ac:dyDescent="0.2">
      <c r="A2525" s="1"/>
      <c r="B2525" s="115">
        <v>2</v>
      </c>
      <c r="C2525" s="33" t="s">
        <v>455</v>
      </c>
      <c r="D2525" s="115">
        <v>2</v>
      </c>
      <c r="E2525" s="115">
        <v>2011</v>
      </c>
      <c r="F2525" s="115">
        <v>1</v>
      </c>
      <c r="G2525" s="115">
        <v>0</v>
      </c>
      <c r="H2525" s="115">
        <v>0</v>
      </c>
      <c r="I2525" s="116">
        <v>8566</v>
      </c>
      <c r="J2525" s="117"/>
      <c r="K2525" s="1"/>
      <c r="L2525" s="1"/>
      <c r="M2525" s="1"/>
      <c r="N2525" s="1"/>
      <c r="O2525" s="1"/>
      <c r="P2525" s="1"/>
      <c r="Q2525" s="1"/>
      <c r="R2525" s="1"/>
      <c r="S2525" s="1"/>
    </row>
    <row r="2526" spans="1:19" x14ac:dyDescent="0.2">
      <c r="A2526" s="1"/>
      <c r="B2526" s="115">
        <v>2</v>
      </c>
      <c r="C2526" s="33" t="s">
        <v>449</v>
      </c>
      <c r="D2526" s="115">
        <v>2</v>
      </c>
      <c r="E2526" s="115">
        <v>2011</v>
      </c>
      <c r="F2526" s="115">
        <v>1</v>
      </c>
      <c r="G2526" s="115">
        <v>0</v>
      </c>
      <c r="H2526" s="115">
        <v>0</v>
      </c>
      <c r="I2526" s="116">
        <v>45848</v>
      </c>
      <c r="J2526" s="117"/>
      <c r="K2526" s="1"/>
      <c r="L2526" s="1"/>
      <c r="M2526" s="1"/>
      <c r="N2526" s="1"/>
      <c r="O2526" s="1"/>
      <c r="P2526" s="1"/>
      <c r="Q2526" s="1"/>
      <c r="R2526" s="1"/>
      <c r="S2526" s="1"/>
    </row>
    <row r="2527" spans="1:19" x14ac:dyDescent="0.2">
      <c r="A2527" s="1"/>
      <c r="B2527" s="115">
        <v>2</v>
      </c>
      <c r="C2527" s="33" t="s">
        <v>449</v>
      </c>
      <c r="D2527" s="115">
        <v>2</v>
      </c>
      <c r="E2527" s="115">
        <v>2011</v>
      </c>
      <c r="F2527" s="115">
        <v>1</v>
      </c>
      <c r="G2527" s="115">
        <v>0</v>
      </c>
      <c r="H2527" s="115">
        <v>0</v>
      </c>
      <c r="I2527" s="116">
        <v>45701</v>
      </c>
      <c r="J2527" s="117"/>
      <c r="K2527" s="1"/>
      <c r="L2527" s="1"/>
      <c r="M2527" s="1"/>
      <c r="N2527" s="1"/>
      <c r="O2527" s="1"/>
      <c r="P2527" s="1"/>
      <c r="Q2527" s="1"/>
      <c r="R2527" s="1"/>
      <c r="S2527" s="1"/>
    </row>
    <row r="2528" spans="1:19" x14ac:dyDescent="0.2">
      <c r="A2528" s="1"/>
      <c r="B2528" s="115">
        <v>2</v>
      </c>
      <c r="C2528" s="33" t="s">
        <v>449</v>
      </c>
      <c r="D2528" s="115">
        <v>3</v>
      </c>
      <c r="E2528" s="115">
        <v>2011</v>
      </c>
      <c r="F2528" s="115">
        <v>1</v>
      </c>
      <c r="G2528" s="115">
        <v>0</v>
      </c>
      <c r="H2528" s="115">
        <v>0</v>
      </c>
      <c r="I2528" s="116">
        <v>17435</v>
      </c>
      <c r="J2528" s="117"/>
      <c r="K2528" s="1"/>
      <c r="L2528" s="1"/>
      <c r="M2528" s="1"/>
      <c r="N2528" s="1"/>
      <c r="O2528" s="1"/>
      <c r="P2528" s="1"/>
      <c r="Q2528" s="1"/>
      <c r="R2528" s="1"/>
      <c r="S2528" s="1"/>
    </row>
    <row r="2529" spans="1:19" x14ac:dyDescent="0.2">
      <c r="A2529" s="1"/>
      <c r="B2529" s="115">
        <v>3</v>
      </c>
      <c r="C2529" s="33" t="s">
        <v>457</v>
      </c>
      <c r="D2529" s="115">
        <v>3</v>
      </c>
      <c r="E2529" s="115">
        <v>2011</v>
      </c>
      <c r="F2529" s="115">
        <v>1</v>
      </c>
      <c r="G2529" s="115">
        <v>0</v>
      </c>
      <c r="H2529" s="115">
        <v>0</v>
      </c>
      <c r="I2529" s="116">
        <v>79933</v>
      </c>
      <c r="J2529" s="117"/>
      <c r="K2529" s="1"/>
      <c r="L2529" s="1"/>
      <c r="M2529" s="1"/>
      <c r="N2529" s="1"/>
      <c r="O2529" s="1"/>
      <c r="P2529" s="1"/>
      <c r="Q2529" s="1"/>
      <c r="R2529" s="1"/>
      <c r="S2529" s="1"/>
    </row>
    <row r="2530" spans="1:19" x14ac:dyDescent="0.2">
      <c r="A2530" s="1"/>
      <c r="B2530" s="115">
        <v>3</v>
      </c>
      <c r="C2530" s="33" t="s">
        <v>457</v>
      </c>
      <c r="D2530" s="115">
        <v>3</v>
      </c>
      <c r="E2530" s="115">
        <v>2011</v>
      </c>
      <c r="F2530" s="115">
        <v>1</v>
      </c>
      <c r="G2530" s="115">
        <v>0</v>
      </c>
      <c r="H2530" s="115">
        <v>0</v>
      </c>
      <c r="I2530" s="116">
        <v>664148</v>
      </c>
      <c r="J2530" s="117"/>
      <c r="K2530" s="1"/>
      <c r="L2530" s="1"/>
      <c r="M2530" s="1"/>
      <c r="N2530" s="1"/>
      <c r="O2530" s="1"/>
      <c r="P2530" s="1"/>
      <c r="Q2530" s="1"/>
      <c r="R2530" s="1"/>
      <c r="S2530" s="1"/>
    </row>
    <row r="2531" spans="1:19" x14ac:dyDescent="0.2">
      <c r="A2531" s="1"/>
      <c r="B2531" s="115">
        <v>4</v>
      </c>
      <c r="C2531" s="33" t="s">
        <v>449</v>
      </c>
      <c r="D2531" s="115">
        <v>3</v>
      </c>
      <c r="E2531" s="115">
        <v>2011</v>
      </c>
      <c r="F2531" s="115">
        <v>1</v>
      </c>
      <c r="G2531" s="115">
        <v>0</v>
      </c>
      <c r="H2531" s="115">
        <v>0</v>
      </c>
      <c r="I2531" s="116">
        <v>47451</v>
      </c>
      <c r="J2531" s="117"/>
      <c r="K2531" s="1"/>
      <c r="L2531" s="1"/>
      <c r="M2531" s="1"/>
      <c r="N2531" s="1"/>
      <c r="O2531" s="1"/>
      <c r="P2531" s="1"/>
      <c r="Q2531" s="1"/>
      <c r="R2531" s="1"/>
      <c r="S2531" s="1"/>
    </row>
    <row r="2532" spans="1:19" x14ac:dyDescent="0.2">
      <c r="A2532" s="1"/>
      <c r="B2532" s="115">
        <v>3</v>
      </c>
      <c r="C2532" s="33" t="s">
        <v>449</v>
      </c>
      <c r="D2532" s="115">
        <v>3</v>
      </c>
      <c r="E2532" s="115">
        <v>2011</v>
      </c>
      <c r="F2532" s="115">
        <v>1</v>
      </c>
      <c r="G2532" s="115">
        <v>0</v>
      </c>
      <c r="H2532" s="115">
        <v>0</v>
      </c>
      <c r="I2532" s="116">
        <v>51778</v>
      </c>
      <c r="J2532" s="117"/>
      <c r="K2532" s="1"/>
      <c r="L2532" s="1"/>
      <c r="M2532" s="1"/>
      <c r="N2532" s="1"/>
      <c r="O2532" s="1"/>
      <c r="P2532" s="1"/>
      <c r="Q2532" s="1"/>
      <c r="R2532" s="1"/>
      <c r="S2532" s="1"/>
    </row>
    <row r="2533" spans="1:19" x14ac:dyDescent="0.2">
      <c r="A2533" s="1"/>
      <c r="B2533" s="115">
        <v>5</v>
      </c>
      <c r="C2533" s="33" t="s">
        <v>449</v>
      </c>
      <c r="D2533" s="115">
        <v>2</v>
      </c>
      <c r="E2533" s="115">
        <v>2011</v>
      </c>
      <c r="F2533" s="115">
        <v>1</v>
      </c>
      <c r="G2533" s="115">
        <v>0</v>
      </c>
      <c r="H2533" s="115">
        <v>0</v>
      </c>
      <c r="I2533" s="116">
        <v>34284</v>
      </c>
      <c r="J2533" s="117"/>
      <c r="K2533" s="1"/>
      <c r="L2533" s="1"/>
      <c r="M2533" s="1"/>
      <c r="N2533" s="1"/>
      <c r="O2533" s="1"/>
      <c r="P2533" s="1"/>
      <c r="Q2533" s="1"/>
      <c r="R2533" s="1"/>
      <c r="S2533" s="1"/>
    </row>
    <row r="2534" spans="1:19" x14ac:dyDescent="0.2">
      <c r="A2534" s="1"/>
      <c r="B2534" s="115">
        <v>3</v>
      </c>
      <c r="C2534" s="33" t="s">
        <v>457</v>
      </c>
      <c r="D2534" s="115">
        <v>3</v>
      </c>
      <c r="E2534" s="115">
        <v>2011</v>
      </c>
      <c r="F2534" s="115">
        <v>1</v>
      </c>
      <c r="G2534" s="115">
        <v>0</v>
      </c>
      <c r="H2534" s="115">
        <v>0</v>
      </c>
      <c r="I2534" s="116">
        <v>319608</v>
      </c>
      <c r="J2534" s="117"/>
      <c r="K2534" s="1"/>
      <c r="L2534" s="1"/>
      <c r="M2534" s="1"/>
      <c r="N2534" s="1"/>
      <c r="O2534" s="1"/>
      <c r="P2534" s="1"/>
      <c r="Q2534" s="1"/>
      <c r="R2534" s="1"/>
      <c r="S2534" s="1"/>
    </row>
    <row r="2535" spans="1:19" x14ac:dyDescent="0.2">
      <c r="A2535" s="1"/>
      <c r="B2535" s="115">
        <v>3</v>
      </c>
      <c r="C2535" s="33" t="s">
        <v>449</v>
      </c>
      <c r="D2535" s="115">
        <v>4</v>
      </c>
      <c r="E2535" s="115">
        <v>2014</v>
      </c>
      <c r="F2535" s="115">
        <v>1</v>
      </c>
      <c r="G2535" s="115">
        <v>0</v>
      </c>
      <c r="H2535" s="115">
        <v>0</v>
      </c>
      <c r="I2535" s="116">
        <v>47023</v>
      </c>
      <c r="J2535" s="117"/>
      <c r="K2535" s="1"/>
      <c r="L2535" s="1"/>
      <c r="M2535" s="1"/>
      <c r="N2535" s="1"/>
      <c r="O2535" s="1"/>
      <c r="P2535" s="1"/>
      <c r="Q2535" s="1"/>
      <c r="R2535" s="1"/>
      <c r="S2535" s="1"/>
    </row>
    <row r="2536" spans="1:19" x14ac:dyDescent="0.2">
      <c r="A2536" s="1"/>
      <c r="B2536" s="115">
        <v>3</v>
      </c>
      <c r="C2536" s="33" t="s">
        <v>449</v>
      </c>
      <c r="D2536" s="115">
        <v>4</v>
      </c>
      <c r="E2536" s="115">
        <v>2014</v>
      </c>
      <c r="F2536" s="115">
        <v>1</v>
      </c>
      <c r="G2536" s="115">
        <v>0</v>
      </c>
      <c r="H2536" s="115">
        <v>0</v>
      </c>
      <c r="I2536" s="116">
        <v>29554</v>
      </c>
      <c r="J2536" s="117"/>
      <c r="K2536" s="1"/>
      <c r="L2536" s="1"/>
      <c r="M2536" s="1"/>
      <c r="N2536" s="1"/>
      <c r="O2536" s="1"/>
      <c r="P2536" s="1"/>
      <c r="Q2536" s="1"/>
      <c r="R2536" s="1"/>
      <c r="S2536" s="1"/>
    </row>
    <row r="2537" spans="1:19" x14ac:dyDescent="0.2">
      <c r="A2537" s="1"/>
      <c r="B2537" s="115">
        <v>6</v>
      </c>
      <c r="C2537" s="33" t="s">
        <v>449</v>
      </c>
      <c r="D2537" s="115">
        <v>4</v>
      </c>
      <c r="E2537" s="115">
        <v>2014</v>
      </c>
      <c r="F2537" s="115">
        <v>1</v>
      </c>
      <c r="G2537" s="115">
        <v>0</v>
      </c>
      <c r="H2537" s="115">
        <v>0</v>
      </c>
      <c r="I2537" s="116">
        <v>209588</v>
      </c>
      <c r="J2537" s="117"/>
      <c r="K2537" s="1"/>
      <c r="L2537" s="1"/>
      <c r="M2537" s="1"/>
      <c r="N2537" s="1"/>
      <c r="O2537" s="1"/>
      <c r="P2537" s="1"/>
      <c r="Q2537" s="1"/>
      <c r="R2537" s="1"/>
      <c r="S2537" s="1"/>
    </row>
    <row r="2538" spans="1:19" x14ac:dyDescent="0.2">
      <c r="A2538" s="1"/>
      <c r="B2538" s="115">
        <v>1</v>
      </c>
      <c r="C2538" s="33" t="s">
        <v>471</v>
      </c>
      <c r="D2538" s="115">
        <v>4</v>
      </c>
      <c r="E2538" s="115">
        <v>2014</v>
      </c>
      <c r="F2538" s="115">
        <v>1</v>
      </c>
      <c r="G2538" s="115">
        <v>0</v>
      </c>
      <c r="H2538" s="115">
        <v>0</v>
      </c>
      <c r="I2538" s="116">
        <v>17348</v>
      </c>
      <c r="J2538" s="117"/>
      <c r="K2538" s="1"/>
      <c r="L2538" s="1"/>
      <c r="M2538" s="1"/>
      <c r="N2538" s="1"/>
      <c r="O2538" s="1"/>
      <c r="P2538" s="1"/>
      <c r="Q2538" s="1"/>
      <c r="R2538" s="1"/>
      <c r="S2538" s="1"/>
    </row>
    <row r="2539" spans="1:19" x14ac:dyDescent="0.2">
      <c r="A2539" s="1"/>
      <c r="B2539" s="115">
        <v>3</v>
      </c>
      <c r="C2539" s="33" t="s">
        <v>449</v>
      </c>
      <c r="D2539" s="115">
        <v>3</v>
      </c>
      <c r="E2539" s="115">
        <v>2014</v>
      </c>
      <c r="F2539" s="115">
        <v>1</v>
      </c>
      <c r="G2539" s="115">
        <v>0</v>
      </c>
      <c r="H2539" s="115">
        <v>0</v>
      </c>
      <c r="I2539" s="116">
        <v>48725</v>
      </c>
      <c r="J2539" s="117"/>
      <c r="K2539" s="1"/>
      <c r="L2539" s="1"/>
      <c r="M2539" s="1"/>
      <c r="N2539" s="1"/>
      <c r="O2539" s="1"/>
      <c r="P2539" s="1"/>
      <c r="Q2539" s="1"/>
      <c r="R2539" s="1"/>
      <c r="S2539" s="1"/>
    </row>
    <row r="2540" spans="1:19" x14ac:dyDescent="0.2">
      <c r="A2540" s="1"/>
      <c r="B2540" s="115">
        <v>3</v>
      </c>
      <c r="C2540" s="33" t="s">
        <v>457</v>
      </c>
      <c r="D2540" s="115">
        <v>3</v>
      </c>
      <c r="E2540" s="115">
        <v>2014</v>
      </c>
      <c r="F2540" s="115">
        <v>1</v>
      </c>
      <c r="G2540" s="115">
        <v>0</v>
      </c>
      <c r="H2540" s="115">
        <v>0</v>
      </c>
      <c r="I2540" s="116">
        <v>513909</v>
      </c>
      <c r="J2540" s="117"/>
      <c r="K2540" s="1"/>
      <c r="L2540" s="1"/>
      <c r="M2540" s="1"/>
      <c r="N2540" s="1"/>
      <c r="O2540" s="1"/>
      <c r="P2540" s="1"/>
      <c r="Q2540" s="1"/>
      <c r="R2540" s="1"/>
      <c r="S2540" s="1"/>
    </row>
    <row r="2541" spans="1:19" x14ac:dyDescent="0.2">
      <c r="A2541" s="1"/>
      <c r="B2541" s="115">
        <v>4</v>
      </c>
      <c r="C2541" s="33" t="s">
        <v>471</v>
      </c>
      <c r="D2541" s="115">
        <v>3</v>
      </c>
      <c r="E2541" s="115">
        <v>2014</v>
      </c>
      <c r="F2541" s="115">
        <v>1</v>
      </c>
      <c r="G2541" s="115">
        <v>0</v>
      </c>
      <c r="H2541" s="115">
        <v>0</v>
      </c>
      <c r="I2541" s="116">
        <v>91564</v>
      </c>
      <c r="J2541" s="117"/>
      <c r="K2541" s="1"/>
      <c r="L2541" s="1"/>
      <c r="M2541" s="1"/>
      <c r="N2541" s="1"/>
      <c r="O2541" s="1"/>
      <c r="P2541" s="1"/>
      <c r="Q2541" s="1"/>
      <c r="R2541" s="1"/>
      <c r="S2541" s="1"/>
    </row>
    <row r="2542" spans="1:19" x14ac:dyDescent="0.2">
      <c r="A2542" s="1"/>
      <c r="B2542" s="115">
        <v>4</v>
      </c>
      <c r="C2542" s="33" t="s">
        <v>461</v>
      </c>
      <c r="D2542" s="115">
        <v>4</v>
      </c>
      <c r="E2542" s="115">
        <v>2014</v>
      </c>
      <c r="F2542" s="115">
        <v>1</v>
      </c>
      <c r="G2542" s="115">
        <v>0</v>
      </c>
      <c r="H2542" s="115">
        <v>0</v>
      </c>
      <c r="I2542" s="116">
        <v>290871</v>
      </c>
      <c r="J2542" s="117"/>
      <c r="K2542" s="1"/>
      <c r="L2542" s="1"/>
      <c r="M2542" s="1"/>
      <c r="N2542" s="1"/>
      <c r="O2542" s="1"/>
      <c r="P2542" s="1"/>
      <c r="Q2542" s="1"/>
      <c r="R2542" s="1"/>
      <c r="S2542" s="1"/>
    </row>
    <row r="2543" spans="1:19" x14ac:dyDescent="0.2">
      <c r="A2543" s="1"/>
      <c r="B2543" s="115">
        <v>3</v>
      </c>
      <c r="C2543" s="33" t="s">
        <v>449</v>
      </c>
      <c r="D2543" s="115">
        <v>3</v>
      </c>
      <c r="E2543" s="115">
        <v>2014</v>
      </c>
      <c r="F2543" s="115">
        <v>1</v>
      </c>
      <c r="G2543" s="115">
        <v>0</v>
      </c>
      <c r="H2543" s="115">
        <v>0</v>
      </c>
      <c r="I2543" s="116">
        <v>8333</v>
      </c>
      <c r="J2543" s="117"/>
      <c r="K2543" s="1"/>
      <c r="L2543" s="1"/>
      <c r="M2543" s="1"/>
      <c r="N2543" s="1"/>
      <c r="O2543" s="1"/>
      <c r="P2543" s="1"/>
      <c r="Q2543" s="1"/>
      <c r="R2543" s="1"/>
      <c r="S2543" s="1"/>
    </row>
    <row r="2544" spans="1:19" x14ac:dyDescent="0.2">
      <c r="A2544" s="1"/>
      <c r="B2544" s="115">
        <v>3</v>
      </c>
      <c r="C2544" s="33" t="s">
        <v>449</v>
      </c>
      <c r="D2544" s="115">
        <v>3</v>
      </c>
      <c r="E2544" s="115">
        <v>2014</v>
      </c>
      <c r="F2544" s="115">
        <v>1</v>
      </c>
      <c r="G2544" s="115">
        <v>0</v>
      </c>
      <c r="H2544" s="115">
        <v>0</v>
      </c>
      <c r="I2544" s="116">
        <v>63414</v>
      </c>
      <c r="J2544" s="117"/>
      <c r="K2544" s="1"/>
      <c r="L2544" s="1"/>
      <c r="M2544" s="1"/>
      <c r="N2544" s="1"/>
      <c r="O2544" s="1"/>
      <c r="P2544" s="1"/>
      <c r="Q2544" s="1"/>
      <c r="R2544" s="1"/>
      <c r="S2544" s="1"/>
    </row>
    <row r="2545" spans="1:19" x14ac:dyDescent="0.2">
      <c r="A2545" s="1"/>
      <c r="B2545" s="115">
        <v>6</v>
      </c>
      <c r="C2545" s="33" t="s">
        <v>449</v>
      </c>
      <c r="D2545" s="115">
        <v>3</v>
      </c>
      <c r="E2545" s="115">
        <v>2014</v>
      </c>
      <c r="F2545" s="115">
        <v>1</v>
      </c>
      <c r="G2545" s="115">
        <v>0</v>
      </c>
      <c r="H2545" s="115">
        <v>0</v>
      </c>
      <c r="I2545" s="116">
        <v>32151</v>
      </c>
      <c r="J2545" s="117"/>
      <c r="K2545" s="1"/>
      <c r="L2545" s="1"/>
      <c r="M2545" s="1"/>
      <c r="N2545" s="1"/>
      <c r="O2545" s="1"/>
      <c r="P2545" s="1"/>
      <c r="Q2545" s="1"/>
      <c r="R2545" s="1"/>
      <c r="S2545" s="1"/>
    </row>
    <row r="2546" spans="1:19" x14ac:dyDescent="0.2">
      <c r="A2546" s="1"/>
      <c r="B2546" s="115">
        <v>3</v>
      </c>
      <c r="C2546" s="33" t="s">
        <v>449</v>
      </c>
      <c r="D2546" s="115">
        <v>4</v>
      </c>
      <c r="E2546" s="115">
        <v>2014</v>
      </c>
      <c r="F2546" s="115">
        <v>1</v>
      </c>
      <c r="G2546" s="115">
        <v>0</v>
      </c>
      <c r="H2546" s="115">
        <v>0</v>
      </c>
      <c r="I2546" s="116">
        <v>67326</v>
      </c>
      <c r="J2546" s="117"/>
      <c r="K2546" s="1"/>
      <c r="L2546" s="1"/>
      <c r="M2546" s="1"/>
      <c r="N2546" s="1"/>
      <c r="O2546" s="1"/>
      <c r="P2546" s="1"/>
      <c r="Q2546" s="1"/>
      <c r="R2546" s="1"/>
      <c r="S2546" s="1"/>
    </row>
    <row r="2547" spans="1:19" x14ac:dyDescent="0.2">
      <c r="A2547" s="1"/>
      <c r="B2547" s="115">
        <v>3</v>
      </c>
      <c r="C2547" s="33" t="s">
        <v>457</v>
      </c>
      <c r="D2547" s="115">
        <v>3</v>
      </c>
      <c r="E2547" s="115">
        <v>2014</v>
      </c>
      <c r="F2547" s="115">
        <v>1</v>
      </c>
      <c r="G2547" s="115">
        <v>0</v>
      </c>
      <c r="H2547" s="115">
        <v>0</v>
      </c>
      <c r="I2547" s="116">
        <v>30901</v>
      </c>
      <c r="J2547" s="117"/>
      <c r="K2547" s="1"/>
      <c r="L2547" s="1"/>
      <c r="M2547" s="1"/>
      <c r="N2547" s="1"/>
      <c r="O2547" s="1"/>
      <c r="P2547" s="1"/>
      <c r="Q2547" s="1"/>
      <c r="R2547" s="1"/>
      <c r="S2547" s="1"/>
    </row>
    <row r="2548" spans="1:19" x14ac:dyDescent="0.2">
      <c r="A2548" s="1"/>
      <c r="B2548" s="115">
        <v>3</v>
      </c>
      <c r="C2548" s="33" t="s">
        <v>457</v>
      </c>
      <c r="D2548" s="115">
        <v>3</v>
      </c>
      <c r="E2548" s="115">
        <v>2014</v>
      </c>
      <c r="F2548" s="115">
        <v>1</v>
      </c>
      <c r="G2548" s="115">
        <v>0</v>
      </c>
      <c r="H2548" s="115">
        <v>0</v>
      </c>
      <c r="I2548" s="116">
        <v>28676</v>
      </c>
      <c r="J2548" s="117"/>
      <c r="K2548" s="1"/>
      <c r="L2548" s="1"/>
      <c r="M2548" s="1"/>
      <c r="N2548" s="1"/>
      <c r="O2548" s="1"/>
      <c r="P2548" s="1"/>
      <c r="Q2548" s="1"/>
      <c r="R2548" s="1"/>
      <c r="S2548" s="1"/>
    </row>
    <row r="2549" spans="1:19" x14ac:dyDescent="0.2">
      <c r="A2549" s="1"/>
      <c r="B2549" s="115">
        <v>3</v>
      </c>
      <c r="C2549" s="33" t="s">
        <v>457</v>
      </c>
      <c r="D2549" s="115">
        <v>3</v>
      </c>
      <c r="E2549" s="115">
        <v>2014</v>
      </c>
      <c r="F2549" s="115">
        <v>1</v>
      </c>
      <c r="G2549" s="115">
        <v>0</v>
      </c>
      <c r="H2549" s="115">
        <v>0</v>
      </c>
      <c r="I2549" s="116">
        <v>215336</v>
      </c>
      <c r="J2549" s="117"/>
      <c r="K2549" s="1"/>
      <c r="L2549" s="1"/>
      <c r="M2549" s="1"/>
      <c r="N2549" s="1"/>
      <c r="O2549" s="1"/>
      <c r="P2549" s="1"/>
      <c r="Q2549" s="1"/>
      <c r="R2549" s="1"/>
      <c r="S2549" s="1"/>
    </row>
    <row r="2550" spans="1:19" x14ac:dyDescent="0.2">
      <c r="A2550" s="1"/>
      <c r="B2550" s="115">
        <v>3</v>
      </c>
      <c r="C2550" s="33" t="s">
        <v>463</v>
      </c>
      <c r="D2550" s="115">
        <v>3</v>
      </c>
      <c r="E2550" s="115">
        <v>2014</v>
      </c>
      <c r="F2550" s="115">
        <v>1</v>
      </c>
      <c r="G2550" s="115">
        <v>0</v>
      </c>
      <c r="H2550" s="115">
        <v>0</v>
      </c>
      <c r="I2550" s="116">
        <v>15469</v>
      </c>
      <c r="J2550" s="117"/>
      <c r="K2550" s="1"/>
      <c r="L2550" s="1"/>
      <c r="M2550" s="1"/>
      <c r="N2550" s="1"/>
      <c r="O2550" s="1"/>
      <c r="P2550" s="1"/>
      <c r="Q2550" s="1"/>
      <c r="R2550" s="1"/>
      <c r="S2550" s="1"/>
    </row>
    <row r="2551" spans="1:19" x14ac:dyDescent="0.2">
      <c r="A2551" s="1"/>
      <c r="B2551" s="115">
        <v>3</v>
      </c>
      <c r="C2551" s="33" t="s">
        <v>463</v>
      </c>
      <c r="D2551" s="115">
        <v>3</v>
      </c>
      <c r="E2551" s="115">
        <v>2014</v>
      </c>
      <c r="F2551" s="115">
        <v>1</v>
      </c>
      <c r="G2551" s="115">
        <v>0</v>
      </c>
      <c r="H2551" s="115">
        <v>0</v>
      </c>
      <c r="I2551" s="116">
        <v>14693</v>
      </c>
      <c r="J2551" s="117"/>
      <c r="K2551" s="1"/>
      <c r="L2551" s="1"/>
      <c r="M2551" s="1"/>
      <c r="N2551" s="1"/>
      <c r="O2551" s="1"/>
      <c r="P2551" s="1"/>
      <c r="Q2551" s="1"/>
      <c r="R2551" s="1"/>
      <c r="S2551" s="1"/>
    </row>
    <row r="2552" spans="1:19" x14ac:dyDescent="0.2">
      <c r="A2552" s="1"/>
      <c r="B2552" s="115">
        <v>5</v>
      </c>
      <c r="C2552" s="33" t="s">
        <v>447</v>
      </c>
      <c r="D2552" s="115">
        <v>1</v>
      </c>
      <c r="E2552" s="115">
        <v>2014</v>
      </c>
      <c r="F2552" s="115">
        <v>2</v>
      </c>
      <c r="G2552" s="115">
        <v>0</v>
      </c>
      <c r="H2552" s="115">
        <v>11</v>
      </c>
      <c r="I2552" s="116">
        <v>0</v>
      </c>
      <c r="J2552" s="117"/>
      <c r="K2552" s="1"/>
      <c r="L2552" s="1"/>
      <c r="M2552" s="1"/>
      <c r="N2552" s="1"/>
      <c r="O2552" s="1"/>
      <c r="P2552" s="1"/>
      <c r="Q2552" s="1"/>
      <c r="R2552" s="1"/>
      <c r="S2552" s="1"/>
    </row>
    <row r="2553" spans="1:19" x14ac:dyDescent="0.2">
      <c r="A2553" s="1"/>
      <c r="B2553" s="115">
        <v>3</v>
      </c>
      <c r="C2553" s="33" t="s">
        <v>457</v>
      </c>
      <c r="D2553" s="115">
        <v>1</v>
      </c>
      <c r="E2553" s="115">
        <v>2014</v>
      </c>
      <c r="F2553" s="115">
        <v>1</v>
      </c>
      <c r="G2553" s="115">
        <v>0</v>
      </c>
      <c r="H2553" s="115">
        <v>0</v>
      </c>
      <c r="I2553" s="116">
        <v>14460</v>
      </c>
      <c r="J2553" s="117"/>
      <c r="K2553" s="1"/>
      <c r="L2553" s="1"/>
      <c r="M2553" s="1"/>
      <c r="N2553" s="1"/>
      <c r="O2553" s="1"/>
      <c r="P2553" s="1"/>
      <c r="Q2553" s="1"/>
      <c r="R2553" s="1"/>
      <c r="S2553" s="1"/>
    </row>
    <row r="2554" spans="1:19" x14ac:dyDescent="0.2">
      <c r="A2554" s="1"/>
      <c r="B2554" s="115">
        <v>5</v>
      </c>
      <c r="C2554" s="33" t="s">
        <v>449</v>
      </c>
      <c r="D2554" s="115">
        <v>1</v>
      </c>
      <c r="E2554" s="115">
        <v>2014</v>
      </c>
      <c r="F2554" s="115">
        <v>1</v>
      </c>
      <c r="G2554" s="115">
        <v>0</v>
      </c>
      <c r="H2554" s="115">
        <v>0</v>
      </c>
      <c r="I2554" s="116">
        <v>28597</v>
      </c>
      <c r="J2554" s="117"/>
      <c r="K2554" s="1"/>
      <c r="L2554" s="1"/>
      <c r="M2554" s="1"/>
      <c r="N2554" s="1"/>
      <c r="O2554" s="1"/>
      <c r="P2554" s="1"/>
      <c r="Q2554" s="1"/>
      <c r="R2554" s="1"/>
      <c r="S2554" s="1"/>
    </row>
    <row r="2555" spans="1:19" x14ac:dyDescent="0.2">
      <c r="A2555" s="1"/>
      <c r="B2555" s="115">
        <v>3</v>
      </c>
      <c r="C2555" s="33" t="s">
        <v>449</v>
      </c>
      <c r="D2555" s="115">
        <v>2</v>
      </c>
      <c r="E2555" s="115">
        <v>2014</v>
      </c>
      <c r="F2555" s="115">
        <v>1</v>
      </c>
      <c r="G2555" s="115">
        <v>0</v>
      </c>
      <c r="H2555" s="115">
        <v>0</v>
      </c>
      <c r="I2555" s="116">
        <v>67161</v>
      </c>
      <c r="J2555" s="117"/>
      <c r="K2555" s="1"/>
      <c r="L2555" s="1"/>
      <c r="M2555" s="1"/>
      <c r="N2555" s="1"/>
      <c r="O2555" s="1"/>
      <c r="P2555" s="1"/>
      <c r="Q2555" s="1"/>
      <c r="R2555" s="1"/>
      <c r="S2555" s="1"/>
    </row>
    <row r="2556" spans="1:19" x14ac:dyDescent="0.2">
      <c r="A2556" s="1"/>
      <c r="B2556" s="115">
        <v>3</v>
      </c>
      <c r="C2556" s="33" t="s">
        <v>457</v>
      </c>
      <c r="D2556" s="115">
        <v>2</v>
      </c>
      <c r="E2556" s="115">
        <v>2014</v>
      </c>
      <c r="F2556" s="115">
        <v>1</v>
      </c>
      <c r="G2556" s="115">
        <v>0</v>
      </c>
      <c r="H2556" s="115">
        <v>0</v>
      </c>
      <c r="I2556" s="116">
        <v>34861</v>
      </c>
      <c r="J2556" s="117"/>
      <c r="K2556" s="1"/>
      <c r="L2556" s="1"/>
      <c r="M2556" s="1"/>
      <c r="N2556" s="1"/>
      <c r="O2556" s="1"/>
      <c r="P2556" s="1"/>
      <c r="Q2556" s="1"/>
      <c r="R2556" s="1"/>
      <c r="S2556" s="1"/>
    </row>
    <row r="2557" spans="1:19" x14ac:dyDescent="0.2">
      <c r="A2557" s="1"/>
      <c r="B2557" s="115">
        <v>4</v>
      </c>
      <c r="C2557" s="33" t="s">
        <v>449</v>
      </c>
      <c r="D2557" s="115">
        <v>2</v>
      </c>
      <c r="E2557" s="115">
        <v>2014</v>
      </c>
      <c r="F2557" s="115">
        <v>1</v>
      </c>
      <c r="G2557" s="115">
        <v>0</v>
      </c>
      <c r="H2557" s="115">
        <v>0</v>
      </c>
      <c r="I2557" s="116">
        <v>29506</v>
      </c>
      <c r="J2557" s="117"/>
      <c r="K2557" s="1"/>
      <c r="L2557" s="1"/>
      <c r="M2557" s="1"/>
      <c r="N2557" s="1"/>
      <c r="O2557" s="1"/>
      <c r="P2557" s="1"/>
      <c r="Q2557" s="1"/>
      <c r="R2557" s="1"/>
      <c r="S2557" s="1"/>
    </row>
    <row r="2558" spans="1:19" x14ac:dyDescent="0.2">
      <c r="A2558" s="1"/>
      <c r="B2558" s="115">
        <v>2</v>
      </c>
      <c r="C2558" s="33" t="s">
        <v>455</v>
      </c>
      <c r="D2558" s="115">
        <v>2</v>
      </c>
      <c r="E2558" s="115">
        <v>2014</v>
      </c>
      <c r="F2558" s="115">
        <v>1</v>
      </c>
      <c r="G2558" s="115">
        <v>0</v>
      </c>
      <c r="H2558" s="115">
        <v>0</v>
      </c>
      <c r="I2558" s="116">
        <v>14869</v>
      </c>
      <c r="J2558" s="117"/>
      <c r="K2558" s="1"/>
      <c r="L2558" s="1"/>
      <c r="M2558" s="1"/>
      <c r="N2558" s="1"/>
      <c r="O2558" s="1"/>
      <c r="P2558" s="1"/>
      <c r="Q2558" s="1"/>
      <c r="R2558" s="1"/>
      <c r="S2558" s="1"/>
    </row>
    <row r="2559" spans="1:19" x14ac:dyDescent="0.2">
      <c r="A2559" s="1"/>
      <c r="B2559" s="115">
        <v>2</v>
      </c>
      <c r="C2559" s="33" t="s">
        <v>455</v>
      </c>
      <c r="D2559" s="115">
        <v>2</v>
      </c>
      <c r="E2559" s="115">
        <v>2014</v>
      </c>
      <c r="F2559" s="115">
        <v>1</v>
      </c>
      <c r="G2559" s="115">
        <v>0</v>
      </c>
      <c r="H2559" s="115">
        <v>0</v>
      </c>
      <c r="I2559" s="116">
        <v>3162</v>
      </c>
      <c r="J2559" s="117"/>
      <c r="K2559" s="1"/>
      <c r="L2559" s="1"/>
      <c r="M2559" s="1"/>
      <c r="N2559" s="1"/>
      <c r="O2559" s="1"/>
      <c r="P2559" s="1"/>
      <c r="Q2559" s="1"/>
      <c r="R2559" s="1"/>
      <c r="S2559" s="1"/>
    </row>
    <row r="2560" spans="1:19" x14ac:dyDescent="0.2">
      <c r="A2560" s="1"/>
      <c r="B2560" s="115">
        <v>2</v>
      </c>
      <c r="C2560" s="33" t="s">
        <v>449</v>
      </c>
      <c r="D2560" s="115">
        <v>2</v>
      </c>
      <c r="E2560" s="115">
        <v>2014</v>
      </c>
      <c r="F2560" s="115">
        <v>1</v>
      </c>
      <c r="G2560" s="115">
        <v>0</v>
      </c>
      <c r="H2560" s="115">
        <v>0</v>
      </c>
      <c r="I2560" s="116">
        <v>17177</v>
      </c>
      <c r="J2560" s="117"/>
      <c r="K2560" s="1"/>
      <c r="L2560" s="1"/>
      <c r="M2560" s="1"/>
      <c r="N2560" s="1"/>
      <c r="O2560" s="1"/>
      <c r="P2560" s="1"/>
      <c r="Q2560" s="1"/>
      <c r="R2560" s="1"/>
      <c r="S2560" s="1"/>
    </row>
    <row r="2561" spans="1:19" x14ac:dyDescent="0.2">
      <c r="A2561" s="1"/>
      <c r="B2561" s="115">
        <v>2</v>
      </c>
      <c r="C2561" s="33" t="s">
        <v>449</v>
      </c>
      <c r="D2561" s="115">
        <v>2</v>
      </c>
      <c r="E2561" s="115">
        <v>2014</v>
      </c>
      <c r="F2561" s="115">
        <v>1</v>
      </c>
      <c r="G2561" s="115">
        <v>0</v>
      </c>
      <c r="H2561" s="115">
        <v>0</v>
      </c>
      <c r="I2561" s="116">
        <v>15011</v>
      </c>
      <c r="J2561" s="117"/>
      <c r="K2561" s="1"/>
      <c r="L2561" s="1"/>
      <c r="M2561" s="1"/>
      <c r="N2561" s="1"/>
      <c r="O2561" s="1"/>
      <c r="P2561" s="1"/>
      <c r="Q2561" s="1"/>
      <c r="R2561" s="1"/>
      <c r="S2561" s="1"/>
    </row>
    <row r="2562" spans="1:19" x14ac:dyDescent="0.2">
      <c r="A2562" s="1"/>
      <c r="B2562" s="115">
        <v>1</v>
      </c>
      <c r="C2562" s="33" t="s">
        <v>457</v>
      </c>
      <c r="D2562" s="115">
        <v>3</v>
      </c>
      <c r="E2562" s="115">
        <v>2014</v>
      </c>
      <c r="F2562" s="115">
        <v>1</v>
      </c>
      <c r="G2562" s="115">
        <v>0</v>
      </c>
      <c r="H2562" s="115">
        <v>0</v>
      </c>
      <c r="I2562" s="116">
        <v>86393</v>
      </c>
      <c r="J2562" s="117"/>
      <c r="K2562" s="1"/>
      <c r="L2562" s="1"/>
      <c r="M2562" s="1"/>
      <c r="N2562" s="1"/>
      <c r="O2562" s="1"/>
      <c r="P2562" s="1"/>
      <c r="Q2562" s="1"/>
      <c r="R2562" s="1"/>
      <c r="S2562" s="1"/>
    </row>
    <row r="2563" spans="1:19" x14ac:dyDescent="0.2">
      <c r="A2563" s="1"/>
      <c r="B2563" s="115">
        <v>2</v>
      </c>
      <c r="C2563" s="33" t="s">
        <v>455</v>
      </c>
      <c r="D2563" s="115">
        <v>3</v>
      </c>
      <c r="E2563" s="115">
        <v>2014</v>
      </c>
      <c r="F2563" s="115">
        <v>1</v>
      </c>
      <c r="G2563" s="115">
        <v>0</v>
      </c>
      <c r="H2563" s="115">
        <v>0</v>
      </c>
      <c r="I2563" s="116">
        <v>11749</v>
      </c>
      <c r="J2563" s="117"/>
      <c r="K2563" s="1"/>
      <c r="L2563" s="1"/>
      <c r="M2563" s="1"/>
      <c r="N2563" s="1"/>
      <c r="O2563" s="1"/>
      <c r="P2563" s="1"/>
      <c r="Q2563" s="1"/>
      <c r="R2563" s="1"/>
      <c r="S2563" s="1"/>
    </row>
    <row r="2564" spans="1:19" x14ac:dyDescent="0.2">
      <c r="A2564" s="1"/>
      <c r="B2564" s="115">
        <v>2</v>
      </c>
      <c r="C2564" s="33" t="s">
        <v>455</v>
      </c>
      <c r="D2564" s="115">
        <v>3</v>
      </c>
      <c r="E2564" s="115">
        <v>2014</v>
      </c>
      <c r="F2564" s="115">
        <v>1</v>
      </c>
      <c r="G2564" s="115">
        <v>0</v>
      </c>
      <c r="H2564" s="115">
        <v>0</v>
      </c>
      <c r="I2564" s="116">
        <v>1463</v>
      </c>
      <c r="J2564" s="117"/>
      <c r="K2564" s="1"/>
      <c r="L2564" s="1"/>
      <c r="M2564" s="1"/>
      <c r="N2564" s="1"/>
      <c r="O2564" s="1"/>
      <c r="P2564" s="1"/>
      <c r="Q2564" s="1"/>
      <c r="R2564" s="1"/>
      <c r="S2564" s="1"/>
    </row>
    <row r="2565" spans="1:19" x14ac:dyDescent="0.2">
      <c r="A2565" s="1"/>
      <c r="B2565" s="115">
        <v>2</v>
      </c>
      <c r="C2565" s="33" t="s">
        <v>449</v>
      </c>
      <c r="D2565" s="115">
        <v>3</v>
      </c>
      <c r="E2565" s="115">
        <v>2014</v>
      </c>
      <c r="F2565" s="115">
        <v>1</v>
      </c>
      <c r="G2565" s="115">
        <v>0</v>
      </c>
      <c r="H2565" s="115">
        <v>0</v>
      </c>
      <c r="I2565" s="116">
        <v>23619</v>
      </c>
      <c r="J2565" s="117"/>
      <c r="K2565" s="1"/>
      <c r="L2565" s="1"/>
      <c r="M2565" s="1"/>
      <c r="N2565" s="1"/>
      <c r="O2565" s="1"/>
      <c r="P2565" s="1"/>
      <c r="Q2565" s="1"/>
      <c r="R2565" s="1"/>
      <c r="S2565" s="1"/>
    </row>
    <row r="2566" spans="1:19" x14ac:dyDescent="0.2">
      <c r="A2566" s="1"/>
      <c r="B2566" s="115">
        <v>2</v>
      </c>
      <c r="C2566" s="33" t="s">
        <v>451</v>
      </c>
      <c r="D2566" s="115">
        <v>2</v>
      </c>
      <c r="E2566" s="115">
        <v>2014</v>
      </c>
      <c r="F2566" s="115">
        <v>1</v>
      </c>
      <c r="G2566" s="115">
        <v>0</v>
      </c>
      <c r="H2566" s="115">
        <v>0</v>
      </c>
      <c r="I2566" s="116">
        <v>693937</v>
      </c>
      <c r="J2566" s="117"/>
      <c r="K2566" s="1"/>
      <c r="L2566" s="1"/>
      <c r="M2566" s="1"/>
      <c r="N2566" s="1"/>
      <c r="O2566" s="1"/>
      <c r="P2566" s="1"/>
      <c r="Q2566" s="1"/>
      <c r="R2566" s="1"/>
      <c r="S2566" s="1"/>
    </row>
    <row r="2567" spans="1:19" x14ac:dyDescent="0.2">
      <c r="A2567" s="1"/>
      <c r="B2567" s="115">
        <v>5</v>
      </c>
      <c r="C2567" s="33" t="s">
        <v>449</v>
      </c>
      <c r="D2567" s="115">
        <v>2</v>
      </c>
      <c r="E2567" s="115">
        <v>2014</v>
      </c>
      <c r="F2567" s="115">
        <v>1</v>
      </c>
      <c r="G2567" s="115">
        <v>0</v>
      </c>
      <c r="H2567" s="115">
        <v>0</v>
      </c>
      <c r="I2567" s="116">
        <v>101370</v>
      </c>
      <c r="J2567" s="117"/>
      <c r="K2567" s="1"/>
      <c r="L2567" s="1"/>
      <c r="M2567" s="1"/>
      <c r="N2567" s="1"/>
      <c r="O2567" s="1"/>
      <c r="P2567" s="1"/>
      <c r="Q2567" s="1"/>
      <c r="R2567" s="1"/>
      <c r="S2567" s="1"/>
    </row>
    <row r="2568" spans="1:19" x14ac:dyDescent="0.2">
      <c r="A2568" s="1"/>
      <c r="B2568" s="115">
        <v>4</v>
      </c>
      <c r="C2568" s="33" t="s">
        <v>449</v>
      </c>
      <c r="D2568" s="115">
        <v>2</v>
      </c>
      <c r="E2568" s="115">
        <v>2014</v>
      </c>
      <c r="F2568" s="115">
        <v>1</v>
      </c>
      <c r="G2568" s="115">
        <v>0</v>
      </c>
      <c r="H2568" s="115">
        <v>0</v>
      </c>
      <c r="I2568" s="116">
        <v>57726</v>
      </c>
      <c r="J2568" s="117"/>
      <c r="K2568" s="1"/>
      <c r="L2568" s="1"/>
      <c r="M2568" s="1"/>
      <c r="N2568" s="1"/>
      <c r="O2568" s="1"/>
      <c r="P2568" s="1"/>
      <c r="Q2568" s="1"/>
      <c r="R2568" s="1"/>
      <c r="S2568" s="1"/>
    </row>
    <row r="2569" spans="1:19" x14ac:dyDescent="0.2">
      <c r="A2569" s="1"/>
      <c r="B2569" s="115">
        <v>4</v>
      </c>
      <c r="C2569" s="33" t="s">
        <v>449</v>
      </c>
      <c r="D2569" s="115">
        <v>2</v>
      </c>
      <c r="E2569" s="115">
        <v>2014</v>
      </c>
      <c r="F2569" s="115">
        <v>1</v>
      </c>
      <c r="G2569" s="115">
        <v>0</v>
      </c>
      <c r="H2569" s="115">
        <v>0</v>
      </c>
      <c r="I2569" s="116">
        <v>187047</v>
      </c>
      <c r="J2569" s="117"/>
      <c r="K2569" s="1"/>
      <c r="L2569" s="1"/>
      <c r="M2569" s="1"/>
      <c r="N2569" s="1"/>
      <c r="O2569" s="1"/>
      <c r="P2569" s="1"/>
      <c r="Q2569" s="1"/>
      <c r="R2569" s="1"/>
      <c r="S2569" s="1"/>
    </row>
    <row r="2570" spans="1:19" x14ac:dyDescent="0.2">
      <c r="A2570" s="1"/>
      <c r="B2570" s="115">
        <v>5</v>
      </c>
      <c r="C2570" s="33" t="s">
        <v>449</v>
      </c>
      <c r="D2570" s="115">
        <v>2</v>
      </c>
      <c r="E2570" s="115">
        <v>2014</v>
      </c>
      <c r="F2570" s="115">
        <v>1</v>
      </c>
      <c r="G2570" s="115">
        <v>0</v>
      </c>
      <c r="H2570" s="115">
        <v>0</v>
      </c>
      <c r="I2570" s="116">
        <v>127957</v>
      </c>
      <c r="J2570" s="117"/>
      <c r="K2570" s="1"/>
      <c r="L2570" s="1"/>
      <c r="M2570" s="1"/>
      <c r="N2570" s="1"/>
      <c r="O2570" s="1"/>
      <c r="P2570" s="1"/>
      <c r="Q2570" s="1"/>
      <c r="R2570" s="1"/>
      <c r="S2570" s="1"/>
    </row>
    <row r="2571" spans="1:19" x14ac:dyDescent="0.2">
      <c r="A2571" s="1"/>
      <c r="B2571" s="115">
        <v>5</v>
      </c>
      <c r="C2571" s="33" t="s">
        <v>449</v>
      </c>
      <c r="D2571" s="115">
        <v>2</v>
      </c>
      <c r="E2571" s="115">
        <v>2014</v>
      </c>
      <c r="F2571" s="115">
        <v>1</v>
      </c>
      <c r="G2571" s="115">
        <v>0</v>
      </c>
      <c r="H2571" s="115">
        <v>0</v>
      </c>
      <c r="I2571" s="116">
        <v>59134</v>
      </c>
      <c r="J2571" s="117"/>
      <c r="K2571" s="1"/>
      <c r="L2571" s="1"/>
      <c r="M2571" s="1"/>
      <c r="N2571" s="1"/>
      <c r="O2571" s="1"/>
      <c r="P2571" s="1"/>
      <c r="Q2571" s="1"/>
      <c r="R2571" s="1"/>
      <c r="S2571" s="1"/>
    </row>
    <row r="2572" spans="1:19" x14ac:dyDescent="0.2">
      <c r="A2572" s="1"/>
      <c r="B2572" s="115">
        <v>6</v>
      </c>
      <c r="C2572" s="33" t="s">
        <v>449</v>
      </c>
      <c r="D2572" s="115">
        <v>2</v>
      </c>
      <c r="E2572" s="115">
        <v>2014</v>
      </c>
      <c r="F2572" s="115">
        <v>1</v>
      </c>
      <c r="G2572" s="115">
        <v>0</v>
      </c>
      <c r="H2572" s="115">
        <v>0</v>
      </c>
      <c r="I2572" s="116">
        <v>89918</v>
      </c>
      <c r="J2572" s="117"/>
      <c r="K2572" s="1"/>
      <c r="L2572" s="1"/>
      <c r="M2572" s="1"/>
      <c r="N2572" s="1"/>
      <c r="O2572" s="1"/>
      <c r="P2572" s="1"/>
      <c r="Q2572" s="1"/>
      <c r="R2572" s="1"/>
      <c r="S2572" s="1"/>
    </row>
    <row r="2573" spans="1:19" x14ac:dyDescent="0.2">
      <c r="A2573" s="1"/>
      <c r="B2573" s="115">
        <v>1</v>
      </c>
      <c r="C2573" s="33" t="s">
        <v>451</v>
      </c>
      <c r="D2573" s="115">
        <v>2</v>
      </c>
      <c r="E2573" s="115">
        <v>2014</v>
      </c>
      <c r="F2573" s="115">
        <v>1</v>
      </c>
      <c r="G2573" s="115">
        <v>0</v>
      </c>
      <c r="H2573" s="115">
        <v>0</v>
      </c>
      <c r="I2573" s="116">
        <v>357224</v>
      </c>
      <c r="J2573" s="117"/>
      <c r="K2573" s="1"/>
      <c r="L2573" s="1"/>
      <c r="M2573" s="1"/>
      <c r="N2573" s="1"/>
      <c r="O2573" s="1"/>
      <c r="P2573" s="1"/>
      <c r="Q2573" s="1"/>
      <c r="R2573" s="1"/>
      <c r="S2573" s="1"/>
    </row>
    <row r="2574" spans="1:19" x14ac:dyDescent="0.2">
      <c r="A2574" s="1"/>
      <c r="B2574" s="115">
        <v>2</v>
      </c>
      <c r="C2574" s="33" t="s">
        <v>490</v>
      </c>
      <c r="D2574" s="115">
        <v>3</v>
      </c>
      <c r="E2574" s="115">
        <v>2014</v>
      </c>
      <c r="F2574" s="115">
        <v>1</v>
      </c>
      <c r="G2574" s="115">
        <v>12</v>
      </c>
      <c r="H2574" s="115">
        <v>0</v>
      </c>
      <c r="I2574" s="116">
        <v>0</v>
      </c>
      <c r="J2574" s="117"/>
      <c r="K2574" s="1"/>
      <c r="L2574" s="1"/>
      <c r="M2574" s="1"/>
      <c r="N2574" s="1"/>
      <c r="O2574" s="1"/>
      <c r="P2574" s="1"/>
      <c r="Q2574" s="1"/>
      <c r="R2574" s="1"/>
      <c r="S2574" s="1"/>
    </row>
    <row r="2575" spans="1:19" x14ac:dyDescent="0.2">
      <c r="A2575" s="1"/>
      <c r="B2575" s="115">
        <v>1</v>
      </c>
      <c r="C2575" s="33" t="s">
        <v>457</v>
      </c>
      <c r="D2575" s="115">
        <v>3</v>
      </c>
      <c r="E2575" s="115">
        <v>2014</v>
      </c>
      <c r="F2575" s="115">
        <v>1</v>
      </c>
      <c r="G2575" s="115">
        <v>0</v>
      </c>
      <c r="H2575" s="115">
        <v>0</v>
      </c>
      <c r="I2575" s="116">
        <v>835241</v>
      </c>
      <c r="J2575" s="117"/>
      <c r="K2575" s="1"/>
      <c r="L2575" s="1"/>
      <c r="M2575" s="1"/>
      <c r="N2575" s="1"/>
      <c r="O2575" s="1"/>
      <c r="P2575" s="1"/>
      <c r="Q2575" s="1"/>
      <c r="R2575" s="1"/>
      <c r="S2575" s="1"/>
    </row>
    <row r="2576" spans="1:19" x14ac:dyDescent="0.2">
      <c r="A2576" s="1"/>
      <c r="B2576" s="115">
        <v>3</v>
      </c>
      <c r="C2576" s="33" t="s">
        <v>457</v>
      </c>
      <c r="D2576" s="115">
        <v>3</v>
      </c>
      <c r="E2576" s="115">
        <v>2014</v>
      </c>
      <c r="F2576" s="115">
        <v>1</v>
      </c>
      <c r="G2576" s="115">
        <v>0</v>
      </c>
      <c r="H2576" s="115">
        <v>0</v>
      </c>
      <c r="I2576" s="116">
        <v>63870</v>
      </c>
      <c r="J2576" s="117"/>
      <c r="K2576" s="1"/>
      <c r="L2576" s="1"/>
      <c r="M2576" s="1"/>
      <c r="N2576" s="1"/>
      <c r="O2576" s="1"/>
      <c r="P2576" s="1"/>
      <c r="Q2576" s="1"/>
      <c r="R2576" s="1"/>
      <c r="S2576" s="1"/>
    </row>
    <row r="2577" spans="1:19" x14ac:dyDescent="0.2">
      <c r="A2577" s="1"/>
      <c r="B2577" s="115">
        <v>2</v>
      </c>
      <c r="C2577" s="33" t="s">
        <v>449</v>
      </c>
      <c r="D2577" s="115">
        <v>3</v>
      </c>
      <c r="E2577" s="115">
        <v>2014</v>
      </c>
      <c r="F2577" s="115">
        <v>1</v>
      </c>
      <c r="G2577" s="115">
        <v>0</v>
      </c>
      <c r="H2577" s="115">
        <v>0</v>
      </c>
      <c r="I2577" s="116">
        <v>16644</v>
      </c>
      <c r="J2577" s="117"/>
      <c r="K2577" s="1"/>
      <c r="L2577" s="1"/>
      <c r="M2577" s="1"/>
      <c r="N2577" s="1"/>
      <c r="O2577" s="1"/>
      <c r="P2577" s="1"/>
      <c r="Q2577" s="1"/>
      <c r="R2577" s="1"/>
      <c r="S2577" s="1"/>
    </row>
    <row r="2578" spans="1:19" x14ac:dyDescent="0.2">
      <c r="A2578" s="1"/>
      <c r="B2578" s="115">
        <v>2</v>
      </c>
      <c r="C2578" s="33" t="s">
        <v>449</v>
      </c>
      <c r="D2578" s="115">
        <v>3</v>
      </c>
      <c r="E2578" s="115">
        <v>2014</v>
      </c>
      <c r="F2578" s="115">
        <v>1</v>
      </c>
      <c r="G2578" s="115">
        <v>0</v>
      </c>
      <c r="H2578" s="115">
        <v>77</v>
      </c>
      <c r="I2578" s="116">
        <v>424199</v>
      </c>
      <c r="J2578" s="117"/>
      <c r="K2578" s="1"/>
      <c r="L2578" s="1"/>
      <c r="M2578" s="1"/>
      <c r="N2578" s="1"/>
      <c r="O2578" s="1"/>
      <c r="P2578" s="1"/>
      <c r="Q2578" s="1"/>
      <c r="R2578" s="1"/>
      <c r="S2578" s="1"/>
    </row>
    <row r="2579" spans="1:19" x14ac:dyDescent="0.2">
      <c r="A2579" s="1"/>
      <c r="B2579" s="115">
        <v>1</v>
      </c>
      <c r="C2579" s="33" t="s">
        <v>457</v>
      </c>
      <c r="D2579" s="115">
        <v>3</v>
      </c>
      <c r="E2579" s="115">
        <v>2014</v>
      </c>
      <c r="F2579" s="115">
        <v>1</v>
      </c>
      <c r="G2579" s="115">
        <v>0</v>
      </c>
      <c r="H2579" s="115">
        <v>0</v>
      </c>
      <c r="I2579" s="116">
        <v>340944</v>
      </c>
      <c r="J2579" s="117"/>
      <c r="K2579" s="1"/>
      <c r="L2579" s="1"/>
      <c r="M2579" s="1"/>
      <c r="N2579" s="1"/>
      <c r="O2579" s="1"/>
      <c r="P2579" s="1"/>
      <c r="Q2579" s="1"/>
      <c r="R2579" s="1"/>
      <c r="S2579" s="1"/>
    </row>
    <row r="2580" spans="1:19" x14ac:dyDescent="0.2">
      <c r="A2580" s="1"/>
      <c r="B2580" s="115">
        <v>2</v>
      </c>
      <c r="C2580" s="33" t="s">
        <v>449</v>
      </c>
      <c r="D2580" s="115">
        <v>3</v>
      </c>
      <c r="E2580" s="115">
        <v>2014</v>
      </c>
      <c r="F2580" s="115">
        <v>1</v>
      </c>
      <c r="G2580" s="115">
        <v>0</v>
      </c>
      <c r="H2580" s="115">
        <v>0</v>
      </c>
      <c r="I2580" s="116">
        <v>96243</v>
      </c>
      <c r="J2580" s="117"/>
      <c r="K2580" s="1"/>
      <c r="L2580" s="1"/>
      <c r="M2580" s="1"/>
      <c r="N2580" s="1"/>
      <c r="O2580" s="1"/>
      <c r="P2580" s="1"/>
      <c r="Q2580" s="1"/>
      <c r="R2580" s="1"/>
      <c r="S2580" s="1"/>
    </row>
    <row r="2581" spans="1:19" x14ac:dyDescent="0.2">
      <c r="A2581" s="1"/>
      <c r="B2581" s="115">
        <v>2</v>
      </c>
      <c r="C2581" s="33" t="s">
        <v>455</v>
      </c>
      <c r="D2581" s="115">
        <v>3</v>
      </c>
      <c r="E2581" s="115">
        <v>2014</v>
      </c>
      <c r="F2581" s="115">
        <v>1</v>
      </c>
      <c r="G2581" s="115">
        <v>0</v>
      </c>
      <c r="H2581" s="115">
        <v>0</v>
      </c>
      <c r="I2581" s="116">
        <v>15152</v>
      </c>
      <c r="J2581" s="117"/>
      <c r="K2581" s="1"/>
      <c r="L2581" s="1"/>
      <c r="M2581" s="1"/>
      <c r="N2581" s="1"/>
      <c r="O2581" s="1"/>
      <c r="P2581" s="1"/>
      <c r="Q2581" s="1"/>
      <c r="R2581" s="1"/>
      <c r="S2581" s="1"/>
    </row>
    <row r="2582" spans="1:19" x14ac:dyDescent="0.2">
      <c r="A2582" s="1"/>
      <c r="B2582" s="115">
        <v>2</v>
      </c>
      <c r="C2582" s="33" t="s">
        <v>449</v>
      </c>
      <c r="D2582" s="115">
        <v>3</v>
      </c>
      <c r="E2582" s="115">
        <v>2014</v>
      </c>
      <c r="F2582" s="115">
        <v>1</v>
      </c>
      <c r="G2582" s="115">
        <v>0</v>
      </c>
      <c r="H2582" s="115">
        <v>0</v>
      </c>
      <c r="I2582" s="116">
        <v>46837</v>
      </c>
      <c r="J2582" s="117"/>
      <c r="K2582" s="1"/>
      <c r="L2582" s="1"/>
      <c r="M2582" s="1"/>
      <c r="N2582" s="1"/>
      <c r="O2582" s="1"/>
      <c r="P2582" s="1"/>
      <c r="Q2582" s="1"/>
      <c r="R2582" s="1"/>
      <c r="S2582" s="1"/>
    </row>
    <row r="2583" spans="1:19" x14ac:dyDescent="0.2">
      <c r="A2583" s="1"/>
      <c r="B2583" s="115">
        <v>2</v>
      </c>
      <c r="C2583" s="33" t="s">
        <v>455</v>
      </c>
      <c r="D2583" s="115">
        <v>3</v>
      </c>
      <c r="E2583" s="115">
        <v>2014</v>
      </c>
      <c r="F2583" s="115">
        <v>1</v>
      </c>
      <c r="G2583" s="115">
        <v>0</v>
      </c>
      <c r="H2583" s="115">
        <v>0</v>
      </c>
      <c r="I2583" s="116">
        <v>3990</v>
      </c>
      <c r="J2583" s="117"/>
      <c r="K2583" s="1"/>
      <c r="L2583" s="1"/>
      <c r="M2583" s="1"/>
      <c r="N2583" s="1"/>
      <c r="O2583" s="1"/>
      <c r="P2583" s="1"/>
      <c r="Q2583" s="1"/>
      <c r="R2583" s="1"/>
      <c r="S2583" s="1"/>
    </row>
    <row r="2584" spans="1:19" x14ac:dyDescent="0.2">
      <c r="A2584" s="1"/>
      <c r="B2584" s="115">
        <v>2</v>
      </c>
      <c r="C2584" s="33" t="s">
        <v>455</v>
      </c>
      <c r="D2584" s="115">
        <v>3</v>
      </c>
      <c r="E2584" s="115">
        <v>2014</v>
      </c>
      <c r="F2584" s="115">
        <v>1</v>
      </c>
      <c r="G2584" s="115">
        <v>0</v>
      </c>
      <c r="H2584" s="115">
        <v>0</v>
      </c>
      <c r="I2584" s="116">
        <v>14604</v>
      </c>
      <c r="J2584" s="117"/>
      <c r="K2584" s="1"/>
      <c r="L2584" s="1"/>
      <c r="M2584" s="1"/>
      <c r="N2584" s="1"/>
      <c r="O2584" s="1"/>
      <c r="P2584" s="1"/>
      <c r="Q2584" s="1"/>
      <c r="R2584" s="1"/>
      <c r="S2584" s="1"/>
    </row>
    <row r="2585" spans="1:19" x14ac:dyDescent="0.2">
      <c r="A2585" s="1"/>
      <c r="B2585" s="115">
        <v>1</v>
      </c>
      <c r="C2585" s="33" t="s">
        <v>457</v>
      </c>
      <c r="D2585" s="115">
        <v>3</v>
      </c>
      <c r="E2585" s="115">
        <v>2014</v>
      </c>
      <c r="F2585" s="115">
        <v>2</v>
      </c>
      <c r="G2585" s="115">
        <v>22</v>
      </c>
      <c r="H2585" s="115">
        <v>0</v>
      </c>
      <c r="I2585" s="116">
        <v>22598611</v>
      </c>
      <c r="J2585" s="117"/>
      <c r="K2585" s="1"/>
      <c r="L2585" s="1"/>
      <c r="M2585" s="1"/>
      <c r="N2585" s="1"/>
      <c r="O2585" s="1"/>
      <c r="P2585" s="1"/>
      <c r="Q2585" s="1"/>
      <c r="R2585" s="1"/>
      <c r="S2585" s="1"/>
    </row>
    <row r="2586" spans="1:19" x14ac:dyDescent="0.2">
      <c r="A2586" s="1"/>
      <c r="B2586" s="115">
        <v>2</v>
      </c>
      <c r="C2586" s="33" t="s">
        <v>455</v>
      </c>
      <c r="D2586" s="115">
        <v>3</v>
      </c>
      <c r="E2586" s="115">
        <v>2014</v>
      </c>
      <c r="F2586" s="115">
        <v>1</v>
      </c>
      <c r="G2586" s="115">
        <v>0</v>
      </c>
      <c r="H2586" s="115">
        <v>0</v>
      </c>
      <c r="I2586" s="116">
        <v>3845</v>
      </c>
      <c r="J2586" s="117"/>
      <c r="K2586" s="1"/>
      <c r="L2586" s="1"/>
      <c r="M2586" s="1"/>
      <c r="N2586" s="1"/>
      <c r="O2586" s="1"/>
      <c r="P2586" s="1"/>
      <c r="Q2586" s="1"/>
      <c r="R2586" s="1"/>
      <c r="S2586" s="1"/>
    </row>
    <row r="2587" spans="1:19" x14ac:dyDescent="0.2">
      <c r="A2587" s="1"/>
      <c r="B2587" s="115">
        <v>2</v>
      </c>
      <c r="C2587" s="33" t="s">
        <v>455</v>
      </c>
      <c r="D2587" s="115">
        <v>3</v>
      </c>
      <c r="E2587" s="115">
        <v>2014</v>
      </c>
      <c r="F2587" s="115">
        <v>1</v>
      </c>
      <c r="G2587" s="115">
        <v>0</v>
      </c>
      <c r="H2587" s="115">
        <v>0</v>
      </c>
      <c r="I2587" s="116">
        <v>4272</v>
      </c>
      <c r="J2587" s="117"/>
      <c r="K2587" s="1"/>
      <c r="L2587" s="1"/>
      <c r="M2587" s="1"/>
      <c r="N2587" s="1"/>
      <c r="O2587" s="1"/>
      <c r="P2587" s="1"/>
      <c r="Q2587" s="1"/>
      <c r="R2587" s="1"/>
      <c r="S2587" s="1"/>
    </row>
    <row r="2588" spans="1:19" x14ac:dyDescent="0.2">
      <c r="A2588" s="1"/>
      <c r="B2588" s="115">
        <v>1</v>
      </c>
      <c r="C2588" s="33" t="s">
        <v>457</v>
      </c>
      <c r="D2588" s="115">
        <v>3</v>
      </c>
      <c r="E2588" s="115">
        <v>2014</v>
      </c>
      <c r="F2588" s="115">
        <v>2</v>
      </c>
      <c r="G2588" s="115">
        <v>0</v>
      </c>
      <c r="H2588" s="115">
        <v>0</v>
      </c>
      <c r="I2588" s="116">
        <v>3169448</v>
      </c>
      <c r="J2588" s="117"/>
      <c r="K2588" s="1"/>
      <c r="L2588" s="1"/>
      <c r="M2588" s="1"/>
      <c r="N2588" s="1"/>
      <c r="O2588" s="1"/>
      <c r="P2588" s="1"/>
      <c r="Q2588" s="1"/>
      <c r="R2588" s="1"/>
      <c r="S2588" s="1"/>
    </row>
    <row r="2589" spans="1:19" x14ac:dyDescent="0.2">
      <c r="A2589" s="1"/>
      <c r="B2589" s="115">
        <v>2</v>
      </c>
      <c r="C2589" s="33" t="s">
        <v>455</v>
      </c>
      <c r="D2589" s="115">
        <v>3</v>
      </c>
      <c r="E2589" s="115">
        <v>2014</v>
      </c>
      <c r="F2589" s="115">
        <v>1</v>
      </c>
      <c r="G2589" s="115">
        <v>0</v>
      </c>
      <c r="H2589" s="115">
        <v>0</v>
      </c>
      <c r="I2589" s="116">
        <v>17286</v>
      </c>
      <c r="J2589" s="117"/>
      <c r="K2589" s="1"/>
      <c r="L2589" s="1"/>
      <c r="M2589" s="1"/>
      <c r="N2589" s="1"/>
      <c r="O2589" s="1"/>
      <c r="P2589" s="1"/>
      <c r="Q2589" s="1"/>
      <c r="R2589" s="1"/>
      <c r="S2589" s="1"/>
    </row>
    <row r="2590" spans="1:19" x14ac:dyDescent="0.2">
      <c r="A2590" s="1"/>
      <c r="B2590" s="115">
        <v>2</v>
      </c>
      <c r="C2590" s="33" t="s">
        <v>455</v>
      </c>
      <c r="D2590" s="115">
        <v>3</v>
      </c>
      <c r="E2590" s="115">
        <v>2014</v>
      </c>
      <c r="F2590" s="115">
        <v>1</v>
      </c>
      <c r="G2590" s="115">
        <v>0</v>
      </c>
      <c r="H2590" s="115">
        <v>0</v>
      </c>
      <c r="I2590" s="116">
        <v>3626</v>
      </c>
      <c r="J2590" s="117"/>
      <c r="K2590" s="1"/>
      <c r="L2590" s="1"/>
      <c r="M2590" s="1"/>
      <c r="N2590" s="1"/>
      <c r="O2590" s="1"/>
      <c r="P2590" s="1"/>
      <c r="Q2590" s="1"/>
      <c r="R2590" s="1"/>
      <c r="S2590" s="1"/>
    </row>
    <row r="2591" spans="1:19" x14ac:dyDescent="0.2">
      <c r="A2591" s="1"/>
      <c r="B2591" s="115">
        <v>2</v>
      </c>
      <c r="C2591" s="33" t="s">
        <v>455</v>
      </c>
      <c r="D2591" s="115">
        <v>3</v>
      </c>
      <c r="E2591" s="115">
        <v>2014</v>
      </c>
      <c r="F2591" s="115">
        <v>1</v>
      </c>
      <c r="G2591" s="115">
        <v>0</v>
      </c>
      <c r="H2591" s="115">
        <v>0</v>
      </c>
      <c r="I2591" s="116">
        <v>3631</v>
      </c>
      <c r="J2591" s="117"/>
      <c r="K2591" s="1"/>
      <c r="L2591" s="1"/>
      <c r="M2591" s="1"/>
      <c r="N2591" s="1"/>
      <c r="O2591" s="1"/>
      <c r="P2591" s="1"/>
      <c r="Q2591" s="1"/>
      <c r="R2591" s="1"/>
      <c r="S2591" s="1"/>
    </row>
    <row r="2592" spans="1:19" x14ac:dyDescent="0.2">
      <c r="A2592" s="1"/>
      <c r="B2592" s="115">
        <v>3</v>
      </c>
      <c r="C2592" s="33" t="s">
        <v>449</v>
      </c>
      <c r="D2592" s="115">
        <v>2</v>
      </c>
      <c r="E2592" s="115">
        <v>2014</v>
      </c>
      <c r="F2592" s="115">
        <v>1</v>
      </c>
      <c r="G2592" s="115">
        <v>0</v>
      </c>
      <c r="H2592" s="115">
        <v>0</v>
      </c>
      <c r="I2592" s="116">
        <v>46062</v>
      </c>
      <c r="J2592" s="117"/>
      <c r="K2592" s="1"/>
      <c r="L2592" s="1"/>
      <c r="M2592" s="1"/>
      <c r="N2592" s="1"/>
      <c r="O2592" s="1"/>
      <c r="P2592" s="1"/>
      <c r="Q2592" s="1"/>
      <c r="R2592" s="1"/>
      <c r="S2592" s="1"/>
    </row>
    <row r="2593" spans="1:19" x14ac:dyDescent="0.2">
      <c r="A2593" s="1"/>
      <c r="B2593" s="115">
        <v>3</v>
      </c>
      <c r="C2593" s="33" t="s">
        <v>449</v>
      </c>
      <c r="D2593" s="115">
        <v>2</v>
      </c>
      <c r="E2593" s="115">
        <v>2014</v>
      </c>
      <c r="F2593" s="115">
        <v>1</v>
      </c>
      <c r="G2593" s="115">
        <v>0</v>
      </c>
      <c r="H2593" s="115">
        <v>0</v>
      </c>
      <c r="I2593" s="116">
        <v>33593</v>
      </c>
      <c r="J2593" s="117"/>
      <c r="K2593" s="1"/>
      <c r="L2593" s="1"/>
      <c r="M2593" s="1"/>
      <c r="N2593" s="1"/>
      <c r="O2593" s="1"/>
      <c r="P2593" s="1"/>
      <c r="Q2593" s="1"/>
      <c r="R2593" s="1"/>
      <c r="S2593" s="1"/>
    </row>
    <row r="2594" spans="1:19" x14ac:dyDescent="0.2">
      <c r="A2594" s="1"/>
      <c r="B2594" s="115">
        <v>3</v>
      </c>
      <c r="C2594" s="33" t="s">
        <v>449</v>
      </c>
      <c r="D2594" s="115">
        <v>2</v>
      </c>
      <c r="E2594" s="115">
        <v>2014</v>
      </c>
      <c r="F2594" s="115">
        <v>1</v>
      </c>
      <c r="G2594" s="115">
        <v>0</v>
      </c>
      <c r="H2594" s="115">
        <v>0</v>
      </c>
      <c r="I2594" s="116">
        <v>47984</v>
      </c>
      <c r="J2594" s="117"/>
      <c r="K2594" s="1"/>
      <c r="L2594" s="1"/>
      <c r="M2594" s="1"/>
      <c r="N2594" s="1"/>
      <c r="O2594" s="1"/>
      <c r="P2594" s="1"/>
      <c r="Q2594" s="1"/>
      <c r="R2594" s="1"/>
      <c r="S2594" s="1"/>
    </row>
    <row r="2595" spans="1:19" x14ac:dyDescent="0.2">
      <c r="A2595" s="1"/>
      <c r="B2595" s="115">
        <v>3</v>
      </c>
      <c r="C2595" s="33" t="s">
        <v>449</v>
      </c>
      <c r="D2595" s="115">
        <v>2</v>
      </c>
      <c r="E2595" s="115">
        <v>2014</v>
      </c>
      <c r="F2595" s="115">
        <v>1</v>
      </c>
      <c r="G2595" s="115">
        <v>0</v>
      </c>
      <c r="H2595" s="115">
        <v>0</v>
      </c>
      <c r="I2595" s="116">
        <v>91431</v>
      </c>
      <c r="J2595" s="117"/>
      <c r="K2595" s="1"/>
      <c r="L2595" s="1"/>
      <c r="M2595" s="1"/>
      <c r="N2595" s="1"/>
      <c r="O2595" s="1"/>
      <c r="P2595" s="1"/>
      <c r="Q2595" s="1"/>
      <c r="R2595" s="1"/>
      <c r="S2595" s="1"/>
    </row>
    <row r="2596" spans="1:19" x14ac:dyDescent="0.2">
      <c r="A2596" s="1"/>
      <c r="B2596" s="115">
        <v>3</v>
      </c>
      <c r="C2596" s="33" t="s">
        <v>449</v>
      </c>
      <c r="D2596" s="115">
        <v>2</v>
      </c>
      <c r="E2596" s="115">
        <v>2014</v>
      </c>
      <c r="F2596" s="115">
        <v>1</v>
      </c>
      <c r="G2596" s="115">
        <v>0</v>
      </c>
      <c r="H2596" s="115">
        <v>0</v>
      </c>
      <c r="I2596" s="116">
        <v>28780</v>
      </c>
      <c r="J2596" s="117"/>
      <c r="K2596" s="1"/>
      <c r="L2596" s="1"/>
      <c r="M2596" s="1"/>
      <c r="N2596" s="1"/>
      <c r="O2596" s="1"/>
      <c r="P2596" s="1"/>
      <c r="Q2596" s="1"/>
      <c r="R2596" s="1"/>
      <c r="S2596" s="1"/>
    </row>
    <row r="2597" spans="1:19" x14ac:dyDescent="0.2">
      <c r="A2597" s="1"/>
      <c r="B2597" s="115">
        <v>3</v>
      </c>
      <c r="C2597" s="33" t="s">
        <v>449</v>
      </c>
      <c r="D2597" s="115">
        <v>2</v>
      </c>
      <c r="E2597" s="115">
        <v>2014</v>
      </c>
      <c r="F2597" s="115">
        <v>1</v>
      </c>
      <c r="G2597" s="115">
        <v>0</v>
      </c>
      <c r="H2597" s="115">
        <v>0</v>
      </c>
      <c r="I2597" s="116">
        <v>45144</v>
      </c>
      <c r="J2597" s="117"/>
      <c r="K2597" s="1"/>
      <c r="L2597" s="1"/>
      <c r="M2597" s="1"/>
      <c r="N2597" s="1"/>
      <c r="O2597" s="1"/>
      <c r="P2597" s="1"/>
      <c r="Q2597" s="1"/>
      <c r="R2597" s="1"/>
      <c r="S2597" s="1"/>
    </row>
    <row r="2598" spans="1:19" x14ac:dyDescent="0.2">
      <c r="A2598" s="1"/>
      <c r="B2598" s="115">
        <v>3</v>
      </c>
      <c r="C2598" s="33" t="s">
        <v>457</v>
      </c>
      <c r="D2598" s="115">
        <v>2</v>
      </c>
      <c r="E2598" s="115">
        <v>2014</v>
      </c>
      <c r="F2598" s="115">
        <v>1</v>
      </c>
      <c r="G2598" s="115">
        <v>0</v>
      </c>
      <c r="H2598" s="115">
        <v>0</v>
      </c>
      <c r="I2598" s="116">
        <v>30683</v>
      </c>
      <c r="J2598" s="117"/>
      <c r="K2598" s="1"/>
      <c r="L2598" s="1"/>
      <c r="M2598" s="1"/>
      <c r="N2598" s="1"/>
      <c r="O2598" s="1"/>
      <c r="P2598" s="1"/>
      <c r="Q2598" s="1"/>
      <c r="R2598" s="1"/>
      <c r="S2598" s="1"/>
    </row>
    <row r="2599" spans="1:19" x14ac:dyDescent="0.2">
      <c r="A2599" s="1"/>
      <c r="B2599" s="115">
        <v>2</v>
      </c>
      <c r="C2599" s="33" t="s">
        <v>449</v>
      </c>
      <c r="D2599" s="115">
        <v>2</v>
      </c>
      <c r="E2599" s="115">
        <v>2014</v>
      </c>
      <c r="F2599" s="115">
        <v>1</v>
      </c>
      <c r="G2599" s="115">
        <v>0</v>
      </c>
      <c r="H2599" s="115">
        <v>0</v>
      </c>
      <c r="I2599" s="116">
        <v>15885</v>
      </c>
      <c r="J2599" s="117"/>
      <c r="K2599" s="1"/>
      <c r="L2599" s="1"/>
      <c r="M2599" s="1"/>
      <c r="N2599" s="1"/>
      <c r="O2599" s="1"/>
      <c r="P2599" s="1"/>
      <c r="Q2599" s="1"/>
      <c r="R2599" s="1"/>
      <c r="S2599" s="1"/>
    </row>
    <row r="2600" spans="1:19" x14ac:dyDescent="0.2">
      <c r="A2600" s="1"/>
      <c r="B2600" s="115">
        <v>2</v>
      </c>
      <c r="C2600" s="33" t="s">
        <v>455</v>
      </c>
      <c r="D2600" s="115">
        <v>2</v>
      </c>
      <c r="E2600" s="115">
        <v>2014</v>
      </c>
      <c r="F2600" s="115">
        <v>1</v>
      </c>
      <c r="G2600" s="115">
        <v>0</v>
      </c>
      <c r="H2600" s="115">
        <v>0</v>
      </c>
      <c r="I2600" s="116">
        <v>14907</v>
      </c>
      <c r="J2600" s="117"/>
      <c r="K2600" s="1"/>
      <c r="L2600" s="1"/>
      <c r="M2600" s="1"/>
      <c r="N2600" s="1"/>
      <c r="O2600" s="1"/>
      <c r="P2600" s="1"/>
      <c r="Q2600" s="1"/>
      <c r="R2600" s="1"/>
      <c r="S2600" s="1"/>
    </row>
    <row r="2601" spans="1:19" x14ac:dyDescent="0.2">
      <c r="A2601" s="1"/>
      <c r="B2601" s="115">
        <v>2</v>
      </c>
      <c r="C2601" s="33" t="s">
        <v>455</v>
      </c>
      <c r="D2601" s="115">
        <v>2</v>
      </c>
      <c r="E2601" s="115">
        <v>2014</v>
      </c>
      <c r="F2601" s="115">
        <v>1</v>
      </c>
      <c r="G2601" s="115">
        <v>0</v>
      </c>
      <c r="H2601" s="115">
        <v>0</v>
      </c>
      <c r="I2601" s="116">
        <v>30673</v>
      </c>
      <c r="J2601" s="117"/>
      <c r="K2601" s="1"/>
      <c r="L2601" s="1"/>
      <c r="M2601" s="1"/>
      <c r="N2601" s="1"/>
      <c r="O2601" s="1"/>
      <c r="P2601" s="1"/>
      <c r="Q2601" s="1"/>
      <c r="R2601" s="1"/>
      <c r="S2601" s="1"/>
    </row>
    <row r="2602" spans="1:19" x14ac:dyDescent="0.2">
      <c r="A2602" s="1"/>
      <c r="B2602" s="115">
        <v>2</v>
      </c>
      <c r="C2602" s="33" t="s">
        <v>455</v>
      </c>
      <c r="D2602" s="115">
        <v>2</v>
      </c>
      <c r="E2602" s="115">
        <v>2014</v>
      </c>
      <c r="F2602" s="115">
        <v>1</v>
      </c>
      <c r="G2602" s="115">
        <v>0</v>
      </c>
      <c r="H2602" s="115">
        <v>0</v>
      </c>
      <c r="I2602" s="116">
        <v>34503</v>
      </c>
      <c r="J2602" s="117"/>
      <c r="K2602" s="1"/>
      <c r="L2602" s="1"/>
      <c r="M2602" s="1"/>
      <c r="N2602" s="1"/>
      <c r="O2602" s="1"/>
      <c r="P2602" s="1"/>
      <c r="Q2602" s="1"/>
      <c r="R2602" s="1"/>
      <c r="S2602" s="1"/>
    </row>
    <row r="2603" spans="1:19" x14ac:dyDescent="0.2">
      <c r="A2603" s="1"/>
      <c r="B2603" s="115">
        <v>2</v>
      </c>
      <c r="C2603" s="33" t="s">
        <v>449</v>
      </c>
      <c r="D2603" s="115">
        <v>2</v>
      </c>
      <c r="E2603" s="115">
        <v>2014</v>
      </c>
      <c r="F2603" s="115">
        <v>1</v>
      </c>
      <c r="G2603" s="115">
        <v>0</v>
      </c>
      <c r="H2603" s="115">
        <v>0</v>
      </c>
      <c r="I2603" s="116">
        <v>15985</v>
      </c>
      <c r="J2603" s="117"/>
      <c r="K2603" s="1"/>
      <c r="L2603" s="1"/>
      <c r="M2603" s="1"/>
      <c r="N2603" s="1"/>
      <c r="O2603" s="1"/>
      <c r="P2603" s="1"/>
      <c r="Q2603" s="1"/>
      <c r="R2603" s="1"/>
      <c r="S2603" s="1"/>
    </row>
    <row r="2604" spans="1:19" x14ac:dyDescent="0.2">
      <c r="A2604" s="1"/>
      <c r="B2604" s="115">
        <v>2</v>
      </c>
      <c r="C2604" s="33" t="s">
        <v>449</v>
      </c>
      <c r="D2604" s="115">
        <v>2</v>
      </c>
      <c r="E2604" s="115">
        <v>2014</v>
      </c>
      <c r="F2604" s="115">
        <v>1</v>
      </c>
      <c r="G2604" s="115">
        <v>0</v>
      </c>
      <c r="H2604" s="115">
        <v>0</v>
      </c>
      <c r="I2604" s="116">
        <v>16048</v>
      </c>
      <c r="J2604" s="117"/>
      <c r="K2604" s="1"/>
      <c r="L2604" s="1"/>
      <c r="M2604" s="1"/>
      <c r="N2604" s="1"/>
      <c r="O2604" s="1"/>
      <c r="P2604" s="1"/>
      <c r="Q2604" s="1"/>
      <c r="R2604" s="1"/>
      <c r="S2604" s="1"/>
    </row>
    <row r="2605" spans="1:19" x14ac:dyDescent="0.2">
      <c r="A2605" s="1"/>
      <c r="B2605" s="115">
        <v>2</v>
      </c>
      <c r="C2605" s="33" t="s">
        <v>455</v>
      </c>
      <c r="D2605" s="115">
        <v>2</v>
      </c>
      <c r="E2605" s="115">
        <v>2014</v>
      </c>
      <c r="F2605" s="115">
        <v>1</v>
      </c>
      <c r="G2605" s="115">
        <v>0</v>
      </c>
      <c r="H2605" s="115">
        <v>0</v>
      </c>
      <c r="I2605" s="116">
        <v>31463</v>
      </c>
      <c r="J2605" s="117"/>
      <c r="K2605" s="1"/>
      <c r="L2605" s="1"/>
      <c r="M2605" s="1"/>
      <c r="N2605" s="1"/>
      <c r="O2605" s="1"/>
      <c r="P2605" s="1"/>
      <c r="Q2605" s="1"/>
      <c r="R2605" s="1"/>
      <c r="S2605" s="1"/>
    </row>
    <row r="2606" spans="1:19" x14ac:dyDescent="0.2">
      <c r="A2606" s="1"/>
      <c r="B2606" s="115">
        <v>2</v>
      </c>
      <c r="C2606" s="33" t="s">
        <v>455</v>
      </c>
      <c r="D2606" s="115">
        <v>2</v>
      </c>
      <c r="E2606" s="115">
        <v>2014</v>
      </c>
      <c r="F2606" s="115">
        <v>1</v>
      </c>
      <c r="G2606" s="115">
        <v>0</v>
      </c>
      <c r="H2606" s="115">
        <v>0</v>
      </c>
      <c r="I2606" s="116">
        <v>3996</v>
      </c>
      <c r="J2606" s="117"/>
      <c r="K2606" s="1"/>
      <c r="L2606" s="1"/>
      <c r="M2606" s="1"/>
      <c r="N2606" s="1"/>
      <c r="O2606" s="1"/>
      <c r="P2606" s="1"/>
      <c r="Q2606" s="1"/>
      <c r="R2606" s="1"/>
      <c r="S2606" s="1"/>
    </row>
    <row r="2607" spans="1:19" x14ac:dyDescent="0.2">
      <c r="A2607" s="1"/>
      <c r="B2607" s="115">
        <v>2</v>
      </c>
      <c r="C2607" s="33" t="s">
        <v>455</v>
      </c>
      <c r="D2607" s="115">
        <v>2</v>
      </c>
      <c r="E2607" s="115">
        <v>2014</v>
      </c>
      <c r="F2607" s="115">
        <v>1</v>
      </c>
      <c r="G2607" s="115">
        <v>0</v>
      </c>
      <c r="H2607" s="115">
        <v>0</v>
      </c>
      <c r="I2607" s="116">
        <v>31494</v>
      </c>
      <c r="J2607" s="117"/>
      <c r="K2607" s="1"/>
      <c r="L2607" s="1"/>
      <c r="M2607" s="1"/>
      <c r="N2607" s="1"/>
      <c r="O2607" s="1"/>
      <c r="P2607" s="1"/>
      <c r="Q2607" s="1"/>
      <c r="R2607" s="1"/>
      <c r="S2607" s="1"/>
    </row>
    <row r="2608" spans="1:19" x14ac:dyDescent="0.2">
      <c r="A2608" s="1"/>
      <c r="B2608" s="115">
        <v>2</v>
      </c>
      <c r="C2608" s="33" t="s">
        <v>455</v>
      </c>
      <c r="D2608" s="115">
        <v>2</v>
      </c>
      <c r="E2608" s="115">
        <v>2014</v>
      </c>
      <c r="F2608" s="115">
        <v>1</v>
      </c>
      <c r="G2608" s="115">
        <v>0</v>
      </c>
      <c r="H2608" s="115">
        <v>0</v>
      </c>
      <c r="I2608" s="116">
        <v>34430</v>
      </c>
      <c r="J2608" s="117"/>
      <c r="K2608" s="1"/>
      <c r="L2608" s="1"/>
      <c r="M2608" s="1"/>
      <c r="N2608" s="1"/>
      <c r="O2608" s="1"/>
      <c r="P2608" s="1"/>
      <c r="Q2608" s="1"/>
      <c r="R2608" s="1"/>
      <c r="S2608" s="1"/>
    </row>
    <row r="2609" spans="1:19" x14ac:dyDescent="0.2">
      <c r="A2609" s="1"/>
      <c r="B2609" s="115">
        <v>2</v>
      </c>
      <c r="C2609" s="33" t="s">
        <v>455</v>
      </c>
      <c r="D2609" s="115">
        <v>2</v>
      </c>
      <c r="E2609" s="115">
        <v>2014</v>
      </c>
      <c r="F2609" s="115">
        <v>1</v>
      </c>
      <c r="G2609" s="115">
        <v>0</v>
      </c>
      <c r="H2609" s="115">
        <v>0</v>
      </c>
      <c r="I2609" s="116">
        <v>3442</v>
      </c>
      <c r="J2609" s="117"/>
      <c r="K2609" s="1"/>
      <c r="L2609" s="1"/>
      <c r="M2609" s="1"/>
      <c r="N2609" s="1"/>
      <c r="O2609" s="1"/>
      <c r="P2609" s="1"/>
      <c r="Q2609" s="1"/>
      <c r="R2609" s="1"/>
      <c r="S2609" s="1"/>
    </row>
    <row r="2610" spans="1:19" x14ac:dyDescent="0.2">
      <c r="A2610" s="1"/>
      <c r="B2610" s="115">
        <v>2</v>
      </c>
      <c r="C2610" s="33" t="s">
        <v>455</v>
      </c>
      <c r="D2610" s="115">
        <v>2</v>
      </c>
      <c r="E2610" s="115">
        <v>2014</v>
      </c>
      <c r="F2610" s="115">
        <v>1</v>
      </c>
      <c r="G2610" s="115">
        <v>0</v>
      </c>
      <c r="H2610" s="115">
        <v>0</v>
      </c>
      <c r="I2610" s="116">
        <v>1537</v>
      </c>
      <c r="J2610" s="117"/>
      <c r="K2610" s="1"/>
      <c r="L2610" s="1"/>
      <c r="M2610" s="1"/>
      <c r="N2610" s="1"/>
      <c r="O2610" s="1"/>
      <c r="P2610" s="1"/>
      <c r="Q2610" s="1"/>
      <c r="R2610" s="1"/>
      <c r="S2610" s="1"/>
    </row>
    <row r="2611" spans="1:19" x14ac:dyDescent="0.2">
      <c r="A2611" s="1"/>
      <c r="B2611" s="115">
        <v>2</v>
      </c>
      <c r="C2611" s="33" t="s">
        <v>455</v>
      </c>
      <c r="D2611" s="115">
        <v>2</v>
      </c>
      <c r="E2611" s="115">
        <v>2014</v>
      </c>
      <c r="F2611" s="115">
        <v>1</v>
      </c>
      <c r="G2611" s="115">
        <v>0</v>
      </c>
      <c r="H2611" s="115">
        <v>0</v>
      </c>
      <c r="I2611" s="116">
        <v>34446</v>
      </c>
      <c r="J2611" s="117"/>
      <c r="K2611" s="1"/>
      <c r="L2611" s="1"/>
      <c r="M2611" s="1"/>
      <c r="N2611" s="1"/>
      <c r="O2611" s="1"/>
      <c r="P2611" s="1"/>
      <c r="Q2611" s="1"/>
      <c r="R2611" s="1"/>
      <c r="S2611" s="1"/>
    </row>
    <row r="2612" spans="1:19" x14ac:dyDescent="0.2">
      <c r="A2612" s="1"/>
      <c r="B2612" s="115">
        <v>2</v>
      </c>
      <c r="C2612" s="33" t="s">
        <v>455</v>
      </c>
      <c r="D2612" s="115">
        <v>2</v>
      </c>
      <c r="E2612" s="115">
        <v>2014</v>
      </c>
      <c r="F2612" s="115">
        <v>1</v>
      </c>
      <c r="G2612" s="115">
        <v>0</v>
      </c>
      <c r="H2612" s="115">
        <v>0</v>
      </c>
      <c r="I2612" s="116">
        <v>29123</v>
      </c>
      <c r="J2612" s="117"/>
      <c r="K2612" s="1"/>
      <c r="L2612" s="1"/>
      <c r="M2612" s="1"/>
      <c r="N2612" s="1"/>
      <c r="O2612" s="1"/>
      <c r="P2612" s="1"/>
      <c r="Q2612" s="1"/>
      <c r="R2612" s="1"/>
      <c r="S2612" s="1"/>
    </row>
    <row r="2613" spans="1:19" x14ac:dyDescent="0.2">
      <c r="A2613" s="1"/>
      <c r="B2613" s="115">
        <v>2</v>
      </c>
      <c r="C2613" s="33" t="s">
        <v>455</v>
      </c>
      <c r="D2613" s="115">
        <v>2</v>
      </c>
      <c r="E2613" s="115">
        <v>2014</v>
      </c>
      <c r="F2613" s="115">
        <v>1</v>
      </c>
      <c r="G2613" s="115">
        <v>0</v>
      </c>
      <c r="H2613" s="115">
        <v>0</v>
      </c>
      <c r="I2613" s="116">
        <v>31203</v>
      </c>
      <c r="J2613" s="117"/>
      <c r="K2613" s="1"/>
      <c r="L2613" s="1"/>
      <c r="M2613" s="1"/>
      <c r="N2613" s="1"/>
      <c r="O2613" s="1"/>
      <c r="P2613" s="1"/>
      <c r="Q2613" s="1"/>
      <c r="R2613" s="1"/>
      <c r="S2613" s="1"/>
    </row>
    <row r="2614" spans="1:19" x14ac:dyDescent="0.2">
      <c r="A2614" s="1"/>
      <c r="B2614" s="115">
        <v>2</v>
      </c>
      <c r="C2614" s="33" t="s">
        <v>455</v>
      </c>
      <c r="D2614" s="115">
        <v>2</v>
      </c>
      <c r="E2614" s="115">
        <v>2014</v>
      </c>
      <c r="F2614" s="115">
        <v>1</v>
      </c>
      <c r="G2614" s="115">
        <v>0</v>
      </c>
      <c r="H2614" s="115">
        <v>0</v>
      </c>
      <c r="I2614" s="116">
        <v>8165</v>
      </c>
      <c r="J2614" s="117"/>
      <c r="K2614" s="1"/>
      <c r="L2614" s="1"/>
      <c r="M2614" s="1"/>
      <c r="N2614" s="1"/>
      <c r="O2614" s="1"/>
      <c r="P2614" s="1"/>
      <c r="Q2614" s="1"/>
      <c r="R2614" s="1"/>
      <c r="S2614" s="1"/>
    </row>
    <row r="2615" spans="1:19" x14ac:dyDescent="0.2">
      <c r="A2615" s="1"/>
      <c r="B2615" s="115">
        <v>2</v>
      </c>
      <c r="C2615" s="33" t="s">
        <v>455</v>
      </c>
      <c r="D2615" s="115">
        <v>2</v>
      </c>
      <c r="E2615" s="115">
        <v>2014</v>
      </c>
      <c r="F2615" s="115">
        <v>1</v>
      </c>
      <c r="G2615" s="115">
        <v>0</v>
      </c>
      <c r="H2615" s="115">
        <v>0</v>
      </c>
      <c r="I2615" s="116">
        <v>7804</v>
      </c>
      <c r="J2615" s="117"/>
      <c r="K2615" s="1"/>
      <c r="L2615" s="1"/>
      <c r="M2615" s="1"/>
      <c r="N2615" s="1"/>
      <c r="O2615" s="1"/>
      <c r="P2615" s="1"/>
      <c r="Q2615" s="1"/>
      <c r="R2615" s="1"/>
      <c r="S2615" s="1"/>
    </row>
    <row r="2616" spans="1:19" x14ac:dyDescent="0.2">
      <c r="A2616" s="1"/>
      <c r="B2616" s="115">
        <v>2</v>
      </c>
      <c r="C2616" s="33" t="s">
        <v>455</v>
      </c>
      <c r="D2616" s="115">
        <v>2</v>
      </c>
      <c r="E2616" s="115">
        <v>2014</v>
      </c>
      <c r="F2616" s="115">
        <v>1</v>
      </c>
      <c r="G2616" s="115">
        <v>0</v>
      </c>
      <c r="H2616" s="115">
        <v>0</v>
      </c>
      <c r="I2616" s="116">
        <v>33729</v>
      </c>
      <c r="J2616" s="117"/>
      <c r="K2616" s="1"/>
      <c r="L2616" s="1"/>
      <c r="M2616" s="1"/>
      <c r="N2616" s="1"/>
      <c r="O2616" s="1"/>
      <c r="P2616" s="1"/>
      <c r="Q2616" s="1"/>
      <c r="R2616" s="1"/>
      <c r="S2616" s="1"/>
    </row>
    <row r="2617" spans="1:19" x14ac:dyDescent="0.2">
      <c r="A2617" s="1"/>
      <c r="B2617" s="115">
        <v>2</v>
      </c>
      <c r="C2617" s="33" t="s">
        <v>455</v>
      </c>
      <c r="D2617" s="115">
        <v>2</v>
      </c>
      <c r="E2617" s="115">
        <v>2014</v>
      </c>
      <c r="F2617" s="115">
        <v>1</v>
      </c>
      <c r="G2617" s="115">
        <v>0</v>
      </c>
      <c r="H2617" s="115">
        <v>0</v>
      </c>
      <c r="I2617" s="116">
        <v>30797</v>
      </c>
      <c r="J2617" s="117"/>
      <c r="K2617" s="1"/>
      <c r="L2617" s="1"/>
      <c r="M2617" s="1"/>
      <c r="N2617" s="1"/>
      <c r="O2617" s="1"/>
      <c r="P2617" s="1"/>
      <c r="Q2617" s="1"/>
      <c r="R2617" s="1"/>
      <c r="S2617" s="1"/>
    </row>
    <row r="2618" spans="1:19" x14ac:dyDescent="0.2">
      <c r="A2618" s="1"/>
      <c r="B2618" s="115">
        <v>2</v>
      </c>
      <c r="C2618" s="33" t="s">
        <v>455</v>
      </c>
      <c r="D2618" s="115">
        <v>2</v>
      </c>
      <c r="E2618" s="115">
        <v>2014</v>
      </c>
      <c r="F2618" s="115">
        <v>1</v>
      </c>
      <c r="G2618" s="115">
        <v>0</v>
      </c>
      <c r="H2618" s="115">
        <v>0</v>
      </c>
      <c r="I2618" s="116">
        <v>2874</v>
      </c>
      <c r="J2618" s="117"/>
      <c r="K2618" s="1"/>
      <c r="L2618" s="1"/>
      <c r="M2618" s="1"/>
      <c r="N2618" s="1"/>
      <c r="O2618" s="1"/>
      <c r="P2618" s="1"/>
      <c r="Q2618" s="1"/>
      <c r="R2618" s="1"/>
      <c r="S2618" s="1"/>
    </row>
    <row r="2619" spans="1:19" x14ac:dyDescent="0.2">
      <c r="A2619" s="1"/>
      <c r="B2619" s="115">
        <v>2</v>
      </c>
      <c r="C2619" s="33" t="s">
        <v>455</v>
      </c>
      <c r="D2619" s="115">
        <v>2</v>
      </c>
      <c r="E2619" s="115">
        <v>2014</v>
      </c>
      <c r="F2619" s="115">
        <v>1</v>
      </c>
      <c r="G2619" s="115">
        <v>0</v>
      </c>
      <c r="H2619" s="115">
        <v>0</v>
      </c>
      <c r="I2619" s="116">
        <v>16275</v>
      </c>
      <c r="J2619" s="117"/>
      <c r="K2619" s="1"/>
      <c r="L2619" s="1"/>
      <c r="M2619" s="1"/>
      <c r="N2619" s="1"/>
      <c r="O2619" s="1"/>
      <c r="P2619" s="1"/>
      <c r="Q2619" s="1"/>
      <c r="R2619" s="1"/>
      <c r="S2619" s="1"/>
    </row>
    <row r="2620" spans="1:19" x14ac:dyDescent="0.2">
      <c r="A2620" s="1"/>
      <c r="B2620" s="115">
        <v>2</v>
      </c>
      <c r="C2620" s="33" t="s">
        <v>455</v>
      </c>
      <c r="D2620" s="115">
        <v>2</v>
      </c>
      <c r="E2620" s="115">
        <v>2014</v>
      </c>
      <c r="F2620" s="115">
        <v>1</v>
      </c>
      <c r="G2620" s="115">
        <v>0</v>
      </c>
      <c r="H2620" s="115">
        <v>0</v>
      </c>
      <c r="I2620" s="116">
        <v>7664</v>
      </c>
      <c r="J2620" s="117"/>
      <c r="K2620" s="1"/>
      <c r="L2620" s="1"/>
      <c r="M2620" s="1"/>
      <c r="N2620" s="1"/>
      <c r="O2620" s="1"/>
      <c r="P2620" s="1"/>
      <c r="Q2620" s="1"/>
      <c r="R2620" s="1"/>
      <c r="S2620" s="1"/>
    </row>
    <row r="2621" spans="1:19" x14ac:dyDescent="0.2">
      <c r="A2621" s="1"/>
      <c r="B2621" s="115">
        <v>2</v>
      </c>
      <c r="C2621" s="33" t="s">
        <v>455</v>
      </c>
      <c r="D2621" s="115">
        <v>2</v>
      </c>
      <c r="E2621" s="115">
        <v>2014</v>
      </c>
      <c r="F2621" s="115">
        <v>1</v>
      </c>
      <c r="G2621" s="115">
        <v>0</v>
      </c>
      <c r="H2621" s="115">
        <v>0</v>
      </c>
      <c r="I2621" s="116">
        <v>34249</v>
      </c>
      <c r="J2621" s="117"/>
      <c r="K2621" s="1"/>
      <c r="L2621" s="1"/>
      <c r="M2621" s="1"/>
      <c r="N2621" s="1"/>
      <c r="O2621" s="1"/>
      <c r="P2621" s="1"/>
      <c r="Q2621" s="1"/>
      <c r="R2621" s="1"/>
      <c r="S2621" s="1"/>
    </row>
    <row r="2622" spans="1:19" x14ac:dyDescent="0.2">
      <c r="A2622" s="1"/>
      <c r="B2622" s="115">
        <v>2</v>
      </c>
      <c r="C2622" s="33" t="s">
        <v>455</v>
      </c>
      <c r="D2622" s="115">
        <v>2</v>
      </c>
      <c r="E2622" s="115">
        <v>2014</v>
      </c>
      <c r="F2622" s="115">
        <v>1</v>
      </c>
      <c r="G2622" s="115">
        <v>0</v>
      </c>
      <c r="H2622" s="115">
        <v>0</v>
      </c>
      <c r="I2622" s="116">
        <v>8379</v>
      </c>
      <c r="J2622" s="117"/>
      <c r="K2622" s="1"/>
      <c r="L2622" s="1"/>
      <c r="M2622" s="1"/>
      <c r="N2622" s="1"/>
      <c r="O2622" s="1"/>
      <c r="P2622" s="1"/>
      <c r="Q2622" s="1"/>
      <c r="R2622" s="1"/>
      <c r="S2622" s="1"/>
    </row>
    <row r="2623" spans="1:19" x14ac:dyDescent="0.2">
      <c r="A2623" s="1"/>
      <c r="B2623" s="115">
        <v>2</v>
      </c>
      <c r="C2623" s="33" t="s">
        <v>455</v>
      </c>
      <c r="D2623" s="115">
        <v>2</v>
      </c>
      <c r="E2623" s="115">
        <v>2014</v>
      </c>
      <c r="F2623" s="115">
        <v>1</v>
      </c>
      <c r="G2623" s="115">
        <v>0</v>
      </c>
      <c r="H2623" s="115">
        <v>0</v>
      </c>
      <c r="I2623" s="116">
        <v>8113</v>
      </c>
      <c r="J2623" s="117"/>
      <c r="K2623" s="1"/>
      <c r="L2623" s="1"/>
      <c r="M2623" s="1"/>
      <c r="N2623" s="1"/>
      <c r="O2623" s="1"/>
      <c r="P2623" s="1"/>
      <c r="Q2623" s="1"/>
      <c r="R2623" s="1"/>
      <c r="S2623" s="1"/>
    </row>
    <row r="2624" spans="1:19" x14ac:dyDescent="0.2">
      <c r="A2624" s="1"/>
      <c r="B2624" s="115">
        <v>2</v>
      </c>
      <c r="C2624" s="33" t="s">
        <v>455</v>
      </c>
      <c r="D2624" s="115">
        <v>2</v>
      </c>
      <c r="E2624" s="115">
        <v>2014</v>
      </c>
      <c r="F2624" s="115">
        <v>1</v>
      </c>
      <c r="G2624" s="115">
        <v>0</v>
      </c>
      <c r="H2624" s="115">
        <v>0</v>
      </c>
      <c r="I2624" s="116">
        <v>7417</v>
      </c>
      <c r="J2624" s="117"/>
      <c r="K2624" s="1"/>
      <c r="L2624" s="1"/>
      <c r="M2624" s="1"/>
      <c r="N2624" s="1"/>
      <c r="O2624" s="1"/>
      <c r="P2624" s="1"/>
      <c r="Q2624" s="1"/>
      <c r="R2624" s="1"/>
      <c r="S2624" s="1"/>
    </row>
    <row r="2625" spans="1:19" x14ac:dyDescent="0.2">
      <c r="A2625" s="1"/>
      <c r="B2625" s="115">
        <v>1</v>
      </c>
      <c r="C2625" s="33" t="s">
        <v>457</v>
      </c>
      <c r="D2625" s="115">
        <v>3</v>
      </c>
      <c r="E2625" s="115">
        <v>2014</v>
      </c>
      <c r="F2625" s="115">
        <v>1</v>
      </c>
      <c r="G2625" s="115">
        <v>0</v>
      </c>
      <c r="H2625" s="115">
        <v>0</v>
      </c>
      <c r="I2625" s="116">
        <v>147391</v>
      </c>
      <c r="J2625" s="117"/>
      <c r="K2625" s="1"/>
      <c r="L2625" s="1"/>
      <c r="M2625" s="1"/>
      <c r="N2625" s="1"/>
      <c r="O2625" s="1"/>
      <c r="P2625" s="1"/>
      <c r="Q2625" s="1"/>
      <c r="R2625" s="1"/>
      <c r="S2625" s="1"/>
    </row>
    <row r="2626" spans="1:19" x14ac:dyDescent="0.2">
      <c r="A2626" s="1"/>
      <c r="B2626" s="115">
        <v>2</v>
      </c>
      <c r="C2626" s="33" t="s">
        <v>449</v>
      </c>
      <c r="D2626" s="115">
        <v>2</v>
      </c>
      <c r="E2626" s="115">
        <v>2014</v>
      </c>
      <c r="F2626" s="115">
        <v>1</v>
      </c>
      <c r="G2626" s="115">
        <v>0</v>
      </c>
      <c r="H2626" s="115">
        <v>0</v>
      </c>
      <c r="I2626" s="116">
        <v>14273</v>
      </c>
      <c r="J2626" s="117"/>
      <c r="K2626" s="1"/>
      <c r="L2626" s="1"/>
      <c r="M2626" s="1"/>
      <c r="N2626" s="1"/>
      <c r="O2626" s="1"/>
      <c r="P2626" s="1"/>
      <c r="Q2626" s="1"/>
      <c r="R2626" s="1"/>
      <c r="S2626" s="1"/>
    </row>
    <row r="2627" spans="1:19" x14ac:dyDescent="0.2">
      <c r="A2627" s="1"/>
      <c r="B2627" s="115">
        <v>2</v>
      </c>
      <c r="C2627" s="33" t="s">
        <v>449</v>
      </c>
      <c r="D2627" s="115">
        <v>2</v>
      </c>
      <c r="E2627" s="115">
        <v>2014</v>
      </c>
      <c r="F2627" s="115">
        <v>1</v>
      </c>
      <c r="G2627" s="115">
        <v>0</v>
      </c>
      <c r="H2627" s="115">
        <v>0</v>
      </c>
      <c r="I2627" s="116">
        <v>15967</v>
      </c>
      <c r="J2627" s="117"/>
      <c r="K2627" s="1"/>
      <c r="L2627" s="1"/>
      <c r="M2627" s="1"/>
      <c r="N2627" s="1"/>
      <c r="O2627" s="1"/>
      <c r="P2627" s="1"/>
      <c r="Q2627" s="1"/>
      <c r="R2627" s="1"/>
      <c r="S2627" s="1"/>
    </row>
    <row r="2628" spans="1:19" x14ac:dyDescent="0.2">
      <c r="A2628" s="1"/>
      <c r="B2628" s="115">
        <v>4</v>
      </c>
      <c r="C2628" s="33" t="s">
        <v>449</v>
      </c>
      <c r="D2628" s="115">
        <v>3</v>
      </c>
      <c r="E2628" s="115">
        <v>2014</v>
      </c>
      <c r="F2628" s="115">
        <v>1</v>
      </c>
      <c r="G2628" s="115">
        <v>0</v>
      </c>
      <c r="H2628" s="115">
        <v>0</v>
      </c>
      <c r="I2628" s="116">
        <v>67916</v>
      </c>
      <c r="J2628" s="117"/>
      <c r="K2628" s="1"/>
      <c r="L2628" s="1"/>
      <c r="M2628" s="1"/>
      <c r="N2628" s="1"/>
      <c r="O2628" s="1"/>
      <c r="P2628" s="1"/>
      <c r="Q2628" s="1"/>
      <c r="R2628" s="1"/>
      <c r="S2628" s="1"/>
    </row>
    <row r="2629" spans="1:19" x14ac:dyDescent="0.2">
      <c r="A2629" s="1"/>
      <c r="B2629" s="115">
        <v>2</v>
      </c>
      <c r="C2629" s="33" t="s">
        <v>455</v>
      </c>
      <c r="D2629" s="115">
        <v>3</v>
      </c>
      <c r="E2629" s="115">
        <v>2014</v>
      </c>
      <c r="F2629" s="115">
        <v>1</v>
      </c>
      <c r="G2629" s="115">
        <v>0</v>
      </c>
      <c r="H2629" s="115">
        <v>0</v>
      </c>
      <c r="I2629" s="116">
        <v>3989</v>
      </c>
      <c r="J2629" s="117"/>
      <c r="K2629" s="1"/>
      <c r="L2629" s="1"/>
      <c r="M2629" s="1"/>
      <c r="N2629" s="1"/>
      <c r="O2629" s="1"/>
      <c r="P2629" s="1"/>
      <c r="Q2629" s="1"/>
      <c r="R2629" s="1"/>
      <c r="S2629" s="1"/>
    </row>
    <row r="2630" spans="1:19" x14ac:dyDescent="0.2">
      <c r="A2630" s="1"/>
      <c r="B2630" s="115">
        <v>3</v>
      </c>
      <c r="C2630" s="33" t="s">
        <v>449</v>
      </c>
      <c r="D2630" s="115">
        <v>2</v>
      </c>
      <c r="E2630" s="115">
        <v>2014</v>
      </c>
      <c r="F2630" s="115">
        <v>1</v>
      </c>
      <c r="G2630" s="115">
        <v>0</v>
      </c>
      <c r="H2630" s="115">
        <v>0</v>
      </c>
      <c r="I2630" s="116">
        <v>117877</v>
      </c>
      <c r="J2630" s="117"/>
      <c r="K2630" s="1"/>
      <c r="L2630" s="1"/>
      <c r="M2630" s="1"/>
      <c r="N2630" s="1"/>
      <c r="O2630" s="1"/>
      <c r="P2630" s="1"/>
      <c r="Q2630" s="1"/>
      <c r="R2630" s="1"/>
      <c r="S2630" s="1"/>
    </row>
    <row r="2631" spans="1:19" x14ac:dyDescent="0.2">
      <c r="A2631" s="1"/>
      <c r="B2631" s="115">
        <v>4</v>
      </c>
      <c r="C2631" s="33" t="s">
        <v>449</v>
      </c>
      <c r="D2631" s="115">
        <v>1</v>
      </c>
      <c r="E2631" s="115">
        <v>2014</v>
      </c>
      <c r="F2631" s="115">
        <v>1</v>
      </c>
      <c r="G2631" s="115">
        <v>0</v>
      </c>
      <c r="H2631" s="115">
        <v>0</v>
      </c>
      <c r="I2631" s="116">
        <v>138102</v>
      </c>
      <c r="J2631" s="117"/>
      <c r="K2631" s="1"/>
      <c r="L2631" s="1"/>
      <c r="M2631" s="1"/>
      <c r="N2631" s="1"/>
      <c r="O2631" s="1"/>
      <c r="P2631" s="1"/>
      <c r="Q2631" s="1"/>
      <c r="R2631" s="1"/>
      <c r="S2631" s="1"/>
    </row>
    <row r="2632" spans="1:19" x14ac:dyDescent="0.2">
      <c r="A2632" s="1"/>
      <c r="B2632" s="115">
        <v>3</v>
      </c>
      <c r="C2632" s="33" t="s">
        <v>457</v>
      </c>
      <c r="D2632" s="115">
        <v>3</v>
      </c>
      <c r="E2632" s="115">
        <v>2015</v>
      </c>
      <c r="F2632" s="115">
        <v>1</v>
      </c>
      <c r="G2632" s="115">
        <v>0</v>
      </c>
      <c r="H2632" s="115">
        <v>0</v>
      </c>
      <c r="I2632" s="116">
        <v>268558</v>
      </c>
      <c r="J2632" s="117"/>
      <c r="K2632" s="1"/>
      <c r="L2632" s="1"/>
      <c r="M2632" s="1"/>
      <c r="N2632" s="1"/>
      <c r="O2632" s="1"/>
      <c r="P2632" s="1"/>
      <c r="Q2632" s="1"/>
      <c r="R2632" s="1"/>
      <c r="S2632" s="1"/>
    </row>
    <row r="2633" spans="1:19" x14ac:dyDescent="0.2">
      <c r="A2633" s="1"/>
      <c r="B2633" s="115">
        <v>3</v>
      </c>
      <c r="C2633" s="33" t="s">
        <v>457</v>
      </c>
      <c r="D2633" s="115">
        <v>3</v>
      </c>
      <c r="E2633" s="115">
        <v>2015</v>
      </c>
      <c r="F2633" s="115">
        <v>1</v>
      </c>
      <c r="G2633" s="115">
        <v>0</v>
      </c>
      <c r="H2633" s="115">
        <v>0</v>
      </c>
      <c r="I2633" s="116">
        <v>270320</v>
      </c>
      <c r="J2633" s="117"/>
      <c r="K2633" s="1"/>
      <c r="L2633" s="1"/>
      <c r="M2633" s="1"/>
      <c r="N2633" s="1"/>
      <c r="O2633" s="1"/>
      <c r="P2633" s="1"/>
      <c r="Q2633" s="1"/>
      <c r="R2633" s="1"/>
      <c r="S2633" s="1"/>
    </row>
    <row r="2634" spans="1:19" x14ac:dyDescent="0.2">
      <c r="A2634" s="1"/>
      <c r="B2634" s="115">
        <v>3</v>
      </c>
      <c r="C2634" s="33" t="s">
        <v>449</v>
      </c>
      <c r="D2634" s="115">
        <v>3</v>
      </c>
      <c r="E2634" s="115">
        <v>2015</v>
      </c>
      <c r="F2634" s="115">
        <v>1</v>
      </c>
      <c r="G2634" s="115">
        <v>0</v>
      </c>
      <c r="H2634" s="115">
        <v>0</v>
      </c>
      <c r="I2634" s="116">
        <v>17112</v>
      </c>
      <c r="J2634" s="117"/>
      <c r="K2634" s="1"/>
      <c r="L2634" s="1"/>
      <c r="M2634" s="1"/>
      <c r="N2634" s="1"/>
      <c r="O2634" s="1"/>
      <c r="P2634" s="1"/>
      <c r="Q2634" s="1"/>
      <c r="R2634" s="1"/>
      <c r="S2634" s="1"/>
    </row>
    <row r="2635" spans="1:19" x14ac:dyDescent="0.2">
      <c r="A2635" s="1"/>
      <c r="B2635" s="115">
        <v>3</v>
      </c>
      <c r="C2635" s="33" t="s">
        <v>457</v>
      </c>
      <c r="D2635" s="115">
        <v>3</v>
      </c>
      <c r="E2635" s="115">
        <v>2015</v>
      </c>
      <c r="F2635" s="115">
        <v>1</v>
      </c>
      <c r="G2635" s="115">
        <v>0</v>
      </c>
      <c r="H2635" s="115">
        <v>0</v>
      </c>
      <c r="I2635" s="116">
        <v>65811</v>
      </c>
      <c r="J2635" s="117"/>
      <c r="K2635" s="1"/>
      <c r="L2635" s="1"/>
      <c r="M2635" s="1"/>
      <c r="N2635" s="1"/>
      <c r="O2635" s="1"/>
      <c r="P2635" s="1"/>
      <c r="Q2635" s="1"/>
      <c r="R2635" s="1"/>
      <c r="S2635" s="1"/>
    </row>
    <row r="2636" spans="1:19" x14ac:dyDescent="0.2">
      <c r="A2636" s="1"/>
      <c r="B2636" s="115">
        <v>5</v>
      </c>
      <c r="C2636" s="33" t="s">
        <v>457</v>
      </c>
      <c r="D2636" s="115">
        <v>3</v>
      </c>
      <c r="E2636" s="115">
        <v>2015</v>
      </c>
      <c r="F2636" s="115">
        <v>1</v>
      </c>
      <c r="G2636" s="115">
        <v>0</v>
      </c>
      <c r="H2636" s="115">
        <v>0</v>
      </c>
      <c r="I2636" s="116">
        <v>30800</v>
      </c>
      <c r="J2636" s="117"/>
      <c r="K2636" s="1"/>
      <c r="L2636" s="1"/>
      <c r="M2636" s="1"/>
      <c r="N2636" s="1"/>
      <c r="O2636" s="1"/>
      <c r="P2636" s="1"/>
      <c r="Q2636" s="1"/>
      <c r="R2636" s="1"/>
      <c r="S2636" s="1"/>
    </row>
    <row r="2637" spans="1:19" x14ac:dyDescent="0.2">
      <c r="A2637" s="1"/>
      <c r="B2637" s="115">
        <v>5</v>
      </c>
      <c r="C2637" s="33" t="s">
        <v>457</v>
      </c>
      <c r="D2637" s="115">
        <v>3</v>
      </c>
      <c r="E2637" s="115">
        <v>2015</v>
      </c>
      <c r="F2637" s="115">
        <v>1</v>
      </c>
      <c r="G2637" s="115">
        <v>0</v>
      </c>
      <c r="H2637" s="115">
        <v>0</v>
      </c>
      <c r="I2637" s="116">
        <v>34459</v>
      </c>
      <c r="J2637" s="117"/>
      <c r="K2637" s="1"/>
      <c r="L2637" s="1"/>
      <c r="M2637" s="1"/>
      <c r="N2637" s="1"/>
      <c r="O2637" s="1"/>
      <c r="P2637" s="1"/>
      <c r="Q2637" s="1"/>
      <c r="R2637" s="1"/>
      <c r="S2637" s="1"/>
    </row>
    <row r="2638" spans="1:19" x14ac:dyDescent="0.2">
      <c r="A2638" s="1"/>
      <c r="B2638" s="115">
        <v>3</v>
      </c>
      <c r="C2638" s="33" t="s">
        <v>457</v>
      </c>
      <c r="D2638" s="115">
        <v>3</v>
      </c>
      <c r="E2638" s="115">
        <v>2015</v>
      </c>
      <c r="F2638" s="115">
        <v>2</v>
      </c>
      <c r="G2638" s="115">
        <v>0</v>
      </c>
      <c r="H2638" s="115">
        <v>0</v>
      </c>
      <c r="I2638" s="116">
        <v>285136</v>
      </c>
      <c r="J2638" s="117"/>
      <c r="K2638" s="1"/>
      <c r="L2638" s="1"/>
      <c r="M2638" s="1"/>
      <c r="N2638" s="1"/>
      <c r="O2638" s="1"/>
      <c r="P2638" s="1"/>
      <c r="Q2638" s="1"/>
      <c r="R2638" s="1"/>
      <c r="S2638" s="1"/>
    </row>
    <row r="2639" spans="1:19" x14ac:dyDescent="0.2">
      <c r="A2639" s="1"/>
      <c r="B2639" s="115">
        <v>3</v>
      </c>
      <c r="C2639" s="33" t="s">
        <v>457</v>
      </c>
      <c r="D2639" s="115">
        <v>3</v>
      </c>
      <c r="E2639" s="115">
        <v>2015</v>
      </c>
      <c r="F2639" s="115">
        <v>1</v>
      </c>
      <c r="G2639" s="115">
        <v>0</v>
      </c>
      <c r="H2639" s="115">
        <v>0</v>
      </c>
      <c r="I2639" s="116">
        <v>927884</v>
      </c>
      <c r="J2639" s="117"/>
      <c r="K2639" s="1"/>
      <c r="L2639" s="1"/>
      <c r="M2639" s="1"/>
      <c r="N2639" s="1"/>
      <c r="O2639" s="1"/>
      <c r="P2639" s="1"/>
      <c r="Q2639" s="1"/>
      <c r="R2639" s="1"/>
      <c r="S2639" s="1"/>
    </row>
    <row r="2640" spans="1:19" x14ac:dyDescent="0.2">
      <c r="A2640" s="1"/>
      <c r="B2640" s="115">
        <v>3</v>
      </c>
      <c r="C2640" s="33" t="s">
        <v>457</v>
      </c>
      <c r="D2640" s="115">
        <v>3</v>
      </c>
      <c r="E2640" s="115">
        <v>2015</v>
      </c>
      <c r="F2640" s="115">
        <v>1</v>
      </c>
      <c r="G2640" s="115">
        <v>0</v>
      </c>
      <c r="H2640" s="115">
        <v>0</v>
      </c>
      <c r="I2640" s="116">
        <v>237374</v>
      </c>
      <c r="J2640" s="117"/>
      <c r="K2640" s="1"/>
      <c r="L2640" s="1"/>
      <c r="M2640" s="1"/>
      <c r="N2640" s="1"/>
      <c r="O2640" s="1"/>
      <c r="P2640" s="1"/>
      <c r="Q2640" s="1"/>
      <c r="R2640" s="1"/>
      <c r="S2640" s="1"/>
    </row>
    <row r="2641" spans="1:19" x14ac:dyDescent="0.2">
      <c r="A2641" s="1"/>
      <c r="B2641" s="115">
        <v>5</v>
      </c>
      <c r="C2641" s="33" t="s">
        <v>457</v>
      </c>
      <c r="D2641" s="115">
        <v>3</v>
      </c>
      <c r="E2641" s="115">
        <v>2015</v>
      </c>
      <c r="F2641" s="115">
        <v>1</v>
      </c>
      <c r="G2641" s="115">
        <v>0</v>
      </c>
      <c r="H2641" s="115">
        <v>0</v>
      </c>
      <c r="I2641" s="116">
        <v>33526</v>
      </c>
      <c r="J2641" s="117"/>
      <c r="K2641" s="1"/>
      <c r="L2641" s="1"/>
      <c r="M2641" s="1"/>
      <c r="N2641" s="1"/>
      <c r="O2641" s="1"/>
      <c r="P2641" s="1"/>
      <c r="Q2641" s="1"/>
      <c r="R2641" s="1"/>
      <c r="S2641" s="1"/>
    </row>
    <row r="2642" spans="1:19" x14ac:dyDescent="0.2">
      <c r="A2642" s="1"/>
      <c r="B2642" s="115">
        <v>5</v>
      </c>
      <c r="C2642" s="33" t="s">
        <v>457</v>
      </c>
      <c r="D2642" s="115">
        <v>3</v>
      </c>
      <c r="E2642" s="115">
        <v>2015</v>
      </c>
      <c r="F2642" s="115">
        <v>1</v>
      </c>
      <c r="G2642" s="115">
        <v>0</v>
      </c>
      <c r="H2642" s="115">
        <v>0</v>
      </c>
      <c r="I2642" s="116">
        <v>30743</v>
      </c>
      <c r="J2642" s="117"/>
      <c r="K2642" s="1"/>
      <c r="L2642" s="1"/>
      <c r="M2642" s="1"/>
      <c r="N2642" s="1"/>
      <c r="O2642" s="1"/>
      <c r="P2642" s="1"/>
      <c r="Q2642" s="1"/>
      <c r="R2642" s="1"/>
      <c r="S2642" s="1"/>
    </row>
    <row r="2643" spans="1:19" x14ac:dyDescent="0.2">
      <c r="A2643" s="1"/>
      <c r="B2643" s="115">
        <v>4</v>
      </c>
      <c r="C2643" s="33" t="s">
        <v>457</v>
      </c>
      <c r="D2643" s="115">
        <v>4</v>
      </c>
      <c r="E2643" s="115">
        <v>2015</v>
      </c>
      <c r="F2643" s="115">
        <v>1</v>
      </c>
      <c r="G2643" s="115">
        <v>0</v>
      </c>
      <c r="H2643" s="115">
        <v>0</v>
      </c>
      <c r="I2643" s="116">
        <v>47836</v>
      </c>
      <c r="J2643" s="117"/>
      <c r="K2643" s="1"/>
      <c r="L2643" s="1"/>
      <c r="M2643" s="1"/>
      <c r="N2643" s="1"/>
      <c r="O2643" s="1"/>
      <c r="P2643" s="1"/>
      <c r="Q2643" s="1"/>
      <c r="R2643" s="1"/>
      <c r="S2643" s="1"/>
    </row>
    <row r="2644" spans="1:19" x14ac:dyDescent="0.2">
      <c r="A2644" s="1"/>
      <c r="B2644" s="115">
        <v>1</v>
      </c>
      <c r="C2644" s="33" t="s">
        <v>461</v>
      </c>
      <c r="D2644" s="115">
        <v>1</v>
      </c>
      <c r="E2644" s="115">
        <v>2015</v>
      </c>
      <c r="F2644" s="115">
        <v>2</v>
      </c>
      <c r="G2644" s="115">
        <v>0</v>
      </c>
      <c r="H2644" s="115">
        <v>0</v>
      </c>
      <c r="I2644" s="116">
        <v>294625</v>
      </c>
      <c r="J2644" s="117"/>
      <c r="K2644" s="1"/>
      <c r="L2644" s="1"/>
      <c r="M2644" s="1"/>
      <c r="N2644" s="1"/>
      <c r="O2644" s="1"/>
      <c r="P2644" s="1"/>
      <c r="Q2644" s="1"/>
      <c r="R2644" s="1"/>
      <c r="S2644" s="1"/>
    </row>
    <row r="2645" spans="1:19" x14ac:dyDescent="0.2">
      <c r="A2645" s="1"/>
      <c r="B2645" s="115">
        <v>1</v>
      </c>
      <c r="C2645" s="33" t="s">
        <v>461</v>
      </c>
      <c r="D2645" s="115">
        <v>1</v>
      </c>
      <c r="E2645" s="115">
        <v>2015</v>
      </c>
      <c r="F2645" s="115">
        <v>2</v>
      </c>
      <c r="G2645" s="115">
        <v>0</v>
      </c>
      <c r="H2645" s="115">
        <v>0</v>
      </c>
      <c r="I2645" s="116">
        <v>72047</v>
      </c>
      <c r="J2645" s="117"/>
      <c r="K2645" s="1"/>
      <c r="L2645" s="1"/>
      <c r="M2645" s="1"/>
      <c r="N2645" s="1"/>
      <c r="O2645" s="1"/>
      <c r="P2645" s="1"/>
      <c r="Q2645" s="1"/>
      <c r="R2645" s="1"/>
      <c r="S2645" s="1"/>
    </row>
    <row r="2646" spans="1:19" x14ac:dyDescent="0.2">
      <c r="A2646" s="1"/>
      <c r="B2646" s="115">
        <v>4</v>
      </c>
      <c r="C2646" s="33" t="s">
        <v>449</v>
      </c>
      <c r="D2646" s="115">
        <v>3</v>
      </c>
      <c r="E2646" s="115">
        <v>2015</v>
      </c>
      <c r="F2646" s="115">
        <v>1</v>
      </c>
      <c r="G2646" s="115">
        <v>0</v>
      </c>
      <c r="H2646" s="115">
        <v>0</v>
      </c>
      <c r="I2646" s="116">
        <v>51474</v>
      </c>
      <c r="J2646" s="117"/>
      <c r="K2646" s="1"/>
      <c r="L2646" s="1"/>
      <c r="M2646" s="1"/>
      <c r="N2646" s="1"/>
      <c r="O2646" s="1"/>
      <c r="P2646" s="1"/>
      <c r="Q2646" s="1"/>
      <c r="R2646" s="1"/>
      <c r="S2646" s="1"/>
    </row>
    <row r="2647" spans="1:19" x14ac:dyDescent="0.2">
      <c r="A2647" s="1"/>
      <c r="B2647" s="115">
        <v>4</v>
      </c>
      <c r="C2647" s="33" t="s">
        <v>449</v>
      </c>
      <c r="D2647" s="115">
        <v>3</v>
      </c>
      <c r="E2647" s="115">
        <v>2015</v>
      </c>
      <c r="F2647" s="115">
        <v>1</v>
      </c>
      <c r="G2647" s="115">
        <v>0</v>
      </c>
      <c r="H2647" s="115">
        <v>0</v>
      </c>
      <c r="I2647" s="116">
        <v>32331</v>
      </c>
      <c r="J2647" s="117"/>
      <c r="K2647" s="1"/>
      <c r="L2647" s="1"/>
      <c r="M2647" s="1"/>
      <c r="N2647" s="1"/>
      <c r="O2647" s="1"/>
      <c r="P2647" s="1"/>
      <c r="Q2647" s="1"/>
      <c r="R2647" s="1"/>
      <c r="S2647" s="1"/>
    </row>
    <row r="2648" spans="1:19" x14ac:dyDescent="0.2">
      <c r="A2648" s="1"/>
      <c r="B2648" s="115">
        <v>3</v>
      </c>
      <c r="C2648" s="33" t="s">
        <v>449</v>
      </c>
      <c r="D2648" s="115">
        <v>3</v>
      </c>
      <c r="E2648" s="115">
        <v>2015</v>
      </c>
      <c r="F2648" s="115">
        <v>1</v>
      </c>
      <c r="G2648" s="115">
        <v>0</v>
      </c>
      <c r="H2648" s="115">
        <v>0</v>
      </c>
      <c r="I2648" s="116">
        <v>61784</v>
      </c>
      <c r="J2648" s="117"/>
      <c r="K2648" s="1"/>
      <c r="L2648" s="1"/>
      <c r="M2648" s="1"/>
      <c r="N2648" s="1"/>
      <c r="O2648" s="1"/>
      <c r="P2648" s="1"/>
      <c r="Q2648" s="1"/>
      <c r="R2648" s="1"/>
      <c r="S2648" s="1"/>
    </row>
    <row r="2649" spans="1:19" x14ac:dyDescent="0.2">
      <c r="A2649" s="1"/>
      <c r="B2649" s="115">
        <v>3</v>
      </c>
      <c r="C2649" s="33" t="s">
        <v>449</v>
      </c>
      <c r="D2649" s="115">
        <v>3</v>
      </c>
      <c r="E2649" s="115">
        <v>2015</v>
      </c>
      <c r="F2649" s="115">
        <v>1</v>
      </c>
      <c r="G2649" s="115">
        <v>0</v>
      </c>
      <c r="H2649" s="115">
        <v>0</v>
      </c>
      <c r="I2649" s="116">
        <v>32560</v>
      </c>
      <c r="J2649" s="117"/>
      <c r="K2649" s="1"/>
      <c r="L2649" s="1"/>
      <c r="M2649" s="1"/>
      <c r="N2649" s="1"/>
      <c r="O2649" s="1"/>
      <c r="P2649" s="1"/>
      <c r="Q2649" s="1"/>
      <c r="R2649" s="1"/>
      <c r="S2649" s="1"/>
    </row>
    <row r="2650" spans="1:19" x14ac:dyDescent="0.2">
      <c r="A2650" s="1"/>
      <c r="B2650" s="115">
        <v>3</v>
      </c>
      <c r="C2650" s="33" t="s">
        <v>449</v>
      </c>
      <c r="D2650" s="115">
        <v>3</v>
      </c>
      <c r="E2650" s="115">
        <v>2015</v>
      </c>
      <c r="F2650" s="115">
        <v>1</v>
      </c>
      <c r="G2650" s="115">
        <v>0</v>
      </c>
      <c r="H2650" s="115">
        <v>0</v>
      </c>
      <c r="I2650" s="116">
        <v>34455</v>
      </c>
      <c r="J2650" s="117"/>
      <c r="K2650" s="1"/>
      <c r="L2650" s="1"/>
      <c r="M2650" s="1"/>
      <c r="N2650" s="1"/>
      <c r="O2650" s="1"/>
      <c r="P2650" s="1"/>
      <c r="Q2650" s="1"/>
      <c r="R2650" s="1"/>
      <c r="S2650" s="1"/>
    </row>
    <row r="2651" spans="1:19" x14ac:dyDescent="0.2">
      <c r="A2651" s="1"/>
      <c r="B2651" s="115">
        <v>3</v>
      </c>
      <c r="C2651" s="33" t="s">
        <v>449</v>
      </c>
      <c r="D2651" s="115">
        <v>3</v>
      </c>
      <c r="E2651" s="115">
        <v>2015</v>
      </c>
      <c r="F2651" s="115">
        <v>1</v>
      </c>
      <c r="G2651" s="115">
        <v>0</v>
      </c>
      <c r="H2651" s="115">
        <v>0</v>
      </c>
      <c r="I2651" s="116">
        <v>43019</v>
      </c>
      <c r="J2651" s="117"/>
      <c r="K2651" s="1"/>
      <c r="L2651" s="1"/>
      <c r="M2651" s="1"/>
      <c r="N2651" s="1"/>
      <c r="O2651" s="1"/>
      <c r="P2651" s="1"/>
      <c r="Q2651" s="1"/>
      <c r="R2651" s="1"/>
      <c r="S2651" s="1"/>
    </row>
    <row r="2652" spans="1:19" x14ac:dyDescent="0.2">
      <c r="A2652" s="1"/>
      <c r="B2652" s="115">
        <v>3</v>
      </c>
      <c r="C2652" s="33" t="s">
        <v>449</v>
      </c>
      <c r="D2652" s="115">
        <v>3</v>
      </c>
      <c r="E2652" s="115">
        <v>2015</v>
      </c>
      <c r="F2652" s="115">
        <v>1</v>
      </c>
      <c r="G2652" s="115">
        <v>0</v>
      </c>
      <c r="H2652" s="115">
        <v>0</v>
      </c>
      <c r="I2652" s="116">
        <v>122352</v>
      </c>
      <c r="J2652" s="117"/>
      <c r="K2652" s="1"/>
      <c r="L2652" s="1"/>
      <c r="M2652" s="1"/>
      <c r="N2652" s="1"/>
      <c r="O2652" s="1"/>
      <c r="P2652" s="1"/>
      <c r="Q2652" s="1"/>
      <c r="R2652" s="1"/>
      <c r="S2652" s="1"/>
    </row>
    <row r="2653" spans="1:19" x14ac:dyDescent="0.2">
      <c r="A2653" s="1"/>
      <c r="B2653" s="115">
        <v>4</v>
      </c>
      <c r="C2653" s="33" t="s">
        <v>449</v>
      </c>
      <c r="D2653" s="115">
        <v>3</v>
      </c>
      <c r="E2653" s="115">
        <v>2015</v>
      </c>
      <c r="F2653" s="115">
        <v>1</v>
      </c>
      <c r="G2653" s="115">
        <v>0</v>
      </c>
      <c r="H2653" s="115">
        <v>0</v>
      </c>
      <c r="I2653" s="116">
        <v>179286</v>
      </c>
      <c r="J2653" s="117"/>
      <c r="K2653" s="1"/>
      <c r="L2653" s="1"/>
      <c r="M2653" s="1"/>
      <c r="N2653" s="1"/>
      <c r="O2653" s="1"/>
      <c r="P2653" s="1"/>
      <c r="Q2653" s="1"/>
      <c r="R2653" s="1"/>
      <c r="S2653" s="1"/>
    </row>
    <row r="2654" spans="1:19" x14ac:dyDescent="0.2">
      <c r="A2654" s="1"/>
      <c r="B2654" s="115">
        <v>4</v>
      </c>
      <c r="C2654" s="33" t="s">
        <v>449</v>
      </c>
      <c r="D2654" s="115">
        <v>3</v>
      </c>
      <c r="E2654" s="115">
        <v>2015</v>
      </c>
      <c r="F2654" s="115">
        <v>1</v>
      </c>
      <c r="G2654" s="115">
        <v>0</v>
      </c>
      <c r="H2654" s="115">
        <v>0</v>
      </c>
      <c r="I2654" s="116">
        <v>43998</v>
      </c>
      <c r="J2654" s="117"/>
      <c r="K2654" s="1"/>
      <c r="L2654" s="1"/>
      <c r="M2654" s="1"/>
      <c r="N2654" s="1"/>
      <c r="O2654" s="1"/>
      <c r="P2654" s="1"/>
      <c r="Q2654" s="1"/>
      <c r="R2654" s="1"/>
      <c r="S2654" s="1"/>
    </row>
    <row r="2655" spans="1:19" x14ac:dyDescent="0.2">
      <c r="A2655" s="1"/>
      <c r="B2655" s="115">
        <v>3</v>
      </c>
      <c r="C2655" s="33" t="s">
        <v>449</v>
      </c>
      <c r="D2655" s="115">
        <v>1</v>
      </c>
      <c r="E2655" s="115">
        <v>2015</v>
      </c>
      <c r="F2655" s="115">
        <v>1</v>
      </c>
      <c r="G2655" s="115">
        <v>0</v>
      </c>
      <c r="H2655" s="115">
        <v>0</v>
      </c>
      <c r="I2655" s="116">
        <v>63420</v>
      </c>
      <c r="J2655" s="117"/>
      <c r="K2655" s="1"/>
      <c r="L2655" s="1"/>
      <c r="M2655" s="1"/>
      <c r="N2655" s="1"/>
      <c r="O2655" s="1"/>
      <c r="P2655" s="1"/>
      <c r="Q2655" s="1"/>
      <c r="R2655" s="1"/>
      <c r="S2655" s="1"/>
    </row>
    <row r="2656" spans="1:19" x14ac:dyDescent="0.2">
      <c r="A2656" s="1"/>
      <c r="B2656" s="115">
        <v>4</v>
      </c>
      <c r="C2656" s="33" t="s">
        <v>449</v>
      </c>
      <c r="D2656" s="115">
        <v>3</v>
      </c>
      <c r="E2656" s="115">
        <v>2015</v>
      </c>
      <c r="F2656" s="115">
        <v>1</v>
      </c>
      <c r="G2656" s="115">
        <v>0</v>
      </c>
      <c r="H2656" s="115">
        <v>0</v>
      </c>
      <c r="I2656" s="116">
        <v>50613</v>
      </c>
      <c r="J2656" s="117"/>
      <c r="K2656" s="1"/>
      <c r="L2656" s="1"/>
      <c r="M2656" s="1"/>
      <c r="N2656" s="1"/>
      <c r="O2656" s="1"/>
      <c r="P2656" s="1"/>
      <c r="Q2656" s="1"/>
      <c r="R2656" s="1"/>
      <c r="S2656" s="1"/>
    </row>
    <row r="2657" spans="1:19" x14ac:dyDescent="0.2">
      <c r="A2657" s="1"/>
      <c r="B2657" s="115">
        <v>3</v>
      </c>
      <c r="C2657" s="33" t="s">
        <v>457</v>
      </c>
      <c r="D2657" s="115">
        <v>4</v>
      </c>
      <c r="E2657" s="115">
        <v>2015</v>
      </c>
      <c r="F2657" s="115">
        <v>1</v>
      </c>
      <c r="G2657" s="115">
        <v>0</v>
      </c>
      <c r="H2657" s="115">
        <v>0</v>
      </c>
      <c r="I2657" s="116">
        <v>74662</v>
      </c>
      <c r="J2657" s="117"/>
      <c r="K2657" s="1"/>
      <c r="L2657" s="1"/>
      <c r="M2657" s="1"/>
      <c r="N2657" s="1"/>
      <c r="O2657" s="1"/>
      <c r="P2657" s="1"/>
      <c r="Q2657" s="1"/>
      <c r="R2657" s="1"/>
      <c r="S2657" s="1"/>
    </row>
    <row r="2658" spans="1:19" x14ac:dyDescent="0.2">
      <c r="A2658" s="1"/>
      <c r="B2658" s="115">
        <v>2</v>
      </c>
      <c r="C2658" s="33" t="s">
        <v>490</v>
      </c>
      <c r="D2658" s="115">
        <v>2</v>
      </c>
      <c r="E2658" s="115">
        <v>2015</v>
      </c>
      <c r="F2658" s="115">
        <v>1</v>
      </c>
      <c r="G2658" s="115">
        <v>13</v>
      </c>
      <c r="H2658" s="115">
        <v>0</v>
      </c>
      <c r="I2658" s="116">
        <v>0</v>
      </c>
      <c r="J2658" s="117"/>
      <c r="K2658" s="1"/>
      <c r="L2658" s="1"/>
      <c r="M2658" s="1"/>
      <c r="N2658" s="1"/>
      <c r="O2658" s="1"/>
      <c r="P2658" s="1"/>
      <c r="Q2658" s="1"/>
      <c r="R2658" s="1"/>
      <c r="S2658" s="1"/>
    </row>
    <row r="2659" spans="1:19" x14ac:dyDescent="0.2">
      <c r="A2659" s="1"/>
      <c r="B2659" s="115">
        <v>3</v>
      </c>
      <c r="C2659" s="33" t="s">
        <v>457</v>
      </c>
      <c r="D2659" s="115">
        <v>3</v>
      </c>
      <c r="E2659" s="115">
        <v>2015</v>
      </c>
      <c r="F2659" s="115">
        <v>1</v>
      </c>
      <c r="G2659" s="115">
        <v>0</v>
      </c>
      <c r="H2659" s="115">
        <v>0</v>
      </c>
      <c r="I2659" s="116">
        <v>167809</v>
      </c>
      <c r="J2659" s="117"/>
      <c r="K2659" s="1"/>
      <c r="L2659" s="1"/>
      <c r="M2659" s="1"/>
      <c r="N2659" s="1"/>
      <c r="O2659" s="1"/>
      <c r="P2659" s="1"/>
      <c r="Q2659" s="1"/>
      <c r="R2659" s="1"/>
      <c r="S2659" s="1"/>
    </row>
    <row r="2660" spans="1:19" x14ac:dyDescent="0.2">
      <c r="A2660" s="1"/>
      <c r="B2660" s="115">
        <v>2</v>
      </c>
      <c r="C2660" s="33" t="s">
        <v>449</v>
      </c>
      <c r="D2660" s="115">
        <v>2</v>
      </c>
      <c r="E2660" s="115">
        <v>2015</v>
      </c>
      <c r="F2660" s="115">
        <v>1</v>
      </c>
      <c r="G2660" s="115">
        <v>0</v>
      </c>
      <c r="H2660" s="115">
        <v>0</v>
      </c>
      <c r="I2660" s="116">
        <v>17086</v>
      </c>
      <c r="J2660" s="117"/>
      <c r="K2660" s="1"/>
      <c r="L2660" s="1"/>
      <c r="M2660" s="1"/>
      <c r="N2660" s="1"/>
      <c r="O2660" s="1"/>
      <c r="P2660" s="1"/>
      <c r="Q2660" s="1"/>
      <c r="R2660" s="1"/>
      <c r="S2660" s="1"/>
    </row>
    <row r="2661" spans="1:19" x14ac:dyDescent="0.2">
      <c r="A2661" s="1"/>
      <c r="B2661" s="115">
        <v>2</v>
      </c>
      <c r="C2661" s="33" t="s">
        <v>449</v>
      </c>
      <c r="D2661" s="115">
        <v>2</v>
      </c>
      <c r="E2661" s="115">
        <v>2015</v>
      </c>
      <c r="F2661" s="115">
        <v>1</v>
      </c>
      <c r="G2661" s="115">
        <v>0</v>
      </c>
      <c r="H2661" s="115">
        <v>0</v>
      </c>
      <c r="I2661" s="116">
        <v>108023</v>
      </c>
      <c r="J2661" s="117"/>
      <c r="K2661" s="1"/>
      <c r="L2661" s="1"/>
      <c r="M2661" s="1"/>
      <c r="N2661" s="1"/>
      <c r="O2661" s="1"/>
      <c r="P2661" s="1"/>
      <c r="Q2661" s="1"/>
      <c r="R2661" s="1"/>
      <c r="S2661" s="1"/>
    </row>
    <row r="2662" spans="1:19" x14ac:dyDescent="0.2">
      <c r="A2662" s="1"/>
      <c r="B2662" s="115">
        <v>3</v>
      </c>
      <c r="C2662" s="33" t="s">
        <v>449</v>
      </c>
      <c r="D2662" s="115">
        <v>3</v>
      </c>
      <c r="E2662" s="115">
        <v>2015</v>
      </c>
      <c r="F2662" s="115">
        <v>1</v>
      </c>
      <c r="G2662" s="115">
        <v>0</v>
      </c>
      <c r="H2662" s="115">
        <v>0</v>
      </c>
      <c r="I2662" s="116">
        <v>3316602</v>
      </c>
      <c r="J2662" s="117"/>
      <c r="K2662" s="1"/>
      <c r="L2662" s="1"/>
      <c r="M2662" s="1"/>
      <c r="N2662" s="1"/>
      <c r="O2662" s="1"/>
      <c r="P2662" s="1"/>
      <c r="Q2662" s="1"/>
      <c r="R2662" s="1"/>
      <c r="S2662" s="1"/>
    </row>
    <row r="2663" spans="1:19" x14ac:dyDescent="0.2">
      <c r="A2663" s="1"/>
      <c r="B2663" s="115">
        <v>3</v>
      </c>
      <c r="C2663" s="33" t="s">
        <v>457</v>
      </c>
      <c r="D2663" s="115">
        <v>3</v>
      </c>
      <c r="E2663" s="115">
        <v>2015</v>
      </c>
      <c r="F2663" s="115">
        <v>1</v>
      </c>
      <c r="G2663" s="115">
        <v>0</v>
      </c>
      <c r="H2663" s="115">
        <v>0</v>
      </c>
      <c r="I2663" s="116">
        <v>206678</v>
      </c>
      <c r="J2663" s="117"/>
      <c r="K2663" s="1"/>
      <c r="L2663" s="1"/>
      <c r="M2663" s="1"/>
      <c r="N2663" s="1"/>
      <c r="O2663" s="1"/>
      <c r="P2663" s="1"/>
      <c r="Q2663" s="1"/>
      <c r="R2663" s="1"/>
      <c r="S2663" s="1"/>
    </row>
    <row r="2664" spans="1:19" x14ac:dyDescent="0.2">
      <c r="A2664" s="1"/>
      <c r="B2664" s="115">
        <v>2</v>
      </c>
      <c r="C2664" s="33" t="s">
        <v>455</v>
      </c>
      <c r="D2664" s="115">
        <v>2</v>
      </c>
      <c r="E2664" s="115">
        <v>2015</v>
      </c>
      <c r="F2664" s="115">
        <v>1</v>
      </c>
      <c r="G2664" s="115">
        <v>0</v>
      </c>
      <c r="H2664" s="115">
        <v>0</v>
      </c>
      <c r="I2664" s="116">
        <v>3637</v>
      </c>
      <c r="J2664" s="117"/>
      <c r="K2664" s="1"/>
      <c r="L2664" s="1"/>
      <c r="M2664" s="1"/>
      <c r="N2664" s="1"/>
      <c r="O2664" s="1"/>
      <c r="P2664" s="1"/>
      <c r="Q2664" s="1"/>
      <c r="R2664" s="1"/>
      <c r="S2664" s="1"/>
    </row>
    <row r="2665" spans="1:19" x14ac:dyDescent="0.2">
      <c r="A2665" s="1"/>
      <c r="B2665" s="115">
        <v>2</v>
      </c>
      <c r="C2665" s="33" t="s">
        <v>455</v>
      </c>
      <c r="D2665" s="115">
        <v>2</v>
      </c>
      <c r="E2665" s="115">
        <v>2015</v>
      </c>
      <c r="F2665" s="115">
        <v>1</v>
      </c>
      <c r="G2665" s="115">
        <v>0</v>
      </c>
      <c r="H2665" s="115">
        <v>0</v>
      </c>
      <c r="I2665" s="116">
        <v>17086</v>
      </c>
      <c r="J2665" s="117"/>
      <c r="K2665" s="1"/>
      <c r="L2665" s="1"/>
      <c r="M2665" s="1"/>
      <c r="N2665" s="1"/>
      <c r="O2665" s="1"/>
      <c r="P2665" s="1"/>
      <c r="Q2665" s="1"/>
      <c r="R2665" s="1"/>
      <c r="S2665" s="1"/>
    </row>
    <row r="2666" spans="1:19" x14ac:dyDescent="0.2">
      <c r="A2666" s="1"/>
      <c r="B2666" s="115">
        <v>2</v>
      </c>
      <c r="C2666" s="33" t="s">
        <v>455</v>
      </c>
      <c r="D2666" s="115">
        <v>3</v>
      </c>
      <c r="E2666" s="115">
        <v>2015</v>
      </c>
      <c r="F2666" s="115">
        <v>1</v>
      </c>
      <c r="G2666" s="115">
        <v>0</v>
      </c>
      <c r="H2666" s="115">
        <v>0</v>
      </c>
      <c r="I2666" s="116">
        <v>8480</v>
      </c>
      <c r="J2666" s="117"/>
      <c r="K2666" s="1"/>
      <c r="L2666" s="1"/>
      <c r="M2666" s="1"/>
      <c r="N2666" s="1"/>
      <c r="O2666" s="1"/>
      <c r="P2666" s="1"/>
      <c r="Q2666" s="1"/>
      <c r="R2666" s="1"/>
      <c r="S2666" s="1"/>
    </row>
    <row r="2667" spans="1:19" x14ac:dyDescent="0.2">
      <c r="A2667" s="1"/>
      <c r="B2667" s="115">
        <v>2</v>
      </c>
      <c r="C2667" s="33" t="s">
        <v>449</v>
      </c>
      <c r="D2667" s="115">
        <v>3</v>
      </c>
      <c r="E2667" s="115">
        <v>2015</v>
      </c>
      <c r="F2667" s="115">
        <v>1</v>
      </c>
      <c r="G2667" s="115">
        <v>0</v>
      </c>
      <c r="H2667" s="115">
        <v>0</v>
      </c>
      <c r="I2667" s="116">
        <v>15022</v>
      </c>
      <c r="J2667" s="117"/>
      <c r="K2667" s="1"/>
      <c r="L2667" s="1"/>
      <c r="M2667" s="1"/>
      <c r="N2667" s="1"/>
      <c r="O2667" s="1"/>
      <c r="P2667" s="1"/>
      <c r="Q2667" s="1"/>
      <c r="R2667" s="1"/>
      <c r="S2667" s="1"/>
    </row>
    <row r="2668" spans="1:19" x14ac:dyDescent="0.2">
      <c r="A2668" s="1"/>
      <c r="B2668" s="115">
        <v>2</v>
      </c>
      <c r="C2668" s="33" t="s">
        <v>490</v>
      </c>
      <c r="D2668" s="115">
        <v>3</v>
      </c>
      <c r="E2668" s="115">
        <v>2015</v>
      </c>
      <c r="F2668" s="115">
        <v>1</v>
      </c>
      <c r="G2668" s="115">
        <v>12</v>
      </c>
      <c r="H2668" s="115">
        <v>0</v>
      </c>
      <c r="I2668" s="116">
        <v>0</v>
      </c>
      <c r="J2668" s="117"/>
      <c r="K2668" s="1"/>
      <c r="L2668" s="1"/>
      <c r="M2668" s="1"/>
      <c r="N2668" s="1"/>
      <c r="O2668" s="1"/>
      <c r="P2668" s="1"/>
      <c r="Q2668" s="1"/>
      <c r="R2668" s="1"/>
      <c r="S2668" s="1"/>
    </row>
    <row r="2669" spans="1:19" x14ac:dyDescent="0.2">
      <c r="A2669" s="1"/>
      <c r="B2669" s="115">
        <v>2</v>
      </c>
      <c r="C2669" s="33" t="s">
        <v>490</v>
      </c>
      <c r="D2669" s="115">
        <v>3</v>
      </c>
      <c r="E2669" s="115">
        <v>2015</v>
      </c>
      <c r="F2669" s="115">
        <v>1</v>
      </c>
      <c r="G2669" s="115">
        <v>11</v>
      </c>
      <c r="H2669" s="115">
        <v>0</v>
      </c>
      <c r="I2669" s="116">
        <v>0</v>
      </c>
      <c r="J2669" s="117"/>
      <c r="K2669" s="1"/>
      <c r="L2669" s="1"/>
      <c r="M2669" s="1"/>
      <c r="N2669" s="1"/>
      <c r="O2669" s="1"/>
      <c r="P2669" s="1"/>
      <c r="Q2669" s="1"/>
      <c r="R2669" s="1"/>
      <c r="S2669" s="1"/>
    </row>
    <row r="2670" spans="1:19" x14ac:dyDescent="0.2">
      <c r="A2670" s="1"/>
      <c r="B2670" s="115">
        <v>3</v>
      </c>
      <c r="C2670" s="33" t="s">
        <v>457</v>
      </c>
      <c r="D2670" s="115">
        <v>3</v>
      </c>
      <c r="E2670" s="115">
        <v>2015</v>
      </c>
      <c r="F2670" s="115">
        <v>1</v>
      </c>
      <c r="G2670" s="115">
        <v>0</v>
      </c>
      <c r="H2670" s="115">
        <v>0</v>
      </c>
      <c r="I2670" s="116">
        <v>29570</v>
      </c>
      <c r="J2670" s="117"/>
      <c r="K2670" s="1"/>
      <c r="L2670" s="1"/>
      <c r="M2670" s="1"/>
      <c r="N2670" s="1"/>
      <c r="O2670" s="1"/>
      <c r="P2670" s="1"/>
      <c r="Q2670" s="1"/>
      <c r="R2670" s="1"/>
      <c r="S2670" s="1"/>
    </row>
    <row r="2671" spans="1:19" x14ac:dyDescent="0.2">
      <c r="A2671" s="1"/>
      <c r="B2671" s="115">
        <v>3</v>
      </c>
      <c r="C2671" s="33" t="s">
        <v>457</v>
      </c>
      <c r="D2671" s="115">
        <v>3</v>
      </c>
      <c r="E2671" s="115">
        <v>2015</v>
      </c>
      <c r="F2671" s="115">
        <v>1</v>
      </c>
      <c r="G2671" s="115">
        <v>0</v>
      </c>
      <c r="H2671" s="115">
        <v>0</v>
      </c>
      <c r="I2671" s="116">
        <v>223836</v>
      </c>
      <c r="J2671" s="117"/>
      <c r="K2671" s="1"/>
      <c r="L2671" s="1"/>
      <c r="M2671" s="1"/>
      <c r="N2671" s="1"/>
      <c r="O2671" s="1"/>
      <c r="P2671" s="1"/>
      <c r="Q2671" s="1"/>
      <c r="R2671" s="1"/>
      <c r="S2671" s="1"/>
    </row>
    <row r="2672" spans="1:19" x14ac:dyDescent="0.2">
      <c r="A2672" s="1"/>
      <c r="B2672" s="115">
        <v>3</v>
      </c>
      <c r="C2672" s="33" t="s">
        <v>457</v>
      </c>
      <c r="D2672" s="115">
        <v>3</v>
      </c>
      <c r="E2672" s="115">
        <v>2015</v>
      </c>
      <c r="F2672" s="115">
        <v>1</v>
      </c>
      <c r="G2672" s="115">
        <v>0</v>
      </c>
      <c r="H2672" s="115">
        <v>0</v>
      </c>
      <c r="I2672" s="116">
        <v>15915</v>
      </c>
      <c r="J2672" s="117"/>
      <c r="K2672" s="1"/>
      <c r="L2672" s="1"/>
      <c r="M2672" s="1"/>
      <c r="N2672" s="1"/>
      <c r="O2672" s="1"/>
      <c r="P2672" s="1"/>
      <c r="Q2672" s="1"/>
      <c r="R2672" s="1"/>
      <c r="S2672" s="1"/>
    </row>
    <row r="2673" spans="1:19" x14ac:dyDescent="0.2">
      <c r="A2673" s="1"/>
      <c r="B2673" s="115">
        <v>4</v>
      </c>
      <c r="C2673" s="33" t="s">
        <v>449</v>
      </c>
      <c r="D2673" s="115">
        <v>3</v>
      </c>
      <c r="E2673" s="115">
        <v>2015</v>
      </c>
      <c r="F2673" s="115">
        <v>1</v>
      </c>
      <c r="G2673" s="115">
        <v>0</v>
      </c>
      <c r="H2673" s="115">
        <v>0</v>
      </c>
      <c r="I2673" s="116">
        <v>30730</v>
      </c>
      <c r="J2673" s="117"/>
      <c r="K2673" s="1"/>
      <c r="L2673" s="1"/>
      <c r="M2673" s="1"/>
      <c r="N2673" s="1"/>
      <c r="O2673" s="1"/>
      <c r="P2673" s="1"/>
      <c r="Q2673" s="1"/>
      <c r="R2673" s="1"/>
      <c r="S2673" s="1"/>
    </row>
    <row r="2674" spans="1:19" x14ac:dyDescent="0.2">
      <c r="A2674" s="1"/>
      <c r="B2674" s="115">
        <v>4</v>
      </c>
      <c r="C2674" s="33" t="s">
        <v>449</v>
      </c>
      <c r="D2674" s="115">
        <v>3</v>
      </c>
      <c r="E2674" s="115">
        <v>2015</v>
      </c>
      <c r="F2674" s="115">
        <v>1</v>
      </c>
      <c r="G2674" s="115">
        <v>0</v>
      </c>
      <c r="H2674" s="115">
        <v>0</v>
      </c>
      <c r="I2674" s="116">
        <v>32490</v>
      </c>
      <c r="J2674" s="117"/>
      <c r="K2674" s="1"/>
      <c r="L2674" s="1"/>
      <c r="M2674" s="1"/>
      <c r="N2674" s="1"/>
      <c r="O2674" s="1"/>
      <c r="P2674" s="1"/>
      <c r="Q2674" s="1"/>
      <c r="R2674" s="1"/>
      <c r="S2674" s="1"/>
    </row>
    <row r="2675" spans="1:19" x14ac:dyDescent="0.2">
      <c r="A2675" s="1"/>
      <c r="B2675" s="115">
        <v>3</v>
      </c>
      <c r="C2675" s="33" t="s">
        <v>457</v>
      </c>
      <c r="D2675" s="115">
        <v>3</v>
      </c>
      <c r="E2675" s="115">
        <v>2015</v>
      </c>
      <c r="F2675" s="115">
        <v>1</v>
      </c>
      <c r="G2675" s="115">
        <v>0</v>
      </c>
      <c r="H2675" s="115">
        <v>0</v>
      </c>
      <c r="I2675" s="116">
        <v>14439</v>
      </c>
      <c r="J2675" s="117"/>
      <c r="K2675" s="1"/>
      <c r="L2675" s="1"/>
      <c r="M2675" s="1"/>
      <c r="N2675" s="1"/>
      <c r="O2675" s="1"/>
      <c r="P2675" s="1"/>
      <c r="Q2675" s="1"/>
      <c r="R2675" s="1"/>
      <c r="S2675" s="1"/>
    </row>
    <row r="2676" spans="1:19" x14ac:dyDescent="0.2">
      <c r="A2676" s="1"/>
      <c r="B2676" s="115">
        <v>3</v>
      </c>
      <c r="C2676" s="33" t="s">
        <v>449</v>
      </c>
      <c r="D2676" s="115">
        <v>3</v>
      </c>
      <c r="E2676" s="115">
        <v>2015</v>
      </c>
      <c r="F2676" s="115">
        <v>1</v>
      </c>
      <c r="G2676" s="115">
        <v>0</v>
      </c>
      <c r="H2676" s="115">
        <v>0</v>
      </c>
      <c r="I2676" s="116">
        <v>173500</v>
      </c>
      <c r="J2676" s="117"/>
      <c r="K2676" s="1"/>
      <c r="L2676" s="1"/>
      <c r="M2676" s="1"/>
      <c r="N2676" s="1"/>
      <c r="O2676" s="1"/>
      <c r="P2676" s="1"/>
      <c r="Q2676" s="1"/>
      <c r="R2676" s="1"/>
      <c r="S2676" s="1"/>
    </row>
    <row r="2677" spans="1:19" x14ac:dyDescent="0.2">
      <c r="A2677" s="1"/>
      <c r="B2677" s="115">
        <v>3</v>
      </c>
      <c r="C2677" s="33" t="s">
        <v>449</v>
      </c>
      <c r="D2677" s="115">
        <v>3</v>
      </c>
      <c r="E2677" s="115">
        <v>2015</v>
      </c>
      <c r="F2677" s="115">
        <v>1</v>
      </c>
      <c r="G2677" s="115">
        <v>0</v>
      </c>
      <c r="H2677" s="115">
        <v>0</v>
      </c>
      <c r="I2677" s="116">
        <v>8365</v>
      </c>
      <c r="J2677" s="117"/>
      <c r="K2677" s="1"/>
      <c r="L2677" s="1"/>
      <c r="M2677" s="1"/>
      <c r="N2677" s="1"/>
      <c r="O2677" s="1"/>
      <c r="P2677" s="1"/>
      <c r="Q2677" s="1"/>
      <c r="R2677" s="1"/>
      <c r="S2677" s="1"/>
    </row>
    <row r="2678" spans="1:19" x14ac:dyDescent="0.2">
      <c r="A2678" s="1"/>
      <c r="B2678" s="115">
        <v>3</v>
      </c>
      <c r="C2678" s="33" t="s">
        <v>449</v>
      </c>
      <c r="D2678" s="115">
        <v>3</v>
      </c>
      <c r="E2678" s="115">
        <v>2015</v>
      </c>
      <c r="F2678" s="115">
        <v>1</v>
      </c>
      <c r="G2678" s="115">
        <v>0</v>
      </c>
      <c r="H2678" s="115">
        <v>0</v>
      </c>
      <c r="I2678" s="116">
        <v>44108</v>
      </c>
      <c r="J2678" s="117"/>
      <c r="K2678" s="1"/>
      <c r="L2678" s="1"/>
      <c r="M2678" s="1"/>
      <c r="N2678" s="1"/>
      <c r="O2678" s="1"/>
      <c r="P2678" s="1"/>
      <c r="Q2678" s="1"/>
      <c r="R2678" s="1"/>
      <c r="S2678" s="1"/>
    </row>
    <row r="2679" spans="1:19" x14ac:dyDescent="0.2">
      <c r="A2679" s="1"/>
      <c r="B2679" s="115">
        <v>3</v>
      </c>
      <c r="C2679" s="33" t="s">
        <v>449</v>
      </c>
      <c r="D2679" s="115">
        <v>3</v>
      </c>
      <c r="E2679" s="115">
        <v>2015</v>
      </c>
      <c r="F2679" s="115">
        <v>1</v>
      </c>
      <c r="G2679" s="115">
        <v>0</v>
      </c>
      <c r="H2679" s="115">
        <v>0</v>
      </c>
      <c r="I2679" s="116">
        <v>29199</v>
      </c>
      <c r="J2679" s="117"/>
      <c r="K2679" s="1"/>
      <c r="L2679" s="1"/>
      <c r="M2679" s="1"/>
      <c r="N2679" s="1"/>
      <c r="O2679" s="1"/>
      <c r="P2679" s="1"/>
      <c r="Q2679" s="1"/>
      <c r="R2679" s="1"/>
      <c r="S2679" s="1"/>
    </row>
    <row r="2680" spans="1:19" x14ac:dyDescent="0.2">
      <c r="A2680" s="1"/>
      <c r="B2680" s="115">
        <v>3</v>
      </c>
      <c r="C2680" s="33" t="s">
        <v>449</v>
      </c>
      <c r="D2680" s="115">
        <v>3</v>
      </c>
      <c r="E2680" s="115">
        <v>2015</v>
      </c>
      <c r="F2680" s="115">
        <v>1</v>
      </c>
      <c r="G2680" s="115">
        <v>0</v>
      </c>
      <c r="H2680" s="115">
        <v>0</v>
      </c>
      <c r="I2680" s="116">
        <v>28882</v>
      </c>
      <c r="J2680" s="117"/>
      <c r="K2680" s="1"/>
      <c r="L2680" s="1"/>
      <c r="M2680" s="1"/>
      <c r="N2680" s="1"/>
      <c r="O2680" s="1"/>
      <c r="P2680" s="1"/>
      <c r="Q2680" s="1"/>
      <c r="R2680" s="1"/>
      <c r="S2680" s="1"/>
    </row>
    <row r="2681" spans="1:19" x14ac:dyDescent="0.2">
      <c r="A2681" s="1"/>
      <c r="B2681" s="115">
        <v>2</v>
      </c>
      <c r="C2681" s="33" t="s">
        <v>449</v>
      </c>
      <c r="D2681" s="115">
        <v>2</v>
      </c>
      <c r="E2681" s="115">
        <v>2015</v>
      </c>
      <c r="F2681" s="115">
        <v>1</v>
      </c>
      <c r="G2681" s="115">
        <v>0</v>
      </c>
      <c r="H2681" s="115">
        <v>0</v>
      </c>
      <c r="I2681" s="116">
        <v>15918</v>
      </c>
      <c r="J2681" s="117"/>
      <c r="K2681" s="1"/>
      <c r="L2681" s="1"/>
      <c r="M2681" s="1"/>
      <c r="N2681" s="1"/>
      <c r="O2681" s="1"/>
      <c r="P2681" s="1"/>
      <c r="Q2681" s="1"/>
      <c r="R2681" s="1"/>
      <c r="S2681" s="1"/>
    </row>
    <row r="2682" spans="1:19" x14ac:dyDescent="0.2">
      <c r="A2682" s="1"/>
      <c r="B2682" s="115">
        <v>6</v>
      </c>
      <c r="C2682" s="33" t="s">
        <v>471</v>
      </c>
      <c r="D2682" s="115">
        <v>2</v>
      </c>
      <c r="E2682" s="115">
        <v>2015</v>
      </c>
      <c r="F2682" s="115">
        <v>1</v>
      </c>
      <c r="G2682" s="115">
        <v>0</v>
      </c>
      <c r="H2682" s="115">
        <v>0</v>
      </c>
      <c r="I2682" s="116">
        <v>84094</v>
      </c>
      <c r="J2682" s="117"/>
      <c r="K2682" s="1"/>
      <c r="L2682" s="1"/>
      <c r="M2682" s="1"/>
      <c r="N2682" s="1"/>
      <c r="O2682" s="1"/>
      <c r="P2682" s="1"/>
      <c r="Q2682" s="1"/>
      <c r="R2682" s="1"/>
      <c r="S2682" s="1"/>
    </row>
    <row r="2683" spans="1:19" x14ac:dyDescent="0.2">
      <c r="A2683" s="1"/>
      <c r="B2683" s="115">
        <v>3</v>
      </c>
      <c r="C2683" s="33" t="s">
        <v>449</v>
      </c>
      <c r="D2683" s="115">
        <v>2</v>
      </c>
      <c r="E2683" s="115">
        <v>2015</v>
      </c>
      <c r="F2683" s="115">
        <v>1</v>
      </c>
      <c r="G2683" s="115">
        <v>0</v>
      </c>
      <c r="H2683" s="115">
        <v>0</v>
      </c>
      <c r="I2683" s="116">
        <v>34443</v>
      </c>
      <c r="J2683" s="117"/>
      <c r="K2683" s="1"/>
      <c r="L2683" s="1"/>
      <c r="M2683" s="1"/>
      <c r="N2683" s="1"/>
      <c r="O2683" s="1"/>
      <c r="P2683" s="1"/>
      <c r="Q2683" s="1"/>
      <c r="R2683" s="1"/>
      <c r="S2683" s="1"/>
    </row>
    <row r="2684" spans="1:19" x14ac:dyDescent="0.2">
      <c r="A2684" s="1"/>
      <c r="B2684" s="115">
        <v>3</v>
      </c>
      <c r="C2684" s="33" t="s">
        <v>449</v>
      </c>
      <c r="D2684" s="115">
        <v>2</v>
      </c>
      <c r="E2684" s="115">
        <v>2015</v>
      </c>
      <c r="F2684" s="115">
        <v>1</v>
      </c>
      <c r="G2684" s="115">
        <v>0</v>
      </c>
      <c r="H2684" s="115">
        <v>0</v>
      </c>
      <c r="I2684" s="116">
        <v>30939</v>
      </c>
      <c r="J2684" s="117"/>
      <c r="K2684" s="1"/>
      <c r="L2684" s="1"/>
      <c r="M2684" s="1"/>
      <c r="N2684" s="1"/>
      <c r="O2684" s="1"/>
      <c r="P2684" s="1"/>
      <c r="Q2684" s="1"/>
      <c r="R2684" s="1"/>
      <c r="S2684" s="1"/>
    </row>
    <row r="2685" spans="1:19" x14ac:dyDescent="0.2">
      <c r="A2685" s="1"/>
      <c r="B2685" s="115">
        <v>3</v>
      </c>
      <c r="C2685" s="33" t="s">
        <v>449</v>
      </c>
      <c r="D2685" s="115">
        <v>2</v>
      </c>
      <c r="E2685" s="115">
        <v>2015</v>
      </c>
      <c r="F2685" s="115">
        <v>1</v>
      </c>
      <c r="G2685" s="115">
        <v>0</v>
      </c>
      <c r="H2685" s="115">
        <v>0</v>
      </c>
      <c r="I2685" s="116">
        <v>34103</v>
      </c>
      <c r="J2685" s="117"/>
      <c r="K2685" s="1"/>
      <c r="L2685" s="1"/>
      <c r="M2685" s="1"/>
      <c r="N2685" s="1"/>
      <c r="O2685" s="1"/>
      <c r="P2685" s="1"/>
      <c r="Q2685" s="1"/>
      <c r="R2685" s="1"/>
      <c r="S2685" s="1"/>
    </row>
    <row r="2686" spans="1:19" x14ac:dyDescent="0.2">
      <c r="A2686" s="1"/>
      <c r="B2686" s="115">
        <v>3</v>
      </c>
      <c r="C2686" s="33" t="s">
        <v>449</v>
      </c>
      <c r="D2686" s="115">
        <v>2</v>
      </c>
      <c r="E2686" s="115">
        <v>2015</v>
      </c>
      <c r="F2686" s="115">
        <v>1</v>
      </c>
      <c r="G2686" s="115">
        <v>0</v>
      </c>
      <c r="H2686" s="115">
        <v>0</v>
      </c>
      <c r="I2686" s="116">
        <v>31501</v>
      </c>
      <c r="J2686" s="117"/>
      <c r="K2686" s="1"/>
      <c r="L2686" s="1"/>
      <c r="M2686" s="1"/>
      <c r="N2686" s="1"/>
      <c r="O2686" s="1"/>
      <c r="P2686" s="1"/>
      <c r="Q2686" s="1"/>
      <c r="R2686" s="1"/>
      <c r="S2686" s="1"/>
    </row>
    <row r="2687" spans="1:19" x14ac:dyDescent="0.2">
      <c r="A2687" s="1"/>
      <c r="B2687" s="115">
        <v>2</v>
      </c>
      <c r="C2687" s="33" t="s">
        <v>490</v>
      </c>
      <c r="D2687" s="115">
        <v>2</v>
      </c>
      <c r="E2687" s="115">
        <v>2015</v>
      </c>
      <c r="F2687" s="115">
        <v>1</v>
      </c>
      <c r="G2687" s="115">
        <v>13</v>
      </c>
      <c r="H2687" s="115">
        <v>0</v>
      </c>
      <c r="I2687" s="116">
        <v>0</v>
      </c>
      <c r="J2687" s="117"/>
      <c r="K2687" s="1"/>
      <c r="L2687" s="1"/>
      <c r="M2687" s="1"/>
      <c r="N2687" s="1"/>
      <c r="O2687" s="1"/>
      <c r="P2687" s="1"/>
      <c r="Q2687" s="1"/>
      <c r="R2687" s="1"/>
      <c r="S2687" s="1"/>
    </row>
    <row r="2688" spans="1:19" x14ac:dyDescent="0.2">
      <c r="A2688" s="1"/>
      <c r="B2688" s="115">
        <v>4</v>
      </c>
      <c r="C2688" s="33" t="s">
        <v>449</v>
      </c>
      <c r="D2688" s="115">
        <v>2</v>
      </c>
      <c r="E2688" s="115">
        <v>2015</v>
      </c>
      <c r="F2688" s="115">
        <v>1</v>
      </c>
      <c r="G2688" s="115">
        <v>0</v>
      </c>
      <c r="H2688" s="115">
        <v>0</v>
      </c>
      <c r="I2688" s="116">
        <v>30413</v>
      </c>
      <c r="J2688" s="117"/>
      <c r="K2688" s="1"/>
      <c r="L2688" s="1"/>
      <c r="M2688" s="1"/>
      <c r="N2688" s="1"/>
      <c r="O2688" s="1"/>
      <c r="P2688" s="1"/>
      <c r="Q2688" s="1"/>
      <c r="R2688" s="1"/>
      <c r="S2688" s="1"/>
    </row>
    <row r="2689" spans="1:19" x14ac:dyDescent="0.2">
      <c r="A2689" s="1"/>
      <c r="B2689" s="115">
        <v>3</v>
      </c>
      <c r="C2689" s="33" t="s">
        <v>449</v>
      </c>
      <c r="D2689" s="115">
        <v>2</v>
      </c>
      <c r="E2689" s="115">
        <v>2015</v>
      </c>
      <c r="F2689" s="115">
        <v>1</v>
      </c>
      <c r="G2689" s="115">
        <v>0</v>
      </c>
      <c r="H2689" s="115">
        <v>0</v>
      </c>
      <c r="I2689" s="116">
        <v>49791</v>
      </c>
      <c r="J2689" s="117"/>
      <c r="K2689" s="1"/>
      <c r="L2689" s="1"/>
      <c r="M2689" s="1"/>
      <c r="N2689" s="1"/>
      <c r="O2689" s="1"/>
      <c r="P2689" s="1"/>
      <c r="Q2689" s="1"/>
      <c r="R2689" s="1"/>
      <c r="S2689" s="1"/>
    </row>
    <row r="2690" spans="1:19" x14ac:dyDescent="0.2">
      <c r="A2690" s="1"/>
      <c r="B2690" s="115">
        <v>3</v>
      </c>
      <c r="C2690" s="33" t="s">
        <v>449</v>
      </c>
      <c r="D2690" s="115">
        <v>2</v>
      </c>
      <c r="E2690" s="115">
        <v>2015</v>
      </c>
      <c r="F2690" s="115">
        <v>1</v>
      </c>
      <c r="G2690" s="115">
        <v>0</v>
      </c>
      <c r="H2690" s="115">
        <v>0</v>
      </c>
      <c r="I2690" s="116">
        <v>98945</v>
      </c>
      <c r="J2690" s="117"/>
      <c r="K2690" s="1"/>
      <c r="L2690" s="1"/>
      <c r="M2690" s="1"/>
      <c r="N2690" s="1"/>
      <c r="O2690" s="1"/>
      <c r="P2690" s="1"/>
      <c r="Q2690" s="1"/>
      <c r="R2690" s="1"/>
      <c r="S2690" s="1"/>
    </row>
    <row r="2691" spans="1:19" x14ac:dyDescent="0.2">
      <c r="A2691" s="1"/>
      <c r="B2691" s="115">
        <v>6</v>
      </c>
      <c r="C2691" s="33" t="s">
        <v>449</v>
      </c>
      <c r="D2691" s="115">
        <v>3</v>
      </c>
      <c r="E2691" s="115">
        <v>2015</v>
      </c>
      <c r="F2691" s="115">
        <v>1</v>
      </c>
      <c r="G2691" s="115">
        <v>0</v>
      </c>
      <c r="H2691" s="115">
        <v>0</v>
      </c>
      <c r="I2691" s="116">
        <v>45263</v>
      </c>
      <c r="J2691" s="117"/>
      <c r="K2691" s="1"/>
      <c r="L2691" s="1"/>
      <c r="M2691" s="1"/>
      <c r="N2691" s="1"/>
      <c r="O2691" s="1"/>
      <c r="P2691" s="1"/>
      <c r="Q2691" s="1"/>
      <c r="R2691" s="1"/>
      <c r="S2691" s="1"/>
    </row>
    <row r="2692" spans="1:19" x14ac:dyDescent="0.2">
      <c r="A2692" s="1"/>
      <c r="B2692" s="115">
        <v>5</v>
      </c>
      <c r="C2692" s="33" t="s">
        <v>449</v>
      </c>
      <c r="D2692" s="115">
        <v>2</v>
      </c>
      <c r="E2692" s="115">
        <v>2015</v>
      </c>
      <c r="F2692" s="115">
        <v>1</v>
      </c>
      <c r="G2692" s="115">
        <v>0</v>
      </c>
      <c r="H2692" s="115">
        <v>0</v>
      </c>
      <c r="I2692" s="116">
        <v>50761</v>
      </c>
      <c r="J2692" s="117"/>
      <c r="K2692" s="1"/>
      <c r="L2692" s="1"/>
      <c r="M2692" s="1"/>
      <c r="N2692" s="1"/>
      <c r="O2692" s="1"/>
      <c r="P2692" s="1"/>
      <c r="Q2692" s="1"/>
      <c r="R2692" s="1"/>
      <c r="S2692" s="1"/>
    </row>
    <row r="2693" spans="1:19" x14ac:dyDescent="0.2">
      <c r="A2693" s="1"/>
      <c r="B2693" s="115">
        <v>5</v>
      </c>
      <c r="C2693" s="33" t="s">
        <v>449</v>
      </c>
      <c r="D2693" s="115">
        <v>2</v>
      </c>
      <c r="E2693" s="115">
        <v>2015</v>
      </c>
      <c r="F2693" s="115">
        <v>1</v>
      </c>
      <c r="G2693" s="115">
        <v>0</v>
      </c>
      <c r="H2693" s="115">
        <v>0</v>
      </c>
      <c r="I2693" s="116">
        <v>43694</v>
      </c>
      <c r="J2693" s="117"/>
      <c r="K2693" s="1"/>
      <c r="L2693" s="1"/>
      <c r="M2693" s="1"/>
      <c r="N2693" s="1"/>
      <c r="O2693" s="1"/>
      <c r="P2693" s="1"/>
      <c r="Q2693" s="1"/>
      <c r="R2693" s="1"/>
      <c r="S2693" s="1"/>
    </row>
    <row r="2694" spans="1:19" x14ac:dyDescent="0.2">
      <c r="A2694" s="1"/>
      <c r="B2694" s="115">
        <v>3</v>
      </c>
      <c r="C2694" s="33" t="s">
        <v>449</v>
      </c>
      <c r="D2694" s="115">
        <v>3</v>
      </c>
      <c r="E2694" s="115">
        <v>2015</v>
      </c>
      <c r="F2694" s="115">
        <v>1</v>
      </c>
      <c r="G2694" s="115">
        <v>0</v>
      </c>
      <c r="H2694" s="115">
        <v>0</v>
      </c>
      <c r="I2694" s="116">
        <v>518740</v>
      </c>
      <c r="J2694" s="117"/>
      <c r="K2694" s="1"/>
      <c r="L2694" s="1"/>
      <c r="M2694" s="1"/>
      <c r="N2694" s="1"/>
      <c r="O2694" s="1"/>
      <c r="P2694" s="1"/>
      <c r="Q2694" s="1"/>
      <c r="R2694" s="1"/>
      <c r="S2694" s="1"/>
    </row>
    <row r="2695" spans="1:19" x14ac:dyDescent="0.2">
      <c r="A2695" s="1"/>
      <c r="B2695" s="115">
        <v>6</v>
      </c>
      <c r="C2695" s="33" t="s">
        <v>449</v>
      </c>
      <c r="D2695" s="115">
        <v>2</v>
      </c>
      <c r="E2695" s="115">
        <v>2015</v>
      </c>
      <c r="F2695" s="115">
        <v>1</v>
      </c>
      <c r="G2695" s="115">
        <v>0</v>
      </c>
      <c r="H2695" s="115">
        <v>0</v>
      </c>
      <c r="I2695" s="116">
        <v>92182</v>
      </c>
      <c r="J2695" s="117"/>
      <c r="K2695" s="1"/>
      <c r="L2695" s="1"/>
      <c r="M2695" s="1"/>
      <c r="N2695" s="1"/>
      <c r="O2695" s="1"/>
      <c r="P2695" s="1"/>
      <c r="Q2695" s="1"/>
      <c r="R2695" s="1"/>
      <c r="S2695" s="1"/>
    </row>
    <row r="2696" spans="1:19" x14ac:dyDescent="0.2">
      <c r="A2696" s="1"/>
      <c r="B2696" s="115">
        <v>3</v>
      </c>
      <c r="C2696" s="33" t="s">
        <v>449</v>
      </c>
      <c r="D2696" s="115">
        <v>2</v>
      </c>
      <c r="E2696" s="115">
        <v>2015</v>
      </c>
      <c r="F2696" s="115">
        <v>1</v>
      </c>
      <c r="G2696" s="115">
        <v>0</v>
      </c>
      <c r="H2696" s="115">
        <v>0</v>
      </c>
      <c r="I2696" s="116">
        <v>30752</v>
      </c>
      <c r="J2696" s="117"/>
      <c r="K2696" s="1"/>
      <c r="L2696" s="1"/>
      <c r="M2696" s="1"/>
      <c r="N2696" s="1"/>
      <c r="O2696" s="1"/>
      <c r="P2696" s="1"/>
      <c r="Q2696" s="1"/>
      <c r="R2696" s="1"/>
      <c r="S2696" s="1"/>
    </row>
    <row r="2697" spans="1:19" x14ac:dyDescent="0.2">
      <c r="A2697" s="1"/>
      <c r="B2697" s="115">
        <v>4</v>
      </c>
      <c r="C2697" s="33" t="s">
        <v>449</v>
      </c>
      <c r="D2697" s="115">
        <v>3</v>
      </c>
      <c r="E2697" s="115">
        <v>2015</v>
      </c>
      <c r="F2697" s="115">
        <v>1</v>
      </c>
      <c r="G2697" s="115">
        <v>0</v>
      </c>
      <c r="H2697" s="115">
        <v>0</v>
      </c>
      <c r="I2697" s="116">
        <v>49320</v>
      </c>
      <c r="J2697" s="117"/>
      <c r="K2697" s="1"/>
      <c r="L2697" s="1"/>
      <c r="M2697" s="1"/>
      <c r="N2697" s="1"/>
      <c r="O2697" s="1"/>
      <c r="P2697" s="1"/>
      <c r="Q2697" s="1"/>
      <c r="R2697" s="1"/>
      <c r="S2697" s="1"/>
    </row>
    <row r="2698" spans="1:19" x14ac:dyDescent="0.2">
      <c r="A2698" s="1"/>
      <c r="B2698" s="115">
        <v>5</v>
      </c>
      <c r="C2698" s="33" t="s">
        <v>449</v>
      </c>
      <c r="D2698" s="115">
        <v>3</v>
      </c>
      <c r="E2698" s="115">
        <v>2015</v>
      </c>
      <c r="F2698" s="115">
        <v>1</v>
      </c>
      <c r="G2698" s="115">
        <v>0</v>
      </c>
      <c r="H2698" s="115">
        <v>0</v>
      </c>
      <c r="I2698" s="116">
        <v>67288</v>
      </c>
      <c r="J2698" s="117"/>
      <c r="K2698" s="1"/>
      <c r="L2698" s="1"/>
      <c r="M2698" s="1"/>
      <c r="N2698" s="1"/>
      <c r="O2698" s="1"/>
      <c r="P2698" s="1"/>
      <c r="Q2698" s="1"/>
      <c r="R2698" s="1"/>
      <c r="S2698" s="1"/>
    </row>
    <row r="2699" spans="1:19" x14ac:dyDescent="0.2">
      <c r="A2699" s="1"/>
      <c r="B2699" s="115">
        <v>5</v>
      </c>
      <c r="C2699" s="33" t="s">
        <v>449</v>
      </c>
      <c r="D2699" s="115">
        <v>3</v>
      </c>
      <c r="E2699" s="115">
        <v>2015</v>
      </c>
      <c r="F2699" s="115">
        <v>1</v>
      </c>
      <c r="G2699" s="115">
        <v>0</v>
      </c>
      <c r="H2699" s="115">
        <v>0</v>
      </c>
      <c r="I2699" s="116">
        <v>45748</v>
      </c>
      <c r="J2699" s="117"/>
      <c r="K2699" s="1"/>
      <c r="L2699" s="1"/>
      <c r="M2699" s="1"/>
      <c r="N2699" s="1"/>
      <c r="O2699" s="1"/>
      <c r="P2699" s="1"/>
      <c r="Q2699" s="1"/>
      <c r="R2699" s="1"/>
      <c r="S2699" s="1"/>
    </row>
    <row r="2700" spans="1:19" x14ac:dyDescent="0.2">
      <c r="A2700" s="1"/>
      <c r="B2700" s="115">
        <v>4</v>
      </c>
      <c r="C2700" s="33" t="s">
        <v>449</v>
      </c>
      <c r="D2700" s="115">
        <v>3</v>
      </c>
      <c r="E2700" s="115">
        <v>2015</v>
      </c>
      <c r="F2700" s="115">
        <v>1</v>
      </c>
      <c r="G2700" s="115">
        <v>0</v>
      </c>
      <c r="H2700" s="115">
        <v>0</v>
      </c>
      <c r="I2700" s="116">
        <v>8079</v>
      </c>
      <c r="J2700" s="117"/>
      <c r="K2700" s="1"/>
      <c r="L2700" s="1"/>
      <c r="M2700" s="1"/>
      <c r="N2700" s="1"/>
      <c r="O2700" s="1"/>
      <c r="P2700" s="1"/>
      <c r="Q2700" s="1"/>
      <c r="R2700" s="1"/>
      <c r="S2700" s="1"/>
    </row>
    <row r="2701" spans="1:19" x14ac:dyDescent="0.2">
      <c r="A2701" s="1"/>
      <c r="B2701" s="115">
        <v>4</v>
      </c>
      <c r="C2701" s="33" t="s">
        <v>449</v>
      </c>
      <c r="D2701" s="115">
        <v>3</v>
      </c>
      <c r="E2701" s="115">
        <v>2015</v>
      </c>
      <c r="F2701" s="115">
        <v>1</v>
      </c>
      <c r="G2701" s="115">
        <v>0</v>
      </c>
      <c r="H2701" s="115">
        <v>0</v>
      </c>
      <c r="I2701" s="116">
        <v>8665</v>
      </c>
      <c r="J2701" s="117"/>
      <c r="K2701" s="1"/>
      <c r="L2701" s="1"/>
      <c r="M2701" s="1"/>
      <c r="N2701" s="1"/>
      <c r="O2701" s="1"/>
      <c r="P2701" s="1"/>
      <c r="Q2701" s="1"/>
      <c r="R2701" s="1"/>
      <c r="S2701" s="1"/>
    </row>
    <row r="2702" spans="1:19" x14ac:dyDescent="0.2">
      <c r="A2702" s="1"/>
      <c r="B2702" s="115">
        <v>3</v>
      </c>
      <c r="C2702" s="33" t="s">
        <v>449</v>
      </c>
      <c r="D2702" s="115">
        <v>2</v>
      </c>
      <c r="E2702" s="115">
        <v>2015</v>
      </c>
      <c r="F2702" s="115">
        <v>1</v>
      </c>
      <c r="G2702" s="115">
        <v>0</v>
      </c>
      <c r="H2702" s="115">
        <v>0</v>
      </c>
      <c r="I2702" s="116">
        <v>68366</v>
      </c>
      <c r="J2702" s="117"/>
      <c r="K2702" s="1"/>
      <c r="L2702" s="1"/>
      <c r="M2702" s="1"/>
      <c r="N2702" s="1"/>
      <c r="O2702" s="1"/>
      <c r="P2702" s="1"/>
      <c r="Q2702" s="1"/>
      <c r="R2702" s="1"/>
      <c r="S2702" s="1"/>
    </row>
    <row r="2703" spans="1:19" x14ac:dyDescent="0.2">
      <c r="A2703" s="1"/>
      <c r="B2703" s="115">
        <v>5</v>
      </c>
      <c r="C2703" s="33" t="s">
        <v>449</v>
      </c>
      <c r="D2703" s="115">
        <v>2</v>
      </c>
      <c r="E2703" s="115">
        <v>2015</v>
      </c>
      <c r="F2703" s="115">
        <v>1</v>
      </c>
      <c r="G2703" s="115">
        <v>0</v>
      </c>
      <c r="H2703" s="115">
        <v>0</v>
      </c>
      <c r="I2703" s="116">
        <v>76137</v>
      </c>
      <c r="J2703" s="117"/>
      <c r="K2703" s="1"/>
      <c r="L2703" s="1"/>
      <c r="M2703" s="1"/>
      <c r="N2703" s="1"/>
      <c r="O2703" s="1"/>
      <c r="P2703" s="1"/>
      <c r="Q2703" s="1"/>
      <c r="R2703" s="1"/>
      <c r="S2703" s="1"/>
    </row>
    <row r="2704" spans="1:19" x14ac:dyDescent="0.2">
      <c r="A2704" s="1"/>
      <c r="B2704" s="115">
        <v>5</v>
      </c>
      <c r="C2704" s="33" t="s">
        <v>449</v>
      </c>
      <c r="D2704" s="115">
        <v>2</v>
      </c>
      <c r="E2704" s="115">
        <v>2015</v>
      </c>
      <c r="F2704" s="115">
        <v>1</v>
      </c>
      <c r="G2704" s="115">
        <v>0</v>
      </c>
      <c r="H2704" s="115">
        <v>0</v>
      </c>
      <c r="I2704" s="116">
        <v>33774</v>
      </c>
      <c r="J2704" s="117"/>
      <c r="K2704" s="1"/>
      <c r="L2704" s="1"/>
      <c r="M2704" s="1"/>
      <c r="N2704" s="1"/>
      <c r="O2704" s="1"/>
      <c r="P2704" s="1"/>
      <c r="Q2704" s="1"/>
      <c r="R2704" s="1"/>
      <c r="S2704" s="1"/>
    </row>
    <row r="2705" spans="1:19" x14ac:dyDescent="0.2">
      <c r="A2705" s="1"/>
      <c r="B2705" s="115">
        <v>3</v>
      </c>
      <c r="C2705" s="33" t="s">
        <v>449</v>
      </c>
      <c r="D2705" s="115">
        <v>3</v>
      </c>
      <c r="E2705" s="115">
        <v>2015</v>
      </c>
      <c r="F2705" s="115">
        <v>1</v>
      </c>
      <c r="G2705" s="115">
        <v>0</v>
      </c>
      <c r="H2705" s="115">
        <v>0</v>
      </c>
      <c r="I2705" s="116">
        <v>8516</v>
      </c>
      <c r="J2705" s="117"/>
      <c r="K2705" s="1"/>
      <c r="L2705" s="1"/>
      <c r="M2705" s="1"/>
      <c r="N2705" s="1"/>
      <c r="O2705" s="1"/>
      <c r="P2705" s="1"/>
      <c r="Q2705" s="1"/>
      <c r="R2705" s="1"/>
      <c r="S2705" s="1"/>
    </row>
    <row r="2706" spans="1:19" x14ac:dyDescent="0.2">
      <c r="A2706" s="1"/>
      <c r="B2706" s="115">
        <v>4</v>
      </c>
      <c r="C2706" s="33" t="s">
        <v>449</v>
      </c>
      <c r="D2706" s="115">
        <v>3</v>
      </c>
      <c r="E2706" s="115">
        <v>2015</v>
      </c>
      <c r="F2706" s="115">
        <v>1</v>
      </c>
      <c r="G2706" s="115">
        <v>0</v>
      </c>
      <c r="H2706" s="115">
        <v>0</v>
      </c>
      <c r="I2706" s="116">
        <v>121971</v>
      </c>
      <c r="J2706" s="117"/>
      <c r="K2706" s="1"/>
      <c r="L2706" s="1"/>
      <c r="M2706" s="1"/>
      <c r="N2706" s="1"/>
      <c r="O2706" s="1"/>
      <c r="P2706" s="1"/>
      <c r="Q2706" s="1"/>
      <c r="R2706" s="1"/>
      <c r="S2706" s="1"/>
    </row>
    <row r="2707" spans="1:19" x14ac:dyDescent="0.2">
      <c r="A2707" s="1"/>
      <c r="B2707" s="115">
        <v>1</v>
      </c>
      <c r="C2707" s="33" t="s">
        <v>449</v>
      </c>
      <c r="D2707" s="115">
        <v>3</v>
      </c>
      <c r="E2707" s="115">
        <v>2015</v>
      </c>
      <c r="F2707" s="115">
        <v>1</v>
      </c>
      <c r="G2707" s="115">
        <v>0</v>
      </c>
      <c r="H2707" s="115">
        <v>0</v>
      </c>
      <c r="I2707" s="116">
        <v>15897</v>
      </c>
      <c r="J2707" s="117"/>
      <c r="K2707" s="1"/>
      <c r="L2707" s="1"/>
      <c r="M2707" s="1"/>
      <c r="N2707" s="1"/>
      <c r="O2707" s="1"/>
      <c r="P2707" s="1"/>
      <c r="Q2707" s="1"/>
      <c r="R2707" s="1"/>
      <c r="S2707" s="1"/>
    </row>
    <row r="2708" spans="1:19" x14ac:dyDescent="0.2">
      <c r="A2708" s="1"/>
      <c r="B2708" s="115">
        <v>2</v>
      </c>
      <c r="C2708" s="33" t="s">
        <v>457</v>
      </c>
      <c r="D2708" s="115">
        <v>4</v>
      </c>
      <c r="E2708" s="115">
        <v>2015</v>
      </c>
      <c r="F2708" s="115">
        <v>1</v>
      </c>
      <c r="G2708" s="115">
        <v>0</v>
      </c>
      <c r="H2708" s="115">
        <v>0</v>
      </c>
      <c r="I2708" s="116">
        <v>1281871</v>
      </c>
      <c r="J2708" s="117"/>
      <c r="K2708" s="1"/>
      <c r="L2708" s="1"/>
      <c r="M2708" s="1"/>
      <c r="N2708" s="1"/>
      <c r="O2708" s="1"/>
      <c r="P2708" s="1"/>
      <c r="Q2708" s="1"/>
      <c r="R2708" s="1"/>
      <c r="S2708" s="1"/>
    </row>
    <row r="2709" spans="1:19" x14ac:dyDescent="0.2">
      <c r="A2709" s="1"/>
      <c r="B2709" s="115">
        <v>2</v>
      </c>
      <c r="C2709" s="33" t="s">
        <v>457</v>
      </c>
      <c r="D2709" s="115">
        <v>4</v>
      </c>
      <c r="E2709" s="115">
        <v>2015</v>
      </c>
      <c r="F2709" s="115">
        <v>1</v>
      </c>
      <c r="G2709" s="115">
        <v>0</v>
      </c>
      <c r="H2709" s="115">
        <v>0</v>
      </c>
      <c r="I2709" s="116">
        <v>3374573</v>
      </c>
      <c r="J2709" s="117"/>
      <c r="K2709" s="1"/>
      <c r="L2709" s="1"/>
      <c r="M2709" s="1"/>
      <c r="N2709" s="1"/>
      <c r="O2709" s="1"/>
      <c r="P2709" s="1"/>
      <c r="Q2709" s="1"/>
      <c r="R2709" s="1"/>
      <c r="S2709" s="1"/>
    </row>
    <row r="2710" spans="1:19" x14ac:dyDescent="0.2">
      <c r="A2710" s="1"/>
      <c r="B2710" s="115">
        <v>2</v>
      </c>
      <c r="C2710" s="33" t="s">
        <v>457</v>
      </c>
      <c r="D2710" s="115">
        <v>4</v>
      </c>
      <c r="E2710" s="115">
        <v>2015</v>
      </c>
      <c r="F2710" s="115">
        <v>1</v>
      </c>
      <c r="G2710" s="115">
        <v>0</v>
      </c>
      <c r="H2710" s="115">
        <v>0</v>
      </c>
      <c r="I2710" s="116">
        <v>687731</v>
      </c>
      <c r="J2710" s="117"/>
      <c r="K2710" s="1"/>
      <c r="L2710" s="1"/>
      <c r="M2710" s="1"/>
      <c r="N2710" s="1"/>
      <c r="O2710" s="1"/>
      <c r="P2710" s="1"/>
      <c r="Q2710" s="1"/>
      <c r="R2710" s="1"/>
      <c r="S2710" s="1"/>
    </row>
    <row r="2711" spans="1:19" x14ac:dyDescent="0.2">
      <c r="A2711" s="1"/>
      <c r="B2711" s="115">
        <v>3</v>
      </c>
      <c r="C2711" s="33" t="s">
        <v>457</v>
      </c>
      <c r="D2711" s="115">
        <v>4</v>
      </c>
      <c r="E2711" s="115">
        <v>2015</v>
      </c>
      <c r="F2711" s="115">
        <v>1</v>
      </c>
      <c r="G2711" s="115">
        <v>0</v>
      </c>
      <c r="H2711" s="115">
        <v>0</v>
      </c>
      <c r="I2711" s="116">
        <v>12933963</v>
      </c>
      <c r="J2711" s="117"/>
      <c r="K2711" s="1"/>
      <c r="L2711" s="1"/>
      <c r="M2711" s="1"/>
      <c r="N2711" s="1"/>
      <c r="O2711" s="1"/>
      <c r="P2711" s="1"/>
      <c r="Q2711" s="1"/>
      <c r="R2711" s="1"/>
      <c r="S2711" s="1"/>
    </row>
    <row r="2712" spans="1:19" x14ac:dyDescent="0.2">
      <c r="A2712" s="1"/>
      <c r="B2712" s="115">
        <v>2</v>
      </c>
      <c r="C2712" s="33" t="s">
        <v>457</v>
      </c>
      <c r="D2712" s="115">
        <v>4</v>
      </c>
      <c r="E2712" s="115">
        <v>2015</v>
      </c>
      <c r="F2712" s="115">
        <v>1</v>
      </c>
      <c r="G2712" s="115">
        <v>0</v>
      </c>
      <c r="H2712" s="115">
        <v>0</v>
      </c>
      <c r="I2712" s="116">
        <v>647142</v>
      </c>
      <c r="J2712" s="117"/>
      <c r="K2712" s="1"/>
      <c r="L2712" s="1"/>
      <c r="M2712" s="1"/>
      <c r="N2712" s="1"/>
      <c r="O2712" s="1"/>
      <c r="P2712" s="1"/>
      <c r="Q2712" s="1"/>
      <c r="R2712" s="1"/>
      <c r="S2712" s="1"/>
    </row>
    <row r="2713" spans="1:19" x14ac:dyDescent="0.2">
      <c r="A2713" s="1"/>
      <c r="B2713" s="115">
        <v>1</v>
      </c>
      <c r="C2713" s="33" t="s">
        <v>457</v>
      </c>
      <c r="D2713" s="115">
        <v>4</v>
      </c>
      <c r="E2713" s="115">
        <v>2015</v>
      </c>
      <c r="F2713" s="115">
        <v>1</v>
      </c>
      <c r="G2713" s="115">
        <v>0</v>
      </c>
      <c r="H2713" s="115">
        <v>0</v>
      </c>
      <c r="I2713" s="116">
        <v>14743</v>
      </c>
      <c r="J2713" s="117"/>
      <c r="K2713" s="1"/>
      <c r="L2713" s="1"/>
      <c r="M2713" s="1"/>
      <c r="N2713" s="1"/>
      <c r="O2713" s="1"/>
      <c r="P2713" s="1"/>
      <c r="Q2713" s="1"/>
      <c r="R2713" s="1"/>
      <c r="S2713" s="1"/>
    </row>
    <row r="2714" spans="1:19" x14ac:dyDescent="0.2">
      <c r="A2714" s="1"/>
      <c r="B2714" s="115">
        <v>2</v>
      </c>
      <c r="C2714" s="33" t="s">
        <v>457</v>
      </c>
      <c r="D2714" s="115">
        <v>4</v>
      </c>
      <c r="E2714" s="115">
        <v>2015</v>
      </c>
      <c r="F2714" s="115">
        <v>16</v>
      </c>
      <c r="G2714" s="115">
        <v>0</v>
      </c>
      <c r="H2714" s="115">
        <v>0</v>
      </c>
      <c r="I2714" s="116">
        <v>158393184</v>
      </c>
      <c r="J2714" s="117"/>
      <c r="K2714" s="1"/>
      <c r="L2714" s="1"/>
      <c r="M2714" s="1"/>
      <c r="N2714" s="1"/>
      <c r="O2714" s="1"/>
      <c r="P2714" s="1"/>
      <c r="Q2714" s="1"/>
      <c r="R2714" s="1"/>
      <c r="S2714" s="1"/>
    </row>
    <row r="2715" spans="1:19" x14ac:dyDescent="0.2">
      <c r="A2715" s="1"/>
      <c r="B2715" s="115">
        <v>2</v>
      </c>
      <c r="C2715" s="33" t="s">
        <v>457</v>
      </c>
      <c r="D2715" s="115">
        <v>4</v>
      </c>
      <c r="E2715" s="115">
        <v>2015</v>
      </c>
      <c r="F2715" s="115">
        <v>1</v>
      </c>
      <c r="G2715" s="115">
        <v>0</v>
      </c>
      <c r="H2715" s="115">
        <v>0</v>
      </c>
      <c r="I2715" s="116">
        <v>3661812</v>
      </c>
      <c r="J2715" s="117"/>
      <c r="K2715" s="1"/>
      <c r="L2715" s="1"/>
      <c r="M2715" s="1"/>
      <c r="N2715" s="1"/>
      <c r="O2715" s="1"/>
      <c r="P2715" s="1"/>
      <c r="Q2715" s="1"/>
      <c r="R2715" s="1"/>
      <c r="S2715" s="1"/>
    </row>
    <row r="2716" spans="1:19" x14ac:dyDescent="0.2">
      <c r="A2716" s="1"/>
      <c r="B2716" s="115">
        <v>2</v>
      </c>
      <c r="C2716" s="33" t="s">
        <v>457</v>
      </c>
      <c r="D2716" s="115">
        <v>4</v>
      </c>
      <c r="E2716" s="115">
        <v>2015</v>
      </c>
      <c r="F2716" s="115">
        <v>1</v>
      </c>
      <c r="G2716" s="115">
        <v>0</v>
      </c>
      <c r="H2716" s="115">
        <v>0</v>
      </c>
      <c r="I2716" s="116">
        <v>172469</v>
      </c>
      <c r="J2716" s="117"/>
      <c r="K2716" s="1"/>
      <c r="L2716" s="1"/>
      <c r="M2716" s="1"/>
      <c r="N2716" s="1"/>
      <c r="O2716" s="1"/>
      <c r="P2716" s="1"/>
      <c r="Q2716" s="1"/>
      <c r="R2716" s="1"/>
      <c r="S2716" s="1"/>
    </row>
    <row r="2717" spans="1:19" x14ac:dyDescent="0.2">
      <c r="A2717" s="1"/>
      <c r="B2717" s="115">
        <v>2</v>
      </c>
      <c r="C2717" s="33" t="s">
        <v>457</v>
      </c>
      <c r="D2717" s="115">
        <v>4</v>
      </c>
      <c r="E2717" s="115">
        <v>2015</v>
      </c>
      <c r="F2717" s="115">
        <v>2</v>
      </c>
      <c r="G2717" s="115">
        <v>0</v>
      </c>
      <c r="H2717" s="115">
        <v>0</v>
      </c>
      <c r="I2717" s="116">
        <v>126587</v>
      </c>
      <c r="J2717" s="117"/>
      <c r="K2717" s="1"/>
      <c r="L2717" s="1"/>
      <c r="M2717" s="1"/>
      <c r="N2717" s="1"/>
      <c r="O2717" s="1"/>
      <c r="P2717" s="1"/>
      <c r="Q2717" s="1"/>
      <c r="R2717" s="1"/>
      <c r="S2717" s="1"/>
    </row>
    <row r="2718" spans="1:19" x14ac:dyDescent="0.2">
      <c r="A2718" s="1"/>
      <c r="B2718" s="115">
        <v>2</v>
      </c>
      <c r="C2718" s="33" t="s">
        <v>457</v>
      </c>
      <c r="D2718" s="115">
        <v>4</v>
      </c>
      <c r="E2718" s="115">
        <v>2015</v>
      </c>
      <c r="F2718" s="115">
        <v>1</v>
      </c>
      <c r="G2718" s="115">
        <v>0</v>
      </c>
      <c r="H2718" s="115">
        <v>0</v>
      </c>
      <c r="I2718" s="116">
        <v>839284</v>
      </c>
      <c r="J2718" s="117"/>
      <c r="K2718" s="1"/>
      <c r="L2718" s="1"/>
      <c r="M2718" s="1"/>
      <c r="N2718" s="1"/>
      <c r="O2718" s="1"/>
      <c r="P2718" s="1"/>
      <c r="Q2718" s="1"/>
      <c r="R2718" s="1"/>
      <c r="S2718" s="1"/>
    </row>
    <row r="2719" spans="1:19" x14ac:dyDescent="0.2">
      <c r="A2719" s="1"/>
      <c r="B2719" s="115">
        <v>2</v>
      </c>
      <c r="C2719" s="33" t="s">
        <v>457</v>
      </c>
      <c r="D2719" s="115">
        <v>4</v>
      </c>
      <c r="E2719" s="115">
        <v>2015</v>
      </c>
      <c r="F2719" s="115">
        <v>1</v>
      </c>
      <c r="G2719" s="115">
        <v>0</v>
      </c>
      <c r="H2719" s="115">
        <v>0</v>
      </c>
      <c r="I2719" s="116">
        <v>68512</v>
      </c>
      <c r="J2719" s="117"/>
      <c r="K2719" s="1"/>
      <c r="L2719" s="1"/>
      <c r="M2719" s="1"/>
      <c r="N2719" s="1"/>
      <c r="O2719" s="1"/>
      <c r="P2719" s="1"/>
      <c r="Q2719" s="1"/>
      <c r="R2719" s="1"/>
      <c r="S2719" s="1"/>
    </row>
    <row r="2720" spans="1:19" x14ac:dyDescent="0.2">
      <c r="A2720" s="1"/>
      <c r="B2720" s="115">
        <v>2</v>
      </c>
      <c r="C2720" s="33" t="s">
        <v>457</v>
      </c>
      <c r="D2720" s="115">
        <v>4</v>
      </c>
      <c r="E2720" s="115">
        <v>2015</v>
      </c>
      <c r="F2720" s="115">
        <v>1</v>
      </c>
      <c r="G2720" s="115">
        <v>0</v>
      </c>
      <c r="H2720" s="115">
        <v>0</v>
      </c>
      <c r="I2720" s="116">
        <v>868134</v>
      </c>
      <c r="J2720" s="117"/>
      <c r="K2720" s="1"/>
      <c r="L2720" s="1"/>
      <c r="M2720" s="1"/>
      <c r="N2720" s="1"/>
      <c r="O2720" s="1"/>
      <c r="P2720" s="1"/>
      <c r="Q2720" s="1"/>
      <c r="R2720" s="1"/>
      <c r="S2720" s="1"/>
    </row>
    <row r="2721" spans="1:19" x14ac:dyDescent="0.2">
      <c r="A2721" s="1"/>
      <c r="B2721" s="115">
        <v>2</v>
      </c>
      <c r="C2721" s="33" t="s">
        <v>457</v>
      </c>
      <c r="D2721" s="115">
        <v>4</v>
      </c>
      <c r="E2721" s="115">
        <v>2015</v>
      </c>
      <c r="F2721" s="115">
        <v>1</v>
      </c>
      <c r="G2721" s="115">
        <v>0</v>
      </c>
      <c r="H2721" s="115">
        <v>0</v>
      </c>
      <c r="I2721" s="116">
        <v>144110</v>
      </c>
      <c r="J2721" s="117"/>
      <c r="K2721" s="1"/>
      <c r="L2721" s="1"/>
      <c r="M2721" s="1"/>
      <c r="N2721" s="1"/>
      <c r="O2721" s="1"/>
      <c r="P2721" s="1"/>
      <c r="Q2721" s="1"/>
      <c r="R2721" s="1"/>
      <c r="S2721" s="1"/>
    </row>
    <row r="2722" spans="1:19" x14ac:dyDescent="0.2">
      <c r="A2722" s="1"/>
      <c r="B2722" s="115">
        <v>2</v>
      </c>
      <c r="C2722" s="33" t="s">
        <v>457</v>
      </c>
      <c r="D2722" s="115">
        <v>4</v>
      </c>
      <c r="E2722" s="115">
        <v>2015</v>
      </c>
      <c r="F2722" s="115">
        <v>1</v>
      </c>
      <c r="G2722" s="115">
        <v>0</v>
      </c>
      <c r="H2722" s="115">
        <v>0</v>
      </c>
      <c r="I2722" s="116">
        <v>148041</v>
      </c>
      <c r="J2722" s="117"/>
      <c r="K2722" s="1"/>
      <c r="L2722" s="1"/>
      <c r="M2722" s="1"/>
      <c r="N2722" s="1"/>
      <c r="O2722" s="1"/>
      <c r="P2722" s="1"/>
      <c r="Q2722" s="1"/>
      <c r="R2722" s="1"/>
      <c r="S2722" s="1"/>
    </row>
    <row r="2723" spans="1:19" x14ac:dyDescent="0.2">
      <c r="A2723" s="1"/>
      <c r="B2723" s="115">
        <v>2</v>
      </c>
      <c r="C2723" s="33" t="s">
        <v>457</v>
      </c>
      <c r="D2723" s="115">
        <v>4</v>
      </c>
      <c r="E2723" s="115">
        <v>2015</v>
      </c>
      <c r="F2723" s="115">
        <v>1</v>
      </c>
      <c r="G2723" s="115">
        <v>0</v>
      </c>
      <c r="H2723" s="115">
        <v>0</v>
      </c>
      <c r="I2723" s="116">
        <v>858861</v>
      </c>
      <c r="J2723" s="117"/>
      <c r="K2723" s="1"/>
      <c r="L2723" s="1"/>
      <c r="M2723" s="1"/>
      <c r="N2723" s="1"/>
      <c r="O2723" s="1"/>
      <c r="P2723" s="1"/>
      <c r="Q2723" s="1"/>
      <c r="R2723" s="1"/>
      <c r="S2723" s="1"/>
    </row>
    <row r="2724" spans="1:19" x14ac:dyDescent="0.2">
      <c r="A2724" s="1"/>
      <c r="B2724" s="115">
        <v>2</v>
      </c>
      <c r="C2724" s="33" t="s">
        <v>457</v>
      </c>
      <c r="D2724" s="115">
        <v>4</v>
      </c>
      <c r="E2724" s="115">
        <v>2015</v>
      </c>
      <c r="F2724" s="115">
        <v>1</v>
      </c>
      <c r="G2724" s="115">
        <v>0</v>
      </c>
      <c r="H2724" s="115">
        <v>0</v>
      </c>
      <c r="I2724" s="116">
        <v>369827</v>
      </c>
      <c r="J2724" s="117"/>
      <c r="K2724" s="1"/>
      <c r="L2724" s="1"/>
      <c r="M2724" s="1"/>
      <c r="N2724" s="1"/>
      <c r="O2724" s="1"/>
      <c r="P2724" s="1"/>
      <c r="Q2724" s="1"/>
      <c r="R2724" s="1"/>
      <c r="S2724" s="1"/>
    </row>
    <row r="2725" spans="1:19" x14ac:dyDescent="0.2">
      <c r="A2725" s="1"/>
      <c r="B2725" s="115">
        <v>2</v>
      </c>
      <c r="C2725" s="33" t="s">
        <v>457</v>
      </c>
      <c r="D2725" s="115">
        <v>4</v>
      </c>
      <c r="E2725" s="115">
        <v>2015</v>
      </c>
      <c r="F2725" s="115">
        <v>1</v>
      </c>
      <c r="G2725" s="115">
        <v>0</v>
      </c>
      <c r="H2725" s="115">
        <v>0</v>
      </c>
      <c r="I2725" s="116">
        <v>1306006</v>
      </c>
      <c r="J2725" s="117"/>
      <c r="K2725" s="1"/>
      <c r="L2725" s="1"/>
      <c r="M2725" s="1"/>
      <c r="N2725" s="1"/>
      <c r="O2725" s="1"/>
      <c r="P2725" s="1"/>
      <c r="Q2725" s="1"/>
      <c r="R2725" s="1"/>
      <c r="S2725" s="1"/>
    </row>
    <row r="2726" spans="1:19" x14ac:dyDescent="0.2">
      <c r="A2726" s="1"/>
      <c r="B2726" s="115">
        <v>2</v>
      </c>
      <c r="C2726" s="33" t="s">
        <v>457</v>
      </c>
      <c r="D2726" s="115">
        <v>4</v>
      </c>
      <c r="E2726" s="115">
        <v>2015</v>
      </c>
      <c r="F2726" s="115">
        <v>1</v>
      </c>
      <c r="G2726" s="115">
        <v>0</v>
      </c>
      <c r="H2726" s="115">
        <v>0</v>
      </c>
      <c r="I2726" s="116">
        <v>900900</v>
      </c>
      <c r="J2726" s="117"/>
      <c r="K2726" s="1"/>
      <c r="L2726" s="1"/>
      <c r="M2726" s="1"/>
      <c r="N2726" s="1"/>
      <c r="O2726" s="1"/>
      <c r="P2726" s="1"/>
      <c r="Q2726" s="1"/>
      <c r="R2726" s="1"/>
      <c r="S2726" s="1"/>
    </row>
    <row r="2727" spans="1:19" x14ac:dyDescent="0.2">
      <c r="A2727" s="1"/>
      <c r="B2727" s="115">
        <v>2</v>
      </c>
      <c r="C2727" s="33" t="s">
        <v>457</v>
      </c>
      <c r="D2727" s="115">
        <v>4</v>
      </c>
      <c r="E2727" s="115">
        <v>2015</v>
      </c>
      <c r="F2727" s="115">
        <v>1</v>
      </c>
      <c r="G2727" s="115">
        <v>0</v>
      </c>
      <c r="H2727" s="115">
        <v>0</v>
      </c>
      <c r="I2727" s="116">
        <v>4031163</v>
      </c>
      <c r="J2727" s="117"/>
      <c r="K2727" s="1"/>
      <c r="L2727" s="1"/>
      <c r="M2727" s="1"/>
      <c r="N2727" s="1"/>
      <c r="O2727" s="1"/>
      <c r="P2727" s="1"/>
      <c r="Q2727" s="1"/>
      <c r="R2727" s="1"/>
      <c r="S2727" s="1"/>
    </row>
    <row r="2728" spans="1:19" x14ac:dyDescent="0.2">
      <c r="A2728" s="1"/>
      <c r="B2728" s="115">
        <v>2</v>
      </c>
      <c r="C2728" s="33" t="s">
        <v>449</v>
      </c>
      <c r="D2728" s="115">
        <v>3</v>
      </c>
      <c r="E2728" s="115">
        <v>2015</v>
      </c>
      <c r="F2728" s="115">
        <v>1</v>
      </c>
      <c r="G2728" s="115">
        <v>0</v>
      </c>
      <c r="H2728" s="115">
        <v>0</v>
      </c>
      <c r="I2728" s="116">
        <v>16996</v>
      </c>
      <c r="J2728" s="117"/>
      <c r="K2728" s="1"/>
      <c r="L2728" s="1"/>
      <c r="M2728" s="1"/>
      <c r="N2728" s="1"/>
      <c r="O2728" s="1"/>
      <c r="P2728" s="1"/>
      <c r="Q2728" s="1"/>
      <c r="R2728" s="1"/>
      <c r="S2728" s="1"/>
    </row>
    <row r="2729" spans="1:19" x14ac:dyDescent="0.2">
      <c r="A2729" s="1"/>
      <c r="B2729" s="115">
        <v>2</v>
      </c>
      <c r="C2729" s="33" t="s">
        <v>449</v>
      </c>
      <c r="D2729" s="115">
        <v>3</v>
      </c>
      <c r="E2729" s="115">
        <v>2015</v>
      </c>
      <c r="F2729" s="115">
        <v>1</v>
      </c>
      <c r="G2729" s="115">
        <v>0</v>
      </c>
      <c r="H2729" s="115">
        <v>0</v>
      </c>
      <c r="I2729" s="116">
        <v>100999</v>
      </c>
      <c r="J2729" s="117"/>
      <c r="K2729" s="1"/>
      <c r="L2729" s="1"/>
      <c r="M2729" s="1"/>
      <c r="N2729" s="1"/>
      <c r="O2729" s="1"/>
      <c r="P2729" s="1"/>
      <c r="Q2729" s="1"/>
      <c r="R2729" s="1"/>
      <c r="S2729" s="1"/>
    </row>
    <row r="2730" spans="1:19" x14ac:dyDescent="0.2">
      <c r="A2730" s="1"/>
      <c r="B2730" s="115">
        <v>2</v>
      </c>
      <c r="C2730" s="33" t="s">
        <v>455</v>
      </c>
      <c r="D2730" s="115">
        <v>3</v>
      </c>
      <c r="E2730" s="115">
        <v>2015</v>
      </c>
      <c r="F2730" s="115">
        <v>1</v>
      </c>
      <c r="G2730" s="115">
        <v>0</v>
      </c>
      <c r="H2730" s="115">
        <v>0</v>
      </c>
      <c r="I2730" s="116">
        <v>7987</v>
      </c>
      <c r="J2730" s="117"/>
      <c r="K2730" s="1"/>
      <c r="L2730" s="1"/>
      <c r="M2730" s="1"/>
      <c r="N2730" s="1"/>
      <c r="O2730" s="1"/>
      <c r="P2730" s="1"/>
      <c r="Q2730" s="1"/>
      <c r="R2730" s="1"/>
      <c r="S2730" s="1"/>
    </row>
    <row r="2731" spans="1:19" x14ac:dyDescent="0.2">
      <c r="A2731" s="1"/>
      <c r="B2731" s="115">
        <v>1</v>
      </c>
      <c r="C2731" s="33" t="s">
        <v>449</v>
      </c>
      <c r="D2731" s="115">
        <v>2</v>
      </c>
      <c r="E2731" s="115">
        <v>2015</v>
      </c>
      <c r="F2731" s="115">
        <v>1</v>
      </c>
      <c r="G2731" s="115">
        <v>0</v>
      </c>
      <c r="H2731" s="115">
        <v>0</v>
      </c>
      <c r="I2731" s="116">
        <v>153146</v>
      </c>
      <c r="J2731" s="117"/>
      <c r="K2731" s="1"/>
      <c r="L2731" s="1"/>
      <c r="M2731" s="1"/>
      <c r="N2731" s="1"/>
      <c r="O2731" s="1"/>
      <c r="P2731" s="1"/>
      <c r="Q2731" s="1"/>
      <c r="R2731" s="1"/>
      <c r="S2731" s="1"/>
    </row>
    <row r="2732" spans="1:19" x14ac:dyDescent="0.2">
      <c r="A2732" s="1"/>
      <c r="B2732" s="115">
        <v>3</v>
      </c>
      <c r="C2732" s="33" t="s">
        <v>457</v>
      </c>
      <c r="D2732" s="115">
        <v>3</v>
      </c>
      <c r="E2732" s="115">
        <v>2015</v>
      </c>
      <c r="F2732" s="115">
        <v>1</v>
      </c>
      <c r="G2732" s="115">
        <v>0</v>
      </c>
      <c r="H2732" s="115">
        <v>0</v>
      </c>
      <c r="I2732" s="116">
        <v>29196</v>
      </c>
      <c r="J2732" s="117"/>
      <c r="K2732" s="1"/>
      <c r="L2732" s="1"/>
      <c r="M2732" s="1"/>
      <c r="N2732" s="1"/>
      <c r="O2732" s="1"/>
      <c r="P2732" s="1"/>
      <c r="Q2732" s="1"/>
      <c r="R2732" s="1"/>
      <c r="S2732" s="1"/>
    </row>
    <row r="2733" spans="1:19" x14ac:dyDescent="0.2">
      <c r="A2733" s="1"/>
      <c r="B2733" s="115">
        <v>3</v>
      </c>
      <c r="C2733" s="33" t="s">
        <v>457</v>
      </c>
      <c r="D2733" s="115">
        <v>3</v>
      </c>
      <c r="E2733" s="115">
        <v>2015</v>
      </c>
      <c r="F2733" s="115">
        <v>1</v>
      </c>
      <c r="G2733" s="115">
        <v>0</v>
      </c>
      <c r="H2733" s="115">
        <v>0</v>
      </c>
      <c r="I2733" s="116">
        <v>32471</v>
      </c>
      <c r="J2733" s="117"/>
      <c r="K2733" s="1"/>
      <c r="L2733" s="1"/>
      <c r="M2733" s="1"/>
      <c r="N2733" s="1"/>
      <c r="O2733" s="1"/>
      <c r="P2733" s="1"/>
      <c r="Q2733" s="1"/>
      <c r="R2733" s="1"/>
      <c r="S2733" s="1"/>
    </row>
    <row r="2734" spans="1:19" x14ac:dyDescent="0.2">
      <c r="A2734" s="1"/>
      <c r="B2734" s="115">
        <v>3</v>
      </c>
      <c r="C2734" s="33" t="s">
        <v>457</v>
      </c>
      <c r="D2734" s="115">
        <v>3</v>
      </c>
      <c r="E2734" s="115">
        <v>2015</v>
      </c>
      <c r="F2734" s="115">
        <v>1</v>
      </c>
      <c r="G2734" s="115">
        <v>0</v>
      </c>
      <c r="H2734" s="115">
        <v>0</v>
      </c>
      <c r="I2734" s="116">
        <v>29189</v>
      </c>
      <c r="J2734" s="117"/>
      <c r="K2734" s="1"/>
      <c r="L2734" s="1"/>
      <c r="M2734" s="1"/>
      <c r="N2734" s="1"/>
      <c r="O2734" s="1"/>
      <c r="P2734" s="1"/>
      <c r="Q2734" s="1"/>
      <c r="R2734" s="1"/>
      <c r="S2734" s="1"/>
    </row>
    <row r="2735" spans="1:19" x14ac:dyDescent="0.2">
      <c r="A2735" s="1"/>
      <c r="B2735" s="115">
        <v>3</v>
      </c>
      <c r="C2735" s="33" t="s">
        <v>449</v>
      </c>
      <c r="D2735" s="115">
        <v>3</v>
      </c>
      <c r="E2735" s="115">
        <v>2015</v>
      </c>
      <c r="F2735" s="115">
        <v>1</v>
      </c>
      <c r="G2735" s="115">
        <v>0</v>
      </c>
      <c r="H2735" s="115">
        <v>0</v>
      </c>
      <c r="I2735" s="116">
        <v>99563</v>
      </c>
      <c r="J2735" s="117"/>
      <c r="K2735" s="1"/>
      <c r="L2735" s="1"/>
      <c r="M2735" s="1"/>
      <c r="N2735" s="1"/>
      <c r="O2735" s="1"/>
      <c r="P2735" s="1"/>
      <c r="Q2735" s="1"/>
      <c r="R2735" s="1"/>
      <c r="S2735" s="1"/>
    </row>
    <row r="2736" spans="1:19" x14ac:dyDescent="0.2">
      <c r="A2736" s="1"/>
      <c r="B2736" s="115">
        <v>5</v>
      </c>
      <c r="C2736" s="33" t="s">
        <v>449</v>
      </c>
      <c r="D2736" s="115">
        <v>3</v>
      </c>
      <c r="E2736" s="115">
        <v>2015</v>
      </c>
      <c r="F2736" s="115">
        <v>1</v>
      </c>
      <c r="G2736" s="115">
        <v>0</v>
      </c>
      <c r="H2736" s="115">
        <v>0</v>
      </c>
      <c r="I2736" s="116">
        <v>59673</v>
      </c>
      <c r="J2736" s="117"/>
      <c r="K2736" s="1"/>
      <c r="L2736" s="1"/>
      <c r="M2736" s="1"/>
      <c r="N2736" s="1"/>
      <c r="O2736" s="1"/>
      <c r="P2736" s="1"/>
      <c r="Q2736" s="1"/>
      <c r="R2736" s="1"/>
      <c r="S2736" s="1"/>
    </row>
    <row r="2737" spans="1:19" x14ac:dyDescent="0.2">
      <c r="A2737" s="1"/>
      <c r="B2737" s="115">
        <v>1</v>
      </c>
      <c r="C2737" s="33" t="s">
        <v>449</v>
      </c>
      <c r="D2737" s="115">
        <v>3</v>
      </c>
      <c r="E2737" s="115">
        <v>2015</v>
      </c>
      <c r="F2737" s="115">
        <v>1</v>
      </c>
      <c r="G2737" s="115">
        <v>0</v>
      </c>
      <c r="H2737" s="115">
        <v>0</v>
      </c>
      <c r="I2737" s="116">
        <v>1593601</v>
      </c>
      <c r="J2737" s="117"/>
      <c r="K2737" s="1"/>
      <c r="L2737" s="1"/>
      <c r="M2737" s="1"/>
      <c r="N2737" s="1"/>
      <c r="O2737" s="1"/>
      <c r="P2737" s="1"/>
      <c r="Q2737" s="1"/>
      <c r="R2737" s="1"/>
      <c r="S2737" s="1"/>
    </row>
    <row r="2738" spans="1:19" x14ac:dyDescent="0.2">
      <c r="A2738" s="1"/>
      <c r="B2738" s="115">
        <v>3</v>
      </c>
      <c r="C2738" s="33" t="s">
        <v>457</v>
      </c>
      <c r="D2738" s="115">
        <v>3</v>
      </c>
      <c r="E2738" s="115">
        <v>2015</v>
      </c>
      <c r="F2738" s="115">
        <v>1</v>
      </c>
      <c r="G2738" s="115">
        <v>0</v>
      </c>
      <c r="H2738" s="115">
        <v>0</v>
      </c>
      <c r="I2738" s="116">
        <v>477589</v>
      </c>
      <c r="J2738" s="117"/>
      <c r="K2738" s="1"/>
      <c r="L2738" s="1"/>
      <c r="M2738" s="1"/>
      <c r="N2738" s="1"/>
      <c r="O2738" s="1"/>
      <c r="P2738" s="1"/>
      <c r="Q2738" s="1"/>
      <c r="R2738" s="1"/>
      <c r="S2738" s="1"/>
    </row>
    <row r="2739" spans="1:19" x14ac:dyDescent="0.2">
      <c r="A2739" s="1"/>
      <c r="B2739" s="115">
        <v>5</v>
      </c>
      <c r="C2739" s="33" t="s">
        <v>457</v>
      </c>
      <c r="D2739" s="115">
        <v>3</v>
      </c>
      <c r="E2739" s="115">
        <v>2015</v>
      </c>
      <c r="F2739" s="115">
        <v>1</v>
      </c>
      <c r="G2739" s="115">
        <v>0</v>
      </c>
      <c r="H2739" s="115">
        <v>0</v>
      </c>
      <c r="I2739" s="116">
        <v>65189</v>
      </c>
      <c r="J2739" s="117"/>
      <c r="K2739" s="1"/>
      <c r="L2739" s="1"/>
      <c r="M2739" s="1"/>
      <c r="N2739" s="1"/>
      <c r="O2739" s="1"/>
      <c r="P2739" s="1"/>
      <c r="Q2739" s="1"/>
      <c r="R2739" s="1"/>
      <c r="S2739" s="1"/>
    </row>
    <row r="2740" spans="1:19" x14ac:dyDescent="0.2">
      <c r="A2740" s="1"/>
      <c r="B2740" s="115">
        <v>2</v>
      </c>
      <c r="C2740" s="33" t="s">
        <v>449</v>
      </c>
      <c r="D2740" s="115">
        <v>3</v>
      </c>
      <c r="E2740" s="115">
        <v>2015</v>
      </c>
      <c r="F2740" s="115">
        <v>1</v>
      </c>
      <c r="G2740" s="115">
        <v>0</v>
      </c>
      <c r="H2740" s="115">
        <v>0</v>
      </c>
      <c r="I2740" s="116">
        <v>522196</v>
      </c>
      <c r="J2740" s="117"/>
      <c r="K2740" s="1"/>
      <c r="L2740" s="1"/>
      <c r="M2740" s="1"/>
      <c r="N2740" s="1"/>
      <c r="O2740" s="1"/>
      <c r="P2740" s="1"/>
      <c r="Q2740" s="1"/>
      <c r="R2740" s="1"/>
      <c r="S2740" s="1"/>
    </row>
    <row r="2741" spans="1:19" x14ac:dyDescent="0.2">
      <c r="A2741" s="1"/>
      <c r="B2741" s="115">
        <v>3</v>
      </c>
      <c r="C2741" s="33" t="s">
        <v>457</v>
      </c>
      <c r="D2741" s="115">
        <v>3</v>
      </c>
      <c r="E2741" s="115">
        <v>2015</v>
      </c>
      <c r="F2741" s="115">
        <v>1</v>
      </c>
      <c r="G2741" s="115">
        <v>0</v>
      </c>
      <c r="H2741" s="115">
        <v>0</v>
      </c>
      <c r="I2741" s="116">
        <v>34012</v>
      </c>
      <c r="J2741" s="117"/>
      <c r="K2741" s="1"/>
      <c r="L2741" s="1"/>
      <c r="M2741" s="1"/>
      <c r="N2741" s="1"/>
      <c r="O2741" s="1"/>
      <c r="P2741" s="1"/>
      <c r="Q2741" s="1"/>
      <c r="R2741" s="1"/>
      <c r="S2741" s="1"/>
    </row>
    <row r="2742" spans="1:19" x14ac:dyDescent="0.2">
      <c r="A2742" s="1"/>
      <c r="B2742" s="115">
        <v>1</v>
      </c>
      <c r="C2742" s="33" t="s">
        <v>457</v>
      </c>
      <c r="D2742" s="115">
        <v>4</v>
      </c>
      <c r="E2742" s="115">
        <v>2015</v>
      </c>
      <c r="F2742" s="115">
        <v>1</v>
      </c>
      <c r="G2742" s="115">
        <v>0</v>
      </c>
      <c r="H2742" s="115">
        <v>0</v>
      </c>
      <c r="I2742" s="116">
        <v>7889</v>
      </c>
      <c r="J2742" s="117"/>
      <c r="K2742" s="1"/>
      <c r="L2742" s="1"/>
      <c r="M2742" s="1"/>
      <c r="N2742" s="1"/>
      <c r="O2742" s="1"/>
      <c r="P2742" s="1"/>
      <c r="Q2742" s="1"/>
      <c r="R2742" s="1"/>
      <c r="S2742" s="1"/>
    </row>
    <row r="2743" spans="1:19" x14ac:dyDescent="0.2">
      <c r="A2743" s="1"/>
      <c r="B2743" s="115">
        <v>1</v>
      </c>
      <c r="C2743" s="33" t="s">
        <v>457</v>
      </c>
      <c r="D2743" s="115">
        <v>4</v>
      </c>
      <c r="E2743" s="115">
        <v>2015</v>
      </c>
      <c r="F2743" s="115">
        <v>1</v>
      </c>
      <c r="G2743" s="115">
        <v>0</v>
      </c>
      <c r="H2743" s="115">
        <v>0</v>
      </c>
      <c r="I2743" s="116">
        <v>14883</v>
      </c>
      <c r="J2743" s="117"/>
      <c r="K2743" s="1"/>
      <c r="L2743" s="1"/>
      <c r="M2743" s="1"/>
      <c r="N2743" s="1"/>
      <c r="O2743" s="1"/>
      <c r="P2743" s="1"/>
      <c r="Q2743" s="1"/>
      <c r="R2743" s="1"/>
      <c r="S2743" s="1"/>
    </row>
    <row r="2744" spans="1:19" x14ac:dyDescent="0.2">
      <c r="A2744" s="1"/>
      <c r="B2744" s="115">
        <v>3</v>
      </c>
      <c r="C2744" s="33" t="s">
        <v>457</v>
      </c>
      <c r="D2744" s="115">
        <v>4</v>
      </c>
      <c r="E2744" s="115">
        <v>2015</v>
      </c>
      <c r="F2744" s="115">
        <v>1</v>
      </c>
      <c r="G2744" s="115">
        <v>0</v>
      </c>
      <c r="H2744" s="115">
        <v>0</v>
      </c>
      <c r="I2744" s="116">
        <v>79228</v>
      </c>
      <c r="J2744" s="117"/>
      <c r="K2744" s="1"/>
      <c r="L2744" s="1"/>
      <c r="M2744" s="1"/>
      <c r="N2744" s="1"/>
      <c r="O2744" s="1"/>
      <c r="P2744" s="1"/>
      <c r="Q2744" s="1"/>
      <c r="R2744" s="1"/>
      <c r="S2744" s="1"/>
    </row>
    <row r="2745" spans="1:19" x14ac:dyDescent="0.2">
      <c r="A2745" s="1"/>
      <c r="B2745" s="115">
        <v>3</v>
      </c>
      <c r="C2745" s="33" t="s">
        <v>457</v>
      </c>
      <c r="D2745" s="115">
        <v>4</v>
      </c>
      <c r="E2745" s="115">
        <v>2015</v>
      </c>
      <c r="F2745" s="115">
        <v>1</v>
      </c>
      <c r="G2745" s="115">
        <v>0</v>
      </c>
      <c r="H2745" s="115">
        <v>0</v>
      </c>
      <c r="I2745" s="116">
        <v>16276</v>
      </c>
      <c r="J2745" s="117"/>
      <c r="K2745" s="1"/>
      <c r="L2745" s="1"/>
      <c r="M2745" s="1"/>
      <c r="N2745" s="1"/>
      <c r="O2745" s="1"/>
      <c r="P2745" s="1"/>
      <c r="Q2745" s="1"/>
      <c r="R2745" s="1"/>
      <c r="S2745" s="1"/>
    </row>
    <row r="2746" spans="1:19" x14ac:dyDescent="0.2">
      <c r="A2746" s="1"/>
      <c r="B2746" s="115">
        <v>1</v>
      </c>
      <c r="C2746" s="33" t="s">
        <v>457</v>
      </c>
      <c r="D2746" s="115">
        <v>4</v>
      </c>
      <c r="E2746" s="115">
        <v>2015</v>
      </c>
      <c r="F2746" s="115">
        <v>1</v>
      </c>
      <c r="G2746" s="115">
        <v>0</v>
      </c>
      <c r="H2746" s="115">
        <v>0</v>
      </c>
      <c r="I2746" s="116">
        <v>15931</v>
      </c>
      <c r="J2746" s="117"/>
      <c r="K2746" s="1"/>
      <c r="L2746" s="1"/>
      <c r="M2746" s="1"/>
      <c r="N2746" s="1"/>
      <c r="O2746" s="1"/>
      <c r="P2746" s="1"/>
      <c r="Q2746" s="1"/>
      <c r="R2746" s="1"/>
      <c r="S2746" s="1"/>
    </row>
    <row r="2747" spans="1:19" x14ac:dyDescent="0.2">
      <c r="A2747" s="1"/>
      <c r="B2747" s="115">
        <v>3</v>
      </c>
      <c r="C2747" s="33" t="s">
        <v>457</v>
      </c>
      <c r="D2747" s="115">
        <v>4</v>
      </c>
      <c r="E2747" s="115">
        <v>2015</v>
      </c>
      <c r="F2747" s="115">
        <v>1</v>
      </c>
      <c r="G2747" s="115">
        <v>0</v>
      </c>
      <c r="H2747" s="115">
        <v>0</v>
      </c>
      <c r="I2747" s="116">
        <v>14900880</v>
      </c>
      <c r="J2747" s="117"/>
      <c r="K2747" s="1"/>
      <c r="L2747" s="1"/>
      <c r="M2747" s="1"/>
      <c r="N2747" s="1"/>
      <c r="O2747" s="1"/>
      <c r="P2747" s="1"/>
      <c r="Q2747" s="1"/>
      <c r="R2747" s="1"/>
      <c r="S2747" s="1"/>
    </row>
    <row r="2748" spans="1:19" x14ac:dyDescent="0.2">
      <c r="A2748" s="1"/>
      <c r="B2748" s="115">
        <v>3</v>
      </c>
      <c r="C2748" s="33" t="s">
        <v>457</v>
      </c>
      <c r="D2748" s="115">
        <v>4</v>
      </c>
      <c r="E2748" s="115">
        <v>2015</v>
      </c>
      <c r="F2748" s="115">
        <v>1</v>
      </c>
      <c r="G2748" s="115">
        <v>0</v>
      </c>
      <c r="H2748" s="115">
        <v>0</v>
      </c>
      <c r="I2748" s="116">
        <v>16803120</v>
      </c>
      <c r="J2748" s="117"/>
      <c r="K2748" s="1"/>
      <c r="L2748" s="1"/>
      <c r="M2748" s="1"/>
      <c r="N2748" s="1"/>
      <c r="O2748" s="1"/>
      <c r="P2748" s="1"/>
      <c r="Q2748" s="1"/>
      <c r="R2748" s="1"/>
      <c r="S2748" s="1"/>
    </row>
    <row r="2749" spans="1:19" x14ac:dyDescent="0.2">
      <c r="A2749" s="1"/>
      <c r="B2749" s="115">
        <v>3</v>
      </c>
      <c r="C2749" s="33" t="s">
        <v>457</v>
      </c>
      <c r="D2749" s="115">
        <v>4</v>
      </c>
      <c r="E2749" s="115">
        <v>2015</v>
      </c>
      <c r="F2749" s="115">
        <v>1</v>
      </c>
      <c r="G2749" s="115">
        <v>0</v>
      </c>
      <c r="H2749" s="115">
        <v>0</v>
      </c>
      <c r="I2749" s="116">
        <v>28803084</v>
      </c>
      <c r="J2749" s="117"/>
      <c r="K2749" s="1"/>
      <c r="L2749" s="1"/>
      <c r="M2749" s="1"/>
      <c r="N2749" s="1"/>
      <c r="O2749" s="1"/>
      <c r="P2749" s="1"/>
      <c r="Q2749" s="1"/>
      <c r="R2749" s="1"/>
      <c r="S2749" s="1"/>
    </row>
    <row r="2750" spans="1:19" x14ac:dyDescent="0.2">
      <c r="A2750" s="1"/>
      <c r="B2750" s="115">
        <v>3</v>
      </c>
      <c r="C2750" s="33" t="s">
        <v>457</v>
      </c>
      <c r="D2750" s="115">
        <v>4</v>
      </c>
      <c r="E2750" s="115">
        <v>2015</v>
      </c>
      <c r="F2750" s="115">
        <v>1</v>
      </c>
      <c r="G2750" s="115">
        <v>0</v>
      </c>
      <c r="H2750" s="115">
        <v>0</v>
      </c>
      <c r="I2750" s="116">
        <v>72903348</v>
      </c>
      <c r="J2750" s="117"/>
      <c r="K2750" s="1"/>
      <c r="L2750" s="1"/>
      <c r="M2750" s="1"/>
      <c r="N2750" s="1"/>
      <c r="O2750" s="1"/>
      <c r="P2750" s="1"/>
      <c r="Q2750" s="1"/>
      <c r="R2750" s="1"/>
      <c r="S2750" s="1"/>
    </row>
    <row r="2751" spans="1:19" x14ac:dyDescent="0.2">
      <c r="A2751" s="1"/>
      <c r="B2751" s="115">
        <v>3</v>
      </c>
      <c r="C2751" s="33" t="s">
        <v>457</v>
      </c>
      <c r="D2751" s="115">
        <v>4</v>
      </c>
      <c r="E2751" s="115">
        <v>2015</v>
      </c>
      <c r="F2751" s="115">
        <v>1</v>
      </c>
      <c r="G2751" s="115">
        <v>0</v>
      </c>
      <c r="H2751" s="115">
        <v>0</v>
      </c>
      <c r="I2751" s="116">
        <v>16324389</v>
      </c>
      <c r="J2751" s="117"/>
      <c r="K2751" s="1"/>
      <c r="L2751" s="1"/>
      <c r="M2751" s="1"/>
      <c r="N2751" s="1"/>
      <c r="O2751" s="1"/>
      <c r="P2751" s="1"/>
      <c r="Q2751" s="1"/>
      <c r="R2751" s="1"/>
      <c r="S2751" s="1"/>
    </row>
    <row r="2752" spans="1:19" x14ac:dyDescent="0.2">
      <c r="A2752" s="1"/>
      <c r="B2752" s="115">
        <v>3</v>
      </c>
      <c r="C2752" s="33" t="s">
        <v>457</v>
      </c>
      <c r="D2752" s="115">
        <v>4</v>
      </c>
      <c r="E2752" s="115">
        <v>2015</v>
      </c>
      <c r="F2752" s="115">
        <v>1</v>
      </c>
      <c r="G2752" s="115">
        <v>0</v>
      </c>
      <c r="H2752" s="115">
        <v>0</v>
      </c>
      <c r="I2752" s="116">
        <v>8277121</v>
      </c>
      <c r="J2752" s="117"/>
      <c r="K2752" s="1"/>
      <c r="L2752" s="1"/>
      <c r="M2752" s="1"/>
      <c r="N2752" s="1"/>
      <c r="O2752" s="1"/>
      <c r="P2752" s="1"/>
      <c r="Q2752" s="1"/>
      <c r="R2752" s="1"/>
      <c r="S2752" s="1"/>
    </row>
    <row r="2753" spans="1:19" x14ac:dyDescent="0.2">
      <c r="A2753" s="1"/>
      <c r="B2753" s="115">
        <v>3</v>
      </c>
      <c r="C2753" s="33" t="s">
        <v>457</v>
      </c>
      <c r="D2753" s="115">
        <v>4</v>
      </c>
      <c r="E2753" s="115">
        <v>2015</v>
      </c>
      <c r="F2753" s="115">
        <v>1</v>
      </c>
      <c r="G2753" s="115">
        <v>0</v>
      </c>
      <c r="H2753" s="115">
        <v>0</v>
      </c>
      <c r="I2753" s="116">
        <v>28917218</v>
      </c>
      <c r="J2753" s="117"/>
      <c r="K2753" s="1"/>
      <c r="L2753" s="1"/>
      <c r="M2753" s="1"/>
      <c r="N2753" s="1"/>
      <c r="O2753" s="1"/>
      <c r="P2753" s="1"/>
      <c r="Q2753" s="1"/>
      <c r="R2753" s="1"/>
      <c r="S2753" s="1"/>
    </row>
    <row r="2754" spans="1:19" x14ac:dyDescent="0.2">
      <c r="A2754" s="1"/>
      <c r="B2754" s="115">
        <v>3</v>
      </c>
      <c r="C2754" s="33" t="s">
        <v>457</v>
      </c>
      <c r="D2754" s="115">
        <v>4</v>
      </c>
      <c r="E2754" s="115">
        <v>2015</v>
      </c>
      <c r="F2754" s="115">
        <v>1</v>
      </c>
      <c r="G2754" s="115">
        <v>0</v>
      </c>
      <c r="H2754" s="115">
        <v>0</v>
      </c>
      <c r="I2754" s="116">
        <v>4176209</v>
      </c>
      <c r="J2754" s="117"/>
      <c r="K2754" s="1"/>
      <c r="L2754" s="1"/>
      <c r="M2754" s="1"/>
      <c r="N2754" s="1"/>
      <c r="O2754" s="1"/>
      <c r="P2754" s="1"/>
      <c r="Q2754" s="1"/>
      <c r="R2754" s="1"/>
      <c r="S2754" s="1"/>
    </row>
    <row r="2755" spans="1:19" x14ac:dyDescent="0.2">
      <c r="A2755" s="1"/>
      <c r="B2755" s="115">
        <v>3</v>
      </c>
      <c r="C2755" s="33" t="s">
        <v>457</v>
      </c>
      <c r="D2755" s="115">
        <v>4</v>
      </c>
      <c r="E2755" s="115">
        <v>2015</v>
      </c>
      <c r="F2755" s="115">
        <v>1</v>
      </c>
      <c r="G2755" s="115">
        <v>0</v>
      </c>
      <c r="H2755" s="115">
        <v>0</v>
      </c>
      <c r="I2755" s="116">
        <v>17265998</v>
      </c>
      <c r="J2755" s="117"/>
      <c r="K2755" s="1"/>
      <c r="L2755" s="1"/>
      <c r="M2755" s="1"/>
      <c r="N2755" s="1"/>
      <c r="O2755" s="1"/>
      <c r="P2755" s="1"/>
      <c r="Q2755" s="1"/>
      <c r="R2755" s="1"/>
      <c r="S2755" s="1"/>
    </row>
    <row r="2756" spans="1:19" x14ac:dyDescent="0.2">
      <c r="A2756" s="1"/>
      <c r="B2756" s="115">
        <v>3</v>
      </c>
      <c r="C2756" s="33" t="s">
        <v>457</v>
      </c>
      <c r="D2756" s="115">
        <v>4</v>
      </c>
      <c r="E2756" s="115">
        <v>2015</v>
      </c>
      <c r="F2756" s="115">
        <v>1</v>
      </c>
      <c r="G2756" s="115">
        <v>0</v>
      </c>
      <c r="H2756" s="115">
        <v>0</v>
      </c>
      <c r="I2756" s="116">
        <v>7513848</v>
      </c>
      <c r="J2756" s="117"/>
      <c r="K2756" s="1"/>
      <c r="L2756" s="1"/>
      <c r="M2756" s="1"/>
      <c r="N2756" s="1"/>
      <c r="O2756" s="1"/>
      <c r="P2756" s="1"/>
      <c r="Q2756" s="1"/>
      <c r="R2756" s="1"/>
      <c r="S2756" s="1"/>
    </row>
    <row r="2757" spans="1:19" x14ac:dyDescent="0.2">
      <c r="A2757" s="1"/>
      <c r="B2757" s="115">
        <v>4</v>
      </c>
      <c r="C2757" s="33" t="s">
        <v>457</v>
      </c>
      <c r="D2757" s="115">
        <v>4</v>
      </c>
      <c r="E2757" s="115">
        <v>2015</v>
      </c>
      <c r="F2757" s="115">
        <v>2</v>
      </c>
      <c r="G2757" s="115">
        <v>0</v>
      </c>
      <c r="H2757" s="115">
        <v>0</v>
      </c>
      <c r="I2757" s="116">
        <v>1722795</v>
      </c>
      <c r="J2757" s="117"/>
      <c r="K2757" s="1"/>
      <c r="L2757" s="1"/>
      <c r="M2757" s="1"/>
      <c r="N2757" s="1"/>
      <c r="O2757" s="1"/>
      <c r="P2757" s="1"/>
      <c r="Q2757" s="1"/>
      <c r="R2757" s="1"/>
      <c r="S2757" s="1"/>
    </row>
    <row r="2758" spans="1:19" x14ac:dyDescent="0.2">
      <c r="A2758" s="1"/>
      <c r="B2758" s="115">
        <v>4</v>
      </c>
      <c r="C2758" s="33" t="s">
        <v>457</v>
      </c>
      <c r="D2758" s="115">
        <v>4</v>
      </c>
      <c r="E2758" s="115">
        <v>2015</v>
      </c>
      <c r="F2758" s="115">
        <v>2</v>
      </c>
      <c r="G2758" s="115">
        <v>0</v>
      </c>
      <c r="H2758" s="115">
        <v>0</v>
      </c>
      <c r="I2758" s="116">
        <v>305816784</v>
      </c>
      <c r="J2758" s="117"/>
      <c r="K2758" s="1"/>
      <c r="L2758" s="1"/>
      <c r="M2758" s="1"/>
      <c r="N2758" s="1"/>
      <c r="O2758" s="1"/>
      <c r="P2758" s="1"/>
      <c r="Q2758" s="1"/>
      <c r="R2758" s="1"/>
      <c r="S2758" s="1"/>
    </row>
    <row r="2759" spans="1:19" x14ac:dyDescent="0.2">
      <c r="A2759" s="1"/>
      <c r="B2759" s="115">
        <v>3</v>
      </c>
      <c r="C2759" s="33" t="s">
        <v>457</v>
      </c>
      <c r="D2759" s="115">
        <v>4</v>
      </c>
      <c r="E2759" s="115">
        <v>2015</v>
      </c>
      <c r="F2759" s="115">
        <v>1</v>
      </c>
      <c r="G2759" s="115">
        <v>0</v>
      </c>
      <c r="H2759" s="115">
        <v>0</v>
      </c>
      <c r="I2759" s="116">
        <v>12506593</v>
      </c>
      <c r="J2759" s="117"/>
      <c r="K2759" s="1"/>
      <c r="L2759" s="1"/>
      <c r="M2759" s="1"/>
      <c r="N2759" s="1"/>
      <c r="O2759" s="1"/>
      <c r="P2759" s="1"/>
      <c r="Q2759" s="1"/>
      <c r="R2759" s="1"/>
      <c r="S2759" s="1"/>
    </row>
    <row r="2760" spans="1:19" x14ac:dyDescent="0.2">
      <c r="A2760" s="1"/>
      <c r="B2760" s="115">
        <v>3</v>
      </c>
      <c r="C2760" s="33" t="s">
        <v>457</v>
      </c>
      <c r="D2760" s="115">
        <v>4</v>
      </c>
      <c r="E2760" s="115">
        <v>2015</v>
      </c>
      <c r="F2760" s="115">
        <v>1</v>
      </c>
      <c r="G2760" s="115">
        <v>0</v>
      </c>
      <c r="H2760" s="115">
        <v>0</v>
      </c>
      <c r="I2760" s="116">
        <v>14450683</v>
      </c>
      <c r="J2760" s="117"/>
      <c r="K2760" s="1"/>
      <c r="L2760" s="1"/>
      <c r="M2760" s="1"/>
      <c r="N2760" s="1"/>
      <c r="O2760" s="1"/>
      <c r="P2760" s="1"/>
      <c r="Q2760" s="1"/>
      <c r="R2760" s="1"/>
      <c r="S2760" s="1"/>
    </row>
    <row r="2761" spans="1:19" x14ac:dyDescent="0.2">
      <c r="A2761" s="1"/>
      <c r="B2761" s="115">
        <v>3</v>
      </c>
      <c r="C2761" s="33" t="s">
        <v>457</v>
      </c>
      <c r="D2761" s="115">
        <v>4</v>
      </c>
      <c r="E2761" s="115">
        <v>2015</v>
      </c>
      <c r="F2761" s="115">
        <v>1</v>
      </c>
      <c r="G2761" s="115">
        <v>0</v>
      </c>
      <c r="H2761" s="115">
        <v>0</v>
      </c>
      <c r="I2761" s="116">
        <v>260059</v>
      </c>
      <c r="J2761" s="117"/>
      <c r="K2761" s="1"/>
      <c r="L2761" s="1"/>
      <c r="M2761" s="1"/>
      <c r="N2761" s="1"/>
      <c r="O2761" s="1"/>
      <c r="P2761" s="1"/>
      <c r="Q2761" s="1"/>
      <c r="R2761" s="1"/>
      <c r="S2761" s="1"/>
    </row>
    <row r="2762" spans="1:19" x14ac:dyDescent="0.2">
      <c r="A2762" s="1"/>
      <c r="B2762" s="115">
        <v>4</v>
      </c>
      <c r="C2762" s="33" t="s">
        <v>457</v>
      </c>
      <c r="D2762" s="115">
        <v>4</v>
      </c>
      <c r="E2762" s="115">
        <v>2015</v>
      </c>
      <c r="F2762" s="115">
        <v>1</v>
      </c>
      <c r="G2762" s="115">
        <v>0</v>
      </c>
      <c r="H2762" s="115">
        <v>0</v>
      </c>
      <c r="I2762" s="116">
        <v>7771443</v>
      </c>
      <c r="J2762" s="117"/>
      <c r="K2762" s="1"/>
      <c r="L2762" s="1"/>
      <c r="M2762" s="1"/>
      <c r="N2762" s="1"/>
      <c r="O2762" s="1"/>
      <c r="P2762" s="1"/>
      <c r="Q2762" s="1"/>
      <c r="R2762" s="1"/>
      <c r="S2762" s="1"/>
    </row>
    <row r="2763" spans="1:19" x14ac:dyDescent="0.2">
      <c r="A2763" s="1"/>
      <c r="B2763" s="115">
        <v>3</v>
      </c>
      <c r="C2763" s="33" t="s">
        <v>457</v>
      </c>
      <c r="D2763" s="115">
        <v>4</v>
      </c>
      <c r="E2763" s="115">
        <v>2015</v>
      </c>
      <c r="F2763" s="115">
        <v>1</v>
      </c>
      <c r="G2763" s="115">
        <v>0</v>
      </c>
      <c r="H2763" s="115">
        <v>0</v>
      </c>
      <c r="I2763" s="116">
        <v>4921570</v>
      </c>
      <c r="J2763" s="117"/>
      <c r="K2763" s="1"/>
      <c r="L2763" s="1"/>
      <c r="M2763" s="1"/>
      <c r="N2763" s="1"/>
      <c r="O2763" s="1"/>
      <c r="P2763" s="1"/>
      <c r="Q2763" s="1"/>
      <c r="R2763" s="1"/>
      <c r="S2763" s="1"/>
    </row>
    <row r="2764" spans="1:19" x14ac:dyDescent="0.2">
      <c r="A2764" s="1"/>
      <c r="B2764" s="115">
        <v>3</v>
      </c>
      <c r="C2764" s="33" t="s">
        <v>457</v>
      </c>
      <c r="D2764" s="115">
        <v>4</v>
      </c>
      <c r="E2764" s="115">
        <v>2015</v>
      </c>
      <c r="F2764" s="115">
        <v>1</v>
      </c>
      <c r="G2764" s="115">
        <v>0</v>
      </c>
      <c r="H2764" s="115">
        <v>0</v>
      </c>
      <c r="I2764" s="116">
        <v>80528</v>
      </c>
      <c r="J2764" s="117"/>
      <c r="K2764" s="1"/>
      <c r="L2764" s="1"/>
      <c r="M2764" s="1"/>
      <c r="N2764" s="1"/>
      <c r="O2764" s="1"/>
      <c r="P2764" s="1"/>
      <c r="Q2764" s="1"/>
      <c r="R2764" s="1"/>
      <c r="S2764" s="1"/>
    </row>
    <row r="2765" spans="1:19" x14ac:dyDescent="0.2">
      <c r="A2765" s="1"/>
      <c r="B2765" s="115">
        <v>3</v>
      </c>
      <c r="C2765" s="33" t="s">
        <v>457</v>
      </c>
      <c r="D2765" s="115">
        <v>4</v>
      </c>
      <c r="E2765" s="115">
        <v>2015</v>
      </c>
      <c r="F2765" s="115">
        <v>1</v>
      </c>
      <c r="G2765" s="115">
        <v>13</v>
      </c>
      <c r="H2765" s="115">
        <v>13</v>
      </c>
      <c r="I2765" s="116">
        <v>344590</v>
      </c>
      <c r="J2765" s="117"/>
      <c r="K2765" s="1"/>
      <c r="L2765" s="1"/>
      <c r="M2765" s="1"/>
      <c r="N2765" s="1"/>
      <c r="O2765" s="1"/>
      <c r="P2765" s="1"/>
      <c r="Q2765" s="1"/>
      <c r="R2765" s="1"/>
      <c r="S2765" s="1"/>
    </row>
    <row r="2766" spans="1:19" x14ac:dyDescent="0.2">
      <c r="A2766" s="1"/>
      <c r="B2766" s="115">
        <v>3</v>
      </c>
      <c r="C2766" s="33" t="s">
        <v>457</v>
      </c>
      <c r="D2766" s="115">
        <v>4</v>
      </c>
      <c r="E2766" s="115">
        <v>2015</v>
      </c>
      <c r="F2766" s="115">
        <v>1</v>
      </c>
      <c r="G2766" s="115">
        <v>12</v>
      </c>
      <c r="H2766" s="115">
        <v>12</v>
      </c>
      <c r="I2766" s="116">
        <v>332765</v>
      </c>
      <c r="J2766" s="117"/>
      <c r="K2766" s="1"/>
      <c r="L2766" s="1"/>
      <c r="M2766" s="1"/>
      <c r="N2766" s="1"/>
      <c r="O2766" s="1"/>
      <c r="P2766" s="1"/>
      <c r="Q2766" s="1"/>
      <c r="R2766" s="1"/>
      <c r="S2766" s="1"/>
    </row>
    <row r="2767" spans="1:19" x14ac:dyDescent="0.2">
      <c r="A2767" s="1"/>
      <c r="B2767" s="115">
        <v>3</v>
      </c>
      <c r="C2767" s="33" t="s">
        <v>457</v>
      </c>
      <c r="D2767" s="115">
        <v>4</v>
      </c>
      <c r="E2767" s="115">
        <v>2015</v>
      </c>
      <c r="F2767" s="115">
        <v>1</v>
      </c>
      <c r="G2767" s="115">
        <v>12</v>
      </c>
      <c r="H2767" s="115">
        <v>12</v>
      </c>
      <c r="I2767" s="116">
        <v>1689664</v>
      </c>
      <c r="J2767" s="117"/>
      <c r="K2767" s="1"/>
      <c r="L2767" s="1"/>
      <c r="M2767" s="1"/>
      <c r="N2767" s="1"/>
      <c r="O2767" s="1"/>
      <c r="P2767" s="1"/>
      <c r="Q2767" s="1"/>
      <c r="R2767" s="1"/>
      <c r="S2767" s="1"/>
    </row>
    <row r="2768" spans="1:19" x14ac:dyDescent="0.2">
      <c r="A2768" s="1"/>
      <c r="B2768" s="115">
        <v>3</v>
      </c>
      <c r="C2768" s="33" t="s">
        <v>457</v>
      </c>
      <c r="D2768" s="115">
        <v>4</v>
      </c>
      <c r="E2768" s="115">
        <v>2015</v>
      </c>
      <c r="F2768" s="115">
        <v>1</v>
      </c>
      <c r="G2768" s="115">
        <v>21</v>
      </c>
      <c r="H2768" s="115">
        <v>216</v>
      </c>
      <c r="I2768" s="116">
        <v>142858224</v>
      </c>
      <c r="J2768" s="117"/>
      <c r="K2768" s="1"/>
      <c r="L2768" s="1"/>
      <c r="M2768" s="1"/>
      <c r="N2768" s="1"/>
      <c r="O2768" s="1"/>
      <c r="P2768" s="1"/>
      <c r="Q2768" s="1"/>
      <c r="R2768" s="1"/>
      <c r="S2768" s="1"/>
    </row>
    <row r="2769" spans="1:19" x14ac:dyDescent="0.2">
      <c r="A2769" s="1"/>
      <c r="B2769" s="115">
        <v>3</v>
      </c>
      <c r="C2769" s="33" t="s">
        <v>457</v>
      </c>
      <c r="D2769" s="115">
        <v>4</v>
      </c>
      <c r="E2769" s="115">
        <v>2015</v>
      </c>
      <c r="F2769" s="115">
        <v>1</v>
      </c>
      <c r="G2769" s="115">
        <v>26</v>
      </c>
      <c r="H2769" s="115">
        <v>65</v>
      </c>
      <c r="I2769" s="116">
        <v>1743561</v>
      </c>
      <c r="J2769" s="117"/>
      <c r="K2769" s="1"/>
      <c r="L2769" s="1"/>
      <c r="M2769" s="1"/>
      <c r="N2769" s="1"/>
      <c r="O2769" s="1"/>
      <c r="P2769" s="1"/>
      <c r="Q2769" s="1"/>
      <c r="R2769" s="1"/>
      <c r="S2769" s="1"/>
    </row>
    <row r="2770" spans="1:19" x14ac:dyDescent="0.2">
      <c r="A2770" s="1"/>
      <c r="B2770" s="115">
        <v>3</v>
      </c>
      <c r="C2770" s="33" t="s">
        <v>457</v>
      </c>
      <c r="D2770" s="115">
        <v>4</v>
      </c>
      <c r="E2770" s="115">
        <v>2015</v>
      </c>
      <c r="F2770" s="115">
        <v>1</v>
      </c>
      <c r="G2770" s="115">
        <v>13</v>
      </c>
      <c r="H2770" s="115">
        <v>13</v>
      </c>
      <c r="I2770" s="116">
        <v>13855916</v>
      </c>
      <c r="J2770" s="117"/>
      <c r="K2770" s="1"/>
      <c r="L2770" s="1"/>
      <c r="M2770" s="1"/>
      <c r="N2770" s="1"/>
      <c r="O2770" s="1"/>
      <c r="P2770" s="1"/>
      <c r="Q2770" s="1"/>
      <c r="R2770" s="1"/>
      <c r="S2770" s="1"/>
    </row>
    <row r="2771" spans="1:19" x14ac:dyDescent="0.2">
      <c r="A2771" s="1"/>
      <c r="B2771" s="115">
        <v>4</v>
      </c>
      <c r="C2771" s="33" t="s">
        <v>457</v>
      </c>
      <c r="D2771" s="115">
        <v>4</v>
      </c>
      <c r="E2771" s="115">
        <v>2015</v>
      </c>
      <c r="F2771" s="115">
        <v>1</v>
      </c>
      <c r="G2771" s="115">
        <v>0</v>
      </c>
      <c r="H2771" s="115">
        <v>0</v>
      </c>
      <c r="I2771" s="116">
        <v>222482</v>
      </c>
      <c r="J2771" s="117"/>
      <c r="K2771" s="1"/>
      <c r="L2771" s="1"/>
      <c r="M2771" s="1"/>
      <c r="N2771" s="1"/>
      <c r="O2771" s="1"/>
      <c r="P2771" s="1"/>
      <c r="Q2771" s="1"/>
      <c r="R2771" s="1"/>
      <c r="S2771" s="1"/>
    </row>
    <row r="2772" spans="1:19" x14ac:dyDescent="0.2">
      <c r="A2772" s="1"/>
      <c r="B2772" s="115">
        <v>4</v>
      </c>
      <c r="C2772" s="33" t="s">
        <v>457</v>
      </c>
      <c r="D2772" s="115">
        <v>4</v>
      </c>
      <c r="E2772" s="115">
        <v>2015</v>
      </c>
      <c r="F2772" s="115">
        <v>1</v>
      </c>
      <c r="G2772" s="115">
        <v>0</v>
      </c>
      <c r="H2772" s="115">
        <v>0</v>
      </c>
      <c r="I2772" s="116">
        <v>8239869</v>
      </c>
      <c r="J2772" s="117"/>
      <c r="K2772" s="1"/>
      <c r="L2772" s="1"/>
      <c r="M2772" s="1"/>
      <c r="N2772" s="1"/>
      <c r="O2772" s="1"/>
      <c r="P2772" s="1"/>
      <c r="Q2772" s="1"/>
      <c r="R2772" s="1"/>
      <c r="S2772" s="1"/>
    </row>
    <row r="2773" spans="1:19" x14ac:dyDescent="0.2">
      <c r="A2773" s="1"/>
      <c r="B2773" s="115">
        <v>3</v>
      </c>
      <c r="C2773" s="33" t="s">
        <v>457</v>
      </c>
      <c r="D2773" s="115">
        <v>4</v>
      </c>
      <c r="E2773" s="115">
        <v>2015</v>
      </c>
      <c r="F2773" s="115">
        <v>1</v>
      </c>
      <c r="G2773" s="115">
        <v>12</v>
      </c>
      <c r="H2773" s="115">
        <v>12</v>
      </c>
      <c r="I2773" s="116">
        <v>257087</v>
      </c>
      <c r="J2773" s="117"/>
      <c r="K2773" s="1"/>
      <c r="L2773" s="1"/>
      <c r="M2773" s="1"/>
      <c r="N2773" s="1"/>
      <c r="O2773" s="1"/>
      <c r="P2773" s="1"/>
      <c r="Q2773" s="1"/>
      <c r="R2773" s="1"/>
      <c r="S2773" s="1"/>
    </row>
    <row r="2774" spans="1:19" x14ac:dyDescent="0.2">
      <c r="A2774" s="1"/>
      <c r="B2774" s="115">
        <v>3</v>
      </c>
      <c r="C2774" s="33" t="s">
        <v>457</v>
      </c>
      <c r="D2774" s="115">
        <v>4</v>
      </c>
      <c r="E2774" s="115">
        <v>2015</v>
      </c>
      <c r="F2774" s="115">
        <v>1</v>
      </c>
      <c r="G2774" s="115">
        <v>0</v>
      </c>
      <c r="H2774" s="115">
        <v>0</v>
      </c>
      <c r="I2774" s="116">
        <v>1478516</v>
      </c>
      <c r="J2774" s="117"/>
      <c r="K2774" s="1"/>
      <c r="L2774" s="1"/>
      <c r="M2774" s="1"/>
      <c r="N2774" s="1"/>
      <c r="O2774" s="1"/>
      <c r="P2774" s="1"/>
      <c r="Q2774" s="1"/>
      <c r="R2774" s="1"/>
      <c r="S2774" s="1"/>
    </row>
    <row r="2775" spans="1:19" x14ac:dyDescent="0.2">
      <c r="A2775" s="1"/>
      <c r="B2775" s="115">
        <v>3</v>
      </c>
      <c r="C2775" s="33" t="s">
        <v>457</v>
      </c>
      <c r="D2775" s="115">
        <v>2</v>
      </c>
      <c r="E2775" s="115">
        <v>2015</v>
      </c>
      <c r="F2775" s="115">
        <v>1</v>
      </c>
      <c r="G2775" s="115">
        <v>0</v>
      </c>
      <c r="H2775" s="115">
        <v>0</v>
      </c>
      <c r="I2775" s="116">
        <v>29475</v>
      </c>
      <c r="J2775" s="117"/>
      <c r="K2775" s="1"/>
      <c r="L2775" s="1"/>
      <c r="M2775" s="1"/>
      <c r="N2775" s="1"/>
      <c r="O2775" s="1"/>
      <c r="P2775" s="1"/>
      <c r="Q2775" s="1"/>
      <c r="R2775" s="1"/>
      <c r="S2775" s="1"/>
    </row>
    <row r="2776" spans="1:19" x14ac:dyDescent="0.2">
      <c r="A2776" s="1"/>
      <c r="B2776" s="115">
        <v>3</v>
      </c>
      <c r="C2776" s="33" t="s">
        <v>457</v>
      </c>
      <c r="D2776" s="115">
        <v>2</v>
      </c>
      <c r="E2776" s="115">
        <v>2015</v>
      </c>
      <c r="F2776" s="115">
        <v>1</v>
      </c>
      <c r="G2776" s="115">
        <v>0</v>
      </c>
      <c r="H2776" s="115">
        <v>0</v>
      </c>
      <c r="I2776" s="116">
        <v>51331</v>
      </c>
      <c r="J2776" s="117"/>
      <c r="K2776" s="1"/>
      <c r="L2776" s="1"/>
      <c r="M2776" s="1"/>
      <c r="N2776" s="1"/>
      <c r="O2776" s="1"/>
      <c r="P2776" s="1"/>
      <c r="Q2776" s="1"/>
      <c r="R2776" s="1"/>
      <c r="S2776" s="1"/>
    </row>
    <row r="2777" spans="1:19" x14ac:dyDescent="0.2">
      <c r="A2777" s="1"/>
      <c r="B2777" s="115">
        <v>3</v>
      </c>
      <c r="C2777" s="33" t="s">
        <v>457</v>
      </c>
      <c r="D2777" s="115">
        <v>2</v>
      </c>
      <c r="E2777" s="115">
        <v>2015</v>
      </c>
      <c r="F2777" s="115">
        <v>1</v>
      </c>
      <c r="G2777" s="115">
        <v>0</v>
      </c>
      <c r="H2777" s="115">
        <v>0</v>
      </c>
      <c r="I2777" s="116">
        <v>29865</v>
      </c>
      <c r="J2777" s="117"/>
      <c r="K2777" s="1"/>
      <c r="L2777" s="1"/>
      <c r="M2777" s="1"/>
      <c r="N2777" s="1"/>
      <c r="O2777" s="1"/>
      <c r="P2777" s="1"/>
      <c r="Q2777" s="1"/>
      <c r="R2777" s="1"/>
      <c r="S2777" s="1"/>
    </row>
    <row r="2778" spans="1:19" x14ac:dyDescent="0.2">
      <c r="A2778" s="1"/>
      <c r="B2778" s="115">
        <v>4</v>
      </c>
      <c r="C2778" s="33" t="s">
        <v>449</v>
      </c>
      <c r="D2778" s="115">
        <v>2</v>
      </c>
      <c r="E2778" s="115">
        <v>2015</v>
      </c>
      <c r="F2778" s="115">
        <v>1</v>
      </c>
      <c r="G2778" s="115">
        <v>0</v>
      </c>
      <c r="H2778" s="115">
        <v>0</v>
      </c>
      <c r="I2778" s="116">
        <v>32027</v>
      </c>
      <c r="J2778" s="117"/>
      <c r="K2778" s="1"/>
      <c r="L2778" s="1"/>
      <c r="M2778" s="1"/>
      <c r="N2778" s="1"/>
      <c r="O2778" s="1"/>
      <c r="P2778" s="1"/>
      <c r="Q2778" s="1"/>
      <c r="R2778" s="1"/>
      <c r="S2778" s="1"/>
    </row>
    <row r="2779" spans="1:19" x14ac:dyDescent="0.2">
      <c r="A2779" s="1"/>
      <c r="B2779" s="115">
        <v>3</v>
      </c>
      <c r="C2779" s="33" t="s">
        <v>457</v>
      </c>
      <c r="D2779" s="115">
        <v>2</v>
      </c>
      <c r="E2779" s="115">
        <v>2015</v>
      </c>
      <c r="F2779" s="115">
        <v>1</v>
      </c>
      <c r="G2779" s="115">
        <v>0</v>
      </c>
      <c r="H2779" s="115">
        <v>0</v>
      </c>
      <c r="I2779" s="116">
        <v>16283</v>
      </c>
      <c r="J2779" s="117"/>
      <c r="K2779" s="1"/>
      <c r="L2779" s="1"/>
      <c r="M2779" s="1"/>
      <c r="N2779" s="1"/>
      <c r="O2779" s="1"/>
      <c r="P2779" s="1"/>
      <c r="Q2779" s="1"/>
      <c r="R2779" s="1"/>
      <c r="S2779" s="1"/>
    </row>
    <row r="2780" spans="1:19" x14ac:dyDescent="0.2">
      <c r="A2780" s="1"/>
      <c r="B2780" s="115">
        <v>4</v>
      </c>
      <c r="C2780" s="33" t="s">
        <v>449</v>
      </c>
      <c r="D2780" s="115">
        <v>2</v>
      </c>
      <c r="E2780" s="115">
        <v>2015</v>
      </c>
      <c r="F2780" s="115">
        <v>1</v>
      </c>
      <c r="G2780" s="115">
        <v>0</v>
      </c>
      <c r="H2780" s="115">
        <v>0</v>
      </c>
      <c r="I2780" s="116">
        <v>51336</v>
      </c>
      <c r="J2780" s="117"/>
      <c r="K2780" s="1"/>
      <c r="L2780" s="1"/>
      <c r="M2780" s="1"/>
      <c r="N2780" s="1"/>
      <c r="O2780" s="1"/>
      <c r="P2780" s="1"/>
      <c r="Q2780" s="1"/>
      <c r="R2780" s="1"/>
      <c r="S2780" s="1"/>
    </row>
    <row r="2781" spans="1:19" x14ac:dyDescent="0.2">
      <c r="A2781" s="1"/>
      <c r="B2781" s="115">
        <v>4</v>
      </c>
      <c r="C2781" s="33" t="s">
        <v>449</v>
      </c>
      <c r="D2781" s="115">
        <v>2</v>
      </c>
      <c r="E2781" s="115">
        <v>2015</v>
      </c>
      <c r="F2781" s="115">
        <v>1</v>
      </c>
      <c r="G2781" s="115">
        <v>0</v>
      </c>
      <c r="H2781" s="115">
        <v>0</v>
      </c>
      <c r="I2781" s="116">
        <v>182748</v>
      </c>
      <c r="J2781" s="117"/>
      <c r="K2781" s="1"/>
      <c r="L2781" s="1"/>
      <c r="M2781" s="1"/>
      <c r="N2781" s="1"/>
      <c r="O2781" s="1"/>
      <c r="P2781" s="1"/>
      <c r="Q2781" s="1"/>
      <c r="R2781" s="1"/>
      <c r="S2781" s="1"/>
    </row>
    <row r="2782" spans="1:19" x14ac:dyDescent="0.2">
      <c r="A2782" s="1"/>
      <c r="B2782" s="115">
        <v>3</v>
      </c>
      <c r="C2782" s="33" t="s">
        <v>449</v>
      </c>
      <c r="D2782" s="115">
        <v>2</v>
      </c>
      <c r="E2782" s="115">
        <v>2015</v>
      </c>
      <c r="F2782" s="115">
        <v>1</v>
      </c>
      <c r="G2782" s="115">
        <v>0</v>
      </c>
      <c r="H2782" s="115">
        <v>0</v>
      </c>
      <c r="I2782" s="116">
        <v>69247</v>
      </c>
      <c r="J2782" s="117"/>
      <c r="K2782" s="1"/>
      <c r="L2782" s="1"/>
      <c r="M2782" s="1"/>
      <c r="N2782" s="1"/>
      <c r="O2782" s="1"/>
      <c r="P2782" s="1"/>
      <c r="Q2782" s="1"/>
      <c r="R2782" s="1"/>
      <c r="S2782" s="1"/>
    </row>
    <row r="2783" spans="1:19" x14ac:dyDescent="0.2">
      <c r="A2783" s="1"/>
      <c r="B2783" s="115">
        <v>5</v>
      </c>
      <c r="C2783" s="33" t="s">
        <v>449</v>
      </c>
      <c r="D2783" s="115">
        <v>2</v>
      </c>
      <c r="E2783" s="115">
        <v>2015</v>
      </c>
      <c r="F2783" s="115">
        <v>1</v>
      </c>
      <c r="G2783" s="115">
        <v>0</v>
      </c>
      <c r="H2783" s="115">
        <v>0</v>
      </c>
      <c r="I2783" s="116">
        <v>7904</v>
      </c>
      <c r="J2783" s="117"/>
      <c r="K2783" s="1"/>
      <c r="L2783" s="1"/>
      <c r="M2783" s="1"/>
      <c r="N2783" s="1"/>
      <c r="O2783" s="1"/>
      <c r="P2783" s="1"/>
      <c r="Q2783" s="1"/>
      <c r="R2783" s="1"/>
      <c r="S2783" s="1"/>
    </row>
    <row r="2784" spans="1:19" x14ac:dyDescent="0.2">
      <c r="A2784" s="1"/>
      <c r="B2784" s="115">
        <v>5</v>
      </c>
      <c r="C2784" s="33" t="s">
        <v>449</v>
      </c>
      <c r="D2784" s="115">
        <v>2</v>
      </c>
      <c r="E2784" s="115">
        <v>2015</v>
      </c>
      <c r="F2784" s="115">
        <v>1</v>
      </c>
      <c r="G2784" s="115">
        <v>0</v>
      </c>
      <c r="H2784" s="115">
        <v>0</v>
      </c>
      <c r="I2784" s="116">
        <v>28562</v>
      </c>
      <c r="J2784" s="117"/>
      <c r="K2784" s="1"/>
      <c r="L2784" s="1"/>
      <c r="M2784" s="1"/>
      <c r="N2784" s="1"/>
      <c r="O2784" s="1"/>
      <c r="P2784" s="1"/>
      <c r="Q2784" s="1"/>
      <c r="R2784" s="1"/>
      <c r="S2784" s="1"/>
    </row>
    <row r="2785" spans="1:19" x14ac:dyDescent="0.2">
      <c r="A2785" s="1"/>
      <c r="B2785" s="115">
        <v>3</v>
      </c>
      <c r="C2785" s="33" t="s">
        <v>449</v>
      </c>
      <c r="D2785" s="115">
        <v>2</v>
      </c>
      <c r="E2785" s="115">
        <v>2015</v>
      </c>
      <c r="F2785" s="115">
        <v>1</v>
      </c>
      <c r="G2785" s="115">
        <v>0</v>
      </c>
      <c r="H2785" s="115">
        <v>0</v>
      </c>
      <c r="I2785" s="116">
        <v>47337</v>
      </c>
      <c r="J2785" s="117"/>
      <c r="K2785" s="1"/>
      <c r="L2785" s="1"/>
      <c r="M2785" s="1"/>
      <c r="N2785" s="1"/>
      <c r="O2785" s="1"/>
      <c r="P2785" s="1"/>
      <c r="Q2785" s="1"/>
      <c r="R2785" s="1"/>
      <c r="S2785" s="1"/>
    </row>
    <row r="2786" spans="1:19" x14ac:dyDescent="0.2">
      <c r="A2786" s="1"/>
      <c r="B2786" s="115">
        <v>3</v>
      </c>
      <c r="C2786" s="33" t="s">
        <v>449</v>
      </c>
      <c r="D2786" s="115">
        <v>2</v>
      </c>
      <c r="E2786" s="115">
        <v>2015</v>
      </c>
      <c r="F2786" s="115">
        <v>1</v>
      </c>
      <c r="G2786" s="115">
        <v>0</v>
      </c>
      <c r="H2786" s="115">
        <v>0</v>
      </c>
      <c r="I2786" s="116">
        <v>272695</v>
      </c>
      <c r="J2786" s="117"/>
      <c r="K2786" s="1"/>
      <c r="L2786" s="1"/>
      <c r="M2786" s="1"/>
      <c r="N2786" s="1"/>
      <c r="O2786" s="1"/>
      <c r="P2786" s="1"/>
      <c r="Q2786" s="1"/>
      <c r="R2786" s="1"/>
      <c r="S2786" s="1"/>
    </row>
    <row r="2787" spans="1:19" x14ac:dyDescent="0.2">
      <c r="A2787" s="1"/>
      <c r="B2787" s="115">
        <v>4</v>
      </c>
      <c r="C2787" s="33" t="s">
        <v>449</v>
      </c>
      <c r="D2787" s="115">
        <v>2</v>
      </c>
      <c r="E2787" s="115">
        <v>2015</v>
      </c>
      <c r="F2787" s="115">
        <v>1</v>
      </c>
      <c r="G2787" s="115">
        <v>0</v>
      </c>
      <c r="H2787" s="115">
        <v>0</v>
      </c>
      <c r="I2787" s="116">
        <v>8049</v>
      </c>
      <c r="J2787" s="117"/>
      <c r="K2787" s="1"/>
      <c r="L2787" s="1"/>
      <c r="M2787" s="1"/>
      <c r="N2787" s="1"/>
      <c r="O2787" s="1"/>
      <c r="P2787" s="1"/>
      <c r="Q2787" s="1"/>
      <c r="R2787" s="1"/>
      <c r="S2787" s="1"/>
    </row>
    <row r="2788" spans="1:19" x14ac:dyDescent="0.2">
      <c r="A2788" s="1"/>
      <c r="B2788" s="115">
        <v>5</v>
      </c>
      <c r="C2788" s="33" t="s">
        <v>449</v>
      </c>
      <c r="D2788" s="115">
        <v>2</v>
      </c>
      <c r="E2788" s="115">
        <v>2015</v>
      </c>
      <c r="F2788" s="115">
        <v>1</v>
      </c>
      <c r="G2788" s="115">
        <v>0</v>
      </c>
      <c r="H2788" s="115">
        <v>0</v>
      </c>
      <c r="I2788" s="116">
        <v>169331</v>
      </c>
      <c r="J2788" s="117"/>
      <c r="K2788" s="1"/>
      <c r="L2788" s="1"/>
      <c r="M2788" s="1"/>
      <c r="N2788" s="1"/>
      <c r="O2788" s="1"/>
      <c r="P2788" s="1"/>
      <c r="Q2788" s="1"/>
      <c r="R2788" s="1"/>
      <c r="S2788" s="1"/>
    </row>
    <row r="2789" spans="1:19" x14ac:dyDescent="0.2">
      <c r="A2789" s="1"/>
      <c r="B2789" s="115">
        <v>5</v>
      </c>
      <c r="C2789" s="33" t="s">
        <v>449</v>
      </c>
      <c r="D2789" s="115">
        <v>2</v>
      </c>
      <c r="E2789" s="115">
        <v>2015</v>
      </c>
      <c r="F2789" s="115">
        <v>1</v>
      </c>
      <c r="G2789" s="115">
        <v>0</v>
      </c>
      <c r="H2789" s="115">
        <v>0</v>
      </c>
      <c r="I2789" s="116">
        <v>65576</v>
      </c>
      <c r="J2789" s="117"/>
      <c r="K2789" s="1"/>
      <c r="L2789" s="1"/>
      <c r="M2789" s="1"/>
      <c r="N2789" s="1"/>
      <c r="O2789" s="1"/>
      <c r="P2789" s="1"/>
      <c r="Q2789" s="1"/>
      <c r="R2789" s="1"/>
      <c r="S2789" s="1"/>
    </row>
    <row r="2790" spans="1:19" x14ac:dyDescent="0.2">
      <c r="A2790" s="1"/>
      <c r="B2790" s="115">
        <v>3</v>
      </c>
      <c r="C2790" s="33" t="s">
        <v>457</v>
      </c>
      <c r="D2790" s="115">
        <v>2</v>
      </c>
      <c r="E2790" s="115">
        <v>2015</v>
      </c>
      <c r="F2790" s="115">
        <v>1</v>
      </c>
      <c r="G2790" s="115">
        <v>0</v>
      </c>
      <c r="H2790" s="115">
        <v>0</v>
      </c>
      <c r="I2790" s="116">
        <v>1942567</v>
      </c>
      <c r="J2790" s="117"/>
      <c r="K2790" s="1"/>
      <c r="L2790" s="1"/>
      <c r="M2790" s="1"/>
      <c r="N2790" s="1"/>
      <c r="O2790" s="1"/>
      <c r="P2790" s="1"/>
      <c r="Q2790" s="1"/>
      <c r="R2790" s="1"/>
      <c r="S2790" s="1"/>
    </row>
    <row r="2791" spans="1:19" x14ac:dyDescent="0.2">
      <c r="A2791" s="1"/>
      <c r="B2791" s="115">
        <v>3</v>
      </c>
      <c r="C2791" s="33" t="s">
        <v>449</v>
      </c>
      <c r="D2791" s="115">
        <v>2</v>
      </c>
      <c r="E2791" s="115">
        <v>2015</v>
      </c>
      <c r="F2791" s="115">
        <v>1</v>
      </c>
      <c r="G2791" s="115">
        <v>0</v>
      </c>
      <c r="H2791" s="115">
        <v>0</v>
      </c>
      <c r="I2791" s="116">
        <v>69507</v>
      </c>
      <c r="J2791" s="117"/>
      <c r="K2791" s="1"/>
      <c r="L2791" s="1"/>
      <c r="M2791" s="1"/>
      <c r="N2791" s="1"/>
      <c r="O2791" s="1"/>
      <c r="P2791" s="1"/>
      <c r="Q2791" s="1"/>
      <c r="R2791" s="1"/>
      <c r="S2791" s="1"/>
    </row>
    <row r="2792" spans="1:19" x14ac:dyDescent="0.2">
      <c r="A2792" s="1"/>
      <c r="B2792" s="115">
        <v>5</v>
      </c>
      <c r="C2792" s="33" t="s">
        <v>449</v>
      </c>
      <c r="D2792" s="115">
        <v>2</v>
      </c>
      <c r="E2792" s="115">
        <v>2015</v>
      </c>
      <c r="F2792" s="115">
        <v>1</v>
      </c>
      <c r="G2792" s="115">
        <v>0</v>
      </c>
      <c r="H2792" s="115">
        <v>0</v>
      </c>
      <c r="I2792" s="116">
        <v>30134</v>
      </c>
      <c r="J2792" s="117"/>
      <c r="K2792" s="1"/>
      <c r="L2792" s="1"/>
      <c r="M2792" s="1"/>
      <c r="N2792" s="1"/>
      <c r="O2792" s="1"/>
      <c r="P2792" s="1"/>
      <c r="Q2792" s="1"/>
      <c r="R2792" s="1"/>
      <c r="S2792" s="1"/>
    </row>
    <row r="2793" spans="1:19" x14ac:dyDescent="0.2">
      <c r="A2793" s="1"/>
      <c r="B2793" s="115">
        <v>5</v>
      </c>
      <c r="C2793" s="33" t="s">
        <v>449</v>
      </c>
      <c r="D2793" s="115">
        <v>2</v>
      </c>
      <c r="E2793" s="115">
        <v>2015</v>
      </c>
      <c r="F2793" s="115">
        <v>1</v>
      </c>
      <c r="G2793" s="115">
        <v>0</v>
      </c>
      <c r="H2793" s="115">
        <v>0</v>
      </c>
      <c r="I2793" s="116">
        <v>86694</v>
      </c>
      <c r="J2793" s="117"/>
      <c r="K2793" s="1"/>
      <c r="L2793" s="1"/>
      <c r="M2793" s="1"/>
      <c r="N2793" s="1"/>
      <c r="O2793" s="1"/>
      <c r="P2793" s="1"/>
      <c r="Q2793" s="1"/>
      <c r="R2793" s="1"/>
      <c r="S2793" s="1"/>
    </row>
    <row r="2794" spans="1:19" x14ac:dyDescent="0.2">
      <c r="A2794" s="1"/>
      <c r="B2794" s="115">
        <v>4</v>
      </c>
      <c r="C2794" s="33" t="s">
        <v>449</v>
      </c>
      <c r="D2794" s="115">
        <v>2</v>
      </c>
      <c r="E2794" s="115">
        <v>2015</v>
      </c>
      <c r="F2794" s="115">
        <v>1</v>
      </c>
      <c r="G2794" s="115">
        <v>0</v>
      </c>
      <c r="H2794" s="115">
        <v>0</v>
      </c>
      <c r="I2794" s="116">
        <v>46314</v>
      </c>
      <c r="J2794" s="117"/>
      <c r="K2794" s="1"/>
      <c r="L2794" s="1"/>
      <c r="M2794" s="1"/>
      <c r="N2794" s="1"/>
      <c r="O2794" s="1"/>
      <c r="P2794" s="1"/>
      <c r="Q2794" s="1"/>
      <c r="R2794" s="1"/>
      <c r="S2794" s="1"/>
    </row>
    <row r="2795" spans="1:19" x14ac:dyDescent="0.2">
      <c r="A2795" s="1"/>
      <c r="B2795" s="115">
        <v>4</v>
      </c>
      <c r="C2795" s="33" t="s">
        <v>449</v>
      </c>
      <c r="D2795" s="115">
        <v>2</v>
      </c>
      <c r="E2795" s="115">
        <v>2015</v>
      </c>
      <c r="F2795" s="115">
        <v>1</v>
      </c>
      <c r="G2795" s="115">
        <v>0</v>
      </c>
      <c r="H2795" s="115">
        <v>0</v>
      </c>
      <c r="I2795" s="116">
        <v>48597</v>
      </c>
      <c r="J2795" s="117"/>
      <c r="K2795" s="1"/>
      <c r="L2795" s="1"/>
      <c r="M2795" s="1"/>
      <c r="N2795" s="1"/>
      <c r="O2795" s="1"/>
      <c r="P2795" s="1"/>
      <c r="Q2795" s="1"/>
      <c r="R2795" s="1"/>
      <c r="S2795" s="1"/>
    </row>
    <row r="2796" spans="1:19" x14ac:dyDescent="0.2">
      <c r="A2796" s="1"/>
      <c r="B2796" s="115">
        <v>4</v>
      </c>
      <c r="C2796" s="33" t="s">
        <v>449</v>
      </c>
      <c r="D2796" s="115">
        <v>2</v>
      </c>
      <c r="E2796" s="115">
        <v>2015</v>
      </c>
      <c r="F2796" s="115">
        <v>1</v>
      </c>
      <c r="G2796" s="115">
        <v>0</v>
      </c>
      <c r="H2796" s="115">
        <v>0</v>
      </c>
      <c r="I2796" s="116">
        <v>46937</v>
      </c>
      <c r="J2796" s="117"/>
      <c r="K2796" s="1"/>
      <c r="L2796" s="1"/>
      <c r="M2796" s="1"/>
      <c r="N2796" s="1"/>
      <c r="O2796" s="1"/>
      <c r="P2796" s="1"/>
      <c r="Q2796" s="1"/>
      <c r="R2796" s="1"/>
      <c r="S2796" s="1"/>
    </row>
    <row r="2797" spans="1:19" x14ac:dyDescent="0.2">
      <c r="A2797" s="1"/>
      <c r="B2797" s="115">
        <v>3</v>
      </c>
      <c r="C2797" s="33" t="s">
        <v>449</v>
      </c>
      <c r="D2797" s="115">
        <v>2</v>
      </c>
      <c r="E2797" s="115">
        <v>2015</v>
      </c>
      <c r="F2797" s="115">
        <v>1</v>
      </c>
      <c r="G2797" s="115">
        <v>0</v>
      </c>
      <c r="H2797" s="115">
        <v>0</v>
      </c>
      <c r="I2797" s="116">
        <v>33511</v>
      </c>
      <c r="J2797" s="117"/>
      <c r="K2797" s="1"/>
      <c r="L2797" s="1"/>
      <c r="M2797" s="1"/>
      <c r="N2797" s="1"/>
      <c r="O2797" s="1"/>
      <c r="P2797" s="1"/>
      <c r="Q2797" s="1"/>
      <c r="R2797" s="1"/>
      <c r="S2797" s="1"/>
    </row>
    <row r="2798" spans="1:19" x14ac:dyDescent="0.2">
      <c r="A2798" s="1"/>
      <c r="B2798" s="115">
        <v>5</v>
      </c>
      <c r="C2798" s="33" t="s">
        <v>449</v>
      </c>
      <c r="D2798" s="115">
        <v>2</v>
      </c>
      <c r="E2798" s="115">
        <v>2015</v>
      </c>
      <c r="F2798" s="115">
        <v>1</v>
      </c>
      <c r="G2798" s="115">
        <v>0</v>
      </c>
      <c r="H2798" s="115">
        <v>0</v>
      </c>
      <c r="I2798" s="116">
        <v>33317</v>
      </c>
      <c r="J2798" s="117"/>
      <c r="K2798" s="1"/>
      <c r="L2798" s="1"/>
      <c r="M2798" s="1"/>
      <c r="N2798" s="1"/>
      <c r="O2798" s="1"/>
      <c r="P2798" s="1"/>
      <c r="Q2798" s="1"/>
      <c r="R2798" s="1"/>
      <c r="S2798" s="1"/>
    </row>
    <row r="2799" spans="1:19" x14ac:dyDescent="0.2">
      <c r="A2799" s="1"/>
      <c r="B2799" s="115">
        <v>5</v>
      </c>
      <c r="C2799" s="33" t="s">
        <v>449</v>
      </c>
      <c r="D2799" s="115">
        <v>2</v>
      </c>
      <c r="E2799" s="115">
        <v>2015</v>
      </c>
      <c r="F2799" s="115">
        <v>1</v>
      </c>
      <c r="G2799" s="115">
        <v>0</v>
      </c>
      <c r="H2799" s="115">
        <v>0</v>
      </c>
      <c r="I2799" s="116">
        <v>769113</v>
      </c>
      <c r="J2799" s="117"/>
      <c r="K2799" s="1"/>
      <c r="L2799" s="1"/>
      <c r="M2799" s="1"/>
      <c r="N2799" s="1"/>
      <c r="O2799" s="1"/>
      <c r="P2799" s="1"/>
      <c r="Q2799" s="1"/>
      <c r="R2799" s="1"/>
      <c r="S2799" s="1"/>
    </row>
    <row r="2800" spans="1:19" x14ac:dyDescent="0.2">
      <c r="A2800" s="1"/>
      <c r="B2800" s="115">
        <v>4</v>
      </c>
      <c r="C2800" s="33" t="s">
        <v>449</v>
      </c>
      <c r="D2800" s="115">
        <v>2</v>
      </c>
      <c r="E2800" s="115">
        <v>2015</v>
      </c>
      <c r="F2800" s="115">
        <v>1</v>
      </c>
      <c r="G2800" s="115">
        <v>0</v>
      </c>
      <c r="H2800" s="115">
        <v>0</v>
      </c>
      <c r="I2800" s="116">
        <v>30340</v>
      </c>
      <c r="J2800" s="117"/>
      <c r="K2800" s="1"/>
      <c r="L2800" s="1"/>
      <c r="M2800" s="1"/>
      <c r="N2800" s="1"/>
      <c r="O2800" s="1"/>
      <c r="P2800" s="1"/>
      <c r="Q2800" s="1"/>
      <c r="R2800" s="1"/>
      <c r="S2800" s="1"/>
    </row>
    <row r="2801" spans="1:19" x14ac:dyDescent="0.2">
      <c r="A2801" s="1"/>
      <c r="B2801" s="115">
        <v>4</v>
      </c>
      <c r="C2801" s="33" t="s">
        <v>449</v>
      </c>
      <c r="D2801" s="115">
        <v>2</v>
      </c>
      <c r="E2801" s="115">
        <v>2015</v>
      </c>
      <c r="F2801" s="115">
        <v>1</v>
      </c>
      <c r="G2801" s="115">
        <v>0</v>
      </c>
      <c r="H2801" s="115">
        <v>0</v>
      </c>
      <c r="I2801" s="116">
        <v>28730</v>
      </c>
      <c r="J2801" s="117"/>
      <c r="K2801" s="1"/>
      <c r="L2801" s="1"/>
      <c r="M2801" s="1"/>
      <c r="N2801" s="1"/>
      <c r="O2801" s="1"/>
      <c r="P2801" s="1"/>
      <c r="Q2801" s="1"/>
      <c r="R2801" s="1"/>
      <c r="S2801" s="1"/>
    </row>
    <row r="2802" spans="1:19" x14ac:dyDescent="0.2">
      <c r="A2802" s="1"/>
      <c r="B2802" s="115">
        <v>3</v>
      </c>
      <c r="C2802" s="33" t="s">
        <v>449</v>
      </c>
      <c r="D2802" s="115">
        <v>2</v>
      </c>
      <c r="E2802" s="115">
        <v>2015</v>
      </c>
      <c r="F2802" s="115">
        <v>1</v>
      </c>
      <c r="G2802" s="115">
        <v>0</v>
      </c>
      <c r="H2802" s="115">
        <v>0</v>
      </c>
      <c r="I2802" s="116">
        <v>51241</v>
      </c>
      <c r="J2802" s="117"/>
      <c r="K2802" s="1"/>
      <c r="L2802" s="1"/>
      <c r="M2802" s="1"/>
      <c r="N2802" s="1"/>
      <c r="O2802" s="1"/>
      <c r="P2802" s="1"/>
      <c r="Q2802" s="1"/>
      <c r="R2802" s="1"/>
      <c r="S2802" s="1"/>
    </row>
    <row r="2803" spans="1:19" x14ac:dyDescent="0.2">
      <c r="A2803" s="1"/>
      <c r="B2803" s="115">
        <v>3</v>
      </c>
      <c r="C2803" s="33" t="s">
        <v>449</v>
      </c>
      <c r="D2803" s="115">
        <v>2</v>
      </c>
      <c r="E2803" s="115">
        <v>2015</v>
      </c>
      <c r="F2803" s="115">
        <v>1</v>
      </c>
      <c r="G2803" s="115">
        <v>0</v>
      </c>
      <c r="H2803" s="115">
        <v>0</v>
      </c>
      <c r="I2803" s="116">
        <v>46880</v>
      </c>
      <c r="J2803" s="117"/>
      <c r="K2803" s="1"/>
      <c r="L2803" s="1"/>
      <c r="M2803" s="1"/>
      <c r="N2803" s="1"/>
      <c r="O2803" s="1"/>
      <c r="P2803" s="1"/>
      <c r="Q2803" s="1"/>
      <c r="R2803" s="1"/>
      <c r="S2803" s="1"/>
    </row>
    <row r="2804" spans="1:19" x14ac:dyDescent="0.2">
      <c r="A2804" s="1"/>
      <c r="B2804" s="115">
        <v>3</v>
      </c>
      <c r="C2804" s="33" t="s">
        <v>449</v>
      </c>
      <c r="D2804" s="115">
        <v>2</v>
      </c>
      <c r="E2804" s="115">
        <v>2015</v>
      </c>
      <c r="F2804" s="115">
        <v>1</v>
      </c>
      <c r="G2804" s="115">
        <v>0</v>
      </c>
      <c r="H2804" s="115">
        <v>0</v>
      </c>
      <c r="I2804" s="116">
        <v>8424</v>
      </c>
      <c r="J2804" s="117"/>
      <c r="K2804" s="1"/>
      <c r="L2804" s="1"/>
      <c r="M2804" s="1"/>
      <c r="N2804" s="1"/>
      <c r="O2804" s="1"/>
      <c r="P2804" s="1"/>
      <c r="Q2804" s="1"/>
      <c r="R2804" s="1"/>
      <c r="S2804" s="1"/>
    </row>
    <row r="2805" spans="1:19" x14ac:dyDescent="0.2">
      <c r="A2805" s="1"/>
      <c r="B2805" s="115">
        <v>3</v>
      </c>
      <c r="C2805" s="33" t="s">
        <v>449</v>
      </c>
      <c r="D2805" s="115">
        <v>2</v>
      </c>
      <c r="E2805" s="115">
        <v>2015</v>
      </c>
      <c r="F2805" s="115">
        <v>1</v>
      </c>
      <c r="G2805" s="115">
        <v>0</v>
      </c>
      <c r="H2805" s="115">
        <v>0</v>
      </c>
      <c r="I2805" s="116">
        <v>45701</v>
      </c>
      <c r="J2805" s="117"/>
      <c r="K2805" s="1"/>
      <c r="L2805" s="1"/>
      <c r="M2805" s="1"/>
      <c r="N2805" s="1"/>
      <c r="O2805" s="1"/>
      <c r="P2805" s="1"/>
      <c r="Q2805" s="1"/>
      <c r="R2805" s="1"/>
      <c r="S2805" s="1"/>
    </row>
    <row r="2806" spans="1:19" x14ac:dyDescent="0.2">
      <c r="A2806" s="1"/>
      <c r="B2806" s="115">
        <v>4</v>
      </c>
      <c r="C2806" s="33" t="s">
        <v>449</v>
      </c>
      <c r="D2806" s="115">
        <v>2</v>
      </c>
      <c r="E2806" s="115">
        <v>2015</v>
      </c>
      <c r="F2806" s="115">
        <v>1</v>
      </c>
      <c r="G2806" s="115">
        <v>0</v>
      </c>
      <c r="H2806" s="115">
        <v>0</v>
      </c>
      <c r="I2806" s="116">
        <v>17053</v>
      </c>
      <c r="J2806" s="117"/>
      <c r="K2806" s="1"/>
      <c r="L2806" s="1"/>
      <c r="M2806" s="1"/>
      <c r="N2806" s="1"/>
      <c r="O2806" s="1"/>
      <c r="P2806" s="1"/>
      <c r="Q2806" s="1"/>
      <c r="R2806" s="1"/>
      <c r="S2806" s="1"/>
    </row>
    <row r="2807" spans="1:19" x14ac:dyDescent="0.2">
      <c r="A2807" s="1"/>
      <c r="B2807" s="115">
        <v>5</v>
      </c>
      <c r="C2807" s="33" t="s">
        <v>449</v>
      </c>
      <c r="D2807" s="115">
        <v>2</v>
      </c>
      <c r="E2807" s="115">
        <v>2015</v>
      </c>
      <c r="F2807" s="115">
        <v>1</v>
      </c>
      <c r="G2807" s="115">
        <v>0</v>
      </c>
      <c r="H2807" s="115">
        <v>0</v>
      </c>
      <c r="I2807" s="116">
        <v>100305</v>
      </c>
      <c r="J2807" s="117"/>
      <c r="K2807" s="1"/>
      <c r="L2807" s="1"/>
      <c r="M2807" s="1"/>
      <c r="N2807" s="1"/>
      <c r="O2807" s="1"/>
      <c r="P2807" s="1"/>
      <c r="Q2807" s="1"/>
      <c r="R2807" s="1"/>
      <c r="S2807" s="1"/>
    </row>
    <row r="2808" spans="1:19" x14ac:dyDescent="0.2">
      <c r="A2808" s="1"/>
      <c r="B2808" s="115">
        <v>3</v>
      </c>
      <c r="C2808" s="33" t="s">
        <v>461</v>
      </c>
      <c r="D2808" s="115">
        <v>1</v>
      </c>
      <c r="E2808" s="115">
        <v>2016</v>
      </c>
      <c r="F2808" s="115">
        <v>1</v>
      </c>
      <c r="G2808" s="115">
        <v>0</v>
      </c>
      <c r="H2808" s="115">
        <v>0</v>
      </c>
      <c r="I2808" s="116">
        <v>259394</v>
      </c>
      <c r="J2808" s="117"/>
      <c r="K2808" s="1"/>
      <c r="L2808" s="1"/>
      <c r="M2808" s="1"/>
      <c r="N2808" s="1"/>
      <c r="O2808" s="1"/>
      <c r="P2808" s="1"/>
      <c r="Q2808" s="1"/>
      <c r="R2808" s="1"/>
      <c r="S2808" s="1"/>
    </row>
    <row r="2809" spans="1:19" x14ac:dyDescent="0.2">
      <c r="A2809" s="1"/>
      <c r="B2809" s="115">
        <v>5</v>
      </c>
      <c r="C2809" s="33" t="s">
        <v>449</v>
      </c>
      <c r="D2809" s="115">
        <v>2</v>
      </c>
      <c r="E2809" s="115">
        <v>2016</v>
      </c>
      <c r="F2809" s="115">
        <v>1</v>
      </c>
      <c r="G2809" s="115">
        <v>0</v>
      </c>
      <c r="H2809" s="115">
        <v>0</v>
      </c>
      <c r="I2809" s="116">
        <v>0</v>
      </c>
      <c r="J2809" s="117"/>
      <c r="K2809" s="1"/>
      <c r="L2809" s="1"/>
      <c r="M2809" s="1"/>
      <c r="N2809" s="1"/>
      <c r="O2809" s="1"/>
      <c r="P2809" s="1"/>
      <c r="Q2809" s="1"/>
      <c r="R2809" s="1"/>
      <c r="S2809" s="1"/>
    </row>
    <row r="2810" spans="1:19" x14ac:dyDescent="0.2">
      <c r="A2810" s="1"/>
      <c r="B2810" s="115">
        <v>2</v>
      </c>
      <c r="C2810" s="33" t="s">
        <v>449</v>
      </c>
      <c r="D2810" s="115">
        <v>2</v>
      </c>
      <c r="E2810" s="115">
        <v>2016</v>
      </c>
      <c r="F2810" s="115">
        <v>1</v>
      </c>
      <c r="G2810" s="115">
        <v>0</v>
      </c>
      <c r="H2810" s="115">
        <v>0</v>
      </c>
      <c r="I2810" s="116">
        <v>49696</v>
      </c>
      <c r="J2810" s="117"/>
      <c r="K2810" s="1"/>
      <c r="L2810" s="1"/>
      <c r="M2810" s="1"/>
      <c r="N2810" s="1"/>
      <c r="O2810" s="1"/>
      <c r="P2810" s="1"/>
      <c r="Q2810" s="1"/>
      <c r="R2810" s="1"/>
      <c r="S2810" s="1"/>
    </row>
    <row r="2811" spans="1:19" x14ac:dyDescent="0.2">
      <c r="A2811" s="1"/>
      <c r="B2811" s="115">
        <v>2</v>
      </c>
      <c r="C2811" s="33" t="s">
        <v>449</v>
      </c>
      <c r="D2811" s="115">
        <v>2</v>
      </c>
      <c r="E2811" s="115">
        <v>2016</v>
      </c>
      <c r="F2811" s="115">
        <v>1</v>
      </c>
      <c r="G2811" s="115">
        <v>0</v>
      </c>
      <c r="H2811" s="115">
        <v>0</v>
      </c>
      <c r="I2811" s="116">
        <v>73104</v>
      </c>
      <c r="J2811" s="117"/>
      <c r="K2811" s="1"/>
      <c r="L2811" s="1"/>
      <c r="M2811" s="1"/>
      <c r="N2811" s="1"/>
      <c r="O2811" s="1"/>
      <c r="P2811" s="1"/>
      <c r="Q2811" s="1"/>
      <c r="R2811" s="1"/>
      <c r="S2811" s="1"/>
    </row>
    <row r="2812" spans="1:19" x14ac:dyDescent="0.2">
      <c r="A2812" s="1"/>
      <c r="B2812" s="115">
        <v>2</v>
      </c>
      <c r="C2812" s="33" t="s">
        <v>449</v>
      </c>
      <c r="D2812" s="115">
        <v>2</v>
      </c>
      <c r="E2812" s="115">
        <v>2016</v>
      </c>
      <c r="F2812" s="115">
        <v>1</v>
      </c>
      <c r="G2812" s="115">
        <v>0</v>
      </c>
      <c r="H2812" s="115">
        <v>0</v>
      </c>
      <c r="I2812" s="116">
        <v>17364</v>
      </c>
      <c r="J2812" s="117"/>
      <c r="K2812" s="1"/>
      <c r="L2812" s="1"/>
      <c r="M2812" s="1"/>
      <c r="N2812" s="1"/>
      <c r="O2812" s="1"/>
      <c r="P2812" s="1"/>
      <c r="Q2812" s="1"/>
      <c r="R2812" s="1"/>
      <c r="S2812" s="1"/>
    </row>
    <row r="2813" spans="1:19" x14ac:dyDescent="0.2">
      <c r="A2813" s="1"/>
      <c r="B2813" s="115">
        <v>1</v>
      </c>
      <c r="C2813" s="33" t="s">
        <v>449</v>
      </c>
      <c r="D2813" s="115">
        <v>3</v>
      </c>
      <c r="E2813" s="115">
        <v>2016</v>
      </c>
      <c r="F2813" s="115">
        <v>1</v>
      </c>
      <c r="G2813" s="115">
        <v>0</v>
      </c>
      <c r="H2813" s="115">
        <v>0</v>
      </c>
      <c r="I2813" s="116">
        <v>8423</v>
      </c>
      <c r="J2813" s="117"/>
      <c r="K2813" s="1"/>
      <c r="L2813" s="1"/>
      <c r="M2813" s="1"/>
      <c r="N2813" s="1"/>
      <c r="O2813" s="1"/>
      <c r="P2813" s="1"/>
      <c r="Q2813" s="1"/>
      <c r="R2813" s="1"/>
      <c r="S2813" s="1"/>
    </row>
    <row r="2814" spans="1:19" x14ac:dyDescent="0.2">
      <c r="A2814" s="1"/>
      <c r="B2814" s="115">
        <v>2</v>
      </c>
      <c r="C2814" s="33" t="s">
        <v>449</v>
      </c>
      <c r="D2814" s="115">
        <v>2</v>
      </c>
      <c r="E2814" s="115">
        <v>2016</v>
      </c>
      <c r="F2814" s="115">
        <v>1</v>
      </c>
      <c r="G2814" s="115">
        <v>0</v>
      </c>
      <c r="H2814" s="115">
        <v>0</v>
      </c>
      <c r="I2814" s="116">
        <v>16354</v>
      </c>
      <c r="J2814" s="117"/>
      <c r="K2814" s="1"/>
      <c r="L2814" s="1"/>
      <c r="M2814" s="1"/>
      <c r="N2814" s="1"/>
      <c r="O2814" s="1"/>
      <c r="P2814" s="1"/>
      <c r="Q2814" s="1"/>
      <c r="R2814" s="1"/>
      <c r="S2814" s="1"/>
    </row>
    <row r="2815" spans="1:19" x14ac:dyDescent="0.2">
      <c r="A2815" s="1"/>
      <c r="B2815" s="115">
        <v>2</v>
      </c>
      <c r="C2815" s="33" t="s">
        <v>451</v>
      </c>
      <c r="D2815" s="115">
        <v>2</v>
      </c>
      <c r="E2815" s="115">
        <v>2016</v>
      </c>
      <c r="F2815" s="115">
        <v>1</v>
      </c>
      <c r="G2815" s="115">
        <v>0</v>
      </c>
      <c r="H2815" s="115">
        <v>51</v>
      </c>
      <c r="I2815" s="116">
        <v>0</v>
      </c>
      <c r="J2815" s="117"/>
      <c r="K2815" s="1"/>
      <c r="L2815" s="1"/>
      <c r="M2815" s="1"/>
      <c r="N2815" s="1"/>
      <c r="O2815" s="1"/>
      <c r="P2815" s="1"/>
      <c r="Q2815" s="1"/>
      <c r="R2815" s="1"/>
      <c r="S2815" s="1"/>
    </row>
    <row r="2816" spans="1:19" x14ac:dyDescent="0.2">
      <c r="A2816" s="1"/>
      <c r="B2816" s="115">
        <v>2</v>
      </c>
      <c r="C2816" s="33" t="s">
        <v>449</v>
      </c>
      <c r="D2816" s="115">
        <v>2</v>
      </c>
      <c r="E2816" s="115">
        <v>2016</v>
      </c>
      <c r="F2816" s="115">
        <v>1</v>
      </c>
      <c r="G2816" s="115">
        <v>0</v>
      </c>
      <c r="H2816" s="115">
        <v>0</v>
      </c>
      <c r="I2816" s="116">
        <v>15772</v>
      </c>
      <c r="J2816" s="117"/>
      <c r="K2816" s="1"/>
      <c r="L2816" s="1"/>
      <c r="M2816" s="1"/>
      <c r="N2816" s="1"/>
      <c r="O2816" s="1"/>
      <c r="P2816" s="1"/>
      <c r="Q2816" s="1"/>
      <c r="R2816" s="1"/>
      <c r="S2816" s="1"/>
    </row>
    <row r="2817" spans="1:19" x14ac:dyDescent="0.2">
      <c r="A2817" s="1"/>
      <c r="B2817" s="115">
        <v>2</v>
      </c>
      <c r="C2817" s="33" t="s">
        <v>449</v>
      </c>
      <c r="D2817" s="115">
        <v>2</v>
      </c>
      <c r="E2817" s="115">
        <v>2016</v>
      </c>
      <c r="F2817" s="115">
        <v>1</v>
      </c>
      <c r="G2817" s="115">
        <v>0</v>
      </c>
      <c r="H2817" s="115">
        <v>0</v>
      </c>
      <c r="I2817" s="116">
        <v>46809</v>
      </c>
      <c r="J2817" s="117"/>
      <c r="K2817" s="1"/>
      <c r="L2817" s="1"/>
      <c r="M2817" s="1"/>
      <c r="N2817" s="1"/>
      <c r="O2817" s="1"/>
      <c r="P2817" s="1"/>
      <c r="Q2817" s="1"/>
      <c r="R2817" s="1"/>
      <c r="S2817" s="1"/>
    </row>
    <row r="2818" spans="1:19" x14ac:dyDescent="0.2">
      <c r="A2818" s="1"/>
      <c r="B2818" s="115">
        <v>2</v>
      </c>
      <c r="C2818" s="33" t="s">
        <v>449</v>
      </c>
      <c r="D2818" s="115">
        <v>2</v>
      </c>
      <c r="E2818" s="115">
        <v>2016</v>
      </c>
      <c r="F2818" s="115">
        <v>1</v>
      </c>
      <c r="G2818" s="115">
        <v>0</v>
      </c>
      <c r="H2818" s="115">
        <v>0</v>
      </c>
      <c r="I2818" s="116">
        <v>14387</v>
      </c>
      <c r="J2818" s="117"/>
      <c r="K2818" s="1"/>
      <c r="L2818" s="1"/>
      <c r="M2818" s="1"/>
      <c r="N2818" s="1"/>
      <c r="O2818" s="1"/>
      <c r="P2818" s="1"/>
      <c r="Q2818" s="1"/>
      <c r="R2818" s="1"/>
      <c r="S2818" s="1"/>
    </row>
    <row r="2819" spans="1:19" x14ac:dyDescent="0.2">
      <c r="A2819" s="1"/>
      <c r="B2819" s="115">
        <v>2</v>
      </c>
      <c r="C2819" s="33" t="s">
        <v>449</v>
      </c>
      <c r="D2819" s="115">
        <v>2</v>
      </c>
      <c r="E2819" s="115">
        <v>2016</v>
      </c>
      <c r="F2819" s="115">
        <v>1</v>
      </c>
      <c r="G2819" s="115">
        <v>0</v>
      </c>
      <c r="H2819" s="115">
        <v>0</v>
      </c>
      <c r="I2819" s="116">
        <v>14918</v>
      </c>
      <c r="J2819" s="117"/>
      <c r="K2819" s="1"/>
      <c r="L2819" s="1"/>
      <c r="M2819" s="1"/>
      <c r="N2819" s="1"/>
      <c r="O2819" s="1"/>
      <c r="P2819" s="1"/>
      <c r="Q2819" s="1"/>
      <c r="R2819" s="1"/>
      <c r="S2819" s="1"/>
    </row>
    <row r="2820" spans="1:19" x14ac:dyDescent="0.2">
      <c r="A2820" s="1"/>
      <c r="B2820" s="115">
        <v>2</v>
      </c>
      <c r="C2820" s="33" t="s">
        <v>457</v>
      </c>
      <c r="D2820" s="115">
        <v>4</v>
      </c>
      <c r="E2820" s="115">
        <v>2016</v>
      </c>
      <c r="F2820" s="115">
        <v>1</v>
      </c>
      <c r="G2820" s="115">
        <v>0</v>
      </c>
      <c r="H2820" s="115">
        <v>0</v>
      </c>
      <c r="I2820" s="116">
        <v>15899556</v>
      </c>
      <c r="J2820" s="117"/>
      <c r="K2820" s="1"/>
      <c r="L2820" s="1"/>
      <c r="M2820" s="1"/>
      <c r="N2820" s="1"/>
      <c r="O2820" s="1"/>
      <c r="P2820" s="1"/>
      <c r="Q2820" s="1"/>
      <c r="R2820" s="1"/>
      <c r="S2820" s="1"/>
    </row>
    <row r="2821" spans="1:19" x14ac:dyDescent="0.2">
      <c r="A2821" s="1"/>
      <c r="B2821" s="115">
        <v>2</v>
      </c>
      <c r="C2821" s="33" t="s">
        <v>457</v>
      </c>
      <c r="D2821" s="115">
        <v>4</v>
      </c>
      <c r="E2821" s="115">
        <v>2016</v>
      </c>
      <c r="F2821" s="115">
        <v>2</v>
      </c>
      <c r="G2821" s="115">
        <v>0</v>
      </c>
      <c r="H2821" s="115">
        <v>0</v>
      </c>
      <c r="I2821" s="116">
        <v>15390706</v>
      </c>
      <c r="J2821" s="117"/>
      <c r="K2821" s="1"/>
      <c r="L2821" s="1"/>
      <c r="M2821" s="1"/>
      <c r="N2821" s="1"/>
      <c r="O2821" s="1"/>
      <c r="P2821" s="1"/>
      <c r="Q2821" s="1"/>
      <c r="R2821" s="1"/>
      <c r="S2821" s="1"/>
    </row>
    <row r="2822" spans="1:19" x14ac:dyDescent="0.2">
      <c r="A2822" s="1"/>
      <c r="B2822" s="115">
        <v>2</v>
      </c>
      <c r="C2822" s="33" t="s">
        <v>457</v>
      </c>
      <c r="D2822" s="115">
        <v>4</v>
      </c>
      <c r="E2822" s="115">
        <v>2016</v>
      </c>
      <c r="F2822" s="115">
        <v>2</v>
      </c>
      <c r="G2822" s="115">
        <v>0</v>
      </c>
      <c r="H2822" s="115">
        <v>0</v>
      </c>
      <c r="I2822" s="116">
        <v>16463887</v>
      </c>
      <c r="J2822" s="117"/>
      <c r="K2822" s="1"/>
      <c r="L2822" s="1"/>
      <c r="M2822" s="1"/>
      <c r="N2822" s="1"/>
      <c r="O2822" s="1"/>
      <c r="P2822" s="1"/>
      <c r="Q2822" s="1"/>
      <c r="R2822" s="1"/>
      <c r="S2822" s="1"/>
    </row>
    <row r="2823" spans="1:19" x14ac:dyDescent="0.2">
      <c r="A2823" s="1"/>
      <c r="B2823" s="115">
        <v>2</v>
      </c>
      <c r="C2823" s="33" t="s">
        <v>457</v>
      </c>
      <c r="D2823" s="115">
        <v>4</v>
      </c>
      <c r="E2823" s="115">
        <v>2016</v>
      </c>
      <c r="F2823" s="115">
        <v>2</v>
      </c>
      <c r="G2823" s="115">
        <v>0</v>
      </c>
      <c r="H2823" s="115">
        <v>0</v>
      </c>
      <c r="I2823" s="116">
        <v>15403388</v>
      </c>
      <c r="J2823" s="117"/>
      <c r="K2823" s="1"/>
      <c r="L2823" s="1"/>
      <c r="M2823" s="1"/>
      <c r="N2823" s="1"/>
      <c r="O2823" s="1"/>
      <c r="P2823" s="1"/>
      <c r="Q2823" s="1"/>
      <c r="R2823" s="1"/>
      <c r="S2823" s="1"/>
    </row>
    <row r="2824" spans="1:19" x14ac:dyDescent="0.2">
      <c r="A2824" s="1"/>
      <c r="B2824" s="115">
        <v>2</v>
      </c>
      <c r="C2824" s="33" t="s">
        <v>457</v>
      </c>
      <c r="D2824" s="115">
        <v>4</v>
      </c>
      <c r="E2824" s="115">
        <v>2016</v>
      </c>
      <c r="F2824" s="115">
        <v>1</v>
      </c>
      <c r="G2824" s="115">
        <v>0</v>
      </c>
      <c r="H2824" s="115">
        <v>0</v>
      </c>
      <c r="I2824" s="116">
        <v>4188891</v>
      </c>
      <c r="J2824" s="117"/>
      <c r="K2824" s="1"/>
      <c r="L2824" s="1"/>
      <c r="M2824" s="1"/>
      <c r="N2824" s="1"/>
      <c r="O2824" s="1"/>
      <c r="P2824" s="1"/>
      <c r="Q2824" s="1"/>
      <c r="R2824" s="1"/>
      <c r="S2824" s="1"/>
    </row>
    <row r="2825" spans="1:19" x14ac:dyDescent="0.2">
      <c r="A2825" s="1"/>
      <c r="B2825" s="115">
        <v>2</v>
      </c>
      <c r="C2825" s="33" t="s">
        <v>457</v>
      </c>
      <c r="D2825" s="115">
        <v>4</v>
      </c>
      <c r="E2825" s="115">
        <v>2016</v>
      </c>
      <c r="F2825" s="115">
        <v>1</v>
      </c>
      <c r="G2825" s="115">
        <v>0</v>
      </c>
      <c r="H2825" s="115">
        <v>0</v>
      </c>
      <c r="I2825" s="116">
        <v>3712934</v>
      </c>
      <c r="J2825" s="117"/>
      <c r="K2825" s="1"/>
      <c r="L2825" s="1"/>
      <c r="M2825" s="1"/>
      <c r="N2825" s="1"/>
      <c r="O2825" s="1"/>
      <c r="P2825" s="1"/>
      <c r="Q2825" s="1"/>
      <c r="R2825" s="1"/>
      <c r="S2825" s="1"/>
    </row>
    <row r="2826" spans="1:19" x14ac:dyDescent="0.2">
      <c r="A2826" s="1"/>
      <c r="B2826" s="115">
        <v>2</v>
      </c>
      <c r="C2826" s="33" t="s">
        <v>457</v>
      </c>
      <c r="D2826" s="115">
        <v>4</v>
      </c>
      <c r="E2826" s="115">
        <v>2016</v>
      </c>
      <c r="F2826" s="115">
        <v>1</v>
      </c>
      <c r="G2826" s="115">
        <v>0</v>
      </c>
      <c r="H2826" s="115">
        <v>0</v>
      </c>
      <c r="I2826" s="116">
        <v>12433516</v>
      </c>
      <c r="J2826" s="117"/>
      <c r="K2826" s="1"/>
      <c r="L2826" s="1"/>
      <c r="M2826" s="1"/>
      <c r="N2826" s="1"/>
      <c r="O2826" s="1"/>
      <c r="P2826" s="1"/>
      <c r="Q2826" s="1"/>
      <c r="R2826" s="1"/>
      <c r="S2826" s="1"/>
    </row>
    <row r="2827" spans="1:19" x14ac:dyDescent="0.2">
      <c r="A2827" s="1"/>
      <c r="B2827" s="115">
        <v>2</v>
      </c>
      <c r="C2827" s="33" t="s">
        <v>457</v>
      </c>
      <c r="D2827" s="115">
        <v>4</v>
      </c>
      <c r="E2827" s="115">
        <v>2016</v>
      </c>
      <c r="F2827" s="115">
        <v>1</v>
      </c>
      <c r="G2827" s="115">
        <v>0</v>
      </c>
      <c r="H2827" s="115">
        <v>0</v>
      </c>
      <c r="I2827" s="116">
        <v>14529943</v>
      </c>
      <c r="J2827" s="117"/>
      <c r="K2827" s="1"/>
      <c r="L2827" s="1"/>
      <c r="M2827" s="1"/>
      <c r="N2827" s="1"/>
      <c r="O2827" s="1"/>
      <c r="P2827" s="1"/>
      <c r="Q2827" s="1"/>
      <c r="R2827" s="1"/>
      <c r="S2827" s="1"/>
    </row>
    <row r="2828" spans="1:19" x14ac:dyDescent="0.2">
      <c r="A2828" s="1"/>
      <c r="B2828" s="115">
        <v>2</v>
      </c>
      <c r="C2828" s="33" t="s">
        <v>457</v>
      </c>
      <c r="D2828" s="115">
        <v>4</v>
      </c>
      <c r="E2828" s="115">
        <v>2016</v>
      </c>
      <c r="F2828" s="115">
        <v>1</v>
      </c>
      <c r="G2828" s="115">
        <v>0</v>
      </c>
      <c r="H2828" s="115">
        <v>0</v>
      </c>
      <c r="I2828" s="116">
        <v>14333378</v>
      </c>
      <c r="J2828" s="117"/>
      <c r="K2828" s="1"/>
      <c r="L2828" s="1"/>
      <c r="M2828" s="1"/>
      <c r="N2828" s="1"/>
      <c r="O2828" s="1"/>
      <c r="P2828" s="1"/>
      <c r="Q2828" s="1"/>
      <c r="R2828" s="1"/>
      <c r="S2828" s="1"/>
    </row>
    <row r="2829" spans="1:19" x14ac:dyDescent="0.2">
      <c r="A2829" s="1"/>
      <c r="B2829" s="115">
        <v>2</v>
      </c>
      <c r="C2829" s="33" t="s">
        <v>457</v>
      </c>
      <c r="D2829" s="115">
        <v>4</v>
      </c>
      <c r="E2829" s="115">
        <v>2016</v>
      </c>
      <c r="F2829" s="115">
        <v>1</v>
      </c>
      <c r="G2829" s="115">
        <v>0</v>
      </c>
      <c r="H2829" s="115">
        <v>0</v>
      </c>
      <c r="I2829" s="116">
        <v>16075513</v>
      </c>
      <c r="J2829" s="117"/>
      <c r="K2829" s="1"/>
      <c r="L2829" s="1"/>
      <c r="M2829" s="1"/>
      <c r="N2829" s="1"/>
      <c r="O2829" s="1"/>
      <c r="P2829" s="1"/>
      <c r="Q2829" s="1"/>
      <c r="R2829" s="1"/>
      <c r="S2829" s="1"/>
    </row>
    <row r="2830" spans="1:19" x14ac:dyDescent="0.2">
      <c r="A2830" s="1"/>
      <c r="B2830" s="115">
        <v>5</v>
      </c>
      <c r="C2830" s="33" t="s">
        <v>457</v>
      </c>
      <c r="D2830" s="115">
        <v>3</v>
      </c>
      <c r="E2830" s="115">
        <v>2016</v>
      </c>
      <c r="F2830" s="115">
        <v>1</v>
      </c>
      <c r="G2830" s="115">
        <v>0</v>
      </c>
      <c r="H2830" s="115">
        <v>0</v>
      </c>
      <c r="I2830" s="116">
        <v>14434</v>
      </c>
      <c r="J2830" s="117"/>
      <c r="K2830" s="1"/>
      <c r="L2830" s="1"/>
      <c r="M2830" s="1"/>
      <c r="N2830" s="1"/>
      <c r="O2830" s="1"/>
      <c r="P2830" s="1"/>
      <c r="Q2830" s="1"/>
      <c r="R2830" s="1"/>
      <c r="S2830" s="1"/>
    </row>
    <row r="2831" spans="1:19" x14ac:dyDescent="0.2">
      <c r="A2831" s="1"/>
      <c r="B2831" s="115">
        <v>4</v>
      </c>
      <c r="C2831" s="33" t="s">
        <v>457</v>
      </c>
      <c r="D2831" s="115">
        <v>3</v>
      </c>
      <c r="E2831" s="115">
        <v>2016</v>
      </c>
      <c r="F2831" s="115">
        <v>1</v>
      </c>
      <c r="G2831" s="115">
        <v>0</v>
      </c>
      <c r="H2831" s="115">
        <v>0</v>
      </c>
      <c r="I2831" s="116">
        <v>6413085</v>
      </c>
      <c r="J2831" s="117"/>
      <c r="K2831" s="1"/>
      <c r="L2831" s="1"/>
      <c r="M2831" s="1"/>
      <c r="N2831" s="1"/>
      <c r="O2831" s="1"/>
      <c r="P2831" s="1"/>
      <c r="Q2831" s="1"/>
      <c r="R2831" s="1"/>
      <c r="S2831" s="1"/>
    </row>
    <row r="2832" spans="1:19" x14ac:dyDescent="0.2">
      <c r="A2832" s="1"/>
      <c r="B2832" s="115">
        <v>3</v>
      </c>
      <c r="C2832" s="33" t="s">
        <v>461</v>
      </c>
      <c r="D2832" s="115">
        <v>3</v>
      </c>
      <c r="E2832" s="115">
        <v>2016</v>
      </c>
      <c r="F2832" s="115">
        <v>1</v>
      </c>
      <c r="G2832" s="115">
        <v>0</v>
      </c>
      <c r="H2832" s="115">
        <v>0</v>
      </c>
      <c r="I2832" s="116">
        <v>14601</v>
      </c>
      <c r="J2832" s="117"/>
      <c r="K2832" s="1"/>
      <c r="L2832" s="1"/>
      <c r="M2832" s="1"/>
      <c r="N2832" s="1"/>
      <c r="O2832" s="1"/>
      <c r="P2832" s="1"/>
      <c r="Q2832" s="1"/>
      <c r="R2832" s="1"/>
      <c r="S2832" s="1"/>
    </row>
    <row r="2833" spans="1:19" x14ac:dyDescent="0.2">
      <c r="A2833" s="1"/>
      <c r="B2833" s="115">
        <v>5</v>
      </c>
      <c r="C2833" s="33" t="s">
        <v>457</v>
      </c>
      <c r="D2833" s="115">
        <v>3</v>
      </c>
      <c r="E2833" s="115">
        <v>2016</v>
      </c>
      <c r="F2833" s="115">
        <v>1</v>
      </c>
      <c r="G2833" s="115">
        <v>0</v>
      </c>
      <c r="H2833" s="115">
        <v>0</v>
      </c>
      <c r="I2833" s="116">
        <v>33187</v>
      </c>
      <c r="J2833" s="117"/>
      <c r="K2833" s="1"/>
      <c r="L2833" s="1"/>
      <c r="M2833" s="1"/>
      <c r="N2833" s="1"/>
      <c r="O2833" s="1"/>
      <c r="P2833" s="1"/>
      <c r="Q2833" s="1"/>
      <c r="R2833" s="1"/>
      <c r="S2833" s="1"/>
    </row>
    <row r="2834" spans="1:19" x14ac:dyDescent="0.2">
      <c r="A2834" s="1"/>
      <c r="B2834" s="115">
        <v>4</v>
      </c>
      <c r="C2834" s="33" t="s">
        <v>457</v>
      </c>
      <c r="D2834" s="115">
        <v>3</v>
      </c>
      <c r="E2834" s="115">
        <v>2016</v>
      </c>
      <c r="F2834" s="115">
        <v>1</v>
      </c>
      <c r="G2834" s="115">
        <v>0</v>
      </c>
      <c r="H2834" s="115">
        <v>0</v>
      </c>
      <c r="I2834" s="116">
        <v>153922</v>
      </c>
      <c r="J2834" s="117"/>
      <c r="K2834" s="1"/>
      <c r="L2834" s="1"/>
      <c r="M2834" s="1"/>
      <c r="N2834" s="1"/>
      <c r="O2834" s="1"/>
      <c r="P2834" s="1"/>
      <c r="Q2834" s="1"/>
      <c r="R2834" s="1"/>
      <c r="S2834" s="1"/>
    </row>
    <row r="2835" spans="1:19" x14ac:dyDescent="0.2">
      <c r="A2835" s="1"/>
      <c r="B2835" s="115">
        <v>3</v>
      </c>
      <c r="C2835" s="33" t="s">
        <v>457</v>
      </c>
      <c r="D2835" s="115">
        <v>3</v>
      </c>
      <c r="E2835" s="115">
        <v>2016</v>
      </c>
      <c r="F2835" s="115">
        <v>1</v>
      </c>
      <c r="G2835" s="115">
        <v>0</v>
      </c>
      <c r="H2835" s="115">
        <v>0</v>
      </c>
      <c r="I2835" s="116">
        <v>32404</v>
      </c>
      <c r="J2835" s="117"/>
      <c r="K2835" s="1"/>
      <c r="L2835" s="1"/>
      <c r="M2835" s="1"/>
      <c r="N2835" s="1"/>
      <c r="O2835" s="1"/>
      <c r="P2835" s="1"/>
      <c r="Q2835" s="1"/>
      <c r="R2835" s="1"/>
      <c r="S2835" s="1"/>
    </row>
    <row r="2836" spans="1:19" x14ac:dyDescent="0.2">
      <c r="A2836" s="1"/>
      <c r="B2836" s="115">
        <v>5</v>
      </c>
      <c r="C2836" s="33" t="s">
        <v>457</v>
      </c>
      <c r="D2836" s="115">
        <v>3</v>
      </c>
      <c r="E2836" s="115">
        <v>2016</v>
      </c>
      <c r="F2836" s="115">
        <v>1</v>
      </c>
      <c r="G2836" s="115">
        <v>0</v>
      </c>
      <c r="H2836" s="115">
        <v>0</v>
      </c>
      <c r="I2836" s="116">
        <v>7257</v>
      </c>
      <c r="J2836" s="117"/>
      <c r="K2836" s="1"/>
      <c r="L2836" s="1"/>
      <c r="M2836" s="1"/>
      <c r="N2836" s="1"/>
      <c r="O2836" s="1"/>
      <c r="P2836" s="1"/>
      <c r="Q2836" s="1"/>
      <c r="R2836" s="1"/>
      <c r="S2836" s="1"/>
    </row>
    <row r="2837" spans="1:19" x14ac:dyDescent="0.2">
      <c r="A2837" s="1"/>
      <c r="B2837" s="115">
        <v>5</v>
      </c>
      <c r="C2837" s="33" t="s">
        <v>457</v>
      </c>
      <c r="D2837" s="115">
        <v>3</v>
      </c>
      <c r="E2837" s="115">
        <v>2016</v>
      </c>
      <c r="F2837" s="115">
        <v>1</v>
      </c>
      <c r="G2837" s="115">
        <v>0</v>
      </c>
      <c r="H2837" s="115">
        <v>0</v>
      </c>
      <c r="I2837" s="116">
        <v>77040</v>
      </c>
      <c r="J2837" s="117"/>
      <c r="K2837" s="1"/>
      <c r="L2837" s="1"/>
      <c r="M2837" s="1"/>
      <c r="N2837" s="1"/>
      <c r="O2837" s="1"/>
      <c r="P2837" s="1"/>
      <c r="Q2837" s="1"/>
      <c r="R2837" s="1"/>
      <c r="S2837" s="1"/>
    </row>
    <row r="2838" spans="1:19" x14ac:dyDescent="0.2">
      <c r="A2838" s="1"/>
      <c r="B2838" s="115">
        <v>5</v>
      </c>
      <c r="C2838" s="33" t="s">
        <v>461</v>
      </c>
      <c r="D2838" s="115">
        <v>3</v>
      </c>
      <c r="E2838" s="115">
        <v>2016</v>
      </c>
      <c r="F2838" s="115">
        <v>1</v>
      </c>
      <c r="G2838" s="115">
        <v>0</v>
      </c>
      <c r="H2838" s="115">
        <v>0</v>
      </c>
      <c r="I2838" s="116">
        <v>223251</v>
      </c>
      <c r="J2838" s="117"/>
      <c r="K2838" s="1"/>
      <c r="L2838" s="1"/>
      <c r="M2838" s="1"/>
      <c r="N2838" s="1"/>
      <c r="O2838" s="1"/>
      <c r="P2838" s="1"/>
      <c r="Q2838" s="1"/>
      <c r="R2838" s="1"/>
      <c r="S2838" s="1"/>
    </row>
    <row r="2839" spans="1:19" x14ac:dyDescent="0.2">
      <c r="A2839" s="1"/>
      <c r="B2839" s="115">
        <v>2</v>
      </c>
      <c r="C2839" s="33" t="s">
        <v>462</v>
      </c>
      <c r="D2839" s="115">
        <v>4</v>
      </c>
      <c r="E2839" s="115">
        <v>2016</v>
      </c>
      <c r="F2839" s="115">
        <v>18</v>
      </c>
      <c r="G2839" s="115">
        <v>0</v>
      </c>
      <c r="H2839" s="115">
        <v>0</v>
      </c>
      <c r="I2839" s="116">
        <v>1120498620</v>
      </c>
      <c r="J2839" s="117"/>
      <c r="K2839" s="1"/>
      <c r="L2839" s="1"/>
      <c r="M2839" s="1"/>
      <c r="N2839" s="1"/>
      <c r="O2839" s="1"/>
      <c r="P2839" s="1"/>
      <c r="Q2839" s="1"/>
      <c r="R2839" s="1"/>
      <c r="S2839" s="1"/>
    </row>
    <row r="2840" spans="1:19" x14ac:dyDescent="0.2">
      <c r="A2840" s="1"/>
      <c r="B2840" s="115">
        <v>2</v>
      </c>
      <c r="C2840" s="33" t="s">
        <v>462</v>
      </c>
      <c r="D2840" s="115">
        <v>4</v>
      </c>
      <c r="E2840" s="115">
        <v>2016</v>
      </c>
      <c r="F2840" s="115">
        <v>18</v>
      </c>
      <c r="G2840" s="115">
        <v>0</v>
      </c>
      <c r="H2840" s="115">
        <v>0</v>
      </c>
      <c r="I2840" s="116">
        <v>1132181544</v>
      </c>
      <c r="J2840" s="117"/>
      <c r="K2840" s="1"/>
      <c r="L2840" s="1"/>
      <c r="M2840" s="1"/>
      <c r="N2840" s="1"/>
      <c r="O2840" s="1"/>
      <c r="P2840" s="1"/>
      <c r="Q2840" s="1"/>
      <c r="R2840" s="1"/>
      <c r="S2840" s="1"/>
    </row>
    <row r="2841" spans="1:19" x14ac:dyDescent="0.2">
      <c r="A2841" s="1"/>
      <c r="B2841" s="115">
        <v>1</v>
      </c>
      <c r="C2841" s="33" t="s">
        <v>457</v>
      </c>
      <c r="D2841" s="115">
        <v>2</v>
      </c>
      <c r="E2841" s="115">
        <v>2016</v>
      </c>
      <c r="F2841" s="115">
        <v>2</v>
      </c>
      <c r="G2841" s="115">
        <v>0</v>
      </c>
      <c r="H2841" s="115">
        <v>0</v>
      </c>
      <c r="I2841" s="116">
        <v>851490</v>
      </c>
      <c r="J2841" s="117"/>
      <c r="K2841" s="1"/>
      <c r="L2841" s="1"/>
      <c r="M2841" s="1"/>
      <c r="N2841" s="1"/>
      <c r="O2841" s="1"/>
      <c r="P2841" s="1"/>
      <c r="Q2841" s="1"/>
      <c r="R2841" s="1"/>
      <c r="S2841" s="1"/>
    </row>
    <row r="2842" spans="1:19" x14ac:dyDescent="0.2">
      <c r="A2842" s="1"/>
      <c r="B2842" s="115">
        <v>2</v>
      </c>
      <c r="C2842" s="33" t="s">
        <v>451</v>
      </c>
      <c r="D2842" s="115">
        <v>3</v>
      </c>
      <c r="E2842" s="115">
        <v>2016</v>
      </c>
      <c r="F2842" s="115">
        <v>1</v>
      </c>
      <c r="G2842" s="115">
        <v>0</v>
      </c>
      <c r="H2842" s="115">
        <v>11</v>
      </c>
      <c r="I2842" s="116">
        <v>0</v>
      </c>
      <c r="J2842" s="117"/>
      <c r="K2842" s="1"/>
      <c r="L2842" s="1"/>
      <c r="M2842" s="1"/>
      <c r="N2842" s="1"/>
      <c r="O2842" s="1"/>
      <c r="P2842" s="1"/>
      <c r="Q2842" s="1"/>
      <c r="R2842" s="1"/>
      <c r="S2842" s="1"/>
    </row>
    <row r="2843" spans="1:19" x14ac:dyDescent="0.2">
      <c r="A2843" s="1"/>
      <c r="B2843" s="115">
        <v>3</v>
      </c>
      <c r="C2843" s="33" t="s">
        <v>457</v>
      </c>
      <c r="D2843" s="115">
        <v>3</v>
      </c>
      <c r="E2843" s="115">
        <v>2016</v>
      </c>
      <c r="F2843" s="115">
        <v>1</v>
      </c>
      <c r="G2843" s="115">
        <v>0</v>
      </c>
      <c r="H2843" s="115">
        <v>0</v>
      </c>
      <c r="I2843" s="116">
        <v>424754</v>
      </c>
      <c r="J2843" s="117"/>
      <c r="K2843" s="1"/>
      <c r="L2843" s="1"/>
      <c r="M2843" s="1"/>
      <c r="N2843" s="1"/>
      <c r="O2843" s="1"/>
      <c r="P2843" s="1"/>
      <c r="Q2843" s="1"/>
      <c r="R2843" s="1"/>
      <c r="S2843" s="1"/>
    </row>
    <row r="2844" spans="1:19" x14ac:dyDescent="0.2">
      <c r="A2844" s="1"/>
      <c r="B2844" s="115">
        <v>3</v>
      </c>
      <c r="C2844" s="33" t="s">
        <v>457</v>
      </c>
      <c r="D2844" s="115">
        <v>3</v>
      </c>
      <c r="E2844" s="115">
        <v>2016</v>
      </c>
      <c r="F2844" s="115">
        <v>1</v>
      </c>
      <c r="G2844" s="115">
        <v>0</v>
      </c>
      <c r="H2844" s="115">
        <v>0</v>
      </c>
      <c r="I2844" s="116">
        <v>15008</v>
      </c>
      <c r="J2844" s="117"/>
      <c r="K2844" s="1"/>
      <c r="L2844" s="1"/>
      <c r="M2844" s="1"/>
      <c r="N2844" s="1"/>
      <c r="O2844" s="1"/>
      <c r="P2844" s="1"/>
      <c r="Q2844" s="1"/>
      <c r="R2844" s="1"/>
      <c r="S2844" s="1"/>
    </row>
    <row r="2845" spans="1:19" x14ac:dyDescent="0.2">
      <c r="A2845" s="1"/>
      <c r="B2845" s="115">
        <v>3</v>
      </c>
      <c r="C2845" s="33" t="s">
        <v>457</v>
      </c>
      <c r="D2845" s="115">
        <v>3</v>
      </c>
      <c r="E2845" s="115">
        <v>2016</v>
      </c>
      <c r="F2845" s="115">
        <v>1</v>
      </c>
      <c r="G2845" s="115">
        <v>0</v>
      </c>
      <c r="H2845" s="115">
        <v>0</v>
      </c>
      <c r="I2845" s="116">
        <v>15482</v>
      </c>
      <c r="J2845" s="117"/>
      <c r="K2845" s="1"/>
      <c r="L2845" s="1"/>
      <c r="M2845" s="1"/>
      <c r="N2845" s="1"/>
      <c r="O2845" s="1"/>
      <c r="P2845" s="1"/>
      <c r="Q2845" s="1"/>
      <c r="R2845" s="1"/>
      <c r="S2845" s="1"/>
    </row>
    <row r="2846" spans="1:19" x14ac:dyDescent="0.2">
      <c r="A2846" s="1"/>
      <c r="B2846" s="115">
        <v>3</v>
      </c>
      <c r="C2846" s="33" t="s">
        <v>457</v>
      </c>
      <c r="D2846" s="115">
        <v>3</v>
      </c>
      <c r="E2846" s="115">
        <v>2016</v>
      </c>
      <c r="F2846" s="115">
        <v>1</v>
      </c>
      <c r="G2846" s="115">
        <v>0</v>
      </c>
      <c r="H2846" s="115">
        <v>0</v>
      </c>
      <c r="I2846" s="116">
        <v>16906</v>
      </c>
      <c r="J2846" s="117"/>
      <c r="K2846" s="1"/>
      <c r="L2846" s="1"/>
      <c r="M2846" s="1"/>
      <c r="N2846" s="1"/>
      <c r="O2846" s="1"/>
      <c r="P2846" s="1"/>
      <c r="Q2846" s="1"/>
      <c r="R2846" s="1"/>
      <c r="S2846" s="1"/>
    </row>
    <row r="2847" spans="1:19" x14ac:dyDescent="0.2">
      <c r="A2847" s="1"/>
      <c r="B2847" s="115">
        <v>3</v>
      </c>
      <c r="C2847" s="33" t="s">
        <v>457</v>
      </c>
      <c r="D2847" s="115">
        <v>3</v>
      </c>
      <c r="E2847" s="115">
        <v>2016</v>
      </c>
      <c r="F2847" s="115">
        <v>1</v>
      </c>
      <c r="G2847" s="115">
        <v>0</v>
      </c>
      <c r="H2847" s="115">
        <v>0</v>
      </c>
      <c r="I2847" s="116">
        <v>14628225</v>
      </c>
      <c r="J2847" s="117"/>
      <c r="K2847" s="1"/>
      <c r="L2847" s="1"/>
      <c r="M2847" s="1"/>
      <c r="N2847" s="1"/>
      <c r="O2847" s="1"/>
      <c r="P2847" s="1"/>
      <c r="Q2847" s="1"/>
      <c r="R2847" s="1"/>
      <c r="S2847" s="1"/>
    </row>
    <row r="2848" spans="1:19" x14ac:dyDescent="0.2">
      <c r="A2848" s="1"/>
      <c r="B2848" s="115">
        <v>3</v>
      </c>
      <c r="C2848" s="33" t="s">
        <v>457</v>
      </c>
      <c r="D2848" s="115">
        <v>3</v>
      </c>
      <c r="E2848" s="115">
        <v>2016</v>
      </c>
      <c r="F2848" s="115">
        <v>1</v>
      </c>
      <c r="G2848" s="115">
        <v>0</v>
      </c>
      <c r="H2848" s="115">
        <v>0</v>
      </c>
      <c r="I2848" s="116">
        <v>152337</v>
      </c>
      <c r="J2848" s="117"/>
      <c r="K2848" s="1"/>
      <c r="L2848" s="1"/>
      <c r="M2848" s="1"/>
      <c r="N2848" s="1"/>
      <c r="O2848" s="1"/>
      <c r="P2848" s="1"/>
      <c r="Q2848" s="1"/>
      <c r="R2848" s="1"/>
      <c r="S2848" s="1"/>
    </row>
    <row r="2849" spans="1:19" x14ac:dyDescent="0.2">
      <c r="A2849" s="1"/>
      <c r="B2849" s="115">
        <v>3</v>
      </c>
      <c r="C2849" s="33" t="s">
        <v>457</v>
      </c>
      <c r="D2849" s="115">
        <v>3</v>
      </c>
      <c r="E2849" s="115">
        <v>2016</v>
      </c>
      <c r="F2849" s="115">
        <v>1</v>
      </c>
      <c r="G2849" s="115">
        <v>0</v>
      </c>
      <c r="H2849" s="115">
        <v>0</v>
      </c>
      <c r="I2849" s="116">
        <v>404067</v>
      </c>
      <c r="J2849" s="117"/>
      <c r="K2849" s="1"/>
      <c r="L2849" s="1"/>
      <c r="M2849" s="1"/>
      <c r="N2849" s="1"/>
      <c r="O2849" s="1"/>
      <c r="P2849" s="1"/>
      <c r="Q2849" s="1"/>
      <c r="R2849" s="1"/>
      <c r="S2849" s="1"/>
    </row>
    <row r="2850" spans="1:19" x14ac:dyDescent="0.2">
      <c r="A2850" s="1"/>
      <c r="B2850" s="115">
        <v>3</v>
      </c>
      <c r="C2850" s="33" t="s">
        <v>457</v>
      </c>
      <c r="D2850" s="115">
        <v>3</v>
      </c>
      <c r="E2850" s="115">
        <v>2016</v>
      </c>
      <c r="F2850" s="115">
        <v>1</v>
      </c>
      <c r="G2850" s="115">
        <v>0</v>
      </c>
      <c r="H2850" s="115">
        <v>0</v>
      </c>
      <c r="I2850" s="116">
        <v>16102</v>
      </c>
      <c r="J2850" s="117"/>
      <c r="K2850" s="1"/>
      <c r="L2850" s="1"/>
      <c r="M2850" s="1"/>
      <c r="N2850" s="1"/>
      <c r="O2850" s="1"/>
      <c r="P2850" s="1"/>
      <c r="Q2850" s="1"/>
      <c r="R2850" s="1"/>
      <c r="S2850" s="1"/>
    </row>
    <row r="2851" spans="1:19" x14ac:dyDescent="0.2">
      <c r="A2851" s="1"/>
      <c r="B2851" s="115">
        <v>3</v>
      </c>
      <c r="C2851" s="33" t="s">
        <v>463</v>
      </c>
      <c r="D2851" s="115">
        <v>3</v>
      </c>
      <c r="E2851" s="115">
        <v>2016</v>
      </c>
      <c r="F2851" s="115">
        <v>1</v>
      </c>
      <c r="G2851" s="115">
        <v>0</v>
      </c>
      <c r="H2851" s="115">
        <v>0</v>
      </c>
      <c r="I2851" s="116">
        <v>15813955</v>
      </c>
      <c r="J2851" s="117"/>
      <c r="K2851" s="1"/>
      <c r="L2851" s="1"/>
      <c r="M2851" s="1"/>
      <c r="N2851" s="1"/>
      <c r="O2851" s="1"/>
      <c r="P2851" s="1"/>
      <c r="Q2851" s="1"/>
      <c r="R2851" s="1"/>
      <c r="S2851" s="1"/>
    </row>
    <row r="2852" spans="1:19" x14ac:dyDescent="0.2">
      <c r="A2852" s="1"/>
      <c r="B2852" s="115">
        <v>3</v>
      </c>
      <c r="C2852" s="33" t="s">
        <v>457</v>
      </c>
      <c r="D2852" s="115">
        <v>3</v>
      </c>
      <c r="E2852" s="115">
        <v>2016</v>
      </c>
      <c r="F2852" s="115">
        <v>1</v>
      </c>
      <c r="G2852" s="115">
        <v>0</v>
      </c>
      <c r="H2852" s="115">
        <v>0</v>
      </c>
      <c r="I2852" s="116">
        <v>152353</v>
      </c>
      <c r="J2852" s="117"/>
      <c r="K2852" s="1"/>
      <c r="L2852" s="1"/>
      <c r="M2852" s="1"/>
      <c r="N2852" s="1"/>
      <c r="O2852" s="1"/>
      <c r="P2852" s="1"/>
      <c r="Q2852" s="1"/>
      <c r="R2852" s="1"/>
      <c r="S2852" s="1"/>
    </row>
    <row r="2853" spans="1:19" x14ac:dyDescent="0.2">
      <c r="A2853" s="1"/>
      <c r="B2853" s="115">
        <v>3</v>
      </c>
      <c r="C2853" s="33" t="s">
        <v>449</v>
      </c>
      <c r="D2853" s="115">
        <v>3</v>
      </c>
      <c r="E2853" s="115">
        <v>2016</v>
      </c>
      <c r="F2853" s="115">
        <v>1</v>
      </c>
      <c r="G2853" s="115">
        <v>0</v>
      </c>
      <c r="H2853" s="115">
        <v>0</v>
      </c>
      <c r="I2853" s="116">
        <v>293357</v>
      </c>
      <c r="J2853" s="117"/>
      <c r="K2853" s="1"/>
      <c r="L2853" s="1"/>
      <c r="M2853" s="1"/>
      <c r="N2853" s="1"/>
      <c r="O2853" s="1"/>
      <c r="P2853" s="1"/>
      <c r="Q2853" s="1"/>
      <c r="R2853" s="1"/>
      <c r="S2853" s="1"/>
    </row>
    <row r="2854" spans="1:19" x14ac:dyDescent="0.2">
      <c r="A2854" s="1"/>
      <c r="B2854" s="115">
        <v>3</v>
      </c>
      <c r="C2854" s="33" t="s">
        <v>455</v>
      </c>
      <c r="D2854" s="115">
        <v>3</v>
      </c>
      <c r="E2854" s="115">
        <v>2016</v>
      </c>
      <c r="F2854" s="115">
        <v>1</v>
      </c>
      <c r="G2854" s="115">
        <v>0</v>
      </c>
      <c r="H2854" s="115">
        <v>0</v>
      </c>
      <c r="I2854" s="116">
        <v>141</v>
      </c>
      <c r="J2854" s="117"/>
      <c r="K2854" s="1"/>
      <c r="L2854" s="1"/>
      <c r="M2854" s="1"/>
      <c r="N2854" s="1"/>
      <c r="O2854" s="1"/>
      <c r="P2854" s="1"/>
      <c r="Q2854" s="1"/>
      <c r="R2854" s="1"/>
      <c r="S2854" s="1"/>
    </row>
    <row r="2855" spans="1:19" x14ac:dyDescent="0.2">
      <c r="A2855" s="1"/>
      <c r="B2855" s="115">
        <v>3</v>
      </c>
      <c r="C2855" s="33" t="s">
        <v>449</v>
      </c>
      <c r="D2855" s="115">
        <v>3</v>
      </c>
      <c r="E2855" s="115">
        <v>2016</v>
      </c>
      <c r="F2855" s="115">
        <v>1</v>
      </c>
      <c r="G2855" s="115">
        <v>0</v>
      </c>
      <c r="H2855" s="115">
        <v>10</v>
      </c>
      <c r="I2855" s="116">
        <v>0</v>
      </c>
      <c r="J2855" s="117"/>
      <c r="K2855" s="1"/>
      <c r="L2855" s="1"/>
      <c r="M2855" s="1"/>
      <c r="N2855" s="1"/>
      <c r="O2855" s="1"/>
      <c r="P2855" s="1"/>
      <c r="Q2855" s="1"/>
      <c r="R2855" s="1"/>
      <c r="S2855" s="1"/>
    </row>
    <row r="2856" spans="1:19" x14ac:dyDescent="0.2">
      <c r="A2856" s="1"/>
      <c r="B2856" s="115">
        <v>5</v>
      </c>
      <c r="C2856" s="33" t="s">
        <v>449</v>
      </c>
      <c r="D2856" s="115">
        <v>3</v>
      </c>
      <c r="E2856" s="115">
        <v>2016</v>
      </c>
      <c r="F2856" s="115">
        <v>1</v>
      </c>
      <c r="G2856" s="115">
        <v>0</v>
      </c>
      <c r="H2856" s="115">
        <v>0</v>
      </c>
      <c r="I2856" s="116">
        <v>166</v>
      </c>
      <c r="J2856" s="117"/>
      <c r="K2856" s="1"/>
      <c r="L2856" s="1"/>
      <c r="M2856" s="1"/>
      <c r="N2856" s="1"/>
      <c r="O2856" s="1"/>
      <c r="P2856" s="1"/>
      <c r="Q2856" s="1"/>
      <c r="R2856" s="1"/>
      <c r="S2856" s="1"/>
    </row>
    <row r="2857" spans="1:19" x14ac:dyDescent="0.2">
      <c r="A2857" s="1"/>
      <c r="B2857" s="115">
        <v>3</v>
      </c>
      <c r="C2857" s="33" t="s">
        <v>457</v>
      </c>
      <c r="D2857" s="115">
        <v>4</v>
      </c>
      <c r="E2857" s="115">
        <v>2016</v>
      </c>
      <c r="F2857" s="115">
        <v>1</v>
      </c>
      <c r="G2857" s="115">
        <v>0</v>
      </c>
      <c r="H2857" s="115">
        <v>0</v>
      </c>
      <c r="I2857" s="116">
        <v>31374</v>
      </c>
      <c r="J2857" s="117"/>
      <c r="K2857" s="1"/>
      <c r="L2857" s="1"/>
      <c r="M2857" s="1"/>
      <c r="N2857" s="1"/>
      <c r="O2857" s="1"/>
      <c r="P2857" s="1"/>
      <c r="Q2857" s="1"/>
      <c r="R2857" s="1"/>
      <c r="S2857" s="1"/>
    </row>
    <row r="2858" spans="1:19" x14ac:dyDescent="0.2">
      <c r="A2858" s="1"/>
      <c r="B2858" s="115">
        <v>5</v>
      </c>
      <c r="C2858" s="33" t="s">
        <v>457</v>
      </c>
      <c r="D2858" s="115">
        <v>4</v>
      </c>
      <c r="E2858" s="115">
        <v>2016</v>
      </c>
      <c r="F2858" s="115">
        <v>1</v>
      </c>
      <c r="G2858" s="115">
        <v>0</v>
      </c>
      <c r="H2858" s="115">
        <v>0</v>
      </c>
      <c r="I2858" s="116">
        <v>167539</v>
      </c>
      <c r="J2858" s="117"/>
      <c r="K2858" s="1"/>
      <c r="L2858" s="1"/>
      <c r="M2858" s="1"/>
      <c r="N2858" s="1"/>
      <c r="O2858" s="1"/>
      <c r="P2858" s="1"/>
      <c r="Q2858" s="1"/>
      <c r="R2858" s="1"/>
      <c r="S2858" s="1"/>
    </row>
    <row r="2859" spans="1:19" x14ac:dyDescent="0.2">
      <c r="A2859" s="1"/>
      <c r="B2859" s="115">
        <v>4</v>
      </c>
      <c r="C2859" s="33" t="s">
        <v>457</v>
      </c>
      <c r="D2859" s="115">
        <v>4</v>
      </c>
      <c r="E2859" s="115">
        <v>2016</v>
      </c>
      <c r="F2859" s="115">
        <v>1</v>
      </c>
      <c r="G2859" s="115">
        <v>0</v>
      </c>
      <c r="H2859" s="115">
        <v>0</v>
      </c>
      <c r="I2859" s="116">
        <v>49843</v>
      </c>
      <c r="J2859" s="117"/>
      <c r="K2859" s="1"/>
      <c r="L2859" s="1"/>
      <c r="M2859" s="1"/>
      <c r="N2859" s="1"/>
      <c r="O2859" s="1"/>
      <c r="P2859" s="1"/>
      <c r="Q2859" s="1"/>
      <c r="R2859" s="1"/>
      <c r="S2859" s="1"/>
    </row>
    <row r="2860" spans="1:19" x14ac:dyDescent="0.2">
      <c r="A2860" s="1"/>
      <c r="B2860" s="115">
        <v>2</v>
      </c>
      <c r="C2860" s="33" t="s">
        <v>449</v>
      </c>
      <c r="D2860" s="115">
        <v>3</v>
      </c>
      <c r="E2860" s="115">
        <v>2016</v>
      </c>
      <c r="F2860" s="115">
        <v>1</v>
      </c>
      <c r="G2860" s="115">
        <v>0</v>
      </c>
      <c r="H2860" s="115">
        <v>0</v>
      </c>
      <c r="I2860" s="116">
        <v>15000</v>
      </c>
      <c r="J2860" s="117"/>
      <c r="K2860" s="1"/>
      <c r="L2860" s="1"/>
      <c r="M2860" s="1"/>
      <c r="N2860" s="1"/>
      <c r="O2860" s="1"/>
      <c r="P2860" s="1"/>
      <c r="Q2860" s="1"/>
      <c r="R2860" s="1"/>
      <c r="S2860" s="1"/>
    </row>
    <row r="2861" spans="1:19" x14ac:dyDescent="0.2">
      <c r="A2861" s="1"/>
      <c r="B2861" s="115">
        <v>4</v>
      </c>
      <c r="C2861" s="33" t="s">
        <v>457</v>
      </c>
      <c r="D2861" s="115">
        <v>4</v>
      </c>
      <c r="E2861" s="115">
        <v>2016</v>
      </c>
      <c r="F2861" s="115">
        <v>1</v>
      </c>
      <c r="G2861" s="115">
        <v>0</v>
      </c>
      <c r="H2861" s="115">
        <v>0</v>
      </c>
      <c r="I2861" s="116">
        <v>323190</v>
      </c>
      <c r="J2861" s="117"/>
      <c r="K2861" s="1"/>
      <c r="L2861" s="1"/>
      <c r="M2861" s="1"/>
      <c r="N2861" s="1"/>
      <c r="O2861" s="1"/>
      <c r="P2861" s="1"/>
      <c r="Q2861" s="1"/>
      <c r="R2861" s="1"/>
      <c r="S2861" s="1"/>
    </row>
    <row r="2862" spans="1:19" x14ac:dyDescent="0.2">
      <c r="A2862" s="1"/>
      <c r="B2862" s="115">
        <v>4</v>
      </c>
      <c r="C2862" s="33" t="s">
        <v>457</v>
      </c>
      <c r="D2862" s="115">
        <v>4</v>
      </c>
      <c r="E2862" s="115">
        <v>2016</v>
      </c>
      <c r="F2862" s="115">
        <v>1</v>
      </c>
      <c r="G2862" s="115">
        <v>0</v>
      </c>
      <c r="H2862" s="115">
        <v>0</v>
      </c>
      <c r="I2862" s="116">
        <v>32309</v>
      </c>
      <c r="J2862" s="117"/>
      <c r="K2862" s="1"/>
      <c r="L2862" s="1"/>
      <c r="M2862" s="1"/>
      <c r="N2862" s="1"/>
      <c r="O2862" s="1"/>
      <c r="P2862" s="1"/>
      <c r="Q2862" s="1"/>
      <c r="R2862" s="1"/>
      <c r="S2862" s="1"/>
    </row>
    <row r="2863" spans="1:19" x14ac:dyDescent="0.2">
      <c r="A2863" s="1"/>
      <c r="B2863" s="115">
        <v>2</v>
      </c>
      <c r="C2863" s="33" t="s">
        <v>449</v>
      </c>
      <c r="D2863" s="115">
        <v>3</v>
      </c>
      <c r="E2863" s="115">
        <v>2016</v>
      </c>
      <c r="F2863" s="115">
        <v>1</v>
      </c>
      <c r="G2863" s="115">
        <v>0</v>
      </c>
      <c r="H2863" s="115">
        <v>0</v>
      </c>
      <c r="I2863" s="116">
        <v>14510</v>
      </c>
      <c r="J2863" s="117"/>
      <c r="K2863" s="1"/>
      <c r="L2863" s="1"/>
      <c r="M2863" s="1"/>
      <c r="N2863" s="1"/>
      <c r="O2863" s="1"/>
      <c r="P2863" s="1"/>
      <c r="Q2863" s="1"/>
      <c r="R2863" s="1"/>
      <c r="S2863" s="1"/>
    </row>
    <row r="2864" spans="1:19" x14ac:dyDescent="0.2">
      <c r="A2864" s="1"/>
      <c r="B2864" s="115">
        <v>2</v>
      </c>
      <c r="C2864" s="33" t="s">
        <v>449</v>
      </c>
      <c r="D2864" s="115">
        <v>3</v>
      </c>
      <c r="E2864" s="115">
        <v>2016</v>
      </c>
      <c r="F2864" s="115">
        <v>1</v>
      </c>
      <c r="G2864" s="115">
        <v>0</v>
      </c>
      <c r="H2864" s="115">
        <v>0</v>
      </c>
      <c r="I2864" s="116">
        <v>15370</v>
      </c>
      <c r="J2864" s="117"/>
      <c r="K2864" s="1"/>
      <c r="L2864" s="1"/>
      <c r="M2864" s="1"/>
      <c r="N2864" s="1"/>
      <c r="O2864" s="1"/>
      <c r="P2864" s="1"/>
      <c r="Q2864" s="1"/>
      <c r="R2864" s="1"/>
      <c r="S2864" s="1"/>
    </row>
    <row r="2865" spans="1:19" x14ac:dyDescent="0.2">
      <c r="A2865" s="1"/>
      <c r="B2865" s="115">
        <v>2</v>
      </c>
      <c r="C2865" s="33" t="s">
        <v>449</v>
      </c>
      <c r="D2865" s="115">
        <v>3</v>
      </c>
      <c r="E2865" s="115">
        <v>2016</v>
      </c>
      <c r="F2865" s="115">
        <v>1</v>
      </c>
      <c r="G2865" s="115">
        <v>0</v>
      </c>
      <c r="H2865" s="115">
        <v>0</v>
      </c>
      <c r="I2865" s="116">
        <v>33003</v>
      </c>
      <c r="J2865" s="117"/>
      <c r="K2865" s="1"/>
      <c r="L2865" s="1"/>
      <c r="M2865" s="1"/>
      <c r="N2865" s="1"/>
      <c r="O2865" s="1"/>
      <c r="P2865" s="1"/>
      <c r="Q2865" s="1"/>
      <c r="R2865" s="1"/>
      <c r="S2865" s="1"/>
    </row>
    <row r="2866" spans="1:19" x14ac:dyDescent="0.2">
      <c r="A2866" s="1"/>
      <c r="B2866" s="115">
        <v>2</v>
      </c>
      <c r="C2866" s="33" t="s">
        <v>455</v>
      </c>
      <c r="D2866" s="115">
        <v>3</v>
      </c>
      <c r="E2866" s="115">
        <v>2016</v>
      </c>
      <c r="F2866" s="115">
        <v>1</v>
      </c>
      <c r="G2866" s="115">
        <v>0</v>
      </c>
      <c r="H2866" s="115">
        <v>0</v>
      </c>
      <c r="I2866" s="116">
        <v>3870</v>
      </c>
      <c r="J2866" s="117"/>
      <c r="K2866" s="1"/>
      <c r="L2866" s="1"/>
      <c r="M2866" s="1"/>
      <c r="N2866" s="1"/>
      <c r="O2866" s="1"/>
      <c r="P2866" s="1"/>
      <c r="Q2866" s="1"/>
      <c r="R2866" s="1"/>
      <c r="S2866" s="1"/>
    </row>
    <row r="2867" spans="1:19" x14ac:dyDescent="0.2">
      <c r="A2867" s="1"/>
      <c r="B2867" s="115">
        <v>2</v>
      </c>
      <c r="C2867" s="33" t="s">
        <v>449</v>
      </c>
      <c r="D2867" s="115">
        <v>3</v>
      </c>
      <c r="E2867" s="115">
        <v>2016</v>
      </c>
      <c r="F2867" s="115">
        <v>1</v>
      </c>
      <c r="G2867" s="115">
        <v>0</v>
      </c>
      <c r="H2867" s="115">
        <v>0</v>
      </c>
      <c r="I2867" s="116">
        <v>14436</v>
      </c>
      <c r="J2867" s="117"/>
      <c r="K2867" s="1"/>
      <c r="L2867" s="1"/>
      <c r="M2867" s="1"/>
      <c r="N2867" s="1"/>
      <c r="O2867" s="1"/>
      <c r="P2867" s="1"/>
      <c r="Q2867" s="1"/>
      <c r="R2867" s="1"/>
      <c r="S2867" s="1"/>
    </row>
    <row r="2868" spans="1:19" x14ac:dyDescent="0.2">
      <c r="A2868" s="1"/>
      <c r="B2868" s="115">
        <v>2</v>
      </c>
      <c r="C2868" s="33" t="s">
        <v>455</v>
      </c>
      <c r="D2868" s="115">
        <v>3</v>
      </c>
      <c r="E2868" s="115">
        <v>2016</v>
      </c>
      <c r="F2868" s="115">
        <v>1</v>
      </c>
      <c r="G2868" s="115">
        <v>0</v>
      </c>
      <c r="H2868" s="115">
        <v>0</v>
      </c>
      <c r="I2868" s="116">
        <v>3868</v>
      </c>
      <c r="J2868" s="117"/>
      <c r="K2868" s="1"/>
      <c r="L2868" s="1"/>
      <c r="M2868" s="1"/>
      <c r="N2868" s="1"/>
      <c r="O2868" s="1"/>
      <c r="P2868" s="1"/>
      <c r="Q2868" s="1"/>
      <c r="R2868" s="1"/>
      <c r="S2868" s="1"/>
    </row>
    <row r="2869" spans="1:19" x14ac:dyDescent="0.2">
      <c r="A2869" s="1"/>
      <c r="B2869" s="115">
        <v>2</v>
      </c>
      <c r="C2869" s="33" t="s">
        <v>455</v>
      </c>
      <c r="D2869" s="115">
        <v>3</v>
      </c>
      <c r="E2869" s="115">
        <v>2016</v>
      </c>
      <c r="F2869" s="115">
        <v>1</v>
      </c>
      <c r="G2869" s="115">
        <v>0</v>
      </c>
      <c r="H2869" s="115">
        <v>0</v>
      </c>
      <c r="I2869" s="116">
        <v>4157</v>
      </c>
      <c r="J2869" s="117"/>
      <c r="K2869" s="1"/>
      <c r="L2869" s="1"/>
      <c r="M2869" s="1"/>
      <c r="N2869" s="1"/>
      <c r="O2869" s="1"/>
      <c r="P2869" s="1"/>
      <c r="Q2869" s="1"/>
      <c r="R2869" s="1"/>
      <c r="S2869" s="1"/>
    </row>
    <row r="2870" spans="1:19" x14ac:dyDescent="0.2">
      <c r="A2870" s="1"/>
      <c r="B2870" s="115">
        <v>3</v>
      </c>
      <c r="C2870" s="33" t="s">
        <v>461</v>
      </c>
      <c r="D2870" s="115">
        <v>4</v>
      </c>
      <c r="E2870" s="115">
        <v>2016</v>
      </c>
      <c r="F2870" s="115">
        <v>1</v>
      </c>
      <c r="G2870" s="115">
        <v>0</v>
      </c>
      <c r="H2870" s="115">
        <v>0</v>
      </c>
      <c r="I2870" s="116">
        <v>14980140</v>
      </c>
      <c r="J2870" s="117"/>
      <c r="K2870" s="1"/>
      <c r="L2870" s="1"/>
      <c r="M2870" s="1"/>
      <c r="N2870" s="1"/>
      <c r="O2870" s="1"/>
      <c r="P2870" s="1"/>
      <c r="Q2870" s="1"/>
      <c r="R2870" s="1"/>
      <c r="S2870" s="1"/>
    </row>
    <row r="2871" spans="1:19" x14ac:dyDescent="0.2">
      <c r="A2871" s="1"/>
      <c r="B2871" s="115">
        <v>4</v>
      </c>
      <c r="C2871" s="33" t="s">
        <v>461</v>
      </c>
      <c r="D2871" s="115">
        <v>4</v>
      </c>
      <c r="E2871" s="115">
        <v>2016</v>
      </c>
      <c r="F2871" s="115">
        <v>1</v>
      </c>
      <c r="G2871" s="115">
        <v>0</v>
      </c>
      <c r="H2871" s="115">
        <v>0</v>
      </c>
      <c r="I2871" s="116">
        <v>15802858</v>
      </c>
      <c r="J2871" s="117"/>
      <c r="K2871" s="1"/>
      <c r="L2871" s="1"/>
      <c r="M2871" s="1"/>
      <c r="N2871" s="1"/>
      <c r="O2871" s="1"/>
      <c r="P2871" s="1"/>
      <c r="Q2871" s="1"/>
      <c r="R2871" s="1"/>
      <c r="S2871" s="1"/>
    </row>
    <row r="2872" spans="1:19" x14ac:dyDescent="0.2">
      <c r="A2872" s="1"/>
      <c r="B2872" s="115">
        <v>2</v>
      </c>
      <c r="C2872" s="33" t="s">
        <v>449</v>
      </c>
      <c r="D2872" s="115">
        <v>3</v>
      </c>
      <c r="E2872" s="115">
        <v>2016</v>
      </c>
      <c r="F2872" s="115">
        <v>1</v>
      </c>
      <c r="G2872" s="115">
        <v>0</v>
      </c>
      <c r="H2872" s="115">
        <v>0</v>
      </c>
      <c r="I2872" s="116">
        <v>16034</v>
      </c>
      <c r="J2872" s="117"/>
      <c r="K2872" s="1"/>
      <c r="L2872" s="1"/>
      <c r="M2872" s="1"/>
      <c r="N2872" s="1"/>
      <c r="O2872" s="1"/>
      <c r="P2872" s="1"/>
      <c r="Q2872" s="1"/>
      <c r="R2872" s="1"/>
      <c r="S2872" s="1"/>
    </row>
    <row r="2873" spans="1:19" x14ac:dyDescent="0.2">
      <c r="A2873" s="1"/>
      <c r="B2873" s="115">
        <v>5</v>
      </c>
      <c r="C2873" s="33" t="s">
        <v>461</v>
      </c>
      <c r="D2873" s="115">
        <v>4</v>
      </c>
      <c r="E2873" s="115">
        <v>2016</v>
      </c>
      <c r="F2873" s="115">
        <v>1</v>
      </c>
      <c r="G2873" s="115">
        <v>0</v>
      </c>
      <c r="H2873" s="115">
        <v>0</v>
      </c>
      <c r="I2873" s="116">
        <v>21849604</v>
      </c>
      <c r="J2873" s="117"/>
      <c r="K2873" s="1"/>
      <c r="L2873" s="1"/>
      <c r="M2873" s="1"/>
      <c r="N2873" s="1"/>
      <c r="O2873" s="1"/>
      <c r="P2873" s="1"/>
      <c r="Q2873" s="1"/>
      <c r="R2873" s="1"/>
      <c r="S2873" s="1"/>
    </row>
    <row r="2874" spans="1:19" x14ac:dyDescent="0.2">
      <c r="A2874" s="1"/>
      <c r="B2874" s="115">
        <v>5</v>
      </c>
      <c r="C2874" s="33" t="s">
        <v>457</v>
      </c>
      <c r="D2874" s="115">
        <v>4</v>
      </c>
      <c r="E2874" s="115">
        <v>2016</v>
      </c>
      <c r="F2874" s="115">
        <v>1</v>
      </c>
      <c r="G2874" s="115">
        <v>0</v>
      </c>
      <c r="H2874" s="115">
        <v>0</v>
      </c>
      <c r="I2874" s="116">
        <v>165304</v>
      </c>
      <c r="J2874" s="117"/>
      <c r="K2874" s="1"/>
      <c r="L2874" s="1"/>
      <c r="M2874" s="1"/>
      <c r="N2874" s="1"/>
      <c r="O2874" s="1"/>
      <c r="P2874" s="1"/>
      <c r="Q2874" s="1"/>
      <c r="R2874" s="1"/>
      <c r="S2874" s="1"/>
    </row>
    <row r="2875" spans="1:19" x14ac:dyDescent="0.2">
      <c r="A2875" s="1"/>
      <c r="B2875" s="115">
        <v>5</v>
      </c>
      <c r="C2875" s="33" t="s">
        <v>455</v>
      </c>
      <c r="D2875" s="115">
        <v>3</v>
      </c>
      <c r="E2875" s="115">
        <v>2016</v>
      </c>
      <c r="F2875" s="115">
        <v>1</v>
      </c>
      <c r="G2875" s="115">
        <v>0</v>
      </c>
      <c r="H2875" s="115">
        <v>0</v>
      </c>
      <c r="I2875" s="116">
        <v>1509</v>
      </c>
      <c r="J2875" s="117"/>
      <c r="K2875" s="1"/>
      <c r="L2875" s="1"/>
      <c r="M2875" s="1"/>
      <c r="N2875" s="1"/>
      <c r="O2875" s="1"/>
      <c r="P2875" s="1"/>
      <c r="Q2875" s="1"/>
      <c r="R2875" s="1"/>
      <c r="S2875" s="1"/>
    </row>
    <row r="2876" spans="1:19" x14ac:dyDescent="0.2">
      <c r="A2876" s="1"/>
      <c r="B2876" s="115">
        <v>6</v>
      </c>
      <c r="C2876" s="33" t="s">
        <v>451</v>
      </c>
      <c r="D2876" s="115">
        <v>3</v>
      </c>
      <c r="E2876" s="115">
        <v>2016</v>
      </c>
      <c r="F2876" s="115">
        <v>1</v>
      </c>
      <c r="G2876" s="115">
        <v>0</v>
      </c>
      <c r="H2876" s="115">
        <v>52</v>
      </c>
      <c r="I2876" s="116">
        <v>0</v>
      </c>
      <c r="J2876" s="117"/>
      <c r="K2876" s="1"/>
      <c r="L2876" s="1"/>
      <c r="M2876" s="1"/>
      <c r="N2876" s="1"/>
      <c r="O2876" s="1"/>
      <c r="P2876" s="1"/>
      <c r="Q2876" s="1"/>
      <c r="R2876" s="1"/>
      <c r="S2876" s="1"/>
    </row>
    <row r="2877" spans="1:19" x14ac:dyDescent="0.2">
      <c r="A2877" s="1"/>
      <c r="B2877" s="115">
        <v>3</v>
      </c>
      <c r="C2877" s="33" t="s">
        <v>449</v>
      </c>
      <c r="D2877" s="115">
        <v>3</v>
      </c>
      <c r="E2877" s="115">
        <v>2016</v>
      </c>
      <c r="F2877" s="115">
        <v>1</v>
      </c>
      <c r="G2877" s="115">
        <v>0</v>
      </c>
      <c r="H2877" s="115">
        <v>0</v>
      </c>
      <c r="I2877" s="116">
        <v>154</v>
      </c>
      <c r="J2877" s="117"/>
      <c r="K2877" s="1"/>
      <c r="L2877" s="1"/>
      <c r="M2877" s="1"/>
      <c r="N2877" s="1"/>
      <c r="O2877" s="1"/>
      <c r="P2877" s="1"/>
      <c r="Q2877" s="1"/>
      <c r="R2877" s="1"/>
      <c r="S2877" s="1"/>
    </row>
    <row r="2878" spans="1:19" x14ac:dyDescent="0.2">
      <c r="A2878" s="1"/>
      <c r="B2878" s="115">
        <v>1</v>
      </c>
      <c r="C2878" s="33" t="s">
        <v>471</v>
      </c>
      <c r="D2878" s="115">
        <v>4</v>
      </c>
      <c r="E2878" s="115">
        <v>2016</v>
      </c>
      <c r="F2878" s="115">
        <v>1</v>
      </c>
      <c r="G2878" s="115">
        <v>0</v>
      </c>
      <c r="H2878" s="115">
        <v>0</v>
      </c>
      <c r="I2878" s="116">
        <v>7163518</v>
      </c>
      <c r="J2878" s="117"/>
      <c r="K2878" s="1"/>
      <c r="L2878" s="1"/>
      <c r="M2878" s="1"/>
      <c r="N2878" s="1"/>
      <c r="O2878" s="1"/>
      <c r="P2878" s="1"/>
      <c r="Q2878" s="1"/>
      <c r="R2878" s="1"/>
      <c r="S2878" s="1"/>
    </row>
    <row r="2879" spans="1:19" x14ac:dyDescent="0.2">
      <c r="A2879" s="1"/>
      <c r="B2879" s="115">
        <v>2</v>
      </c>
      <c r="C2879" s="33" t="s">
        <v>449</v>
      </c>
      <c r="D2879" s="115">
        <v>3</v>
      </c>
      <c r="E2879" s="115">
        <v>2016</v>
      </c>
      <c r="F2879" s="115">
        <v>1</v>
      </c>
      <c r="G2879" s="115">
        <v>0</v>
      </c>
      <c r="H2879" s="115">
        <v>0</v>
      </c>
      <c r="I2879" s="116">
        <v>30356</v>
      </c>
      <c r="J2879" s="117"/>
      <c r="K2879" s="1"/>
      <c r="L2879" s="1"/>
      <c r="M2879" s="1"/>
      <c r="N2879" s="1"/>
      <c r="O2879" s="1"/>
      <c r="P2879" s="1"/>
      <c r="Q2879" s="1"/>
      <c r="R2879" s="1"/>
      <c r="S2879" s="1"/>
    </row>
    <row r="2880" spans="1:19" x14ac:dyDescent="0.2">
      <c r="A2880" s="1"/>
      <c r="B2880" s="115">
        <v>5</v>
      </c>
      <c r="C2880" s="33" t="s">
        <v>455</v>
      </c>
      <c r="D2880" s="115">
        <v>1</v>
      </c>
      <c r="E2880" s="115">
        <v>2017</v>
      </c>
      <c r="F2880" s="115">
        <v>1</v>
      </c>
      <c r="G2880" s="115">
        <v>0</v>
      </c>
      <c r="H2880" s="115">
        <v>0</v>
      </c>
      <c r="I2880" s="116">
        <v>157</v>
      </c>
      <c r="J2880" s="117"/>
      <c r="K2880" s="1"/>
      <c r="L2880" s="1"/>
      <c r="M2880" s="1"/>
      <c r="N2880" s="1"/>
      <c r="O2880" s="1"/>
      <c r="P2880" s="1"/>
      <c r="Q2880" s="1"/>
      <c r="R2880" s="1"/>
      <c r="S2880" s="1"/>
    </row>
    <row r="2881" spans="1:19" x14ac:dyDescent="0.2">
      <c r="A2881" s="1"/>
      <c r="B2881" s="115">
        <v>3</v>
      </c>
      <c r="C2881" s="33" t="s">
        <v>455</v>
      </c>
      <c r="D2881" s="115">
        <v>1</v>
      </c>
      <c r="E2881" s="115">
        <v>2017</v>
      </c>
      <c r="F2881" s="115">
        <v>1</v>
      </c>
      <c r="G2881" s="115">
        <v>0</v>
      </c>
      <c r="H2881" s="115">
        <v>0</v>
      </c>
      <c r="I2881" s="116">
        <v>145</v>
      </c>
      <c r="J2881" s="117"/>
      <c r="K2881" s="1"/>
      <c r="L2881" s="1"/>
      <c r="M2881" s="1"/>
      <c r="N2881" s="1"/>
      <c r="O2881" s="1"/>
      <c r="P2881" s="1"/>
      <c r="Q2881" s="1"/>
      <c r="R2881" s="1"/>
      <c r="S2881" s="1"/>
    </row>
    <row r="2882" spans="1:19" x14ac:dyDescent="0.2">
      <c r="A2882" s="1"/>
      <c r="B2882" s="115">
        <v>3</v>
      </c>
      <c r="C2882" s="33" t="s">
        <v>455</v>
      </c>
      <c r="D2882" s="115">
        <v>1</v>
      </c>
      <c r="E2882" s="115">
        <v>2017</v>
      </c>
      <c r="F2882" s="115">
        <v>1</v>
      </c>
      <c r="G2882" s="115">
        <v>0</v>
      </c>
      <c r="H2882" s="115">
        <v>0</v>
      </c>
      <c r="I2882" s="116">
        <v>145</v>
      </c>
      <c r="J2882" s="117"/>
      <c r="K2882" s="1"/>
      <c r="L2882" s="1"/>
      <c r="M2882" s="1"/>
      <c r="N2882" s="1"/>
      <c r="O2882" s="1"/>
      <c r="P2882" s="1"/>
      <c r="Q2882" s="1"/>
      <c r="R2882" s="1"/>
      <c r="S2882" s="1"/>
    </row>
    <row r="2883" spans="1:19" x14ac:dyDescent="0.2">
      <c r="A2883" s="1"/>
      <c r="B2883" s="115">
        <v>3</v>
      </c>
      <c r="C2883" s="33" t="s">
        <v>455</v>
      </c>
      <c r="D2883" s="115">
        <v>1</v>
      </c>
      <c r="E2883" s="115">
        <v>2017</v>
      </c>
      <c r="F2883" s="115">
        <v>1</v>
      </c>
      <c r="G2883" s="115">
        <v>0</v>
      </c>
      <c r="H2883" s="115">
        <v>0</v>
      </c>
      <c r="I2883" s="116">
        <v>163</v>
      </c>
      <c r="J2883" s="117"/>
      <c r="K2883" s="1"/>
      <c r="L2883" s="1"/>
      <c r="M2883" s="1"/>
      <c r="N2883" s="1"/>
      <c r="O2883" s="1"/>
      <c r="P2883" s="1"/>
      <c r="Q2883" s="1"/>
      <c r="R2883" s="1"/>
      <c r="S2883" s="1"/>
    </row>
    <row r="2884" spans="1:19" x14ac:dyDescent="0.2">
      <c r="A2884" s="1"/>
      <c r="B2884" s="115">
        <v>3</v>
      </c>
      <c r="C2884" s="33" t="s">
        <v>457</v>
      </c>
      <c r="D2884" s="115">
        <v>1</v>
      </c>
      <c r="E2884" s="115">
        <v>2017</v>
      </c>
      <c r="F2884" s="115">
        <v>1</v>
      </c>
      <c r="G2884" s="115">
        <v>0</v>
      </c>
      <c r="H2884" s="115">
        <v>0</v>
      </c>
      <c r="I2884" s="116">
        <v>74829</v>
      </c>
      <c r="J2884" s="117"/>
      <c r="K2884" s="1"/>
      <c r="L2884" s="1"/>
      <c r="M2884" s="1"/>
      <c r="N2884" s="1"/>
      <c r="O2884" s="1"/>
      <c r="P2884" s="1"/>
      <c r="Q2884" s="1"/>
      <c r="R2884" s="1"/>
      <c r="S2884" s="1"/>
    </row>
    <row r="2885" spans="1:19" x14ac:dyDescent="0.2">
      <c r="A2885" s="1"/>
      <c r="B2885" s="115">
        <v>1</v>
      </c>
      <c r="C2885" s="33" t="s">
        <v>449</v>
      </c>
      <c r="D2885" s="115">
        <v>1</v>
      </c>
      <c r="E2885" s="115">
        <v>2017</v>
      </c>
      <c r="F2885" s="115">
        <v>1</v>
      </c>
      <c r="G2885" s="115">
        <v>0</v>
      </c>
      <c r="H2885" s="115">
        <v>0</v>
      </c>
      <c r="I2885" s="116">
        <v>305024</v>
      </c>
      <c r="J2885" s="117"/>
      <c r="K2885" s="1"/>
      <c r="L2885" s="1"/>
      <c r="M2885" s="1"/>
      <c r="N2885" s="1"/>
      <c r="O2885" s="1"/>
      <c r="P2885" s="1"/>
      <c r="Q2885" s="1"/>
      <c r="R2885" s="1"/>
      <c r="S2885" s="1"/>
    </row>
    <row r="2886" spans="1:19" x14ac:dyDescent="0.2">
      <c r="A2886" s="1"/>
      <c r="B2886" s="115">
        <v>1</v>
      </c>
      <c r="C2886" s="33" t="s">
        <v>449</v>
      </c>
      <c r="D2886" s="115">
        <v>2</v>
      </c>
      <c r="E2886" s="115">
        <v>2017</v>
      </c>
      <c r="F2886" s="115">
        <v>1</v>
      </c>
      <c r="G2886" s="115">
        <v>0</v>
      </c>
      <c r="H2886" s="115">
        <v>0</v>
      </c>
      <c r="I2886" s="116">
        <v>7883</v>
      </c>
      <c r="J2886" s="117"/>
      <c r="K2886" s="1"/>
      <c r="L2886" s="1"/>
      <c r="M2886" s="1"/>
      <c r="N2886" s="1"/>
      <c r="O2886" s="1"/>
      <c r="P2886" s="1"/>
      <c r="Q2886" s="1"/>
      <c r="R2886" s="1"/>
      <c r="S2886" s="1"/>
    </row>
    <row r="2887" spans="1:19" x14ac:dyDescent="0.2">
      <c r="A2887" s="1"/>
      <c r="B2887" s="115">
        <v>1</v>
      </c>
      <c r="C2887" s="33" t="s">
        <v>449</v>
      </c>
      <c r="D2887" s="115">
        <v>2</v>
      </c>
      <c r="E2887" s="115">
        <v>2017</v>
      </c>
      <c r="F2887" s="115">
        <v>1</v>
      </c>
      <c r="G2887" s="115">
        <v>0</v>
      </c>
      <c r="H2887" s="115">
        <v>0</v>
      </c>
      <c r="I2887" s="116">
        <v>144903</v>
      </c>
      <c r="J2887" s="117"/>
      <c r="K2887" s="1"/>
      <c r="L2887" s="1"/>
      <c r="M2887" s="1"/>
      <c r="N2887" s="1"/>
      <c r="O2887" s="1"/>
      <c r="P2887" s="1"/>
      <c r="Q2887" s="1"/>
      <c r="R2887" s="1"/>
      <c r="S2887" s="1"/>
    </row>
    <row r="2888" spans="1:19" x14ac:dyDescent="0.2">
      <c r="A2888" s="1"/>
      <c r="B2888" s="115">
        <v>1</v>
      </c>
      <c r="C2888" s="33" t="s">
        <v>449</v>
      </c>
      <c r="D2888" s="115">
        <v>2</v>
      </c>
      <c r="E2888" s="115">
        <v>2017</v>
      </c>
      <c r="F2888" s="115">
        <v>1</v>
      </c>
      <c r="G2888" s="115">
        <v>0</v>
      </c>
      <c r="H2888" s="115">
        <v>0</v>
      </c>
      <c r="I2888" s="116">
        <v>170234</v>
      </c>
      <c r="J2888" s="117"/>
      <c r="K2888" s="1"/>
      <c r="L2888" s="1"/>
      <c r="M2888" s="1"/>
      <c r="N2888" s="1"/>
      <c r="O2888" s="1"/>
      <c r="P2888" s="1"/>
      <c r="Q2888" s="1"/>
      <c r="R2888" s="1"/>
      <c r="S2888" s="1"/>
    </row>
    <row r="2889" spans="1:19" x14ac:dyDescent="0.2">
      <c r="A2889" s="1"/>
      <c r="B2889" s="115">
        <v>1</v>
      </c>
      <c r="C2889" s="33" t="s">
        <v>477</v>
      </c>
      <c r="D2889" s="115">
        <v>1</v>
      </c>
      <c r="E2889" s="115">
        <v>2017</v>
      </c>
      <c r="F2889" s="115">
        <v>1</v>
      </c>
      <c r="G2889" s="115">
        <v>0</v>
      </c>
      <c r="H2889" s="115">
        <v>0</v>
      </c>
      <c r="I2889" s="116">
        <v>0</v>
      </c>
      <c r="J2889" s="117"/>
      <c r="K2889" s="1"/>
      <c r="L2889" s="1"/>
      <c r="M2889" s="1"/>
      <c r="N2889" s="1"/>
      <c r="O2889" s="1"/>
      <c r="P2889" s="1"/>
      <c r="Q2889" s="1"/>
      <c r="R2889" s="1"/>
      <c r="S2889" s="1"/>
    </row>
    <row r="2890" spans="1:19" x14ac:dyDescent="0.2">
      <c r="A2890" s="1"/>
      <c r="B2890" s="115">
        <v>1</v>
      </c>
      <c r="C2890" s="33" t="s">
        <v>477</v>
      </c>
      <c r="D2890" s="115">
        <v>1</v>
      </c>
      <c r="E2890" s="115">
        <v>2017</v>
      </c>
      <c r="F2890" s="115">
        <v>1</v>
      </c>
      <c r="G2890" s="115">
        <v>0</v>
      </c>
      <c r="H2890" s="115">
        <v>0</v>
      </c>
      <c r="I2890" s="116">
        <v>0</v>
      </c>
      <c r="J2890" s="117"/>
      <c r="K2890" s="1"/>
      <c r="L2890" s="1"/>
      <c r="M2890" s="1"/>
      <c r="N2890" s="1"/>
      <c r="O2890" s="1"/>
      <c r="P2890" s="1"/>
      <c r="Q2890" s="1"/>
      <c r="R2890" s="1"/>
      <c r="S2890" s="1"/>
    </row>
    <row r="2891" spans="1:19" x14ac:dyDescent="0.2">
      <c r="A2891" s="1"/>
      <c r="B2891" s="115">
        <v>2</v>
      </c>
      <c r="C2891" s="33" t="s">
        <v>449</v>
      </c>
      <c r="D2891" s="115">
        <v>2</v>
      </c>
      <c r="E2891" s="115">
        <v>2017</v>
      </c>
      <c r="F2891" s="115">
        <v>1</v>
      </c>
      <c r="G2891" s="115">
        <v>0</v>
      </c>
      <c r="H2891" s="115">
        <v>0</v>
      </c>
      <c r="I2891" s="116">
        <v>16520</v>
      </c>
      <c r="J2891" s="117"/>
      <c r="K2891" s="1"/>
      <c r="L2891" s="1"/>
      <c r="M2891" s="1"/>
      <c r="N2891" s="1"/>
      <c r="O2891" s="1"/>
      <c r="P2891" s="1"/>
      <c r="Q2891" s="1"/>
      <c r="R2891" s="1"/>
      <c r="S2891" s="1"/>
    </row>
    <row r="2892" spans="1:19" x14ac:dyDescent="0.2">
      <c r="A2892" s="1"/>
      <c r="B2892" s="115">
        <v>2</v>
      </c>
      <c r="C2892" s="33" t="s">
        <v>449</v>
      </c>
      <c r="D2892" s="115">
        <v>2</v>
      </c>
      <c r="E2892" s="115">
        <v>2017</v>
      </c>
      <c r="F2892" s="115">
        <v>1</v>
      </c>
      <c r="G2892" s="115">
        <v>0</v>
      </c>
      <c r="H2892" s="115">
        <v>0</v>
      </c>
      <c r="I2892" s="116">
        <v>16130</v>
      </c>
      <c r="J2892" s="117"/>
      <c r="K2892" s="1"/>
      <c r="L2892" s="1"/>
      <c r="M2892" s="1"/>
      <c r="N2892" s="1"/>
      <c r="O2892" s="1"/>
      <c r="P2892" s="1"/>
      <c r="Q2892" s="1"/>
      <c r="R2892" s="1"/>
      <c r="S2892" s="1"/>
    </row>
    <row r="2893" spans="1:19" x14ac:dyDescent="0.2">
      <c r="A2893" s="1"/>
      <c r="B2893" s="115">
        <v>2</v>
      </c>
      <c r="C2893" s="33" t="s">
        <v>449</v>
      </c>
      <c r="D2893" s="115">
        <v>2</v>
      </c>
      <c r="E2893" s="115">
        <v>2017</v>
      </c>
      <c r="F2893" s="115">
        <v>1</v>
      </c>
      <c r="G2893" s="115">
        <v>0</v>
      </c>
      <c r="H2893" s="115">
        <v>0</v>
      </c>
      <c r="I2893" s="116">
        <v>49824</v>
      </c>
      <c r="J2893" s="117"/>
      <c r="K2893" s="1"/>
      <c r="L2893" s="1"/>
      <c r="M2893" s="1"/>
      <c r="N2893" s="1"/>
      <c r="O2893" s="1"/>
      <c r="P2893" s="1"/>
      <c r="Q2893" s="1"/>
      <c r="R2893" s="1"/>
      <c r="S2893" s="1"/>
    </row>
    <row r="2894" spans="1:19" x14ac:dyDescent="0.2">
      <c r="A2894" s="1"/>
      <c r="B2894" s="115">
        <v>1</v>
      </c>
      <c r="C2894" s="33" t="s">
        <v>471</v>
      </c>
      <c r="D2894" s="115">
        <v>2</v>
      </c>
      <c r="E2894" s="115">
        <v>2017</v>
      </c>
      <c r="F2894" s="115">
        <v>1</v>
      </c>
      <c r="G2894" s="115">
        <v>0</v>
      </c>
      <c r="H2894" s="115">
        <v>0</v>
      </c>
      <c r="I2894" s="116">
        <v>340944</v>
      </c>
      <c r="J2894" s="117"/>
      <c r="K2894" s="1"/>
      <c r="L2894" s="1"/>
      <c r="M2894" s="1"/>
      <c r="N2894" s="1"/>
      <c r="O2894" s="1"/>
      <c r="P2894" s="1"/>
      <c r="Q2894" s="1"/>
      <c r="R2894" s="1"/>
      <c r="S2894" s="1"/>
    </row>
    <row r="2895" spans="1:19" x14ac:dyDescent="0.2">
      <c r="A2895" s="1"/>
      <c r="B2895" s="115">
        <v>1</v>
      </c>
      <c r="C2895" s="33" t="s">
        <v>449</v>
      </c>
      <c r="D2895" s="115">
        <v>2</v>
      </c>
      <c r="E2895" s="115">
        <v>2017</v>
      </c>
      <c r="F2895" s="115">
        <v>1</v>
      </c>
      <c r="G2895" s="115">
        <v>0</v>
      </c>
      <c r="H2895" s="115">
        <v>0</v>
      </c>
      <c r="I2895" s="116">
        <v>745202</v>
      </c>
      <c r="J2895" s="117"/>
      <c r="K2895" s="1"/>
      <c r="L2895" s="1"/>
      <c r="M2895" s="1"/>
      <c r="N2895" s="1"/>
      <c r="O2895" s="1"/>
      <c r="P2895" s="1"/>
      <c r="Q2895" s="1"/>
      <c r="R2895" s="1"/>
      <c r="S2895" s="1"/>
    </row>
    <row r="2896" spans="1:19" x14ac:dyDescent="0.2">
      <c r="A2896" s="1"/>
      <c r="B2896" s="115">
        <v>3</v>
      </c>
      <c r="C2896" s="33" t="s">
        <v>455</v>
      </c>
      <c r="D2896" s="115">
        <v>2</v>
      </c>
      <c r="E2896" s="115">
        <v>2017</v>
      </c>
      <c r="F2896" s="115">
        <v>1</v>
      </c>
      <c r="G2896" s="115">
        <v>0</v>
      </c>
      <c r="H2896" s="115">
        <v>0</v>
      </c>
      <c r="I2896" s="116">
        <v>141</v>
      </c>
      <c r="J2896" s="117"/>
      <c r="K2896" s="1"/>
      <c r="L2896" s="1"/>
      <c r="M2896" s="1"/>
      <c r="N2896" s="1"/>
      <c r="O2896" s="1"/>
      <c r="P2896" s="1"/>
      <c r="Q2896" s="1"/>
      <c r="R2896" s="1"/>
      <c r="S2896" s="1"/>
    </row>
    <row r="2897" spans="1:19" x14ac:dyDescent="0.2">
      <c r="A2897" s="1"/>
      <c r="B2897" s="115">
        <v>4</v>
      </c>
      <c r="C2897" s="33" t="s">
        <v>455</v>
      </c>
      <c r="D2897" s="115">
        <v>2</v>
      </c>
      <c r="E2897" s="115">
        <v>2017</v>
      </c>
      <c r="F2897" s="115">
        <v>1</v>
      </c>
      <c r="G2897" s="115">
        <v>0</v>
      </c>
      <c r="H2897" s="115">
        <v>0</v>
      </c>
      <c r="I2897" s="116">
        <v>1504</v>
      </c>
      <c r="J2897" s="117"/>
      <c r="K2897" s="1"/>
      <c r="L2897" s="1"/>
      <c r="M2897" s="1"/>
      <c r="N2897" s="1"/>
      <c r="O2897" s="1"/>
      <c r="P2897" s="1"/>
      <c r="Q2897" s="1"/>
      <c r="R2897" s="1"/>
      <c r="S2897" s="1"/>
    </row>
    <row r="2898" spans="1:19" x14ac:dyDescent="0.2">
      <c r="A2898" s="1"/>
      <c r="B2898" s="115">
        <v>3</v>
      </c>
      <c r="C2898" s="33" t="s">
        <v>457</v>
      </c>
      <c r="D2898" s="115">
        <v>2</v>
      </c>
      <c r="E2898" s="115">
        <v>2017</v>
      </c>
      <c r="F2898" s="115">
        <v>1</v>
      </c>
      <c r="G2898" s="115">
        <v>0</v>
      </c>
      <c r="H2898" s="115">
        <v>0</v>
      </c>
      <c r="I2898" s="116">
        <v>1592</v>
      </c>
      <c r="J2898" s="117"/>
      <c r="K2898" s="1"/>
      <c r="L2898" s="1"/>
      <c r="M2898" s="1"/>
      <c r="N2898" s="1"/>
      <c r="O2898" s="1"/>
      <c r="P2898" s="1"/>
      <c r="Q2898" s="1"/>
      <c r="R2898" s="1"/>
      <c r="S2898" s="1"/>
    </row>
    <row r="2899" spans="1:19" x14ac:dyDescent="0.2">
      <c r="A2899" s="1"/>
      <c r="B2899" s="115">
        <v>3</v>
      </c>
      <c r="C2899" s="33" t="s">
        <v>457</v>
      </c>
      <c r="D2899" s="115">
        <v>2</v>
      </c>
      <c r="E2899" s="115">
        <v>2017</v>
      </c>
      <c r="F2899" s="115">
        <v>1</v>
      </c>
      <c r="G2899" s="115">
        <v>0</v>
      </c>
      <c r="H2899" s="115">
        <v>0</v>
      </c>
      <c r="I2899" s="116">
        <v>15048</v>
      </c>
      <c r="J2899" s="117"/>
      <c r="K2899" s="1"/>
      <c r="L2899" s="1"/>
      <c r="M2899" s="1"/>
      <c r="N2899" s="1"/>
      <c r="O2899" s="1"/>
      <c r="P2899" s="1"/>
      <c r="Q2899" s="1"/>
      <c r="R2899" s="1"/>
      <c r="S2899" s="1"/>
    </row>
    <row r="2900" spans="1:19" x14ac:dyDescent="0.2">
      <c r="A2900" s="1"/>
      <c r="B2900" s="115">
        <v>1</v>
      </c>
      <c r="C2900" s="33" t="s">
        <v>471</v>
      </c>
      <c r="D2900" s="115">
        <v>4</v>
      </c>
      <c r="E2900" s="115">
        <v>2017</v>
      </c>
      <c r="F2900" s="115">
        <v>1</v>
      </c>
      <c r="G2900" s="115">
        <v>0</v>
      </c>
      <c r="H2900" s="115">
        <v>0</v>
      </c>
      <c r="I2900" s="116">
        <v>816457</v>
      </c>
      <c r="J2900" s="117"/>
      <c r="K2900" s="1"/>
      <c r="L2900" s="1"/>
      <c r="M2900" s="1"/>
      <c r="N2900" s="1"/>
      <c r="O2900" s="1"/>
      <c r="P2900" s="1"/>
      <c r="Q2900" s="1"/>
      <c r="R2900" s="1"/>
      <c r="S2900" s="1"/>
    </row>
    <row r="2901" spans="1:19" x14ac:dyDescent="0.2">
      <c r="A2901" s="1"/>
      <c r="B2901" s="115">
        <v>3</v>
      </c>
      <c r="C2901" s="33" t="s">
        <v>457</v>
      </c>
      <c r="D2901" s="115">
        <v>2</v>
      </c>
      <c r="E2901" s="115">
        <v>2017</v>
      </c>
      <c r="F2901" s="115">
        <v>1</v>
      </c>
      <c r="G2901" s="115">
        <v>0</v>
      </c>
      <c r="H2901" s="115">
        <v>0</v>
      </c>
      <c r="I2901" s="116">
        <v>1562</v>
      </c>
      <c r="J2901" s="117"/>
      <c r="K2901" s="1"/>
      <c r="L2901" s="1"/>
      <c r="M2901" s="1"/>
      <c r="N2901" s="1"/>
      <c r="O2901" s="1"/>
      <c r="P2901" s="1"/>
      <c r="Q2901" s="1"/>
      <c r="R2901" s="1"/>
      <c r="S2901" s="1"/>
    </row>
    <row r="2902" spans="1:19" x14ac:dyDescent="0.2">
      <c r="A2902" s="1"/>
      <c r="B2902" s="115">
        <v>2</v>
      </c>
      <c r="C2902" s="33" t="s">
        <v>449</v>
      </c>
      <c r="D2902" s="115">
        <v>2</v>
      </c>
      <c r="E2902" s="115">
        <v>2017</v>
      </c>
      <c r="F2902" s="115">
        <v>1</v>
      </c>
      <c r="G2902" s="115">
        <v>0</v>
      </c>
      <c r="H2902" s="115">
        <v>0</v>
      </c>
      <c r="I2902" s="116">
        <v>15951</v>
      </c>
      <c r="J2902" s="117"/>
      <c r="K2902" s="1"/>
      <c r="L2902" s="1"/>
      <c r="M2902" s="1"/>
      <c r="N2902" s="1"/>
      <c r="O2902" s="1"/>
      <c r="P2902" s="1"/>
      <c r="Q2902" s="1"/>
      <c r="R2902" s="1"/>
      <c r="S2902" s="1"/>
    </row>
    <row r="2903" spans="1:19" x14ac:dyDescent="0.2">
      <c r="A2903" s="1"/>
      <c r="B2903" s="115">
        <v>4</v>
      </c>
      <c r="C2903" s="33" t="s">
        <v>455</v>
      </c>
      <c r="D2903" s="115">
        <v>2</v>
      </c>
      <c r="E2903" s="115">
        <v>2017</v>
      </c>
      <c r="F2903" s="115">
        <v>1</v>
      </c>
      <c r="G2903" s="115">
        <v>0</v>
      </c>
      <c r="H2903" s="115">
        <v>0</v>
      </c>
      <c r="I2903" s="116">
        <v>1621</v>
      </c>
      <c r="J2903" s="117"/>
      <c r="K2903" s="1"/>
      <c r="L2903" s="1"/>
      <c r="M2903" s="1"/>
      <c r="N2903" s="1"/>
      <c r="O2903" s="1"/>
      <c r="P2903" s="1"/>
      <c r="Q2903" s="1"/>
      <c r="R2903" s="1"/>
      <c r="S2903" s="1"/>
    </row>
    <row r="2904" spans="1:19" x14ac:dyDescent="0.2">
      <c r="A2904" s="1"/>
      <c r="B2904" s="115">
        <v>2</v>
      </c>
      <c r="C2904" s="33" t="s">
        <v>471</v>
      </c>
      <c r="D2904" s="115">
        <v>1</v>
      </c>
      <c r="E2904" s="115">
        <v>2017</v>
      </c>
      <c r="F2904" s="115">
        <v>1</v>
      </c>
      <c r="G2904" s="115">
        <v>0</v>
      </c>
      <c r="H2904" s="115">
        <v>0</v>
      </c>
      <c r="I2904" s="116">
        <v>14288797</v>
      </c>
      <c r="J2904" s="117"/>
      <c r="K2904" s="1"/>
      <c r="L2904" s="1"/>
      <c r="M2904" s="1"/>
      <c r="N2904" s="1"/>
      <c r="O2904" s="1"/>
      <c r="P2904" s="1"/>
      <c r="Q2904" s="1"/>
      <c r="R2904" s="1"/>
      <c r="S2904" s="1"/>
    </row>
    <row r="2905" spans="1:19" x14ac:dyDescent="0.2">
      <c r="A2905" s="1"/>
      <c r="B2905" s="115">
        <v>2</v>
      </c>
      <c r="C2905" s="33" t="s">
        <v>455</v>
      </c>
      <c r="D2905" s="115">
        <v>2</v>
      </c>
      <c r="E2905" s="115">
        <v>2017</v>
      </c>
      <c r="F2905" s="115">
        <v>1</v>
      </c>
      <c r="G2905" s="115">
        <v>0</v>
      </c>
      <c r="H2905" s="115">
        <v>0</v>
      </c>
      <c r="I2905" s="116">
        <v>8094</v>
      </c>
      <c r="J2905" s="117"/>
      <c r="K2905" s="1"/>
      <c r="L2905" s="1"/>
      <c r="M2905" s="1"/>
      <c r="N2905" s="1"/>
      <c r="O2905" s="1"/>
      <c r="P2905" s="1"/>
      <c r="Q2905" s="1"/>
      <c r="R2905" s="1"/>
      <c r="S2905" s="1"/>
    </row>
    <row r="2906" spans="1:19" x14ac:dyDescent="0.2">
      <c r="A2906" s="1"/>
      <c r="B2906" s="115">
        <v>1</v>
      </c>
      <c r="C2906" s="33" t="s">
        <v>449</v>
      </c>
      <c r="D2906" s="115">
        <v>2</v>
      </c>
      <c r="E2906" s="115">
        <v>2017</v>
      </c>
      <c r="F2906" s="115">
        <v>1</v>
      </c>
      <c r="G2906" s="115">
        <v>0</v>
      </c>
      <c r="H2906" s="115">
        <v>0</v>
      </c>
      <c r="I2906" s="116">
        <v>164385</v>
      </c>
      <c r="J2906" s="117"/>
      <c r="K2906" s="1"/>
      <c r="L2906" s="1"/>
      <c r="M2906" s="1"/>
      <c r="N2906" s="1"/>
      <c r="O2906" s="1"/>
      <c r="P2906" s="1"/>
      <c r="Q2906" s="1"/>
      <c r="R2906" s="1"/>
      <c r="S2906" s="1"/>
    </row>
    <row r="2907" spans="1:19" x14ac:dyDescent="0.2">
      <c r="A2907" s="1"/>
      <c r="B2907" s="115">
        <v>3</v>
      </c>
      <c r="C2907" s="33" t="s">
        <v>457</v>
      </c>
      <c r="D2907" s="115">
        <v>2</v>
      </c>
      <c r="E2907" s="115">
        <v>2017</v>
      </c>
      <c r="F2907" s="115">
        <v>1</v>
      </c>
      <c r="G2907" s="115">
        <v>0</v>
      </c>
      <c r="H2907" s="115">
        <v>0</v>
      </c>
      <c r="I2907" s="116">
        <v>1524</v>
      </c>
      <c r="J2907" s="117"/>
      <c r="K2907" s="1"/>
      <c r="L2907" s="1"/>
      <c r="M2907" s="1"/>
      <c r="N2907" s="1"/>
      <c r="O2907" s="1"/>
      <c r="P2907" s="1"/>
      <c r="Q2907" s="1"/>
      <c r="R2907" s="1"/>
      <c r="S2907" s="1"/>
    </row>
    <row r="2908" spans="1:19" x14ac:dyDescent="0.2">
      <c r="A2908" s="1"/>
      <c r="B2908" s="115">
        <v>3</v>
      </c>
      <c r="C2908" s="33" t="s">
        <v>457</v>
      </c>
      <c r="D2908" s="115">
        <v>2</v>
      </c>
      <c r="E2908" s="115">
        <v>2017</v>
      </c>
      <c r="F2908" s="115">
        <v>1</v>
      </c>
      <c r="G2908" s="115">
        <v>0</v>
      </c>
      <c r="H2908" s="115">
        <v>0</v>
      </c>
      <c r="I2908" s="116">
        <v>1433</v>
      </c>
      <c r="J2908" s="117"/>
      <c r="K2908" s="1"/>
      <c r="L2908" s="1"/>
      <c r="M2908" s="1"/>
      <c r="N2908" s="1"/>
      <c r="O2908" s="1"/>
      <c r="P2908" s="1"/>
      <c r="Q2908" s="1"/>
      <c r="R2908" s="1"/>
      <c r="S2908" s="1"/>
    </row>
    <row r="2909" spans="1:19" x14ac:dyDescent="0.2">
      <c r="A2909" s="1"/>
      <c r="B2909" s="115">
        <v>3</v>
      </c>
      <c r="C2909" s="33" t="s">
        <v>457</v>
      </c>
      <c r="D2909" s="115">
        <v>2</v>
      </c>
      <c r="E2909" s="115">
        <v>2017</v>
      </c>
      <c r="F2909" s="115">
        <v>1</v>
      </c>
      <c r="G2909" s="115">
        <v>0</v>
      </c>
      <c r="H2909" s="115">
        <v>0</v>
      </c>
      <c r="I2909" s="116">
        <v>1724</v>
      </c>
      <c r="J2909" s="117"/>
      <c r="K2909" s="1"/>
      <c r="L2909" s="1"/>
      <c r="M2909" s="1"/>
      <c r="N2909" s="1"/>
      <c r="O2909" s="1"/>
      <c r="P2909" s="1"/>
      <c r="Q2909" s="1"/>
      <c r="R2909" s="1"/>
      <c r="S2909" s="1"/>
    </row>
    <row r="2910" spans="1:19" x14ac:dyDescent="0.2">
      <c r="A2910" s="1"/>
      <c r="B2910" s="115">
        <v>3</v>
      </c>
      <c r="C2910" s="33" t="s">
        <v>457</v>
      </c>
      <c r="D2910" s="115">
        <v>2</v>
      </c>
      <c r="E2910" s="115">
        <v>2017</v>
      </c>
      <c r="F2910" s="115">
        <v>1</v>
      </c>
      <c r="G2910" s="115">
        <v>0</v>
      </c>
      <c r="H2910" s="115">
        <v>0</v>
      </c>
      <c r="I2910" s="116">
        <v>1455</v>
      </c>
      <c r="J2910" s="117"/>
      <c r="K2910" s="1"/>
      <c r="L2910" s="1"/>
      <c r="M2910" s="1"/>
      <c r="N2910" s="1"/>
      <c r="O2910" s="1"/>
      <c r="P2910" s="1"/>
      <c r="Q2910" s="1"/>
      <c r="R2910" s="1"/>
      <c r="S2910" s="1"/>
    </row>
    <row r="2911" spans="1:19" x14ac:dyDescent="0.2">
      <c r="A2911" s="1"/>
      <c r="B2911" s="115">
        <v>3</v>
      </c>
      <c r="C2911" s="33" t="s">
        <v>457</v>
      </c>
      <c r="D2911" s="115">
        <v>2</v>
      </c>
      <c r="E2911" s="115">
        <v>2017</v>
      </c>
      <c r="F2911" s="115">
        <v>1</v>
      </c>
      <c r="G2911" s="115">
        <v>0</v>
      </c>
      <c r="H2911" s="115">
        <v>0</v>
      </c>
      <c r="I2911" s="116">
        <v>1500</v>
      </c>
      <c r="J2911" s="117"/>
      <c r="K2911" s="1"/>
      <c r="L2911" s="1"/>
      <c r="M2911" s="1"/>
      <c r="N2911" s="1"/>
      <c r="O2911" s="1"/>
      <c r="P2911" s="1"/>
      <c r="Q2911" s="1"/>
      <c r="R2911" s="1"/>
      <c r="S2911" s="1"/>
    </row>
    <row r="2912" spans="1:19" x14ac:dyDescent="0.2">
      <c r="A2912" s="1"/>
      <c r="B2912" s="115">
        <v>3</v>
      </c>
      <c r="C2912" s="33" t="s">
        <v>457</v>
      </c>
      <c r="D2912" s="115">
        <v>2</v>
      </c>
      <c r="E2912" s="115">
        <v>2017</v>
      </c>
      <c r="F2912" s="115">
        <v>1</v>
      </c>
      <c r="G2912" s="115">
        <v>0</v>
      </c>
      <c r="H2912" s="115">
        <v>0</v>
      </c>
      <c r="I2912" s="116">
        <v>1729</v>
      </c>
      <c r="J2912" s="117"/>
      <c r="K2912" s="1"/>
      <c r="L2912" s="1"/>
      <c r="M2912" s="1"/>
      <c r="N2912" s="1"/>
      <c r="O2912" s="1"/>
      <c r="P2912" s="1"/>
      <c r="Q2912" s="1"/>
      <c r="R2912" s="1"/>
      <c r="S2912" s="1"/>
    </row>
    <row r="2913" spans="1:19" x14ac:dyDescent="0.2">
      <c r="A2913" s="1"/>
      <c r="B2913" s="115">
        <v>3</v>
      </c>
      <c r="C2913" s="33" t="s">
        <v>463</v>
      </c>
      <c r="D2913" s="115">
        <v>2</v>
      </c>
      <c r="E2913" s="115">
        <v>2017</v>
      </c>
      <c r="F2913" s="115">
        <v>2</v>
      </c>
      <c r="G2913" s="115">
        <v>0</v>
      </c>
      <c r="H2913" s="115">
        <v>0</v>
      </c>
      <c r="I2913" s="116">
        <v>1480</v>
      </c>
      <c r="J2913" s="117"/>
      <c r="K2913" s="1"/>
      <c r="L2913" s="1"/>
      <c r="M2913" s="1"/>
      <c r="N2913" s="1"/>
      <c r="O2913" s="1"/>
      <c r="P2913" s="1"/>
      <c r="Q2913" s="1"/>
      <c r="R2913" s="1"/>
      <c r="S2913" s="1"/>
    </row>
    <row r="2914" spans="1:19" x14ac:dyDescent="0.2">
      <c r="A2914" s="1"/>
      <c r="B2914" s="115">
        <v>3</v>
      </c>
      <c r="C2914" s="33" t="s">
        <v>463</v>
      </c>
      <c r="D2914" s="115">
        <v>2</v>
      </c>
      <c r="E2914" s="115">
        <v>2017</v>
      </c>
      <c r="F2914" s="115">
        <v>2</v>
      </c>
      <c r="G2914" s="115">
        <v>0</v>
      </c>
      <c r="H2914" s="115">
        <v>0</v>
      </c>
      <c r="I2914" s="116">
        <v>1542</v>
      </c>
      <c r="J2914" s="117"/>
      <c r="K2914" s="1"/>
      <c r="L2914" s="1"/>
      <c r="M2914" s="1"/>
      <c r="N2914" s="1"/>
      <c r="O2914" s="1"/>
      <c r="P2914" s="1"/>
      <c r="Q2914" s="1"/>
      <c r="R2914" s="1"/>
      <c r="S2914" s="1"/>
    </row>
    <row r="2915" spans="1:19" x14ac:dyDescent="0.2">
      <c r="A2915" s="1"/>
      <c r="B2915" s="115">
        <v>3</v>
      </c>
      <c r="C2915" s="33" t="s">
        <v>457</v>
      </c>
      <c r="D2915" s="115">
        <v>2</v>
      </c>
      <c r="E2915" s="115">
        <v>2017</v>
      </c>
      <c r="F2915" s="115">
        <v>1</v>
      </c>
      <c r="G2915" s="115">
        <v>0</v>
      </c>
      <c r="H2915" s="115">
        <v>0</v>
      </c>
      <c r="I2915" s="116">
        <v>1459</v>
      </c>
      <c r="J2915" s="117"/>
      <c r="K2915" s="1"/>
      <c r="L2915" s="1"/>
      <c r="M2915" s="1"/>
      <c r="N2915" s="1"/>
      <c r="O2915" s="1"/>
      <c r="P2915" s="1"/>
      <c r="Q2915" s="1"/>
      <c r="R2915" s="1"/>
      <c r="S2915" s="1"/>
    </row>
    <row r="2916" spans="1:19" x14ac:dyDescent="0.2">
      <c r="A2916" s="1"/>
      <c r="B2916" s="115">
        <v>6</v>
      </c>
      <c r="C2916" s="33" t="s">
        <v>463</v>
      </c>
      <c r="D2916" s="115">
        <v>3</v>
      </c>
      <c r="E2916" s="115">
        <v>2017</v>
      </c>
      <c r="F2916" s="115">
        <v>1</v>
      </c>
      <c r="G2916" s="115">
        <v>0</v>
      </c>
      <c r="H2916" s="115">
        <v>0</v>
      </c>
      <c r="I2916" s="116">
        <v>1443</v>
      </c>
      <c r="J2916" s="117"/>
      <c r="K2916" s="1"/>
      <c r="L2916" s="1"/>
      <c r="M2916" s="1"/>
      <c r="N2916" s="1"/>
      <c r="O2916" s="1"/>
      <c r="P2916" s="1"/>
      <c r="Q2916" s="1"/>
      <c r="R2916" s="1"/>
      <c r="S2916" s="1"/>
    </row>
    <row r="2917" spans="1:19" x14ac:dyDescent="0.2">
      <c r="A2917" s="1"/>
      <c r="B2917" s="115">
        <v>3</v>
      </c>
      <c r="C2917" s="33" t="s">
        <v>457</v>
      </c>
      <c r="D2917" s="115">
        <v>3</v>
      </c>
      <c r="E2917" s="115">
        <v>2017</v>
      </c>
      <c r="F2917" s="115">
        <v>1</v>
      </c>
      <c r="G2917" s="115">
        <v>0</v>
      </c>
      <c r="H2917" s="115">
        <v>0</v>
      </c>
      <c r="I2917" s="116">
        <v>1681</v>
      </c>
      <c r="J2917" s="117"/>
      <c r="K2917" s="1"/>
      <c r="L2917" s="1"/>
      <c r="M2917" s="1"/>
      <c r="N2917" s="1"/>
      <c r="O2917" s="1"/>
      <c r="P2917" s="1"/>
      <c r="Q2917" s="1"/>
      <c r="R2917" s="1"/>
      <c r="S2917" s="1"/>
    </row>
    <row r="2918" spans="1:19" x14ac:dyDescent="0.2">
      <c r="A2918" s="1"/>
      <c r="B2918" s="115">
        <v>3</v>
      </c>
      <c r="C2918" s="33" t="s">
        <v>463</v>
      </c>
      <c r="D2918" s="115">
        <v>3</v>
      </c>
      <c r="E2918" s="115">
        <v>2017</v>
      </c>
      <c r="F2918" s="115">
        <v>1</v>
      </c>
      <c r="G2918" s="115">
        <v>0</v>
      </c>
      <c r="H2918" s="115">
        <v>0</v>
      </c>
      <c r="I2918" s="116">
        <v>1635</v>
      </c>
      <c r="J2918" s="117"/>
      <c r="K2918" s="1"/>
      <c r="L2918" s="1"/>
      <c r="M2918" s="1"/>
      <c r="N2918" s="1"/>
      <c r="O2918" s="1"/>
      <c r="P2918" s="1"/>
      <c r="Q2918" s="1"/>
      <c r="R2918" s="1"/>
      <c r="S2918" s="1"/>
    </row>
    <row r="2919" spans="1:19" x14ac:dyDescent="0.2">
      <c r="A2919" s="1"/>
      <c r="B2919" s="115">
        <v>1</v>
      </c>
      <c r="C2919" s="33" t="s">
        <v>457</v>
      </c>
      <c r="D2919" s="115">
        <v>3</v>
      </c>
      <c r="E2919" s="115">
        <v>2017</v>
      </c>
      <c r="F2919" s="115">
        <v>1</v>
      </c>
      <c r="G2919" s="115">
        <v>0</v>
      </c>
      <c r="H2919" s="115">
        <v>0</v>
      </c>
      <c r="I2919" s="116">
        <v>8318</v>
      </c>
      <c r="J2919" s="117"/>
      <c r="K2919" s="1"/>
      <c r="L2919" s="1"/>
      <c r="M2919" s="1"/>
      <c r="N2919" s="1"/>
      <c r="O2919" s="1"/>
      <c r="P2919" s="1"/>
      <c r="Q2919" s="1"/>
      <c r="R2919" s="1"/>
      <c r="S2919" s="1"/>
    </row>
    <row r="2920" spans="1:19" x14ac:dyDescent="0.2">
      <c r="A2920" s="1"/>
      <c r="B2920" s="115">
        <v>2</v>
      </c>
      <c r="C2920" s="33" t="s">
        <v>449</v>
      </c>
      <c r="D2920" s="115">
        <v>3</v>
      </c>
      <c r="E2920" s="115">
        <v>2017</v>
      </c>
      <c r="F2920" s="115">
        <v>1</v>
      </c>
      <c r="G2920" s="115">
        <v>0</v>
      </c>
      <c r="H2920" s="115">
        <v>0</v>
      </c>
      <c r="I2920" s="116">
        <v>33095</v>
      </c>
      <c r="J2920" s="117"/>
      <c r="K2920" s="1"/>
      <c r="L2920" s="1"/>
      <c r="M2920" s="1"/>
      <c r="N2920" s="1"/>
      <c r="O2920" s="1"/>
      <c r="P2920" s="1"/>
      <c r="Q2920" s="1"/>
      <c r="R2920" s="1"/>
      <c r="S2920" s="1"/>
    </row>
    <row r="2921" spans="1:19" x14ac:dyDescent="0.2">
      <c r="A2921" s="1"/>
      <c r="B2921" s="115">
        <v>4</v>
      </c>
      <c r="C2921" s="33" t="s">
        <v>461</v>
      </c>
      <c r="D2921" s="115">
        <v>3</v>
      </c>
      <c r="E2921" s="115">
        <v>2017</v>
      </c>
      <c r="F2921" s="115">
        <v>1</v>
      </c>
      <c r="G2921" s="115">
        <v>0</v>
      </c>
      <c r="H2921" s="115">
        <v>0</v>
      </c>
      <c r="I2921" s="116">
        <v>1725</v>
      </c>
      <c r="J2921" s="117"/>
      <c r="K2921" s="1"/>
      <c r="L2921" s="1"/>
      <c r="M2921" s="1"/>
      <c r="N2921" s="1"/>
      <c r="O2921" s="1"/>
      <c r="P2921" s="1"/>
      <c r="Q2921" s="1"/>
      <c r="R2921" s="1"/>
      <c r="S2921" s="1"/>
    </row>
    <row r="2922" spans="1:19" x14ac:dyDescent="0.2">
      <c r="A2922" s="1"/>
      <c r="B2922" s="115">
        <v>1</v>
      </c>
      <c r="C2922" s="33" t="s">
        <v>461</v>
      </c>
      <c r="D2922" s="115">
        <v>3</v>
      </c>
      <c r="E2922" s="115">
        <v>2017</v>
      </c>
      <c r="F2922" s="115">
        <v>1</v>
      </c>
      <c r="G2922" s="115">
        <v>0</v>
      </c>
      <c r="H2922" s="115">
        <v>0</v>
      </c>
      <c r="I2922" s="116">
        <v>168221</v>
      </c>
      <c r="J2922" s="117"/>
      <c r="K2922" s="1"/>
      <c r="L2922" s="1"/>
      <c r="M2922" s="1"/>
      <c r="N2922" s="1"/>
      <c r="O2922" s="1"/>
      <c r="P2922" s="1"/>
      <c r="Q2922" s="1"/>
      <c r="R2922" s="1"/>
      <c r="S2922" s="1"/>
    </row>
    <row r="2923" spans="1:19" x14ac:dyDescent="0.2">
      <c r="A2923" s="1"/>
      <c r="B2923" s="115">
        <v>1</v>
      </c>
      <c r="C2923" s="33" t="s">
        <v>461</v>
      </c>
      <c r="D2923" s="115">
        <v>3</v>
      </c>
      <c r="E2923" s="115">
        <v>2017</v>
      </c>
      <c r="F2923" s="115">
        <v>1</v>
      </c>
      <c r="G2923" s="115">
        <v>0</v>
      </c>
      <c r="H2923" s="115">
        <v>0</v>
      </c>
      <c r="I2923" s="116">
        <v>172279</v>
      </c>
      <c r="J2923" s="117"/>
      <c r="K2923" s="1"/>
      <c r="L2923" s="1"/>
      <c r="M2923" s="1"/>
      <c r="N2923" s="1"/>
      <c r="O2923" s="1"/>
      <c r="P2923" s="1"/>
      <c r="Q2923" s="1"/>
      <c r="R2923" s="1"/>
      <c r="S2923" s="1"/>
    </row>
    <row r="2924" spans="1:19" x14ac:dyDescent="0.2">
      <c r="A2924" s="1"/>
      <c r="B2924" s="115">
        <v>5</v>
      </c>
      <c r="C2924" s="33" t="s">
        <v>461</v>
      </c>
      <c r="D2924" s="115">
        <v>3</v>
      </c>
      <c r="E2924" s="115">
        <v>2017</v>
      </c>
      <c r="F2924" s="115">
        <v>1</v>
      </c>
      <c r="G2924" s="115">
        <v>0</v>
      </c>
      <c r="H2924" s="115">
        <v>0</v>
      </c>
      <c r="I2924" s="116">
        <v>1711</v>
      </c>
      <c r="J2924" s="117"/>
      <c r="K2924" s="1"/>
      <c r="L2924" s="1"/>
      <c r="M2924" s="1"/>
      <c r="N2924" s="1"/>
      <c r="O2924" s="1"/>
      <c r="P2924" s="1"/>
      <c r="Q2924" s="1"/>
      <c r="R2924" s="1"/>
      <c r="S2924" s="1"/>
    </row>
    <row r="2925" spans="1:19" x14ac:dyDescent="0.2">
      <c r="A2925" s="1"/>
      <c r="B2925" s="115">
        <v>2</v>
      </c>
      <c r="C2925" s="33" t="s">
        <v>449</v>
      </c>
      <c r="D2925" s="115">
        <v>3</v>
      </c>
      <c r="E2925" s="115">
        <v>2017</v>
      </c>
      <c r="F2925" s="115">
        <v>1</v>
      </c>
      <c r="G2925" s="115">
        <v>0</v>
      </c>
      <c r="H2925" s="115">
        <v>0</v>
      </c>
      <c r="I2925" s="116">
        <v>47227</v>
      </c>
      <c r="J2925" s="117"/>
      <c r="K2925" s="1"/>
      <c r="L2925" s="1"/>
      <c r="M2925" s="1"/>
      <c r="N2925" s="1"/>
      <c r="O2925" s="1"/>
      <c r="P2925" s="1"/>
      <c r="Q2925" s="1"/>
      <c r="R2925" s="1"/>
      <c r="S2925" s="1"/>
    </row>
    <row r="2926" spans="1:19" x14ac:dyDescent="0.2">
      <c r="A2926" s="1"/>
      <c r="B2926" s="115">
        <v>2</v>
      </c>
      <c r="C2926" s="33" t="s">
        <v>449</v>
      </c>
      <c r="D2926" s="115">
        <v>3</v>
      </c>
      <c r="E2926" s="115">
        <v>2017</v>
      </c>
      <c r="F2926" s="115">
        <v>1</v>
      </c>
      <c r="G2926" s="115">
        <v>0</v>
      </c>
      <c r="H2926" s="115">
        <v>0</v>
      </c>
      <c r="I2926" s="116">
        <v>17159</v>
      </c>
      <c r="J2926" s="117"/>
      <c r="K2926" s="1"/>
      <c r="L2926" s="1"/>
      <c r="M2926" s="1"/>
      <c r="N2926" s="1"/>
      <c r="O2926" s="1"/>
      <c r="P2926" s="1"/>
      <c r="Q2926" s="1"/>
      <c r="R2926" s="1"/>
      <c r="S2926" s="1"/>
    </row>
    <row r="2927" spans="1:19" x14ac:dyDescent="0.2">
      <c r="A2927" s="1"/>
      <c r="B2927" s="115">
        <v>5</v>
      </c>
      <c r="C2927" s="33" t="s">
        <v>455</v>
      </c>
      <c r="D2927" s="115">
        <v>2</v>
      </c>
      <c r="E2927" s="115">
        <v>2017</v>
      </c>
      <c r="F2927" s="115">
        <v>1</v>
      </c>
      <c r="G2927" s="115">
        <v>0</v>
      </c>
      <c r="H2927" s="115">
        <v>0</v>
      </c>
      <c r="I2927" s="116">
        <v>1588</v>
      </c>
      <c r="J2927" s="117"/>
      <c r="K2927" s="1"/>
      <c r="L2927" s="1"/>
      <c r="M2927" s="1"/>
      <c r="N2927" s="1"/>
      <c r="O2927" s="1"/>
      <c r="P2927" s="1"/>
      <c r="Q2927" s="1"/>
      <c r="R2927" s="1"/>
      <c r="S2927" s="1"/>
    </row>
    <row r="2928" spans="1:19" x14ac:dyDescent="0.2">
      <c r="A2928" s="1"/>
      <c r="B2928" s="115">
        <v>3</v>
      </c>
      <c r="C2928" s="33" t="s">
        <v>457</v>
      </c>
      <c r="D2928" s="115">
        <v>2</v>
      </c>
      <c r="E2928" s="115">
        <v>2017</v>
      </c>
      <c r="F2928" s="115">
        <v>1</v>
      </c>
      <c r="G2928" s="115">
        <v>0</v>
      </c>
      <c r="H2928" s="115">
        <v>0</v>
      </c>
      <c r="I2928" s="116">
        <v>1539</v>
      </c>
      <c r="J2928" s="117"/>
      <c r="K2928" s="1"/>
      <c r="L2928" s="1"/>
      <c r="M2928" s="1"/>
      <c r="N2928" s="1"/>
      <c r="O2928" s="1"/>
      <c r="P2928" s="1"/>
      <c r="Q2928" s="1"/>
      <c r="R2928" s="1"/>
      <c r="S2928" s="1"/>
    </row>
    <row r="2929" spans="1:19" x14ac:dyDescent="0.2">
      <c r="A2929" s="1"/>
      <c r="B2929" s="115">
        <v>3</v>
      </c>
      <c r="C2929" s="33" t="s">
        <v>457</v>
      </c>
      <c r="D2929" s="115">
        <v>2</v>
      </c>
      <c r="E2929" s="115">
        <v>2017</v>
      </c>
      <c r="F2929" s="115">
        <v>1</v>
      </c>
      <c r="G2929" s="115">
        <v>0</v>
      </c>
      <c r="H2929" s="115">
        <v>0</v>
      </c>
      <c r="I2929" s="116">
        <v>14417</v>
      </c>
      <c r="J2929" s="117"/>
      <c r="K2929" s="1"/>
      <c r="L2929" s="1"/>
      <c r="M2929" s="1"/>
      <c r="N2929" s="1"/>
      <c r="O2929" s="1"/>
      <c r="P2929" s="1"/>
      <c r="Q2929" s="1"/>
      <c r="R2929" s="1"/>
      <c r="S2929" s="1"/>
    </row>
    <row r="2930" spans="1:19" x14ac:dyDescent="0.2">
      <c r="A2930" s="1"/>
      <c r="B2930" s="115">
        <v>3</v>
      </c>
      <c r="C2930" s="33" t="s">
        <v>463</v>
      </c>
      <c r="D2930" s="115">
        <v>2</v>
      </c>
      <c r="E2930" s="115">
        <v>2017</v>
      </c>
      <c r="F2930" s="115">
        <v>2</v>
      </c>
      <c r="G2930" s="115">
        <v>0</v>
      </c>
      <c r="H2930" s="115">
        <v>0</v>
      </c>
      <c r="I2930" s="116">
        <v>1609</v>
      </c>
      <c r="J2930" s="117"/>
      <c r="K2930" s="1"/>
      <c r="L2930" s="1"/>
      <c r="M2930" s="1"/>
      <c r="N2930" s="1"/>
      <c r="O2930" s="1"/>
      <c r="P2930" s="1"/>
      <c r="Q2930" s="1"/>
      <c r="R2930" s="1"/>
      <c r="S2930" s="1"/>
    </row>
    <row r="2931" spans="1:19" x14ac:dyDescent="0.2">
      <c r="A2931" s="1"/>
      <c r="B2931" s="115">
        <v>3</v>
      </c>
      <c r="C2931" s="33" t="s">
        <v>457</v>
      </c>
      <c r="D2931" s="115">
        <v>2</v>
      </c>
      <c r="E2931" s="115">
        <v>2017</v>
      </c>
      <c r="F2931" s="115">
        <v>1</v>
      </c>
      <c r="G2931" s="115">
        <v>0</v>
      </c>
      <c r="H2931" s="115">
        <v>0</v>
      </c>
      <c r="I2931" s="116">
        <v>1623</v>
      </c>
      <c r="J2931" s="117"/>
      <c r="K2931" s="1"/>
      <c r="L2931" s="1"/>
      <c r="M2931" s="1"/>
      <c r="N2931" s="1"/>
      <c r="O2931" s="1"/>
      <c r="P2931" s="1"/>
      <c r="Q2931" s="1"/>
      <c r="R2931" s="1"/>
      <c r="S2931" s="1"/>
    </row>
    <row r="2932" spans="1:19" x14ac:dyDescent="0.2">
      <c r="A2932" s="1"/>
      <c r="B2932" s="115">
        <v>4</v>
      </c>
      <c r="C2932" s="33" t="s">
        <v>457</v>
      </c>
      <c r="D2932" s="115">
        <v>2</v>
      </c>
      <c r="E2932" s="115">
        <v>2017</v>
      </c>
      <c r="F2932" s="115">
        <v>1</v>
      </c>
      <c r="G2932" s="115">
        <v>0</v>
      </c>
      <c r="H2932" s="115">
        <v>0</v>
      </c>
      <c r="I2932" s="116">
        <v>1681</v>
      </c>
      <c r="J2932" s="117"/>
      <c r="K2932" s="1"/>
      <c r="L2932" s="1"/>
      <c r="M2932" s="1"/>
      <c r="N2932" s="1"/>
      <c r="O2932" s="1"/>
      <c r="P2932" s="1"/>
      <c r="Q2932" s="1"/>
      <c r="R2932" s="1"/>
      <c r="S2932" s="1"/>
    </row>
    <row r="2933" spans="1:19" x14ac:dyDescent="0.2">
      <c r="A2933" s="1"/>
      <c r="B2933" s="115">
        <v>4</v>
      </c>
      <c r="C2933" s="33" t="s">
        <v>457</v>
      </c>
      <c r="D2933" s="115">
        <v>2</v>
      </c>
      <c r="E2933" s="115">
        <v>2017</v>
      </c>
      <c r="F2933" s="115">
        <v>1</v>
      </c>
      <c r="G2933" s="115">
        <v>0</v>
      </c>
      <c r="H2933" s="115">
        <v>0</v>
      </c>
      <c r="I2933" s="116">
        <v>1602</v>
      </c>
      <c r="J2933" s="117"/>
      <c r="K2933" s="1"/>
      <c r="L2933" s="1"/>
      <c r="M2933" s="1"/>
      <c r="N2933" s="1"/>
      <c r="O2933" s="1"/>
      <c r="P2933" s="1"/>
      <c r="Q2933" s="1"/>
      <c r="R2933" s="1"/>
      <c r="S2933" s="1"/>
    </row>
    <row r="2934" spans="1:19" x14ac:dyDescent="0.2">
      <c r="A2934" s="1"/>
      <c r="B2934" s="115">
        <v>4</v>
      </c>
      <c r="C2934" s="33" t="s">
        <v>457</v>
      </c>
      <c r="D2934" s="115">
        <v>2</v>
      </c>
      <c r="E2934" s="115">
        <v>2017</v>
      </c>
      <c r="F2934" s="115">
        <v>1</v>
      </c>
      <c r="G2934" s="115">
        <v>0</v>
      </c>
      <c r="H2934" s="115">
        <v>0</v>
      </c>
      <c r="I2934" s="116">
        <v>1530</v>
      </c>
      <c r="J2934" s="117"/>
      <c r="K2934" s="1"/>
      <c r="L2934" s="1"/>
      <c r="M2934" s="1"/>
      <c r="N2934" s="1"/>
      <c r="O2934" s="1"/>
      <c r="P2934" s="1"/>
      <c r="Q2934" s="1"/>
      <c r="R2934" s="1"/>
      <c r="S2934" s="1"/>
    </row>
    <row r="2935" spans="1:19" x14ac:dyDescent="0.2">
      <c r="A2935" s="1"/>
      <c r="B2935" s="115">
        <v>4</v>
      </c>
      <c r="C2935" s="33" t="s">
        <v>455</v>
      </c>
      <c r="D2935" s="115">
        <v>2</v>
      </c>
      <c r="E2935" s="115">
        <v>2017</v>
      </c>
      <c r="F2935" s="115">
        <v>1</v>
      </c>
      <c r="G2935" s="115">
        <v>0</v>
      </c>
      <c r="H2935" s="115">
        <v>0</v>
      </c>
      <c r="I2935" s="116">
        <v>1713</v>
      </c>
      <c r="J2935" s="117"/>
      <c r="K2935" s="1"/>
      <c r="L2935" s="1"/>
      <c r="M2935" s="1"/>
      <c r="N2935" s="1"/>
      <c r="O2935" s="1"/>
      <c r="P2935" s="1"/>
      <c r="Q2935" s="1"/>
      <c r="R2935" s="1"/>
      <c r="S2935" s="1"/>
    </row>
    <row r="2936" spans="1:19" x14ac:dyDescent="0.2">
      <c r="A2936" s="1"/>
      <c r="B2936" s="115">
        <v>2</v>
      </c>
      <c r="C2936" s="33" t="s">
        <v>449</v>
      </c>
      <c r="D2936" s="115">
        <v>4</v>
      </c>
      <c r="E2936" s="115">
        <v>2017</v>
      </c>
      <c r="F2936" s="115">
        <v>1</v>
      </c>
      <c r="G2936" s="115">
        <v>0</v>
      </c>
      <c r="H2936" s="115">
        <v>0</v>
      </c>
      <c r="I2936" s="116">
        <v>235402</v>
      </c>
      <c r="J2936" s="117"/>
      <c r="K2936" s="1"/>
      <c r="L2936" s="1"/>
      <c r="M2936" s="1"/>
      <c r="N2936" s="1"/>
      <c r="O2936" s="1"/>
      <c r="P2936" s="1"/>
      <c r="Q2936" s="1"/>
      <c r="R2936" s="1"/>
      <c r="S2936" s="1"/>
    </row>
    <row r="2937" spans="1:19" x14ac:dyDescent="0.2">
      <c r="A2937" s="1"/>
      <c r="B2937" s="115">
        <v>2</v>
      </c>
      <c r="C2937" s="33" t="s">
        <v>471</v>
      </c>
      <c r="D2937" s="115">
        <v>4</v>
      </c>
      <c r="E2937" s="115">
        <v>2017</v>
      </c>
      <c r="F2937" s="115">
        <v>1</v>
      </c>
      <c r="G2937" s="115">
        <v>0</v>
      </c>
      <c r="H2937" s="115">
        <v>0</v>
      </c>
      <c r="I2937" s="116">
        <v>430896</v>
      </c>
      <c r="J2937" s="117"/>
      <c r="K2937" s="1"/>
      <c r="L2937" s="1"/>
      <c r="M2937" s="1"/>
      <c r="N2937" s="1"/>
      <c r="O2937" s="1"/>
      <c r="P2937" s="1"/>
      <c r="Q2937" s="1"/>
      <c r="R2937" s="1"/>
      <c r="S2937" s="1"/>
    </row>
    <row r="2938" spans="1:19" x14ac:dyDescent="0.2">
      <c r="A2938" s="1"/>
      <c r="B2938" s="115">
        <v>6</v>
      </c>
      <c r="C2938" s="33" t="s">
        <v>471</v>
      </c>
      <c r="D2938" s="115">
        <v>2</v>
      </c>
      <c r="E2938" s="115">
        <v>2017</v>
      </c>
      <c r="F2938" s="115">
        <v>1</v>
      </c>
      <c r="G2938" s="115">
        <v>0</v>
      </c>
      <c r="H2938" s="115">
        <v>12</v>
      </c>
      <c r="I2938" s="116">
        <v>0</v>
      </c>
      <c r="J2938" s="117"/>
      <c r="K2938" s="1"/>
      <c r="L2938" s="1"/>
      <c r="M2938" s="1"/>
      <c r="N2938" s="1"/>
      <c r="O2938" s="1"/>
      <c r="P2938" s="1"/>
      <c r="Q2938" s="1"/>
      <c r="R2938" s="1"/>
      <c r="S2938" s="1"/>
    </row>
    <row r="2939" spans="1:19" x14ac:dyDescent="0.2">
      <c r="A2939" s="1"/>
      <c r="B2939" s="115">
        <v>3</v>
      </c>
      <c r="C2939" s="33" t="s">
        <v>457</v>
      </c>
      <c r="D2939" s="115">
        <v>2</v>
      </c>
      <c r="E2939" s="115">
        <v>2017</v>
      </c>
      <c r="F2939" s="115">
        <v>1</v>
      </c>
      <c r="G2939" s="115">
        <v>0</v>
      </c>
      <c r="H2939" s="115">
        <v>0</v>
      </c>
      <c r="I2939" s="116">
        <v>1434</v>
      </c>
      <c r="J2939" s="117"/>
      <c r="K2939" s="1"/>
      <c r="L2939" s="1"/>
      <c r="M2939" s="1"/>
      <c r="N2939" s="1"/>
      <c r="O2939" s="1"/>
      <c r="P2939" s="1"/>
      <c r="Q2939" s="1"/>
      <c r="R2939" s="1"/>
      <c r="S2939" s="1"/>
    </row>
    <row r="2940" spans="1:19" x14ac:dyDescent="0.2">
      <c r="A2940" s="1"/>
      <c r="B2940" s="115">
        <v>3</v>
      </c>
      <c r="C2940" s="33" t="s">
        <v>457</v>
      </c>
      <c r="D2940" s="115">
        <v>2</v>
      </c>
      <c r="E2940" s="115">
        <v>2017</v>
      </c>
      <c r="F2940" s="115">
        <v>1</v>
      </c>
      <c r="G2940" s="115">
        <v>0</v>
      </c>
      <c r="H2940" s="115">
        <v>0</v>
      </c>
      <c r="I2940" s="116">
        <v>1509</v>
      </c>
      <c r="J2940" s="117"/>
      <c r="K2940" s="1"/>
      <c r="L2940" s="1"/>
      <c r="M2940" s="1"/>
      <c r="N2940" s="1"/>
      <c r="O2940" s="1"/>
      <c r="P2940" s="1"/>
      <c r="Q2940" s="1"/>
      <c r="R2940" s="1"/>
      <c r="S2940" s="1"/>
    </row>
    <row r="2941" spans="1:19" x14ac:dyDescent="0.2">
      <c r="A2941" s="1"/>
      <c r="B2941" s="115">
        <v>5</v>
      </c>
      <c r="C2941" s="33" t="s">
        <v>463</v>
      </c>
      <c r="D2941" s="115">
        <v>2</v>
      </c>
      <c r="E2941" s="115">
        <v>2017</v>
      </c>
      <c r="F2941" s="115">
        <v>1</v>
      </c>
      <c r="G2941" s="115">
        <v>0</v>
      </c>
      <c r="H2941" s="115">
        <v>0</v>
      </c>
      <c r="I2941" s="116">
        <v>1524</v>
      </c>
      <c r="J2941" s="117"/>
      <c r="K2941" s="1"/>
      <c r="L2941" s="1"/>
      <c r="M2941" s="1"/>
      <c r="N2941" s="1"/>
      <c r="O2941" s="1"/>
      <c r="P2941" s="1"/>
      <c r="Q2941" s="1"/>
      <c r="R2941" s="1"/>
      <c r="S2941" s="1"/>
    </row>
    <row r="2942" spans="1:19" x14ac:dyDescent="0.2">
      <c r="A2942" s="1"/>
      <c r="B2942" s="115">
        <v>3</v>
      </c>
      <c r="C2942" s="33" t="s">
        <v>457</v>
      </c>
      <c r="D2942" s="115">
        <v>3</v>
      </c>
      <c r="E2942" s="115">
        <v>2017</v>
      </c>
      <c r="F2942" s="115">
        <v>1</v>
      </c>
      <c r="G2942" s="115">
        <v>0</v>
      </c>
      <c r="H2942" s="115">
        <v>0</v>
      </c>
      <c r="I2942" s="116">
        <v>1684</v>
      </c>
      <c r="J2942" s="117"/>
      <c r="K2942" s="1"/>
      <c r="L2942" s="1"/>
      <c r="M2942" s="1"/>
      <c r="N2942" s="1"/>
      <c r="O2942" s="1"/>
      <c r="P2942" s="1"/>
      <c r="Q2942" s="1"/>
      <c r="R2942" s="1"/>
      <c r="S2942" s="1"/>
    </row>
    <row r="2943" spans="1:19" x14ac:dyDescent="0.2">
      <c r="A2943" s="1"/>
      <c r="B2943" s="115">
        <v>3</v>
      </c>
      <c r="C2943" s="33" t="s">
        <v>463</v>
      </c>
      <c r="D2943" s="115">
        <v>3</v>
      </c>
      <c r="E2943" s="115">
        <v>2017</v>
      </c>
      <c r="F2943" s="115">
        <v>1</v>
      </c>
      <c r="G2943" s="115">
        <v>0</v>
      </c>
      <c r="H2943" s="115">
        <v>0</v>
      </c>
      <c r="I2943" s="116">
        <v>1688</v>
      </c>
      <c r="J2943" s="117"/>
      <c r="K2943" s="1"/>
      <c r="L2943" s="1"/>
      <c r="M2943" s="1"/>
      <c r="N2943" s="1"/>
      <c r="O2943" s="1"/>
      <c r="P2943" s="1"/>
      <c r="Q2943" s="1"/>
      <c r="R2943" s="1"/>
      <c r="S2943" s="1"/>
    </row>
    <row r="2944" spans="1:19" x14ac:dyDescent="0.2">
      <c r="A2944" s="1"/>
      <c r="B2944" s="115">
        <v>3</v>
      </c>
      <c r="C2944" s="33" t="s">
        <v>463</v>
      </c>
      <c r="D2944" s="115">
        <v>3</v>
      </c>
      <c r="E2944" s="115">
        <v>2017</v>
      </c>
      <c r="F2944" s="115">
        <v>1</v>
      </c>
      <c r="G2944" s="115">
        <v>0</v>
      </c>
      <c r="H2944" s="115">
        <v>0</v>
      </c>
      <c r="I2944" s="116">
        <v>1530</v>
      </c>
      <c r="J2944" s="117"/>
      <c r="K2944" s="1"/>
      <c r="L2944" s="1"/>
      <c r="M2944" s="1"/>
      <c r="N2944" s="1"/>
      <c r="O2944" s="1"/>
      <c r="P2944" s="1"/>
      <c r="Q2944" s="1"/>
      <c r="R2944" s="1"/>
      <c r="S2944" s="1"/>
    </row>
    <row r="2945" spans="1:19" x14ac:dyDescent="0.2">
      <c r="A2945" s="1"/>
      <c r="B2945" s="115">
        <v>3</v>
      </c>
      <c r="C2945" s="33" t="s">
        <v>463</v>
      </c>
      <c r="D2945" s="115">
        <v>3</v>
      </c>
      <c r="E2945" s="115">
        <v>2017</v>
      </c>
      <c r="F2945" s="115">
        <v>1</v>
      </c>
      <c r="G2945" s="115">
        <v>0</v>
      </c>
      <c r="H2945" s="115">
        <v>0</v>
      </c>
      <c r="I2945" s="116">
        <v>1713</v>
      </c>
      <c r="J2945" s="117"/>
      <c r="K2945" s="1"/>
      <c r="L2945" s="1"/>
      <c r="M2945" s="1"/>
      <c r="N2945" s="1"/>
      <c r="O2945" s="1"/>
      <c r="P2945" s="1"/>
      <c r="Q2945" s="1"/>
      <c r="R2945" s="1"/>
      <c r="S2945" s="1"/>
    </row>
    <row r="2946" spans="1:19" x14ac:dyDescent="0.2">
      <c r="A2946" s="1"/>
      <c r="B2946" s="115">
        <v>3</v>
      </c>
      <c r="C2946" s="33" t="s">
        <v>455</v>
      </c>
      <c r="D2946" s="115">
        <v>3</v>
      </c>
      <c r="E2946" s="115">
        <v>2017</v>
      </c>
      <c r="F2946" s="115">
        <v>1</v>
      </c>
      <c r="G2946" s="115">
        <v>0</v>
      </c>
      <c r="H2946" s="115">
        <v>0</v>
      </c>
      <c r="I2946" s="116">
        <v>1579</v>
      </c>
      <c r="J2946" s="117"/>
      <c r="K2946" s="1"/>
      <c r="L2946" s="1"/>
      <c r="M2946" s="1"/>
      <c r="N2946" s="1"/>
      <c r="O2946" s="1"/>
      <c r="P2946" s="1"/>
      <c r="Q2946" s="1"/>
      <c r="R2946" s="1"/>
      <c r="S2946" s="1"/>
    </row>
    <row r="2947" spans="1:19" x14ac:dyDescent="0.2">
      <c r="A2947" s="1"/>
      <c r="B2947" s="115">
        <v>4</v>
      </c>
      <c r="C2947" s="33" t="s">
        <v>455</v>
      </c>
      <c r="D2947" s="115">
        <v>3</v>
      </c>
      <c r="E2947" s="115">
        <v>2017</v>
      </c>
      <c r="F2947" s="115">
        <v>1</v>
      </c>
      <c r="G2947" s="115">
        <v>0</v>
      </c>
      <c r="H2947" s="115">
        <v>0</v>
      </c>
      <c r="I2947" s="116">
        <v>1491</v>
      </c>
      <c r="J2947" s="117"/>
      <c r="K2947" s="1"/>
      <c r="L2947" s="1"/>
      <c r="M2947" s="1"/>
      <c r="N2947" s="1"/>
      <c r="O2947" s="1"/>
      <c r="P2947" s="1"/>
      <c r="Q2947" s="1"/>
      <c r="R2947" s="1"/>
      <c r="S2947" s="1"/>
    </row>
    <row r="2948" spans="1:19" x14ac:dyDescent="0.2">
      <c r="A2948" s="1"/>
      <c r="B2948" s="115">
        <v>3</v>
      </c>
      <c r="C2948" s="33" t="s">
        <v>457</v>
      </c>
      <c r="D2948" s="115">
        <v>3</v>
      </c>
      <c r="E2948" s="115">
        <v>2017</v>
      </c>
      <c r="F2948" s="115">
        <v>1</v>
      </c>
      <c r="G2948" s="115">
        <v>0</v>
      </c>
      <c r="H2948" s="115">
        <v>0</v>
      </c>
      <c r="I2948" s="116">
        <v>1626</v>
      </c>
      <c r="J2948" s="117"/>
      <c r="K2948" s="1"/>
      <c r="L2948" s="1"/>
      <c r="M2948" s="1"/>
      <c r="N2948" s="1"/>
      <c r="O2948" s="1"/>
      <c r="P2948" s="1"/>
      <c r="Q2948" s="1"/>
      <c r="R2948" s="1"/>
      <c r="S2948" s="1"/>
    </row>
    <row r="2949" spans="1:19" x14ac:dyDescent="0.2">
      <c r="A2949" s="1"/>
      <c r="B2949" s="115">
        <v>3</v>
      </c>
      <c r="C2949" s="33" t="s">
        <v>457</v>
      </c>
      <c r="D2949" s="115">
        <v>3</v>
      </c>
      <c r="E2949" s="115">
        <v>2017</v>
      </c>
      <c r="F2949" s="115">
        <v>1</v>
      </c>
      <c r="G2949" s="115">
        <v>0</v>
      </c>
      <c r="H2949" s="115">
        <v>0</v>
      </c>
      <c r="I2949" s="116">
        <v>1653</v>
      </c>
      <c r="J2949" s="117"/>
      <c r="K2949" s="1"/>
      <c r="L2949" s="1"/>
      <c r="M2949" s="1"/>
      <c r="N2949" s="1"/>
      <c r="O2949" s="1"/>
      <c r="P2949" s="1"/>
      <c r="Q2949" s="1"/>
      <c r="R2949" s="1"/>
      <c r="S2949" s="1"/>
    </row>
    <row r="2950" spans="1:19" x14ac:dyDescent="0.2">
      <c r="A2950" s="1"/>
      <c r="B2950" s="115">
        <v>3</v>
      </c>
      <c r="C2950" s="33" t="s">
        <v>455</v>
      </c>
      <c r="D2950" s="115">
        <v>3</v>
      </c>
      <c r="E2950" s="115">
        <v>2017</v>
      </c>
      <c r="F2950" s="115">
        <v>1</v>
      </c>
      <c r="G2950" s="115">
        <v>0</v>
      </c>
      <c r="H2950" s="115">
        <v>0</v>
      </c>
      <c r="I2950" s="116">
        <v>1729</v>
      </c>
      <c r="J2950" s="117"/>
      <c r="K2950" s="1"/>
      <c r="L2950" s="1"/>
      <c r="M2950" s="1"/>
      <c r="N2950" s="1"/>
      <c r="O2950" s="1"/>
      <c r="P2950" s="1"/>
      <c r="Q2950" s="1"/>
      <c r="R2950" s="1"/>
      <c r="S2950" s="1"/>
    </row>
    <row r="2951" spans="1:19" x14ac:dyDescent="0.2">
      <c r="A2951" s="1"/>
      <c r="B2951" s="115">
        <v>3</v>
      </c>
      <c r="C2951" s="33" t="s">
        <v>463</v>
      </c>
      <c r="D2951" s="115">
        <v>3</v>
      </c>
      <c r="E2951" s="115">
        <v>2017</v>
      </c>
      <c r="F2951" s="115">
        <v>1</v>
      </c>
      <c r="G2951" s="115">
        <v>0</v>
      </c>
      <c r="H2951" s="115">
        <v>0</v>
      </c>
      <c r="I2951" s="116">
        <v>1637</v>
      </c>
      <c r="J2951" s="117"/>
      <c r="K2951" s="1"/>
      <c r="L2951" s="1"/>
      <c r="M2951" s="1"/>
      <c r="N2951" s="1"/>
      <c r="O2951" s="1"/>
      <c r="P2951" s="1"/>
      <c r="Q2951" s="1"/>
      <c r="R2951" s="1"/>
      <c r="S2951" s="1"/>
    </row>
    <row r="2952" spans="1:19" x14ac:dyDescent="0.2">
      <c r="A2952" s="1"/>
      <c r="B2952" s="115">
        <v>3</v>
      </c>
      <c r="C2952" s="33" t="s">
        <v>457</v>
      </c>
      <c r="D2952" s="115">
        <v>3</v>
      </c>
      <c r="E2952" s="115">
        <v>2017</v>
      </c>
      <c r="F2952" s="115">
        <v>1</v>
      </c>
      <c r="G2952" s="115">
        <v>0</v>
      </c>
      <c r="H2952" s="115">
        <v>0</v>
      </c>
      <c r="I2952" s="116">
        <v>1604</v>
      </c>
      <c r="J2952" s="117"/>
      <c r="K2952" s="1"/>
      <c r="L2952" s="1"/>
      <c r="M2952" s="1"/>
      <c r="N2952" s="1"/>
      <c r="O2952" s="1"/>
      <c r="P2952" s="1"/>
      <c r="Q2952" s="1"/>
      <c r="R2952" s="1"/>
      <c r="S2952" s="1"/>
    </row>
    <row r="2953" spans="1:19" x14ac:dyDescent="0.2">
      <c r="A2953" s="1"/>
      <c r="B2953" s="115">
        <v>1</v>
      </c>
      <c r="C2953" s="33" t="s">
        <v>449</v>
      </c>
      <c r="D2953" s="115">
        <v>3</v>
      </c>
      <c r="E2953" s="115">
        <v>2017</v>
      </c>
      <c r="F2953" s="115">
        <v>1</v>
      </c>
      <c r="G2953" s="115">
        <v>0</v>
      </c>
      <c r="H2953" s="115">
        <v>0</v>
      </c>
      <c r="I2953" s="116">
        <v>144094</v>
      </c>
      <c r="J2953" s="117"/>
      <c r="K2953" s="1"/>
      <c r="L2953" s="1"/>
      <c r="M2953" s="1"/>
      <c r="N2953" s="1"/>
      <c r="O2953" s="1"/>
      <c r="P2953" s="1"/>
      <c r="Q2953" s="1"/>
      <c r="R2953" s="1"/>
      <c r="S2953" s="1"/>
    </row>
    <row r="2954" spans="1:19" x14ac:dyDescent="0.2">
      <c r="A2954" s="1"/>
      <c r="B2954" s="115">
        <v>4</v>
      </c>
      <c r="C2954" s="33" t="s">
        <v>455</v>
      </c>
      <c r="D2954" s="115">
        <v>3</v>
      </c>
      <c r="E2954" s="115">
        <v>2017</v>
      </c>
      <c r="F2954" s="115">
        <v>1</v>
      </c>
      <c r="G2954" s="115">
        <v>0</v>
      </c>
      <c r="H2954" s="115">
        <v>0</v>
      </c>
      <c r="I2954" s="116">
        <v>1689</v>
      </c>
      <c r="J2954" s="117"/>
      <c r="K2954" s="1"/>
      <c r="L2954" s="1"/>
      <c r="M2954" s="1"/>
      <c r="N2954" s="1"/>
      <c r="O2954" s="1"/>
      <c r="P2954" s="1"/>
      <c r="Q2954" s="1"/>
      <c r="R2954" s="1"/>
      <c r="S2954" s="1"/>
    </row>
    <row r="2955" spans="1:19" x14ac:dyDescent="0.2">
      <c r="A2955" s="1"/>
      <c r="B2955" s="115">
        <v>4</v>
      </c>
      <c r="C2955" s="33" t="s">
        <v>457</v>
      </c>
      <c r="D2955" s="115">
        <v>3</v>
      </c>
      <c r="E2955" s="115">
        <v>2017</v>
      </c>
      <c r="F2955" s="115">
        <v>1</v>
      </c>
      <c r="G2955" s="115">
        <v>0</v>
      </c>
      <c r="H2955" s="115">
        <v>0</v>
      </c>
      <c r="I2955" s="116">
        <v>1673</v>
      </c>
      <c r="J2955" s="117"/>
      <c r="K2955" s="1"/>
      <c r="L2955" s="1"/>
      <c r="M2955" s="1"/>
      <c r="N2955" s="1"/>
      <c r="O2955" s="1"/>
      <c r="P2955" s="1"/>
      <c r="Q2955" s="1"/>
      <c r="R2955" s="1"/>
      <c r="S2955" s="1"/>
    </row>
    <row r="2956" spans="1:19" x14ac:dyDescent="0.2">
      <c r="A2956" s="1"/>
      <c r="B2956" s="115">
        <v>3</v>
      </c>
      <c r="C2956" s="33" t="s">
        <v>457</v>
      </c>
      <c r="D2956" s="115">
        <v>3</v>
      </c>
      <c r="E2956" s="115">
        <v>2017</v>
      </c>
      <c r="F2956" s="115">
        <v>1</v>
      </c>
      <c r="G2956" s="115">
        <v>0</v>
      </c>
      <c r="H2956" s="115">
        <v>0</v>
      </c>
      <c r="I2956" s="116">
        <v>1587</v>
      </c>
      <c r="J2956" s="117"/>
      <c r="K2956" s="1"/>
      <c r="L2956" s="1"/>
      <c r="M2956" s="1"/>
      <c r="N2956" s="1"/>
      <c r="O2956" s="1"/>
      <c r="P2956" s="1"/>
      <c r="Q2956" s="1"/>
      <c r="R2956" s="1"/>
      <c r="S2956" s="1"/>
    </row>
    <row r="2957" spans="1:19" x14ac:dyDescent="0.2">
      <c r="A2957" s="1"/>
      <c r="B2957" s="115">
        <v>1</v>
      </c>
      <c r="C2957" s="33" t="s">
        <v>449</v>
      </c>
      <c r="D2957" s="115">
        <v>3</v>
      </c>
      <c r="E2957" s="115">
        <v>2017</v>
      </c>
      <c r="F2957" s="115">
        <v>1</v>
      </c>
      <c r="G2957" s="115">
        <v>0</v>
      </c>
      <c r="H2957" s="115">
        <v>0</v>
      </c>
      <c r="I2957" s="116">
        <v>28876</v>
      </c>
      <c r="J2957" s="117"/>
      <c r="K2957" s="1"/>
      <c r="L2957" s="1"/>
      <c r="M2957" s="1"/>
      <c r="N2957" s="1"/>
      <c r="O2957" s="1"/>
      <c r="P2957" s="1"/>
      <c r="Q2957" s="1"/>
      <c r="R2957" s="1"/>
      <c r="S2957" s="1"/>
    </row>
    <row r="2958" spans="1:19" x14ac:dyDescent="0.2">
      <c r="A2958" s="1"/>
      <c r="B2958" s="115">
        <v>3</v>
      </c>
      <c r="C2958" s="33" t="s">
        <v>457</v>
      </c>
      <c r="D2958" s="115">
        <v>3</v>
      </c>
      <c r="E2958" s="115">
        <v>2017</v>
      </c>
      <c r="F2958" s="115">
        <v>1</v>
      </c>
      <c r="G2958" s="115">
        <v>0</v>
      </c>
      <c r="H2958" s="115">
        <v>0</v>
      </c>
      <c r="I2958" s="116">
        <v>1691</v>
      </c>
      <c r="J2958" s="117"/>
      <c r="K2958" s="1"/>
      <c r="L2958" s="1"/>
      <c r="M2958" s="1"/>
      <c r="N2958" s="1"/>
      <c r="O2958" s="1"/>
      <c r="P2958" s="1"/>
      <c r="Q2958" s="1"/>
      <c r="R2958" s="1"/>
      <c r="S2958" s="1"/>
    </row>
    <row r="2959" spans="1:19" x14ac:dyDescent="0.2">
      <c r="A2959" s="1"/>
      <c r="B2959" s="115">
        <v>3</v>
      </c>
      <c r="C2959" s="33" t="s">
        <v>457</v>
      </c>
      <c r="D2959" s="115">
        <v>3</v>
      </c>
      <c r="E2959" s="115">
        <v>2017</v>
      </c>
      <c r="F2959" s="115">
        <v>1</v>
      </c>
      <c r="G2959" s="115">
        <v>0</v>
      </c>
      <c r="H2959" s="115">
        <v>0</v>
      </c>
      <c r="I2959" s="116">
        <v>1633</v>
      </c>
      <c r="J2959" s="117"/>
      <c r="K2959" s="1"/>
      <c r="L2959" s="1"/>
      <c r="M2959" s="1"/>
      <c r="N2959" s="1"/>
      <c r="O2959" s="1"/>
      <c r="P2959" s="1"/>
      <c r="Q2959" s="1"/>
      <c r="R2959" s="1"/>
      <c r="S2959" s="1"/>
    </row>
    <row r="2960" spans="1:19" x14ac:dyDescent="0.2">
      <c r="A2960" s="1"/>
      <c r="B2960" s="115">
        <v>3</v>
      </c>
      <c r="C2960" s="33" t="s">
        <v>457</v>
      </c>
      <c r="D2960" s="115">
        <v>3</v>
      </c>
      <c r="E2960" s="115">
        <v>2017</v>
      </c>
      <c r="F2960" s="115">
        <v>1</v>
      </c>
      <c r="G2960" s="115">
        <v>0</v>
      </c>
      <c r="H2960" s="115">
        <v>0</v>
      </c>
      <c r="I2960" s="116">
        <v>1561</v>
      </c>
      <c r="J2960" s="117"/>
      <c r="K2960" s="1"/>
      <c r="L2960" s="1"/>
      <c r="M2960" s="1"/>
      <c r="N2960" s="1"/>
      <c r="O2960" s="1"/>
      <c r="P2960" s="1"/>
      <c r="Q2960" s="1"/>
      <c r="R2960" s="1"/>
      <c r="S2960" s="1"/>
    </row>
    <row r="2961" spans="1:19" x14ac:dyDescent="0.2">
      <c r="A2961" s="1"/>
      <c r="B2961" s="115">
        <v>3</v>
      </c>
      <c r="C2961" s="33" t="s">
        <v>457</v>
      </c>
      <c r="D2961" s="115">
        <v>3</v>
      </c>
      <c r="E2961" s="115">
        <v>2017</v>
      </c>
      <c r="F2961" s="115">
        <v>1</v>
      </c>
      <c r="G2961" s="115">
        <v>0</v>
      </c>
      <c r="H2961" s="115">
        <v>0</v>
      </c>
      <c r="I2961" s="116">
        <v>1588</v>
      </c>
      <c r="J2961" s="117"/>
      <c r="K2961" s="1"/>
      <c r="L2961" s="1"/>
      <c r="M2961" s="1"/>
      <c r="N2961" s="1"/>
      <c r="O2961" s="1"/>
      <c r="P2961" s="1"/>
      <c r="Q2961" s="1"/>
      <c r="R2961" s="1"/>
      <c r="S2961" s="1"/>
    </row>
    <row r="2962" spans="1:19" x14ac:dyDescent="0.2">
      <c r="A2962" s="1"/>
      <c r="B2962" s="115">
        <v>3</v>
      </c>
      <c r="C2962" s="33" t="s">
        <v>457</v>
      </c>
      <c r="D2962" s="115">
        <v>3</v>
      </c>
      <c r="E2962" s="115">
        <v>2017</v>
      </c>
      <c r="F2962" s="115">
        <v>1</v>
      </c>
      <c r="G2962" s="115">
        <v>0</v>
      </c>
      <c r="H2962" s="115">
        <v>0</v>
      </c>
      <c r="I2962" s="116">
        <v>1546</v>
      </c>
      <c r="J2962" s="117"/>
      <c r="K2962" s="1"/>
      <c r="L2962" s="1"/>
      <c r="M2962" s="1"/>
      <c r="N2962" s="1"/>
      <c r="O2962" s="1"/>
      <c r="P2962" s="1"/>
      <c r="Q2962" s="1"/>
      <c r="R2962" s="1"/>
      <c r="S2962" s="1"/>
    </row>
    <row r="2963" spans="1:19" x14ac:dyDescent="0.2">
      <c r="A2963" s="1"/>
      <c r="B2963" s="115">
        <v>2</v>
      </c>
      <c r="C2963" s="33" t="s">
        <v>449</v>
      </c>
      <c r="D2963" s="115">
        <v>3</v>
      </c>
      <c r="E2963" s="115">
        <v>2017</v>
      </c>
      <c r="F2963" s="115">
        <v>1</v>
      </c>
      <c r="G2963" s="115">
        <v>0</v>
      </c>
      <c r="H2963" s="115">
        <v>0</v>
      </c>
      <c r="I2963" s="116">
        <v>16199</v>
      </c>
      <c r="J2963" s="117"/>
      <c r="K2963" s="1"/>
      <c r="L2963" s="1"/>
      <c r="M2963" s="1"/>
      <c r="N2963" s="1"/>
      <c r="O2963" s="1"/>
      <c r="P2963" s="1"/>
      <c r="Q2963" s="1"/>
      <c r="R2963" s="1"/>
      <c r="S2963" s="1"/>
    </row>
    <row r="2964" spans="1:19" x14ac:dyDescent="0.2">
      <c r="A2964" s="1"/>
      <c r="B2964" s="115">
        <v>3</v>
      </c>
      <c r="C2964" s="33" t="s">
        <v>457</v>
      </c>
      <c r="D2964" s="115">
        <v>3</v>
      </c>
      <c r="E2964" s="115">
        <v>2017</v>
      </c>
      <c r="F2964" s="115">
        <v>1</v>
      </c>
      <c r="G2964" s="115">
        <v>0</v>
      </c>
      <c r="H2964" s="115">
        <v>0</v>
      </c>
      <c r="I2964" s="116">
        <v>1489</v>
      </c>
      <c r="J2964" s="117"/>
      <c r="K2964" s="1"/>
      <c r="L2964" s="1"/>
      <c r="M2964" s="1"/>
      <c r="N2964" s="1"/>
      <c r="O2964" s="1"/>
      <c r="P2964" s="1"/>
      <c r="Q2964" s="1"/>
      <c r="R2964" s="1"/>
      <c r="S2964" s="1"/>
    </row>
    <row r="2965" spans="1:19" x14ac:dyDescent="0.2">
      <c r="A2965" s="1"/>
      <c r="B2965" s="115">
        <v>3</v>
      </c>
      <c r="C2965" s="33" t="s">
        <v>457</v>
      </c>
      <c r="D2965" s="115">
        <v>3</v>
      </c>
      <c r="E2965" s="115">
        <v>2017</v>
      </c>
      <c r="F2965" s="115">
        <v>1</v>
      </c>
      <c r="G2965" s="115">
        <v>0</v>
      </c>
      <c r="H2965" s="115">
        <v>0</v>
      </c>
      <c r="I2965" s="116">
        <v>1600</v>
      </c>
      <c r="J2965" s="117"/>
      <c r="K2965" s="1"/>
      <c r="L2965" s="1"/>
      <c r="M2965" s="1"/>
      <c r="N2965" s="1"/>
      <c r="O2965" s="1"/>
      <c r="P2965" s="1"/>
      <c r="Q2965" s="1"/>
      <c r="R2965" s="1"/>
      <c r="S2965" s="1"/>
    </row>
    <row r="2966" spans="1:19" x14ac:dyDescent="0.2">
      <c r="A2966" s="1"/>
      <c r="B2966" s="115">
        <v>3</v>
      </c>
      <c r="C2966" s="33" t="s">
        <v>463</v>
      </c>
      <c r="D2966" s="115">
        <v>3</v>
      </c>
      <c r="E2966" s="115">
        <v>2017</v>
      </c>
      <c r="F2966" s="115">
        <v>1</v>
      </c>
      <c r="G2966" s="115">
        <v>0</v>
      </c>
      <c r="H2966" s="115">
        <v>0</v>
      </c>
      <c r="I2966" s="116">
        <v>1667</v>
      </c>
      <c r="J2966" s="117"/>
      <c r="K2966" s="1"/>
      <c r="L2966" s="1"/>
      <c r="M2966" s="1"/>
      <c r="N2966" s="1"/>
      <c r="O2966" s="1"/>
      <c r="P2966" s="1"/>
      <c r="Q2966" s="1"/>
      <c r="R2966" s="1"/>
      <c r="S2966" s="1"/>
    </row>
    <row r="2967" spans="1:19" x14ac:dyDescent="0.2">
      <c r="A2967" s="1"/>
      <c r="B2967" s="115">
        <v>3</v>
      </c>
      <c r="C2967" s="33" t="s">
        <v>449</v>
      </c>
      <c r="D2967" s="115">
        <v>3</v>
      </c>
      <c r="E2967" s="115">
        <v>2017</v>
      </c>
      <c r="F2967" s="115">
        <v>1</v>
      </c>
      <c r="G2967" s="115">
        <v>0</v>
      </c>
      <c r="H2967" s="115">
        <v>0</v>
      </c>
      <c r="I2967" s="116">
        <v>1673</v>
      </c>
      <c r="J2967" s="117"/>
      <c r="K2967" s="1"/>
      <c r="L2967" s="1"/>
      <c r="M2967" s="1"/>
      <c r="N2967" s="1"/>
      <c r="O2967" s="1"/>
      <c r="P2967" s="1"/>
      <c r="Q2967" s="1"/>
      <c r="R2967" s="1"/>
      <c r="S2967" s="1"/>
    </row>
    <row r="2968" spans="1:19" x14ac:dyDescent="0.2">
      <c r="A2968" s="1"/>
      <c r="B2968" s="115">
        <v>2</v>
      </c>
      <c r="C2968" s="33" t="s">
        <v>449</v>
      </c>
      <c r="D2968" s="115">
        <v>3</v>
      </c>
      <c r="E2968" s="115">
        <v>2017</v>
      </c>
      <c r="F2968" s="115">
        <v>1</v>
      </c>
      <c r="G2968" s="115">
        <v>0</v>
      </c>
      <c r="H2968" s="115">
        <v>0</v>
      </c>
      <c r="I2968" s="116">
        <v>235901</v>
      </c>
      <c r="J2968" s="117"/>
      <c r="K2968" s="1"/>
      <c r="L2968" s="1"/>
      <c r="M2968" s="1"/>
      <c r="N2968" s="1"/>
      <c r="O2968" s="1"/>
      <c r="P2968" s="1"/>
      <c r="Q2968" s="1"/>
      <c r="R2968" s="1"/>
      <c r="S2968" s="1"/>
    </row>
    <row r="2969" spans="1:19" x14ac:dyDescent="0.2">
      <c r="A2969" s="1"/>
      <c r="B2969" s="115">
        <v>2</v>
      </c>
      <c r="C2969" s="33" t="s">
        <v>449</v>
      </c>
      <c r="D2969" s="115">
        <v>3</v>
      </c>
      <c r="E2969" s="115">
        <v>2017</v>
      </c>
      <c r="F2969" s="115">
        <v>1</v>
      </c>
      <c r="G2969" s="115">
        <v>0</v>
      </c>
      <c r="H2969" s="115">
        <v>0</v>
      </c>
      <c r="I2969" s="116">
        <v>15948</v>
      </c>
      <c r="J2969" s="117"/>
      <c r="K2969" s="1"/>
      <c r="L2969" s="1"/>
      <c r="M2969" s="1"/>
      <c r="N2969" s="1"/>
      <c r="O2969" s="1"/>
      <c r="P2969" s="1"/>
      <c r="Q2969" s="1"/>
      <c r="R2969" s="1"/>
      <c r="S2969" s="1"/>
    </row>
    <row r="2970" spans="1:19" x14ac:dyDescent="0.2">
      <c r="A2970" s="1"/>
      <c r="B2970" s="115">
        <v>2</v>
      </c>
      <c r="C2970" s="33" t="s">
        <v>457</v>
      </c>
      <c r="D2970" s="115">
        <v>3</v>
      </c>
      <c r="E2970" s="115">
        <v>2017</v>
      </c>
      <c r="F2970" s="115">
        <v>1</v>
      </c>
      <c r="G2970" s="115">
        <v>0</v>
      </c>
      <c r="H2970" s="115">
        <v>0</v>
      </c>
      <c r="I2970" s="116">
        <v>261201</v>
      </c>
      <c r="J2970" s="117"/>
      <c r="K2970" s="1"/>
      <c r="L2970" s="1"/>
      <c r="M2970" s="1"/>
      <c r="N2970" s="1"/>
      <c r="O2970" s="1"/>
      <c r="P2970" s="1"/>
      <c r="Q2970" s="1"/>
      <c r="R2970" s="1"/>
      <c r="S2970" s="1"/>
    </row>
    <row r="2971" spans="1:19" x14ac:dyDescent="0.2">
      <c r="A2971" s="1"/>
      <c r="B2971" s="115">
        <v>2</v>
      </c>
      <c r="C2971" s="33" t="s">
        <v>461</v>
      </c>
      <c r="D2971" s="115">
        <v>4</v>
      </c>
      <c r="E2971" s="115">
        <v>2018</v>
      </c>
      <c r="F2971" s="115">
        <v>1</v>
      </c>
      <c r="G2971" s="115">
        <v>0</v>
      </c>
      <c r="H2971" s="115">
        <v>0</v>
      </c>
      <c r="I2971" s="116">
        <v>16360</v>
      </c>
      <c r="J2971" s="117"/>
      <c r="K2971" s="1"/>
      <c r="L2971" s="1"/>
      <c r="M2971" s="1"/>
      <c r="N2971" s="1"/>
      <c r="O2971" s="1"/>
      <c r="P2971" s="1"/>
      <c r="Q2971" s="1"/>
      <c r="R2971" s="1"/>
      <c r="S2971" s="1"/>
    </row>
    <row r="2972" spans="1:19" x14ac:dyDescent="0.2">
      <c r="A2972" s="1"/>
      <c r="B2972" s="115">
        <v>2</v>
      </c>
      <c r="C2972" s="33" t="s">
        <v>462</v>
      </c>
      <c r="D2972" s="115">
        <v>3</v>
      </c>
      <c r="E2972" s="115">
        <v>2018</v>
      </c>
      <c r="F2972" s="115">
        <v>1</v>
      </c>
      <c r="G2972" s="115">
        <v>0</v>
      </c>
      <c r="H2972" s="115">
        <v>0</v>
      </c>
      <c r="I2972" s="116">
        <v>666861</v>
      </c>
      <c r="J2972" s="117"/>
      <c r="K2972" s="1"/>
      <c r="L2972" s="1"/>
      <c r="M2972" s="1"/>
      <c r="N2972" s="1"/>
      <c r="O2972" s="1"/>
      <c r="P2972" s="1"/>
      <c r="Q2972" s="1"/>
      <c r="R2972" s="1"/>
      <c r="S2972" s="1"/>
    </row>
    <row r="2973" spans="1:19" x14ac:dyDescent="0.2">
      <c r="A2973" s="1"/>
      <c r="B2973" s="115">
        <v>2</v>
      </c>
      <c r="C2973" s="33" t="s">
        <v>462</v>
      </c>
      <c r="D2973" s="115">
        <v>3</v>
      </c>
      <c r="E2973" s="115">
        <v>2018</v>
      </c>
      <c r="F2973" s="115">
        <v>1</v>
      </c>
      <c r="G2973" s="115">
        <v>0</v>
      </c>
      <c r="H2973" s="115">
        <v>0</v>
      </c>
      <c r="I2973" s="116">
        <v>44507</v>
      </c>
      <c r="J2973" s="117"/>
      <c r="K2973" s="1"/>
      <c r="L2973" s="1"/>
      <c r="M2973" s="1"/>
      <c r="N2973" s="1"/>
      <c r="O2973" s="1"/>
      <c r="P2973" s="1"/>
      <c r="Q2973" s="1"/>
      <c r="R2973" s="1"/>
      <c r="S2973" s="1"/>
    </row>
    <row r="2974" spans="1:19" x14ac:dyDescent="0.2">
      <c r="A2974" s="1"/>
      <c r="B2974" s="115">
        <v>2</v>
      </c>
      <c r="C2974" s="33" t="s">
        <v>490</v>
      </c>
      <c r="D2974" s="115">
        <v>3</v>
      </c>
      <c r="E2974" s="115">
        <v>2018</v>
      </c>
      <c r="F2974" s="115">
        <v>1</v>
      </c>
      <c r="G2974" s="115">
        <v>11</v>
      </c>
      <c r="H2974" s="115">
        <v>0</v>
      </c>
      <c r="I2974" s="116">
        <v>0</v>
      </c>
      <c r="J2974" s="117"/>
      <c r="K2974" s="1"/>
      <c r="L2974" s="1"/>
      <c r="M2974" s="1"/>
      <c r="N2974" s="1"/>
      <c r="O2974" s="1"/>
      <c r="P2974" s="1"/>
      <c r="Q2974" s="1"/>
      <c r="R2974" s="1"/>
      <c r="S2974" s="1"/>
    </row>
    <row r="2975" spans="1:19" x14ac:dyDescent="0.2">
      <c r="A2975" s="1"/>
      <c r="B2975" s="115">
        <v>2</v>
      </c>
      <c r="C2975" s="33" t="s">
        <v>462</v>
      </c>
      <c r="D2975" s="115">
        <v>4</v>
      </c>
      <c r="E2975" s="115">
        <v>2018</v>
      </c>
      <c r="F2975" s="115">
        <v>1</v>
      </c>
      <c r="G2975" s="115">
        <v>0</v>
      </c>
      <c r="H2975" s="115">
        <v>0</v>
      </c>
      <c r="I2975" s="116">
        <v>62279</v>
      </c>
      <c r="J2975" s="117"/>
      <c r="K2975" s="1"/>
      <c r="L2975" s="1"/>
      <c r="M2975" s="1"/>
      <c r="N2975" s="1"/>
      <c r="O2975" s="1"/>
      <c r="P2975" s="1"/>
      <c r="Q2975" s="1"/>
      <c r="R2975" s="1"/>
      <c r="S2975" s="1"/>
    </row>
    <row r="2976" spans="1:19" x14ac:dyDescent="0.2">
      <c r="A2976" s="1"/>
      <c r="B2976" s="115">
        <v>2</v>
      </c>
      <c r="C2976" s="33" t="s">
        <v>462</v>
      </c>
      <c r="D2976" s="115">
        <v>4</v>
      </c>
      <c r="E2976" s="115">
        <v>2018</v>
      </c>
      <c r="F2976" s="115">
        <v>1</v>
      </c>
      <c r="G2976" s="115">
        <v>0</v>
      </c>
      <c r="H2976" s="115">
        <v>0</v>
      </c>
      <c r="I2976" s="116">
        <v>515126</v>
      </c>
      <c r="J2976" s="117"/>
      <c r="K2976" s="1"/>
      <c r="L2976" s="1"/>
      <c r="M2976" s="1"/>
      <c r="N2976" s="1"/>
      <c r="O2976" s="1"/>
      <c r="P2976" s="1"/>
      <c r="Q2976" s="1"/>
      <c r="R2976" s="1"/>
      <c r="S2976" s="1"/>
    </row>
    <row r="2977" spans="1:19" x14ac:dyDescent="0.2">
      <c r="A2977" s="1"/>
      <c r="B2977" s="115">
        <v>1</v>
      </c>
      <c r="C2977" s="33" t="s">
        <v>461</v>
      </c>
      <c r="D2977" s="115">
        <v>3</v>
      </c>
      <c r="E2977" s="115">
        <v>2018</v>
      </c>
      <c r="F2977" s="115">
        <v>2</v>
      </c>
      <c r="G2977" s="115">
        <v>0</v>
      </c>
      <c r="H2977" s="115">
        <v>0</v>
      </c>
      <c r="I2977" s="116">
        <v>306228</v>
      </c>
      <c r="J2977" s="117"/>
      <c r="K2977" s="1"/>
      <c r="L2977" s="1"/>
      <c r="M2977" s="1"/>
      <c r="N2977" s="1"/>
      <c r="O2977" s="1"/>
      <c r="P2977" s="1"/>
      <c r="Q2977" s="1"/>
      <c r="R2977" s="1"/>
      <c r="S2977" s="1"/>
    </row>
    <row r="2978" spans="1:19" x14ac:dyDescent="0.2">
      <c r="A2978" s="1"/>
      <c r="B2978" s="115">
        <v>1</v>
      </c>
      <c r="C2978" s="33" t="s">
        <v>451</v>
      </c>
      <c r="D2978" s="115">
        <v>2</v>
      </c>
      <c r="E2978" s="115">
        <v>2018</v>
      </c>
      <c r="F2978" s="115">
        <v>1</v>
      </c>
      <c r="G2978" s="115">
        <v>0</v>
      </c>
      <c r="H2978" s="115">
        <v>11</v>
      </c>
      <c r="I2978" s="116">
        <v>0</v>
      </c>
      <c r="J2978" s="117"/>
      <c r="K2978" s="1"/>
      <c r="L2978" s="1"/>
      <c r="M2978" s="1"/>
      <c r="N2978" s="1"/>
      <c r="O2978" s="1"/>
      <c r="P2978" s="1"/>
      <c r="Q2978" s="1"/>
      <c r="R2978" s="1"/>
      <c r="S2978" s="1"/>
    </row>
    <row r="2979" spans="1:19" x14ac:dyDescent="0.2">
      <c r="A2979" s="1"/>
      <c r="B2979" s="115">
        <v>1</v>
      </c>
      <c r="C2979" s="33" t="s">
        <v>449</v>
      </c>
      <c r="D2979" s="115">
        <v>2</v>
      </c>
      <c r="E2979" s="115">
        <v>2018</v>
      </c>
      <c r="F2979" s="115">
        <v>1</v>
      </c>
      <c r="G2979" s="115">
        <v>0</v>
      </c>
      <c r="H2979" s="115">
        <v>0</v>
      </c>
      <c r="I2979" s="116">
        <v>85719</v>
      </c>
      <c r="J2979" s="117"/>
      <c r="K2979" s="1"/>
      <c r="L2979" s="1"/>
      <c r="M2979" s="1"/>
      <c r="N2979" s="1"/>
      <c r="O2979" s="1"/>
      <c r="P2979" s="1"/>
      <c r="Q2979" s="1"/>
      <c r="R2979" s="1"/>
      <c r="S2979" s="1"/>
    </row>
    <row r="2980" spans="1:19" x14ac:dyDescent="0.2">
      <c r="A2980" s="1"/>
      <c r="B2980" s="115">
        <v>1</v>
      </c>
      <c r="C2980" s="33" t="s">
        <v>449</v>
      </c>
      <c r="D2980" s="115">
        <v>2</v>
      </c>
      <c r="E2980" s="115">
        <v>2018</v>
      </c>
      <c r="F2980" s="115">
        <v>1</v>
      </c>
      <c r="G2980" s="115">
        <v>0</v>
      </c>
      <c r="H2980" s="115">
        <v>0</v>
      </c>
      <c r="I2980" s="116">
        <v>83421</v>
      </c>
      <c r="J2980" s="117"/>
      <c r="K2980" s="1"/>
      <c r="L2980" s="1"/>
      <c r="M2980" s="1"/>
      <c r="N2980" s="1"/>
      <c r="O2980" s="1"/>
      <c r="P2980" s="1"/>
      <c r="Q2980" s="1"/>
      <c r="R2980" s="1"/>
      <c r="S2980" s="1"/>
    </row>
    <row r="2981" spans="1:19" x14ac:dyDescent="0.2">
      <c r="A2981" s="1"/>
      <c r="B2981" s="115">
        <v>1</v>
      </c>
      <c r="C2981" s="33" t="s">
        <v>457</v>
      </c>
      <c r="D2981" s="115">
        <v>4</v>
      </c>
      <c r="E2981" s="115">
        <v>2018</v>
      </c>
      <c r="F2981" s="115">
        <v>2</v>
      </c>
      <c r="G2981" s="115">
        <v>0</v>
      </c>
      <c r="H2981" s="115">
        <v>0</v>
      </c>
      <c r="I2981" s="116">
        <v>17220</v>
      </c>
      <c r="J2981" s="117"/>
      <c r="K2981" s="1"/>
      <c r="L2981" s="1"/>
      <c r="M2981" s="1"/>
      <c r="N2981" s="1"/>
      <c r="O2981" s="1"/>
      <c r="P2981" s="1"/>
      <c r="Q2981" s="1"/>
      <c r="R2981" s="1"/>
      <c r="S2981" s="1"/>
    </row>
    <row r="2982" spans="1:19" x14ac:dyDescent="0.2">
      <c r="A2982" s="1"/>
      <c r="B2982" s="115">
        <v>1</v>
      </c>
      <c r="C2982" s="33" t="s">
        <v>457</v>
      </c>
      <c r="D2982" s="115">
        <v>4</v>
      </c>
      <c r="E2982" s="115">
        <v>2018</v>
      </c>
      <c r="F2982" s="115">
        <v>2</v>
      </c>
      <c r="G2982" s="115">
        <v>0</v>
      </c>
      <c r="H2982" s="115">
        <v>0</v>
      </c>
      <c r="I2982" s="116">
        <v>28790</v>
      </c>
      <c r="J2982" s="117"/>
      <c r="K2982" s="1"/>
      <c r="L2982" s="1"/>
      <c r="M2982" s="1"/>
      <c r="N2982" s="1"/>
      <c r="O2982" s="1"/>
      <c r="P2982" s="1"/>
      <c r="Q2982" s="1"/>
      <c r="R2982" s="1"/>
      <c r="S2982" s="1"/>
    </row>
    <row r="2983" spans="1:19" x14ac:dyDescent="0.2">
      <c r="A2983" s="1"/>
      <c r="B2983" s="115">
        <v>2</v>
      </c>
      <c r="C2983" s="33" t="s">
        <v>455</v>
      </c>
      <c r="D2983" s="115">
        <v>1</v>
      </c>
      <c r="E2983" s="115">
        <v>2018</v>
      </c>
      <c r="F2983" s="115">
        <v>1</v>
      </c>
      <c r="G2983" s="115">
        <v>0</v>
      </c>
      <c r="H2983" s="115">
        <v>0</v>
      </c>
      <c r="I2983" s="116">
        <v>21210</v>
      </c>
      <c r="J2983" s="117"/>
      <c r="K2983" s="1"/>
      <c r="L2983" s="1"/>
      <c r="M2983" s="1"/>
      <c r="N2983" s="1"/>
      <c r="O2983" s="1"/>
      <c r="P2983" s="1"/>
      <c r="Q2983" s="1"/>
      <c r="R2983" s="1"/>
      <c r="S2983" s="1"/>
    </row>
    <row r="2984" spans="1:19" x14ac:dyDescent="0.2">
      <c r="A2984" s="1"/>
      <c r="B2984" s="115">
        <v>2</v>
      </c>
      <c r="C2984" s="33" t="s">
        <v>455</v>
      </c>
      <c r="D2984" s="115">
        <v>1</v>
      </c>
      <c r="E2984" s="115">
        <v>2018</v>
      </c>
      <c r="F2984" s="115">
        <v>1</v>
      </c>
      <c r="G2984" s="115">
        <v>0</v>
      </c>
      <c r="H2984" s="115">
        <v>0</v>
      </c>
      <c r="I2984" s="116">
        <v>34427</v>
      </c>
      <c r="J2984" s="117"/>
      <c r="K2984" s="1"/>
      <c r="L2984" s="1"/>
      <c r="M2984" s="1"/>
      <c r="N2984" s="1"/>
      <c r="O2984" s="1"/>
      <c r="P2984" s="1"/>
      <c r="Q2984" s="1"/>
      <c r="R2984" s="1"/>
      <c r="S2984" s="1"/>
    </row>
    <row r="2985" spans="1:19" x14ac:dyDescent="0.2">
      <c r="A2985" s="1"/>
      <c r="B2985" s="115">
        <v>2</v>
      </c>
      <c r="C2985" s="33" t="s">
        <v>455</v>
      </c>
      <c r="D2985" s="115">
        <v>1</v>
      </c>
      <c r="E2985" s="115">
        <v>2018</v>
      </c>
      <c r="F2985" s="115">
        <v>1</v>
      </c>
      <c r="G2985" s="115">
        <v>0</v>
      </c>
      <c r="H2985" s="115">
        <v>0</v>
      </c>
      <c r="I2985" s="116">
        <v>14946</v>
      </c>
      <c r="J2985" s="117"/>
      <c r="K2985" s="1"/>
      <c r="L2985" s="1"/>
      <c r="M2985" s="1"/>
      <c r="N2985" s="1"/>
      <c r="O2985" s="1"/>
      <c r="P2985" s="1"/>
      <c r="Q2985" s="1"/>
      <c r="R2985" s="1"/>
      <c r="S2985" s="1"/>
    </row>
    <row r="2986" spans="1:19" x14ac:dyDescent="0.2">
      <c r="A2986" s="1"/>
      <c r="B2986" s="115">
        <v>2</v>
      </c>
      <c r="C2986" s="33" t="s">
        <v>455</v>
      </c>
      <c r="D2986" s="115">
        <v>1</v>
      </c>
      <c r="E2986" s="115">
        <v>2018</v>
      </c>
      <c r="F2986" s="115">
        <v>1</v>
      </c>
      <c r="G2986" s="115">
        <v>0</v>
      </c>
      <c r="H2986" s="115">
        <v>0</v>
      </c>
      <c r="I2986" s="116">
        <v>8380</v>
      </c>
      <c r="J2986" s="117"/>
      <c r="K2986" s="1"/>
      <c r="L2986" s="1"/>
      <c r="M2986" s="1"/>
      <c r="N2986" s="1"/>
      <c r="O2986" s="1"/>
      <c r="P2986" s="1"/>
      <c r="Q2986" s="1"/>
      <c r="R2986" s="1"/>
      <c r="S2986" s="1"/>
    </row>
    <row r="2987" spans="1:19" x14ac:dyDescent="0.2">
      <c r="A2987" s="1"/>
      <c r="B2987" s="115">
        <v>2</v>
      </c>
      <c r="C2987" s="33" t="s">
        <v>449</v>
      </c>
      <c r="D2987" s="115">
        <v>3</v>
      </c>
      <c r="E2987" s="115">
        <v>2018</v>
      </c>
      <c r="F2987" s="115">
        <v>1</v>
      </c>
      <c r="G2987" s="115">
        <v>0</v>
      </c>
      <c r="H2987" s="115">
        <v>0</v>
      </c>
      <c r="I2987" s="116">
        <v>17391</v>
      </c>
      <c r="J2987" s="117"/>
      <c r="K2987" s="1"/>
      <c r="L2987" s="1"/>
      <c r="M2987" s="1"/>
      <c r="N2987" s="1"/>
      <c r="O2987" s="1"/>
      <c r="P2987" s="1"/>
      <c r="Q2987" s="1"/>
      <c r="R2987" s="1"/>
      <c r="S2987" s="1"/>
    </row>
    <row r="2988" spans="1:19" x14ac:dyDescent="0.2">
      <c r="A2988" s="1"/>
      <c r="B2988" s="115">
        <v>2</v>
      </c>
      <c r="C2988" s="33" t="s">
        <v>471</v>
      </c>
      <c r="D2988" s="115">
        <v>3</v>
      </c>
      <c r="E2988" s="115">
        <v>2018</v>
      </c>
      <c r="F2988" s="115">
        <v>1</v>
      </c>
      <c r="G2988" s="115">
        <v>0</v>
      </c>
      <c r="H2988" s="115">
        <v>0</v>
      </c>
      <c r="I2988" s="116">
        <v>7136</v>
      </c>
      <c r="J2988" s="117"/>
      <c r="K2988" s="1"/>
      <c r="L2988" s="1"/>
      <c r="M2988" s="1"/>
      <c r="N2988" s="1"/>
      <c r="O2988" s="1"/>
      <c r="P2988" s="1"/>
      <c r="Q2988" s="1"/>
      <c r="R2988" s="1"/>
      <c r="S2988" s="1"/>
    </row>
    <row r="2989" spans="1:19" x14ac:dyDescent="0.2">
      <c r="A2989" s="1"/>
      <c r="B2989" s="115">
        <v>2</v>
      </c>
      <c r="C2989" s="33" t="s">
        <v>449</v>
      </c>
      <c r="D2989" s="115">
        <v>3</v>
      </c>
      <c r="E2989" s="115">
        <v>2018</v>
      </c>
      <c r="F2989" s="115">
        <v>1</v>
      </c>
      <c r="G2989" s="115">
        <v>0</v>
      </c>
      <c r="H2989" s="115">
        <v>0</v>
      </c>
      <c r="I2989" s="116">
        <v>332860</v>
      </c>
      <c r="J2989" s="117"/>
      <c r="K2989" s="1"/>
      <c r="L2989" s="1"/>
      <c r="M2989" s="1"/>
      <c r="N2989" s="1"/>
      <c r="O2989" s="1"/>
      <c r="P2989" s="1"/>
      <c r="Q2989" s="1"/>
      <c r="R2989" s="1"/>
      <c r="S2989" s="1"/>
    </row>
    <row r="2990" spans="1:19" x14ac:dyDescent="0.2">
      <c r="A2990" s="1"/>
      <c r="B2990" s="115">
        <v>2</v>
      </c>
      <c r="C2990" s="33" t="s">
        <v>449</v>
      </c>
      <c r="D2990" s="115">
        <v>2</v>
      </c>
      <c r="E2990" s="115">
        <v>2018</v>
      </c>
      <c r="F2990" s="115">
        <v>1</v>
      </c>
      <c r="G2990" s="115">
        <v>0</v>
      </c>
      <c r="H2990" s="115">
        <v>0</v>
      </c>
      <c r="I2990" s="116">
        <v>8615</v>
      </c>
      <c r="J2990" s="117"/>
      <c r="K2990" s="1"/>
      <c r="L2990" s="1"/>
      <c r="M2990" s="1"/>
      <c r="N2990" s="1"/>
      <c r="O2990" s="1"/>
      <c r="P2990" s="1"/>
      <c r="Q2990" s="1"/>
      <c r="R2990" s="1"/>
      <c r="S2990" s="1"/>
    </row>
    <row r="2991" spans="1:19" x14ac:dyDescent="0.2">
      <c r="A2991" s="1"/>
      <c r="B2991" s="115">
        <v>2</v>
      </c>
      <c r="C2991" s="33" t="s">
        <v>449</v>
      </c>
      <c r="D2991" s="115">
        <v>2</v>
      </c>
      <c r="E2991" s="115">
        <v>2018</v>
      </c>
      <c r="F2991" s="115">
        <v>1</v>
      </c>
      <c r="G2991" s="115">
        <v>0</v>
      </c>
      <c r="H2991" s="115">
        <v>0</v>
      </c>
      <c r="I2991" s="116">
        <v>257491</v>
      </c>
      <c r="J2991" s="117"/>
      <c r="K2991" s="1"/>
      <c r="L2991" s="1"/>
      <c r="M2991" s="1"/>
      <c r="N2991" s="1"/>
      <c r="O2991" s="1"/>
      <c r="P2991" s="1"/>
      <c r="Q2991" s="1"/>
      <c r="R2991" s="1"/>
      <c r="S2991" s="1"/>
    </row>
    <row r="2992" spans="1:19" x14ac:dyDescent="0.2">
      <c r="A2992" s="1"/>
      <c r="B2992" s="115">
        <v>2</v>
      </c>
      <c r="C2992" s="33" t="s">
        <v>449</v>
      </c>
      <c r="D2992" s="115">
        <v>2</v>
      </c>
      <c r="E2992" s="115">
        <v>2018</v>
      </c>
      <c r="F2992" s="115">
        <v>1</v>
      </c>
      <c r="G2992" s="115">
        <v>0</v>
      </c>
      <c r="H2992" s="115">
        <v>0</v>
      </c>
      <c r="I2992" s="116">
        <v>16826</v>
      </c>
      <c r="J2992" s="117"/>
      <c r="K2992" s="1"/>
      <c r="L2992" s="1"/>
      <c r="M2992" s="1"/>
      <c r="N2992" s="1"/>
      <c r="O2992" s="1"/>
      <c r="P2992" s="1"/>
      <c r="Q2992" s="1"/>
      <c r="R2992" s="1"/>
      <c r="S2992" s="1"/>
    </row>
    <row r="2993" spans="1:19" x14ac:dyDescent="0.2">
      <c r="A2993" s="1"/>
      <c r="B2993" s="115">
        <v>2</v>
      </c>
      <c r="C2993" s="33" t="s">
        <v>449</v>
      </c>
      <c r="D2993" s="115">
        <v>2</v>
      </c>
      <c r="E2993" s="115">
        <v>2018</v>
      </c>
      <c r="F2993" s="115">
        <v>1</v>
      </c>
      <c r="G2993" s="115">
        <v>0</v>
      </c>
      <c r="H2993" s="115">
        <v>0</v>
      </c>
      <c r="I2993" s="116">
        <v>7667</v>
      </c>
      <c r="J2993" s="117"/>
      <c r="K2993" s="1"/>
      <c r="L2993" s="1"/>
      <c r="M2993" s="1"/>
      <c r="N2993" s="1"/>
      <c r="O2993" s="1"/>
      <c r="P2993" s="1"/>
      <c r="Q2993" s="1"/>
      <c r="R2993" s="1"/>
      <c r="S2993" s="1"/>
    </row>
    <row r="2994" spans="1:19" x14ac:dyDescent="0.2">
      <c r="A2994" s="1"/>
      <c r="B2994" s="115">
        <v>2</v>
      </c>
      <c r="C2994" s="33" t="s">
        <v>451</v>
      </c>
      <c r="D2994" s="115">
        <v>2</v>
      </c>
      <c r="E2994" s="115">
        <v>2018</v>
      </c>
      <c r="F2994" s="115">
        <v>1</v>
      </c>
      <c r="G2994" s="115">
        <v>0</v>
      </c>
      <c r="H2994" s="115">
        <v>0</v>
      </c>
      <c r="I2994" s="116">
        <v>148232</v>
      </c>
      <c r="J2994" s="117"/>
      <c r="K2994" s="1"/>
      <c r="L2994" s="1"/>
      <c r="M2994" s="1"/>
      <c r="N2994" s="1"/>
      <c r="O2994" s="1"/>
      <c r="P2994" s="1"/>
      <c r="Q2994" s="1"/>
      <c r="R2994" s="1"/>
      <c r="S2994" s="1"/>
    </row>
    <row r="2995" spans="1:19" x14ac:dyDescent="0.2">
      <c r="A2995" s="1"/>
      <c r="B2995" s="115">
        <v>2</v>
      </c>
      <c r="C2995" s="33" t="s">
        <v>457</v>
      </c>
      <c r="D2995" s="115">
        <v>3</v>
      </c>
      <c r="E2995" s="115">
        <v>2018</v>
      </c>
      <c r="F2995" s="115">
        <v>2</v>
      </c>
      <c r="G2995" s="115">
        <v>0</v>
      </c>
      <c r="H2995" s="115">
        <v>0</v>
      </c>
      <c r="I2995" s="116">
        <v>158472</v>
      </c>
      <c r="J2995" s="117"/>
      <c r="K2995" s="1"/>
      <c r="L2995" s="1"/>
      <c r="M2995" s="1"/>
      <c r="N2995" s="1"/>
      <c r="O2995" s="1"/>
      <c r="P2995" s="1"/>
      <c r="Q2995" s="1"/>
      <c r="R2995" s="1"/>
      <c r="S2995" s="1"/>
    </row>
    <row r="2996" spans="1:19" x14ac:dyDescent="0.2">
      <c r="A2996" s="1"/>
      <c r="B2996" s="115">
        <v>2</v>
      </c>
      <c r="C2996" s="33" t="s">
        <v>471</v>
      </c>
      <c r="D2996" s="115">
        <v>3</v>
      </c>
      <c r="E2996" s="115">
        <v>2018</v>
      </c>
      <c r="F2996" s="115">
        <v>1</v>
      </c>
      <c r="G2996" s="115">
        <v>0</v>
      </c>
      <c r="H2996" s="115">
        <v>0</v>
      </c>
      <c r="I2996" s="116">
        <v>80599</v>
      </c>
      <c r="J2996" s="117"/>
      <c r="K2996" s="1"/>
      <c r="L2996" s="1"/>
      <c r="M2996" s="1"/>
      <c r="N2996" s="1"/>
      <c r="O2996" s="1"/>
      <c r="P2996" s="1"/>
      <c r="Q2996" s="1"/>
      <c r="R2996" s="1"/>
      <c r="S2996" s="1"/>
    </row>
    <row r="2997" spans="1:19" x14ac:dyDescent="0.2">
      <c r="A2997" s="1"/>
      <c r="B2997" s="115">
        <v>2</v>
      </c>
      <c r="C2997" s="33" t="s">
        <v>457</v>
      </c>
      <c r="D2997" s="115">
        <v>3</v>
      </c>
      <c r="E2997" s="115">
        <v>2018</v>
      </c>
      <c r="F2997" s="115">
        <v>1</v>
      </c>
      <c r="G2997" s="115">
        <v>0</v>
      </c>
      <c r="H2997" s="115">
        <v>0</v>
      </c>
      <c r="I2997" s="116">
        <v>833339</v>
      </c>
      <c r="J2997" s="117"/>
      <c r="K2997" s="1"/>
      <c r="L2997" s="1"/>
      <c r="M2997" s="1"/>
      <c r="N2997" s="1"/>
      <c r="O2997" s="1"/>
      <c r="P2997" s="1"/>
      <c r="Q2997" s="1"/>
      <c r="R2997" s="1"/>
      <c r="S2997" s="1"/>
    </row>
    <row r="2998" spans="1:19" x14ac:dyDescent="0.2">
      <c r="A2998" s="1"/>
      <c r="B2998" s="115">
        <v>2</v>
      </c>
      <c r="C2998" s="33" t="s">
        <v>457</v>
      </c>
      <c r="D2998" s="115">
        <v>3</v>
      </c>
      <c r="E2998" s="115">
        <v>2018</v>
      </c>
      <c r="F2998" s="115">
        <v>1</v>
      </c>
      <c r="G2998" s="115">
        <v>11</v>
      </c>
      <c r="H2998" s="115">
        <v>0</v>
      </c>
      <c r="I2998" s="116">
        <v>157521</v>
      </c>
      <c r="J2998" s="117"/>
      <c r="K2998" s="1"/>
      <c r="L2998" s="1"/>
      <c r="M2998" s="1"/>
      <c r="N2998" s="1"/>
      <c r="O2998" s="1"/>
      <c r="P2998" s="1"/>
      <c r="Q2998" s="1"/>
      <c r="R2998" s="1"/>
      <c r="S2998" s="1"/>
    </row>
    <row r="2999" spans="1:19" x14ac:dyDescent="0.2">
      <c r="A2999" s="1"/>
      <c r="B2999" s="115">
        <v>2</v>
      </c>
      <c r="C2999" s="33" t="s">
        <v>457</v>
      </c>
      <c r="D2999" s="115">
        <v>3</v>
      </c>
      <c r="E2999" s="115">
        <v>2018</v>
      </c>
      <c r="F2999" s="115">
        <v>1</v>
      </c>
      <c r="G2999" s="115">
        <v>0</v>
      </c>
      <c r="H2999" s="115">
        <v>0</v>
      </c>
      <c r="I2999" s="116">
        <v>163006</v>
      </c>
      <c r="J2999" s="117"/>
      <c r="K2999" s="1"/>
      <c r="L2999" s="1"/>
      <c r="M2999" s="1"/>
      <c r="N2999" s="1"/>
      <c r="O2999" s="1"/>
      <c r="P2999" s="1"/>
      <c r="Q2999" s="1"/>
      <c r="R2999" s="1"/>
      <c r="S2999" s="1"/>
    </row>
    <row r="3000" spans="1:19" x14ac:dyDescent="0.2">
      <c r="A3000" s="1"/>
      <c r="B3000" s="115">
        <v>2</v>
      </c>
      <c r="C3000" s="33" t="s">
        <v>457</v>
      </c>
      <c r="D3000" s="115">
        <v>3</v>
      </c>
      <c r="E3000" s="115">
        <v>2018</v>
      </c>
      <c r="F3000" s="115">
        <v>1</v>
      </c>
      <c r="G3000" s="115">
        <v>26</v>
      </c>
      <c r="H3000" s="115">
        <v>0</v>
      </c>
      <c r="I3000" s="116">
        <v>173864</v>
      </c>
      <c r="J3000" s="117"/>
      <c r="K3000" s="1"/>
      <c r="L3000" s="1"/>
      <c r="M3000" s="1"/>
      <c r="N3000" s="1"/>
      <c r="O3000" s="1"/>
      <c r="P3000" s="1"/>
      <c r="Q3000" s="1"/>
      <c r="R3000" s="1"/>
      <c r="S3000" s="1"/>
    </row>
    <row r="3001" spans="1:19" x14ac:dyDescent="0.2">
      <c r="A3001" s="1"/>
      <c r="B3001" s="115">
        <v>4</v>
      </c>
      <c r="C3001" s="33" t="s">
        <v>457</v>
      </c>
      <c r="D3001" s="115">
        <v>2</v>
      </c>
      <c r="E3001" s="115">
        <v>2018</v>
      </c>
      <c r="F3001" s="115">
        <v>1</v>
      </c>
      <c r="G3001" s="115">
        <v>0</v>
      </c>
      <c r="H3001" s="115">
        <v>0</v>
      </c>
      <c r="I3001" s="116">
        <v>1693</v>
      </c>
      <c r="J3001" s="117"/>
      <c r="K3001" s="1"/>
      <c r="L3001" s="1"/>
      <c r="M3001" s="1"/>
      <c r="N3001" s="1"/>
      <c r="O3001" s="1"/>
      <c r="P3001" s="1"/>
      <c r="Q3001" s="1"/>
      <c r="R3001" s="1"/>
      <c r="S3001" s="1"/>
    </row>
    <row r="3002" spans="1:19" x14ac:dyDescent="0.2">
      <c r="A3002" s="1"/>
      <c r="B3002" s="115">
        <v>4</v>
      </c>
      <c r="C3002" s="33" t="s">
        <v>457</v>
      </c>
      <c r="D3002" s="115">
        <v>2</v>
      </c>
      <c r="E3002" s="115">
        <v>2018</v>
      </c>
      <c r="F3002" s="115">
        <v>1</v>
      </c>
      <c r="G3002" s="115">
        <v>0</v>
      </c>
      <c r="H3002" s="115">
        <v>0</v>
      </c>
      <c r="I3002" s="116">
        <v>1486</v>
      </c>
      <c r="J3002" s="117"/>
      <c r="K3002" s="1"/>
      <c r="L3002" s="1"/>
      <c r="M3002" s="1"/>
      <c r="N3002" s="1"/>
      <c r="O3002" s="1"/>
      <c r="P3002" s="1"/>
      <c r="Q3002" s="1"/>
      <c r="R3002" s="1"/>
      <c r="S3002" s="1"/>
    </row>
    <row r="3003" spans="1:19" x14ac:dyDescent="0.2">
      <c r="A3003" s="1"/>
      <c r="B3003" s="115">
        <v>4</v>
      </c>
      <c r="C3003" s="33" t="s">
        <v>457</v>
      </c>
      <c r="D3003" s="115">
        <v>2</v>
      </c>
      <c r="E3003" s="115">
        <v>2018</v>
      </c>
      <c r="F3003" s="115">
        <v>1</v>
      </c>
      <c r="G3003" s="115">
        <v>0</v>
      </c>
      <c r="H3003" s="115">
        <v>0</v>
      </c>
      <c r="I3003" s="116">
        <v>1490</v>
      </c>
      <c r="J3003" s="117"/>
      <c r="K3003" s="1"/>
      <c r="L3003" s="1"/>
      <c r="M3003" s="1"/>
      <c r="N3003" s="1"/>
      <c r="O3003" s="1"/>
      <c r="P3003" s="1"/>
      <c r="Q3003" s="1"/>
      <c r="R3003" s="1"/>
      <c r="S3003" s="1"/>
    </row>
    <row r="3004" spans="1:19" x14ac:dyDescent="0.2">
      <c r="A3004" s="1"/>
      <c r="B3004" s="115">
        <v>3</v>
      </c>
      <c r="C3004" s="33" t="s">
        <v>449</v>
      </c>
      <c r="D3004" s="115">
        <v>1</v>
      </c>
      <c r="E3004" s="115">
        <v>2018</v>
      </c>
      <c r="F3004" s="115">
        <v>1</v>
      </c>
      <c r="G3004" s="115">
        <v>0</v>
      </c>
      <c r="H3004" s="115">
        <v>0</v>
      </c>
      <c r="I3004" s="116">
        <v>1644</v>
      </c>
      <c r="J3004" s="117"/>
      <c r="K3004" s="1"/>
      <c r="L3004" s="1"/>
      <c r="M3004" s="1"/>
      <c r="N3004" s="1"/>
      <c r="O3004" s="1"/>
      <c r="P3004" s="1"/>
      <c r="Q3004" s="1"/>
      <c r="R3004" s="1"/>
      <c r="S3004" s="1"/>
    </row>
    <row r="3005" spans="1:19" x14ac:dyDescent="0.2">
      <c r="A3005" s="1"/>
      <c r="B3005" s="115">
        <v>3</v>
      </c>
      <c r="C3005" s="33" t="s">
        <v>449</v>
      </c>
      <c r="D3005" s="115">
        <v>1</v>
      </c>
      <c r="E3005" s="115">
        <v>2018</v>
      </c>
      <c r="F3005" s="115">
        <v>1</v>
      </c>
      <c r="G3005" s="115">
        <v>0</v>
      </c>
      <c r="H3005" s="115">
        <v>0</v>
      </c>
      <c r="I3005" s="116">
        <v>1489</v>
      </c>
      <c r="J3005" s="117"/>
      <c r="K3005" s="1"/>
      <c r="L3005" s="1"/>
      <c r="M3005" s="1"/>
      <c r="N3005" s="1"/>
      <c r="O3005" s="1"/>
      <c r="P3005" s="1"/>
      <c r="Q3005" s="1"/>
      <c r="R3005" s="1"/>
      <c r="S3005" s="1"/>
    </row>
    <row r="3006" spans="1:19" x14ac:dyDescent="0.2">
      <c r="A3006" s="1"/>
      <c r="B3006" s="115">
        <v>3</v>
      </c>
      <c r="C3006" s="33" t="s">
        <v>451</v>
      </c>
      <c r="D3006" s="115">
        <v>3</v>
      </c>
      <c r="E3006" s="115">
        <v>2018</v>
      </c>
      <c r="F3006" s="115">
        <v>1</v>
      </c>
      <c r="G3006" s="115">
        <v>0</v>
      </c>
      <c r="H3006" s="115">
        <v>0</v>
      </c>
      <c r="I3006" s="116">
        <v>1509</v>
      </c>
      <c r="J3006" s="117"/>
      <c r="K3006" s="1"/>
      <c r="L3006" s="1"/>
      <c r="M3006" s="1"/>
      <c r="N3006" s="1"/>
      <c r="O3006" s="1"/>
      <c r="P3006" s="1"/>
      <c r="Q3006" s="1"/>
      <c r="R3006" s="1"/>
      <c r="S3006" s="1"/>
    </row>
    <row r="3007" spans="1:19" x14ac:dyDescent="0.2">
      <c r="A3007" s="1"/>
      <c r="B3007" s="115">
        <v>3</v>
      </c>
      <c r="C3007" s="33" t="s">
        <v>449</v>
      </c>
      <c r="D3007" s="115">
        <v>3</v>
      </c>
      <c r="E3007" s="115">
        <v>2018</v>
      </c>
      <c r="F3007" s="115">
        <v>1</v>
      </c>
      <c r="G3007" s="115">
        <v>0</v>
      </c>
      <c r="H3007" s="115">
        <v>0</v>
      </c>
      <c r="I3007" s="116">
        <v>1684</v>
      </c>
      <c r="J3007" s="117"/>
      <c r="K3007" s="1"/>
      <c r="L3007" s="1"/>
      <c r="M3007" s="1"/>
      <c r="N3007" s="1"/>
      <c r="O3007" s="1"/>
      <c r="P3007" s="1"/>
      <c r="Q3007" s="1"/>
      <c r="R3007" s="1"/>
      <c r="S3007" s="1"/>
    </row>
    <row r="3008" spans="1:19" x14ac:dyDescent="0.2">
      <c r="A3008" s="1"/>
      <c r="B3008" s="115">
        <v>3</v>
      </c>
      <c r="C3008" s="33" t="s">
        <v>455</v>
      </c>
      <c r="D3008" s="115">
        <v>3</v>
      </c>
      <c r="E3008" s="115">
        <v>2018</v>
      </c>
      <c r="F3008" s="115">
        <v>1</v>
      </c>
      <c r="G3008" s="115">
        <v>0</v>
      </c>
      <c r="H3008" s="115">
        <v>0</v>
      </c>
      <c r="I3008" s="116">
        <v>1491</v>
      </c>
      <c r="J3008" s="117"/>
      <c r="K3008" s="1"/>
      <c r="L3008" s="1"/>
      <c r="M3008" s="1"/>
      <c r="N3008" s="1"/>
      <c r="O3008" s="1"/>
      <c r="P3008" s="1"/>
      <c r="Q3008" s="1"/>
      <c r="R3008" s="1"/>
      <c r="S3008" s="1"/>
    </row>
    <row r="3009" spans="1:19" x14ac:dyDescent="0.2">
      <c r="A3009" s="1"/>
      <c r="B3009" s="115">
        <v>3</v>
      </c>
      <c r="C3009" s="33" t="s">
        <v>455</v>
      </c>
      <c r="D3009" s="115">
        <v>2</v>
      </c>
      <c r="E3009" s="115">
        <v>2018</v>
      </c>
      <c r="F3009" s="115">
        <v>1</v>
      </c>
      <c r="G3009" s="115">
        <v>0</v>
      </c>
      <c r="H3009" s="115">
        <v>0</v>
      </c>
      <c r="I3009" s="116">
        <v>1495</v>
      </c>
      <c r="J3009" s="117"/>
      <c r="K3009" s="1"/>
      <c r="L3009" s="1"/>
      <c r="M3009" s="1"/>
      <c r="N3009" s="1"/>
      <c r="O3009" s="1"/>
      <c r="P3009" s="1"/>
      <c r="Q3009" s="1"/>
      <c r="R3009" s="1"/>
      <c r="S3009" s="1"/>
    </row>
    <row r="3010" spans="1:19" x14ac:dyDescent="0.2">
      <c r="A3010" s="1"/>
      <c r="B3010" s="115">
        <v>3</v>
      </c>
      <c r="C3010" s="33" t="s">
        <v>455</v>
      </c>
      <c r="D3010" s="115">
        <v>2</v>
      </c>
      <c r="E3010" s="115">
        <v>2018</v>
      </c>
      <c r="F3010" s="115">
        <v>1</v>
      </c>
      <c r="G3010" s="115">
        <v>0</v>
      </c>
      <c r="H3010" s="115">
        <v>0</v>
      </c>
      <c r="I3010" s="116">
        <v>1553</v>
      </c>
      <c r="J3010" s="117"/>
      <c r="K3010" s="1"/>
      <c r="L3010" s="1"/>
      <c r="M3010" s="1"/>
      <c r="N3010" s="1"/>
      <c r="O3010" s="1"/>
      <c r="P3010" s="1"/>
      <c r="Q3010" s="1"/>
      <c r="R3010" s="1"/>
      <c r="S3010" s="1"/>
    </row>
    <row r="3011" spans="1:19" x14ac:dyDescent="0.2">
      <c r="A3011" s="1"/>
      <c r="B3011" s="115">
        <v>3</v>
      </c>
      <c r="C3011" s="33" t="s">
        <v>449</v>
      </c>
      <c r="D3011" s="115">
        <v>2</v>
      </c>
      <c r="E3011" s="115">
        <v>2018</v>
      </c>
      <c r="F3011" s="115">
        <v>1</v>
      </c>
      <c r="G3011" s="115">
        <v>0</v>
      </c>
      <c r="H3011" s="115">
        <v>0</v>
      </c>
      <c r="I3011" s="116">
        <v>1577</v>
      </c>
      <c r="J3011" s="117"/>
      <c r="K3011" s="1"/>
      <c r="L3011" s="1"/>
      <c r="M3011" s="1"/>
      <c r="N3011" s="1"/>
      <c r="O3011" s="1"/>
      <c r="P3011" s="1"/>
      <c r="Q3011" s="1"/>
      <c r="R3011" s="1"/>
      <c r="S3011" s="1"/>
    </row>
    <row r="3012" spans="1:19" x14ac:dyDescent="0.2">
      <c r="A3012" s="1"/>
      <c r="B3012" s="115">
        <v>3</v>
      </c>
      <c r="C3012" s="33" t="s">
        <v>462</v>
      </c>
      <c r="D3012" s="115">
        <v>4</v>
      </c>
      <c r="E3012" s="115">
        <v>2018</v>
      </c>
      <c r="F3012" s="115">
        <v>2</v>
      </c>
      <c r="G3012" s="115">
        <v>0</v>
      </c>
      <c r="H3012" s="115">
        <v>12</v>
      </c>
      <c r="I3012" s="116">
        <v>0</v>
      </c>
      <c r="J3012" s="117"/>
      <c r="K3012" s="1"/>
      <c r="L3012" s="1"/>
      <c r="M3012" s="1"/>
      <c r="N3012" s="1"/>
      <c r="O3012" s="1"/>
      <c r="P3012" s="1"/>
      <c r="Q3012" s="1"/>
      <c r="R3012" s="1"/>
      <c r="S3012" s="1"/>
    </row>
    <row r="3013" spans="1:19" x14ac:dyDescent="0.2">
      <c r="A3013" s="1"/>
      <c r="B3013" s="115">
        <v>3</v>
      </c>
      <c r="C3013" s="33" t="s">
        <v>457</v>
      </c>
      <c r="D3013" s="115">
        <v>4</v>
      </c>
      <c r="E3013" s="115">
        <v>2018</v>
      </c>
      <c r="F3013" s="115">
        <v>2</v>
      </c>
      <c r="G3013" s="115">
        <v>0</v>
      </c>
      <c r="H3013" s="115">
        <v>0</v>
      </c>
      <c r="I3013" s="116">
        <v>83159</v>
      </c>
      <c r="J3013" s="117"/>
      <c r="K3013" s="1"/>
      <c r="L3013" s="1"/>
      <c r="M3013" s="1"/>
      <c r="N3013" s="1"/>
      <c r="O3013" s="1"/>
      <c r="P3013" s="1"/>
      <c r="Q3013" s="1"/>
      <c r="R3013" s="1"/>
      <c r="S3013" s="1"/>
    </row>
    <row r="3014" spans="1:19" x14ac:dyDescent="0.2">
      <c r="A3014" s="1"/>
      <c r="B3014" s="115">
        <v>3</v>
      </c>
      <c r="C3014" s="33" t="s">
        <v>457</v>
      </c>
      <c r="D3014" s="115">
        <v>4</v>
      </c>
      <c r="E3014" s="115">
        <v>2018</v>
      </c>
      <c r="F3014" s="115">
        <v>2</v>
      </c>
      <c r="G3014" s="115">
        <v>0</v>
      </c>
      <c r="H3014" s="115">
        <v>0</v>
      </c>
      <c r="I3014" s="116">
        <v>1579</v>
      </c>
      <c r="J3014" s="117"/>
      <c r="K3014" s="1"/>
      <c r="L3014" s="1"/>
      <c r="M3014" s="1"/>
      <c r="N3014" s="1"/>
      <c r="O3014" s="1"/>
      <c r="P3014" s="1"/>
      <c r="Q3014" s="1"/>
      <c r="R3014" s="1"/>
      <c r="S3014" s="1"/>
    </row>
    <row r="3015" spans="1:19" x14ac:dyDescent="0.2">
      <c r="A3015" s="1"/>
      <c r="B3015" s="115">
        <v>5</v>
      </c>
      <c r="C3015" s="33" t="s">
        <v>449</v>
      </c>
      <c r="D3015" s="115">
        <v>1</v>
      </c>
      <c r="E3015" s="115">
        <v>2018</v>
      </c>
      <c r="F3015" s="115">
        <v>1</v>
      </c>
      <c r="G3015" s="115">
        <v>0</v>
      </c>
      <c r="H3015" s="115">
        <v>0</v>
      </c>
      <c r="I3015" s="116">
        <v>1738</v>
      </c>
      <c r="J3015" s="117"/>
      <c r="K3015" s="1"/>
      <c r="L3015" s="1"/>
      <c r="M3015" s="1"/>
      <c r="N3015" s="1"/>
      <c r="O3015" s="1"/>
      <c r="P3015" s="1"/>
      <c r="Q3015" s="1"/>
      <c r="R3015" s="1"/>
      <c r="S3015" s="1"/>
    </row>
    <row r="3016" spans="1:19" x14ac:dyDescent="0.2">
      <c r="A3016" s="1"/>
      <c r="B3016" s="115">
        <v>5</v>
      </c>
      <c r="C3016" s="33" t="s">
        <v>455</v>
      </c>
      <c r="D3016" s="115">
        <v>2</v>
      </c>
      <c r="E3016" s="115">
        <v>2018</v>
      </c>
      <c r="F3016" s="115">
        <v>1</v>
      </c>
      <c r="G3016" s="115">
        <v>0</v>
      </c>
      <c r="H3016" s="115">
        <v>0</v>
      </c>
      <c r="I3016" s="116">
        <v>0</v>
      </c>
      <c r="J3016" s="117"/>
      <c r="K3016" s="1"/>
      <c r="L3016" s="1"/>
      <c r="M3016" s="1"/>
      <c r="N3016" s="1"/>
      <c r="O3016" s="1"/>
      <c r="P3016" s="1"/>
      <c r="Q3016" s="1"/>
      <c r="R3016" s="1"/>
      <c r="S3016" s="1"/>
    </row>
    <row r="3017" spans="1:19" x14ac:dyDescent="0.2">
      <c r="A3017" s="1"/>
      <c r="B3017" s="115">
        <v>5</v>
      </c>
      <c r="C3017" s="33" t="s">
        <v>455</v>
      </c>
      <c r="D3017" s="115">
        <v>2</v>
      </c>
      <c r="E3017" s="115">
        <v>2018</v>
      </c>
      <c r="F3017" s="115">
        <v>1</v>
      </c>
      <c r="G3017" s="115">
        <v>0</v>
      </c>
      <c r="H3017" s="115">
        <v>0</v>
      </c>
      <c r="I3017" s="116">
        <v>0</v>
      </c>
      <c r="J3017" s="117"/>
      <c r="K3017" s="1"/>
      <c r="L3017" s="1"/>
      <c r="M3017" s="1"/>
      <c r="N3017" s="1"/>
      <c r="O3017" s="1"/>
      <c r="P3017" s="1"/>
      <c r="Q3017" s="1"/>
      <c r="R3017" s="1"/>
      <c r="S3017" s="1"/>
    </row>
    <row r="3018" spans="1:19" x14ac:dyDescent="0.2">
      <c r="A3018" s="1"/>
      <c r="B3018" s="115">
        <v>5</v>
      </c>
      <c r="C3018" s="33" t="s">
        <v>457</v>
      </c>
      <c r="D3018" s="115">
        <v>3</v>
      </c>
      <c r="E3018" s="115">
        <v>2018</v>
      </c>
      <c r="F3018" s="115">
        <v>1</v>
      </c>
      <c r="G3018" s="115">
        <v>0</v>
      </c>
      <c r="H3018" s="115">
        <v>0</v>
      </c>
      <c r="I3018" s="116">
        <v>1542</v>
      </c>
      <c r="J3018" s="117"/>
      <c r="K3018" s="1"/>
      <c r="L3018" s="1"/>
      <c r="M3018" s="1"/>
      <c r="N3018" s="1"/>
      <c r="O3018" s="1"/>
      <c r="P3018" s="1"/>
      <c r="Q3018" s="1"/>
      <c r="R3018" s="1"/>
      <c r="S3018" s="1"/>
    </row>
    <row r="3019" spans="1:19" x14ac:dyDescent="0.2">
      <c r="A3019" s="1"/>
      <c r="B3019" s="115">
        <v>5</v>
      </c>
      <c r="C3019" s="33" t="s">
        <v>451</v>
      </c>
      <c r="D3019" s="115">
        <v>3</v>
      </c>
      <c r="E3019" s="115">
        <v>2018</v>
      </c>
      <c r="F3019" s="115">
        <v>1</v>
      </c>
      <c r="G3019" s="115">
        <v>0</v>
      </c>
      <c r="H3019" s="115">
        <v>0</v>
      </c>
      <c r="I3019" s="116">
        <v>0</v>
      </c>
      <c r="J3019" s="117"/>
      <c r="K3019" s="1"/>
      <c r="L3019" s="1"/>
      <c r="M3019" s="1"/>
      <c r="N3019" s="1"/>
      <c r="O3019" s="1"/>
      <c r="P3019" s="1"/>
      <c r="Q3019" s="1"/>
      <c r="R3019" s="1"/>
      <c r="S3019" s="1"/>
    </row>
    <row r="3020" spans="1:19" x14ac:dyDescent="0.2">
      <c r="A3020" s="1"/>
      <c r="B3020" s="115">
        <v>5</v>
      </c>
      <c r="C3020" s="33" t="s">
        <v>457</v>
      </c>
      <c r="D3020" s="115">
        <v>3</v>
      </c>
      <c r="E3020" s="115">
        <v>2018</v>
      </c>
      <c r="F3020" s="115">
        <v>1</v>
      </c>
      <c r="G3020" s="115">
        <v>0</v>
      </c>
      <c r="H3020" s="115">
        <v>0</v>
      </c>
      <c r="I3020" s="116">
        <v>1556</v>
      </c>
      <c r="J3020" s="117"/>
      <c r="K3020" s="1"/>
      <c r="L3020" s="1"/>
      <c r="M3020" s="1"/>
      <c r="N3020" s="1"/>
      <c r="O3020" s="1"/>
      <c r="P3020" s="1"/>
      <c r="Q3020" s="1"/>
      <c r="R3020" s="1"/>
      <c r="S3020" s="1"/>
    </row>
    <row r="3021" spans="1:19" x14ac:dyDescent="0.2">
      <c r="A3021" s="1"/>
      <c r="B3021" s="115">
        <v>5</v>
      </c>
      <c r="C3021" s="33" t="s">
        <v>455</v>
      </c>
      <c r="D3021" s="115">
        <v>2</v>
      </c>
      <c r="E3021" s="115">
        <v>2018</v>
      </c>
      <c r="F3021" s="115">
        <v>1</v>
      </c>
      <c r="G3021" s="115">
        <v>0</v>
      </c>
      <c r="H3021" s="115">
        <v>0</v>
      </c>
      <c r="I3021" s="116">
        <v>1731</v>
      </c>
      <c r="J3021" s="117"/>
      <c r="K3021" s="1"/>
      <c r="L3021" s="1"/>
      <c r="M3021" s="1"/>
      <c r="N3021" s="1"/>
      <c r="O3021" s="1"/>
      <c r="P3021" s="1"/>
      <c r="Q3021" s="1"/>
      <c r="R3021" s="1"/>
      <c r="S3021" s="1"/>
    </row>
    <row r="3022" spans="1:19" x14ac:dyDescent="0.2">
      <c r="A3022" s="1"/>
      <c r="B3022" s="115">
        <v>1</v>
      </c>
      <c r="C3022" s="33" t="s">
        <v>449</v>
      </c>
      <c r="D3022" s="115">
        <v>2</v>
      </c>
      <c r="E3022" s="115">
        <v>2000</v>
      </c>
      <c r="F3022" s="115">
        <v>1</v>
      </c>
      <c r="G3022" s="115">
        <v>0</v>
      </c>
      <c r="H3022" s="115">
        <v>0</v>
      </c>
      <c r="I3022" s="116">
        <v>15772</v>
      </c>
      <c r="J3022" s="117"/>
      <c r="K3022" s="1"/>
      <c r="L3022" s="1"/>
      <c r="M3022" s="1"/>
      <c r="N3022" s="1"/>
      <c r="O3022" s="1"/>
      <c r="P3022" s="1"/>
      <c r="Q3022" s="1"/>
      <c r="R3022" s="1"/>
      <c r="S3022" s="1"/>
    </row>
    <row r="3023" spans="1:19" x14ac:dyDescent="0.2">
      <c r="A3023" s="1"/>
      <c r="B3023" s="115">
        <v>2</v>
      </c>
      <c r="C3023" s="33" t="s">
        <v>449</v>
      </c>
      <c r="D3023" s="115">
        <v>2</v>
      </c>
      <c r="E3023" s="115">
        <v>2000</v>
      </c>
      <c r="F3023" s="115">
        <v>1</v>
      </c>
      <c r="G3023" s="115">
        <v>0</v>
      </c>
      <c r="H3023" s="115">
        <v>0</v>
      </c>
      <c r="I3023" s="116">
        <v>81241</v>
      </c>
      <c r="J3023" s="117"/>
      <c r="K3023" s="1"/>
      <c r="L3023" s="1"/>
      <c r="M3023" s="1"/>
      <c r="N3023" s="1"/>
      <c r="O3023" s="1"/>
      <c r="P3023" s="1"/>
      <c r="Q3023" s="1"/>
      <c r="R3023" s="1"/>
      <c r="S3023" s="1"/>
    </row>
    <row r="3024" spans="1:19" x14ac:dyDescent="0.2">
      <c r="A3024" s="1"/>
      <c r="B3024" s="115">
        <v>3</v>
      </c>
      <c r="C3024" s="33" t="s">
        <v>449</v>
      </c>
      <c r="D3024" s="115">
        <v>2</v>
      </c>
      <c r="E3024" s="115">
        <v>2000</v>
      </c>
      <c r="F3024" s="115">
        <v>1</v>
      </c>
      <c r="G3024" s="115">
        <v>11</v>
      </c>
      <c r="H3024" s="115">
        <v>11</v>
      </c>
      <c r="I3024" s="116">
        <v>0</v>
      </c>
      <c r="J3024" s="117"/>
      <c r="K3024" s="1"/>
      <c r="L3024" s="1"/>
      <c r="M3024" s="1"/>
      <c r="N3024" s="1"/>
      <c r="O3024" s="1"/>
      <c r="P3024" s="1"/>
      <c r="Q3024" s="1"/>
      <c r="R3024" s="1"/>
      <c r="S3024" s="1"/>
    </row>
    <row r="3025" spans="1:19" x14ac:dyDescent="0.2">
      <c r="A3025" s="1"/>
      <c r="B3025" s="115">
        <v>1</v>
      </c>
      <c r="C3025" s="33" t="s">
        <v>449</v>
      </c>
      <c r="D3025" s="115">
        <v>2</v>
      </c>
      <c r="E3025" s="115">
        <v>2000</v>
      </c>
      <c r="F3025" s="115">
        <v>1</v>
      </c>
      <c r="G3025" s="115">
        <v>0</v>
      </c>
      <c r="H3025" s="115">
        <v>23</v>
      </c>
      <c r="I3025" s="116">
        <v>0</v>
      </c>
      <c r="J3025" s="117"/>
      <c r="K3025" s="1"/>
      <c r="L3025" s="1"/>
      <c r="M3025" s="1"/>
      <c r="N3025" s="1"/>
      <c r="O3025" s="1"/>
      <c r="P3025" s="1"/>
      <c r="Q3025" s="1"/>
      <c r="R3025" s="1"/>
      <c r="S3025" s="1"/>
    </row>
    <row r="3026" spans="1:19" x14ac:dyDescent="0.2">
      <c r="A3026" s="1"/>
      <c r="B3026" s="115">
        <v>3</v>
      </c>
      <c r="C3026" s="33" t="s">
        <v>449</v>
      </c>
      <c r="D3026" s="115">
        <v>2</v>
      </c>
      <c r="E3026" s="115">
        <v>2000</v>
      </c>
      <c r="F3026" s="115">
        <v>1</v>
      </c>
      <c r="G3026" s="115">
        <v>0</v>
      </c>
      <c r="H3026" s="115">
        <v>12</v>
      </c>
      <c r="I3026" s="116">
        <v>0</v>
      </c>
      <c r="J3026" s="117"/>
      <c r="K3026" s="1"/>
      <c r="L3026" s="1"/>
      <c r="M3026" s="1"/>
      <c r="N3026" s="1"/>
      <c r="O3026" s="1"/>
      <c r="P3026" s="1"/>
      <c r="Q3026" s="1"/>
      <c r="R3026" s="1"/>
      <c r="S3026" s="1"/>
    </row>
    <row r="3027" spans="1:19" x14ac:dyDescent="0.2">
      <c r="A3027" s="1"/>
      <c r="B3027" s="115">
        <v>1</v>
      </c>
      <c r="C3027" s="33" t="s">
        <v>449</v>
      </c>
      <c r="D3027" s="115">
        <v>3</v>
      </c>
      <c r="E3027" s="115">
        <v>2000</v>
      </c>
      <c r="F3027" s="115">
        <v>1</v>
      </c>
      <c r="G3027" s="115">
        <v>0</v>
      </c>
      <c r="H3027" s="115">
        <v>0</v>
      </c>
      <c r="I3027" s="116">
        <v>1968850</v>
      </c>
      <c r="J3027" s="117"/>
      <c r="K3027" s="1"/>
      <c r="L3027" s="1"/>
      <c r="M3027" s="1"/>
      <c r="N3027" s="1"/>
      <c r="O3027" s="1"/>
      <c r="P3027" s="1"/>
      <c r="Q3027" s="1"/>
      <c r="R3027" s="1"/>
      <c r="S3027" s="1"/>
    </row>
    <row r="3028" spans="1:19" x14ac:dyDescent="0.2">
      <c r="A3028" s="1"/>
      <c r="B3028" s="115">
        <v>2</v>
      </c>
      <c r="C3028" s="33" t="s">
        <v>457</v>
      </c>
      <c r="D3028" s="115">
        <v>3</v>
      </c>
      <c r="E3028" s="115">
        <v>2000</v>
      </c>
      <c r="F3028" s="115">
        <v>1</v>
      </c>
      <c r="G3028" s="115">
        <v>0</v>
      </c>
      <c r="H3028" s="115">
        <v>0</v>
      </c>
      <c r="I3028" s="116">
        <v>152892</v>
      </c>
      <c r="J3028" s="117"/>
      <c r="K3028" s="1"/>
      <c r="L3028" s="1"/>
      <c r="M3028" s="1"/>
      <c r="N3028" s="1"/>
      <c r="O3028" s="1"/>
      <c r="P3028" s="1"/>
      <c r="Q3028" s="1"/>
      <c r="R3028" s="1"/>
      <c r="S3028" s="1"/>
    </row>
    <row r="3029" spans="1:19" x14ac:dyDescent="0.2">
      <c r="A3029" s="1"/>
      <c r="B3029" s="115">
        <v>2</v>
      </c>
      <c r="C3029" s="33" t="s">
        <v>457</v>
      </c>
      <c r="D3029" s="115">
        <v>3</v>
      </c>
      <c r="E3029" s="115">
        <v>2000</v>
      </c>
      <c r="F3029" s="115">
        <v>1</v>
      </c>
      <c r="G3029" s="115">
        <v>0</v>
      </c>
      <c r="H3029" s="115">
        <v>0</v>
      </c>
      <c r="I3029" s="116">
        <v>428677</v>
      </c>
      <c r="J3029" s="117"/>
      <c r="K3029" s="1"/>
      <c r="L3029" s="1"/>
      <c r="M3029" s="1"/>
      <c r="N3029" s="1"/>
      <c r="O3029" s="1"/>
      <c r="P3029" s="1"/>
      <c r="Q3029" s="1"/>
      <c r="R3029" s="1"/>
      <c r="S3029" s="1"/>
    </row>
    <row r="3030" spans="1:19" x14ac:dyDescent="0.2">
      <c r="A3030" s="1"/>
      <c r="B3030" s="115">
        <v>2</v>
      </c>
      <c r="C3030" s="33" t="s">
        <v>457</v>
      </c>
      <c r="D3030" s="115">
        <v>3</v>
      </c>
      <c r="E3030" s="115">
        <v>2000</v>
      </c>
      <c r="F3030" s="115">
        <v>1</v>
      </c>
      <c r="G3030" s="115">
        <v>0</v>
      </c>
      <c r="H3030" s="115">
        <v>0</v>
      </c>
      <c r="I3030" s="116">
        <v>1171898</v>
      </c>
      <c r="J3030" s="117"/>
      <c r="K3030" s="1"/>
      <c r="L3030" s="1"/>
      <c r="M3030" s="1"/>
      <c r="N3030" s="1"/>
      <c r="O3030" s="1"/>
      <c r="P3030" s="1"/>
      <c r="Q3030" s="1"/>
      <c r="R3030" s="1"/>
      <c r="S3030" s="1"/>
    </row>
    <row r="3031" spans="1:19" x14ac:dyDescent="0.2">
      <c r="A3031" s="1"/>
      <c r="B3031" s="115">
        <v>2</v>
      </c>
      <c r="C3031" s="33" t="s">
        <v>455</v>
      </c>
      <c r="D3031" s="115">
        <v>2</v>
      </c>
      <c r="E3031" s="115">
        <v>2000</v>
      </c>
      <c r="F3031" s="115">
        <v>1</v>
      </c>
      <c r="G3031" s="115">
        <v>0</v>
      </c>
      <c r="H3031" s="115">
        <v>0</v>
      </c>
      <c r="I3031" s="116">
        <v>32569</v>
      </c>
      <c r="J3031" s="117"/>
      <c r="K3031" s="1"/>
      <c r="L3031" s="1"/>
      <c r="M3031" s="1"/>
      <c r="N3031" s="1"/>
      <c r="O3031" s="1"/>
      <c r="P3031" s="1"/>
      <c r="Q3031" s="1"/>
      <c r="R3031" s="1"/>
      <c r="S3031" s="1"/>
    </row>
    <row r="3032" spans="1:19" x14ac:dyDescent="0.2">
      <c r="A3032" s="1"/>
      <c r="B3032" s="115">
        <v>1</v>
      </c>
      <c r="C3032" s="33" t="s">
        <v>451</v>
      </c>
      <c r="D3032" s="115">
        <v>2</v>
      </c>
      <c r="E3032" s="115">
        <v>2000</v>
      </c>
      <c r="F3032" s="115">
        <v>1</v>
      </c>
      <c r="G3032" s="115">
        <v>0</v>
      </c>
      <c r="H3032" s="115">
        <v>0</v>
      </c>
      <c r="I3032" s="116">
        <v>6622331</v>
      </c>
      <c r="J3032" s="117"/>
      <c r="K3032" s="1"/>
      <c r="L3032" s="1"/>
      <c r="M3032" s="1"/>
      <c r="N3032" s="1"/>
      <c r="O3032" s="1"/>
      <c r="P3032" s="1"/>
      <c r="Q3032" s="1"/>
      <c r="R3032" s="1"/>
      <c r="S3032" s="1"/>
    </row>
    <row r="3033" spans="1:19" x14ac:dyDescent="0.2">
      <c r="A3033" s="1"/>
      <c r="B3033" s="115">
        <v>1</v>
      </c>
      <c r="C3033" s="33" t="s">
        <v>449</v>
      </c>
      <c r="D3033" s="115">
        <v>4</v>
      </c>
      <c r="E3033" s="115">
        <v>2000</v>
      </c>
      <c r="F3033" s="115">
        <v>1</v>
      </c>
      <c r="G3033" s="115">
        <v>0</v>
      </c>
      <c r="H3033" s="115">
        <v>0</v>
      </c>
      <c r="I3033" s="116">
        <v>16704</v>
      </c>
      <c r="J3033" s="117"/>
      <c r="K3033" s="1"/>
      <c r="L3033" s="1"/>
      <c r="M3033" s="1"/>
      <c r="N3033" s="1"/>
      <c r="O3033" s="1"/>
      <c r="P3033" s="1"/>
      <c r="Q3033" s="1"/>
      <c r="R3033" s="1"/>
      <c r="S3033" s="1"/>
    </row>
    <row r="3034" spans="1:19" x14ac:dyDescent="0.2">
      <c r="A3034" s="1"/>
      <c r="B3034" s="115">
        <v>2</v>
      </c>
      <c r="C3034" s="33" t="s">
        <v>451</v>
      </c>
      <c r="D3034" s="115">
        <v>3</v>
      </c>
      <c r="E3034" s="115">
        <v>2000</v>
      </c>
      <c r="F3034" s="115">
        <v>1</v>
      </c>
      <c r="G3034" s="115">
        <v>0</v>
      </c>
      <c r="H3034" s="115">
        <v>11</v>
      </c>
      <c r="I3034" s="116">
        <v>0</v>
      </c>
      <c r="J3034" s="117"/>
      <c r="K3034" s="1"/>
      <c r="L3034" s="1"/>
      <c r="M3034" s="1"/>
      <c r="N3034" s="1"/>
      <c r="O3034" s="1"/>
      <c r="P3034" s="1"/>
      <c r="Q3034" s="1"/>
      <c r="R3034" s="1"/>
      <c r="S3034" s="1"/>
    </row>
    <row r="3035" spans="1:19" x14ac:dyDescent="0.2">
      <c r="A3035" s="1"/>
      <c r="B3035" s="115">
        <v>2</v>
      </c>
      <c r="C3035" s="33" t="s">
        <v>457</v>
      </c>
      <c r="D3035" s="115">
        <v>3</v>
      </c>
      <c r="E3035" s="115">
        <v>2000</v>
      </c>
      <c r="F3035" s="115">
        <v>1</v>
      </c>
      <c r="G3035" s="115">
        <v>0</v>
      </c>
      <c r="H3035" s="115">
        <v>0</v>
      </c>
      <c r="I3035" s="116">
        <v>30762391</v>
      </c>
      <c r="J3035" s="117"/>
      <c r="K3035" s="1"/>
      <c r="L3035" s="1"/>
      <c r="M3035" s="1"/>
      <c r="N3035" s="1"/>
      <c r="O3035" s="1"/>
      <c r="P3035" s="1"/>
      <c r="Q3035" s="1"/>
      <c r="R3035" s="1"/>
      <c r="S3035" s="1"/>
    </row>
    <row r="3036" spans="1:19" x14ac:dyDescent="0.2">
      <c r="A3036" s="1"/>
      <c r="B3036" s="115">
        <v>2</v>
      </c>
      <c r="C3036" s="33" t="s">
        <v>449</v>
      </c>
      <c r="D3036" s="115">
        <v>3</v>
      </c>
      <c r="E3036" s="115">
        <v>2000</v>
      </c>
      <c r="F3036" s="115">
        <v>1</v>
      </c>
      <c r="G3036" s="115">
        <v>0</v>
      </c>
      <c r="H3036" s="115">
        <v>0</v>
      </c>
      <c r="I3036" s="116">
        <v>232429</v>
      </c>
      <c r="J3036" s="117"/>
      <c r="K3036" s="1"/>
      <c r="L3036" s="1"/>
      <c r="M3036" s="1"/>
      <c r="N3036" s="1"/>
      <c r="O3036" s="1"/>
      <c r="P3036" s="1"/>
      <c r="Q3036" s="1"/>
      <c r="R3036" s="1"/>
      <c r="S3036" s="1"/>
    </row>
    <row r="3037" spans="1:19" x14ac:dyDescent="0.2">
      <c r="A3037" s="1"/>
      <c r="B3037" s="115">
        <v>2</v>
      </c>
      <c r="C3037" s="33" t="s">
        <v>449</v>
      </c>
      <c r="D3037" s="115">
        <v>3</v>
      </c>
      <c r="E3037" s="115">
        <v>2000</v>
      </c>
      <c r="F3037" s="115">
        <v>1</v>
      </c>
      <c r="G3037" s="115">
        <v>0</v>
      </c>
      <c r="H3037" s="115">
        <v>0</v>
      </c>
      <c r="I3037" s="116">
        <v>33504</v>
      </c>
      <c r="J3037" s="117"/>
      <c r="K3037" s="1"/>
      <c r="L3037" s="1"/>
      <c r="M3037" s="1"/>
      <c r="N3037" s="1"/>
      <c r="O3037" s="1"/>
      <c r="P3037" s="1"/>
      <c r="Q3037" s="1"/>
      <c r="R3037" s="1"/>
      <c r="S3037" s="1"/>
    </row>
    <row r="3038" spans="1:19" x14ac:dyDescent="0.2">
      <c r="A3038" s="1"/>
      <c r="B3038" s="115">
        <v>2</v>
      </c>
      <c r="C3038" s="33" t="s">
        <v>449</v>
      </c>
      <c r="D3038" s="115">
        <v>3</v>
      </c>
      <c r="E3038" s="115">
        <v>2000</v>
      </c>
      <c r="F3038" s="115">
        <v>1</v>
      </c>
      <c r="G3038" s="115">
        <v>0</v>
      </c>
      <c r="H3038" s="115">
        <v>0</v>
      </c>
      <c r="I3038" s="116">
        <v>45668</v>
      </c>
      <c r="J3038" s="117"/>
      <c r="K3038" s="1"/>
      <c r="L3038" s="1"/>
      <c r="M3038" s="1"/>
      <c r="N3038" s="1"/>
      <c r="O3038" s="1"/>
      <c r="P3038" s="1"/>
      <c r="Q3038" s="1"/>
      <c r="R3038" s="1"/>
      <c r="S3038" s="1"/>
    </row>
    <row r="3039" spans="1:19" x14ac:dyDescent="0.2">
      <c r="A3039" s="1"/>
      <c r="B3039" s="115">
        <v>2</v>
      </c>
      <c r="C3039" s="33" t="s">
        <v>505</v>
      </c>
      <c r="D3039" s="115">
        <v>4</v>
      </c>
      <c r="E3039" s="115">
        <v>2001</v>
      </c>
      <c r="F3039" s="115">
        <v>1</v>
      </c>
      <c r="G3039" s="115">
        <v>10</v>
      </c>
      <c r="H3039" s="115">
        <v>109</v>
      </c>
      <c r="I3039" s="116">
        <v>217925</v>
      </c>
      <c r="J3039" s="117"/>
      <c r="K3039" s="1"/>
      <c r="L3039" s="1"/>
      <c r="M3039" s="1"/>
      <c r="N3039" s="1"/>
      <c r="O3039" s="1"/>
      <c r="P3039" s="1"/>
      <c r="Q3039" s="1"/>
      <c r="R3039" s="1"/>
      <c r="S3039" s="1"/>
    </row>
    <row r="3040" spans="1:19" x14ac:dyDescent="0.2">
      <c r="A3040" s="1"/>
      <c r="B3040" s="115">
        <v>2</v>
      </c>
      <c r="C3040" s="33" t="s">
        <v>449</v>
      </c>
      <c r="D3040" s="115">
        <v>1</v>
      </c>
      <c r="E3040" s="115">
        <v>2001</v>
      </c>
      <c r="F3040" s="115">
        <v>1</v>
      </c>
      <c r="G3040" s="115">
        <v>0</v>
      </c>
      <c r="H3040" s="115">
        <v>0</v>
      </c>
      <c r="I3040" s="116">
        <v>50219</v>
      </c>
      <c r="J3040" s="117"/>
      <c r="K3040" s="1"/>
      <c r="L3040" s="1"/>
      <c r="M3040" s="1"/>
      <c r="N3040" s="1"/>
      <c r="O3040" s="1"/>
      <c r="P3040" s="1"/>
      <c r="Q3040" s="1"/>
      <c r="R3040" s="1"/>
      <c r="S3040" s="1"/>
    </row>
    <row r="3041" spans="1:19" x14ac:dyDescent="0.2">
      <c r="A3041" s="1"/>
      <c r="B3041" s="115">
        <v>2</v>
      </c>
      <c r="C3041" s="33" t="s">
        <v>457</v>
      </c>
      <c r="D3041" s="115">
        <v>1</v>
      </c>
      <c r="E3041" s="115">
        <v>2001</v>
      </c>
      <c r="F3041" s="115">
        <v>1</v>
      </c>
      <c r="G3041" s="115">
        <v>10</v>
      </c>
      <c r="H3041" s="115">
        <v>0</v>
      </c>
      <c r="I3041" s="116">
        <v>726180</v>
      </c>
      <c r="J3041" s="117"/>
      <c r="K3041" s="1"/>
      <c r="L3041" s="1"/>
      <c r="M3041" s="1"/>
      <c r="N3041" s="1"/>
      <c r="O3041" s="1"/>
      <c r="P3041" s="1"/>
      <c r="Q3041" s="1"/>
      <c r="R3041" s="1"/>
      <c r="S3041" s="1"/>
    </row>
    <row r="3042" spans="1:19" x14ac:dyDescent="0.2">
      <c r="A3042" s="1"/>
      <c r="B3042" s="115">
        <v>2</v>
      </c>
      <c r="C3042" s="33" t="s">
        <v>449</v>
      </c>
      <c r="D3042" s="115">
        <v>2</v>
      </c>
      <c r="E3042" s="115">
        <v>2001</v>
      </c>
      <c r="F3042" s="115">
        <v>1</v>
      </c>
      <c r="G3042" s="115">
        <v>0</v>
      </c>
      <c r="H3042" s="115">
        <v>0</v>
      </c>
      <c r="I3042" s="116">
        <v>255137</v>
      </c>
      <c r="J3042" s="117"/>
      <c r="K3042" s="1"/>
      <c r="L3042" s="1"/>
      <c r="M3042" s="1"/>
      <c r="N3042" s="1"/>
      <c r="O3042" s="1"/>
      <c r="P3042" s="1"/>
      <c r="Q3042" s="1"/>
      <c r="R3042" s="1"/>
      <c r="S3042" s="1"/>
    </row>
    <row r="3043" spans="1:19" x14ac:dyDescent="0.2">
      <c r="A3043" s="1"/>
      <c r="B3043" s="115">
        <v>2</v>
      </c>
      <c r="C3043" s="33" t="s">
        <v>477</v>
      </c>
      <c r="D3043" s="115">
        <v>2</v>
      </c>
      <c r="E3043" s="115">
        <v>2001</v>
      </c>
      <c r="F3043" s="115">
        <v>1</v>
      </c>
      <c r="G3043" s="115">
        <v>0</v>
      </c>
      <c r="H3043" s="115">
        <v>0</v>
      </c>
      <c r="I3043" s="116">
        <v>0</v>
      </c>
      <c r="J3043" s="117"/>
      <c r="K3043" s="1"/>
      <c r="L3043" s="1"/>
      <c r="M3043" s="1"/>
      <c r="N3043" s="1"/>
      <c r="O3043" s="1"/>
      <c r="P3043" s="1"/>
      <c r="Q3043" s="1"/>
      <c r="R3043" s="1"/>
      <c r="S3043" s="1"/>
    </row>
    <row r="3044" spans="1:19" x14ac:dyDescent="0.2">
      <c r="A3044" s="1"/>
      <c r="B3044" s="115">
        <v>2</v>
      </c>
      <c r="C3044" s="33" t="s">
        <v>451</v>
      </c>
      <c r="D3044" s="115">
        <v>2</v>
      </c>
      <c r="E3044" s="115">
        <v>2001</v>
      </c>
      <c r="F3044" s="115">
        <v>1</v>
      </c>
      <c r="G3044" s="115">
        <v>0</v>
      </c>
      <c r="H3044" s="115">
        <v>0</v>
      </c>
      <c r="I3044" s="116">
        <v>2863822</v>
      </c>
      <c r="J3044" s="117"/>
      <c r="K3044" s="1"/>
      <c r="L3044" s="1"/>
      <c r="M3044" s="1"/>
      <c r="N3044" s="1"/>
      <c r="O3044" s="1"/>
      <c r="P3044" s="1"/>
      <c r="Q3044" s="1"/>
      <c r="R3044" s="1"/>
      <c r="S3044" s="1"/>
    </row>
    <row r="3045" spans="1:19" x14ac:dyDescent="0.2">
      <c r="A3045" s="1"/>
      <c r="B3045" s="115">
        <v>2</v>
      </c>
      <c r="C3045" s="33" t="s">
        <v>451</v>
      </c>
      <c r="D3045" s="115">
        <v>2</v>
      </c>
      <c r="E3045" s="115">
        <v>2001</v>
      </c>
      <c r="F3045" s="115">
        <v>1</v>
      </c>
      <c r="G3045" s="115">
        <v>0</v>
      </c>
      <c r="H3045" s="115">
        <v>0</v>
      </c>
      <c r="I3045" s="116">
        <v>321668</v>
      </c>
      <c r="J3045" s="117"/>
      <c r="K3045" s="1"/>
      <c r="L3045" s="1"/>
      <c r="M3045" s="1"/>
      <c r="N3045" s="1"/>
      <c r="O3045" s="1"/>
      <c r="P3045" s="1"/>
      <c r="Q3045" s="1"/>
      <c r="R3045" s="1"/>
      <c r="S3045" s="1"/>
    </row>
    <row r="3046" spans="1:19" x14ac:dyDescent="0.2">
      <c r="A3046" s="1"/>
      <c r="B3046" s="115">
        <v>2</v>
      </c>
      <c r="C3046" s="33" t="s">
        <v>471</v>
      </c>
      <c r="D3046" s="115">
        <v>3</v>
      </c>
      <c r="E3046" s="115">
        <v>2001</v>
      </c>
      <c r="F3046" s="115">
        <v>1</v>
      </c>
      <c r="G3046" s="115">
        <v>0</v>
      </c>
      <c r="H3046" s="115">
        <v>471</v>
      </c>
      <c r="I3046" s="116">
        <v>127652985</v>
      </c>
      <c r="J3046" s="117"/>
      <c r="K3046" s="1"/>
      <c r="L3046" s="1"/>
      <c r="M3046" s="1"/>
      <c r="N3046" s="1"/>
      <c r="O3046" s="1"/>
      <c r="P3046" s="1"/>
      <c r="Q3046" s="1"/>
      <c r="R3046" s="1"/>
      <c r="S3046" s="1"/>
    </row>
    <row r="3047" spans="1:19" x14ac:dyDescent="0.2">
      <c r="A3047" s="1"/>
      <c r="B3047" s="115">
        <v>2</v>
      </c>
      <c r="C3047" s="33" t="s">
        <v>449</v>
      </c>
      <c r="D3047" s="115">
        <v>2</v>
      </c>
      <c r="E3047" s="115">
        <v>2001</v>
      </c>
      <c r="F3047" s="115">
        <v>1</v>
      </c>
      <c r="G3047" s="115">
        <v>0</v>
      </c>
      <c r="H3047" s="115">
        <v>0</v>
      </c>
      <c r="I3047" s="116">
        <v>82604</v>
      </c>
      <c r="J3047" s="117"/>
      <c r="K3047" s="1"/>
      <c r="L3047" s="1"/>
      <c r="M3047" s="1"/>
      <c r="N3047" s="1"/>
      <c r="O3047" s="1"/>
      <c r="P3047" s="1"/>
      <c r="Q3047" s="1"/>
      <c r="R3047" s="1"/>
      <c r="S3047" s="1"/>
    </row>
    <row r="3048" spans="1:19" x14ac:dyDescent="0.2">
      <c r="A3048" s="1"/>
      <c r="B3048" s="115">
        <v>2</v>
      </c>
      <c r="C3048" s="33" t="s">
        <v>471</v>
      </c>
      <c r="D3048" s="115">
        <v>3</v>
      </c>
      <c r="E3048" s="115">
        <v>2001</v>
      </c>
      <c r="F3048" s="115">
        <v>1</v>
      </c>
      <c r="G3048" s="115">
        <v>0</v>
      </c>
      <c r="H3048" s="115">
        <v>0</v>
      </c>
      <c r="I3048" s="116">
        <v>11943530</v>
      </c>
      <c r="J3048" s="117"/>
      <c r="K3048" s="1"/>
      <c r="L3048" s="1"/>
      <c r="M3048" s="1"/>
      <c r="N3048" s="1"/>
      <c r="O3048" s="1"/>
      <c r="P3048" s="1"/>
      <c r="Q3048" s="1"/>
      <c r="R3048" s="1"/>
      <c r="S3048" s="1"/>
    </row>
    <row r="3049" spans="1:19" x14ac:dyDescent="0.2">
      <c r="A3049" s="1"/>
      <c r="B3049" s="115">
        <v>2</v>
      </c>
      <c r="C3049" s="33" t="s">
        <v>451</v>
      </c>
      <c r="D3049" s="115">
        <v>3</v>
      </c>
      <c r="E3049" s="115">
        <v>2001</v>
      </c>
      <c r="F3049" s="115">
        <v>1</v>
      </c>
      <c r="G3049" s="115">
        <v>0</v>
      </c>
      <c r="H3049" s="115">
        <v>0</v>
      </c>
      <c r="I3049" s="116">
        <v>388374</v>
      </c>
      <c r="J3049" s="117"/>
      <c r="K3049" s="1"/>
      <c r="L3049" s="1"/>
      <c r="M3049" s="1"/>
      <c r="N3049" s="1"/>
      <c r="O3049" s="1"/>
      <c r="P3049" s="1"/>
      <c r="Q3049" s="1"/>
      <c r="R3049" s="1"/>
      <c r="S3049" s="1"/>
    </row>
    <row r="3050" spans="1:19" x14ac:dyDescent="0.2">
      <c r="A3050" s="1"/>
      <c r="B3050" s="115">
        <v>1</v>
      </c>
      <c r="C3050" s="33" t="s">
        <v>447</v>
      </c>
      <c r="D3050" s="115">
        <v>4</v>
      </c>
      <c r="E3050" s="115">
        <v>2002</v>
      </c>
      <c r="F3050" s="115">
        <v>2</v>
      </c>
      <c r="G3050" s="115">
        <v>0</v>
      </c>
      <c r="H3050" s="115">
        <v>0</v>
      </c>
      <c r="I3050" s="116">
        <v>183566160</v>
      </c>
      <c r="J3050" s="117"/>
      <c r="K3050" s="1"/>
      <c r="L3050" s="1"/>
      <c r="M3050" s="1"/>
      <c r="N3050" s="1"/>
      <c r="O3050" s="1"/>
      <c r="P3050" s="1"/>
      <c r="Q3050" s="1"/>
      <c r="R3050" s="1"/>
      <c r="S3050" s="1"/>
    </row>
    <row r="3051" spans="1:19" x14ac:dyDescent="0.2">
      <c r="A3051" s="1"/>
      <c r="B3051" s="115">
        <v>1</v>
      </c>
      <c r="C3051" s="33" t="s">
        <v>449</v>
      </c>
      <c r="D3051" s="115">
        <v>4</v>
      </c>
      <c r="E3051" s="115">
        <v>2002</v>
      </c>
      <c r="F3051" s="115">
        <v>1</v>
      </c>
      <c r="G3051" s="115">
        <v>0</v>
      </c>
      <c r="H3051" s="115">
        <v>0</v>
      </c>
      <c r="I3051" s="116">
        <v>78879</v>
      </c>
      <c r="J3051" s="117"/>
      <c r="K3051" s="1"/>
      <c r="L3051" s="1"/>
      <c r="M3051" s="1"/>
      <c r="N3051" s="1"/>
      <c r="O3051" s="1"/>
      <c r="P3051" s="1"/>
      <c r="Q3051" s="1"/>
      <c r="R3051" s="1"/>
      <c r="S3051" s="1"/>
    </row>
    <row r="3052" spans="1:19" x14ac:dyDescent="0.2">
      <c r="A3052" s="1"/>
      <c r="B3052" s="115">
        <v>2</v>
      </c>
      <c r="C3052" s="33" t="s">
        <v>477</v>
      </c>
      <c r="D3052" s="115">
        <v>1</v>
      </c>
      <c r="E3052" s="115">
        <v>2002</v>
      </c>
      <c r="F3052" s="115">
        <v>1</v>
      </c>
      <c r="G3052" s="115">
        <v>12</v>
      </c>
      <c r="H3052" s="115">
        <v>0</v>
      </c>
      <c r="I3052" s="116">
        <v>0</v>
      </c>
      <c r="J3052" s="117"/>
      <c r="K3052" s="1"/>
      <c r="L3052" s="1"/>
      <c r="M3052" s="1"/>
      <c r="N3052" s="1"/>
      <c r="O3052" s="1"/>
      <c r="P3052" s="1"/>
      <c r="Q3052" s="1"/>
      <c r="R3052" s="1"/>
      <c r="S3052" s="1"/>
    </row>
    <row r="3053" spans="1:19" x14ac:dyDescent="0.2">
      <c r="A3053" s="1"/>
      <c r="B3053" s="115">
        <v>4</v>
      </c>
      <c r="C3053" s="33" t="s">
        <v>449</v>
      </c>
      <c r="D3053" s="115">
        <v>2</v>
      </c>
      <c r="E3053" s="115">
        <v>2002</v>
      </c>
      <c r="F3053" s="115">
        <v>1</v>
      </c>
      <c r="G3053" s="115">
        <v>0</v>
      </c>
      <c r="H3053" s="115">
        <v>0</v>
      </c>
      <c r="I3053" s="116">
        <v>29766</v>
      </c>
      <c r="J3053" s="117"/>
      <c r="K3053" s="1"/>
      <c r="L3053" s="1"/>
      <c r="M3053" s="1"/>
      <c r="N3053" s="1"/>
      <c r="O3053" s="1"/>
      <c r="P3053" s="1"/>
      <c r="Q3053" s="1"/>
      <c r="R3053" s="1"/>
      <c r="S3053" s="1"/>
    </row>
    <row r="3054" spans="1:19" x14ac:dyDescent="0.2">
      <c r="A3054" s="1"/>
      <c r="B3054" s="115">
        <v>1</v>
      </c>
      <c r="C3054" s="33" t="s">
        <v>449</v>
      </c>
      <c r="D3054" s="115">
        <v>2</v>
      </c>
      <c r="E3054" s="115">
        <v>2002</v>
      </c>
      <c r="F3054" s="115">
        <v>1</v>
      </c>
      <c r="G3054" s="115">
        <v>0</v>
      </c>
      <c r="H3054" s="115">
        <v>0</v>
      </c>
      <c r="I3054" s="116">
        <v>168490</v>
      </c>
      <c r="J3054" s="117"/>
      <c r="K3054" s="1"/>
      <c r="L3054" s="1"/>
      <c r="M3054" s="1"/>
      <c r="N3054" s="1"/>
      <c r="O3054" s="1"/>
      <c r="P3054" s="1"/>
      <c r="Q3054" s="1"/>
      <c r="R3054" s="1"/>
      <c r="S3054" s="1"/>
    </row>
    <row r="3055" spans="1:19" x14ac:dyDescent="0.2">
      <c r="A3055" s="1"/>
      <c r="B3055" s="115">
        <v>1</v>
      </c>
      <c r="C3055" s="33" t="s">
        <v>457</v>
      </c>
      <c r="D3055" s="115">
        <v>2</v>
      </c>
      <c r="E3055" s="115">
        <v>2002</v>
      </c>
      <c r="F3055" s="115">
        <v>1</v>
      </c>
      <c r="G3055" s="115">
        <v>0</v>
      </c>
      <c r="H3055" s="115">
        <v>0</v>
      </c>
      <c r="I3055" s="116">
        <v>775638</v>
      </c>
      <c r="J3055" s="117"/>
      <c r="K3055" s="1"/>
      <c r="L3055" s="1"/>
      <c r="M3055" s="1"/>
      <c r="N3055" s="1"/>
      <c r="O3055" s="1"/>
      <c r="P3055" s="1"/>
      <c r="Q3055" s="1"/>
      <c r="R3055" s="1"/>
      <c r="S3055" s="1"/>
    </row>
    <row r="3056" spans="1:19" x14ac:dyDescent="0.2">
      <c r="A3056" s="1"/>
      <c r="B3056" s="115">
        <v>1</v>
      </c>
      <c r="C3056" s="33" t="s">
        <v>449</v>
      </c>
      <c r="D3056" s="115">
        <v>2</v>
      </c>
      <c r="E3056" s="115">
        <v>2002</v>
      </c>
      <c r="F3056" s="115">
        <v>1</v>
      </c>
      <c r="G3056" s="115">
        <v>0</v>
      </c>
      <c r="H3056" s="115">
        <v>0</v>
      </c>
      <c r="I3056" s="116">
        <v>43504</v>
      </c>
      <c r="J3056" s="117"/>
      <c r="K3056" s="1"/>
      <c r="L3056" s="1"/>
      <c r="M3056" s="1"/>
      <c r="N3056" s="1"/>
      <c r="O3056" s="1"/>
      <c r="P3056" s="1"/>
      <c r="Q3056" s="1"/>
      <c r="R3056" s="1"/>
      <c r="S3056" s="1"/>
    </row>
    <row r="3057" spans="1:19" x14ac:dyDescent="0.2">
      <c r="A3057" s="1"/>
      <c r="B3057" s="115">
        <v>1</v>
      </c>
      <c r="C3057" s="33" t="s">
        <v>449</v>
      </c>
      <c r="D3057" s="115">
        <v>3</v>
      </c>
      <c r="E3057" s="115">
        <v>2002</v>
      </c>
      <c r="F3057" s="115">
        <v>1</v>
      </c>
      <c r="G3057" s="115">
        <v>0</v>
      </c>
      <c r="H3057" s="115">
        <v>0</v>
      </c>
      <c r="I3057" s="116">
        <v>402640</v>
      </c>
      <c r="J3057" s="117"/>
      <c r="K3057" s="1"/>
      <c r="L3057" s="1"/>
      <c r="M3057" s="1"/>
      <c r="N3057" s="1"/>
      <c r="O3057" s="1"/>
      <c r="P3057" s="1"/>
      <c r="Q3057" s="1"/>
      <c r="R3057" s="1"/>
      <c r="S3057" s="1"/>
    </row>
    <row r="3058" spans="1:19" x14ac:dyDescent="0.2">
      <c r="A3058" s="1"/>
      <c r="B3058" s="115">
        <v>4</v>
      </c>
      <c r="C3058" s="33" t="s">
        <v>449</v>
      </c>
      <c r="D3058" s="115">
        <v>3</v>
      </c>
      <c r="E3058" s="115">
        <v>2002</v>
      </c>
      <c r="F3058" s="115">
        <v>1</v>
      </c>
      <c r="G3058" s="115">
        <v>0</v>
      </c>
      <c r="H3058" s="115">
        <v>0</v>
      </c>
      <c r="I3058" s="116">
        <v>97489</v>
      </c>
      <c r="J3058" s="117"/>
      <c r="K3058" s="1"/>
      <c r="L3058" s="1"/>
      <c r="M3058" s="1"/>
      <c r="N3058" s="1"/>
      <c r="O3058" s="1"/>
      <c r="P3058" s="1"/>
      <c r="Q3058" s="1"/>
      <c r="R3058" s="1"/>
      <c r="S3058" s="1"/>
    </row>
    <row r="3059" spans="1:19" x14ac:dyDescent="0.2">
      <c r="A3059" s="1"/>
      <c r="B3059" s="115">
        <v>4</v>
      </c>
      <c r="C3059" s="33" t="s">
        <v>449</v>
      </c>
      <c r="D3059" s="115">
        <v>3</v>
      </c>
      <c r="E3059" s="115">
        <v>2002</v>
      </c>
      <c r="F3059" s="115">
        <v>1</v>
      </c>
      <c r="G3059" s="115">
        <v>0</v>
      </c>
      <c r="H3059" s="115">
        <v>11</v>
      </c>
      <c r="I3059" s="116">
        <v>122225</v>
      </c>
      <c r="J3059" s="117"/>
      <c r="K3059" s="1"/>
      <c r="L3059" s="1"/>
      <c r="M3059" s="1"/>
      <c r="N3059" s="1"/>
      <c r="O3059" s="1"/>
      <c r="P3059" s="1"/>
      <c r="Q3059" s="1"/>
      <c r="R3059" s="1"/>
      <c r="S3059" s="1"/>
    </row>
    <row r="3060" spans="1:19" x14ac:dyDescent="0.2">
      <c r="A3060" s="1"/>
      <c r="B3060" s="115">
        <v>2</v>
      </c>
      <c r="C3060" s="33" t="s">
        <v>451</v>
      </c>
      <c r="D3060" s="115">
        <v>3</v>
      </c>
      <c r="E3060" s="115">
        <v>2002</v>
      </c>
      <c r="F3060" s="115">
        <v>1</v>
      </c>
      <c r="G3060" s="115">
        <v>0</v>
      </c>
      <c r="H3060" s="115">
        <v>0</v>
      </c>
      <c r="I3060" s="116">
        <v>437610</v>
      </c>
      <c r="J3060" s="117"/>
      <c r="K3060" s="1"/>
      <c r="L3060" s="1"/>
      <c r="M3060" s="1"/>
      <c r="N3060" s="1"/>
      <c r="O3060" s="1"/>
      <c r="P3060" s="1"/>
      <c r="Q3060" s="1"/>
      <c r="R3060" s="1"/>
      <c r="S3060" s="1"/>
    </row>
    <row r="3061" spans="1:19" x14ac:dyDescent="0.2">
      <c r="A3061" s="1"/>
      <c r="B3061" s="115">
        <v>1</v>
      </c>
      <c r="C3061" s="33" t="s">
        <v>449</v>
      </c>
      <c r="D3061" s="115">
        <v>3</v>
      </c>
      <c r="E3061" s="115">
        <v>2002</v>
      </c>
      <c r="F3061" s="115">
        <v>1</v>
      </c>
      <c r="G3061" s="115">
        <v>0</v>
      </c>
      <c r="H3061" s="115">
        <v>0</v>
      </c>
      <c r="I3061" s="116">
        <v>157362</v>
      </c>
      <c r="J3061" s="117"/>
      <c r="K3061" s="1"/>
      <c r="L3061" s="1"/>
      <c r="M3061" s="1"/>
      <c r="N3061" s="1"/>
      <c r="O3061" s="1"/>
      <c r="P3061" s="1"/>
      <c r="Q3061" s="1"/>
      <c r="R3061" s="1"/>
      <c r="S3061" s="1"/>
    </row>
    <row r="3062" spans="1:19" x14ac:dyDescent="0.2">
      <c r="A3062" s="1"/>
      <c r="B3062" s="115">
        <v>1</v>
      </c>
      <c r="C3062" s="33" t="s">
        <v>449</v>
      </c>
      <c r="D3062" s="115">
        <v>3</v>
      </c>
      <c r="E3062" s="115">
        <v>2002</v>
      </c>
      <c r="F3062" s="115">
        <v>1</v>
      </c>
      <c r="G3062" s="115">
        <v>0</v>
      </c>
      <c r="H3062" s="115">
        <v>0</v>
      </c>
      <c r="I3062" s="116">
        <v>151307</v>
      </c>
      <c r="J3062" s="117"/>
      <c r="K3062" s="1"/>
      <c r="L3062" s="1"/>
      <c r="M3062" s="1"/>
      <c r="N3062" s="1"/>
      <c r="O3062" s="1"/>
      <c r="P3062" s="1"/>
      <c r="Q3062" s="1"/>
      <c r="R3062" s="1"/>
      <c r="S3062" s="1"/>
    </row>
    <row r="3063" spans="1:19" x14ac:dyDescent="0.2">
      <c r="A3063" s="1"/>
      <c r="B3063" s="115">
        <v>3</v>
      </c>
      <c r="C3063" s="33" t="s">
        <v>449</v>
      </c>
      <c r="D3063" s="115">
        <v>4</v>
      </c>
      <c r="E3063" s="115">
        <v>2002</v>
      </c>
      <c r="F3063" s="115">
        <v>1</v>
      </c>
      <c r="G3063" s="115">
        <v>0</v>
      </c>
      <c r="H3063" s="115">
        <v>0</v>
      </c>
      <c r="I3063" s="116">
        <v>46676</v>
      </c>
      <c r="J3063" s="117"/>
      <c r="K3063" s="1"/>
      <c r="L3063" s="1"/>
      <c r="M3063" s="1"/>
      <c r="N3063" s="1"/>
      <c r="O3063" s="1"/>
      <c r="P3063" s="1"/>
      <c r="Q3063" s="1"/>
      <c r="R3063" s="1"/>
      <c r="S3063" s="1"/>
    </row>
    <row r="3064" spans="1:19" x14ac:dyDescent="0.2">
      <c r="A3064" s="1"/>
      <c r="B3064" s="115">
        <v>4</v>
      </c>
      <c r="C3064" s="33" t="s">
        <v>449</v>
      </c>
      <c r="D3064" s="115">
        <v>2</v>
      </c>
      <c r="E3064" s="115">
        <v>2002</v>
      </c>
      <c r="F3064" s="115">
        <v>1</v>
      </c>
      <c r="G3064" s="115">
        <v>0</v>
      </c>
      <c r="H3064" s="115">
        <v>0</v>
      </c>
      <c r="I3064" s="116">
        <v>29541</v>
      </c>
      <c r="J3064" s="117"/>
      <c r="K3064" s="1"/>
      <c r="L3064" s="1"/>
      <c r="M3064" s="1"/>
      <c r="N3064" s="1"/>
      <c r="O3064" s="1"/>
      <c r="P3064" s="1"/>
      <c r="Q3064" s="1"/>
      <c r="R3064" s="1"/>
      <c r="S3064" s="1"/>
    </row>
    <row r="3065" spans="1:19" x14ac:dyDescent="0.2">
      <c r="A3065" s="1"/>
      <c r="B3065" s="115">
        <v>1</v>
      </c>
      <c r="C3065" s="33" t="s">
        <v>471</v>
      </c>
      <c r="D3065" s="115">
        <v>4</v>
      </c>
      <c r="E3065" s="115">
        <v>2002</v>
      </c>
      <c r="F3065" s="115">
        <v>1</v>
      </c>
      <c r="G3065" s="115">
        <v>0</v>
      </c>
      <c r="H3065" s="115">
        <v>0</v>
      </c>
      <c r="I3065" s="116">
        <v>4018482</v>
      </c>
      <c r="J3065" s="117"/>
      <c r="K3065" s="1"/>
      <c r="L3065" s="1"/>
      <c r="M3065" s="1"/>
      <c r="N3065" s="1"/>
      <c r="O3065" s="1"/>
      <c r="P3065" s="1"/>
      <c r="Q3065" s="1"/>
      <c r="R3065" s="1"/>
      <c r="S3065" s="1"/>
    </row>
    <row r="3066" spans="1:19" x14ac:dyDescent="0.2">
      <c r="A3066" s="1"/>
      <c r="B3066" s="115">
        <v>1</v>
      </c>
      <c r="C3066" s="33" t="s">
        <v>449</v>
      </c>
      <c r="D3066" s="115">
        <v>4</v>
      </c>
      <c r="E3066" s="115">
        <v>2002</v>
      </c>
      <c r="F3066" s="115">
        <v>1</v>
      </c>
      <c r="G3066" s="115">
        <v>0</v>
      </c>
      <c r="H3066" s="115">
        <v>0</v>
      </c>
      <c r="I3066" s="116">
        <v>170615</v>
      </c>
      <c r="J3066" s="117"/>
      <c r="K3066" s="1"/>
      <c r="L3066" s="1"/>
      <c r="M3066" s="1"/>
      <c r="N3066" s="1"/>
      <c r="O3066" s="1"/>
      <c r="P3066" s="1"/>
      <c r="Q3066" s="1"/>
      <c r="R3066" s="1"/>
      <c r="S3066" s="1"/>
    </row>
    <row r="3067" spans="1:19" x14ac:dyDescent="0.2">
      <c r="A3067" s="1"/>
      <c r="B3067" s="115">
        <v>1</v>
      </c>
      <c r="C3067" s="33" t="s">
        <v>471</v>
      </c>
      <c r="D3067" s="115">
        <v>4</v>
      </c>
      <c r="E3067" s="115">
        <v>2002</v>
      </c>
      <c r="F3067" s="115">
        <v>1</v>
      </c>
      <c r="G3067" s="115">
        <v>0</v>
      </c>
      <c r="H3067" s="115">
        <v>0</v>
      </c>
      <c r="I3067" s="116">
        <v>30930</v>
      </c>
      <c r="J3067" s="117"/>
      <c r="K3067" s="1"/>
      <c r="L3067" s="1"/>
      <c r="M3067" s="1"/>
      <c r="N3067" s="1"/>
      <c r="O3067" s="1"/>
      <c r="P3067" s="1"/>
      <c r="Q3067" s="1"/>
      <c r="R3067" s="1"/>
      <c r="S3067" s="1"/>
    </row>
    <row r="3068" spans="1:19" x14ac:dyDescent="0.2">
      <c r="A3068" s="1"/>
      <c r="B3068" s="115">
        <v>1</v>
      </c>
      <c r="C3068" s="33" t="s">
        <v>449</v>
      </c>
      <c r="D3068" s="115">
        <v>3</v>
      </c>
      <c r="E3068" s="115">
        <v>2003</v>
      </c>
      <c r="F3068" s="115">
        <v>1</v>
      </c>
      <c r="G3068" s="115">
        <v>0</v>
      </c>
      <c r="H3068" s="115">
        <v>0</v>
      </c>
      <c r="I3068" s="116">
        <v>14336</v>
      </c>
      <c r="J3068" s="117"/>
      <c r="K3068" s="1"/>
      <c r="L3068" s="1"/>
      <c r="M3068" s="1"/>
      <c r="N3068" s="1"/>
      <c r="O3068" s="1"/>
      <c r="P3068" s="1"/>
      <c r="Q3068" s="1"/>
      <c r="R3068" s="1"/>
      <c r="S3068" s="1"/>
    </row>
    <row r="3069" spans="1:19" x14ac:dyDescent="0.2">
      <c r="A3069" s="1"/>
      <c r="B3069" s="115">
        <v>1</v>
      </c>
      <c r="C3069" s="33" t="s">
        <v>449</v>
      </c>
      <c r="D3069" s="115">
        <v>3</v>
      </c>
      <c r="E3069" s="115">
        <v>2003</v>
      </c>
      <c r="F3069" s="115">
        <v>1</v>
      </c>
      <c r="G3069" s="115">
        <v>0</v>
      </c>
      <c r="H3069" s="115">
        <v>0</v>
      </c>
      <c r="I3069" s="116">
        <v>16032</v>
      </c>
      <c r="J3069" s="117"/>
      <c r="K3069" s="1"/>
      <c r="L3069" s="1"/>
      <c r="M3069" s="1"/>
      <c r="N3069" s="1"/>
      <c r="O3069" s="1"/>
      <c r="P3069" s="1"/>
      <c r="Q3069" s="1"/>
      <c r="R3069" s="1"/>
      <c r="S3069" s="1"/>
    </row>
    <row r="3070" spans="1:19" x14ac:dyDescent="0.2">
      <c r="A3070" s="1"/>
      <c r="B3070" s="115">
        <v>1</v>
      </c>
      <c r="C3070" s="33" t="s">
        <v>451</v>
      </c>
      <c r="D3070" s="115">
        <v>3</v>
      </c>
      <c r="E3070" s="115">
        <v>2003</v>
      </c>
      <c r="F3070" s="115">
        <v>1</v>
      </c>
      <c r="G3070" s="115">
        <v>0</v>
      </c>
      <c r="H3070" s="115">
        <v>0</v>
      </c>
      <c r="I3070" s="116">
        <v>1627366</v>
      </c>
      <c r="J3070" s="117"/>
      <c r="K3070" s="1"/>
      <c r="L3070" s="1"/>
      <c r="M3070" s="1"/>
      <c r="N3070" s="1"/>
      <c r="O3070" s="1"/>
      <c r="P3070" s="1"/>
      <c r="Q3070" s="1"/>
      <c r="R3070" s="1"/>
      <c r="S3070" s="1"/>
    </row>
    <row r="3071" spans="1:19" x14ac:dyDescent="0.2">
      <c r="A3071" s="1"/>
      <c r="B3071" s="115">
        <v>1</v>
      </c>
      <c r="C3071" s="33" t="s">
        <v>449</v>
      </c>
      <c r="D3071" s="115">
        <v>1</v>
      </c>
      <c r="E3071" s="115">
        <v>2003</v>
      </c>
      <c r="F3071" s="115">
        <v>1</v>
      </c>
      <c r="G3071" s="115">
        <v>0</v>
      </c>
      <c r="H3071" s="115">
        <v>0</v>
      </c>
      <c r="I3071" s="116">
        <v>15720</v>
      </c>
      <c r="J3071" s="117"/>
      <c r="K3071" s="1"/>
      <c r="L3071" s="1"/>
      <c r="M3071" s="1"/>
      <c r="N3071" s="1"/>
      <c r="O3071" s="1"/>
      <c r="P3071" s="1"/>
      <c r="Q3071" s="1"/>
      <c r="R3071" s="1"/>
      <c r="S3071" s="1"/>
    </row>
    <row r="3072" spans="1:19" x14ac:dyDescent="0.2">
      <c r="A3072" s="1"/>
      <c r="B3072" s="115">
        <v>3</v>
      </c>
      <c r="C3072" s="33" t="s">
        <v>451</v>
      </c>
      <c r="D3072" s="115">
        <v>1</v>
      </c>
      <c r="E3072" s="115">
        <v>2003</v>
      </c>
      <c r="F3072" s="115">
        <v>1</v>
      </c>
      <c r="G3072" s="115">
        <v>0</v>
      </c>
      <c r="H3072" s="115">
        <v>0</v>
      </c>
      <c r="I3072" s="116">
        <v>1084007</v>
      </c>
      <c r="J3072" s="117"/>
      <c r="K3072" s="1"/>
      <c r="L3072" s="1"/>
      <c r="M3072" s="1"/>
      <c r="N3072" s="1"/>
      <c r="O3072" s="1"/>
      <c r="P3072" s="1"/>
      <c r="Q3072" s="1"/>
      <c r="R3072" s="1"/>
      <c r="S3072" s="1"/>
    </row>
    <row r="3073" spans="1:19" x14ac:dyDescent="0.2">
      <c r="A3073" s="1"/>
      <c r="B3073" s="115">
        <v>1</v>
      </c>
      <c r="C3073" s="33" t="s">
        <v>449</v>
      </c>
      <c r="D3073" s="115">
        <v>2</v>
      </c>
      <c r="E3073" s="115">
        <v>2003</v>
      </c>
      <c r="F3073" s="115">
        <v>1</v>
      </c>
      <c r="G3073" s="115">
        <v>0</v>
      </c>
      <c r="H3073" s="115">
        <v>0</v>
      </c>
      <c r="I3073" s="116">
        <v>34826</v>
      </c>
      <c r="J3073" s="117"/>
      <c r="K3073" s="1"/>
      <c r="L3073" s="1"/>
      <c r="M3073" s="1"/>
      <c r="N3073" s="1"/>
      <c r="O3073" s="1"/>
      <c r="P3073" s="1"/>
      <c r="Q3073" s="1"/>
      <c r="R3073" s="1"/>
      <c r="S3073" s="1"/>
    </row>
    <row r="3074" spans="1:19" x14ac:dyDescent="0.2">
      <c r="A3074" s="1"/>
      <c r="B3074" s="115">
        <v>1</v>
      </c>
      <c r="C3074" s="33" t="s">
        <v>455</v>
      </c>
      <c r="D3074" s="115">
        <v>2</v>
      </c>
      <c r="E3074" s="115">
        <v>2003</v>
      </c>
      <c r="F3074" s="115">
        <v>1</v>
      </c>
      <c r="G3074" s="115">
        <v>0</v>
      </c>
      <c r="H3074" s="115">
        <v>11</v>
      </c>
      <c r="I3074" s="116">
        <v>0</v>
      </c>
      <c r="J3074" s="117"/>
      <c r="K3074" s="1"/>
      <c r="L3074" s="1"/>
      <c r="M3074" s="1"/>
      <c r="N3074" s="1"/>
      <c r="O3074" s="1"/>
      <c r="P3074" s="1"/>
      <c r="Q3074" s="1"/>
      <c r="R3074" s="1"/>
      <c r="S3074" s="1"/>
    </row>
    <row r="3075" spans="1:19" x14ac:dyDescent="0.2">
      <c r="A3075" s="1"/>
      <c r="B3075" s="115">
        <v>1</v>
      </c>
      <c r="C3075" s="33" t="s">
        <v>457</v>
      </c>
      <c r="D3075" s="115">
        <v>1</v>
      </c>
      <c r="E3075" s="115">
        <v>2003</v>
      </c>
      <c r="F3075" s="115">
        <v>1</v>
      </c>
      <c r="G3075" s="115">
        <v>0</v>
      </c>
      <c r="H3075" s="115">
        <v>0</v>
      </c>
      <c r="I3075" s="116">
        <v>16417916</v>
      </c>
      <c r="J3075" s="117"/>
      <c r="K3075" s="1"/>
      <c r="L3075" s="1"/>
      <c r="M3075" s="1"/>
      <c r="N3075" s="1"/>
      <c r="O3075" s="1"/>
      <c r="P3075" s="1"/>
      <c r="Q3075" s="1"/>
      <c r="R3075" s="1"/>
      <c r="S3075" s="1"/>
    </row>
    <row r="3076" spans="1:19" x14ac:dyDescent="0.2">
      <c r="A3076" s="1"/>
      <c r="B3076" s="115">
        <v>1</v>
      </c>
      <c r="C3076" s="33" t="s">
        <v>455</v>
      </c>
      <c r="D3076" s="115">
        <v>2</v>
      </c>
      <c r="E3076" s="115">
        <v>2003</v>
      </c>
      <c r="F3076" s="115">
        <v>1</v>
      </c>
      <c r="G3076" s="115">
        <v>0</v>
      </c>
      <c r="H3076" s="115">
        <v>0</v>
      </c>
      <c r="I3076" s="116">
        <v>16799</v>
      </c>
      <c r="J3076" s="117"/>
      <c r="K3076" s="1"/>
      <c r="L3076" s="1"/>
      <c r="M3076" s="1"/>
      <c r="N3076" s="1"/>
      <c r="O3076" s="1"/>
      <c r="P3076" s="1"/>
      <c r="Q3076" s="1"/>
      <c r="R3076" s="1"/>
      <c r="S3076" s="1"/>
    </row>
    <row r="3077" spans="1:19" x14ac:dyDescent="0.2">
      <c r="A3077" s="1"/>
      <c r="B3077" s="115">
        <v>4</v>
      </c>
      <c r="C3077" s="33" t="s">
        <v>451</v>
      </c>
      <c r="D3077" s="115">
        <v>3</v>
      </c>
      <c r="E3077" s="115">
        <v>2003</v>
      </c>
      <c r="F3077" s="115">
        <v>1</v>
      </c>
      <c r="G3077" s="115">
        <v>0</v>
      </c>
      <c r="H3077" s="115">
        <v>11</v>
      </c>
      <c r="I3077" s="116">
        <v>0</v>
      </c>
      <c r="J3077" s="117"/>
      <c r="K3077" s="1"/>
      <c r="L3077" s="1"/>
      <c r="M3077" s="1"/>
      <c r="N3077" s="1"/>
      <c r="O3077" s="1"/>
      <c r="P3077" s="1"/>
      <c r="Q3077" s="1"/>
      <c r="R3077" s="1"/>
      <c r="S3077" s="1"/>
    </row>
    <row r="3078" spans="1:19" x14ac:dyDescent="0.2">
      <c r="A3078" s="1"/>
      <c r="B3078" s="115">
        <v>1</v>
      </c>
      <c r="C3078" s="33" t="s">
        <v>449</v>
      </c>
      <c r="D3078" s="115">
        <v>2</v>
      </c>
      <c r="E3078" s="115">
        <v>2003</v>
      </c>
      <c r="F3078" s="115">
        <v>1</v>
      </c>
      <c r="G3078" s="115">
        <v>0</v>
      </c>
      <c r="H3078" s="115">
        <v>0</v>
      </c>
      <c r="I3078" s="116">
        <v>16944</v>
      </c>
      <c r="J3078" s="117"/>
      <c r="K3078" s="1"/>
      <c r="L3078" s="1"/>
      <c r="M3078" s="1"/>
      <c r="N3078" s="1"/>
      <c r="O3078" s="1"/>
      <c r="P3078" s="1"/>
      <c r="Q3078" s="1"/>
      <c r="R3078" s="1"/>
      <c r="S3078" s="1"/>
    </row>
    <row r="3079" spans="1:19" x14ac:dyDescent="0.2">
      <c r="A3079" s="1"/>
      <c r="B3079" s="115">
        <v>1</v>
      </c>
      <c r="C3079" s="33" t="s">
        <v>449</v>
      </c>
      <c r="D3079" s="115">
        <v>2</v>
      </c>
      <c r="E3079" s="115">
        <v>2003</v>
      </c>
      <c r="F3079" s="115">
        <v>1</v>
      </c>
      <c r="G3079" s="115">
        <v>0</v>
      </c>
      <c r="H3079" s="115">
        <v>0</v>
      </c>
      <c r="I3079" s="116">
        <v>50228</v>
      </c>
      <c r="J3079" s="117"/>
      <c r="K3079" s="1"/>
      <c r="L3079" s="1"/>
      <c r="M3079" s="1"/>
      <c r="N3079" s="1"/>
      <c r="O3079" s="1"/>
      <c r="P3079" s="1"/>
      <c r="Q3079" s="1"/>
      <c r="R3079" s="1"/>
      <c r="S3079" s="1"/>
    </row>
    <row r="3080" spans="1:19" x14ac:dyDescent="0.2">
      <c r="A3080" s="1"/>
      <c r="B3080" s="115">
        <v>3</v>
      </c>
      <c r="C3080" s="33" t="s">
        <v>451</v>
      </c>
      <c r="D3080" s="115">
        <v>2</v>
      </c>
      <c r="E3080" s="115">
        <v>2003</v>
      </c>
      <c r="F3080" s="115">
        <v>1</v>
      </c>
      <c r="G3080" s="115">
        <v>0</v>
      </c>
      <c r="H3080" s="115">
        <v>0</v>
      </c>
      <c r="I3080" s="116">
        <v>786330</v>
      </c>
      <c r="J3080" s="117"/>
      <c r="K3080" s="1"/>
      <c r="L3080" s="1"/>
      <c r="M3080" s="1"/>
      <c r="N3080" s="1"/>
      <c r="O3080" s="1"/>
      <c r="P3080" s="1"/>
      <c r="Q3080" s="1"/>
      <c r="R3080" s="1"/>
      <c r="S3080" s="1"/>
    </row>
    <row r="3081" spans="1:19" x14ac:dyDescent="0.2">
      <c r="A3081" s="1"/>
      <c r="B3081" s="115">
        <v>3</v>
      </c>
      <c r="C3081" s="33" t="s">
        <v>449</v>
      </c>
      <c r="D3081" s="115">
        <v>2</v>
      </c>
      <c r="E3081" s="115">
        <v>2003</v>
      </c>
      <c r="F3081" s="115">
        <v>1</v>
      </c>
      <c r="G3081" s="115">
        <v>0</v>
      </c>
      <c r="H3081" s="115">
        <v>0</v>
      </c>
      <c r="I3081" s="116">
        <v>474989</v>
      </c>
      <c r="J3081" s="117"/>
      <c r="K3081" s="1"/>
      <c r="L3081" s="1"/>
      <c r="M3081" s="1"/>
      <c r="N3081" s="1"/>
      <c r="O3081" s="1"/>
      <c r="P3081" s="1"/>
      <c r="Q3081" s="1"/>
      <c r="R3081" s="1"/>
      <c r="S3081" s="1"/>
    </row>
    <row r="3082" spans="1:19" x14ac:dyDescent="0.2">
      <c r="A3082" s="1"/>
      <c r="B3082" s="115">
        <v>3</v>
      </c>
      <c r="C3082" s="33" t="s">
        <v>451</v>
      </c>
      <c r="D3082" s="115">
        <v>3</v>
      </c>
      <c r="E3082" s="115">
        <v>2003</v>
      </c>
      <c r="F3082" s="115">
        <v>1</v>
      </c>
      <c r="G3082" s="115">
        <v>0</v>
      </c>
      <c r="H3082" s="115">
        <v>0</v>
      </c>
      <c r="I3082" s="116">
        <v>2551339</v>
      </c>
      <c r="J3082" s="117"/>
      <c r="K3082" s="1"/>
      <c r="L3082" s="1"/>
      <c r="M3082" s="1"/>
      <c r="N3082" s="1"/>
      <c r="O3082" s="1"/>
      <c r="P3082" s="1"/>
      <c r="Q3082" s="1"/>
      <c r="R3082" s="1"/>
      <c r="S3082" s="1"/>
    </row>
    <row r="3083" spans="1:19" x14ac:dyDescent="0.2">
      <c r="A3083" s="1"/>
      <c r="B3083" s="115">
        <v>2</v>
      </c>
      <c r="C3083" s="33" t="s">
        <v>449</v>
      </c>
      <c r="D3083" s="115">
        <v>3</v>
      </c>
      <c r="E3083" s="115">
        <v>2003</v>
      </c>
      <c r="F3083" s="115">
        <v>1</v>
      </c>
      <c r="G3083" s="115">
        <v>0</v>
      </c>
      <c r="H3083" s="115">
        <v>0</v>
      </c>
      <c r="I3083" s="116">
        <v>1713125</v>
      </c>
      <c r="J3083" s="117"/>
      <c r="K3083" s="1"/>
      <c r="L3083" s="1"/>
      <c r="M3083" s="1"/>
      <c r="N3083" s="1"/>
      <c r="O3083" s="1"/>
      <c r="P3083" s="1"/>
      <c r="Q3083" s="1"/>
      <c r="R3083" s="1"/>
      <c r="S3083" s="1"/>
    </row>
    <row r="3084" spans="1:19" x14ac:dyDescent="0.2">
      <c r="A3084" s="1"/>
      <c r="B3084" s="115">
        <v>2</v>
      </c>
      <c r="C3084" s="33" t="s">
        <v>449</v>
      </c>
      <c r="D3084" s="115">
        <v>3</v>
      </c>
      <c r="E3084" s="115">
        <v>2003</v>
      </c>
      <c r="F3084" s="115">
        <v>1</v>
      </c>
      <c r="G3084" s="115">
        <v>0</v>
      </c>
      <c r="H3084" s="115">
        <v>0</v>
      </c>
      <c r="I3084" s="116">
        <v>72958</v>
      </c>
      <c r="J3084" s="117"/>
      <c r="K3084" s="1"/>
      <c r="L3084" s="1"/>
      <c r="M3084" s="1"/>
      <c r="N3084" s="1"/>
      <c r="O3084" s="1"/>
      <c r="P3084" s="1"/>
      <c r="Q3084" s="1"/>
      <c r="R3084" s="1"/>
      <c r="S3084" s="1"/>
    </row>
    <row r="3085" spans="1:19" x14ac:dyDescent="0.2">
      <c r="A3085" s="1"/>
      <c r="B3085" s="115">
        <v>1</v>
      </c>
      <c r="C3085" s="33" t="s">
        <v>449</v>
      </c>
      <c r="D3085" s="115">
        <v>3</v>
      </c>
      <c r="E3085" s="115">
        <v>2003</v>
      </c>
      <c r="F3085" s="115">
        <v>1</v>
      </c>
      <c r="G3085" s="115">
        <v>0</v>
      </c>
      <c r="H3085" s="115">
        <v>0</v>
      </c>
      <c r="I3085" s="116">
        <v>4704239</v>
      </c>
      <c r="J3085" s="117"/>
      <c r="K3085" s="1"/>
      <c r="L3085" s="1"/>
      <c r="M3085" s="1"/>
      <c r="N3085" s="1"/>
      <c r="O3085" s="1"/>
      <c r="P3085" s="1"/>
      <c r="Q3085" s="1"/>
      <c r="R3085" s="1"/>
      <c r="S3085" s="1"/>
    </row>
    <row r="3086" spans="1:19" x14ac:dyDescent="0.2">
      <c r="A3086" s="1"/>
      <c r="B3086" s="115">
        <v>1</v>
      </c>
      <c r="C3086" s="33" t="s">
        <v>457</v>
      </c>
      <c r="D3086" s="115">
        <v>3</v>
      </c>
      <c r="E3086" s="115">
        <v>2003</v>
      </c>
      <c r="F3086" s="115">
        <v>1</v>
      </c>
      <c r="G3086" s="115">
        <v>0</v>
      </c>
      <c r="H3086" s="115">
        <v>0</v>
      </c>
      <c r="I3086" s="116">
        <v>171835</v>
      </c>
      <c r="J3086" s="117"/>
      <c r="K3086" s="1"/>
      <c r="L3086" s="1"/>
      <c r="M3086" s="1"/>
      <c r="N3086" s="1"/>
      <c r="O3086" s="1"/>
      <c r="P3086" s="1"/>
      <c r="Q3086" s="1"/>
      <c r="R3086" s="1"/>
      <c r="S3086" s="1"/>
    </row>
    <row r="3087" spans="1:19" x14ac:dyDescent="0.2">
      <c r="A3087" s="1"/>
      <c r="B3087" s="115">
        <v>2</v>
      </c>
      <c r="C3087" s="33" t="s">
        <v>449</v>
      </c>
      <c r="D3087" s="115">
        <v>3</v>
      </c>
      <c r="E3087" s="115">
        <v>2003</v>
      </c>
      <c r="F3087" s="115">
        <v>1</v>
      </c>
      <c r="G3087" s="115">
        <v>0</v>
      </c>
      <c r="H3087" s="115">
        <v>0</v>
      </c>
      <c r="I3087" s="116">
        <v>147534</v>
      </c>
      <c r="J3087" s="117"/>
      <c r="K3087" s="1"/>
      <c r="L3087" s="1"/>
      <c r="M3087" s="1"/>
      <c r="N3087" s="1"/>
      <c r="O3087" s="1"/>
      <c r="P3087" s="1"/>
      <c r="Q3087" s="1"/>
      <c r="R3087" s="1"/>
      <c r="S3087" s="1"/>
    </row>
    <row r="3088" spans="1:19" x14ac:dyDescent="0.2">
      <c r="A3088" s="1"/>
      <c r="B3088" s="115">
        <v>2</v>
      </c>
      <c r="C3088" s="33" t="s">
        <v>447</v>
      </c>
      <c r="D3088" s="115">
        <v>1</v>
      </c>
      <c r="E3088" s="115">
        <v>2004</v>
      </c>
      <c r="F3088" s="115">
        <v>2</v>
      </c>
      <c r="G3088" s="115">
        <v>0</v>
      </c>
      <c r="H3088" s="115">
        <v>0</v>
      </c>
      <c r="I3088" s="116">
        <v>52567926</v>
      </c>
      <c r="J3088" s="117"/>
      <c r="K3088" s="1"/>
      <c r="L3088" s="1"/>
      <c r="M3088" s="1"/>
      <c r="N3088" s="1"/>
      <c r="O3088" s="1"/>
      <c r="P3088" s="1"/>
      <c r="Q3088" s="1"/>
      <c r="R3088" s="1"/>
      <c r="S3088" s="1"/>
    </row>
    <row r="3089" spans="1:19" x14ac:dyDescent="0.2">
      <c r="A3089" s="1"/>
      <c r="B3089" s="115">
        <v>1</v>
      </c>
      <c r="C3089" s="33" t="s">
        <v>447</v>
      </c>
      <c r="D3089" s="115">
        <v>1</v>
      </c>
      <c r="E3089" s="115">
        <v>2004</v>
      </c>
      <c r="F3089" s="115">
        <v>2</v>
      </c>
      <c r="G3089" s="115">
        <v>0</v>
      </c>
      <c r="H3089" s="115">
        <v>0</v>
      </c>
      <c r="I3089" s="116">
        <v>30854</v>
      </c>
      <c r="J3089" s="117"/>
      <c r="K3089" s="1"/>
      <c r="L3089" s="1"/>
      <c r="M3089" s="1"/>
      <c r="N3089" s="1"/>
      <c r="O3089" s="1"/>
      <c r="P3089" s="1"/>
      <c r="Q3089" s="1"/>
      <c r="R3089" s="1"/>
      <c r="S3089" s="1"/>
    </row>
    <row r="3090" spans="1:19" x14ac:dyDescent="0.2">
      <c r="A3090" s="1"/>
      <c r="B3090" s="115">
        <v>1</v>
      </c>
      <c r="C3090" s="33" t="s">
        <v>461</v>
      </c>
      <c r="D3090" s="115">
        <v>1</v>
      </c>
      <c r="E3090" s="115">
        <v>2004</v>
      </c>
      <c r="F3090" s="115">
        <v>1</v>
      </c>
      <c r="G3090" s="115">
        <v>0</v>
      </c>
      <c r="H3090" s="115">
        <v>0</v>
      </c>
      <c r="I3090" s="116">
        <v>32287</v>
      </c>
      <c r="J3090" s="117"/>
      <c r="K3090" s="1"/>
      <c r="L3090" s="1"/>
      <c r="M3090" s="1"/>
      <c r="N3090" s="1"/>
      <c r="O3090" s="1"/>
      <c r="P3090" s="1"/>
      <c r="Q3090" s="1"/>
      <c r="R3090" s="1"/>
      <c r="S3090" s="1"/>
    </row>
    <row r="3091" spans="1:19" x14ac:dyDescent="0.2">
      <c r="A3091" s="1"/>
      <c r="B3091" s="115">
        <v>1</v>
      </c>
      <c r="C3091" s="33" t="s">
        <v>461</v>
      </c>
      <c r="D3091" s="115">
        <v>1</v>
      </c>
      <c r="E3091" s="115">
        <v>2004</v>
      </c>
      <c r="F3091" s="115">
        <v>1</v>
      </c>
      <c r="G3091" s="115">
        <v>0</v>
      </c>
      <c r="H3091" s="115">
        <v>0</v>
      </c>
      <c r="I3091" s="116">
        <v>147233</v>
      </c>
      <c r="J3091" s="117"/>
      <c r="K3091" s="1"/>
      <c r="L3091" s="1"/>
      <c r="M3091" s="1"/>
      <c r="N3091" s="1"/>
      <c r="O3091" s="1"/>
      <c r="P3091" s="1"/>
      <c r="Q3091" s="1"/>
      <c r="R3091" s="1"/>
      <c r="S3091" s="1"/>
    </row>
    <row r="3092" spans="1:19" x14ac:dyDescent="0.2">
      <c r="A3092" s="1"/>
      <c r="B3092" s="115">
        <v>2</v>
      </c>
      <c r="C3092" s="33" t="s">
        <v>461</v>
      </c>
      <c r="D3092" s="115">
        <v>1</v>
      </c>
      <c r="E3092" s="115">
        <v>2004</v>
      </c>
      <c r="F3092" s="115">
        <v>1</v>
      </c>
      <c r="G3092" s="115">
        <v>0</v>
      </c>
      <c r="H3092" s="115">
        <v>0</v>
      </c>
      <c r="I3092" s="116">
        <v>248099</v>
      </c>
      <c r="J3092" s="117"/>
      <c r="K3092" s="1"/>
      <c r="L3092" s="1"/>
      <c r="M3092" s="1"/>
      <c r="N3092" s="1"/>
      <c r="O3092" s="1"/>
      <c r="P3092" s="1"/>
      <c r="Q3092" s="1"/>
      <c r="R3092" s="1"/>
      <c r="S3092" s="1"/>
    </row>
    <row r="3093" spans="1:19" x14ac:dyDescent="0.2">
      <c r="A3093" s="1"/>
      <c r="B3093" s="115">
        <v>4</v>
      </c>
      <c r="C3093" s="33" t="s">
        <v>451</v>
      </c>
      <c r="D3093" s="115">
        <v>3</v>
      </c>
      <c r="E3093" s="115">
        <v>2004</v>
      </c>
      <c r="F3093" s="115">
        <v>1</v>
      </c>
      <c r="G3093" s="115">
        <v>0</v>
      </c>
      <c r="H3093" s="115">
        <v>0</v>
      </c>
      <c r="I3093" s="116">
        <v>2407522</v>
      </c>
      <c r="J3093" s="117"/>
      <c r="K3093" s="1"/>
      <c r="L3093" s="1"/>
      <c r="M3093" s="1"/>
      <c r="N3093" s="1"/>
      <c r="O3093" s="1"/>
      <c r="P3093" s="1"/>
      <c r="Q3093" s="1"/>
      <c r="R3093" s="1"/>
      <c r="S3093" s="1"/>
    </row>
    <row r="3094" spans="1:19" x14ac:dyDescent="0.2">
      <c r="A3094" s="1"/>
      <c r="B3094" s="115">
        <v>2</v>
      </c>
      <c r="C3094" s="33" t="s">
        <v>449</v>
      </c>
      <c r="D3094" s="115">
        <v>2</v>
      </c>
      <c r="E3094" s="115">
        <v>2004</v>
      </c>
      <c r="F3094" s="115">
        <v>1</v>
      </c>
      <c r="G3094" s="115">
        <v>0</v>
      </c>
      <c r="H3094" s="115">
        <v>0</v>
      </c>
      <c r="I3094" s="116">
        <v>576315</v>
      </c>
      <c r="J3094" s="117"/>
      <c r="K3094" s="1"/>
      <c r="L3094" s="1"/>
      <c r="M3094" s="1"/>
      <c r="N3094" s="1"/>
      <c r="O3094" s="1"/>
      <c r="P3094" s="1"/>
      <c r="Q3094" s="1"/>
      <c r="R3094" s="1"/>
      <c r="S3094" s="1"/>
    </row>
    <row r="3095" spans="1:19" x14ac:dyDescent="0.2">
      <c r="A3095" s="1"/>
      <c r="B3095" s="115">
        <v>2</v>
      </c>
      <c r="C3095" s="33" t="s">
        <v>490</v>
      </c>
      <c r="D3095" s="115">
        <v>2</v>
      </c>
      <c r="E3095" s="115">
        <v>2004</v>
      </c>
      <c r="F3095" s="115">
        <v>1</v>
      </c>
      <c r="G3095" s="115">
        <v>23</v>
      </c>
      <c r="H3095" s="115">
        <v>0</v>
      </c>
      <c r="I3095" s="116">
        <v>0</v>
      </c>
      <c r="J3095" s="117"/>
      <c r="K3095" s="1"/>
      <c r="L3095" s="1"/>
      <c r="M3095" s="1"/>
      <c r="N3095" s="1"/>
      <c r="O3095" s="1"/>
      <c r="P3095" s="1"/>
      <c r="Q3095" s="1"/>
      <c r="R3095" s="1"/>
      <c r="S3095" s="1"/>
    </row>
    <row r="3096" spans="1:19" x14ac:dyDescent="0.2">
      <c r="A3096" s="1"/>
      <c r="B3096" s="115">
        <v>5</v>
      </c>
      <c r="C3096" s="33" t="s">
        <v>471</v>
      </c>
      <c r="D3096" s="115">
        <v>3</v>
      </c>
      <c r="E3096" s="115">
        <v>2004</v>
      </c>
      <c r="F3096" s="115">
        <v>1</v>
      </c>
      <c r="G3096" s="115">
        <v>0</v>
      </c>
      <c r="H3096" s="115">
        <v>37</v>
      </c>
      <c r="I3096" s="116">
        <v>28198805</v>
      </c>
      <c r="J3096" s="117"/>
      <c r="K3096" s="1"/>
      <c r="L3096" s="1"/>
      <c r="M3096" s="1"/>
      <c r="N3096" s="1"/>
      <c r="O3096" s="1"/>
      <c r="P3096" s="1"/>
      <c r="Q3096" s="1"/>
      <c r="R3096" s="1"/>
      <c r="S3096" s="1"/>
    </row>
    <row r="3097" spans="1:19" x14ac:dyDescent="0.2">
      <c r="A3097" s="1"/>
      <c r="B3097" s="115">
        <v>3</v>
      </c>
      <c r="C3097" s="33" t="s">
        <v>471</v>
      </c>
      <c r="D3097" s="115">
        <v>3</v>
      </c>
      <c r="E3097" s="115">
        <v>2004</v>
      </c>
      <c r="F3097" s="115">
        <v>1</v>
      </c>
      <c r="G3097" s="115">
        <v>0</v>
      </c>
      <c r="H3097" s="115">
        <v>36</v>
      </c>
      <c r="I3097" s="116">
        <v>1622927</v>
      </c>
      <c r="J3097" s="117"/>
      <c r="K3097" s="1"/>
      <c r="L3097" s="1"/>
      <c r="M3097" s="1"/>
      <c r="N3097" s="1"/>
      <c r="O3097" s="1"/>
      <c r="P3097" s="1"/>
      <c r="Q3097" s="1"/>
      <c r="R3097" s="1"/>
      <c r="S3097" s="1"/>
    </row>
    <row r="3098" spans="1:19" x14ac:dyDescent="0.2">
      <c r="A3098" s="1"/>
      <c r="B3098" s="115">
        <v>3</v>
      </c>
      <c r="C3098" s="33" t="s">
        <v>471</v>
      </c>
      <c r="D3098" s="115">
        <v>3</v>
      </c>
      <c r="E3098" s="115">
        <v>2004</v>
      </c>
      <c r="F3098" s="115">
        <v>1</v>
      </c>
      <c r="G3098" s="115">
        <v>0</v>
      </c>
      <c r="H3098" s="115">
        <v>0</v>
      </c>
      <c r="I3098" s="116">
        <v>5049020</v>
      </c>
      <c r="J3098" s="117"/>
      <c r="K3098" s="1"/>
      <c r="L3098" s="1"/>
      <c r="M3098" s="1"/>
      <c r="N3098" s="1"/>
      <c r="O3098" s="1"/>
      <c r="P3098" s="1"/>
      <c r="Q3098" s="1"/>
      <c r="R3098" s="1"/>
      <c r="S3098" s="1"/>
    </row>
    <row r="3099" spans="1:19" x14ac:dyDescent="0.2">
      <c r="A3099" s="1"/>
      <c r="B3099" s="115">
        <v>2</v>
      </c>
      <c r="C3099" s="33" t="s">
        <v>449</v>
      </c>
      <c r="D3099" s="115">
        <v>3</v>
      </c>
      <c r="E3099" s="115">
        <v>2004</v>
      </c>
      <c r="F3099" s="115">
        <v>1</v>
      </c>
      <c r="G3099" s="115">
        <v>0</v>
      </c>
      <c r="H3099" s="115">
        <v>0</v>
      </c>
      <c r="I3099" s="116">
        <v>156617</v>
      </c>
      <c r="J3099" s="117"/>
      <c r="K3099" s="1"/>
      <c r="L3099" s="1"/>
      <c r="M3099" s="1"/>
      <c r="N3099" s="1"/>
      <c r="O3099" s="1"/>
      <c r="P3099" s="1"/>
      <c r="Q3099" s="1"/>
      <c r="R3099" s="1"/>
      <c r="S3099" s="1"/>
    </row>
    <row r="3100" spans="1:19" x14ac:dyDescent="0.2">
      <c r="A3100" s="1"/>
      <c r="B3100" s="115">
        <v>2</v>
      </c>
      <c r="C3100" s="33" t="s">
        <v>462</v>
      </c>
      <c r="D3100" s="115">
        <v>3</v>
      </c>
      <c r="E3100" s="115">
        <v>2004</v>
      </c>
      <c r="F3100" s="115">
        <v>1</v>
      </c>
      <c r="G3100" s="115">
        <v>0</v>
      </c>
      <c r="H3100" s="115">
        <v>38</v>
      </c>
      <c r="I3100" s="116">
        <v>68683545</v>
      </c>
      <c r="J3100" s="117"/>
      <c r="K3100" s="1"/>
      <c r="L3100" s="1"/>
      <c r="M3100" s="1"/>
      <c r="N3100" s="1"/>
      <c r="O3100" s="1"/>
      <c r="P3100" s="1"/>
      <c r="Q3100" s="1"/>
      <c r="R3100" s="1"/>
      <c r="S3100" s="1"/>
    </row>
    <row r="3101" spans="1:19" x14ac:dyDescent="0.2">
      <c r="A3101" s="1"/>
      <c r="B3101" s="115">
        <v>3</v>
      </c>
      <c r="C3101" s="33" t="s">
        <v>449</v>
      </c>
      <c r="D3101" s="115">
        <v>3</v>
      </c>
      <c r="E3101" s="115">
        <v>2004</v>
      </c>
      <c r="F3101" s="115">
        <v>1</v>
      </c>
      <c r="G3101" s="115">
        <v>0</v>
      </c>
      <c r="H3101" s="115">
        <v>33</v>
      </c>
      <c r="I3101" s="116">
        <v>4387992</v>
      </c>
      <c r="J3101" s="117"/>
      <c r="K3101" s="1"/>
      <c r="L3101" s="1"/>
      <c r="M3101" s="1"/>
      <c r="N3101" s="1"/>
      <c r="O3101" s="1"/>
      <c r="P3101" s="1"/>
      <c r="Q3101" s="1"/>
      <c r="R3101" s="1"/>
      <c r="S3101" s="1"/>
    </row>
    <row r="3102" spans="1:19" x14ac:dyDescent="0.2">
      <c r="A3102" s="1"/>
      <c r="B3102" s="115">
        <v>3</v>
      </c>
      <c r="C3102" s="33" t="s">
        <v>449</v>
      </c>
      <c r="D3102" s="115">
        <v>3</v>
      </c>
      <c r="E3102" s="115">
        <v>2004</v>
      </c>
      <c r="F3102" s="115">
        <v>1</v>
      </c>
      <c r="G3102" s="115">
        <v>0</v>
      </c>
      <c r="H3102" s="115">
        <v>0</v>
      </c>
      <c r="I3102" s="116">
        <v>94046</v>
      </c>
      <c r="J3102" s="117"/>
      <c r="K3102" s="1"/>
      <c r="L3102" s="1"/>
      <c r="M3102" s="1"/>
      <c r="N3102" s="1"/>
      <c r="O3102" s="1"/>
      <c r="P3102" s="1"/>
      <c r="Q3102" s="1"/>
      <c r="R3102" s="1"/>
      <c r="S3102" s="1"/>
    </row>
    <row r="3103" spans="1:19" x14ac:dyDescent="0.2">
      <c r="A3103" s="1"/>
      <c r="B3103" s="115">
        <v>1</v>
      </c>
      <c r="C3103" s="33" t="s">
        <v>451</v>
      </c>
      <c r="D3103" s="115">
        <v>2</v>
      </c>
      <c r="E3103" s="115">
        <v>2004</v>
      </c>
      <c r="F3103" s="115">
        <v>1</v>
      </c>
      <c r="G3103" s="115">
        <v>0</v>
      </c>
      <c r="H3103" s="115">
        <v>0</v>
      </c>
      <c r="I3103" s="116">
        <v>153685</v>
      </c>
      <c r="J3103" s="117"/>
      <c r="K3103" s="1"/>
      <c r="L3103" s="1"/>
      <c r="M3103" s="1"/>
      <c r="N3103" s="1"/>
      <c r="O3103" s="1"/>
      <c r="P3103" s="1"/>
      <c r="Q3103" s="1"/>
      <c r="R3103" s="1"/>
      <c r="S3103" s="1"/>
    </row>
    <row r="3104" spans="1:19" x14ac:dyDescent="0.2">
      <c r="A3104" s="1"/>
      <c r="B3104" s="115">
        <v>2</v>
      </c>
      <c r="C3104" s="33" t="s">
        <v>449</v>
      </c>
      <c r="D3104" s="115">
        <v>2</v>
      </c>
      <c r="E3104" s="115">
        <v>2004</v>
      </c>
      <c r="F3104" s="115">
        <v>1</v>
      </c>
      <c r="G3104" s="115">
        <v>0</v>
      </c>
      <c r="H3104" s="115">
        <v>0</v>
      </c>
      <c r="I3104" s="116">
        <v>1934538</v>
      </c>
      <c r="J3104" s="117"/>
      <c r="K3104" s="1"/>
      <c r="L3104" s="1"/>
      <c r="M3104" s="1"/>
      <c r="N3104" s="1"/>
      <c r="O3104" s="1"/>
      <c r="P3104" s="1"/>
      <c r="Q3104" s="1"/>
      <c r="R3104" s="1"/>
      <c r="S3104" s="1"/>
    </row>
    <row r="3105" spans="1:19" x14ac:dyDescent="0.2">
      <c r="A3105" s="1"/>
      <c r="B3105" s="115">
        <v>2</v>
      </c>
      <c r="C3105" s="33" t="s">
        <v>449</v>
      </c>
      <c r="D3105" s="115">
        <v>2</v>
      </c>
      <c r="E3105" s="115">
        <v>2004</v>
      </c>
      <c r="F3105" s="115">
        <v>1</v>
      </c>
      <c r="G3105" s="115">
        <v>0</v>
      </c>
      <c r="H3105" s="115">
        <v>0</v>
      </c>
      <c r="I3105" s="116">
        <v>322683</v>
      </c>
      <c r="J3105" s="117"/>
      <c r="K3105" s="1"/>
      <c r="L3105" s="1"/>
      <c r="M3105" s="1"/>
      <c r="N3105" s="1"/>
      <c r="O3105" s="1"/>
      <c r="P3105" s="1"/>
      <c r="Q3105" s="1"/>
      <c r="R3105" s="1"/>
      <c r="S3105" s="1"/>
    </row>
    <row r="3106" spans="1:19" x14ac:dyDescent="0.2">
      <c r="A3106" s="1"/>
      <c r="B3106" s="115">
        <v>1</v>
      </c>
      <c r="C3106" s="33" t="s">
        <v>449</v>
      </c>
      <c r="D3106" s="115">
        <v>3</v>
      </c>
      <c r="E3106" s="115">
        <v>2004</v>
      </c>
      <c r="F3106" s="115">
        <v>1</v>
      </c>
      <c r="G3106" s="115">
        <v>0</v>
      </c>
      <c r="H3106" s="115">
        <v>0</v>
      </c>
      <c r="I3106" s="116">
        <v>2158091</v>
      </c>
      <c r="J3106" s="117"/>
      <c r="K3106" s="1"/>
      <c r="L3106" s="1"/>
      <c r="M3106" s="1"/>
      <c r="N3106" s="1"/>
      <c r="O3106" s="1"/>
      <c r="P3106" s="1"/>
      <c r="Q3106" s="1"/>
      <c r="R3106" s="1"/>
      <c r="S3106" s="1"/>
    </row>
    <row r="3107" spans="1:19" x14ac:dyDescent="0.2">
      <c r="A3107" s="1"/>
      <c r="B3107" s="115">
        <v>1</v>
      </c>
      <c r="C3107" s="33" t="s">
        <v>457</v>
      </c>
      <c r="D3107" s="115">
        <v>3</v>
      </c>
      <c r="E3107" s="115">
        <v>2004</v>
      </c>
      <c r="F3107" s="115">
        <v>2</v>
      </c>
      <c r="G3107" s="115">
        <v>0</v>
      </c>
      <c r="H3107" s="115">
        <v>0</v>
      </c>
      <c r="I3107" s="116">
        <v>261343</v>
      </c>
      <c r="J3107" s="117"/>
      <c r="K3107" s="1"/>
      <c r="L3107" s="1"/>
      <c r="M3107" s="1"/>
      <c r="N3107" s="1"/>
      <c r="O3107" s="1"/>
      <c r="P3107" s="1"/>
      <c r="Q3107" s="1"/>
      <c r="R3107" s="1"/>
      <c r="S3107" s="1"/>
    </row>
    <row r="3108" spans="1:19" x14ac:dyDescent="0.2">
      <c r="A3108" s="1"/>
      <c r="B3108" s="115">
        <v>1</v>
      </c>
      <c r="C3108" s="33" t="s">
        <v>457</v>
      </c>
      <c r="D3108" s="115">
        <v>3</v>
      </c>
      <c r="E3108" s="115">
        <v>2004</v>
      </c>
      <c r="F3108" s="115">
        <v>1</v>
      </c>
      <c r="G3108" s="115">
        <v>0</v>
      </c>
      <c r="H3108" s="115">
        <v>0</v>
      </c>
      <c r="I3108" s="116">
        <v>56691507</v>
      </c>
      <c r="J3108" s="117"/>
      <c r="K3108" s="1"/>
      <c r="L3108" s="1"/>
      <c r="M3108" s="1"/>
      <c r="N3108" s="1"/>
      <c r="O3108" s="1"/>
      <c r="P3108" s="1"/>
      <c r="Q3108" s="1"/>
      <c r="R3108" s="1"/>
      <c r="S3108" s="1"/>
    </row>
    <row r="3109" spans="1:19" x14ac:dyDescent="0.2">
      <c r="A3109" s="1"/>
      <c r="B3109" s="115">
        <v>1</v>
      </c>
      <c r="C3109" s="33" t="s">
        <v>449</v>
      </c>
      <c r="D3109" s="115">
        <v>3</v>
      </c>
      <c r="E3109" s="115">
        <v>2004</v>
      </c>
      <c r="F3109" s="115">
        <v>1</v>
      </c>
      <c r="G3109" s="115">
        <v>0</v>
      </c>
      <c r="H3109" s="115">
        <v>0</v>
      </c>
      <c r="I3109" s="116">
        <v>30334</v>
      </c>
      <c r="J3109" s="117"/>
      <c r="K3109" s="1"/>
      <c r="L3109" s="1"/>
      <c r="M3109" s="1"/>
      <c r="N3109" s="1"/>
      <c r="O3109" s="1"/>
      <c r="P3109" s="1"/>
      <c r="Q3109" s="1"/>
      <c r="R3109" s="1"/>
      <c r="S3109" s="1"/>
    </row>
    <row r="3110" spans="1:19" x14ac:dyDescent="0.2">
      <c r="A3110" s="1"/>
      <c r="B3110" s="115">
        <v>4</v>
      </c>
      <c r="C3110" s="33" t="s">
        <v>471</v>
      </c>
      <c r="D3110" s="115">
        <v>4</v>
      </c>
      <c r="E3110" s="115">
        <v>2004</v>
      </c>
      <c r="F3110" s="115">
        <v>1</v>
      </c>
      <c r="G3110" s="115">
        <v>0</v>
      </c>
      <c r="H3110" s="115">
        <v>11</v>
      </c>
      <c r="I3110" s="116">
        <v>0</v>
      </c>
      <c r="J3110" s="117"/>
      <c r="K3110" s="1"/>
      <c r="L3110" s="1"/>
      <c r="M3110" s="1"/>
      <c r="N3110" s="1"/>
      <c r="O3110" s="1"/>
      <c r="P3110" s="1"/>
      <c r="Q3110" s="1"/>
      <c r="R3110" s="1"/>
      <c r="S3110" s="1"/>
    </row>
    <row r="3111" spans="1:19" x14ac:dyDescent="0.2">
      <c r="A3111" s="1"/>
      <c r="B3111" s="115">
        <v>1</v>
      </c>
      <c r="C3111" s="33" t="s">
        <v>457</v>
      </c>
      <c r="D3111" s="115">
        <v>3</v>
      </c>
      <c r="E3111" s="115">
        <v>2004</v>
      </c>
      <c r="F3111" s="115">
        <v>1</v>
      </c>
      <c r="G3111" s="115">
        <v>0</v>
      </c>
      <c r="H3111" s="115">
        <v>0</v>
      </c>
      <c r="I3111" s="116">
        <v>121857</v>
      </c>
      <c r="J3111" s="117"/>
      <c r="K3111" s="1"/>
      <c r="L3111" s="1"/>
      <c r="M3111" s="1"/>
      <c r="N3111" s="1"/>
      <c r="O3111" s="1"/>
      <c r="P3111" s="1"/>
      <c r="Q3111" s="1"/>
      <c r="R3111" s="1"/>
      <c r="S3111" s="1"/>
    </row>
    <row r="3112" spans="1:19" x14ac:dyDescent="0.2">
      <c r="A3112" s="1"/>
      <c r="B3112" s="115">
        <v>1</v>
      </c>
      <c r="C3112" s="33" t="s">
        <v>457</v>
      </c>
      <c r="D3112" s="115">
        <v>3</v>
      </c>
      <c r="E3112" s="115">
        <v>2004</v>
      </c>
      <c r="F3112" s="115">
        <v>1</v>
      </c>
      <c r="G3112" s="115">
        <v>0</v>
      </c>
      <c r="H3112" s="115">
        <v>0</v>
      </c>
      <c r="I3112" s="116">
        <v>286952</v>
      </c>
      <c r="J3112" s="117"/>
      <c r="K3112" s="1"/>
      <c r="L3112" s="1"/>
      <c r="M3112" s="1"/>
      <c r="N3112" s="1"/>
      <c r="O3112" s="1"/>
      <c r="P3112" s="1"/>
      <c r="Q3112" s="1"/>
      <c r="R3112" s="1"/>
      <c r="S3112" s="1"/>
    </row>
    <row r="3113" spans="1:19" x14ac:dyDescent="0.2">
      <c r="A3113" s="1"/>
      <c r="B3113" s="115">
        <v>1</v>
      </c>
      <c r="C3113" s="33" t="s">
        <v>461</v>
      </c>
      <c r="D3113" s="115">
        <v>3</v>
      </c>
      <c r="E3113" s="115">
        <v>2004</v>
      </c>
      <c r="F3113" s="115">
        <v>1</v>
      </c>
      <c r="G3113" s="115">
        <v>0</v>
      </c>
      <c r="H3113" s="115">
        <v>0</v>
      </c>
      <c r="I3113" s="116">
        <v>76921</v>
      </c>
      <c r="J3113" s="117"/>
      <c r="K3113" s="1"/>
      <c r="L3113" s="1"/>
      <c r="M3113" s="1"/>
      <c r="N3113" s="1"/>
      <c r="O3113" s="1"/>
      <c r="P3113" s="1"/>
      <c r="Q3113" s="1"/>
      <c r="R3113" s="1"/>
      <c r="S3113" s="1"/>
    </row>
    <row r="3114" spans="1:19" x14ac:dyDescent="0.2">
      <c r="A3114" s="1"/>
      <c r="B3114" s="115">
        <v>1</v>
      </c>
      <c r="C3114" s="33" t="s">
        <v>461</v>
      </c>
      <c r="D3114" s="115">
        <v>3</v>
      </c>
      <c r="E3114" s="115">
        <v>2004</v>
      </c>
      <c r="F3114" s="115">
        <v>2</v>
      </c>
      <c r="G3114" s="115">
        <v>0</v>
      </c>
      <c r="H3114" s="115">
        <v>0</v>
      </c>
      <c r="I3114" s="116">
        <v>77262</v>
      </c>
      <c r="J3114" s="117"/>
      <c r="K3114" s="1"/>
      <c r="L3114" s="1"/>
      <c r="M3114" s="1"/>
      <c r="N3114" s="1"/>
      <c r="O3114" s="1"/>
      <c r="P3114" s="1"/>
      <c r="Q3114" s="1"/>
      <c r="R3114" s="1"/>
      <c r="S3114" s="1"/>
    </row>
    <row r="3115" spans="1:19" x14ac:dyDescent="0.2">
      <c r="A3115" s="1"/>
      <c r="B3115" s="115">
        <v>1</v>
      </c>
      <c r="C3115" s="33" t="s">
        <v>461</v>
      </c>
      <c r="D3115" s="115">
        <v>3</v>
      </c>
      <c r="E3115" s="115">
        <v>2004</v>
      </c>
      <c r="F3115" s="115">
        <v>2</v>
      </c>
      <c r="G3115" s="115">
        <v>0</v>
      </c>
      <c r="H3115" s="115">
        <v>0</v>
      </c>
      <c r="I3115" s="116">
        <v>85172</v>
      </c>
      <c r="J3115" s="117"/>
      <c r="K3115" s="1"/>
      <c r="L3115" s="1"/>
      <c r="M3115" s="1"/>
      <c r="N3115" s="1"/>
      <c r="O3115" s="1"/>
      <c r="P3115" s="1"/>
      <c r="Q3115" s="1"/>
      <c r="R3115" s="1"/>
      <c r="S3115" s="1"/>
    </row>
    <row r="3116" spans="1:19" x14ac:dyDescent="0.2">
      <c r="A3116" s="1"/>
      <c r="B3116" s="115">
        <v>1</v>
      </c>
      <c r="C3116" s="33" t="s">
        <v>449</v>
      </c>
      <c r="D3116" s="115">
        <v>3</v>
      </c>
      <c r="E3116" s="115">
        <v>2004</v>
      </c>
      <c r="F3116" s="115">
        <v>1</v>
      </c>
      <c r="G3116" s="115">
        <v>0</v>
      </c>
      <c r="H3116" s="115">
        <v>0</v>
      </c>
      <c r="I3116" s="116">
        <v>76715</v>
      </c>
      <c r="J3116" s="117"/>
      <c r="K3116" s="1"/>
      <c r="L3116" s="1"/>
      <c r="M3116" s="1"/>
      <c r="N3116" s="1"/>
      <c r="O3116" s="1"/>
      <c r="P3116" s="1"/>
      <c r="Q3116" s="1"/>
      <c r="R3116" s="1"/>
      <c r="S3116" s="1"/>
    </row>
    <row r="3117" spans="1:19" x14ac:dyDescent="0.2">
      <c r="A3117" s="1"/>
      <c r="B3117" s="115">
        <v>1</v>
      </c>
      <c r="C3117" s="33" t="s">
        <v>461</v>
      </c>
      <c r="D3117" s="115">
        <v>2</v>
      </c>
      <c r="E3117" s="115">
        <v>2005</v>
      </c>
      <c r="F3117" s="115">
        <v>1</v>
      </c>
      <c r="G3117" s="115">
        <v>0</v>
      </c>
      <c r="H3117" s="115">
        <v>0</v>
      </c>
      <c r="I3117" s="116">
        <v>75201</v>
      </c>
      <c r="J3117" s="117"/>
      <c r="K3117" s="1"/>
      <c r="L3117" s="1"/>
      <c r="M3117" s="1"/>
      <c r="N3117" s="1"/>
      <c r="O3117" s="1"/>
      <c r="P3117" s="1"/>
      <c r="Q3117" s="1"/>
      <c r="R3117" s="1"/>
      <c r="S3117" s="1"/>
    </row>
    <row r="3118" spans="1:19" x14ac:dyDescent="0.2">
      <c r="A3118" s="1"/>
      <c r="B3118" s="115">
        <v>1</v>
      </c>
      <c r="C3118" s="33" t="s">
        <v>449</v>
      </c>
      <c r="D3118" s="115">
        <v>2</v>
      </c>
      <c r="E3118" s="115">
        <v>2005</v>
      </c>
      <c r="F3118" s="115">
        <v>1</v>
      </c>
      <c r="G3118" s="115">
        <v>0</v>
      </c>
      <c r="H3118" s="115">
        <v>0</v>
      </c>
      <c r="I3118" s="116">
        <v>87051</v>
      </c>
      <c r="J3118" s="117"/>
      <c r="K3118" s="1"/>
      <c r="L3118" s="1"/>
      <c r="M3118" s="1"/>
      <c r="N3118" s="1"/>
      <c r="O3118" s="1"/>
      <c r="P3118" s="1"/>
      <c r="Q3118" s="1"/>
      <c r="R3118" s="1"/>
      <c r="S3118" s="1"/>
    </row>
    <row r="3119" spans="1:19" x14ac:dyDescent="0.2">
      <c r="A3119" s="1"/>
      <c r="B3119" s="115">
        <v>1</v>
      </c>
      <c r="C3119" s="33" t="s">
        <v>449</v>
      </c>
      <c r="D3119" s="115">
        <v>2</v>
      </c>
      <c r="E3119" s="115">
        <v>2005</v>
      </c>
      <c r="F3119" s="115">
        <v>1</v>
      </c>
      <c r="G3119" s="115">
        <v>0</v>
      </c>
      <c r="H3119" s="115">
        <v>0</v>
      </c>
      <c r="I3119" s="116">
        <v>381716</v>
      </c>
      <c r="J3119" s="117"/>
      <c r="K3119" s="1"/>
      <c r="L3119" s="1"/>
      <c r="M3119" s="1"/>
      <c r="N3119" s="1"/>
      <c r="O3119" s="1"/>
      <c r="P3119" s="1"/>
      <c r="Q3119" s="1"/>
      <c r="R3119" s="1"/>
      <c r="S3119" s="1"/>
    </row>
    <row r="3120" spans="1:19" x14ac:dyDescent="0.2">
      <c r="A3120" s="1"/>
      <c r="B3120" s="115">
        <v>2</v>
      </c>
      <c r="C3120" s="33" t="s">
        <v>449</v>
      </c>
      <c r="D3120" s="115">
        <v>2</v>
      </c>
      <c r="E3120" s="115">
        <v>2005</v>
      </c>
      <c r="F3120" s="115">
        <v>1</v>
      </c>
      <c r="G3120" s="115">
        <v>0</v>
      </c>
      <c r="H3120" s="115">
        <v>0</v>
      </c>
      <c r="I3120" s="116">
        <v>19581658</v>
      </c>
      <c r="J3120" s="117"/>
      <c r="K3120" s="1"/>
      <c r="L3120" s="1"/>
      <c r="M3120" s="1"/>
      <c r="N3120" s="1"/>
      <c r="O3120" s="1"/>
      <c r="P3120" s="1"/>
      <c r="Q3120" s="1"/>
      <c r="R3120" s="1"/>
      <c r="S3120" s="1"/>
    </row>
    <row r="3121" spans="1:19" x14ac:dyDescent="0.2">
      <c r="A3121" s="1"/>
      <c r="B3121" s="115">
        <v>2</v>
      </c>
      <c r="C3121" s="33" t="s">
        <v>490</v>
      </c>
      <c r="D3121" s="115">
        <v>2</v>
      </c>
      <c r="E3121" s="115">
        <v>2005</v>
      </c>
      <c r="F3121" s="115">
        <v>1</v>
      </c>
      <c r="G3121" s="115">
        <v>24</v>
      </c>
      <c r="H3121" s="115">
        <v>0</v>
      </c>
      <c r="I3121" s="116">
        <v>0</v>
      </c>
      <c r="J3121" s="117"/>
      <c r="K3121" s="1"/>
      <c r="L3121" s="1"/>
      <c r="M3121" s="1"/>
      <c r="N3121" s="1"/>
      <c r="O3121" s="1"/>
      <c r="P3121" s="1"/>
      <c r="Q3121" s="1"/>
      <c r="R3121" s="1"/>
      <c r="S3121" s="1"/>
    </row>
    <row r="3122" spans="1:19" x14ac:dyDescent="0.2">
      <c r="A3122" s="1"/>
      <c r="B3122" s="115">
        <v>3</v>
      </c>
      <c r="C3122" s="33" t="s">
        <v>451</v>
      </c>
      <c r="D3122" s="115">
        <v>2</v>
      </c>
      <c r="E3122" s="115">
        <v>2005</v>
      </c>
      <c r="F3122" s="115">
        <v>1</v>
      </c>
      <c r="G3122" s="115">
        <v>0</v>
      </c>
      <c r="H3122" s="115">
        <v>0</v>
      </c>
      <c r="I3122" s="116">
        <v>11421809</v>
      </c>
      <c r="J3122" s="117"/>
      <c r="K3122" s="1"/>
      <c r="L3122" s="1"/>
      <c r="M3122" s="1"/>
      <c r="N3122" s="1"/>
      <c r="O3122" s="1"/>
      <c r="P3122" s="1"/>
      <c r="Q3122" s="1"/>
      <c r="R3122" s="1"/>
      <c r="S3122" s="1"/>
    </row>
    <row r="3123" spans="1:19" x14ac:dyDescent="0.2">
      <c r="A3123" s="1"/>
      <c r="B3123" s="115">
        <v>1</v>
      </c>
      <c r="C3123" s="33" t="s">
        <v>449</v>
      </c>
      <c r="D3123" s="115">
        <v>2</v>
      </c>
      <c r="E3123" s="115">
        <v>2005</v>
      </c>
      <c r="F3123" s="115">
        <v>1</v>
      </c>
      <c r="G3123" s="115">
        <v>0</v>
      </c>
      <c r="H3123" s="115">
        <v>0</v>
      </c>
      <c r="I3123" s="116">
        <v>14288</v>
      </c>
      <c r="J3123" s="117"/>
      <c r="K3123" s="1"/>
      <c r="L3123" s="1"/>
      <c r="M3123" s="1"/>
      <c r="N3123" s="1"/>
      <c r="O3123" s="1"/>
      <c r="P3123" s="1"/>
      <c r="Q3123" s="1"/>
      <c r="R3123" s="1"/>
      <c r="S3123" s="1"/>
    </row>
    <row r="3124" spans="1:19" x14ac:dyDescent="0.2">
      <c r="A3124" s="1"/>
      <c r="B3124" s="115">
        <v>1</v>
      </c>
      <c r="C3124" s="33" t="s">
        <v>457</v>
      </c>
      <c r="D3124" s="115">
        <v>3</v>
      </c>
      <c r="E3124" s="115">
        <v>2005</v>
      </c>
      <c r="F3124" s="115">
        <v>1</v>
      </c>
      <c r="G3124" s="115">
        <v>0</v>
      </c>
      <c r="H3124" s="115">
        <v>0</v>
      </c>
      <c r="I3124" s="116">
        <v>4574887</v>
      </c>
      <c r="J3124" s="117"/>
      <c r="K3124" s="1"/>
      <c r="L3124" s="1"/>
      <c r="M3124" s="1"/>
      <c r="N3124" s="1"/>
      <c r="O3124" s="1"/>
      <c r="P3124" s="1"/>
      <c r="Q3124" s="1"/>
      <c r="R3124" s="1"/>
      <c r="S3124" s="1"/>
    </row>
    <row r="3125" spans="1:19" x14ac:dyDescent="0.2">
      <c r="A3125" s="1"/>
      <c r="B3125" s="115">
        <v>2</v>
      </c>
      <c r="C3125" s="33" t="s">
        <v>490</v>
      </c>
      <c r="D3125" s="115">
        <v>3</v>
      </c>
      <c r="E3125" s="115">
        <v>2005</v>
      </c>
      <c r="F3125" s="115">
        <v>1</v>
      </c>
      <c r="G3125" s="115">
        <v>24</v>
      </c>
      <c r="H3125" s="115">
        <v>0</v>
      </c>
      <c r="I3125" s="116">
        <v>0</v>
      </c>
      <c r="J3125" s="117"/>
      <c r="K3125" s="1"/>
      <c r="L3125" s="1"/>
      <c r="M3125" s="1"/>
      <c r="N3125" s="1"/>
      <c r="O3125" s="1"/>
      <c r="P3125" s="1"/>
      <c r="Q3125" s="1"/>
      <c r="R3125" s="1"/>
      <c r="S3125" s="1"/>
    </row>
    <row r="3126" spans="1:19" x14ac:dyDescent="0.2">
      <c r="A3126" s="1"/>
      <c r="B3126" s="115">
        <v>2</v>
      </c>
      <c r="C3126" s="33" t="s">
        <v>463</v>
      </c>
      <c r="D3126" s="115">
        <v>4</v>
      </c>
      <c r="E3126" s="115">
        <v>2005</v>
      </c>
      <c r="F3126" s="115">
        <v>3</v>
      </c>
      <c r="G3126" s="115">
        <v>0</v>
      </c>
      <c r="H3126" s="115">
        <v>0</v>
      </c>
      <c r="I3126" s="116">
        <v>7582011</v>
      </c>
      <c r="J3126" s="117"/>
      <c r="K3126" s="1"/>
      <c r="L3126" s="1"/>
      <c r="M3126" s="1"/>
      <c r="N3126" s="1"/>
      <c r="O3126" s="1"/>
      <c r="P3126" s="1"/>
      <c r="Q3126" s="1"/>
      <c r="R3126" s="1"/>
      <c r="S3126" s="1"/>
    </row>
    <row r="3127" spans="1:19" x14ac:dyDescent="0.2">
      <c r="A3127" s="1"/>
      <c r="B3127" s="115">
        <v>3</v>
      </c>
      <c r="C3127" s="33" t="s">
        <v>451</v>
      </c>
      <c r="D3127" s="115">
        <v>3</v>
      </c>
      <c r="E3127" s="115">
        <v>2005</v>
      </c>
      <c r="F3127" s="115">
        <v>1</v>
      </c>
      <c r="G3127" s="115">
        <v>0</v>
      </c>
      <c r="H3127" s="115">
        <v>0</v>
      </c>
      <c r="I3127" s="116">
        <v>4921570</v>
      </c>
      <c r="J3127" s="117"/>
      <c r="K3127" s="1"/>
      <c r="L3127" s="1"/>
      <c r="M3127" s="1"/>
      <c r="N3127" s="1"/>
      <c r="O3127" s="1"/>
      <c r="P3127" s="1"/>
      <c r="Q3127" s="1"/>
      <c r="R3127" s="1"/>
      <c r="S3127" s="1"/>
    </row>
    <row r="3128" spans="1:19" x14ac:dyDescent="0.2">
      <c r="A3128" s="1"/>
      <c r="B3128" s="115">
        <v>1</v>
      </c>
      <c r="C3128" s="33" t="s">
        <v>447</v>
      </c>
      <c r="D3128" s="115">
        <v>4</v>
      </c>
      <c r="E3128" s="115">
        <v>2005</v>
      </c>
      <c r="F3128" s="115">
        <v>1</v>
      </c>
      <c r="G3128" s="115">
        <v>0</v>
      </c>
      <c r="H3128" s="115">
        <v>0</v>
      </c>
      <c r="I3128" s="116">
        <v>1486600</v>
      </c>
      <c r="J3128" s="117"/>
      <c r="K3128" s="1"/>
      <c r="L3128" s="1"/>
      <c r="M3128" s="1"/>
      <c r="N3128" s="1"/>
      <c r="O3128" s="1"/>
      <c r="P3128" s="1"/>
      <c r="Q3128" s="1"/>
      <c r="R3128" s="1"/>
      <c r="S3128" s="1"/>
    </row>
    <row r="3129" spans="1:19" x14ac:dyDescent="0.2">
      <c r="A3129" s="1"/>
      <c r="B3129" s="115">
        <v>1</v>
      </c>
      <c r="C3129" s="33" t="s">
        <v>447</v>
      </c>
      <c r="D3129" s="115">
        <v>4</v>
      </c>
      <c r="E3129" s="115">
        <v>2005</v>
      </c>
      <c r="F3129" s="115">
        <v>1</v>
      </c>
      <c r="G3129" s="115">
        <v>0</v>
      </c>
      <c r="H3129" s="115">
        <v>0</v>
      </c>
      <c r="I3129" s="116">
        <v>5093723</v>
      </c>
      <c r="J3129" s="117"/>
      <c r="K3129" s="1"/>
      <c r="L3129" s="1"/>
      <c r="M3129" s="1"/>
      <c r="N3129" s="1"/>
      <c r="O3129" s="1"/>
      <c r="P3129" s="1"/>
      <c r="Q3129" s="1"/>
      <c r="R3129" s="1"/>
      <c r="S3129" s="1"/>
    </row>
    <row r="3130" spans="1:19" x14ac:dyDescent="0.2">
      <c r="A3130" s="1"/>
      <c r="B3130" s="115">
        <v>4</v>
      </c>
      <c r="C3130" s="33" t="s">
        <v>471</v>
      </c>
      <c r="D3130" s="115">
        <v>1</v>
      </c>
      <c r="E3130" s="115">
        <v>2006</v>
      </c>
      <c r="F3130" s="115">
        <v>1</v>
      </c>
      <c r="G3130" s="115">
        <v>0</v>
      </c>
      <c r="H3130" s="115">
        <v>0</v>
      </c>
      <c r="I3130" s="116">
        <v>86821</v>
      </c>
      <c r="J3130" s="117"/>
      <c r="K3130" s="1"/>
      <c r="L3130" s="1"/>
      <c r="M3130" s="1"/>
      <c r="N3130" s="1"/>
      <c r="O3130" s="1"/>
      <c r="P3130" s="1"/>
      <c r="Q3130" s="1"/>
      <c r="R3130" s="1"/>
      <c r="S3130" s="1"/>
    </row>
    <row r="3131" spans="1:19" x14ac:dyDescent="0.2">
      <c r="A3131" s="1"/>
      <c r="B3131" s="115">
        <v>2</v>
      </c>
      <c r="C3131" s="33" t="s">
        <v>490</v>
      </c>
      <c r="D3131" s="115">
        <v>2</v>
      </c>
      <c r="E3131" s="115">
        <v>2006</v>
      </c>
      <c r="F3131" s="115">
        <v>1</v>
      </c>
      <c r="G3131" s="115">
        <v>12</v>
      </c>
      <c r="H3131" s="115">
        <v>0</v>
      </c>
      <c r="I3131" s="116">
        <v>0</v>
      </c>
      <c r="J3131" s="117"/>
      <c r="K3131" s="1"/>
      <c r="L3131" s="1"/>
      <c r="M3131" s="1"/>
      <c r="N3131" s="1"/>
      <c r="O3131" s="1"/>
      <c r="P3131" s="1"/>
      <c r="Q3131" s="1"/>
      <c r="R3131" s="1"/>
      <c r="S3131" s="1"/>
    </row>
    <row r="3132" spans="1:19" x14ac:dyDescent="0.2">
      <c r="A3132" s="1"/>
      <c r="B3132" s="115">
        <v>2</v>
      </c>
      <c r="C3132" s="33" t="s">
        <v>449</v>
      </c>
      <c r="D3132" s="115">
        <v>2</v>
      </c>
      <c r="E3132" s="115">
        <v>2006</v>
      </c>
      <c r="F3132" s="115">
        <v>1</v>
      </c>
      <c r="G3132" s="115">
        <v>0</v>
      </c>
      <c r="H3132" s="115">
        <v>0</v>
      </c>
      <c r="I3132" s="116">
        <v>660394</v>
      </c>
      <c r="J3132" s="117"/>
      <c r="K3132" s="1"/>
      <c r="L3132" s="1"/>
      <c r="M3132" s="1"/>
      <c r="N3132" s="1"/>
      <c r="O3132" s="1"/>
      <c r="P3132" s="1"/>
      <c r="Q3132" s="1"/>
      <c r="R3132" s="1"/>
      <c r="S3132" s="1"/>
    </row>
    <row r="3133" spans="1:19" x14ac:dyDescent="0.2">
      <c r="A3133" s="1"/>
      <c r="B3133" s="115">
        <v>2</v>
      </c>
      <c r="C3133" s="33" t="s">
        <v>449</v>
      </c>
      <c r="D3133" s="115">
        <v>2</v>
      </c>
      <c r="E3133" s="115">
        <v>2006</v>
      </c>
      <c r="F3133" s="115">
        <v>1</v>
      </c>
      <c r="G3133" s="115">
        <v>0</v>
      </c>
      <c r="H3133" s="115">
        <v>0</v>
      </c>
      <c r="I3133" s="116">
        <v>15205</v>
      </c>
      <c r="J3133" s="117"/>
      <c r="K3133" s="1"/>
      <c r="L3133" s="1"/>
      <c r="M3133" s="1"/>
      <c r="N3133" s="1"/>
      <c r="O3133" s="1"/>
      <c r="P3133" s="1"/>
      <c r="Q3133" s="1"/>
      <c r="R3133" s="1"/>
      <c r="S3133" s="1"/>
    </row>
    <row r="3134" spans="1:19" x14ac:dyDescent="0.2">
      <c r="A3134" s="1"/>
      <c r="B3134" s="115">
        <v>4</v>
      </c>
      <c r="C3134" s="33" t="s">
        <v>449</v>
      </c>
      <c r="D3134" s="115">
        <v>2</v>
      </c>
      <c r="E3134" s="115">
        <v>2006</v>
      </c>
      <c r="F3134" s="115">
        <v>1</v>
      </c>
      <c r="G3134" s="115">
        <v>0</v>
      </c>
      <c r="H3134" s="115">
        <v>0</v>
      </c>
      <c r="I3134" s="116">
        <v>86559</v>
      </c>
      <c r="J3134" s="117"/>
      <c r="K3134" s="1"/>
      <c r="L3134" s="1"/>
      <c r="M3134" s="1"/>
      <c r="N3134" s="1"/>
      <c r="O3134" s="1"/>
      <c r="P3134" s="1"/>
      <c r="Q3134" s="1"/>
      <c r="R3134" s="1"/>
      <c r="S3134" s="1"/>
    </row>
    <row r="3135" spans="1:19" x14ac:dyDescent="0.2">
      <c r="A3135" s="1"/>
      <c r="B3135" s="115">
        <v>5</v>
      </c>
      <c r="C3135" s="33" t="s">
        <v>455</v>
      </c>
      <c r="D3135" s="115">
        <v>2</v>
      </c>
      <c r="E3135" s="115">
        <v>2006</v>
      </c>
      <c r="F3135" s="115">
        <v>1</v>
      </c>
      <c r="G3135" s="115">
        <v>0</v>
      </c>
      <c r="H3135" s="115">
        <v>117</v>
      </c>
      <c r="I3135" s="116">
        <v>0</v>
      </c>
      <c r="J3135" s="117"/>
      <c r="K3135" s="1"/>
      <c r="L3135" s="1"/>
      <c r="M3135" s="1"/>
      <c r="N3135" s="1"/>
      <c r="O3135" s="1"/>
      <c r="P3135" s="1"/>
      <c r="Q3135" s="1"/>
      <c r="R3135" s="1"/>
      <c r="S3135" s="1"/>
    </row>
    <row r="3136" spans="1:19" x14ac:dyDescent="0.2">
      <c r="A3136" s="1"/>
      <c r="B3136" s="115">
        <v>4</v>
      </c>
      <c r="C3136" s="33" t="s">
        <v>449</v>
      </c>
      <c r="D3136" s="115">
        <v>3</v>
      </c>
      <c r="E3136" s="115">
        <v>2006</v>
      </c>
      <c r="F3136" s="115">
        <v>1</v>
      </c>
      <c r="G3136" s="115">
        <v>0</v>
      </c>
      <c r="H3136" s="115">
        <v>0</v>
      </c>
      <c r="I3136" s="116">
        <v>673036</v>
      </c>
      <c r="J3136" s="117"/>
      <c r="K3136" s="1"/>
      <c r="L3136" s="1"/>
      <c r="M3136" s="1"/>
      <c r="N3136" s="1"/>
      <c r="O3136" s="1"/>
      <c r="P3136" s="1"/>
      <c r="Q3136" s="1"/>
      <c r="R3136" s="1"/>
      <c r="S3136" s="1"/>
    </row>
    <row r="3137" spans="1:19" x14ac:dyDescent="0.2">
      <c r="A3137" s="1"/>
      <c r="B3137" s="115">
        <v>3</v>
      </c>
      <c r="C3137" s="33" t="s">
        <v>451</v>
      </c>
      <c r="D3137" s="115">
        <v>2</v>
      </c>
      <c r="E3137" s="115">
        <v>2006</v>
      </c>
      <c r="F3137" s="115">
        <v>1</v>
      </c>
      <c r="G3137" s="115">
        <v>0</v>
      </c>
      <c r="H3137" s="115">
        <v>0</v>
      </c>
      <c r="I3137" s="116">
        <v>25342592</v>
      </c>
      <c r="J3137" s="117"/>
      <c r="K3137" s="1"/>
      <c r="L3137" s="1"/>
      <c r="M3137" s="1"/>
      <c r="N3137" s="1"/>
      <c r="O3137" s="1"/>
      <c r="P3137" s="1"/>
      <c r="Q3137" s="1"/>
      <c r="R3137" s="1"/>
      <c r="S3137" s="1"/>
    </row>
    <row r="3138" spans="1:19" x14ac:dyDescent="0.2">
      <c r="A3138" s="1"/>
      <c r="B3138" s="115">
        <v>1</v>
      </c>
      <c r="C3138" s="33" t="s">
        <v>449</v>
      </c>
      <c r="D3138" s="115">
        <v>3</v>
      </c>
      <c r="E3138" s="115">
        <v>2006</v>
      </c>
      <c r="F3138" s="115">
        <v>1</v>
      </c>
      <c r="G3138" s="115">
        <v>11</v>
      </c>
      <c r="H3138" s="115">
        <v>0</v>
      </c>
      <c r="I3138" s="116">
        <v>0</v>
      </c>
      <c r="J3138" s="117"/>
      <c r="K3138" s="1"/>
      <c r="L3138" s="1"/>
      <c r="M3138" s="1"/>
      <c r="N3138" s="1"/>
      <c r="O3138" s="1"/>
      <c r="P3138" s="1"/>
      <c r="Q3138" s="1"/>
      <c r="R3138" s="1"/>
      <c r="S3138" s="1"/>
    </row>
    <row r="3139" spans="1:19" x14ac:dyDescent="0.2">
      <c r="A3139" s="1"/>
      <c r="B3139" s="115">
        <v>1</v>
      </c>
      <c r="C3139" s="33" t="s">
        <v>461</v>
      </c>
      <c r="D3139" s="115">
        <v>3</v>
      </c>
      <c r="E3139" s="115">
        <v>2006</v>
      </c>
      <c r="F3139" s="115">
        <v>1</v>
      </c>
      <c r="G3139" s="115">
        <v>0</v>
      </c>
      <c r="H3139" s="115">
        <v>0</v>
      </c>
      <c r="I3139" s="116">
        <v>16753</v>
      </c>
      <c r="J3139" s="117"/>
      <c r="K3139" s="1"/>
      <c r="L3139" s="1"/>
      <c r="M3139" s="1"/>
      <c r="N3139" s="1"/>
      <c r="O3139" s="1"/>
      <c r="P3139" s="1"/>
      <c r="Q3139" s="1"/>
      <c r="R3139" s="1"/>
      <c r="S3139" s="1"/>
    </row>
    <row r="3140" spans="1:19" x14ac:dyDescent="0.2">
      <c r="A3140" s="1"/>
      <c r="B3140" s="115">
        <v>2</v>
      </c>
      <c r="C3140" s="33" t="s">
        <v>451</v>
      </c>
      <c r="D3140" s="115">
        <v>3</v>
      </c>
      <c r="E3140" s="115">
        <v>2006</v>
      </c>
      <c r="F3140" s="115">
        <v>1</v>
      </c>
      <c r="G3140" s="115">
        <v>0</v>
      </c>
      <c r="H3140" s="115">
        <v>0</v>
      </c>
      <c r="I3140" s="116">
        <v>431967</v>
      </c>
      <c r="J3140" s="117"/>
      <c r="K3140" s="1"/>
      <c r="L3140" s="1"/>
      <c r="M3140" s="1"/>
      <c r="N3140" s="1"/>
      <c r="O3140" s="1"/>
      <c r="P3140" s="1"/>
      <c r="Q3140" s="1"/>
      <c r="R3140" s="1"/>
      <c r="S3140" s="1"/>
    </row>
    <row r="3141" spans="1:19" x14ac:dyDescent="0.2">
      <c r="A3141" s="1"/>
      <c r="B3141" s="115">
        <v>2</v>
      </c>
      <c r="C3141" s="33" t="s">
        <v>449</v>
      </c>
      <c r="D3141" s="115">
        <v>3</v>
      </c>
      <c r="E3141" s="115">
        <v>2006</v>
      </c>
      <c r="F3141" s="115">
        <v>1</v>
      </c>
      <c r="G3141" s="115">
        <v>0</v>
      </c>
      <c r="H3141" s="115">
        <v>0</v>
      </c>
      <c r="I3141" s="116">
        <v>151957</v>
      </c>
      <c r="J3141" s="117"/>
      <c r="K3141" s="1"/>
      <c r="L3141" s="1"/>
      <c r="M3141" s="1"/>
      <c r="N3141" s="1"/>
      <c r="O3141" s="1"/>
      <c r="P3141" s="1"/>
      <c r="Q3141" s="1"/>
      <c r="R3141" s="1"/>
      <c r="S3141" s="1"/>
    </row>
    <row r="3142" spans="1:19" x14ac:dyDescent="0.2">
      <c r="A3142" s="1"/>
      <c r="B3142" s="115">
        <v>2</v>
      </c>
      <c r="C3142" s="33" t="s">
        <v>451</v>
      </c>
      <c r="D3142" s="115">
        <v>3</v>
      </c>
      <c r="E3142" s="115">
        <v>2006</v>
      </c>
      <c r="F3142" s="115">
        <v>1</v>
      </c>
      <c r="G3142" s="115">
        <v>0</v>
      </c>
      <c r="H3142" s="115">
        <v>0</v>
      </c>
      <c r="I3142" s="116">
        <v>76113</v>
      </c>
      <c r="J3142" s="117"/>
      <c r="K3142" s="1"/>
      <c r="L3142" s="1"/>
      <c r="M3142" s="1"/>
      <c r="N3142" s="1"/>
      <c r="O3142" s="1"/>
      <c r="P3142" s="1"/>
      <c r="Q3142" s="1"/>
      <c r="R3142" s="1"/>
      <c r="S3142" s="1"/>
    </row>
    <row r="3143" spans="1:19" x14ac:dyDescent="0.2">
      <c r="A3143" s="1"/>
      <c r="B3143" s="115">
        <v>5</v>
      </c>
      <c r="C3143" s="33" t="s">
        <v>449</v>
      </c>
      <c r="D3143" s="115">
        <v>4</v>
      </c>
      <c r="E3143" s="115">
        <v>2006</v>
      </c>
      <c r="F3143" s="115">
        <v>1</v>
      </c>
      <c r="G3143" s="115">
        <v>0</v>
      </c>
      <c r="H3143" s="115">
        <v>0</v>
      </c>
      <c r="I3143" s="116">
        <v>76882</v>
      </c>
      <c r="J3143" s="117"/>
      <c r="K3143" s="1"/>
      <c r="L3143" s="1"/>
      <c r="M3143" s="1"/>
      <c r="N3143" s="1"/>
      <c r="O3143" s="1"/>
      <c r="P3143" s="1"/>
      <c r="Q3143" s="1"/>
      <c r="R3143" s="1"/>
      <c r="S3143" s="1"/>
    </row>
    <row r="3144" spans="1:19" x14ac:dyDescent="0.2">
      <c r="A3144" s="1"/>
      <c r="B3144" s="115">
        <v>6</v>
      </c>
      <c r="C3144" s="33" t="s">
        <v>471</v>
      </c>
      <c r="D3144" s="115">
        <v>1</v>
      </c>
      <c r="E3144" s="115">
        <v>2007</v>
      </c>
      <c r="F3144" s="115">
        <v>1</v>
      </c>
      <c r="G3144" s="115">
        <v>0</v>
      </c>
      <c r="H3144" s="115">
        <v>0</v>
      </c>
      <c r="I3144" s="116">
        <v>0</v>
      </c>
      <c r="J3144" s="117"/>
      <c r="K3144" s="1"/>
      <c r="L3144" s="1"/>
      <c r="M3144" s="1"/>
      <c r="N3144" s="1"/>
      <c r="O3144" s="1"/>
      <c r="P3144" s="1"/>
      <c r="Q3144" s="1"/>
      <c r="R3144" s="1"/>
      <c r="S3144" s="1"/>
    </row>
    <row r="3145" spans="1:19" x14ac:dyDescent="0.2">
      <c r="A3145" s="1"/>
      <c r="B3145" s="115">
        <v>1</v>
      </c>
      <c r="C3145" s="33" t="s">
        <v>449</v>
      </c>
      <c r="D3145" s="115">
        <v>2</v>
      </c>
      <c r="E3145" s="115">
        <v>2007</v>
      </c>
      <c r="F3145" s="115">
        <v>1</v>
      </c>
      <c r="G3145" s="115">
        <v>0</v>
      </c>
      <c r="H3145" s="115">
        <v>0</v>
      </c>
      <c r="I3145" s="116">
        <v>45006</v>
      </c>
      <c r="J3145" s="117"/>
      <c r="K3145" s="1"/>
      <c r="L3145" s="1"/>
      <c r="M3145" s="1"/>
      <c r="N3145" s="1"/>
      <c r="O3145" s="1"/>
      <c r="P3145" s="1"/>
      <c r="Q3145" s="1"/>
      <c r="R3145" s="1"/>
      <c r="S3145" s="1"/>
    </row>
    <row r="3146" spans="1:19" x14ac:dyDescent="0.2">
      <c r="A3146" s="1"/>
      <c r="B3146" s="115">
        <v>3</v>
      </c>
      <c r="C3146" s="33" t="s">
        <v>457</v>
      </c>
      <c r="D3146" s="115">
        <v>2</v>
      </c>
      <c r="E3146" s="115">
        <v>2007</v>
      </c>
      <c r="F3146" s="115">
        <v>2</v>
      </c>
      <c r="G3146" s="115">
        <v>0</v>
      </c>
      <c r="H3146" s="115">
        <v>0</v>
      </c>
      <c r="I3146" s="116">
        <v>849667</v>
      </c>
      <c r="J3146" s="117"/>
      <c r="K3146" s="1"/>
      <c r="L3146" s="1"/>
      <c r="M3146" s="1"/>
      <c r="N3146" s="1"/>
      <c r="O3146" s="1"/>
      <c r="P3146" s="1"/>
      <c r="Q3146" s="1"/>
      <c r="R3146" s="1"/>
      <c r="S3146" s="1"/>
    </row>
    <row r="3147" spans="1:19" x14ac:dyDescent="0.2">
      <c r="A3147" s="1"/>
      <c r="B3147" s="115">
        <v>5</v>
      </c>
      <c r="C3147" s="33" t="s">
        <v>449</v>
      </c>
      <c r="D3147" s="115">
        <v>2</v>
      </c>
      <c r="E3147" s="115">
        <v>2007</v>
      </c>
      <c r="F3147" s="115">
        <v>1</v>
      </c>
      <c r="G3147" s="115">
        <v>0</v>
      </c>
      <c r="H3147" s="115">
        <v>0</v>
      </c>
      <c r="I3147" s="116">
        <v>731094</v>
      </c>
      <c r="J3147" s="117"/>
      <c r="K3147" s="1"/>
      <c r="L3147" s="1"/>
      <c r="M3147" s="1"/>
      <c r="N3147" s="1"/>
      <c r="O3147" s="1"/>
      <c r="P3147" s="1"/>
      <c r="Q3147" s="1"/>
      <c r="R3147" s="1"/>
      <c r="S3147" s="1"/>
    </row>
    <row r="3148" spans="1:19" x14ac:dyDescent="0.2">
      <c r="A3148" s="1"/>
      <c r="B3148" s="115">
        <v>1</v>
      </c>
      <c r="C3148" s="33" t="s">
        <v>451</v>
      </c>
      <c r="D3148" s="115">
        <v>3</v>
      </c>
      <c r="E3148" s="115">
        <v>2007</v>
      </c>
      <c r="F3148" s="115">
        <v>1</v>
      </c>
      <c r="G3148" s="115">
        <v>0</v>
      </c>
      <c r="H3148" s="115">
        <v>0</v>
      </c>
      <c r="I3148" s="116">
        <v>79077</v>
      </c>
      <c r="J3148" s="117"/>
      <c r="K3148" s="1"/>
      <c r="L3148" s="1"/>
      <c r="M3148" s="1"/>
      <c r="N3148" s="1"/>
      <c r="O3148" s="1"/>
      <c r="P3148" s="1"/>
      <c r="Q3148" s="1"/>
      <c r="R3148" s="1"/>
      <c r="S3148" s="1"/>
    </row>
    <row r="3149" spans="1:19" x14ac:dyDescent="0.2">
      <c r="A3149" s="1"/>
      <c r="B3149" s="115">
        <v>5</v>
      </c>
      <c r="C3149" s="33" t="s">
        <v>449</v>
      </c>
      <c r="D3149" s="115">
        <v>3</v>
      </c>
      <c r="E3149" s="115">
        <v>2007</v>
      </c>
      <c r="F3149" s="115">
        <v>1</v>
      </c>
      <c r="G3149" s="115">
        <v>0</v>
      </c>
      <c r="H3149" s="115">
        <v>0</v>
      </c>
      <c r="I3149" s="116">
        <v>77738</v>
      </c>
      <c r="J3149" s="117"/>
      <c r="K3149" s="1"/>
      <c r="L3149" s="1"/>
      <c r="M3149" s="1"/>
      <c r="N3149" s="1"/>
      <c r="O3149" s="1"/>
      <c r="P3149" s="1"/>
      <c r="Q3149" s="1"/>
      <c r="R3149" s="1"/>
      <c r="S3149" s="1"/>
    </row>
    <row r="3150" spans="1:19" x14ac:dyDescent="0.2">
      <c r="A3150" s="1"/>
      <c r="B3150" s="115">
        <v>5</v>
      </c>
      <c r="C3150" s="33" t="s">
        <v>471</v>
      </c>
      <c r="D3150" s="115">
        <v>2</v>
      </c>
      <c r="E3150" s="115">
        <v>2007</v>
      </c>
      <c r="F3150" s="115">
        <v>1</v>
      </c>
      <c r="G3150" s="115">
        <v>11</v>
      </c>
      <c r="H3150" s="115">
        <v>55</v>
      </c>
      <c r="I3150" s="116">
        <v>0</v>
      </c>
      <c r="J3150" s="117"/>
      <c r="K3150" s="1"/>
      <c r="L3150" s="1"/>
      <c r="M3150" s="1"/>
      <c r="N3150" s="1"/>
      <c r="O3150" s="1"/>
      <c r="P3150" s="1"/>
      <c r="Q3150" s="1"/>
      <c r="R3150" s="1"/>
      <c r="S3150" s="1"/>
    </row>
    <row r="3151" spans="1:19" x14ac:dyDescent="0.2">
      <c r="A3151" s="1"/>
      <c r="B3151" s="115">
        <v>3</v>
      </c>
      <c r="C3151" s="33" t="s">
        <v>460</v>
      </c>
      <c r="D3151" s="115">
        <v>3</v>
      </c>
      <c r="E3151" s="115">
        <v>2007</v>
      </c>
      <c r="F3151" s="115">
        <v>1</v>
      </c>
      <c r="G3151" s="115">
        <v>13</v>
      </c>
      <c r="H3151" s="115">
        <v>0</v>
      </c>
      <c r="I3151" s="116">
        <v>0</v>
      </c>
      <c r="J3151" s="117"/>
      <c r="K3151" s="1"/>
      <c r="L3151" s="1"/>
      <c r="M3151" s="1"/>
      <c r="N3151" s="1"/>
      <c r="O3151" s="1"/>
      <c r="P3151" s="1"/>
      <c r="Q3151" s="1"/>
      <c r="R3151" s="1"/>
      <c r="S3151" s="1"/>
    </row>
    <row r="3152" spans="1:19" x14ac:dyDescent="0.2">
      <c r="A3152" s="1"/>
      <c r="B3152" s="115">
        <v>4</v>
      </c>
      <c r="C3152" s="33" t="s">
        <v>471</v>
      </c>
      <c r="D3152" s="115">
        <v>2</v>
      </c>
      <c r="E3152" s="115">
        <v>2007</v>
      </c>
      <c r="F3152" s="115">
        <v>1</v>
      </c>
      <c r="G3152" s="115">
        <v>0</v>
      </c>
      <c r="H3152" s="115">
        <v>0</v>
      </c>
      <c r="I3152" s="116">
        <v>14645</v>
      </c>
      <c r="J3152" s="117"/>
      <c r="K3152" s="1"/>
      <c r="L3152" s="1"/>
      <c r="M3152" s="1"/>
      <c r="N3152" s="1"/>
      <c r="O3152" s="1"/>
      <c r="P3152" s="1"/>
      <c r="Q3152" s="1"/>
      <c r="R3152" s="1"/>
      <c r="S3152" s="1"/>
    </row>
    <row r="3153" spans="1:19" x14ac:dyDescent="0.2">
      <c r="A3153" s="1"/>
      <c r="B3153" s="115">
        <v>2</v>
      </c>
      <c r="C3153" s="33" t="s">
        <v>449</v>
      </c>
      <c r="D3153" s="115">
        <v>2</v>
      </c>
      <c r="E3153" s="115">
        <v>2007</v>
      </c>
      <c r="F3153" s="115">
        <v>1</v>
      </c>
      <c r="G3153" s="115">
        <v>0</v>
      </c>
      <c r="H3153" s="115">
        <v>0</v>
      </c>
      <c r="I3153" s="116">
        <v>148057</v>
      </c>
      <c r="J3153" s="117"/>
      <c r="K3153" s="1"/>
      <c r="L3153" s="1"/>
      <c r="M3153" s="1"/>
      <c r="N3153" s="1"/>
      <c r="O3153" s="1"/>
      <c r="P3153" s="1"/>
      <c r="Q3153" s="1"/>
      <c r="R3153" s="1"/>
      <c r="S3153" s="1"/>
    </row>
    <row r="3154" spans="1:19" x14ac:dyDescent="0.2">
      <c r="A3154" s="1"/>
      <c r="B3154" s="115">
        <v>2</v>
      </c>
      <c r="C3154" s="33" t="s">
        <v>471</v>
      </c>
      <c r="D3154" s="115">
        <v>3</v>
      </c>
      <c r="E3154" s="115">
        <v>2007</v>
      </c>
      <c r="F3154" s="115">
        <v>1</v>
      </c>
      <c r="G3154" s="115">
        <v>0</v>
      </c>
      <c r="H3154" s="115">
        <v>0</v>
      </c>
      <c r="I3154" s="116">
        <v>8422</v>
      </c>
      <c r="J3154" s="117"/>
      <c r="K3154" s="1"/>
      <c r="L3154" s="1"/>
      <c r="M3154" s="1"/>
      <c r="N3154" s="1"/>
      <c r="O3154" s="1"/>
      <c r="P3154" s="1"/>
      <c r="Q3154" s="1"/>
      <c r="R3154" s="1"/>
      <c r="S3154" s="1"/>
    </row>
    <row r="3155" spans="1:19" x14ac:dyDescent="0.2">
      <c r="A3155" s="1"/>
      <c r="B3155" s="115">
        <v>1</v>
      </c>
      <c r="C3155" s="33" t="s">
        <v>461</v>
      </c>
      <c r="D3155" s="115">
        <v>2</v>
      </c>
      <c r="E3155" s="115">
        <v>2007</v>
      </c>
      <c r="F3155" s="115">
        <v>1</v>
      </c>
      <c r="G3155" s="115">
        <v>0</v>
      </c>
      <c r="H3155" s="115">
        <v>0</v>
      </c>
      <c r="I3155" s="116">
        <v>7606582</v>
      </c>
      <c r="J3155" s="117"/>
      <c r="K3155" s="1"/>
      <c r="L3155" s="1"/>
      <c r="M3155" s="1"/>
      <c r="N3155" s="1"/>
      <c r="O3155" s="1"/>
      <c r="P3155" s="1"/>
      <c r="Q3155" s="1"/>
      <c r="R3155" s="1"/>
      <c r="S3155" s="1"/>
    </row>
    <row r="3156" spans="1:19" x14ac:dyDescent="0.2">
      <c r="A3156" s="1"/>
      <c r="B3156" s="115">
        <v>2</v>
      </c>
      <c r="C3156" s="33" t="s">
        <v>451</v>
      </c>
      <c r="D3156" s="115">
        <v>2</v>
      </c>
      <c r="E3156" s="115">
        <v>2007</v>
      </c>
      <c r="F3156" s="115">
        <v>1</v>
      </c>
      <c r="G3156" s="115">
        <v>0</v>
      </c>
      <c r="H3156" s="115">
        <v>12</v>
      </c>
      <c r="I3156" s="116">
        <v>0</v>
      </c>
      <c r="J3156" s="117"/>
      <c r="K3156" s="1"/>
      <c r="L3156" s="1"/>
      <c r="M3156" s="1"/>
      <c r="N3156" s="1"/>
      <c r="O3156" s="1"/>
      <c r="P3156" s="1"/>
      <c r="Q3156" s="1"/>
      <c r="R3156" s="1"/>
      <c r="S3156" s="1"/>
    </row>
    <row r="3157" spans="1:19" x14ac:dyDescent="0.2">
      <c r="A3157" s="1"/>
      <c r="B3157" s="115">
        <v>1</v>
      </c>
      <c r="C3157" s="33" t="s">
        <v>449</v>
      </c>
      <c r="D3157" s="115">
        <v>2</v>
      </c>
      <c r="E3157" s="115">
        <v>2007</v>
      </c>
      <c r="F3157" s="115">
        <v>1</v>
      </c>
      <c r="G3157" s="115">
        <v>0</v>
      </c>
      <c r="H3157" s="115">
        <v>0</v>
      </c>
      <c r="I3157" s="116">
        <v>155428</v>
      </c>
      <c r="J3157" s="117"/>
      <c r="K3157" s="1"/>
      <c r="L3157" s="1"/>
      <c r="M3157" s="1"/>
      <c r="N3157" s="1"/>
      <c r="O3157" s="1"/>
      <c r="P3157" s="1"/>
      <c r="Q3157" s="1"/>
      <c r="R3157" s="1"/>
      <c r="S3157" s="1"/>
    </row>
    <row r="3158" spans="1:19" x14ac:dyDescent="0.2">
      <c r="A3158" s="1"/>
      <c r="B3158" s="115">
        <v>1</v>
      </c>
      <c r="C3158" s="33" t="s">
        <v>447</v>
      </c>
      <c r="D3158" s="115">
        <v>2</v>
      </c>
      <c r="E3158" s="115">
        <v>2007</v>
      </c>
      <c r="F3158" s="115">
        <v>1</v>
      </c>
      <c r="G3158" s="115">
        <v>0</v>
      </c>
      <c r="H3158" s="115">
        <v>0</v>
      </c>
      <c r="I3158" s="116">
        <v>0</v>
      </c>
      <c r="J3158" s="117"/>
      <c r="K3158" s="1"/>
      <c r="L3158" s="1"/>
      <c r="M3158" s="1"/>
      <c r="N3158" s="1"/>
      <c r="O3158" s="1"/>
      <c r="P3158" s="1"/>
      <c r="Q3158" s="1"/>
      <c r="R3158" s="1"/>
      <c r="S3158" s="1"/>
    </row>
    <row r="3159" spans="1:19" x14ac:dyDescent="0.2">
      <c r="A3159" s="1"/>
      <c r="B3159" s="115">
        <v>1</v>
      </c>
      <c r="C3159" s="33" t="s">
        <v>447</v>
      </c>
      <c r="D3159" s="115">
        <v>2</v>
      </c>
      <c r="E3159" s="115">
        <v>2007</v>
      </c>
      <c r="F3159" s="115">
        <v>1</v>
      </c>
      <c r="G3159" s="115">
        <v>0</v>
      </c>
      <c r="H3159" s="115">
        <v>0</v>
      </c>
      <c r="I3159" s="116">
        <v>0</v>
      </c>
      <c r="J3159" s="117"/>
      <c r="K3159" s="1"/>
      <c r="L3159" s="1"/>
      <c r="M3159" s="1"/>
      <c r="N3159" s="1"/>
      <c r="O3159" s="1"/>
      <c r="P3159" s="1"/>
      <c r="Q3159" s="1"/>
      <c r="R3159" s="1"/>
      <c r="S3159" s="1"/>
    </row>
    <row r="3160" spans="1:19" x14ac:dyDescent="0.2">
      <c r="A3160" s="1"/>
      <c r="B3160" s="115">
        <v>2</v>
      </c>
      <c r="C3160" s="33" t="s">
        <v>490</v>
      </c>
      <c r="D3160" s="115">
        <v>3</v>
      </c>
      <c r="E3160" s="115">
        <v>2007</v>
      </c>
      <c r="F3160" s="115">
        <v>1</v>
      </c>
      <c r="G3160" s="115">
        <v>12</v>
      </c>
      <c r="H3160" s="115">
        <v>0</v>
      </c>
      <c r="I3160" s="116">
        <v>0</v>
      </c>
      <c r="J3160" s="117"/>
      <c r="K3160" s="1"/>
      <c r="L3160" s="1"/>
      <c r="M3160" s="1"/>
      <c r="N3160" s="1"/>
      <c r="O3160" s="1"/>
      <c r="P3160" s="1"/>
      <c r="Q3160" s="1"/>
      <c r="R3160" s="1"/>
      <c r="S3160" s="1"/>
    </row>
    <row r="3161" spans="1:19" x14ac:dyDescent="0.2">
      <c r="A3161" s="1"/>
      <c r="B3161" s="115">
        <v>2</v>
      </c>
      <c r="C3161" s="33" t="s">
        <v>449</v>
      </c>
      <c r="D3161" s="115">
        <v>3</v>
      </c>
      <c r="E3161" s="115">
        <v>2007</v>
      </c>
      <c r="F3161" s="115">
        <v>1</v>
      </c>
      <c r="G3161" s="115">
        <v>0</v>
      </c>
      <c r="H3161" s="115">
        <v>0</v>
      </c>
      <c r="I3161" s="116">
        <v>216094</v>
      </c>
      <c r="J3161" s="117"/>
      <c r="K3161" s="1"/>
      <c r="L3161" s="1"/>
      <c r="M3161" s="1"/>
      <c r="N3161" s="1"/>
      <c r="O3161" s="1"/>
      <c r="P3161" s="1"/>
      <c r="Q3161" s="1"/>
      <c r="R3161" s="1"/>
      <c r="S3161" s="1"/>
    </row>
    <row r="3162" spans="1:19" x14ac:dyDescent="0.2">
      <c r="A3162" s="1"/>
      <c r="B3162" s="115">
        <v>2</v>
      </c>
      <c r="C3162" s="33" t="s">
        <v>490</v>
      </c>
      <c r="D3162" s="115">
        <v>3</v>
      </c>
      <c r="E3162" s="115">
        <v>2007</v>
      </c>
      <c r="F3162" s="115">
        <v>1</v>
      </c>
      <c r="G3162" s="115">
        <v>11</v>
      </c>
      <c r="H3162" s="115">
        <v>0</v>
      </c>
      <c r="I3162" s="116">
        <v>0</v>
      </c>
      <c r="J3162" s="117"/>
      <c r="K3162" s="1"/>
      <c r="L3162" s="1"/>
      <c r="M3162" s="1"/>
      <c r="N3162" s="1"/>
      <c r="O3162" s="1"/>
      <c r="P3162" s="1"/>
      <c r="Q3162" s="1"/>
      <c r="R3162" s="1"/>
      <c r="S3162" s="1"/>
    </row>
    <row r="3163" spans="1:19" x14ac:dyDescent="0.2">
      <c r="A3163" s="1"/>
      <c r="B3163" s="115">
        <v>2</v>
      </c>
      <c r="C3163" s="33" t="s">
        <v>449</v>
      </c>
      <c r="D3163" s="115">
        <v>3</v>
      </c>
      <c r="E3163" s="115">
        <v>2007</v>
      </c>
      <c r="F3163" s="115">
        <v>1</v>
      </c>
      <c r="G3163" s="115">
        <v>0</v>
      </c>
      <c r="H3163" s="115">
        <v>90</v>
      </c>
      <c r="I3163" s="116">
        <v>17131256</v>
      </c>
      <c r="J3163" s="117"/>
      <c r="K3163" s="1"/>
      <c r="L3163" s="1"/>
      <c r="M3163" s="1"/>
      <c r="N3163" s="1"/>
      <c r="O3163" s="1"/>
      <c r="P3163" s="1"/>
      <c r="Q3163" s="1"/>
      <c r="R3163" s="1"/>
      <c r="S3163" s="1"/>
    </row>
    <row r="3164" spans="1:19" x14ac:dyDescent="0.2">
      <c r="A3164" s="1"/>
      <c r="B3164" s="115">
        <v>2</v>
      </c>
      <c r="C3164" s="33" t="s">
        <v>449</v>
      </c>
      <c r="D3164" s="115">
        <v>3</v>
      </c>
      <c r="E3164" s="115">
        <v>2007</v>
      </c>
      <c r="F3164" s="115">
        <v>1</v>
      </c>
      <c r="G3164" s="115">
        <v>0</v>
      </c>
      <c r="H3164" s="115">
        <v>0</v>
      </c>
      <c r="I3164" s="116">
        <v>86353</v>
      </c>
      <c r="J3164" s="117"/>
      <c r="K3164" s="1"/>
      <c r="L3164" s="1"/>
      <c r="M3164" s="1"/>
      <c r="N3164" s="1"/>
      <c r="O3164" s="1"/>
      <c r="P3164" s="1"/>
      <c r="Q3164" s="1"/>
      <c r="R3164" s="1"/>
      <c r="S3164" s="1"/>
    </row>
    <row r="3165" spans="1:19" x14ac:dyDescent="0.2">
      <c r="A3165" s="1"/>
      <c r="B3165" s="115">
        <v>6</v>
      </c>
      <c r="C3165" s="33" t="s">
        <v>471</v>
      </c>
      <c r="D3165" s="115">
        <v>2</v>
      </c>
      <c r="E3165" s="115">
        <v>2008</v>
      </c>
      <c r="F3165" s="115">
        <v>1</v>
      </c>
      <c r="G3165" s="115">
        <v>0</v>
      </c>
      <c r="H3165" s="115">
        <v>0</v>
      </c>
      <c r="I3165" s="116">
        <v>0</v>
      </c>
      <c r="J3165" s="117"/>
      <c r="K3165" s="1"/>
      <c r="L3165" s="1"/>
      <c r="M3165" s="1"/>
      <c r="N3165" s="1"/>
      <c r="O3165" s="1"/>
      <c r="P3165" s="1"/>
      <c r="Q3165" s="1"/>
      <c r="R3165" s="1"/>
      <c r="S3165" s="1"/>
    </row>
    <row r="3166" spans="1:19" x14ac:dyDescent="0.2">
      <c r="A3166" s="1"/>
      <c r="B3166" s="115">
        <v>1</v>
      </c>
      <c r="C3166" s="33" t="s">
        <v>461</v>
      </c>
      <c r="D3166" s="115">
        <v>2</v>
      </c>
      <c r="E3166" s="115">
        <v>2008</v>
      </c>
      <c r="F3166" s="115">
        <v>1</v>
      </c>
      <c r="G3166" s="115">
        <v>0</v>
      </c>
      <c r="H3166" s="115">
        <v>0</v>
      </c>
      <c r="I3166" s="116">
        <v>31012</v>
      </c>
      <c r="J3166" s="117"/>
      <c r="K3166" s="1"/>
      <c r="L3166" s="1"/>
      <c r="M3166" s="1"/>
      <c r="N3166" s="1"/>
      <c r="O3166" s="1"/>
      <c r="P3166" s="1"/>
      <c r="Q3166" s="1"/>
      <c r="R3166" s="1"/>
      <c r="S3166" s="1"/>
    </row>
    <row r="3167" spans="1:19" x14ac:dyDescent="0.2">
      <c r="A3167" s="1"/>
      <c r="B3167" s="115">
        <v>4</v>
      </c>
      <c r="C3167" s="33" t="s">
        <v>449</v>
      </c>
      <c r="D3167" s="115">
        <v>4</v>
      </c>
      <c r="E3167" s="115">
        <v>2008</v>
      </c>
      <c r="F3167" s="115">
        <v>1</v>
      </c>
      <c r="G3167" s="115">
        <v>0</v>
      </c>
      <c r="H3167" s="115">
        <v>0</v>
      </c>
      <c r="I3167" s="116">
        <v>15775</v>
      </c>
      <c r="J3167" s="117"/>
      <c r="K3167" s="1"/>
      <c r="L3167" s="1"/>
      <c r="M3167" s="1"/>
      <c r="N3167" s="1"/>
      <c r="O3167" s="1"/>
      <c r="P3167" s="1"/>
      <c r="Q3167" s="1"/>
      <c r="R3167" s="1"/>
      <c r="S3167" s="1"/>
    </row>
    <row r="3168" spans="1:19" x14ac:dyDescent="0.2">
      <c r="A3168" s="1"/>
      <c r="B3168" s="115">
        <v>3</v>
      </c>
      <c r="C3168" s="33" t="s">
        <v>449</v>
      </c>
      <c r="D3168" s="115">
        <v>2</v>
      </c>
      <c r="E3168" s="115">
        <v>2008</v>
      </c>
      <c r="F3168" s="115">
        <v>1</v>
      </c>
      <c r="G3168" s="115">
        <v>0</v>
      </c>
      <c r="H3168" s="115">
        <v>0</v>
      </c>
      <c r="I3168" s="116">
        <v>79584</v>
      </c>
      <c r="J3168" s="117"/>
      <c r="K3168" s="1"/>
      <c r="L3168" s="1"/>
      <c r="M3168" s="1"/>
      <c r="N3168" s="1"/>
      <c r="O3168" s="1"/>
      <c r="P3168" s="1"/>
      <c r="Q3168" s="1"/>
      <c r="R3168" s="1"/>
      <c r="S3168" s="1"/>
    </row>
    <row r="3169" spans="1:19" x14ac:dyDescent="0.2">
      <c r="A3169" s="1"/>
      <c r="B3169" s="115">
        <v>3</v>
      </c>
      <c r="C3169" s="33" t="s">
        <v>457</v>
      </c>
      <c r="D3169" s="115">
        <v>3</v>
      </c>
      <c r="E3169" s="115">
        <v>2008</v>
      </c>
      <c r="F3169" s="115">
        <v>1</v>
      </c>
      <c r="G3169" s="115">
        <v>0</v>
      </c>
      <c r="H3169" s="115">
        <v>0</v>
      </c>
      <c r="I3169" s="116">
        <v>431285</v>
      </c>
      <c r="J3169" s="117"/>
      <c r="K3169" s="1"/>
      <c r="L3169" s="1"/>
      <c r="M3169" s="1"/>
      <c r="N3169" s="1"/>
      <c r="O3169" s="1"/>
      <c r="P3169" s="1"/>
      <c r="Q3169" s="1"/>
      <c r="R3169" s="1"/>
      <c r="S3169" s="1"/>
    </row>
    <row r="3170" spans="1:19" x14ac:dyDescent="0.2">
      <c r="A3170" s="1"/>
      <c r="B3170" s="115">
        <v>4</v>
      </c>
      <c r="C3170" s="33" t="s">
        <v>451</v>
      </c>
      <c r="D3170" s="115">
        <v>3</v>
      </c>
      <c r="E3170" s="115">
        <v>2008</v>
      </c>
      <c r="F3170" s="115">
        <v>1</v>
      </c>
      <c r="G3170" s="115">
        <v>12</v>
      </c>
      <c r="H3170" s="115">
        <v>0</v>
      </c>
      <c r="I3170" s="116">
        <v>0</v>
      </c>
      <c r="J3170" s="117"/>
      <c r="K3170" s="1"/>
      <c r="L3170" s="1"/>
      <c r="M3170" s="1"/>
      <c r="N3170" s="1"/>
      <c r="O3170" s="1"/>
      <c r="P3170" s="1"/>
      <c r="Q3170" s="1"/>
      <c r="R3170" s="1"/>
      <c r="S3170" s="1"/>
    </row>
    <row r="3171" spans="1:19" x14ac:dyDescent="0.2">
      <c r="A3171" s="1"/>
      <c r="B3171" s="115">
        <v>3</v>
      </c>
      <c r="C3171" s="33" t="s">
        <v>457</v>
      </c>
      <c r="D3171" s="115">
        <v>3</v>
      </c>
      <c r="E3171" s="115">
        <v>2008</v>
      </c>
      <c r="F3171" s="115">
        <v>1</v>
      </c>
      <c r="G3171" s="115">
        <v>0</v>
      </c>
      <c r="H3171" s="115">
        <v>0</v>
      </c>
      <c r="I3171" s="116">
        <v>345129</v>
      </c>
      <c r="J3171" s="117"/>
      <c r="K3171" s="1"/>
      <c r="L3171" s="1"/>
      <c r="M3171" s="1"/>
      <c r="N3171" s="1"/>
      <c r="O3171" s="1"/>
      <c r="P3171" s="1"/>
      <c r="Q3171" s="1"/>
      <c r="R3171" s="1"/>
      <c r="S3171" s="1"/>
    </row>
    <row r="3172" spans="1:19" x14ac:dyDescent="0.2">
      <c r="A3172" s="1"/>
      <c r="B3172" s="115">
        <v>3</v>
      </c>
      <c r="C3172" s="33" t="s">
        <v>457</v>
      </c>
      <c r="D3172" s="115">
        <v>3</v>
      </c>
      <c r="E3172" s="115">
        <v>2008</v>
      </c>
      <c r="F3172" s="115">
        <v>1</v>
      </c>
      <c r="G3172" s="115">
        <v>0</v>
      </c>
      <c r="H3172" s="115">
        <v>0</v>
      </c>
      <c r="I3172" s="116">
        <v>34753</v>
      </c>
      <c r="J3172" s="117"/>
      <c r="K3172" s="1"/>
      <c r="L3172" s="1"/>
      <c r="M3172" s="1"/>
      <c r="N3172" s="1"/>
      <c r="O3172" s="1"/>
      <c r="P3172" s="1"/>
      <c r="Q3172" s="1"/>
      <c r="R3172" s="1"/>
      <c r="S3172" s="1"/>
    </row>
    <row r="3173" spans="1:19" x14ac:dyDescent="0.2">
      <c r="A3173" s="1"/>
      <c r="B3173" s="115">
        <v>4</v>
      </c>
      <c r="C3173" s="33" t="s">
        <v>449</v>
      </c>
      <c r="D3173" s="115">
        <v>3</v>
      </c>
      <c r="E3173" s="115">
        <v>2008</v>
      </c>
      <c r="F3173" s="115">
        <v>1</v>
      </c>
      <c r="G3173" s="115">
        <v>0</v>
      </c>
      <c r="H3173" s="115">
        <v>0</v>
      </c>
      <c r="I3173" s="116">
        <v>61239</v>
      </c>
      <c r="J3173" s="117"/>
      <c r="K3173" s="1"/>
      <c r="L3173" s="1"/>
      <c r="M3173" s="1"/>
      <c r="N3173" s="1"/>
      <c r="O3173" s="1"/>
      <c r="P3173" s="1"/>
      <c r="Q3173" s="1"/>
      <c r="R3173" s="1"/>
      <c r="S3173" s="1"/>
    </row>
    <row r="3174" spans="1:19" x14ac:dyDescent="0.2">
      <c r="A3174" s="1"/>
      <c r="B3174" s="115">
        <v>5</v>
      </c>
      <c r="C3174" s="33" t="s">
        <v>471</v>
      </c>
      <c r="D3174" s="115">
        <v>4</v>
      </c>
      <c r="E3174" s="115">
        <v>2008</v>
      </c>
      <c r="F3174" s="115">
        <v>1</v>
      </c>
      <c r="G3174" s="115">
        <v>0</v>
      </c>
      <c r="H3174" s="115">
        <v>0</v>
      </c>
      <c r="I3174" s="116">
        <v>159661</v>
      </c>
      <c r="J3174" s="117"/>
      <c r="K3174" s="1"/>
      <c r="L3174" s="1"/>
      <c r="M3174" s="1"/>
      <c r="N3174" s="1"/>
      <c r="O3174" s="1"/>
      <c r="P3174" s="1"/>
      <c r="Q3174" s="1"/>
      <c r="R3174" s="1"/>
      <c r="S3174" s="1"/>
    </row>
    <row r="3175" spans="1:19" x14ac:dyDescent="0.2">
      <c r="A3175" s="1"/>
      <c r="B3175" s="115">
        <v>5</v>
      </c>
      <c r="C3175" s="33" t="s">
        <v>449</v>
      </c>
      <c r="D3175" s="115">
        <v>4</v>
      </c>
      <c r="E3175" s="115">
        <v>2008</v>
      </c>
      <c r="F3175" s="115">
        <v>1</v>
      </c>
      <c r="G3175" s="115">
        <v>0</v>
      </c>
      <c r="H3175" s="115">
        <v>0</v>
      </c>
      <c r="I3175" s="116">
        <v>169410</v>
      </c>
      <c r="J3175" s="117"/>
      <c r="K3175" s="1"/>
      <c r="L3175" s="1"/>
      <c r="M3175" s="1"/>
      <c r="N3175" s="1"/>
      <c r="O3175" s="1"/>
      <c r="P3175" s="1"/>
      <c r="Q3175" s="1"/>
      <c r="R3175" s="1"/>
      <c r="S3175" s="1"/>
    </row>
    <row r="3176" spans="1:19" x14ac:dyDescent="0.2">
      <c r="A3176" s="1"/>
      <c r="B3176" s="115">
        <v>3</v>
      </c>
      <c r="C3176" s="33" t="s">
        <v>461</v>
      </c>
      <c r="D3176" s="115">
        <v>4</v>
      </c>
      <c r="E3176" s="115">
        <v>2008</v>
      </c>
      <c r="F3176" s="115">
        <v>1</v>
      </c>
      <c r="G3176" s="115">
        <v>0</v>
      </c>
      <c r="H3176" s="115">
        <v>0</v>
      </c>
      <c r="I3176" s="116">
        <v>1473284</v>
      </c>
      <c r="J3176" s="117"/>
      <c r="K3176" s="1"/>
      <c r="L3176" s="1"/>
      <c r="M3176" s="1"/>
      <c r="N3176" s="1"/>
      <c r="O3176" s="1"/>
      <c r="P3176" s="1"/>
      <c r="Q3176" s="1"/>
      <c r="R3176" s="1"/>
      <c r="S3176" s="1"/>
    </row>
    <row r="3177" spans="1:19" x14ac:dyDescent="0.2">
      <c r="A3177" s="1"/>
      <c r="B3177" s="115">
        <v>5</v>
      </c>
      <c r="C3177" s="33" t="s">
        <v>461</v>
      </c>
      <c r="D3177" s="115">
        <v>4</v>
      </c>
      <c r="E3177" s="115">
        <v>2008</v>
      </c>
      <c r="F3177" s="115">
        <v>1</v>
      </c>
      <c r="G3177" s="115">
        <v>0</v>
      </c>
      <c r="H3177" s="115">
        <v>0</v>
      </c>
      <c r="I3177" s="116">
        <v>156506</v>
      </c>
      <c r="J3177" s="117"/>
      <c r="K3177" s="1"/>
      <c r="L3177" s="1"/>
      <c r="M3177" s="1"/>
      <c r="N3177" s="1"/>
      <c r="O3177" s="1"/>
      <c r="P3177" s="1"/>
      <c r="Q3177" s="1"/>
      <c r="R3177" s="1"/>
      <c r="S3177" s="1"/>
    </row>
    <row r="3178" spans="1:19" x14ac:dyDescent="0.2">
      <c r="A3178" s="1"/>
      <c r="B3178" s="115">
        <v>6</v>
      </c>
      <c r="C3178" s="33" t="s">
        <v>461</v>
      </c>
      <c r="D3178" s="115">
        <v>4</v>
      </c>
      <c r="E3178" s="115">
        <v>2008</v>
      </c>
      <c r="F3178" s="115">
        <v>1</v>
      </c>
      <c r="G3178" s="115">
        <v>0</v>
      </c>
      <c r="H3178" s="115">
        <v>0</v>
      </c>
      <c r="I3178" s="116">
        <v>172342</v>
      </c>
      <c r="J3178" s="117"/>
      <c r="K3178" s="1"/>
      <c r="L3178" s="1"/>
      <c r="M3178" s="1"/>
      <c r="N3178" s="1"/>
      <c r="O3178" s="1"/>
      <c r="P3178" s="1"/>
      <c r="Q3178" s="1"/>
      <c r="R3178" s="1"/>
      <c r="S3178" s="1"/>
    </row>
    <row r="3179" spans="1:19" x14ac:dyDescent="0.2">
      <c r="A3179" s="1"/>
      <c r="B3179" s="115">
        <v>4</v>
      </c>
      <c r="C3179" s="33" t="s">
        <v>461</v>
      </c>
      <c r="D3179" s="115">
        <v>4</v>
      </c>
      <c r="E3179" s="115">
        <v>2008</v>
      </c>
      <c r="F3179" s="115">
        <v>1</v>
      </c>
      <c r="G3179" s="115">
        <v>0</v>
      </c>
      <c r="H3179" s="115">
        <v>0</v>
      </c>
      <c r="I3179" s="116">
        <v>253853</v>
      </c>
      <c r="J3179" s="117"/>
      <c r="K3179" s="1"/>
      <c r="L3179" s="1"/>
      <c r="M3179" s="1"/>
      <c r="N3179" s="1"/>
      <c r="O3179" s="1"/>
      <c r="P3179" s="1"/>
      <c r="Q3179" s="1"/>
      <c r="R3179" s="1"/>
      <c r="S3179" s="1"/>
    </row>
    <row r="3180" spans="1:19" x14ac:dyDescent="0.2">
      <c r="A3180" s="1"/>
      <c r="B3180" s="115">
        <v>1</v>
      </c>
      <c r="C3180" s="33" t="s">
        <v>449</v>
      </c>
      <c r="D3180" s="115">
        <v>3</v>
      </c>
      <c r="E3180" s="115">
        <v>2008</v>
      </c>
      <c r="F3180" s="115">
        <v>1</v>
      </c>
      <c r="G3180" s="115">
        <v>0</v>
      </c>
      <c r="H3180" s="115">
        <v>0</v>
      </c>
      <c r="I3180" s="116">
        <v>8193106</v>
      </c>
      <c r="J3180" s="117"/>
      <c r="K3180" s="1"/>
      <c r="L3180" s="1"/>
      <c r="M3180" s="1"/>
      <c r="N3180" s="1"/>
      <c r="O3180" s="1"/>
      <c r="P3180" s="1"/>
      <c r="Q3180" s="1"/>
      <c r="R3180" s="1"/>
      <c r="S3180" s="1"/>
    </row>
    <row r="3181" spans="1:19" x14ac:dyDescent="0.2">
      <c r="A3181" s="1"/>
      <c r="B3181" s="115">
        <v>3</v>
      </c>
      <c r="C3181" s="33" t="s">
        <v>471</v>
      </c>
      <c r="D3181" s="115">
        <v>1</v>
      </c>
      <c r="E3181" s="115">
        <v>2008</v>
      </c>
      <c r="F3181" s="115">
        <v>1</v>
      </c>
      <c r="G3181" s="115">
        <v>0</v>
      </c>
      <c r="H3181" s="115">
        <v>0</v>
      </c>
      <c r="I3181" s="116">
        <v>150942</v>
      </c>
      <c r="J3181" s="117"/>
      <c r="K3181" s="1"/>
      <c r="L3181" s="1"/>
      <c r="M3181" s="1"/>
      <c r="N3181" s="1"/>
      <c r="O3181" s="1"/>
      <c r="P3181" s="1"/>
      <c r="Q3181" s="1"/>
      <c r="R3181" s="1"/>
      <c r="S3181" s="1"/>
    </row>
    <row r="3182" spans="1:19" x14ac:dyDescent="0.2">
      <c r="A3182" s="1"/>
      <c r="B3182" s="115">
        <v>2</v>
      </c>
      <c r="C3182" s="33" t="s">
        <v>451</v>
      </c>
      <c r="D3182" s="115">
        <v>1</v>
      </c>
      <c r="E3182" s="115">
        <v>2008</v>
      </c>
      <c r="F3182" s="115">
        <v>1</v>
      </c>
      <c r="G3182" s="115">
        <v>0</v>
      </c>
      <c r="H3182" s="115">
        <v>0</v>
      </c>
      <c r="I3182" s="116">
        <v>15748</v>
      </c>
      <c r="J3182" s="117"/>
      <c r="K3182" s="1"/>
      <c r="L3182" s="1"/>
      <c r="M3182" s="1"/>
      <c r="N3182" s="1"/>
      <c r="O3182" s="1"/>
      <c r="P3182" s="1"/>
      <c r="Q3182" s="1"/>
      <c r="R3182" s="1"/>
      <c r="S3182" s="1"/>
    </row>
    <row r="3183" spans="1:19" x14ac:dyDescent="0.2">
      <c r="A3183" s="1"/>
      <c r="B3183" s="115">
        <v>2</v>
      </c>
      <c r="C3183" s="33" t="s">
        <v>471</v>
      </c>
      <c r="D3183" s="115">
        <v>1</v>
      </c>
      <c r="E3183" s="115">
        <v>2008</v>
      </c>
      <c r="F3183" s="115">
        <v>1</v>
      </c>
      <c r="G3183" s="115">
        <v>0</v>
      </c>
      <c r="H3183" s="115">
        <v>0</v>
      </c>
      <c r="I3183" s="116">
        <v>87146</v>
      </c>
      <c r="J3183" s="117"/>
      <c r="K3183" s="1"/>
      <c r="L3183" s="1"/>
      <c r="M3183" s="1"/>
      <c r="N3183" s="1"/>
      <c r="O3183" s="1"/>
      <c r="P3183" s="1"/>
      <c r="Q3183" s="1"/>
      <c r="R3183" s="1"/>
      <c r="S3183" s="1"/>
    </row>
    <row r="3184" spans="1:19" x14ac:dyDescent="0.2">
      <c r="A3184" s="1"/>
      <c r="B3184" s="115">
        <v>2</v>
      </c>
      <c r="C3184" s="33" t="s">
        <v>451</v>
      </c>
      <c r="D3184" s="115">
        <v>3</v>
      </c>
      <c r="E3184" s="115">
        <v>2008</v>
      </c>
      <c r="F3184" s="115">
        <v>1</v>
      </c>
      <c r="G3184" s="115">
        <v>0</v>
      </c>
      <c r="H3184" s="115">
        <v>0</v>
      </c>
      <c r="I3184" s="116">
        <v>298176</v>
      </c>
      <c r="J3184" s="117"/>
      <c r="K3184" s="1"/>
      <c r="L3184" s="1"/>
      <c r="M3184" s="1"/>
      <c r="N3184" s="1"/>
      <c r="O3184" s="1"/>
      <c r="P3184" s="1"/>
      <c r="Q3184" s="1"/>
      <c r="R3184" s="1"/>
      <c r="S3184" s="1"/>
    </row>
    <row r="3185" spans="1:19" x14ac:dyDescent="0.2">
      <c r="A3185" s="1"/>
      <c r="B3185" s="115">
        <v>1</v>
      </c>
      <c r="C3185" s="33" t="s">
        <v>471</v>
      </c>
      <c r="D3185" s="115">
        <v>3</v>
      </c>
      <c r="E3185" s="115">
        <v>2008</v>
      </c>
      <c r="F3185" s="115">
        <v>1</v>
      </c>
      <c r="G3185" s="115">
        <v>0</v>
      </c>
      <c r="H3185" s="115">
        <v>0</v>
      </c>
      <c r="I3185" s="116">
        <v>767791</v>
      </c>
      <c r="J3185" s="117"/>
      <c r="K3185" s="1"/>
      <c r="L3185" s="1"/>
      <c r="M3185" s="1"/>
      <c r="N3185" s="1"/>
      <c r="O3185" s="1"/>
      <c r="P3185" s="1"/>
      <c r="Q3185" s="1"/>
      <c r="R3185" s="1"/>
      <c r="S3185" s="1"/>
    </row>
    <row r="3186" spans="1:19" x14ac:dyDescent="0.2">
      <c r="A3186" s="1"/>
      <c r="B3186" s="115">
        <v>1</v>
      </c>
      <c r="C3186" s="33" t="s">
        <v>449</v>
      </c>
      <c r="D3186" s="115">
        <v>3</v>
      </c>
      <c r="E3186" s="115">
        <v>2008</v>
      </c>
      <c r="F3186" s="115">
        <v>1</v>
      </c>
      <c r="G3186" s="115">
        <v>0</v>
      </c>
      <c r="H3186" s="115">
        <v>0</v>
      </c>
      <c r="I3186" s="116">
        <v>148089</v>
      </c>
      <c r="J3186" s="117"/>
      <c r="K3186" s="1"/>
      <c r="L3186" s="1"/>
      <c r="M3186" s="1"/>
      <c r="N3186" s="1"/>
      <c r="O3186" s="1"/>
      <c r="P3186" s="1"/>
      <c r="Q3186" s="1"/>
      <c r="R3186" s="1"/>
      <c r="S3186" s="1"/>
    </row>
    <row r="3187" spans="1:19" x14ac:dyDescent="0.2">
      <c r="A3187" s="1"/>
      <c r="B3187" s="115">
        <v>3</v>
      </c>
      <c r="C3187" s="33" t="s">
        <v>449</v>
      </c>
      <c r="D3187" s="115">
        <v>4</v>
      </c>
      <c r="E3187" s="115">
        <v>2008</v>
      </c>
      <c r="F3187" s="115">
        <v>1</v>
      </c>
      <c r="G3187" s="115">
        <v>0</v>
      </c>
      <c r="H3187" s="115">
        <v>0</v>
      </c>
      <c r="I3187" s="116">
        <v>337425</v>
      </c>
      <c r="J3187" s="117"/>
      <c r="K3187" s="1"/>
      <c r="L3187" s="1"/>
      <c r="M3187" s="1"/>
      <c r="N3187" s="1"/>
      <c r="O3187" s="1"/>
      <c r="P3187" s="1"/>
      <c r="Q3187" s="1"/>
      <c r="R3187" s="1"/>
      <c r="S3187" s="1"/>
    </row>
    <row r="3188" spans="1:19" x14ac:dyDescent="0.2">
      <c r="A3188" s="1"/>
      <c r="B3188" s="115">
        <v>2</v>
      </c>
      <c r="C3188" s="33" t="s">
        <v>449</v>
      </c>
      <c r="D3188" s="115">
        <v>1</v>
      </c>
      <c r="E3188" s="115">
        <v>2008</v>
      </c>
      <c r="F3188" s="115">
        <v>1</v>
      </c>
      <c r="G3188" s="115">
        <v>0</v>
      </c>
      <c r="H3188" s="115">
        <v>0</v>
      </c>
      <c r="I3188" s="116">
        <v>72586</v>
      </c>
      <c r="J3188" s="117"/>
      <c r="K3188" s="1"/>
      <c r="L3188" s="1"/>
      <c r="M3188" s="1"/>
      <c r="N3188" s="1"/>
      <c r="O3188" s="1"/>
      <c r="P3188" s="1"/>
      <c r="Q3188" s="1"/>
      <c r="R3188" s="1"/>
      <c r="S3188" s="1"/>
    </row>
    <row r="3189" spans="1:19" x14ac:dyDescent="0.2">
      <c r="A3189" s="1"/>
      <c r="B3189" s="115">
        <v>3</v>
      </c>
      <c r="C3189" s="33" t="s">
        <v>457</v>
      </c>
      <c r="D3189" s="115">
        <v>3</v>
      </c>
      <c r="E3189" s="115">
        <v>2008</v>
      </c>
      <c r="F3189" s="115">
        <v>1</v>
      </c>
      <c r="G3189" s="115">
        <v>0</v>
      </c>
      <c r="H3189" s="115">
        <v>0</v>
      </c>
      <c r="I3189" s="116">
        <v>77857</v>
      </c>
      <c r="J3189" s="117"/>
      <c r="K3189" s="1"/>
      <c r="L3189" s="1"/>
      <c r="M3189" s="1"/>
      <c r="N3189" s="1"/>
      <c r="O3189" s="1"/>
      <c r="P3189" s="1"/>
      <c r="Q3189" s="1"/>
      <c r="R3189" s="1"/>
      <c r="S3189" s="1"/>
    </row>
    <row r="3190" spans="1:19" x14ac:dyDescent="0.2">
      <c r="A3190" s="1"/>
      <c r="B3190" s="115">
        <v>3</v>
      </c>
      <c r="C3190" s="33" t="s">
        <v>457</v>
      </c>
      <c r="D3190" s="115">
        <v>4</v>
      </c>
      <c r="E3190" s="115">
        <v>2009</v>
      </c>
      <c r="F3190" s="115">
        <v>1</v>
      </c>
      <c r="G3190" s="115">
        <v>0</v>
      </c>
      <c r="H3190" s="115">
        <v>0</v>
      </c>
      <c r="I3190" s="116">
        <v>61315</v>
      </c>
      <c r="J3190" s="117"/>
      <c r="K3190" s="1"/>
      <c r="L3190" s="1"/>
      <c r="M3190" s="1"/>
      <c r="N3190" s="1"/>
      <c r="O3190" s="1"/>
      <c r="P3190" s="1"/>
      <c r="Q3190" s="1"/>
      <c r="R3190" s="1"/>
      <c r="S3190" s="1"/>
    </row>
    <row r="3191" spans="1:19" x14ac:dyDescent="0.2">
      <c r="A3191" s="1"/>
      <c r="B3191" s="115">
        <v>3</v>
      </c>
      <c r="C3191" s="33" t="s">
        <v>457</v>
      </c>
      <c r="D3191" s="115">
        <v>4</v>
      </c>
      <c r="E3191" s="115">
        <v>2009</v>
      </c>
      <c r="F3191" s="115">
        <v>1</v>
      </c>
      <c r="G3191" s="115">
        <v>0</v>
      </c>
      <c r="H3191" s="115">
        <v>0</v>
      </c>
      <c r="I3191" s="116">
        <v>124330</v>
      </c>
      <c r="J3191" s="117"/>
      <c r="K3191" s="1"/>
      <c r="L3191" s="1"/>
      <c r="M3191" s="1"/>
      <c r="N3191" s="1"/>
      <c r="O3191" s="1"/>
      <c r="P3191" s="1"/>
      <c r="Q3191" s="1"/>
      <c r="R3191" s="1"/>
      <c r="S3191" s="1"/>
    </row>
    <row r="3192" spans="1:19" x14ac:dyDescent="0.2">
      <c r="A3192" s="1"/>
      <c r="B3192" s="115">
        <v>6</v>
      </c>
      <c r="C3192" s="33" t="s">
        <v>449</v>
      </c>
      <c r="D3192" s="115">
        <v>3</v>
      </c>
      <c r="E3192" s="115">
        <v>2009</v>
      </c>
      <c r="F3192" s="115">
        <v>1</v>
      </c>
      <c r="G3192" s="115">
        <v>0</v>
      </c>
      <c r="H3192" s="115">
        <v>0</v>
      </c>
      <c r="I3192" s="116">
        <v>32290</v>
      </c>
      <c r="J3192" s="117"/>
      <c r="K3192" s="1"/>
      <c r="L3192" s="1"/>
      <c r="M3192" s="1"/>
      <c r="N3192" s="1"/>
      <c r="O3192" s="1"/>
      <c r="P3192" s="1"/>
      <c r="Q3192" s="1"/>
      <c r="R3192" s="1"/>
      <c r="S3192" s="1"/>
    </row>
    <row r="3193" spans="1:19" x14ac:dyDescent="0.2">
      <c r="A3193" s="1"/>
      <c r="B3193" s="115">
        <v>5</v>
      </c>
      <c r="C3193" s="33" t="s">
        <v>451</v>
      </c>
      <c r="D3193" s="115">
        <v>3</v>
      </c>
      <c r="E3193" s="115">
        <v>2009</v>
      </c>
      <c r="F3193" s="115">
        <v>1</v>
      </c>
      <c r="G3193" s="115">
        <v>0</v>
      </c>
      <c r="H3193" s="115">
        <v>0</v>
      </c>
      <c r="I3193" s="116">
        <v>262204</v>
      </c>
      <c r="J3193" s="117"/>
      <c r="K3193" s="1"/>
      <c r="L3193" s="1"/>
      <c r="M3193" s="1"/>
      <c r="N3193" s="1"/>
      <c r="O3193" s="1"/>
      <c r="P3193" s="1"/>
      <c r="Q3193" s="1"/>
      <c r="R3193" s="1"/>
      <c r="S3193" s="1"/>
    </row>
    <row r="3194" spans="1:19" x14ac:dyDescent="0.2">
      <c r="A3194" s="1"/>
      <c r="B3194" s="115">
        <v>5</v>
      </c>
      <c r="C3194" s="33" t="s">
        <v>449</v>
      </c>
      <c r="D3194" s="115">
        <v>3</v>
      </c>
      <c r="E3194" s="115">
        <v>2009</v>
      </c>
      <c r="F3194" s="115">
        <v>1</v>
      </c>
      <c r="G3194" s="115">
        <v>0</v>
      </c>
      <c r="H3194" s="115">
        <v>0</v>
      </c>
      <c r="I3194" s="116">
        <v>14376</v>
      </c>
      <c r="J3194" s="117"/>
      <c r="K3194" s="1"/>
      <c r="L3194" s="1"/>
      <c r="M3194" s="1"/>
      <c r="N3194" s="1"/>
      <c r="O3194" s="1"/>
      <c r="P3194" s="1"/>
      <c r="Q3194" s="1"/>
      <c r="R3194" s="1"/>
      <c r="S3194" s="1"/>
    </row>
    <row r="3195" spans="1:19" x14ac:dyDescent="0.2">
      <c r="A3195" s="1"/>
      <c r="B3195" s="115">
        <v>5</v>
      </c>
      <c r="C3195" s="33" t="s">
        <v>449</v>
      </c>
      <c r="D3195" s="115">
        <v>3</v>
      </c>
      <c r="E3195" s="115">
        <v>2009</v>
      </c>
      <c r="F3195" s="115">
        <v>1</v>
      </c>
      <c r="G3195" s="115">
        <v>0</v>
      </c>
      <c r="H3195" s="115">
        <v>0</v>
      </c>
      <c r="I3195" s="116">
        <v>67954</v>
      </c>
      <c r="J3195" s="117"/>
      <c r="K3195" s="1"/>
      <c r="L3195" s="1"/>
      <c r="M3195" s="1"/>
      <c r="N3195" s="1"/>
      <c r="O3195" s="1"/>
      <c r="P3195" s="1"/>
      <c r="Q3195" s="1"/>
      <c r="R3195" s="1"/>
      <c r="S3195" s="1"/>
    </row>
    <row r="3196" spans="1:19" x14ac:dyDescent="0.2">
      <c r="A3196" s="1"/>
      <c r="B3196" s="115">
        <v>5</v>
      </c>
      <c r="C3196" s="33" t="s">
        <v>449</v>
      </c>
      <c r="D3196" s="115">
        <v>3</v>
      </c>
      <c r="E3196" s="115">
        <v>2009</v>
      </c>
      <c r="F3196" s="115">
        <v>1</v>
      </c>
      <c r="G3196" s="115">
        <v>0</v>
      </c>
      <c r="H3196" s="115">
        <v>0</v>
      </c>
      <c r="I3196" s="116">
        <v>59166</v>
      </c>
      <c r="J3196" s="117"/>
      <c r="K3196" s="1"/>
      <c r="L3196" s="1"/>
      <c r="M3196" s="1"/>
      <c r="N3196" s="1"/>
      <c r="O3196" s="1"/>
      <c r="P3196" s="1"/>
      <c r="Q3196" s="1"/>
      <c r="R3196" s="1"/>
      <c r="S3196" s="1"/>
    </row>
    <row r="3197" spans="1:19" x14ac:dyDescent="0.2">
      <c r="A3197" s="1"/>
      <c r="B3197" s="115">
        <v>5</v>
      </c>
      <c r="C3197" s="33" t="s">
        <v>449</v>
      </c>
      <c r="D3197" s="115">
        <v>3</v>
      </c>
      <c r="E3197" s="115">
        <v>2009</v>
      </c>
      <c r="F3197" s="115">
        <v>1</v>
      </c>
      <c r="G3197" s="115">
        <v>0</v>
      </c>
      <c r="H3197" s="115">
        <v>0</v>
      </c>
      <c r="I3197" s="116">
        <v>59235</v>
      </c>
      <c r="J3197" s="117"/>
      <c r="K3197" s="1"/>
      <c r="L3197" s="1"/>
      <c r="M3197" s="1"/>
      <c r="N3197" s="1"/>
      <c r="O3197" s="1"/>
      <c r="P3197" s="1"/>
      <c r="Q3197" s="1"/>
      <c r="R3197" s="1"/>
      <c r="S3197" s="1"/>
    </row>
    <row r="3198" spans="1:19" x14ac:dyDescent="0.2">
      <c r="A3198" s="1"/>
      <c r="B3198" s="115">
        <v>4</v>
      </c>
      <c r="C3198" s="33" t="s">
        <v>449</v>
      </c>
      <c r="D3198" s="115">
        <v>3</v>
      </c>
      <c r="E3198" s="115">
        <v>2009</v>
      </c>
      <c r="F3198" s="115">
        <v>1</v>
      </c>
      <c r="G3198" s="115">
        <v>0</v>
      </c>
      <c r="H3198" s="115">
        <v>0</v>
      </c>
      <c r="I3198" s="116">
        <v>33580</v>
      </c>
      <c r="J3198" s="117"/>
      <c r="K3198" s="1"/>
      <c r="L3198" s="1"/>
      <c r="M3198" s="1"/>
      <c r="N3198" s="1"/>
      <c r="O3198" s="1"/>
      <c r="P3198" s="1"/>
      <c r="Q3198" s="1"/>
      <c r="R3198" s="1"/>
      <c r="S3198" s="1"/>
    </row>
    <row r="3199" spans="1:19" x14ac:dyDescent="0.2">
      <c r="A3199" s="1"/>
      <c r="B3199" s="115">
        <v>5</v>
      </c>
      <c r="C3199" s="33" t="s">
        <v>449</v>
      </c>
      <c r="D3199" s="115">
        <v>3</v>
      </c>
      <c r="E3199" s="115">
        <v>2009</v>
      </c>
      <c r="F3199" s="115">
        <v>1</v>
      </c>
      <c r="G3199" s="115">
        <v>0</v>
      </c>
      <c r="H3199" s="115">
        <v>0</v>
      </c>
      <c r="I3199" s="116">
        <v>67757</v>
      </c>
      <c r="J3199" s="117"/>
      <c r="K3199" s="1"/>
      <c r="L3199" s="1"/>
      <c r="M3199" s="1"/>
      <c r="N3199" s="1"/>
      <c r="O3199" s="1"/>
      <c r="P3199" s="1"/>
      <c r="Q3199" s="1"/>
      <c r="R3199" s="1"/>
      <c r="S3199" s="1"/>
    </row>
    <row r="3200" spans="1:19" x14ac:dyDescent="0.2">
      <c r="A3200" s="1"/>
      <c r="B3200" s="115">
        <v>4</v>
      </c>
      <c r="C3200" s="33" t="s">
        <v>449</v>
      </c>
      <c r="D3200" s="115">
        <v>3</v>
      </c>
      <c r="E3200" s="115">
        <v>2009</v>
      </c>
      <c r="F3200" s="115">
        <v>1</v>
      </c>
      <c r="G3200" s="115">
        <v>0</v>
      </c>
      <c r="H3200" s="115">
        <v>0</v>
      </c>
      <c r="I3200" s="116">
        <v>65760</v>
      </c>
      <c r="J3200" s="117"/>
      <c r="K3200" s="1"/>
      <c r="L3200" s="1"/>
      <c r="M3200" s="1"/>
      <c r="N3200" s="1"/>
      <c r="O3200" s="1"/>
      <c r="P3200" s="1"/>
      <c r="Q3200" s="1"/>
      <c r="R3200" s="1"/>
      <c r="S3200" s="1"/>
    </row>
    <row r="3201" spans="1:19" x14ac:dyDescent="0.2">
      <c r="A3201" s="1"/>
      <c r="B3201" s="115">
        <v>4</v>
      </c>
      <c r="C3201" s="33" t="s">
        <v>449</v>
      </c>
      <c r="D3201" s="115">
        <v>3</v>
      </c>
      <c r="E3201" s="115">
        <v>2009</v>
      </c>
      <c r="F3201" s="115">
        <v>1</v>
      </c>
      <c r="G3201" s="115">
        <v>0</v>
      </c>
      <c r="H3201" s="115">
        <v>0</v>
      </c>
      <c r="I3201" s="116">
        <v>29922</v>
      </c>
      <c r="J3201" s="117"/>
      <c r="K3201" s="1"/>
      <c r="L3201" s="1"/>
      <c r="M3201" s="1"/>
      <c r="N3201" s="1"/>
      <c r="O3201" s="1"/>
      <c r="P3201" s="1"/>
      <c r="Q3201" s="1"/>
      <c r="R3201" s="1"/>
      <c r="S3201" s="1"/>
    </row>
    <row r="3202" spans="1:19" x14ac:dyDescent="0.2">
      <c r="A3202" s="1"/>
      <c r="B3202" s="115">
        <v>3</v>
      </c>
      <c r="C3202" s="33" t="s">
        <v>449</v>
      </c>
      <c r="D3202" s="115">
        <v>3</v>
      </c>
      <c r="E3202" s="115">
        <v>2009</v>
      </c>
      <c r="F3202" s="115">
        <v>1</v>
      </c>
      <c r="G3202" s="115">
        <v>0</v>
      </c>
      <c r="H3202" s="115">
        <v>0</v>
      </c>
      <c r="I3202" s="116">
        <v>96890</v>
      </c>
      <c r="J3202" s="117"/>
      <c r="K3202" s="1"/>
      <c r="L3202" s="1"/>
      <c r="M3202" s="1"/>
      <c r="N3202" s="1"/>
      <c r="O3202" s="1"/>
      <c r="P3202" s="1"/>
      <c r="Q3202" s="1"/>
      <c r="R3202" s="1"/>
      <c r="S3202" s="1"/>
    </row>
    <row r="3203" spans="1:19" x14ac:dyDescent="0.2">
      <c r="A3203" s="1"/>
      <c r="B3203" s="115">
        <v>5</v>
      </c>
      <c r="C3203" s="33" t="s">
        <v>449</v>
      </c>
      <c r="D3203" s="115">
        <v>3</v>
      </c>
      <c r="E3203" s="115">
        <v>2009</v>
      </c>
      <c r="F3203" s="115">
        <v>1</v>
      </c>
      <c r="G3203" s="115">
        <v>0</v>
      </c>
      <c r="H3203" s="115">
        <v>0</v>
      </c>
      <c r="I3203" s="116">
        <v>68626</v>
      </c>
      <c r="J3203" s="117"/>
      <c r="K3203" s="1"/>
      <c r="L3203" s="1"/>
      <c r="M3203" s="1"/>
      <c r="N3203" s="1"/>
      <c r="O3203" s="1"/>
      <c r="P3203" s="1"/>
      <c r="Q3203" s="1"/>
      <c r="R3203" s="1"/>
      <c r="S3203" s="1"/>
    </row>
    <row r="3204" spans="1:19" x14ac:dyDescent="0.2">
      <c r="A3204" s="1"/>
      <c r="B3204" s="115">
        <v>4</v>
      </c>
      <c r="C3204" s="33" t="s">
        <v>449</v>
      </c>
      <c r="D3204" s="115">
        <v>3</v>
      </c>
      <c r="E3204" s="115">
        <v>2009</v>
      </c>
      <c r="F3204" s="115">
        <v>1</v>
      </c>
      <c r="G3204" s="115">
        <v>0</v>
      </c>
      <c r="H3204" s="115">
        <v>0</v>
      </c>
      <c r="I3204" s="116">
        <v>34468</v>
      </c>
      <c r="J3204" s="117"/>
      <c r="K3204" s="1"/>
      <c r="L3204" s="1"/>
      <c r="M3204" s="1"/>
      <c r="N3204" s="1"/>
      <c r="O3204" s="1"/>
      <c r="P3204" s="1"/>
      <c r="Q3204" s="1"/>
      <c r="R3204" s="1"/>
      <c r="S3204" s="1"/>
    </row>
    <row r="3205" spans="1:19" x14ac:dyDescent="0.2">
      <c r="A3205" s="1"/>
      <c r="B3205" s="115">
        <v>4</v>
      </c>
      <c r="C3205" s="33" t="s">
        <v>461</v>
      </c>
      <c r="D3205" s="115">
        <v>1</v>
      </c>
      <c r="E3205" s="115">
        <v>2009</v>
      </c>
      <c r="F3205" s="115">
        <v>1</v>
      </c>
      <c r="G3205" s="115">
        <v>0</v>
      </c>
      <c r="H3205" s="115">
        <v>0</v>
      </c>
      <c r="I3205" s="116">
        <v>243462</v>
      </c>
      <c r="J3205" s="117"/>
      <c r="K3205" s="1"/>
      <c r="L3205" s="1"/>
      <c r="M3205" s="1"/>
      <c r="N3205" s="1"/>
      <c r="O3205" s="1"/>
      <c r="P3205" s="1"/>
      <c r="Q3205" s="1"/>
      <c r="R3205" s="1"/>
      <c r="S3205" s="1"/>
    </row>
    <row r="3206" spans="1:19" x14ac:dyDescent="0.2">
      <c r="A3206" s="1"/>
      <c r="B3206" s="115">
        <v>3</v>
      </c>
      <c r="C3206" s="33" t="s">
        <v>461</v>
      </c>
      <c r="D3206" s="115">
        <v>1</v>
      </c>
      <c r="E3206" s="115">
        <v>2009</v>
      </c>
      <c r="F3206" s="115">
        <v>1</v>
      </c>
      <c r="G3206" s="115">
        <v>0</v>
      </c>
      <c r="H3206" s="115">
        <v>0</v>
      </c>
      <c r="I3206" s="116">
        <v>434661</v>
      </c>
      <c r="J3206" s="117"/>
      <c r="K3206" s="1"/>
      <c r="L3206" s="1"/>
      <c r="M3206" s="1"/>
      <c r="N3206" s="1"/>
      <c r="O3206" s="1"/>
      <c r="P3206" s="1"/>
      <c r="Q3206" s="1"/>
      <c r="R3206" s="1"/>
      <c r="S3206" s="1"/>
    </row>
    <row r="3207" spans="1:19" x14ac:dyDescent="0.2">
      <c r="A3207" s="1"/>
      <c r="B3207" s="115">
        <v>5</v>
      </c>
      <c r="C3207" s="33" t="s">
        <v>461</v>
      </c>
      <c r="D3207" s="115">
        <v>1</v>
      </c>
      <c r="E3207" s="115">
        <v>2009</v>
      </c>
      <c r="F3207" s="115">
        <v>1</v>
      </c>
      <c r="G3207" s="115">
        <v>0</v>
      </c>
      <c r="H3207" s="115">
        <v>0</v>
      </c>
      <c r="I3207" s="116">
        <v>239230</v>
      </c>
      <c r="J3207" s="117"/>
      <c r="K3207" s="1"/>
      <c r="L3207" s="1"/>
      <c r="M3207" s="1"/>
      <c r="N3207" s="1"/>
      <c r="O3207" s="1"/>
      <c r="P3207" s="1"/>
      <c r="Q3207" s="1"/>
      <c r="R3207" s="1"/>
      <c r="S3207" s="1"/>
    </row>
    <row r="3208" spans="1:19" x14ac:dyDescent="0.2">
      <c r="A3208" s="1"/>
      <c r="B3208" s="115">
        <v>6</v>
      </c>
      <c r="C3208" s="33" t="s">
        <v>461</v>
      </c>
      <c r="D3208" s="115">
        <v>1</v>
      </c>
      <c r="E3208" s="115">
        <v>2009</v>
      </c>
      <c r="F3208" s="115">
        <v>1</v>
      </c>
      <c r="G3208" s="115">
        <v>0</v>
      </c>
      <c r="H3208" s="115">
        <v>0</v>
      </c>
      <c r="I3208" s="116">
        <v>172501</v>
      </c>
      <c r="J3208" s="117"/>
      <c r="K3208" s="1"/>
      <c r="L3208" s="1"/>
      <c r="M3208" s="1"/>
      <c r="N3208" s="1"/>
      <c r="O3208" s="1"/>
      <c r="P3208" s="1"/>
      <c r="Q3208" s="1"/>
      <c r="R3208" s="1"/>
      <c r="S3208" s="1"/>
    </row>
    <row r="3209" spans="1:19" x14ac:dyDescent="0.2">
      <c r="A3209" s="1"/>
      <c r="B3209" s="115">
        <v>3</v>
      </c>
      <c r="C3209" s="33" t="s">
        <v>457</v>
      </c>
      <c r="D3209" s="115">
        <v>4</v>
      </c>
      <c r="E3209" s="115">
        <v>2009</v>
      </c>
      <c r="F3209" s="115">
        <v>1</v>
      </c>
      <c r="G3209" s="115">
        <v>0</v>
      </c>
      <c r="H3209" s="115">
        <v>0</v>
      </c>
      <c r="I3209" s="116">
        <v>34154</v>
      </c>
      <c r="J3209" s="117"/>
      <c r="K3209" s="1"/>
      <c r="L3209" s="1"/>
      <c r="M3209" s="1"/>
      <c r="N3209" s="1"/>
      <c r="O3209" s="1"/>
      <c r="P3209" s="1"/>
      <c r="Q3209" s="1"/>
      <c r="R3209" s="1"/>
      <c r="S3209" s="1"/>
    </row>
    <row r="3210" spans="1:19" x14ac:dyDescent="0.2">
      <c r="A3210" s="1"/>
      <c r="B3210" s="115">
        <v>3</v>
      </c>
      <c r="C3210" s="33" t="s">
        <v>449</v>
      </c>
      <c r="D3210" s="115">
        <v>4</v>
      </c>
      <c r="E3210" s="115">
        <v>2009</v>
      </c>
      <c r="F3210" s="115">
        <v>1</v>
      </c>
      <c r="G3210" s="115">
        <v>0</v>
      </c>
      <c r="H3210" s="115">
        <v>0</v>
      </c>
      <c r="I3210" s="116">
        <v>28971</v>
      </c>
      <c r="J3210" s="117"/>
      <c r="K3210" s="1"/>
      <c r="L3210" s="1"/>
      <c r="M3210" s="1"/>
      <c r="N3210" s="1"/>
      <c r="O3210" s="1"/>
      <c r="P3210" s="1"/>
      <c r="Q3210" s="1"/>
      <c r="R3210" s="1"/>
      <c r="S3210" s="1"/>
    </row>
    <row r="3211" spans="1:19" x14ac:dyDescent="0.2">
      <c r="A3211" s="1"/>
      <c r="B3211" s="115">
        <v>2</v>
      </c>
      <c r="C3211" s="33" t="s">
        <v>490</v>
      </c>
      <c r="D3211" s="115">
        <v>2</v>
      </c>
      <c r="E3211" s="115">
        <v>2009</v>
      </c>
      <c r="F3211" s="115">
        <v>1</v>
      </c>
      <c r="G3211" s="115">
        <v>12</v>
      </c>
      <c r="H3211" s="115">
        <v>0</v>
      </c>
      <c r="I3211" s="116">
        <v>0</v>
      </c>
      <c r="J3211" s="117"/>
      <c r="K3211" s="1"/>
      <c r="L3211" s="1"/>
      <c r="M3211" s="1"/>
      <c r="N3211" s="1"/>
      <c r="O3211" s="1"/>
      <c r="P3211" s="1"/>
      <c r="Q3211" s="1"/>
      <c r="R3211" s="1"/>
      <c r="S3211" s="1"/>
    </row>
    <row r="3212" spans="1:19" x14ac:dyDescent="0.2">
      <c r="A3212" s="1"/>
      <c r="B3212" s="115">
        <v>4</v>
      </c>
      <c r="C3212" s="33" t="s">
        <v>449</v>
      </c>
      <c r="D3212" s="115">
        <v>1</v>
      </c>
      <c r="E3212" s="115">
        <v>2009</v>
      </c>
      <c r="F3212" s="115">
        <v>1</v>
      </c>
      <c r="G3212" s="115">
        <v>0</v>
      </c>
      <c r="H3212" s="115">
        <v>0</v>
      </c>
      <c r="I3212" s="116">
        <v>91402</v>
      </c>
      <c r="J3212" s="117"/>
      <c r="K3212" s="1"/>
      <c r="L3212" s="1"/>
      <c r="M3212" s="1"/>
      <c r="N3212" s="1"/>
      <c r="O3212" s="1"/>
      <c r="P3212" s="1"/>
      <c r="Q3212" s="1"/>
      <c r="R3212" s="1"/>
      <c r="S3212" s="1"/>
    </row>
    <row r="3213" spans="1:19" x14ac:dyDescent="0.2">
      <c r="A3213" s="1"/>
      <c r="B3213" s="115">
        <v>6</v>
      </c>
      <c r="C3213" s="33" t="s">
        <v>449</v>
      </c>
      <c r="D3213" s="115">
        <v>2</v>
      </c>
      <c r="E3213" s="115">
        <v>2009</v>
      </c>
      <c r="F3213" s="115">
        <v>1</v>
      </c>
      <c r="G3213" s="115">
        <v>0</v>
      </c>
      <c r="H3213" s="115">
        <v>0</v>
      </c>
      <c r="I3213" s="116">
        <v>80742</v>
      </c>
      <c r="J3213" s="117"/>
      <c r="K3213" s="1"/>
      <c r="L3213" s="1"/>
      <c r="M3213" s="1"/>
      <c r="N3213" s="1"/>
      <c r="O3213" s="1"/>
      <c r="P3213" s="1"/>
      <c r="Q3213" s="1"/>
      <c r="R3213" s="1"/>
      <c r="S3213" s="1"/>
    </row>
    <row r="3214" spans="1:19" x14ac:dyDescent="0.2">
      <c r="A3214" s="1"/>
      <c r="B3214" s="115">
        <v>5</v>
      </c>
      <c r="C3214" s="33" t="s">
        <v>449</v>
      </c>
      <c r="D3214" s="115">
        <v>2</v>
      </c>
      <c r="E3214" s="115">
        <v>2009</v>
      </c>
      <c r="F3214" s="115">
        <v>1</v>
      </c>
      <c r="G3214" s="115">
        <v>0</v>
      </c>
      <c r="H3214" s="115">
        <v>0</v>
      </c>
      <c r="I3214" s="116">
        <v>74393</v>
      </c>
      <c r="J3214" s="117"/>
      <c r="K3214" s="1"/>
      <c r="L3214" s="1"/>
      <c r="M3214" s="1"/>
      <c r="N3214" s="1"/>
      <c r="O3214" s="1"/>
      <c r="P3214" s="1"/>
      <c r="Q3214" s="1"/>
      <c r="R3214" s="1"/>
      <c r="S3214" s="1"/>
    </row>
    <row r="3215" spans="1:19" x14ac:dyDescent="0.2">
      <c r="A3215" s="1"/>
      <c r="B3215" s="115">
        <v>3</v>
      </c>
      <c r="C3215" s="33" t="s">
        <v>457</v>
      </c>
      <c r="D3215" s="115">
        <v>2</v>
      </c>
      <c r="E3215" s="115">
        <v>2009</v>
      </c>
      <c r="F3215" s="115">
        <v>1</v>
      </c>
      <c r="G3215" s="115">
        <v>0</v>
      </c>
      <c r="H3215" s="115">
        <v>0</v>
      </c>
      <c r="I3215" s="116">
        <v>267429</v>
      </c>
      <c r="J3215" s="117"/>
      <c r="K3215" s="1"/>
      <c r="L3215" s="1"/>
      <c r="M3215" s="1"/>
      <c r="N3215" s="1"/>
      <c r="O3215" s="1"/>
      <c r="P3215" s="1"/>
      <c r="Q3215" s="1"/>
      <c r="R3215" s="1"/>
      <c r="S3215" s="1"/>
    </row>
    <row r="3216" spans="1:19" x14ac:dyDescent="0.2">
      <c r="A3216" s="1"/>
      <c r="B3216" s="115">
        <v>4</v>
      </c>
      <c r="C3216" s="33" t="s">
        <v>457</v>
      </c>
      <c r="D3216" s="115">
        <v>2</v>
      </c>
      <c r="E3216" s="115">
        <v>2009</v>
      </c>
      <c r="F3216" s="115">
        <v>1</v>
      </c>
      <c r="G3216" s="115">
        <v>0</v>
      </c>
      <c r="H3216" s="115">
        <v>0</v>
      </c>
      <c r="I3216" s="116">
        <v>130278</v>
      </c>
      <c r="J3216" s="117"/>
      <c r="K3216" s="1"/>
      <c r="L3216" s="1"/>
      <c r="M3216" s="1"/>
      <c r="N3216" s="1"/>
      <c r="O3216" s="1"/>
      <c r="P3216" s="1"/>
      <c r="Q3216" s="1"/>
      <c r="R3216" s="1"/>
      <c r="S3216" s="1"/>
    </row>
    <row r="3217" spans="1:19" x14ac:dyDescent="0.2">
      <c r="A3217" s="1"/>
      <c r="B3217" s="115">
        <v>3</v>
      </c>
      <c r="C3217" s="33" t="s">
        <v>449</v>
      </c>
      <c r="D3217" s="115">
        <v>2</v>
      </c>
      <c r="E3217" s="115">
        <v>2009</v>
      </c>
      <c r="F3217" s="115">
        <v>1</v>
      </c>
      <c r="G3217" s="115">
        <v>0</v>
      </c>
      <c r="H3217" s="115">
        <v>0</v>
      </c>
      <c r="I3217" s="116">
        <v>46490</v>
      </c>
      <c r="J3217" s="117"/>
      <c r="K3217" s="1"/>
      <c r="L3217" s="1"/>
      <c r="M3217" s="1"/>
      <c r="N3217" s="1"/>
      <c r="O3217" s="1"/>
      <c r="P3217" s="1"/>
      <c r="Q3217" s="1"/>
      <c r="R3217" s="1"/>
      <c r="S3217" s="1"/>
    </row>
    <row r="3218" spans="1:19" x14ac:dyDescent="0.2">
      <c r="A3218" s="1"/>
      <c r="B3218" s="115">
        <v>5</v>
      </c>
      <c r="C3218" s="33" t="s">
        <v>449</v>
      </c>
      <c r="D3218" s="115">
        <v>2</v>
      </c>
      <c r="E3218" s="115">
        <v>2009</v>
      </c>
      <c r="F3218" s="115">
        <v>1</v>
      </c>
      <c r="G3218" s="115">
        <v>0</v>
      </c>
      <c r="H3218" s="115">
        <v>0</v>
      </c>
      <c r="I3218" s="116">
        <v>86295</v>
      </c>
      <c r="J3218" s="117"/>
      <c r="K3218" s="1"/>
      <c r="L3218" s="1"/>
      <c r="M3218" s="1"/>
      <c r="N3218" s="1"/>
      <c r="O3218" s="1"/>
      <c r="P3218" s="1"/>
      <c r="Q3218" s="1"/>
      <c r="R3218" s="1"/>
      <c r="S3218" s="1"/>
    </row>
    <row r="3219" spans="1:19" x14ac:dyDescent="0.2">
      <c r="A3219" s="1"/>
      <c r="B3219" s="115">
        <v>4</v>
      </c>
      <c r="C3219" s="33" t="s">
        <v>449</v>
      </c>
      <c r="D3219" s="115">
        <v>2</v>
      </c>
      <c r="E3219" s="115">
        <v>2009</v>
      </c>
      <c r="F3219" s="115">
        <v>1</v>
      </c>
      <c r="G3219" s="115">
        <v>0</v>
      </c>
      <c r="H3219" s="115">
        <v>0</v>
      </c>
      <c r="I3219" s="116">
        <v>31783</v>
      </c>
      <c r="J3219" s="117"/>
      <c r="K3219" s="1"/>
      <c r="L3219" s="1"/>
      <c r="M3219" s="1"/>
      <c r="N3219" s="1"/>
      <c r="O3219" s="1"/>
      <c r="P3219" s="1"/>
      <c r="Q3219" s="1"/>
      <c r="R3219" s="1"/>
      <c r="S3219" s="1"/>
    </row>
    <row r="3220" spans="1:19" x14ac:dyDescent="0.2">
      <c r="A3220" s="1"/>
      <c r="B3220" s="115">
        <v>4</v>
      </c>
      <c r="C3220" s="33" t="s">
        <v>449</v>
      </c>
      <c r="D3220" s="115">
        <v>2</v>
      </c>
      <c r="E3220" s="115">
        <v>2009</v>
      </c>
      <c r="F3220" s="115">
        <v>1</v>
      </c>
      <c r="G3220" s="115">
        <v>0</v>
      </c>
      <c r="H3220" s="115">
        <v>0</v>
      </c>
      <c r="I3220" s="116">
        <v>118103</v>
      </c>
      <c r="J3220" s="117"/>
      <c r="K3220" s="1"/>
      <c r="L3220" s="1"/>
      <c r="M3220" s="1"/>
      <c r="N3220" s="1"/>
      <c r="O3220" s="1"/>
      <c r="P3220" s="1"/>
      <c r="Q3220" s="1"/>
      <c r="R3220" s="1"/>
      <c r="S3220" s="1"/>
    </row>
    <row r="3221" spans="1:19" x14ac:dyDescent="0.2">
      <c r="A3221" s="1"/>
      <c r="B3221" s="115">
        <v>3</v>
      </c>
      <c r="C3221" s="33" t="s">
        <v>449</v>
      </c>
      <c r="D3221" s="115">
        <v>2</v>
      </c>
      <c r="E3221" s="115">
        <v>2009</v>
      </c>
      <c r="F3221" s="115">
        <v>1</v>
      </c>
      <c r="G3221" s="115">
        <v>0</v>
      </c>
      <c r="H3221" s="115">
        <v>0</v>
      </c>
      <c r="I3221" s="116">
        <v>33501</v>
      </c>
      <c r="J3221" s="117"/>
      <c r="K3221" s="1"/>
      <c r="L3221" s="1"/>
      <c r="M3221" s="1"/>
      <c r="N3221" s="1"/>
      <c r="O3221" s="1"/>
      <c r="P3221" s="1"/>
      <c r="Q3221" s="1"/>
      <c r="R3221" s="1"/>
      <c r="S3221" s="1"/>
    </row>
    <row r="3222" spans="1:19" x14ac:dyDescent="0.2">
      <c r="A3222" s="1"/>
      <c r="B3222" s="115">
        <v>5</v>
      </c>
      <c r="C3222" s="33" t="s">
        <v>449</v>
      </c>
      <c r="D3222" s="115">
        <v>2</v>
      </c>
      <c r="E3222" s="115">
        <v>2009</v>
      </c>
      <c r="F3222" s="115">
        <v>1</v>
      </c>
      <c r="G3222" s="115">
        <v>0</v>
      </c>
      <c r="H3222" s="115">
        <v>0</v>
      </c>
      <c r="I3222" s="116">
        <v>30385</v>
      </c>
      <c r="J3222" s="117"/>
      <c r="K3222" s="1"/>
      <c r="L3222" s="1"/>
      <c r="M3222" s="1"/>
      <c r="N3222" s="1"/>
      <c r="O3222" s="1"/>
      <c r="P3222" s="1"/>
      <c r="Q3222" s="1"/>
      <c r="R3222" s="1"/>
      <c r="S3222" s="1"/>
    </row>
    <row r="3223" spans="1:19" x14ac:dyDescent="0.2">
      <c r="A3223" s="1"/>
      <c r="B3223" s="115">
        <v>6</v>
      </c>
      <c r="C3223" s="33" t="s">
        <v>449</v>
      </c>
      <c r="D3223" s="115">
        <v>2</v>
      </c>
      <c r="E3223" s="115">
        <v>2009</v>
      </c>
      <c r="F3223" s="115">
        <v>1</v>
      </c>
      <c r="G3223" s="115">
        <v>0</v>
      </c>
      <c r="H3223" s="115">
        <v>0</v>
      </c>
      <c r="I3223" s="116">
        <v>65804</v>
      </c>
      <c r="J3223" s="117"/>
      <c r="K3223" s="1"/>
      <c r="L3223" s="1"/>
      <c r="M3223" s="1"/>
      <c r="N3223" s="1"/>
      <c r="O3223" s="1"/>
      <c r="P3223" s="1"/>
      <c r="Q3223" s="1"/>
      <c r="R3223" s="1"/>
      <c r="S3223" s="1"/>
    </row>
    <row r="3224" spans="1:19" x14ac:dyDescent="0.2">
      <c r="A3224" s="1"/>
      <c r="B3224" s="115">
        <v>3</v>
      </c>
      <c r="C3224" s="33" t="s">
        <v>449</v>
      </c>
      <c r="D3224" s="115">
        <v>2</v>
      </c>
      <c r="E3224" s="115">
        <v>2009</v>
      </c>
      <c r="F3224" s="115">
        <v>1</v>
      </c>
      <c r="G3224" s="115">
        <v>0</v>
      </c>
      <c r="H3224" s="115">
        <v>0</v>
      </c>
      <c r="I3224" s="116">
        <v>31333</v>
      </c>
      <c r="J3224" s="117"/>
      <c r="K3224" s="1"/>
      <c r="L3224" s="1"/>
      <c r="M3224" s="1"/>
      <c r="N3224" s="1"/>
      <c r="O3224" s="1"/>
      <c r="P3224" s="1"/>
      <c r="Q3224" s="1"/>
      <c r="R3224" s="1"/>
      <c r="S3224" s="1"/>
    </row>
    <row r="3225" spans="1:19" x14ac:dyDescent="0.2">
      <c r="A3225" s="1"/>
      <c r="B3225" s="115">
        <v>2</v>
      </c>
      <c r="C3225" s="33" t="s">
        <v>490</v>
      </c>
      <c r="D3225" s="115">
        <v>3</v>
      </c>
      <c r="E3225" s="115">
        <v>2009</v>
      </c>
      <c r="F3225" s="115">
        <v>1</v>
      </c>
      <c r="G3225" s="115">
        <v>10</v>
      </c>
      <c r="H3225" s="115">
        <v>10</v>
      </c>
      <c r="I3225" s="116">
        <v>0</v>
      </c>
      <c r="J3225" s="117"/>
      <c r="K3225" s="1"/>
      <c r="L3225" s="1"/>
      <c r="M3225" s="1"/>
      <c r="N3225" s="1"/>
      <c r="O3225" s="1"/>
      <c r="P3225" s="1"/>
      <c r="Q3225" s="1"/>
      <c r="R3225" s="1"/>
      <c r="S3225" s="1"/>
    </row>
    <row r="3226" spans="1:19" x14ac:dyDescent="0.2">
      <c r="A3226" s="1"/>
      <c r="B3226" s="115">
        <v>2</v>
      </c>
      <c r="C3226" s="33" t="s">
        <v>490</v>
      </c>
      <c r="D3226" s="115">
        <v>3</v>
      </c>
      <c r="E3226" s="115">
        <v>2009</v>
      </c>
      <c r="F3226" s="115">
        <v>1</v>
      </c>
      <c r="G3226" s="115">
        <v>12</v>
      </c>
      <c r="H3226" s="115">
        <v>12</v>
      </c>
      <c r="I3226" s="116">
        <v>0</v>
      </c>
      <c r="J3226" s="117"/>
      <c r="K3226" s="1"/>
      <c r="L3226" s="1"/>
      <c r="M3226" s="1"/>
      <c r="N3226" s="1"/>
      <c r="O3226" s="1"/>
      <c r="P3226" s="1"/>
      <c r="Q3226" s="1"/>
      <c r="R3226" s="1"/>
      <c r="S3226" s="1"/>
    </row>
    <row r="3227" spans="1:19" x14ac:dyDescent="0.2">
      <c r="A3227" s="1"/>
      <c r="B3227" s="115">
        <v>6</v>
      </c>
      <c r="C3227" s="33" t="s">
        <v>449</v>
      </c>
      <c r="D3227" s="115">
        <v>3</v>
      </c>
      <c r="E3227" s="115">
        <v>2009</v>
      </c>
      <c r="F3227" s="115">
        <v>1</v>
      </c>
      <c r="G3227" s="115">
        <v>0</v>
      </c>
      <c r="H3227" s="115">
        <v>0</v>
      </c>
      <c r="I3227" s="116">
        <v>28660</v>
      </c>
      <c r="J3227" s="117"/>
      <c r="K3227" s="1"/>
      <c r="L3227" s="1"/>
      <c r="M3227" s="1"/>
      <c r="N3227" s="1"/>
      <c r="O3227" s="1"/>
      <c r="P3227" s="1"/>
      <c r="Q3227" s="1"/>
      <c r="R3227" s="1"/>
      <c r="S3227" s="1"/>
    </row>
    <row r="3228" spans="1:19" x14ac:dyDescent="0.2">
      <c r="A3228" s="1"/>
      <c r="B3228" s="115">
        <v>4</v>
      </c>
      <c r="C3228" s="33" t="s">
        <v>449</v>
      </c>
      <c r="D3228" s="115">
        <v>3</v>
      </c>
      <c r="E3228" s="115">
        <v>2009</v>
      </c>
      <c r="F3228" s="115">
        <v>1</v>
      </c>
      <c r="G3228" s="115">
        <v>0</v>
      </c>
      <c r="H3228" s="115">
        <v>0</v>
      </c>
      <c r="I3228" s="116">
        <v>33270</v>
      </c>
      <c r="J3228" s="117"/>
      <c r="K3228" s="1"/>
      <c r="L3228" s="1"/>
      <c r="M3228" s="1"/>
      <c r="N3228" s="1"/>
      <c r="O3228" s="1"/>
      <c r="P3228" s="1"/>
      <c r="Q3228" s="1"/>
      <c r="R3228" s="1"/>
      <c r="S3228" s="1"/>
    </row>
    <row r="3229" spans="1:19" x14ac:dyDescent="0.2">
      <c r="A3229" s="1"/>
      <c r="B3229" s="115">
        <v>3</v>
      </c>
      <c r="C3229" s="33" t="s">
        <v>449</v>
      </c>
      <c r="D3229" s="115">
        <v>3</v>
      </c>
      <c r="E3229" s="115">
        <v>2009</v>
      </c>
      <c r="F3229" s="115">
        <v>1</v>
      </c>
      <c r="G3229" s="115">
        <v>0</v>
      </c>
      <c r="H3229" s="115">
        <v>34</v>
      </c>
      <c r="I3229" s="116">
        <v>241280</v>
      </c>
      <c r="J3229" s="117"/>
      <c r="K3229" s="1"/>
      <c r="L3229" s="1"/>
      <c r="M3229" s="1"/>
      <c r="N3229" s="1"/>
      <c r="O3229" s="1"/>
      <c r="P3229" s="1"/>
      <c r="Q3229" s="1"/>
      <c r="R3229" s="1"/>
      <c r="S3229" s="1"/>
    </row>
    <row r="3230" spans="1:19" x14ac:dyDescent="0.2">
      <c r="A3230" s="1"/>
      <c r="B3230" s="115">
        <v>3</v>
      </c>
      <c r="C3230" s="33" t="s">
        <v>449</v>
      </c>
      <c r="D3230" s="115">
        <v>3</v>
      </c>
      <c r="E3230" s="115">
        <v>2009</v>
      </c>
      <c r="F3230" s="115">
        <v>1</v>
      </c>
      <c r="G3230" s="115">
        <v>0</v>
      </c>
      <c r="H3230" s="115">
        <v>0</v>
      </c>
      <c r="I3230" s="116">
        <v>63566</v>
      </c>
      <c r="J3230" s="117"/>
      <c r="K3230" s="1"/>
      <c r="L3230" s="1"/>
      <c r="M3230" s="1"/>
      <c r="N3230" s="1"/>
      <c r="O3230" s="1"/>
      <c r="P3230" s="1"/>
      <c r="Q3230" s="1"/>
      <c r="R3230" s="1"/>
      <c r="S3230" s="1"/>
    </row>
    <row r="3231" spans="1:19" x14ac:dyDescent="0.2">
      <c r="A3231" s="1"/>
      <c r="B3231" s="115">
        <v>3</v>
      </c>
      <c r="C3231" s="33" t="s">
        <v>449</v>
      </c>
      <c r="D3231" s="115">
        <v>3</v>
      </c>
      <c r="E3231" s="115">
        <v>2009</v>
      </c>
      <c r="F3231" s="115">
        <v>1</v>
      </c>
      <c r="G3231" s="115">
        <v>0</v>
      </c>
      <c r="H3231" s="115">
        <v>0</v>
      </c>
      <c r="I3231" s="116">
        <v>93257</v>
      </c>
      <c r="J3231" s="117"/>
      <c r="K3231" s="1"/>
      <c r="L3231" s="1"/>
      <c r="M3231" s="1"/>
      <c r="N3231" s="1"/>
      <c r="O3231" s="1"/>
      <c r="P3231" s="1"/>
      <c r="Q3231" s="1"/>
      <c r="R3231" s="1"/>
      <c r="S3231" s="1"/>
    </row>
    <row r="3232" spans="1:19" x14ac:dyDescent="0.2">
      <c r="A3232" s="1"/>
      <c r="B3232" s="115">
        <v>3</v>
      </c>
      <c r="C3232" s="33" t="s">
        <v>449</v>
      </c>
      <c r="D3232" s="115">
        <v>3</v>
      </c>
      <c r="E3232" s="115">
        <v>2009</v>
      </c>
      <c r="F3232" s="115">
        <v>1</v>
      </c>
      <c r="G3232" s="115">
        <v>0</v>
      </c>
      <c r="H3232" s="115">
        <v>0</v>
      </c>
      <c r="I3232" s="116">
        <v>101532</v>
      </c>
      <c r="J3232" s="117"/>
      <c r="K3232" s="1"/>
      <c r="L3232" s="1"/>
      <c r="M3232" s="1"/>
      <c r="N3232" s="1"/>
      <c r="O3232" s="1"/>
      <c r="P3232" s="1"/>
      <c r="Q3232" s="1"/>
      <c r="R3232" s="1"/>
      <c r="S3232" s="1"/>
    </row>
    <row r="3233" spans="1:19" x14ac:dyDescent="0.2">
      <c r="A3233" s="1"/>
      <c r="B3233" s="115">
        <v>5</v>
      </c>
      <c r="C3233" s="33" t="s">
        <v>449</v>
      </c>
      <c r="D3233" s="115">
        <v>3</v>
      </c>
      <c r="E3233" s="115">
        <v>2009</v>
      </c>
      <c r="F3233" s="115">
        <v>1</v>
      </c>
      <c r="G3233" s="115">
        <v>0</v>
      </c>
      <c r="H3233" s="115">
        <v>0</v>
      </c>
      <c r="I3233" s="116">
        <v>32179</v>
      </c>
      <c r="J3233" s="117"/>
      <c r="K3233" s="1"/>
      <c r="L3233" s="1"/>
      <c r="M3233" s="1"/>
      <c r="N3233" s="1"/>
      <c r="O3233" s="1"/>
      <c r="P3233" s="1"/>
      <c r="Q3233" s="1"/>
      <c r="R3233" s="1"/>
      <c r="S3233" s="1"/>
    </row>
    <row r="3234" spans="1:19" x14ac:dyDescent="0.2">
      <c r="A3234" s="1"/>
      <c r="B3234" s="115">
        <v>2</v>
      </c>
      <c r="C3234" s="33" t="s">
        <v>451</v>
      </c>
      <c r="D3234" s="115">
        <v>2</v>
      </c>
      <c r="E3234" s="115">
        <v>2009</v>
      </c>
      <c r="F3234" s="115">
        <v>1</v>
      </c>
      <c r="G3234" s="115">
        <v>0</v>
      </c>
      <c r="H3234" s="115">
        <v>0</v>
      </c>
      <c r="I3234" s="116">
        <v>5045216</v>
      </c>
      <c r="J3234" s="117"/>
      <c r="K3234" s="1"/>
      <c r="L3234" s="1"/>
      <c r="M3234" s="1"/>
      <c r="N3234" s="1"/>
      <c r="O3234" s="1"/>
      <c r="P3234" s="1"/>
      <c r="Q3234" s="1"/>
      <c r="R3234" s="1"/>
      <c r="S3234" s="1"/>
    </row>
    <row r="3235" spans="1:19" x14ac:dyDescent="0.2">
      <c r="A3235" s="1"/>
      <c r="B3235" s="115">
        <v>3</v>
      </c>
      <c r="C3235" s="33" t="s">
        <v>460</v>
      </c>
      <c r="D3235" s="115">
        <v>4</v>
      </c>
      <c r="E3235" s="115">
        <v>2009</v>
      </c>
      <c r="F3235" s="115">
        <v>1</v>
      </c>
      <c r="G3235" s="115">
        <v>12</v>
      </c>
      <c r="H3235" s="115">
        <v>0</v>
      </c>
      <c r="I3235" s="116">
        <v>0</v>
      </c>
      <c r="J3235" s="117"/>
      <c r="K3235" s="1"/>
      <c r="L3235" s="1"/>
      <c r="M3235" s="1"/>
      <c r="N3235" s="1"/>
      <c r="O3235" s="1"/>
      <c r="P3235" s="1"/>
      <c r="Q3235" s="1"/>
      <c r="R3235" s="1"/>
      <c r="S3235" s="1"/>
    </row>
    <row r="3236" spans="1:19" x14ac:dyDescent="0.2">
      <c r="A3236" s="1"/>
      <c r="B3236" s="115">
        <v>2</v>
      </c>
      <c r="C3236" s="33" t="s">
        <v>451</v>
      </c>
      <c r="D3236" s="115">
        <v>2</v>
      </c>
      <c r="E3236" s="115">
        <v>2009</v>
      </c>
      <c r="F3236" s="115">
        <v>1</v>
      </c>
      <c r="G3236" s="115">
        <v>0</v>
      </c>
      <c r="H3236" s="115">
        <v>0</v>
      </c>
      <c r="I3236" s="116">
        <v>6733929</v>
      </c>
      <c r="J3236" s="117"/>
      <c r="K3236" s="1"/>
      <c r="L3236" s="1"/>
      <c r="M3236" s="1"/>
      <c r="N3236" s="1"/>
      <c r="O3236" s="1"/>
      <c r="P3236" s="1"/>
      <c r="Q3236" s="1"/>
      <c r="R3236" s="1"/>
      <c r="S3236" s="1"/>
    </row>
    <row r="3237" spans="1:19" x14ac:dyDescent="0.2">
      <c r="A3237" s="1"/>
      <c r="B3237" s="115">
        <v>2</v>
      </c>
      <c r="C3237" s="33" t="s">
        <v>451</v>
      </c>
      <c r="D3237" s="115">
        <v>2</v>
      </c>
      <c r="E3237" s="115">
        <v>2009</v>
      </c>
      <c r="F3237" s="115">
        <v>1</v>
      </c>
      <c r="G3237" s="115">
        <v>0</v>
      </c>
      <c r="H3237" s="115">
        <v>0</v>
      </c>
      <c r="I3237" s="116">
        <v>1277235</v>
      </c>
      <c r="J3237" s="117"/>
      <c r="K3237" s="1"/>
      <c r="L3237" s="1"/>
      <c r="M3237" s="1"/>
      <c r="N3237" s="1"/>
      <c r="O3237" s="1"/>
      <c r="P3237" s="1"/>
      <c r="Q3237" s="1"/>
      <c r="R3237" s="1"/>
      <c r="S3237" s="1"/>
    </row>
    <row r="3238" spans="1:19" x14ac:dyDescent="0.2">
      <c r="A3238" s="1"/>
      <c r="B3238" s="115">
        <v>3</v>
      </c>
      <c r="C3238" s="33" t="s">
        <v>457</v>
      </c>
      <c r="D3238" s="115">
        <v>3</v>
      </c>
      <c r="E3238" s="115">
        <v>2009</v>
      </c>
      <c r="F3238" s="115">
        <v>2</v>
      </c>
      <c r="G3238" s="115">
        <v>0</v>
      </c>
      <c r="H3238" s="115">
        <v>0</v>
      </c>
      <c r="I3238" s="116">
        <v>4653830</v>
      </c>
      <c r="J3238" s="117"/>
      <c r="K3238" s="1"/>
      <c r="L3238" s="1"/>
      <c r="M3238" s="1"/>
      <c r="N3238" s="1"/>
      <c r="O3238" s="1"/>
      <c r="P3238" s="1"/>
      <c r="Q3238" s="1"/>
      <c r="R3238" s="1"/>
      <c r="S3238" s="1"/>
    </row>
    <row r="3239" spans="1:19" x14ac:dyDescent="0.2">
      <c r="A3239" s="1"/>
      <c r="B3239" s="115">
        <v>3</v>
      </c>
      <c r="C3239" s="33" t="s">
        <v>449</v>
      </c>
      <c r="D3239" s="115">
        <v>3</v>
      </c>
      <c r="E3239" s="115">
        <v>2009</v>
      </c>
      <c r="F3239" s="115">
        <v>1</v>
      </c>
      <c r="G3239" s="115">
        <v>0</v>
      </c>
      <c r="H3239" s="115">
        <v>0</v>
      </c>
      <c r="I3239" s="116">
        <v>44864</v>
      </c>
      <c r="J3239" s="117"/>
      <c r="K3239" s="1"/>
      <c r="L3239" s="1"/>
      <c r="M3239" s="1"/>
      <c r="N3239" s="1"/>
      <c r="O3239" s="1"/>
      <c r="P3239" s="1"/>
      <c r="Q3239" s="1"/>
      <c r="R3239" s="1"/>
      <c r="S3239" s="1"/>
    </row>
    <row r="3240" spans="1:19" x14ac:dyDescent="0.2">
      <c r="A3240" s="1"/>
      <c r="B3240" s="115">
        <v>3</v>
      </c>
      <c r="C3240" s="33" t="s">
        <v>449</v>
      </c>
      <c r="D3240" s="115">
        <v>3</v>
      </c>
      <c r="E3240" s="115">
        <v>2009</v>
      </c>
      <c r="F3240" s="115">
        <v>1</v>
      </c>
      <c r="G3240" s="115">
        <v>0</v>
      </c>
      <c r="H3240" s="115">
        <v>0</v>
      </c>
      <c r="I3240" s="116">
        <v>43713</v>
      </c>
      <c r="J3240" s="117"/>
      <c r="K3240" s="1"/>
      <c r="L3240" s="1"/>
      <c r="M3240" s="1"/>
      <c r="N3240" s="1"/>
      <c r="O3240" s="1"/>
      <c r="P3240" s="1"/>
      <c r="Q3240" s="1"/>
      <c r="R3240" s="1"/>
      <c r="S3240" s="1"/>
    </row>
    <row r="3241" spans="1:19" x14ac:dyDescent="0.2">
      <c r="A3241" s="1"/>
      <c r="B3241" s="115">
        <v>4</v>
      </c>
      <c r="C3241" s="33" t="s">
        <v>449</v>
      </c>
      <c r="D3241" s="115">
        <v>2</v>
      </c>
      <c r="E3241" s="115">
        <v>2009</v>
      </c>
      <c r="F3241" s="115">
        <v>1</v>
      </c>
      <c r="G3241" s="115">
        <v>0</v>
      </c>
      <c r="H3241" s="115">
        <v>0</v>
      </c>
      <c r="I3241" s="116">
        <v>985360</v>
      </c>
      <c r="J3241" s="117"/>
      <c r="K3241" s="1"/>
      <c r="L3241" s="1"/>
      <c r="M3241" s="1"/>
      <c r="N3241" s="1"/>
      <c r="O3241" s="1"/>
      <c r="P3241" s="1"/>
      <c r="Q3241" s="1"/>
      <c r="R3241" s="1"/>
      <c r="S3241" s="1"/>
    </row>
    <row r="3242" spans="1:19" x14ac:dyDescent="0.2">
      <c r="A3242" s="1"/>
      <c r="B3242" s="115">
        <v>1</v>
      </c>
      <c r="C3242" s="33" t="s">
        <v>457</v>
      </c>
      <c r="D3242" s="115">
        <v>4</v>
      </c>
      <c r="E3242" s="115">
        <v>2009</v>
      </c>
      <c r="F3242" s="115">
        <v>1</v>
      </c>
      <c r="G3242" s="115">
        <v>0</v>
      </c>
      <c r="H3242" s="115">
        <v>0</v>
      </c>
      <c r="I3242" s="116">
        <v>16917</v>
      </c>
      <c r="J3242" s="117"/>
      <c r="K3242" s="1"/>
      <c r="L3242" s="1"/>
      <c r="M3242" s="1"/>
      <c r="N3242" s="1"/>
      <c r="O3242" s="1"/>
      <c r="P3242" s="1"/>
      <c r="Q3242" s="1"/>
      <c r="R3242" s="1"/>
      <c r="S3242" s="1"/>
    </row>
    <row r="3243" spans="1:19" x14ac:dyDescent="0.2">
      <c r="A3243" s="1"/>
      <c r="B3243" s="115">
        <v>5</v>
      </c>
      <c r="C3243" s="33" t="s">
        <v>449</v>
      </c>
      <c r="D3243" s="115">
        <v>2</v>
      </c>
      <c r="E3243" s="115">
        <v>2009</v>
      </c>
      <c r="F3243" s="115">
        <v>1</v>
      </c>
      <c r="G3243" s="115">
        <v>0</v>
      </c>
      <c r="H3243" s="115">
        <v>0</v>
      </c>
      <c r="I3243" s="116">
        <v>196101</v>
      </c>
      <c r="J3243" s="117"/>
      <c r="K3243" s="1"/>
      <c r="L3243" s="1"/>
      <c r="M3243" s="1"/>
      <c r="N3243" s="1"/>
      <c r="O3243" s="1"/>
      <c r="P3243" s="1"/>
      <c r="Q3243" s="1"/>
      <c r="R3243" s="1"/>
      <c r="S3243" s="1"/>
    </row>
    <row r="3244" spans="1:19" x14ac:dyDescent="0.2">
      <c r="A3244" s="1"/>
      <c r="B3244" s="115">
        <v>2</v>
      </c>
      <c r="C3244" s="33" t="s">
        <v>475</v>
      </c>
      <c r="D3244" s="115">
        <v>2</v>
      </c>
      <c r="E3244" s="115">
        <v>2009</v>
      </c>
      <c r="F3244" s="115">
        <v>7</v>
      </c>
      <c r="G3244" s="115">
        <v>0</v>
      </c>
      <c r="H3244" s="115">
        <v>0</v>
      </c>
      <c r="I3244" s="116">
        <v>624505392</v>
      </c>
      <c r="J3244" s="117"/>
      <c r="K3244" s="1"/>
      <c r="L3244" s="1"/>
      <c r="M3244" s="1"/>
      <c r="N3244" s="1"/>
      <c r="O3244" s="1"/>
      <c r="P3244" s="1"/>
      <c r="Q3244" s="1"/>
      <c r="R3244" s="1"/>
      <c r="S3244" s="1"/>
    </row>
    <row r="3245" spans="1:19" x14ac:dyDescent="0.2">
      <c r="A3245" s="1"/>
      <c r="B3245" s="115">
        <v>3</v>
      </c>
      <c r="C3245" s="33" t="s">
        <v>451</v>
      </c>
      <c r="D3245" s="115">
        <v>2</v>
      </c>
      <c r="E3245" s="115">
        <v>2009</v>
      </c>
      <c r="F3245" s="115">
        <v>1</v>
      </c>
      <c r="G3245" s="115">
        <v>0</v>
      </c>
      <c r="H3245" s="115">
        <v>0</v>
      </c>
      <c r="I3245" s="116">
        <v>3722493</v>
      </c>
      <c r="J3245" s="117"/>
      <c r="K3245" s="1"/>
      <c r="L3245" s="1"/>
      <c r="M3245" s="1"/>
      <c r="N3245" s="1"/>
      <c r="O3245" s="1"/>
      <c r="P3245" s="1"/>
      <c r="Q3245" s="1"/>
      <c r="R3245" s="1"/>
      <c r="S3245" s="1"/>
    </row>
    <row r="3246" spans="1:19" x14ac:dyDescent="0.2">
      <c r="A3246" s="1"/>
      <c r="B3246" s="115">
        <v>3</v>
      </c>
      <c r="C3246" s="33" t="s">
        <v>451</v>
      </c>
      <c r="D3246" s="115">
        <v>2</v>
      </c>
      <c r="E3246" s="115">
        <v>2009</v>
      </c>
      <c r="F3246" s="115">
        <v>1</v>
      </c>
      <c r="G3246" s="115">
        <v>0</v>
      </c>
      <c r="H3246" s="115">
        <v>0</v>
      </c>
      <c r="I3246" s="116">
        <v>8583065</v>
      </c>
      <c r="J3246" s="117"/>
      <c r="K3246" s="1"/>
      <c r="L3246" s="1"/>
      <c r="M3246" s="1"/>
      <c r="N3246" s="1"/>
      <c r="O3246" s="1"/>
      <c r="P3246" s="1"/>
      <c r="Q3246" s="1"/>
      <c r="R3246" s="1"/>
      <c r="S3246" s="1"/>
    </row>
    <row r="3247" spans="1:19" x14ac:dyDescent="0.2">
      <c r="A3247" s="1"/>
      <c r="B3247" s="115">
        <v>1</v>
      </c>
      <c r="C3247" s="33" t="s">
        <v>451</v>
      </c>
      <c r="D3247" s="115">
        <v>3</v>
      </c>
      <c r="E3247" s="115">
        <v>2009</v>
      </c>
      <c r="F3247" s="115">
        <v>1</v>
      </c>
      <c r="G3247" s="115">
        <v>0</v>
      </c>
      <c r="H3247" s="115">
        <v>0</v>
      </c>
      <c r="I3247" s="116">
        <v>3265512</v>
      </c>
      <c r="J3247" s="117"/>
      <c r="K3247" s="1"/>
      <c r="L3247" s="1"/>
      <c r="M3247" s="1"/>
      <c r="N3247" s="1"/>
      <c r="O3247" s="1"/>
      <c r="P3247" s="1"/>
      <c r="Q3247" s="1"/>
      <c r="R3247" s="1"/>
      <c r="S3247" s="1"/>
    </row>
    <row r="3248" spans="1:19" x14ac:dyDescent="0.2">
      <c r="A3248" s="1"/>
      <c r="B3248" s="115">
        <v>2</v>
      </c>
      <c r="C3248" s="33" t="s">
        <v>449</v>
      </c>
      <c r="D3248" s="115">
        <v>3</v>
      </c>
      <c r="E3248" s="115">
        <v>2009</v>
      </c>
      <c r="F3248" s="115">
        <v>1</v>
      </c>
      <c r="G3248" s="115">
        <v>0</v>
      </c>
      <c r="H3248" s="115">
        <v>0</v>
      </c>
      <c r="I3248" s="116">
        <v>15558</v>
      </c>
      <c r="J3248" s="117"/>
      <c r="K3248" s="1"/>
      <c r="L3248" s="1"/>
      <c r="M3248" s="1"/>
      <c r="N3248" s="1"/>
      <c r="O3248" s="1"/>
      <c r="P3248" s="1"/>
      <c r="Q3248" s="1"/>
      <c r="R3248" s="1"/>
      <c r="S3248" s="1"/>
    </row>
    <row r="3249" spans="1:19" x14ac:dyDescent="0.2">
      <c r="A3249" s="1"/>
      <c r="B3249" s="115">
        <v>2</v>
      </c>
      <c r="C3249" s="33" t="s">
        <v>471</v>
      </c>
      <c r="D3249" s="115">
        <v>3</v>
      </c>
      <c r="E3249" s="115">
        <v>2009</v>
      </c>
      <c r="F3249" s="115">
        <v>1</v>
      </c>
      <c r="G3249" s="115">
        <v>0</v>
      </c>
      <c r="H3249" s="115">
        <v>0</v>
      </c>
      <c r="I3249" s="116">
        <v>192619</v>
      </c>
      <c r="J3249" s="117"/>
      <c r="K3249" s="1"/>
      <c r="L3249" s="1"/>
      <c r="M3249" s="1"/>
      <c r="N3249" s="1"/>
      <c r="O3249" s="1"/>
      <c r="P3249" s="1"/>
      <c r="Q3249" s="1"/>
      <c r="R3249" s="1"/>
      <c r="S3249" s="1"/>
    </row>
    <row r="3250" spans="1:19" x14ac:dyDescent="0.2">
      <c r="A3250" s="1"/>
      <c r="B3250" s="115">
        <v>2</v>
      </c>
      <c r="C3250" s="33" t="s">
        <v>449</v>
      </c>
      <c r="D3250" s="115">
        <v>3</v>
      </c>
      <c r="E3250" s="115">
        <v>2009</v>
      </c>
      <c r="F3250" s="115">
        <v>1</v>
      </c>
      <c r="G3250" s="115">
        <v>0</v>
      </c>
      <c r="H3250" s="115">
        <v>0</v>
      </c>
      <c r="I3250" s="116">
        <v>31488</v>
      </c>
      <c r="J3250" s="117"/>
      <c r="K3250" s="1"/>
      <c r="L3250" s="1"/>
      <c r="M3250" s="1"/>
      <c r="N3250" s="1"/>
      <c r="O3250" s="1"/>
      <c r="P3250" s="1"/>
      <c r="Q3250" s="1"/>
      <c r="R3250" s="1"/>
      <c r="S3250" s="1"/>
    </row>
    <row r="3251" spans="1:19" x14ac:dyDescent="0.2">
      <c r="A3251" s="1"/>
      <c r="B3251" s="115">
        <v>2</v>
      </c>
      <c r="C3251" s="33" t="s">
        <v>449</v>
      </c>
      <c r="D3251" s="115">
        <v>2</v>
      </c>
      <c r="E3251" s="115">
        <v>2009</v>
      </c>
      <c r="F3251" s="115">
        <v>1</v>
      </c>
      <c r="G3251" s="115">
        <v>0</v>
      </c>
      <c r="H3251" s="115">
        <v>0</v>
      </c>
      <c r="I3251" s="116">
        <v>15468</v>
      </c>
      <c r="J3251" s="117"/>
      <c r="K3251" s="1"/>
      <c r="L3251" s="1"/>
      <c r="M3251" s="1"/>
      <c r="N3251" s="1"/>
      <c r="O3251" s="1"/>
      <c r="P3251" s="1"/>
      <c r="Q3251" s="1"/>
      <c r="R3251" s="1"/>
      <c r="S3251" s="1"/>
    </row>
    <row r="3252" spans="1:19" x14ac:dyDescent="0.2">
      <c r="A3252" s="1"/>
      <c r="B3252" s="115">
        <v>3</v>
      </c>
      <c r="C3252" s="33" t="s">
        <v>449</v>
      </c>
      <c r="D3252" s="115">
        <v>3</v>
      </c>
      <c r="E3252" s="115">
        <v>2009</v>
      </c>
      <c r="F3252" s="115">
        <v>1</v>
      </c>
      <c r="G3252" s="115">
        <v>0</v>
      </c>
      <c r="H3252" s="115">
        <v>0</v>
      </c>
      <c r="I3252" s="116">
        <v>7284</v>
      </c>
      <c r="J3252" s="117"/>
      <c r="K3252" s="1"/>
      <c r="L3252" s="1"/>
      <c r="M3252" s="1"/>
      <c r="N3252" s="1"/>
      <c r="O3252" s="1"/>
      <c r="P3252" s="1"/>
      <c r="Q3252" s="1"/>
      <c r="R3252" s="1"/>
      <c r="S3252" s="1"/>
    </row>
    <row r="3253" spans="1:19" x14ac:dyDescent="0.2">
      <c r="A3253" s="1"/>
      <c r="B3253" s="115">
        <v>3</v>
      </c>
      <c r="C3253" s="33" t="s">
        <v>449</v>
      </c>
      <c r="D3253" s="115">
        <v>1</v>
      </c>
      <c r="E3253" s="115">
        <v>2019</v>
      </c>
      <c r="F3253" s="115">
        <v>1</v>
      </c>
      <c r="G3253" s="115">
        <v>0</v>
      </c>
      <c r="H3253" s="115">
        <v>0</v>
      </c>
      <c r="I3253" s="116">
        <v>147</v>
      </c>
      <c r="J3253" s="117"/>
      <c r="K3253" s="1"/>
      <c r="L3253" s="1"/>
      <c r="M3253" s="1"/>
      <c r="N3253" s="1"/>
      <c r="O3253" s="1"/>
      <c r="P3253" s="1"/>
      <c r="Q3253" s="1"/>
      <c r="R3253" s="1"/>
      <c r="S3253" s="1"/>
    </row>
    <row r="3254" spans="1:19" x14ac:dyDescent="0.2">
      <c r="A3254" s="1"/>
      <c r="B3254" s="115">
        <v>3</v>
      </c>
      <c r="C3254" s="33" t="s">
        <v>449</v>
      </c>
      <c r="D3254" s="115">
        <v>2</v>
      </c>
      <c r="E3254" s="115">
        <v>2019</v>
      </c>
      <c r="F3254" s="115">
        <v>1</v>
      </c>
      <c r="G3254" s="115">
        <v>0</v>
      </c>
      <c r="H3254" s="115">
        <v>0</v>
      </c>
      <c r="I3254" s="116">
        <v>1619</v>
      </c>
      <c r="J3254" s="117"/>
      <c r="K3254" s="1"/>
      <c r="L3254" s="1"/>
      <c r="M3254" s="1"/>
      <c r="N3254" s="1"/>
      <c r="O3254" s="1"/>
      <c r="P3254" s="1"/>
      <c r="Q3254" s="1"/>
      <c r="R3254" s="1"/>
      <c r="S3254" s="1"/>
    </row>
    <row r="3255" spans="1:19" x14ac:dyDescent="0.2">
      <c r="A3255" s="1"/>
      <c r="B3255" s="115">
        <v>3</v>
      </c>
      <c r="C3255" s="33" t="s">
        <v>449</v>
      </c>
      <c r="D3255" s="115">
        <v>2</v>
      </c>
      <c r="E3255" s="115">
        <v>2019</v>
      </c>
      <c r="F3255" s="115">
        <v>1</v>
      </c>
      <c r="G3255" s="115">
        <v>0</v>
      </c>
      <c r="H3255" s="115">
        <v>0</v>
      </c>
      <c r="I3255" s="116">
        <v>1441</v>
      </c>
      <c r="J3255" s="117"/>
      <c r="K3255" s="1"/>
      <c r="L3255" s="1"/>
      <c r="M3255" s="1"/>
      <c r="N3255" s="1"/>
      <c r="O3255" s="1"/>
      <c r="P3255" s="1"/>
      <c r="Q3255" s="1"/>
      <c r="R3255" s="1"/>
      <c r="S3255" s="1"/>
    </row>
    <row r="3256" spans="1:19" x14ac:dyDescent="0.2">
      <c r="A3256" s="1"/>
      <c r="B3256" s="115">
        <v>3</v>
      </c>
      <c r="C3256" s="33" t="s">
        <v>449</v>
      </c>
      <c r="D3256" s="115">
        <v>2</v>
      </c>
      <c r="E3256" s="115">
        <v>2019</v>
      </c>
      <c r="F3256" s="115">
        <v>1</v>
      </c>
      <c r="G3256" s="115">
        <v>0</v>
      </c>
      <c r="H3256" s="115">
        <v>0</v>
      </c>
      <c r="I3256" s="116">
        <v>1516</v>
      </c>
      <c r="J3256" s="117"/>
      <c r="K3256" s="1"/>
      <c r="L3256" s="1"/>
      <c r="M3256" s="1"/>
      <c r="N3256" s="1"/>
      <c r="O3256" s="1"/>
      <c r="P3256" s="1"/>
      <c r="Q3256" s="1"/>
      <c r="R3256" s="1"/>
      <c r="S3256" s="1"/>
    </row>
    <row r="3257" spans="1:19" x14ac:dyDescent="0.2">
      <c r="A3257" s="1"/>
      <c r="B3257" s="115">
        <v>6</v>
      </c>
      <c r="C3257" s="33" t="s">
        <v>471</v>
      </c>
      <c r="D3257" s="115">
        <v>1</v>
      </c>
      <c r="E3257" s="115">
        <v>2019</v>
      </c>
      <c r="F3257" s="115">
        <v>1</v>
      </c>
      <c r="G3257" s="115">
        <v>0</v>
      </c>
      <c r="H3257" s="115">
        <v>78</v>
      </c>
      <c r="I3257" s="116">
        <v>0</v>
      </c>
      <c r="J3257" s="117"/>
      <c r="K3257" s="1"/>
      <c r="L3257" s="1"/>
      <c r="M3257" s="1"/>
      <c r="N3257" s="1"/>
      <c r="O3257" s="1"/>
      <c r="P3257" s="1"/>
      <c r="Q3257" s="1"/>
      <c r="R3257" s="1"/>
      <c r="S3257" s="1"/>
    </row>
    <row r="3258" spans="1:19" x14ac:dyDescent="0.2">
      <c r="A3258" s="1"/>
      <c r="B3258" s="115">
        <v>1</v>
      </c>
      <c r="C3258" s="33" t="s">
        <v>471</v>
      </c>
      <c r="D3258" s="115">
        <v>2</v>
      </c>
      <c r="E3258" s="115">
        <v>2019</v>
      </c>
      <c r="F3258" s="115">
        <v>1</v>
      </c>
      <c r="G3258" s="115">
        <v>0</v>
      </c>
      <c r="H3258" s="115">
        <v>0</v>
      </c>
      <c r="I3258" s="116">
        <v>2289583</v>
      </c>
      <c r="J3258" s="117"/>
      <c r="K3258" s="1"/>
      <c r="L3258" s="1"/>
      <c r="M3258" s="1"/>
      <c r="N3258" s="1"/>
      <c r="O3258" s="1"/>
      <c r="P3258" s="1"/>
      <c r="Q3258" s="1"/>
      <c r="R3258" s="1"/>
      <c r="S3258" s="1"/>
    </row>
    <row r="3259" spans="1:19" x14ac:dyDescent="0.2">
      <c r="A3259" s="1"/>
      <c r="B3259" s="115">
        <v>2</v>
      </c>
      <c r="C3259" s="33" t="s">
        <v>449</v>
      </c>
      <c r="D3259" s="115">
        <v>2</v>
      </c>
      <c r="E3259" s="115">
        <v>2019</v>
      </c>
      <c r="F3259" s="115">
        <v>1</v>
      </c>
      <c r="G3259" s="115">
        <v>0</v>
      </c>
      <c r="H3259" s="115">
        <v>0</v>
      </c>
      <c r="I3259" s="116">
        <v>158837</v>
      </c>
      <c r="J3259" s="117"/>
      <c r="K3259" s="1"/>
      <c r="L3259" s="1"/>
      <c r="M3259" s="1"/>
      <c r="N3259" s="1"/>
      <c r="O3259" s="1"/>
      <c r="P3259" s="1"/>
      <c r="Q3259" s="1"/>
      <c r="R3259" s="1"/>
      <c r="S3259" s="1"/>
    </row>
    <row r="3260" spans="1:19" x14ac:dyDescent="0.2">
      <c r="A3260" s="1"/>
      <c r="B3260" s="115">
        <v>2</v>
      </c>
      <c r="C3260" s="33" t="s">
        <v>449</v>
      </c>
      <c r="D3260" s="115">
        <v>2</v>
      </c>
      <c r="E3260" s="115">
        <v>2019</v>
      </c>
      <c r="F3260" s="115">
        <v>1</v>
      </c>
      <c r="G3260" s="115">
        <v>0</v>
      </c>
      <c r="H3260" s="115">
        <v>0</v>
      </c>
      <c r="I3260" s="116">
        <v>168554</v>
      </c>
      <c r="J3260" s="117"/>
      <c r="K3260" s="1"/>
      <c r="L3260" s="1"/>
      <c r="M3260" s="1"/>
      <c r="N3260" s="1"/>
      <c r="O3260" s="1"/>
      <c r="P3260" s="1"/>
      <c r="Q3260" s="1"/>
      <c r="R3260" s="1"/>
      <c r="S3260" s="1"/>
    </row>
    <row r="3261" spans="1:19" x14ac:dyDescent="0.2">
      <c r="A3261" s="1"/>
      <c r="B3261" s="115">
        <v>2</v>
      </c>
      <c r="C3261" s="33" t="s">
        <v>449</v>
      </c>
      <c r="D3261" s="115">
        <v>2</v>
      </c>
      <c r="E3261" s="115">
        <v>2019</v>
      </c>
      <c r="F3261" s="115">
        <v>1</v>
      </c>
      <c r="G3261" s="115">
        <v>0</v>
      </c>
      <c r="H3261" s="115">
        <v>0</v>
      </c>
      <c r="I3261" s="116">
        <v>14387</v>
      </c>
      <c r="J3261" s="117"/>
      <c r="K3261" s="1"/>
      <c r="L3261" s="1"/>
      <c r="M3261" s="1"/>
      <c r="N3261" s="1"/>
      <c r="O3261" s="1"/>
      <c r="P3261" s="1"/>
      <c r="Q3261" s="1"/>
      <c r="R3261" s="1"/>
      <c r="S3261" s="1"/>
    </row>
    <row r="3262" spans="1:19" x14ac:dyDescent="0.2">
      <c r="A3262" s="1"/>
      <c r="B3262" s="115">
        <v>2</v>
      </c>
      <c r="C3262" s="33" t="s">
        <v>449</v>
      </c>
      <c r="D3262" s="115">
        <v>2</v>
      </c>
      <c r="E3262" s="115">
        <v>2019</v>
      </c>
      <c r="F3262" s="115">
        <v>1</v>
      </c>
      <c r="G3262" s="115">
        <v>0</v>
      </c>
      <c r="H3262" s="115">
        <v>0</v>
      </c>
      <c r="I3262" s="116">
        <v>163148</v>
      </c>
      <c r="J3262" s="117"/>
      <c r="K3262" s="1"/>
      <c r="L3262" s="1"/>
      <c r="M3262" s="1"/>
      <c r="N3262" s="1"/>
      <c r="O3262" s="1"/>
      <c r="P3262" s="1"/>
      <c r="Q3262" s="1"/>
      <c r="R3262" s="1"/>
      <c r="S3262" s="1"/>
    </row>
    <row r="3263" spans="1:19" x14ac:dyDescent="0.2">
      <c r="A3263" s="1"/>
      <c r="B3263" s="115">
        <v>3</v>
      </c>
      <c r="C3263" s="33" t="s">
        <v>455</v>
      </c>
      <c r="D3263" s="115">
        <v>2</v>
      </c>
      <c r="E3263" s="115">
        <v>2019</v>
      </c>
      <c r="F3263" s="115">
        <v>1</v>
      </c>
      <c r="G3263" s="115">
        <v>0</v>
      </c>
      <c r="H3263" s="115">
        <v>0</v>
      </c>
      <c r="I3263" s="116">
        <v>1523</v>
      </c>
      <c r="J3263" s="117"/>
      <c r="K3263" s="1"/>
      <c r="L3263" s="1"/>
      <c r="M3263" s="1"/>
      <c r="N3263" s="1"/>
      <c r="O3263" s="1"/>
      <c r="P3263" s="1"/>
      <c r="Q3263" s="1"/>
      <c r="R3263" s="1"/>
      <c r="S3263" s="1"/>
    </row>
    <row r="3264" spans="1:19" x14ac:dyDescent="0.2">
      <c r="A3264" s="1"/>
      <c r="B3264" s="115">
        <v>4</v>
      </c>
      <c r="C3264" s="33" t="s">
        <v>449</v>
      </c>
      <c r="D3264" s="115">
        <v>2</v>
      </c>
      <c r="E3264" s="115">
        <v>2019</v>
      </c>
      <c r="F3264" s="115">
        <v>1</v>
      </c>
      <c r="G3264" s="115">
        <v>0</v>
      </c>
      <c r="H3264" s="115">
        <v>0</v>
      </c>
      <c r="I3264" s="116">
        <v>1451</v>
      </c>
      <c r="J3264" s="117"/>
      <c r="K3264" s="1"/>
      <c r="L3264" s="1"/>
      <c r="M3264" s="1"/>
      <c r="N3264" s="1"/>
      <c r="O3264" s="1"/>
      <c r="P3264" s="1"/>
      <c r="Q3264" s="1"/>
      <c r="R3264" s="1"/>
      <c r="S3264" s="1"/>
    </row>
    <row r="3265" spans="1:19" x14ac:dyDescent="0.2">
      <c r="A3265" s="1"/>
      <c r="B3265" s="115">
        <v>4</v>
      </c>
      <c r="C3265" s="33" t="s">
        <v>449</v>
      </c>
      <c r="D3265" s="115">
        <v>2</v>
      </c>
      <c r="E3265" s="115">
        <v>2019</v>
      </c>
      <c r="F3265" s="115">
        <v>1</v>
      </c>
      <c r="G3265" s="115">
        <v>0</v>
      </c>
      <c r="H3265" s="115">
        <v>0</v>
      </c>
      <c r="I3265" s="116">
        <v>1622</v>
      </c>
      <c r="J3265" s="117"/>
      <c r="K3265" s="1"/>
      <c r="L3265" s="1"/>
      <c r="M3265" s="1"/>
      <c r="N3265" s="1"/>
      <c r="O3265" s="1"/>
      <c r="P3265" s="1"/>
      <c r="Q3265" s="1"/>
      <c r="R3265" s="1"/>
      <c r="S3265" s="1"/>
    </row>
    <row r="3266" spans="1:19" x14ac:dyDescent="0.2">
      <c r="A3266" s="1"/>
      <c r="B3266" s="115">
        <v>3</v>
      </c>
      <c r="C3266" s="33" t="s">
        <v>449</v>
      </c>
      <c r="D3266" s="115">
        <v>2</v>
      </c>
      <c r="E3266" s="115">
        <v>2019</v>
      </c>
      <c r="F3266" s="115">
        <v>1</v>
      </c>
      <c r="G3266" s="115">
        <v>0</v>
      </c>
      <c r="H3266" s="115">
        <v>0</v>
      </c>
      <c r="I3266" s="116">
        <v>1520</v>
      </c>
      <c r="J3266" s="117"/>
      <c r="K3266" s="1"/>
      <c r="L3266" s="1"/>
      <c r="M3266" s="1"/>
      <c r="N3266" s="1"/>
      <c r="O3266" s="1"/>
      <c r="P3266" s="1"/>
      <c r="Q3266" s="1"/>
      <c r="R3266" s="1"/>
      <c r="S3266" s="1"/>
    </row>
    <row r="3267" spans="1:19" x14ac:dyDescent="0.2">
      <c r="A3267" s="1"/>
      <c r="B3267" s="115">
        <v>5</v>
      </c>
      <c r="C3267" s="33" t="s">
        <v>449</v>
      </c>
      <c r="D3267" s="115">
        <v>2</v>
      </c>
      <c r="E3267" s="115">
        <v>2019</v>
      </c>
      <c r="F3267" s="115">
        <v>1</v>
      </c>
      <c r="G3267" s="115">
        <v>0</v>
      </c>
      <c r="H3267" s="115">
        <v>0</v>
      </c>
      <c r="I3267" s="116">
        <v>1578</v>
      </c>
      <c r="J3267" s="117"/>
      <c r="K3267" s="1"/>
      <c r="L3267" s="1"/>
      <c r="M3267" s="1"/>
      <c r="N3267" s="1"/>
      <c r="O3267" s="1"/>
      <c r="P3267" s="1"/>
      <c r="Q3267" s="1"/>
      <c r="R3267" s="1"/>
      <c r="S3267" s="1"/>
    </row>
    <row r="3268" spans="1:19" x14ac:dyDescent="0.2">
      <c r="A3268" s="1"/>
      <c r="B3268" s="115">
        <v>5</v>
      </c>
      <c r="C3268" s="33" t="s">
        <v>449</v>
      </c>
      <c r="D3268" s="115">
        <v>2</v>
      </c>
      <c r="E3268" s="115">
        <v>2019</v>
      </c>
      <c r="F3268" s="115">
        <v>1</v>
      </c>
      <c r="G3268" s="115">
        <v>0</v>
      </c>
      <c r="H3268" s="115">
        <v>0</v>
      </c>
      <c r="I3268" s="116">
        <v>1576</v>
      </c>
      <c r="J3268" s="117"/>
      <c r="K3268" s="1"/>
      <c r="L3268" s="1"/>
      <c r="M3268" s="1"/>
      <c r="N3268" s="1"/>
      <c r="O3268" s="1"/>
      <c r="P3268" s="1"/>
      <c r="Q3268" s="1"/>
      <c r="R3268" s="1"/>
      <c r="S3268" s="1"/>
    </row>
    <row r="3269" spans="1:19" x14ac:dyDescent="0.2">
      <c r="A3269" s="1"/>
      <c r="B3269" s="115">
        <v>2</v>
      </c>
      <c r="C3269" s="33" t="s">
        <v>451</v>
      </c>
      <c r="D3269" s="115">
        <v>2</v>
      </c>
      <c r="E3269" s="115">
        <v>2019</v>
      </c>
      <c r="F3269" s="115">
        <v>1</v>
      </c>
      <c r="G3269" s="115">
        <v>0</v>
      </c>
      <c r="H3269" s="115">
        <v>0</v>
      </c>
      <c r="I3269" s="116">
        <v>803775</v>
      </c>
      <c r="J3269" s="117"/>
      <c r="K3269" s="1"/>
      <c r="L3269" s="1"/>
      <c r="M3269" s="1"/>
      <c r="N3269" s="1"/>
      <c r="O3269" s="1"/>
      <c r="P3269" s="1"/>
      <c r="Q3269" s="1"/>
      <c r="R3269" s="1"/>
      <c r="S3269" s="1"/>
    </row>
    <row r="3270" spans="1:19" x14ac:dyDescent="0.2">
      <c r="A3270" s="1"/>
      <c r="B3270" s="115">
        <v>2</v>
      </c>
      <c r="C3270" s="33" t="s">
        <v>449</v>
      </c>
      <c r="D3270" s="115">
        <v>2</v>
      </c>
      <c r="E3270" s="115">
        <v>2019</v>
      </c>
      <c r="F3270" s="115">
        <v>1</v>
      </c>
      <c r="G3270" s="115">
        <v>0</v>
      </c>
      <c r="H3270" s="115">
        <v>0</v>
      </c>
      <c r="I3270" s="116">
        <v>17189</v>
      </c>
      <c r="J3270" s="117"/>
      <c r="K3270" s="1"/>
      <c r="L3270" s="1"/>
      <c r="M3270" s="1"/>
      <c r="N3270" s="1"/>
      <c r="O3270" s="1"/>
      <c r="P3270" s="1"/>
      <c r="Q3270" s="1"/>
      <c r="R3270" s="1"/>
      <c r="S3270" s="1"/>
    </row>
    <row r="3271" spans="1:19" x14ac:dyDescent="0.2">
      <c r="A3271" s="1"/>
      <c r="B3271" s="115">
        <v>2</v>
      </c>
      <c r="C3271" s="33" t="s">
        <v>449</v>
      </c>
      <c r="D3271" s="115">
        <v>2</v>
      </c>
      <c r="E3271" s="115">
        <v>2019</v>
      </c>
      <c r="F3271" s="115">
        <v>1</v>
      </c>
      <c r="G3271" s="115">
        <v>0</v>
      </c>
      <c r="H3271" s="115">
        <v>0</v>
      </c>
      <c r="I3271" s="116">
        <v>14487</v>
      </c>
      <c r="J3271" s="117"/>
      <c r="K3271" s="1"/>
      <c r="L3271" s="1"/>
      <c r="M3271" s="1"/>
      <c r="N3271" s="1"/>
      <c r="O3271" s="1"/>
      <c r="P3271" s="1"/>
      <c r="Q3271" s="1"/>
      <c r="R3271" s="1"/>
      <c r="S3271" s="1"/>
    </row>
    <row r="3272" spans="1:19" x14ac:dyDescent="0.2">
      <c r="A3272" s="1"/>
      <c r="B3272" s="115">
        <v>2</v>
      </c>
      <c r="C3272" s="33" t="s">
        <v>449</v>
      </c>
      <c r="D3272" s="115">
        <v>2</v>
      </c>
      <c r="E3272" s="115">
        <v>2019</v>
      </c>
      <c r="F3272" s="115">
        <v>1</v>
      </c>
      <c r="G3272" s="115">
        <v>0</v>
      </c>
      <c r="H3272" s="115">
        <v>0</v>
      </c>
      <c r="I3272" s="116">
        <v>83690</v>
      </c>
      <c r="J3272" s="117"/>
      <c r="K3272" s="1"/>
      <c r="L3272" s="1"/>
      <c r="M3272" s="1"/>
      <c r="N3272" s="1"/>
      <c r="O3272" s="1"/>
      <c r="P3272" s="1"/>
      <c r="Q3272" s="1"/>
      <c r="R3272" s="1"/>
      <c r="S3272" s="1"/>
    </row>
    <row r="3273" spans="1:19" x14ac:dyDescent="0.2">
      <c r="A3273" s="1"/>
      <c r="B3273" s="115">
        <v>2</v>
      </c>
      <c r="C3273" s="33" t="s">
        <v>449</v>
      </c>
      <c r="D3273" s="115">
        <v>2</v>
      </c>
      <c r="E3273" s="115">
        <v>2019</v>
      </c>
      <c r="F3273" s="115">
        <v>1</v>
      </c>
      <c r="G3273" s="115">
        <v>0</v>
      </c>
      <c r="H3273" s="115">
        <v>0</v>
      </c>
      <c r="I3273" s="116">
        <v>14988</v>
      </c>
      <c r="J3273" s="117"/>
      <c r="K3273" s="1"/>
      <c r="L3273" s="1"/>
      <c r="M3273" s="1"/>
      <c r="N3273" s="1"/>
      <c r="O3273" s="1"/>
      <c r="P3273" s="1"/>
      <c r="Q3273" s="1"/>
      <c r="R3273" s="1"/>
      <c r="S3273" s="1"/>
    </row>
    <row r="3274" spans="1:19" x14ac:dyDescent="0.2">
      <c r="A3274" s="1"/>
      <c r="B3274" s="115">
        <v>3</v>
      </c>
      <c r="C3274" s="33" t="s">
        <v>449</v>
      </c>
      <c r="D3274" s="115">
        <v>2</v>
      </c>
      <c r="E3274" s="115">
        <v>2019</v>
      </c>
      <c r="F3274" s="115">
        <v>1</v>
      </c>
      <c r="G3274" s="115">
        <v>0</v>
      </c>
      <c r="H3274" s="115">
        <v>0</v>
      </c>
      <c r="I3274" s="116">
        <v>1518</v>
      </c>
      <c r="J3274" s="117"/>
      <c r="K3274" s="1"/>
      <c r="L3274" s="1"/>
      <c r="M3274" s="1"/>
      <c r="N3274" s="1"/>
      <c r="O3274" s="1"/>
      <c r="P3274" s="1"/>
      <c r="Q3274" s="1"/>
      <c r="R3274" s="1"/>
      <c r="S3274" s="1"/>
    </row>
    <row r="3275" spans="1:19" x14ac:dyDescent="0.2">
      <c r="A3275" s="1"/>
      <c r="B3275" s="115">
        <v>3</v>
      </c>
      <c r="C3275" s="33" t="s">
        <v>449</v>
      </c>
      <c r="D3275" s="115">
        <v>2</v>
      </c>
      <c r="E3275" s="115">
        <v>2019</v>
      </c>
      <c r="F3275" s="115">
        <v>1</v>
      </c>
      <c r="G3275" s="115">
        <v>0</v>
      </c>
      <c r="H3275" s="115">
        <v>0</v>
      </c>
      <c r="I3275" s="116">
        <v>1680</v>
      </c>
      <c r="J3275" s="117"/>
      <c r="K3275" s="1"/>
      <c r="L3275" s="1"/>
      <c r="M3275" s="1"/>
      <c r="N3275" s="1"/>
      <c r="O3275" s="1"/>
      <c r="P3275" s="1"/>
      <c r="Q3275" s="1"/>
      <c r="R3275" s="1"/>
      <c r="S3275" s="1"/>
    </row>
    <row r="3276" spans="1:19" x14ac:dyDescent="0.2">
      <c r="A3276" s="1"/>
      <c r="B3276" s="115">
        <v>4</v>
      </c>
      <c r="C3276" s="33" t="s">
        <v>449</v>
      </c>
      <c r="D3276" s="115">
        <v>2</v>
      </c>
      <c r="E3276" s="115">
        <v>2019</v>
      </c>
      <c r="F3276" s="115">
        <v>1</v>
      </c>
      <c r="G3276" s="115">
        <v>0</v>
      </c>
      <c r="H3276" s="115">
        <v>0</v>
      </c>
      <c r="I3276" s="116">
        <v>1654</v>
      </c>
      <c r="J3276" s="117"/>
      <c r="K3276" s="1"/>
      <c r="L3276" s="1"/>
      <c r="M3276" s="1"/>
      <c r="N3276" s="1"/>
      <c r="O3276" s="1"/>
      <c r="P3276" s="1"/>
      <c r="Q3276" s="1"/>
      <c r="R3276" s="1"/>
      <c r="S3276" s="1"/>
    </row>
    <row r="3277" spans="1:19" x14ac:dyDescent="0.2">
      <c r="A3277" s="1"/>
      <c r="B3277" s="115">
        <v>3</v>
      </c>
      <c r="C3277" s="33" t="s">
        <v>449</v>
      </c>
      <c r="D3277" s="115">
        <v>2</v>
      </c>
      <c r="E3277" s="115">
        <v>2019</v>
      </c>
      <c r="F3277" s="115">
        <v>1</v>
      </c>
      <c r="G3277" s="115">
        <v>12</v>
      </c>
      <c r="H3277" s="115">
        <v>0</v>
      </c>
      <c r="I3277" s="116">
        <v>0</v>
      </c>
      <c r="J3277" s="117"/>
      <c r="K3277" s="1"/>
      <c r="L3277" s="1"/>
      <c r="M3277" s="1"/>
      <c r="N3277" s="1"/>
      <c r="O3277" s="1"/>
      <c r="P3277" s="1"/>
      <c r="Q3277" s="1"/>
      <c r="R3277" s="1"/>
      <c r="S3277" s="1"/>
    </row>
    <row r="3278" spans="1:19" x14ac:dyDescent="0.2">
      <c r="A3278" s="1"/>
      <c r="B3278" s="115">
        <v>5</v>
      </c>
      <c r="C3278" s="33" t="s">
        <v>449</v>
      </c>
      <c r="D3278" s="115">
        <v>2</v>
      </c>
      <c r="E3278" s="115">
        <v>2019</v>
      </c>
      <c r="F3278" s="115">
        <v>1</v>
      </c>
      <c r="G3278" s="115">
        <v>0</v>
      </c>
      <c r="H3278" s="115">
        <v>0</v>
      </c>
      <c r="I3278" s="116">
        <v>1436</v>
      </c>
      <c r="J3278" s="117"/>
      <c r="K3278" s="1"/>
      <c r="L3278" s="1"/>
      <c r="M3278" s="1"/>
      <c r="N3278" s="1"/>
      <c r="O3278" s="1"/>
      <c r="P3278" s="1"/>
      <c r="Q3278" s="1"/>
      <c r="R3278" s="1"/>
      <c r="S3278" s="1"/>
    </row>
    <row r="3279" spans="1:19" x14ac:dyDescent="0.2">
      <c r="A3279" s="1"/>
      <c r="B3279" s="115">
        <v>2</v>
      </c>
      <c r="C3279" s="33" t="s">
        <v>471</v>
      </c>
      <c r="D3279" s="115">
        <v>3</v>
      </c>
      <c r="E3279" s="115">
        <v>2019</v>
      </c>
      <c r="F3279" s="115">
        <v>1</v>
      </c>
      <c r="G3279" s="115">
        <v>0</v>
      </c>
      <c r="H3279" s="115">
        <v>0</v>
      </c>
      <c r="I3279" s="116">
        <v>160549</v>
      </c>
      <c r="J3279" s="117"/>
      <c r="K3279" s="1"/>
      <c r="L3279" s="1"/>
      <c r="M3279" s="1"/>
      <c r="N3279" s="1"/>
      <c r="O3279" s="1"/>
      <c r="P3279" s="1"/>
      <c r="Q3279" s="1"/>
      <c r="R3279" s="1"/>
      <c r="S3279" s="1"/>
    </row>
    <row r="3280" spans="1:19" x14ac:dyDescent="0.2">
      <c r="A3280" s="1"/>
      <c r="B3280" s="115">
        <v>2</v>
      </c>
      <c r="C3280" s="33" t="s">
        <v>471</v>
      </c>
      <c r="D3280" s="115">
        <v>3</v>
      </c>
      <c r="E3280" s="115">
        <v>2019</v>
      </c>
      <c r="F3280" s="115">
        <v>1</v>
      </c>
      <c r="G3280" s="115">
        <v>0</v>
      </c>
      <c r="H3280" s="115">
        <v>0</v>
      </c>
      <c r="I3280" s="116">
        <v>3178326</v>
      </c>
      <c r="J3280" s="117"/>
      <c r="K3280" s="1"/>
      <c r="L3280" s="1"/>
      <c r="M3280" s="1"/>
      <c r="N3280" s="1"/>
      <c r="O3280" s="1"/>
      <c r="P3280" s="1"/>
      <c r="Q3280" s="1"/>
      <c r="R3280" s="1"/>
      <c r="S3280" s="1"/>
    </row>
    <row r="3281" spans="1:19" x14ac:dyDescent="0.2">
      <c r="A3281" s="1"/>
      <c r="B3281" s="115">
        <v>2</v>
      </c>
      <c r="C3281" s="33" t="s">
        <v>471</v>
      </c>
      <c r="D3281" s="115">
        <v>3</v>
      </c>
      <c r="E3281" s="115">
        <v>2019</v>
      </c>
      <c r="F3281" s="115">
        <v>1</v>
      </c>
      <c r="G3281" s="115">
        <v>0</v>
      </c>
      <c r="H3281" s="115">
        <v>0</v>
      </c>
      <c r="I3281" s="116">
        <v>3353649</v>
      </c>
      <c r="J3281" s="117"/>
      <c r="K3281" s="1"/>
      <c r="L3281" s="1"/>
      <c r="M3281" s="1"/>
      <c r="N3281" s="1"/>
      <c r="O3281" s="1"/>
      <c r="P3281" s="1"/>
      <c r="Q3281" s="1"/>
      <c r="R3281" s="1"/>
      <c r="S3281" s="1"/>
    </row>
    <row r="3282" spans="1:19" x14ac:dyDescent="0.2">
      <c r="A3282" s="1"/>
      <c r="B3282" s="115">
        <v>2</v>
      </c>
      <c r="C3282" s="33" t="s">
        <v>471</v>
      </c>
      <c r="D3282" s="115">
        <v>4</v>
      </c>
      <c r="E3282" s="115">
        <v>2019</v>
      </c>
      <c r="F3282" s="115">
        <v>1</v>
      </c>
      <c r="G3282" s="115">
        <v>0</v>
      </c>
      <c r="H3282" s="115">
        <v>0</v>
      </c>
      <c r="I3282" s="116">
        <v>420949</v>
      </c>
      <c r="J3282" s="117"/>
      <c r="K3282" s="1"/>
      <c r="L3282" s="1"/>
      <c r="M3282" s="1"/>
      <c r="N3282" s="1"/>
      <c r="O3282" s="1"/>
      <c r="P3282" s="1"/>
      <c r="Q3282" s="1"/>
      <c r="R3282" s="1"/>
      <c r="S3282" s="1"/>
    </row>
    <row r="3283" spans="1:19" x14ac:dyDescent="0.2">
      <c r="A3283" s="1"/>
      <c r="B3283" s="115">
        <v>3</v>
      </c>
      <c r="C3283" s="33" t="s">
        <v>457</v>
      </c>
      <c r="D3283" s="115">
        <v>2</v>
      </c>
      <c r="E3283" s="115">
        <v>2019</v>
      </c>
      <c r="F3283" s="115">
        <v>1</v>
      </c>
      <c r="G3283" s="115">
        <v>0</v>
      </c>
      <c r="H3283" s="115">
        <v>0</v>
      </c>
      <c r="I3283" s="116">
        <v>51883</v>
      </c>
      <c r="J3283" s="117"/>
      <c r="K3283" s="1"/>
      <c r="L3283" s="1"/>
      <c r="M3283" s="1"/>
      <c r="N3283" s="1"/>
      <c r="O3283" s="1"/>
      <c r="P3283" s="1"/>
      <c r="Q3283" s="1"/>
      <c r="R3283" s="1"/>
      <c r="S3283" s="1"/>
    </row>
    <row r="3284" spans="1:19" x14ac:dyDescent="0.2">
      <c r="A3284" s="1"/>
      <c r="B3284" s="115">
        <v>4</v>
      </c>
      <c r="C3284" s="33" t="s">
        <v>449</v>
      </c>
      <c r="D3284" s="115">
        <v>3</v>
      </c>
      <c r="E3284" s="115">
        <v>2019</v>
      </c>
      <c r="F3284" s="115">
        <v>1</v>
      </c>
      <c r="G3284" s="115">
        <v>11</v>
      </c>
      <c r="H3284" s="115">
        <v>0</v>
      </c>
      <c r="I3284" s="116">
        <v>0</v>
      </c>
      <c r="J3284" s="117"/>
      <c r="K3284" s="1"/>
      <c r="L3284" s="1"/>
      <c r="M3284" s="1"/>
      <c r="N3284" s="1"/>
      <c r="O3284" s="1"/>
      <c r="P3284" s="1"/>
      <c r="Q3284" s="1"/>
      <c r="R3284" s="1"/>
      <c r="S3284" s="1"/>
    </row>
    <row r="3285" spans="1:19" x14ac:dyDescent="0.2">
      <c r="A3285" s="1"/>
      <c r="B3285" s="115">
        <v>2</v>
      </c>
      <c r="C3285" s="33" t="s">
        <v>451</v>
      </c>
      <c r="D3285" s="115">
        <v>3</v>
      </c>
      <c r="E3285" s="115">
        <v>2019</v>
      </c>
      <c r="F3285" s="115">
        <v>1</v>
      </c>
      <c r="G3285" s="115">
        <v>0</v>
      </c>
      <c r="H3285" s="115">
        <v>0</v>
      </c>
      <c r="I3285" s="116">
        <v>2266281</v>
      </c>
      <c r="J3285" s="117"/>
      <c r="K3285" s="1"/>
      <c r="L3285" s="1"/>
      <c r="M3285" s="1"/>
      <c r="N3285" s="1"/>
      <c r="O3285" s="1"/>
      <c r="P3285" s="1"/>
      <c r="Q3285" s="1"/>
      <c r="R3285" s="1"/>
      <c r="S3285" s="1"/>
    </row>
    <row r="3286" spans="1:19" x14ac:dyDescent="0.2">
      <c r="A3286" s="1"/>
      <c r="B3286" s="115">
        <v>4</v>
      </c>
      <c r="C3286" s="33" t="s">
        <v>449</v>
      </c>
      <c r="D3286" s="115">
        <v>3</v>
      </c>
      <c r="E3286" s="115">
        <v>2019</v>
      </c>
      <c r="F3286" s="115">
        <v>1</v>
      </c>
      <c r="G3286" s="115">
        <v>0</v>
      </c>
      <c r="H3286" s="115">
        <v>0</v>
      </c>
      <c r="I3286" s="116">
        <v>166</v>
      </c>
      <c r="J3286" s="117"/>
      <c r="K3286" s="1"/>
      <c r="L3286" s="1"/>
      <c r="M3286" s="1"/>
      <c r="N3286" s="1"/>
      <c r="O3286" s="1"/>
      <c r="P3286" s="1"/>
      <c r="Q3286" s="1"/>
      <c r="R3286" s="1"/>
      <c r="S3286" s="1"/>
    </row>
    <row r="3287" spans="1:19" x14ac:dyDescent="0.2">
      <c r="A3287" s="1"/>
      <c r="B3287" s="115">
        <v>2</v>
      </c>
      <c r="C3287" s="33" t="s">
        <v>451</v>
      </c>
      <c r="D3287" s="115">
        <v>3</v>
      </c>
      <c r="E3287" s="115">
        <v>2019</v>
      </c>
      <c r="F3287" s="115">
        <v>1</v>
      </c>
      <c r="G3287" s="115">
        <v>0</v>
      </c>
      <c r="H3287" s="115">
        <v>0</v>
      </c>
      <c r="I3287" s="116">
        <v>77991</v>
      </c>
      <c r="J3287" s="117"/>
      <c r="K3287" s="1"/>
      <c r="L3287" s="1"/>
      <c r="M3287" s="1"/>
      <c r="N3287" s="1"/>
      <c r="O3287" s="1"/>
      <c r="P3287" s="1"/>
      <c r="Q3287" s="1"/>
      <c r="R3287" s="1"/>
      <c r="S3287" s="1"/>
    </row>
    <row r="3288" spans="1:19" x14ac:dyDescent="0.2">
      <c r="A3288" s="1"/>
      <c r="B3288" s="115">
        <v>3</v>
      </c>
      <c r="C3288" s="33" t="s">
        <v>455</v>
      </c>
      <c r="D3288" s="115">
        <v>3</v>
      </c>
      <c r="E3288" s="115">
        <v>2019</v>
      </c>
      <c r="F3288" s="115">
        <v>1</v>
      </c>
      <c r="G3288" s="115">
        <v>0</v>
      </c>
      <c r="H3288" s="115">
        <v>0</v>
      </c>
      <c r="I3288" s="116">
        <v>150</v>
      </c>
      <c r="J3288" s="117"/>
      <c r="K3288" s="1"/>
      <c r="L3288" s="1"/>
      <c r="M3288" s="1"/>
      <c r="N3288" s="1"/>
      <c r="O3288" s="1"/>
      <c r="P3288" s="1"/>
      <c r="Q3288" s="1"/>
      <c r="R3288" s="1"/>
      <c r="S3288" s="1"/>
    </row>
    <row r="3289" spans="1:19" x14ac:dyDescent="0.2">
      <c r="A3289" s="1"/>
      <c r="B3289" s="115">
        <v>4</v>
      </c>
      <c r="C3289" s="33" t="s">
        <v>455</v>
      </c>
      <c r="D3289" s="115">
        <v>3</v>
      </c>
      <c r="E3289" s="115">
        <v>2019</v>
      </c>
      <c r="F3289" s="115">
        <v>1</v>
      </c>
      <c r="G3289" s="115">
        <v>0</v>
      </c>
      <c r="H3289" s="115">
        <v>0</v>
      </c>
      <c r="I3289" s="116">
        <v>157</v>
      </c>
      <c r="J3289" s="117"/>
      <c r="K3289" s="1"/>
      <c r="L3289" s="1"/>
      <c r="M3289" s="1"/>
      <c r="N3289" s="1"/>
      <c r="O3289" s="1"/>
      <c r="P3289" s="1"/>
      <c r="Q3289" s="1"/>
      <c r="R3289" s="1"/>
      <c r="S3289" s="1"/>
    </row>
    <row r="3290" spans="1:19" x14ac:dyDescent="0.2">
      <c r="A3290" s="1"/>
      <c r="B3290" s="115">
        <v>4</v>
      </c>
      <c r="C3290" s="33" t="s">
        <v>455</v>
      </c>
      <c r="D3290" s="115">
        <v>3</v>
      </c>
      <c r="E3290" s="115">
        <v>2019</v>
      </c>
      <c r="F3290" s="115">
        <v>1</v>
      </c>
      <c r="G3290" s="115">
        <v>0</v>
      </c>
      <c r="H3290" s="115">
        <v>0</v>
      </c>
      <c r="I3290" s="116">
        <v>155</v>
      </c>
      <c r="J3290" s="117"/>
      <c r="K3290" s="1"/>
      <c r="L3290" s="1"/>
      <c r="M3290" s="1"/>
      <c r="N3290" s="1"/>
      <c r="O3290" s="1"/>
      <c r="P3290" s="1"/>
      <c r="Q3290" s="1"/>
      <c r="R3290" s="1"/>
      <c r="S3290" s="1"/>
    </row>
    <row r="3291" spans="1:19" x14ac:dyDescent="0.2">
      <c r="A3291" s="1"/>
      <c r="B3291" s="115">
        <v>5</v>
      </c>
      <c r="C3291" s="33" t="s">
        <v>449</v>
      </c>
      <c r="D3291" s="115">
        <v>3</v>
      </c>
      <c r="E3291" s="115">
        <v>2019</v>
      </c>
      <c r="F3291" s="115">
        <v>1</v>
      </c>
      <c r="G3291" s="115">
        <v>0</v>
      </c>
      <c r="H3291" s="115">
        <v>0</v>
      </c>
      <c r="I3291" s="116">
        <v>170</v>
      </c>
      <c r="J3291" s="117"/>
      <c r="K3291" s="1"/>
      <c r="L3291" s="1"/>
      <c r="M3291" s="1"/>
      <c r="N3291" s="1"/>
      <c r="O3291" s="1"/>
      <c r="P3291" s="1"/>
      <c r="Q3291" s="1"/>
      <c r="R3291" s="1"/>
      <c r="S3291" s="1"/>
    </row>
    <row r="3292" spans="1:19" x14ac:dyDescent="0.2">
      <c r="A3292" s="1"/>
      <c r="B3292" s="115">
        <v>2</v>
      </c>
      <c r="C3292" s="33" t="s">
        <v>449</v>
      </c>
      <c r="D3292" s="115">
        <v>2</v>
      </c>
      <c r="E3292" s="115">
        <v>2019</v>
      </c>
      <c r="F3292" s="115">
        <v>1</v>
      </c>
      <c r="G3292" s="115">
        <v>0</v>
      </c>
      <c r="H3292" s="115">
        <v>0</v>
      </c>
      <c r="I3292" s="116">
        <v>15135</v>
      </c>
      <c r="J3292" s="117"/>
      <c r="K3292" s="1"/>
      <c r="L3292" s="1"/>
      <c r="M3292" s="1"/>
      <c r="N3292" s="1"/>
      <c r="O3292" s="1"/>
      <c r="P3292" s="1"/>
      <c r="Q3292" s="1"/>
      <c r="R3292" s="1"/>
      <c r="S3292" s="1"/>
    </row>
    <row r="3293" spans="1:19" x14ac:dyDescent="0.2">
      <c r="A3293" s="1"/>
      <c r="B3293" s="115">
        <v>2</v>
      </c>
      <c r="C3293" s="33" t="s">
        <v>449</v>
      </c>
      <c r="D3293" s="115">
        <v>2</v>
      </c>
      <c r="E3293" s="115">
        <v>2019</v>
      </c>
      <c r="F3293" s="115">
        <v>1</v>
      </c>
      <c r="G3293" s="115">
        <v>0</v>
      </c>
      <c r="H3293" s="115">
        <v>0</v>
      </c>
      <c r="I3293" s="116">
        <v>823590</v>
      </c>
      <c r="J3293" s="117"/>
      <c r="K3293" s="1"/>
      <c r="L3293" s="1"/>
      <c r="M3293" s="1"/>
      <c r="N3293" s="1"/>
      <c r="O3293" s="1"/>
      <c r="P3293" s="1"/>
      <c r="Q3293" s="1"/>
      <c r="R3293" s="1"/>
      <c r="S3293" s="1"/>
    </row>
    <row r="3294" spans="1:19" x14ac:dyDescent="0.2">
      <c r="A3294" s="1"/>
      <c r="B3294" s="115">
        <v>2</v>
      </c>
      <c r="C3294" s="33" t="s">
        <v>449</v>
      </c>
      <c r="D3294" s="115">
        <v>2</v>
      </c>
      <c r="E3294" s="115">
        <v>2019</v>
      </c>
      <c r="F3294" s="115">
        <v>1</v>
      </c>
      <c r="G3294" s="115">
        <v>0</v>
      </c>
      <c r="H3294" s="115">
        <v>0</v>
      </c>
      <c r="I3294" s="116">
        <v>14783</v>
      </c>
      <c r="J3294" s="117"/>
      <c r="K3294" s="1"/>
      <c r="L3294" s="1"/>
      <c r="M3294" s="1"/>
      <c r="N3294" s="1"/>
      <c r="O3294" s="1"/>
      <c r="P3294" s="1"/>
      <c r="Q3294" s="1"/>
      <c r="R3294" s="1"/>
      <c r="S3294" s="1"/>
    </row>
    <row r="3295" spans="1:19" x14ac:dyDescent="0.2">
      <c r="A3295" s="1"/>
      <c r="B3295" s="115">
        <v>3</v>
      </c>
      <c r="C3295" s="33" t="s">
        <v>460</v>
      </c>
      <c r="D3295" s="115">
        <v>2</v>
      </c>
      <c r="E3295" s="115">
        <v>2019</v>
      </c>
      <c r="F3295" s="115">
        <v>1</v>
      </c>
      <c r="G3295" s="115">
        <v>11</v>
      </c>
      <c r="H3295" s="115">
        <v>0</v>
      </c>
      <c r="I3295" s="116">
        <v>0</v>
      </c>
      <c r="J3295" s="117"/>
      <c r="K3295" s="1"/>
      <c r="L3295" s="1"/>
      <c r="M3295" s="1"/>
      <c r="N3295" s="1"/>
      <c r="O3295" s="1"/>
      <c r="P3295" s="1"/>
      <c r="Q3295" s="1"/>
      <c r="R3295" s="1"/>
      <c r="S3295" s="1"/>
    </row>
    <row r="3296" spans="1:19" x14ac:dyDescent="0.2">
      <c r="A3296" s="1"/>
      <c r="B3296" s="115">
        <v>3</v>
      </c>
      <c r="C3296" s="33" t="s">
        <v>449</v>
      </c>
      <c r="D3296" s="115">
        <v>2</v>
      </c>
      <c r="E3296" s="115">
        <v>2019</v>
      </c>
      <c r="F3296" s="115">
        <v>1</v>
      </c>
      <c r="G3296" s="115">
        <v>0</v>
      </c>
      <c r="H3296" s="115">
        <v>0</v>
      </c>
      <c r="I3296" s="116">
        <v>1642</v>
      </c>
      <c r="J3296" s="117"/>
      <c r="K3296" s="1"/>
      <c r="L3296" s="1"/>
      <c r="M3296" s="1"/>
      <c r="N3296" s="1"/>
      <c r="O3296" s="1"/>
      <c r="P3296" s="1"/>
      <c r="Q3296" s="1"/>
      <c r="R3296" s="1"/>
      <c r="S3296" s="1"/>
    </row>
    <row r="3297" spans="1:19" x14ac:dyDescent="0.2">
      <c r="A3297" s="1"/>
      <c r="B3297" s="115">
        <v>3</v>
      </c>
      <c r="C3297" s="33" t="s">
        <v>457</v>
      </c>
      <c r="D3297" s="115">
        <v>4</v>
      </c>
      <c r="E3297" s="115">
        <v>2019</v>
      </c>
      <c r="F3297" s="115">
        <v>1</v>
      </c>
      <c r="G3297" s="115">
        <v>0</v>
      </c>
      <c r="H3297" s="115">
        <v>0</v>
      </c>
      <c r="I3297" s="116">
        <v>1588</v>
      </c>
      <c r="J3297" s="117"/>
      <c r="K3297" s="1"/>
      <c r="L3297" s="1"/>
      <c r="M3297" s="1"/>
      <c r="N3297" s="1"/>
      <c r="O3297" s="1"/>
      <c r="P3297" s="1"/>
      <c r="Q3297" s="1"/>
      <c r="R3297" s="1"/>
      <c r="S3297" s="1"/>
    </row>
    <row r="3298" spans="1:19" x14ac:dyDescent="0.2">
      <c r="A3298" s="1"/>
      <c r="B3298" s="115">
        <v>1</v>
      </c>
      <c r="C3298" s="33" t="s">
        <v>461</v>
      </c>
      <c r="D3298" s="115">
        <v>1</v>
      </c>
      <c r="E3298" s="115">
        <v>2003</v>
      </c>
      <c r="F3298" s="115">
        <v>1</v>
      </c>
      <c r="G3298" s="115">
        <v>0</v>
      </c>
      <c r="H3298" s="115">
        <v>23</v>
      </c>
      <c r="I3298" s="116">
        <v>772071</v>
      </c>
      <c r="J3298" s="117"/>
      <c r="K3298" s="1"/>
      <c r="L3298" s="1"/>
      <c r="M3298" s="1"/>
      <c r="N3298" s="1"/>
      <c r="O3298" s="1"/>
      <c r="P3298" s="1"/>
      <c r="Q3298" s="1"/>
      <c r="R3298" s="1"/>
      <c r="S3298" s="1"/>
    </row>
    <row r="3299" spans="1:19" x14ac:dyDescent="0.2">
      <c r="A3299" s="1"/>
      <c r="B3299" s="115">
        <v>1</v>
      </c>
      <c r="C3299" s="33" t="s">
        <v>461</v>
      </c>
      <c r="D3299" s="115">
        <v>1</v>
      </c>
      <c r="E3299" s="115">
        <v>2002</v>
      </c>
      <c r="F3299" s="115">
        <v>1</v>
      </c>
      <c r="G3299" s="115">
        <v>0</v>
      </c>
      <c r="H3299" s="115">
        <v>0</v>
      </c>
      <c r="I3299" s="116">
        <v>14403</v>
      </c>
      <c r="J3299" s="117"/>
      <c r="K3299" s="1"/>
      <c r="L3299" s="1"/>
      <c r="M3299" s="1"/>
      <c r="N3299" s="1"/>
      <c r="O3299" s="1"/>
      <c r="P3299" s="1"/>
      <c r="Q3299" s="1"/>
      <c r="R3299" s="1"/>
      <c r="S3299" s="1"/>
    </row>
    <row r="3300" spans="1:19" x14ac:dyDescent="0.2">
      <c r="A3300" s="1"/>
      <c r="B3300" s="115">
        <v>1</v>
      </c>
      <c r="C3300" s="33" t="s">
        <v>460</v>
      </c>
      <c r="D3300" s="115">
        <v>3</v>
      </c>
      <c r="E3300" s="115">
        <v>2000</v>
      </c>
      <c r="F3300" s="115">
        <v>1</v>
      </c>
      <c r="G3300" s="115">
        <v>11</v>
      </c>
      <c r="H3300" s="115">
        <v>0</v>
      </c>
      <c r="I3300" s="116">
        <v>0</v>
      </c>
      <c r="J3300" s="117"/>
      <c r="K3300" s="1"/>
      <c r="L3300" s="1"/>
      <c r="M3300" s="1"/>
      <c r="N3300" s="1"/>
      <c r="O3300" s="1"/>
      <c r="P3300" s="1"/>
      <c r="Q3300" s="1"/>
      <c r="R3300" s="1"/>
      <c r="S3300" s="1"/>
    </row>
    <row r="3301" spans="1:19" x14ac:dyDescent="0.2">
      <c r="A3301" s="1"/>
      <c r="B3301" s="115">
        <v>2</v>
      </c>
      <c r="C3301" s="33" t="s">
        <v>451</v>
      </c>
      <c r="D3301" s="115">
        <v>3</v>
      </c>
      <c r="E3301" s="115">
        <v>2020</v>
      </c>
      <c r="F3301" s="115">
        <v>1</v>
      </c>
      <c r="G3301" s="115">
        <v>0</v>
      </c>
      <c r="H3301" s="115">
        <v>0</v>
      </c>
      <c r="I3301" s="116">
        <v>81479</v>
      </c>
      <c r="J3301" s="117"/>
      <c r="K3301" s="1"/>
      <c r="L3301" s="1"/>
      <c r="M3301" s="1"/>
      <c r="N3301" s="1"/>
      <c r="O3301" s="1"/>
      <c r="P3301" s="1"/>
      <c r="Q3301" s="1"/>
      <c r="R3301" s="1"/>
      <c r="S3301" s="1"/>
    </row>
    <row r="3302" spans="1:19" x14ac:dyDescent="0.2">
      <c r="A3302" s="1"/>
      <c r="B3302" s="115">
        <v>1</v>
      </c>
      <c r="C3302" s="33" t="s">
        <v>457</v>
      </c>
      <c r="D3302" s="115">
        <v>1</v>
      </c>
      <c r="E3302" s="115">
        <v>2020</v>
      </c>
      <c r="F3302" s="115">
        <v>1</v>
      </c>
      <c r="G3302" s="115">
        <v>0</v>
      </c>
      <c r="H3302" s="115">
        <v>0</v>
      </c>
      <c r="I3302" s="116">
        <v>13494490</v>
      </c>
      <c r="J3302" s="117"/>
      <c r="K3302" s="1"/>
      <c r="L3302" s="1"/>
      <c r="M3302" s="1"/>
      <c r="N3302" s="1"/>
      <c r="O3302" s="1"/>
      <c r="P3302" s="1"/>
      <c r="Q3302" s="1"/>
      <c r="R3302" s="1"/>
      <c r="S3302" s="1"/>
    </row>
    <row r="3303" spans="1:19" x14ac:dyDescent="0.2">
      <c r="A3303" s="1"/>
      <c r="B3303" s="115">
        <v>1</v>
      </c>
      <c r="C3303" s="33" t="s">
        <v>457</v>
      </c>
      <c r="D3303" s="115">
        <v>1</v>
      </c>
      <c r="E3303" s="115">
        <v>2020</v>
      </c>
      <c r="F3303" s="115">
        <v>2</v>
      </c>
      <c r="G3303" s="115">
        <v>0</v>
      </c>
      <c r="H3303" s="115">
        <v>0</v>
      </c>
      <c r="I3303" s="116">
        <v>15038792</v>
      </c>
      <c r="J3303" s="117"/>
      <c r="K3303" s="1"/>
      <c r="L3303" s="1"/>
      <c r="M3303" s="1"/>
      <c r="N3303" s="1"/>
      <c r="O3303" s="1"/>
      <c r="P3303" s="1"/>
      <c r="Q3303" s="1"/>
      <c r="R3303" s="1"/>
      <c r="S3303" s="1"/>
    </row>
    <row r="3304" spans="1:19" x14ac:dyDescent="0.2">
      <c r="A3304" s="1"/>
      <c r="B3304" s="115">
        <v>5</v>
      </c>
      <c r="C3304" s="33" t="s">
        <v>461</v>
      </c>
      <c r="D3304" s="115">
        <v>4</v>
      </c>
      <c r="E3304" s="115">
        <v>2020</v>
      </c>
      <c r="F3304" s="115">
        <v>1</v>
      </c>
      <c r="G3304" s="115">
        <v>0</v>
      </c>
      <c r="H3304" s="115">
        <v>0</v>
      </c>
      <c r="I3304" s="116">
        <v>150</v>
      </c>
      <c r="J3304" s="117"/>
      <c r="K3304" s="1"/>
      <c r="L3304" s="1"/>
      <c r="M3304" s="1"/>
      <c r="N3304" s="1"/>
      <c r="O3304" s="1"/>
      <c r="P3304" s="1"/>
      <c r="Q3304" s="1"/>
      <c r="R3304" s="1"/>
      <c r="S3304" s="1"/>
    </row>
    <row r="3305" spans="1:19" x14ac:dyDescent="0.2">
      <c r="A3305" s="1"/>
      <c r="B3305" s="115">
        <v>2</v>
      </c>
      <c r="C3305" s="33" t="s">
        <v>449</v>
      </c>
      <c r="D3305" s="115">
        <v>2</v>
      </c>
      <c r="E3305" s="115">
        <v>2020</v>
      </c>
      <c r="F3305" s="115">
        <v>1</v>
      </c>
      <c r="G3305" s="115">
        <v>0</v>
      </c>
      <c r="H3305" s="115">
        <v>0</v>
      </c>
      <c r="I3305" s="116">
        <v>28980</v>
      </c>
      <c r="J3305" s="117"/>
      <c r="K3305" s="1"/>
      <c r="L3305" s="1"/>
      <c r="M3305" s="1"/>
      <c r="N3305" s="1"/>
      <c r="O3305" s="1"/>
      <c r="P3305" s="1"/>
      <c r="Q3305" s="1"/>
      <c r="R3305" s="1"/>
      <c r="S3305" s="1"/>
    </row>
    <row r="3306" spans="1:19" x14ac:dyDescent="0.2">
      <c r="A3306" s="1"/>
      <c r="B3306" s="115">
        <v>2</v>
      </c>
      <c r="C3306" s="33" t="s">
        <v>449</v>
      </c>
      <c r="D3306" s="115">
        <v>2</v>
      </c>
      <c r="E3306" s="115">
        <v>2020</v>
      </c>
      <c r="F3306" s="115">
        <v>1</v>
      </c>
      <c r="G3306" s="115">
        <v>0</v>
      </c>
      <c r="H3306" s="115">
        <v>0</v>
      </c>
      <c r="I3306" s="116">
        <v>85640</v>
      </c>
      <c r="J3306" s="117"/>
      <c r="K3306" s="1"/>
      <c r="L3306" s="1"/>
      <c r="M3306" s="1"/>
      <c r="N3306" s="1"/>
      <c r="O3306" s="1"/>
      <c r="P3306" s="1"/>
      <c r="Q3306" s="1"/>
      <c r="R3306" s="1"/>
      <c r="S3306" s="1"/>
    </row>
    <row r="3307" spans="1:19" x14ac:dyDescent="0.2">
      <c r="A3307" s="1"/>
      <c r="B3307" s="115">
        <v>2</v>
      </c>
      <c r="C3307" s="33" t="s">
        <v>449</v>
      </c>
      <c r="D3307" s="115">
        <v>2</v>
      </c>
      <c r="E3307" s="115">
        <v>2020</v>
      </c>
      <c r="F3307" s="115">
        <v>1</v>
      </c>
      <c r="G3307" s="115">
        <v>0</v>
      </c>
      <c r="H3307" s="115">
        <v>0</v>
      </c>
      <c r="I3307" s="116">
        <v>32052</v>
      </c>
      <c r="J3307" s="117"/>
      <c r="K3307" s="1"/>
      <c r="L3307" s="1"/>
      <c r="M3307" s="1"/>
      <c r="N3307" s="1"/>
      <c r="O3307" s="1"/>
      <c r="P3307" s="1"/>
      <c r="Q3307" s="1"/>
      <c r="R3307" s="1"/>
      <c r="S3307" s="1"/>
    </row>
    <row r="3308" spans="1:19" x14ac:dyDescent="0.2">
      <c r="A3308" s="1"/>
      <c r="B3308" s="115">
        <v>2</v>
      </c>
      <c r="C3308" s="33" t="s">
        <v>449</v>
      </c>
      <c r="D3308" s="115">
        <v>2</v>
      </c>
      <c r="E3308" s="115">
        <v>2020</v>
      </c>
      <c r="F3308" s="115">
        <v>1</v>
      </c>
      <c r="G3308" s="115">
        <v>0</v>
      </c>
      <c r="H3308" s="115">
        <v>0</v>
      </c>
      <c r="I3308" s="116">
        <v>171645</v>
      </c>
      <c r="J3308" s="117"/>
      <c r="K3308" s="1"/>
      <c r="L3308" s="1"/>
      <c r="M3308" s="1"/>
      <c r="N3308" s="1"/>
      <c r="O3308" s="1"/>
      <c r="P3308" s="1"/>
      <c r="Q3308" s="1"/>
      <c r="R3308" s="1"/>
      <c r="S3308" s="1"/>
    </row>
    <row r="3309" spans="1:19" x14ac:dyDescent="0.2">
      <c r="A3309" s="1"/>
      <c r="B3309" s="115">
        <v>5</v>
      </c>
      <c r="C3309" s="33" t="s">
        <v>455</v>
      </c>
      <c r="D3309" s="115">
        <v>2</v>
      </c>
      <c r="E3309" s="115">
        <v>2020</v>
      </c>
      <c r="F3309" s="115">
        <v>1</v>
      </c>
      <c r="G3309" s="115">
        <v>0</v>
      </c>
      <c r="H3309" s="115">
        <v>0</v>
      </c>
      <c r="I3309" s="116">
        <v>168</v>
      </c>
      <c r="J3309" s="117"/>
      <c r="K3309" s="1"/>
      <c r="L3309" s="1"/>
      <c r="M3309" s="1"/>
      <c r="N3309" s="1"/>
      <c r="O3309" s="1"/>
      <c r="P3309" s="1"/>
      <c r="Q3309" s="1"/>
      <c r="R3309" s="1"/>
      <c r="S3309" s="1"/>
    </row>
    <row r="3310" spans="1:19" x14ac:dyDescent="0.2">
      <c r="A3310" s="1"/>
      <c r="B3310" s="115">
        <v>3</v>
      </c>
      <c r="C3310" s="33" t="s">
        <v>451</v>
      </c>
      <c r="D3310" s="115">
        <v>1</v>
      </c>
      <c r="E3310" s="115">
        <v>2020</v>
      </c>
      <c r="F3310" s="115">
        <v>1</v>
      </c>
      <c r="G3310" s="115">
        <v>0</v>
      </c>
      <c r="H3310" s="115">
        <v>0</v>
      </c>
      <c r="I3310" s="116">
        <v>81764</v>
      </c>
      <c r="J3310" s="117"/>
      <c r="K3310" s="1"/>
      <c r="L3310" s="1"/>
      <c r="M3310" s="1"/>
      <c r="N3310" s="1"/>
      <c r="O3310" s="1"/>
      <c r="P3310" s="1"/>
      <c r="Q3310" s="1"/>
      <c r="R3310" s="1"/>
      <c r="S3310" s="1"/>
    </row>
    <row r="3311" spans="1:19" x14ac:dyDescent="0.2">
      <c r="A3311" s="1"/>
      <c r="B3311" s="115">
        <v>3</v>
      </c>
      <c r="C3311" s="33" t="s">
        <v>455</v>
      </c>
      <c r="D3311" s="115">
        <v>1</v>
      </c>
      <c r="E3311" s="115">
        <v>2020</v>
      </c>
      <c r="F3311" s="115">
        <v>1</v>
      </c>
      <c r="G3311" s="115">
        <v>0</v>
      </c>
      <c r="H3311" s="115">
        <v>0</v>
      </c>
      <c r="I3311" s="116">
        <v>166</v>
      </c>
      <c r="J3311" s="117"/>
      <c r="K3311" s="1"/>
      <c r="L3311" s="1"/>
      <c r="M3311" s="1"/>
      <c r="N3311" s="1"/>
      <c r="O3311" s="1"/>
      <c r="P3311" s="1"/>
      <c r="Q3311" s="1"/>
      <c r="R3311" s="1"/>
      <c r="S3311" s="1"/>
    </row>
    <row r="3312" spans="1:19" x14ac:dyDescent="0.2">
      <c r="A3312" s="1"/>
      <c r="B3312" s="115">
        <v>4</v>
      </c>
      <c r="C3312" s="33" t="s">
        <v>449</v>
      </c>
      <c r="D3312" s="115">
        <v>2</v>
      </c>
      <c r="E3312" s="115">
        <v>2020</v>
      </c>
      <c r="F3312" s="115">
        <v>1</v>
      </c>
      <c r="G3312" s="115">
        <v>0</v>
      </c>
      <c r="H3312" s="115">
        <v>0</v>
      </c>
      <c r="I3312" s="116">
        <v>168</v>
      </c>
      <c r="J3312" s="117"/>
      <c r="K3312" s="1"/>
      <c r="L3312" s="1"/>
      <c r="M3312" s="1"/>
      <c r="N3312" s="1"/>
      <c r="O3312" s="1"/>
      <c r="P3312" s="1"/>
      <c r="Q3312" s="1"/>
      <c r="R3312" s="1"/>
      <c r="S3312" s="1"/>
    </row>
    <row r="3313" spans="1:19" x14ac:dyDescent="0.2">
      <c r="A3313" s="1"/>
      <c r="B3313" s="115">
        <v>3</v>
      </c>
      <c r="C3313" s="33" t="s">
        <v>457</v>
      </c>
      <c r="D3313" s="115">
        <v>2</v>
      </c>
      <c r="E3313" s="115">
        <v>2020</v>
      </c>
      <c r="F3313" s="115">
        <v>1</v>
      </c>
      <c r="G3313" s="115">
        <v>0</v>
      </c>
      <c r="H3313" s="115">
        <v>0</v>
      </c>
      <c r="I3313" s="116">
        <v>1429</v>
      </c>
      <c r="J3313" s="117"/>
      <c r="K3313" s="1"/>
      <c r="L3313" s="1"/>
      <c r="M3313" s="1"/>
      <c r="N3313" s="1"/>
      <c r="O3313" s="1"/>
      <c r="P3313" s="1"/>
      <c r="Q3313" s="1"/>
      <c r="R3313" s="1"/>
      <c r="S3313" s="1"/>
    </row>
    <row r="3314" spans="1:19" x14ac:dyDescent="0.2">
      <c r="A3314" s="1"/>
      <c r="B3314" s="115">
        <v>1</v>
      </c>
      <c r="C3314" s="33" t="s">
        <v>449</v>
      </c>
      <c r="D3314" s="115">
        <v>2</v>
      </c>
      <c r="E3314" s="115">
        <v>2020</v>
      </c>
      <c r="F3314" s="115">
        <v>1</v>
      </c>
      <c r="G3314" s="115">
        <v>0</v>
      </c>
      <c r="H3314" s="115">
        <v>0</v>
      </c>
      <c r="I3314" s="116">
        <v>29995</v>
      </c>
      <c r="J3314" s="117"/>
      <c r="K3314" s="1"/>
      <c r="L3314" s="1"/>
      <c r="M3314" s="1"/>
      <c r="N3314" s="1"/>
      <c r="O3314" s="1"/>
      <c r="P3314" s="1"/>
      <c r="Q3314" s="1"/>
      <c r="R3314" s="1"/>
      <c r="S3314" s="1"/>
    </row>
    <row r="3315" spans="1:19" x14ac:dyDescent="0.2">
      <c r="A3315" s="1"/>
      <c r="B3315" s="115">
        <v>3</v>
      </c>
      <c r="C3315" s="33" t="s">
        <v>455</v>
      </c>
      <c r="D3315" s="115">
        <v>2</v>
      </c>
      <c r="E3315" s="115">
        <v>2020</v>
      </c>
      <c r="F3315" s="115">
        <v>1</v>
      </c>
      <c r="G3315" s="115">
        <v>0</v>
      </c>
      <c r="H3315" s="115">
        <v>0</v>
      </c>
      <c r="I3315" s="116">
        <v>144</v>
      </c>
      <c r="J3315" s="117"/>
      <c r="K3315" s="1"/>
      <c r="L3315" s="1"/>
      <c r="M3315" s="1"/>
      <c r="N3315" s="1"/>
      <c r="O3315" s="1"/>
      <c r="P3315" s="1"/>
      <c r="Q3315" s="1"/>
      <c r="R3315" s="1"/>
      <c r="S3315" s="1"/>
    </row>
    <row r="3316" spans="1:19" x14ac:dyDescent="0.2">
      <c r="A3316" s="1"/>
      <c r="B3316" s="115">
        <v>1</v>
      </c>
      <c r="C3316" s="33" t="s">
        <v>457</v>
      </c>
      <c r="D3316" s="115">
        <v>2</v>
      </c>
      <c r="E3316" s="115">
        <v>2020</v>
      </c>
      <c r="F3316" s="115">
        <v>1</v>
      </c>
      <c r="G3316" s="115">
        <v>0</v>
      </c>
      <c r="H3316" s="115">
        <v>0</v>
      </c>
      <c r="I3316" s="116">
        <v>3302605</v>
      </c>
      <c r="J3316" s="117"/>
      <c r="K3316" s="1"/>
      <c r="L3316" s="1"/>
      <c r="M3316" s="1"/>
      <c r="N3316" s="1"/>
      <c r="O3316" s="1"/>
      <c r="P3316" s="1"/>
      <c r="Q3316" s="1"/>
      <c r="R3316" s="1"/>
      <c r="S3316" s="1"/>
    </row>
    <row r="3317" spans="1:19" x14ac:dyDescent="0.2">
      <c r="A3317" s="1"/>
      <c r="B3317" s="115">
        <v>1</v>
      </c>
      <c r="C3317" s="33" t="s">
        <v>457</v>
      </c>
      <c r="D3317" s="115">
        <v>2</v>
      </c>
      <c r="E3317" s="115">
        <v>2020</v>
      </c>
      <c r="F3317" s="115">
        <v>2</v>
      </c>
      <c r="G3317" s="115">
        <v>0</v>
      </c>
      <c r="H3317" s="115">
        <v>0</v>
      </c>
      <c r="I3317" s="116">
        <v>162213</v>
      </c>
      <c r="J3317" s="117"/>
      <c r="K3317" s="1"/>
      <c r="L3317" s="1"/>
      <c r="M3317" s="1"/>
      <c r="N3317" s="1"/>
      <c r="O3317" s="1"/>
      <c r="P3317" s="1"/>
      <c r="Q3317" s="1"/>
      <c r="R3317" s="1"/>
      <c r="S3317" s="1"/>
    </row>
    <row r="3318" spans="1:19" x14ac:dyDescent="0.2">
      <c r="A3318" s="1"/>
      <c r="B3318" s="115">
        <v>3</v>
      </c>
      <c r="C3318" s="33" t="s">
        <v>457</v>
      </c>
      <c r="D3318" s="115">
        <v>2</v>
      </c>
      <c r="E3318" s="115">
        <v>2020</v>
      </c>
      <c r="F3318" s="115">
        <v>1</v>
      </c>
      <c r="G3318" s="115">
        <v>0</v>
      </c>
      <c r="H3318" s="115">
        <v>25</v>
      </c>
      <c r="I3318" s="116">
        <v>166604</v>
      </c>
      <c r="J3318" s="117"/>
      <c r="K3318" s="1"/>
      <c r="L3318" s="1"/>
      <c r="M3318" s="1"/>
      <c r="N3318" s="1"/>
      <c r="O3318" s="1"/>
      <c r="P3318" s="1"/>
      <c r="Q3318" s="1"/>
      <c r="R3318" s="1"/>
      <c r="S3318" s="1"/>
    </row>
    <row r="3319" spans="1:19" x14ac:dyDescent="0.2">
      <c r="A3319" s="1"/>
      <c r="B3319" s="115">
        <v>3</v>
      </c>
      <c r="C3319" s="33" t="s">
        <v>457</v>
      </c>
      <c r="D3319" s="115">
        <v>2</v>
      </c>
      <c r="E3319" s="115">
        <v>2020</v>
      </c>
      <c r="F3319" s="115">
        <v>1</v>
      </c>
      <c r="G3319" s="115">
        <v>0</v>
      </c>
      <c r="H3319" s="115">
        <v>0</v>
      </c>
      <c r="I3319" s="116">
        <v>169061</v>
      </c>
      <c r="J3319" s="117"/>
      <c r="K3319" s="1"/>
      <c r="L3319" s="1"/>
      <c r="M3319" s="1"/>
      <c r="N3319" s="1"/>
      <c r="O3319" s="1"/>
      <c r="P3319" s="1"/>
      <c r="Q3319" s="1"/>
      <c r="R3319" s="1"/>
      <c r="S3319" s="1"/>
    </row>
    <row r="3320" spans="1:19" x14ac:dyDescent="0.2">
      <c r="A3320" s="1"/>
      <c r="B3320" s="115">
        <v>5</v>
      </c>
      <c r="C3320" s="33" t="s">
        <v>457</v>
      </c>
      <c r="D3320" s="115">
        <v>2</v>
      </c>
      <c r="E3320" s="115">
        <v>2020</v>
      </c>
      <c r="F3320" s="115">
        <v>1</v>
      </c>
      <c r="G3320" s="115">
        <v>0</v>
      </c>
      <c r="H3320" s="115">
        <v>0</v>
      </c>
      <c r="I3320" s="116">
        <v>1710</v>
      </c>
      <c r="J3320" s="117"/>
      <c r="K3320" s="1"/>
      <c r="L3320" s="1"/>
      <c r="M3320" s="1"/>
      <c r="N3320" s="1"/>
      <c r="O3320" s="1"/>
      <c r="P3320" s="1"/>
      <c r="Q3320" s="1"/>
      <c r="R3320" s="1"/>
      <c r="S3320" s="1"/>
    </row>
    <row r="3321" spans="1:19" x14ac:dyDescent="0.2">
      <c r="A3321" s="1"/>
      <c r="B3321" s="115">
        <v>3</v>
      </c>
      <c r="C3321" s="33" t="s">
        <v>457</v>
      </c>
      <c r="D3321" s="115">
        <v>2</v>
      </c>
      <c r="E3321" s="115">
        <v>2020</v>
      </c>
      <c r="F3321" s="115">
        <v>1</v>
      </c>
      <c r="G3321" s="115">
        <v>0</v>
      </c>
      <c r="H3321" s="115">
        <v>0</v>
      </c>
      <c r="I3321" s="116">
        <v>71357</v>
      </c>
      <c r="J3321" s="117"/>
      <c r="K3321" s="1"/>
      <c r="L3321" s="1"/>
      <c r="M3321" s="1"/>
      <c r="N3321" s="1"/>
      <c r="O3321" s="1"/>
      <c r="P3321" s="1"/>
      <c r="Q3321" s="1"/>
      <c r="R3321" s="1"/>
      <c r="S3321" s="1"/>
    </row>
    <row r="3322" spans="1:19" x14ac:dyDescent="0.2">
      <c r="A3322" s="1"/>
      <c r="B3322" s="115">
        <v>3</v>
      </c>
      <c r="C3322" s="33" t="s">
        <v>457</v>
      </c>
      <c r="D3322" s="115">
        <v>2</v>
      </c>
      <c r="E3322" s="115">
        <v>2020</v>
      </c>
      <c r="F3322" s="115">
        <v>1</v>
      </c>
      <c r="G3322" s="115">
        <v>0</v>
      </c>
      <c r="H3322" s="115">
        <v>0</v>
      </c>
      <c r="I3322" s="116">
        <v>1489</v>
      </c>
      <c r="J3322" s="117"/>
      <c r="K3322" s="1"/>
      <c r="L3322" s="1"/>
      <c r="M3322" s="1"/>
      <c r="N3322" s="1"/>
      <c r="O3322" s="1"/>
      <c r="P3322" s="1"/>
      <c r="Q3322" s="1"/>
      <c r="R3322" s="1"/>
      <c r="S3322" s="1"/>
    </row>
    <row r="3323" spans="1:19" x14ac:dyDescent="0.2">
      <c r="A3323" s="1"/>
      <c r="B3323" s="115">
        <v>3</v>
      </c>
      <c r="C3323" s="33" t="s">
        <v>457</v>
      </c>
      <c r="D3323" s="115">
        <v>2</v>
      </c>
      <c r="E3323" s="115">
        <v>2020</v>
      </c>
      <c r="F3323" s="115">
        <v>1</v>
      </c>
      <c r="G3323" s="115">
        <v>0</v>
      </c>
      <c r="H3323" s="115">
        <v>0</v>
      </c>
      <c r="I3323" s="116">
        <v>1636</v>
      </c>
      <c r="J3323" s="117"/>
      <c r="K3323" s="1"/>
      <c r="L3323" s="1"/>
      <c r="M3323" s="1"/>
      <c r="N3323" s="1"/>
      <c r="O3323" s="1"/>
      <c r="P3323" s="1"/>
      <c r="Q3323" s="1"/>
      <c r="R3323" s="1"/>
      <c r="S3323" s="1"/>
    </row>
    <row r="3324" spans="1:19" x14ac:dyDescent="0.2">
      <c r="A3324" s="1"/>
      <c r="B3324" s="115">
        <v>1</v>
      </c>
      <c r="C3324" s="33" t="s">
        <v>471</v>
      </c>
      <c r="D3324" s="115">
        <v>2</v>
      </c>
      <c r="E3324" s="115">
        <v>2020</v>
      </c>
      <c r="F3324" s="115">
        <v>1</v>
      </c>
      <c r="G3324" s="115">
        <v>0</v>
      </c>
      <c r="H3324" s="115">
        <v>0</v>
      </c>
      <c r="I3324" s="116">
        <v>1694261</v>
      </c>
      <c r="J3324" s="117"/>
      <c r="K3324" s="1"/>
      <c r="L3324" s="1"/>
      <c r="M3324" s="1"/>
      <c r="N3324" s="1"/>
      <c r="O3324" s="1"/>
      <c r="P3324" s="1"/>
      <c r="Q3324" s="1"/>
      <c r="R3324" s="1"/>
      <c r="S3324" s="1"/>
    </row>
    <row r="3325" spans="1:19" x14ac:dyDescent="0.2">
      <c r="A3325" s="1"/>
      <c r="B3325" s="115">
        <v>1</v>
      </c>
      <c r="C3325" s="33" t="s">
        <v>449</v>
      </c>
      <c r="D3325" s="115">
        <v>2</v>
      </c>
      <c r="E3325" s="115">
        <v>2020</v>
      </c>
      <c r="F3325" s="115">
        <v>1</v>
      </c>
      <c r="G3325" s="115">
        <v>0</v>
      </c>
      <c r="H3325" s="115">
        <v>0</v>
      </c>
      <c r="I3325" s="116">
        <v>163101</v>
      </c>
      <c r="J3325" s="117"/>
      <c r="K3325" s="1"/>
      <c r="L3325" s="1"/>
      <c r="M3325" s="1"/>
      <c r="N3325" s="1"/>
      <c r="O3325" s="1"/>
      <c r="P3325" s="1"/>
      <c r="Q3325" s="1"/>
      <c r="R3325" s="1"/>
      <c r="S3325" s="1"/>
    </row>
    <row r="3326" spans="1:19" x14ac:dyDescent="0.2">
      <c r="A3326" s="1"/>
      <c r="B3326" s="115">
        <v>3</v>
      </c>
      <c r="C3326" s="33" t="s">
        <v>461</v>
      </c>
      <c r="D3326" s="115">
        <v>1</v>
      </c>
      <c r="E3326" s="115">
        <v>2020</v>
      </c>
      <c r="F3326" s="115">
        <v>1</v>
      </c>
      <c r="G3326" s="115">
        <v>12</v>
      </c>
      <c r="H3326" s="115">
        <v>0</v>
      </c>
      <c r="I3326" s="116">
        <v>0</v>
      </c>
      <c r="J3326" s="117"/>
      <c r="K3326" s="1"/>
      <c r="L3326" s="1"/>
      <c r="M3326" s="1"/>
      <c r="N3326" s="1"/>
      <c r="O3326" s="1"/>
      <c r="P3326" s="1"/>
      <c r="Q3326" s="1"/>
      <c r="R3326" s="1"/>
      <c r="S3326" s="1"/>
    </row>
    <row r="3327" spans="1:19" x14ac:dyDescent="0.2">
      <c r="A3327" s="1"/>
      <c r="B3327" s="115">
        <v>2</v>
      </c>
      <c r="C3327" s="33" t="s">
        <v>471</v>
      </c>
      <c r="D3327" s="115">
        <v>1</v>
      </c>
      <c r="E3327" s="115">
        <v>2020</v>
      </c>
      <c r="F3327" s="115">
        <v>1</v>
      </c>
      <c r="G3327" s="115">
        <v>0</v>
      </c>
      <c r="H3327" s="115">
        <v>0</v>
      </c>
      <c r="I3327" s="116">
        <v>3452565</v>
      </c>
      <c r="J3327" s="117"/>
      <c r="K3327" s="1"/>
      <c r="L3327" s="1"/>
      <c r="M3327" s="1"/>
      <c r="N3327" s="1"/>
      <c r="O3327" s="1"/>
      <c r="P3327" s="1"/>
      <c r="Q3327" s="1"/>
      <c r="R3327" s="1"/>
      <c r="S3327" s="1"/>
    </row>
    <row r="3328" spans="1:19" x14ac:dyDescent="0.2">
      <c r="A3328" s="1"/>
      <c r="B3328" s="115">
        <v>1</v>
      </c>
      <c r="C3328" s="33" t="s">
        <v>449</v>
      </c>
      <c r="D3328" s="115">
        <v>2</v>
      </c>
      <c r="E3328" s="115">
        <v>2020</v>
      </c>
      <c r="F3328" s="115">
        <v>1</v>
      </c>
      <c r="G3328" s="115">
        <v>0</v>
      </c>
      <c r="H3328" s="115">
        <v>0</v>
      </c>
      <c r="I3328" s="116">
        <v>80092</v>
      </c>
      <c r="J3328" s="117"/>
      <c r="K3328" s="1"/>
      <c r="L3328" s="1"/>
      <c r="M3328" s="1"/>
      <c r="N3328" s="1"/>
      <c r="O3328" s="1"/>
      <c r="P3328" s="1"/>
      <c r="Q3328" s="1"/>
      <c r="R3328" s="1"/>
      <c r="S3328" s="1"/>
    </row>
    <row r="3329" spans="1:19" x14ac:dyDescent="0.2">
      <c r="A3329" s="1"/>
      <c r="B3329" s="115">
        <v>1</v>
      </c>
      <c r="C3329" s="33" t="s">
        <v>471</v>
      </c>
      <c r="D3329" s="115">
        <v>2</v>
      </c>
      <c r="E3329" s="115">
        <v>2020</v>
      </c>
      <c r="F3329" s="115">
        <v>1</v>
      </c>
      <c r="G3329" s="115">
        <v>0</v>
      </c>
      <c r="H3329" s="115">
        <v>0</v>
      </c>
      <c r="I3329" s="116">
        <v>333779</v>
      </c>
      <c r="J3329" s="117"/>
      <c r="K3329" s="1"/>
      <c r="L3329" s="1"/>
      <c r="M3329" s="1"/>
      <c r="N3329" s="1"/>
      <c r="O3329" s="1"/>
      <c r="P3329" s="1"/>
      <c r="Q3329" s="1"/>
      <c r="R3329" s="1"/>
      <c r="S3329" s="1"/>
    </row>
    <row r="3330" spans="1:19" x14ac:dyDescent="0.2">
      <c r="A3330" s="1"/>
      <c r="B3330" s="115">
        <v>1</v>
      </c>
      <c r="C3330" s="33" t="s">
        <v>471</v>
      </c>
      <c r="D3330" s="115">
        <v>2</v>
      </c>
      <c r="E3330" s="115">
        <v>2020</v>
      </c>
      <c r="F3330" s="115">
        <v>1</v>
      </c>
      <c r="G3330" s="115">
        <v>0</v>
      </c>
      <c r="H3330" s="115">
        <v>0</v>
      </c>
      <c r="I3330" s="116">
        <v>78110730</v>
      </c>
      <c r="J3330" s="117"/>
      <c r="K3330" s="1"/>
      <c r="L3330" s="1"/>
      <c r="M3330" s="1"/>
      <c r="N3330" s="1"/>
      <c r="O3330" s="1"/>
      <c r="P3330" s="1"/>
      <c r="Q3330" s="1"/>
      <c r="R3330" s="1"/>
      <c r="S3330" s="1"/>
    </row>
    <row r="3331" spans="1:19" x14ac:dyDescent="0.2">
      <c r="A3331" s="1"/>
      <c r="B3331" s="115">
        <v>2</v>
      </c>
      <c r="C3331" s="33" t="s">
        <v>449</v>
      </c>
      <c r="D3331" s="115">
        <v>1</v>
      </c>
      <c r="E3331" s="115">
        <v>2020</v>
      </c>
      <c r="F3331" s="115">
        <v>1</v>
      </c>
      <c r="G3331" s="115">
        <v>0</v>
      </c>
      <c r="H3331" s="115">
        <v>0</v>
      </c>
      <c r="I3331" s="116">
        <v>333716</v>
      </c>
      <c r="J3331" s="117"/>
      <c r="K3331" s="1"/>
      <c r="L3331" s="1"/>
      <c r="M3331" s="1"/>
      <c r="N3331" s="1"/>
      <c r="O3331" s="1"/>
      <c r="P3331" s="1"/>
      <c r="Q3331" s="1"/>
      <c r="R3331" s="1"/>
      <c r="S3331" s="1"/>
    </row>
    <row r="3332" spans="1:19" x14ac:dyDescent="0.2">
      <c r="A3332" s="1"/>
      <c r="B3332" s="115">
        <v>2</v>
      </c>
      <c r="C3332" s="33" t="s">
        <v>449</v>
      </c>
      <c r="D3332" s="115">
        <v>1</v>
      </c>
      <c r="E3332" s="115">
        <v>2020</v>
      </c>
      <c r="F3332" s="115">
        <v>1</v>
      </c>
      <c r="G3332" s="115">
        <v>0</v>
      </c>
      <c r="H3332" s="115">
        <v>0</v>
      </c>
      <c r="I3332" s="116">
        <v>147788</v>
      </c>
      <c r="J3332" s="117"/>
      <c r="K3332" s="1"/>
      <c r="L3332" s="1"/>
      <c r="M3332" s="1"/>
      <c r="N3332" s="1"/>
      <c r="O3332" s="1"/>
      <c r="P3332" s="1"/>
      <c r="Q3332" s="1"/>
      <c r="R3332" s="1"/>
      <c r="S3332" s="1"/>
    </row>
    <row r="3333" spans="1:19" x14ac:dyDescent="0.2">
      <c r="A3333" s="1"/>
      <c r="B3333" s="115">
        <v>1</v>
      </c>
      <c r="C3333" s="33" t="s">
        <v>457</v>
      </c>
      <c r="D3333" s="115">
        <v>1</v>
      </c>
      <c r="E3333" s="115">
        <v>2020</v>
      </c>
      <c r="F3333" s="115">
        <v>1</v>
      </c>
      <c r="G3333" s="115">
        <v>0</v>
      </c>
      <c r="H3333" s="115">
        <v>0</v>
      </c>
      <c r="I3333" s="116">
        <v>3386304</v>
      </c>
      <c r="J3333" s="117"/>
      <c r="K3333" s="1"/>
      <c r="L3333" s="1"/>
      <c r="M3333" s="1"/>
      <c r="N3333" s="1"/>
      <c r="O3333" s="1"/>
      <c r="P3333" s="1"/>
      <c r="Q3333" s="1"/>
      <c r="R3333" s="1"/>
      <c r="S3333" s="1"/>
    </row>
    <row r="3334" spans="1:19" x14ac:dyDescent="0.2">
      <c r="A3334" s="1"/>
      <c r="B3334" s="115">
        <v>6</v>
      </c>
      <c r="C3334" s="33" t="s">
        <v>461</v>
      </c>
      <c r="D3334" s="115">
        <v>2</v>
      </c>
      <c r="E3334" s="115">
        <v>2020</v>
      </c>
      <c r="F3334" s="115">
        <v>1</v>
      </c>
      <c r="G3334" s="115">
        <v>0</v>
      </c>
      <c r="H3334" s="115">
        <v>0</v>
      </c>
      <c r="I3334" s="116">
        <v>167</v>
      </c>
      <c r="J3334" s="117"/>
      <c r="K3334" s="1"/>
      <c r="L3334" s="1"/>
      <c r="M3334" s="1"/>
      <c r="N3334" s="1"/>
      <c r="O3334" s="1"/>
      <c r="P3334" s="1"/>
      <c r="Q3334" s="1"/>
      <c r="R3334" s="1"/>
      <c r="S3334" s="1"/>
    </row>
    <row r="3335" spans="1:19" x14ac:dyDescent="0.2">
      <c r="A3335" s="1"/>
      <c r="B3335" s="115">
        <v>5</v>
      </c>
      <c r="C3335" s="33" t="s">
        <v>449</v>
      </c>
      <c r="D3335" s="115">
        <v>1</v>
      </c>
      <c r="E3335" s="115">
        <v>2020</v>
      </c>
      <c r="F3335" s="115">
        <v>1</v>
      </c>
      <c r="G3335" s="115">
        <v>0</v>
      </c>
      <c r="H3335" s="115">
        <v>0</v>
      </c>
      <c r="I3335" s="116">
        <v>163</v>
      </c>
      <c r="J3335" s="117"/>
      <c r="K3335" s="1"/>
      <c r="L3335" s="1"/>
      <c r="M3335" s="1"/>
      <c r="N3335" s="1"/>
      <c r="O3335" s="1"/>
      <c r="P3335" s="1"/>
      <c r="Q3335" s="1"/>
      <c r="R3335" s="1"/>
      <c r="S3335" s="1"/>
    </row>
    <row r="3336" spans="1:19" x14ac:dyDescent="0.2">
      <c r="A3336" s="1"/>
      <c r="B3336" s="115">
        <v>3</v>
      </c>
      <c r="C3336" s="33" t="s">
        <v>449</v>
      </c>
      <c r="D3336" s="115">
        <v>1</v>
      </c>
      <c r="E3336" s="115">
        <v>2020</v>
      </c>
      <c r="F3336" s="115">
        <v>1</v>
      </c>
      <c r="G3336" s="115">
        <v>0</v>
      </c>
      <c r="H3336" s="115">
        <v>0</v>
      </c>
      <c r="I3336" s="116">
        <v>168</v>
      </c>
      <c r="J3336" s="117"/>
      <c r="K3336" s="1"/>
      <c r="L3336" s="1"/>
      <c r="M3336" s="1"/>
      <c r="N3336" s="1"/>
      <c r="O3336" s="1"/>
      <c r="P3336" s="1"/>
      <c r="Q3336" s="1"/>
      <c r="R3336" s="1"/>
      <c r="S3336" s="1"/>
    </row>
    <row r="3337" spans="1:19" x14ac:dyDescent="0.2">
      <c r="A3337" s="1"/>
      <c r="B3337" s="115">
        <v>4</v>
      </c>
      <c r="C3337" s="33" t="s">
        <v>449</v>
      </c>
      <c r="D3337" s="115">
        <v>1</v>
      </c>
      <c r="E3337" s="115">
        <v>2020</v>
      </c>
      <c r="F3337" s="115">
        <v>1</v>
      </c>
      <c r="G3337" s="115">
        <v>0</v>
      </c>
      <c r="H3337" s="115">
        <v>0</v>
      </c>
      <c r="I3337" s="116">
        <v>147</v>
      </c>
      <c r="J3337" s="117"/>
      <c r="K3337" s="1"/>
      <c r="L3337" s="1"/>
      <c r="M3337" s="1"/>
      <c r="N3337" s="1"/>
      <c r="O3337" s="1"/>
      <c r="P3337" s="1"/>
      <c r="Q3337" s="1"/>
      <c r="R3337" s="1"/>
      <c r="S3337" s="1"/>
    </row>
    <row r="3338" spans="1:19" x14ac:dyDescent="0.2">
      <c r="A3338" s="1"/>
      <c r="B3338" s="115">
        <v>3</v>
      </c>
      <c r="C3338" s="33" t="s">
        <v>449</v>
      </c>
      <c r="D3338" s="115">
        <v>1</v>
      </c>
      <c r="E3338" s="115">
        <v>2020</v>
      </c>
      <c r="F3338" s="115">
        <v>1</v>
      </c>
      <c r="G3338" s="115">
        <v>0</v>
      </c>
      <c r="H3338" s="115">
        <v>0</v>
      </c>
      <c r="I3338" s="116">
        <v>148</v>
      </c>
      <c r="J3338" s="117"/>
      <c r="K3338" s="1"/>
      <c r="L3338" s="1"/>
      <c r="M3338" s="1"/>
      <c r="N3338" s="1"/>
      <c r="O3338" s="1"/>
      <c r="P3338" s="1"/>
      <c r="Q3338" s="1"/>
      <c r="R3338" s="1"/>
      <c r="S3338" s="1"/>
    </row>
    <row r="3339" spans="1:19" x14ac:dyDescent="0.2">
      <c r="A3339" s="1"/>
      <c r="B3339" s="115">
        <v>6</v>
      </c>
      <c r="C3339" s="33" t="s">
        <v>457</v>
      </c>
      <c r="D3339" s="115">
        <v>3</v>
      </c>
      <c r="E3339" s="115">
        <v>2020</v>
      </c>
      <c r="F3339" s="115">
        <v>1</v>
      </c>
      <c r="G3339" s="115">
        <v>0</v>
      </c>
      <c r="H3339" s="115">
        <v>0</v>
      </c>
      <c r="I3339" s="116">
        <v>81669</v>
      </c>
      <c r="J3339" s="117"/>
      <c r="K3339" s="1"/>
      <c r="L3339" s="1"/>
      <c r="M3339" s="1"/>
      <c r="N3339" s="1"/>
      <c r="O3339" s="1"/>
      <c r="P3339" s="1"/>
      <c r="Q3339" s="1"/>
      <c r="R3339" s="1"/>
      <c r="S3339" s="1"/>
    </row>
    <row r="3340" spans="1:19" x14ac:dyDescent="0.2">
      <c r="A3340" s="1"/>
      <c r="B3340" s="115">
        <v>6</v>
      </c>
      <c r="C3340" s="33" t="s">
        <v>457</v>
      </c>
      <c r="D3340" s="115">
        <v>3</v>
      </c>
      <c r="E3340" s="115">
        <v>2020</v>
      </c>
      <c r="F3340" s="115">
        <v>1</v>
      </c>
      <c r="G3340" s="115">
        <v>0</v>
      </c>
      <c r="H3340" s="115">
        <v>0</v>
      </c>
      <c r="I3340" s="116">
        <v>163735</v>
      </c>
      <c r="J3340" s="117"/>
      <c r="K3340" s="1"/>
      <c r="L3340" s="1"/>
      <c r="M3340" s="1"/>
      <c r="N3340" s="1"/>
      <c r="O3340" s="1"/>
      <c r="P3340" s="1"/>
      <c r="Q3340" s="1"/>
      <c r="R3340" s="1"/>
      <c r="S3340" s="1"/>
    </row>
    <row r="3341" spans="1:19" x14ac:dyDescent="0.2">
      <c r="A3341" s="1"/>
      <c r="B3341" s="115">
        <v>6</v>
      </c>
      <c r="C3341" s="33" t="s">
        <v>457</v>
      </c>
      <c r="D3341" s="115">
        <v>3</v>
      </c>
      <c r="E3341" s="115">
        <v>2020</v>
      </c>
      <c r="F3341" s="115">
        <v>1</v>
      </c>
      <c r="G3341" s="115">
        <v>0</v>
      </c>
      <c r="H3341" s="115">
        <v>0</v>
      </c>
      <c r="I3341" s="116">
        <v>161706</v>
      </c>
      <c r="J3341" s="117"/>
      <c r="K3341" s="1"/>
      <c r="L3341" s="1"/>
      <c r="M3341" s="1"/>
      <c r="N3341" s="1"/>
      <c r="O3341" s="1"/>
      <c r="P3341" s="1"/>
      <c r="Q3341" s="1"/>
      <c r="R3341" s="1"/>
      <c r="S3341" s="1"/>
    </row>
    <row r="3342" spans="1:19" x14ac:dyDescent="0.2">
      <c r="A3342" s="1"/>
      <c r="B3342" s="115">
        <v>6</v>
      </c>
      <c r="C3342" s="33" t="s">
        <v>457</v>
      </c>
      <c r="D3342" s="115">
        <v>3</v>
      </c>
      <c r="E3342" s="115">
        <v>2020</v>
      </c>
      <c r="F3342" s="115">
        <v>1</v>
      </c>
      <c r="G3342" s="115">
        <v>0</v>
      </c>
      <c r="H3342" s="115">
        <v>0</v>
      </c>
      <c r="I3342" s="116">
        <v>85252</v>
      </c>
      <c r="J3342" s="117"/>
      <c r="K3342" s="1"/>
      <c r="L3342" s="1"/>
      <c r="M3342" s="1"/>
      <c r="N3342" s="1"/>
      <c r="O3342" s="1"/>
      <c r="P3342" s="1"/>
      <c r="Q3342" s="1"/>
      <c r="R3342" s="1"/>
      <c r="S3342" s="1"/>
    </row>
    <row r="3343" spans="1:19" x14ac:dyDescent="0.2">
      <c r="A3343" s="1"/>
      <c r="B3343" s="115">
        <v>6</v>
      </c>
      <c r="C3343" s="33" t="s">
        <v>457</v>
      </c>
      <c r="D3343" s="115">
        <v>3</v>
      </c>
      <c r="E3343" s="115">
        <v>2020</v>
      </c>
      <c r="F3343" s="115">
        <v>1</v>
      </c>
      <c r="G3343" s="115">
        <v>0</v>
      </c>
      <c r="H3343" s="115">
        <v>0</v>
      </c>
      <c r="I3343" s="116">
        <v>167508</v>
      </c>
      <c r="J3343" s="117"/>
      <c r="K3343" s="1"/>
      <c r="L3343" s="1"/>
      <c r="M3343" s="1"/>
      <c r="N3343" s="1"/>
      <c r="O3343" s="1"/>
      <c r="P3343" s="1"/>
      <c r="Q3343" s="1"/>
      <c r="R3343" s="1"/>
      <c r="S3343" s="1"/>
    </row>
    <row r="3344" spans="1:19" x14ac:dyDescent="0.2">
      <c r="A3344" s="1"/>
      <c r="B3344" s="115">
        <v>3</v>
      </c>
      <c r="C3344" s="33" t="s">
        <v>461</v>
      </c>
      <c r="D3344" s="115">
        <v>2</v>
      </c>
      <c r="E3344" s="115">
        <v>2020</v>
      </c>
      <c r="F3344" s="115">
        <v>1</v>
      </c>
      <c r="G3344" s="115">
        <v>0</v>
      </c>
      <c r="H3344" s="115">
        <v>0</v>
      </c>
      <c r="I3344" s="116">
        <v>155</v>
      </c>
      <c r="J3344" s="117"/>
      <c r="K3344" s="1"/>
      <c r="L3344" s="1"/>
      <c r="M3344" s="1"/>
      <c r="N3344" s="1"/>
      <c r="O3344" s="1"/>
      <c r="P3344" s="1"/>
      <c r="Q3344" s="1"/>
      <c r="R3344" s="1"/>
      <c r="S3344" s="1"/>
    </row>
    <row r="3345" spans="1:19" x14ac:dyDescent="0.2">
      <c r="A3345" s="1"/>
      <c r="B3345" s="115">
        <v>4</v>
      </c>
      <c r="C3345" s="33" t="s">
        <v>457</v>
      </c>
      <c r="D3345" s="115">
        <v>4</v>
      </c>
      <c r="E3345" s="115">
        <v>2020</v>
      </c>
      <c r="F3345" s="115">
        <v>1</v>
      </c>
      <c r="G3345" s="115">
        <v>0</v>
      </c>
      <c r="H3345" s="115">
        <v>0</v>
      </c>
      <c r="I3345" s="116">
        <v>16397</v>
      </c>
      <c r="J3345" s="117"/>
      <c r="K3345" s="1"/>
      <c r="L3345" s="1"/>
      <c r="M3345" s="1"/>
      <c r="N3345" s="1"/>
      <c r="O3345" s="1"/>
      <c r="P3345" s="1"/>
      <c r="Q3345" s="1"/>
      <c r="R3345" s="1"/>
      <c r="S3345" s="1"/>
    </row>
    <row r="3346" spans="1:19" x14ac:dyDescent="0.2">
      <c r="A3346" s="1"/>
      <c r="B3346" s="115">
        <v>3</v>
      </c>
      <c r="C3346" s="33" t="s">
        <v>461</v>
      </c>
      <c r="D3346" s="115">
        <v>2</v>
      </c>
      <c r="E3346" s="115">
        <v>2020</v>
      </c>
      <c r="F3346" s="115">
        <v>1</v>
      </c>
      <c r="G3346" s="115">
        <v>0</v>
      </c>
      <c r="H3346" s="115">
        <v>0</v>
      </c>
      <c r="I3346" s="116">
        <v>165</v>
      </c>
      <c r="J3346" s="117"/>
      <c r="K3346" s="1"/>
      <c r="L3346" s="1"/>
      <c r="M3346" s="1"/>
      <c r="N3346" s="1"/>
      <c r="O3346" s="1"/>
      <c r="P3346" s="1"/>
      <c r="Q3346" s="1"/>
      <c r="R3346" s="1"/>
      <c r="S3346" s="1"/>
    </row>
    <row r="3347" spans="1:19" x14ac:dyDescent="0.2">
      <c r="A3347" s="1"/>
      <c r="B3347" s="115">
        <v>3</v>
      </c>
      <c r="C3347" s="33" t="s">
        <v>451</v>
      </c>
      <c r="D3347" s="115">
        <v>3</v>
      </c>
      <c r="E3347" s="115">
        <v>2020</v>
      </c>
      <c r="F3347" s="115">
        <v>1</v>
      </c>
      <c r="G3347" s="115">
        <v>0</v>
      </c>
      <c r="H3347" s="115">
        <v>0</v>
      </c>
      <c r="I3347" s="116">
        <v>166</v>
      </c>
      <c r="J3347" s="117"/>
      <c r="K3347" s="1"/>
      <c r="L3347" s="1"/>
      <c r="M3347" s="1"/>
      <c r="N3347" s="1"/>
      <c r="O3347" s="1"/>
      <c r="P3347" s="1"/>
      <c r="Q3347" s="1"/>
      <c r="R3347" s="1"/>
      <c r="S3347" s="1"/>
    </row>
    <row r="3348" spans="1:19" x14ac:dyDescent="0.2">
      <c r="A3348" s="1"/>
      <c r="B3348" s="115">
        <v>3</v>
      </c>
      <c r="C3348" s="33" t="s">
        <v>457</v>
      </c>
      <c r="D3348" s="115">
        <v>3</v>
      </c>
      <c r="E3348" s="115">
        <v>2020</v>
      </c>
      <c r="F3348" s="115">
        <v>1</v>
      </c>
      <c r="G3348" s="115">
        <v>0</v>
      </c>
      <c r="H3348" s="115">
        <v>0</v>
      </c>
      <c r="I3348" s="116">
        <v>33057</v>
      </c>
      <c r="J3348" s="117"/>
      <c r="K3348" s="1"/>
      <c r="L3348" s="1"/>
      <c r="M3348" s="1"/>
      <c r="N3348" s="1"/>
      <c r="O3348" s="1"/>
      <c r="P3348" s="1"/>
      <c r="Q3348" s="1"/>
      <c r="R3348" s="1"/>
      <c r="S3348" s="1"/>
    </row>
    <row r="3349" spans="1:19" x14ac:dyDescent="0.2">
      <c r="A3349" s="1"/>
      <c r="B3349" s="115">
        <v>3</v>
      </c>
      <c r="C3349" s="33" t="s">
        <v>457</v>
      </c>
      <c r="D3349" s="115">
        <v>3</v>
      </c>
      <c r="E3349" s="115">
        <v>2020</v>
      </c>
      <c r="F3349" s="115">
        <v>1</v>
      </c>
      <c r="G3349" s="115">
        <v>0</v>
      </c>
      <c r="H3349" s="115">
        <v>0</v>
      </c>
      <c r="I3349" s="116">
        <v>74377</v>
      </c>
      <c r="J3349" s="117"/>
      <c r="K3349" s="1"/>
      <c r="L3349" s="1"/>
      <c r="M3349" s="1"/>
      <c r="N3349" s="1"/>
      <c r="O3349" s="1"/>
      <c r="P3349" s="1"/>
      <c r="Q3349" s="1"/>
      <c r="R3349" s="1"/>
      <c r="S3349" s="1"/>
    </row>
    <row r="3350" spans="1:19" x14ac:dyDescent="0.2">
      <c r="A3350" s="1"/>
      <c r="B3350" s="115">
        <v>3</v>
      </c>
      <c r="C3350" s="33" t="s">
        <v>451</v>
      </c>
      <c r="D3350" s="115">
        <v>3</v>
      </c>
      <c r="E3350" s="115">
        <v>2020</v>
      </c>
      <c r="F3350" s="115">
        <v>1</v>
      </c>
      <c r="G3350" s="115">
        <v>0</v>
      </c>
      <c r="H3350" s="115">
        <v>12</v>
      </c>
      <c r="I3350" s="116">
        <v>0</v>
      </c>
      <c r="J3350" s="117"/>
      <c r="K3350" s="1"/>
      <c r="L3350" s="1"/>
      <c r="M3350" s="1"/>
      <c r="N3350" s="1"/>
      <c r="O3350" s="1"/>
      <c r="P3350" s="1"/>
      <c r="Q3350" s="1"/>
      <c r="R3350" s="1"/>
      <c r="S3350" s="1"/>
    </row>
    <row r="3351" spans="1:19" x14ac:dyDescent="0.2">
      <c r="A3351" s="1"/>
      <c r="B3351" s="115">
        <v>3</v>
      </c>
      <c r="C3351" s="33" t="s">
        <v>451</v>
      </c>
      <c r="D3351" s="115">
        <v>3</v>
      </c>
      <c r="E3351" s="115">
        <v>2020</v>
      </c>
      <c r="F3351" s="115">
        <v>1</v>
      </c>
      <c r="G3351" s="115">
        <v>0</v>
      </c>
      <c r="H3351" s="115">
        <v>0</v>
      </c>
      <c r="I3351" s="116">
        <v>148</v>
      </c>
      <c r="J3351" s="117"/>
      <c r="K3351" s="1"/>
      <c r="L3351" s="1"/>
      <c r="M3351" s="1"/>
      <c r="N3351" s="1"/>
      <c r="O3351" s="1"/>
      <c r="P3351" s="1"/>
      <c r="Q3351" s="1"/>
      <c r="R3351" s="1"/>
      <c r="S3351" s="1"/>
    </row>
    <row r="3352" spans="1:19" x14ac:dyDescent="0.2">
      <c r="A3352" s="1"/>
      <c r="B3352" s="115">
        <v>2</v>
      </c>
      <c r="C3352" s="33" t="s">
        <v>471</v>
      </c>
      <c r="D3352" s="115">
        <v>3</v>
      </c>
      <c r="E3352" s="115">
        <v>2020</v>
      </c>
      <c r="F3352" s="115">
        <v>1</v>
      </c>
      <c r="G3352" s="115">
        <v>0</v>
      </c>
      <c r="H3352" s="115">
        <v>0</v>
      </c>
      <c r="I3352" s="116">
        <v>50223</v>
      </c>
      <c r="J3352" s="117"/>
      <c r="K3352" s="1"/>
      <c r="L3352" s="1"/>
      <c r="M3352" s="1"/>
      <c r="N3352" s="1"/>
      <c r="O3352" s="1"/>
      <c r="P3352" s="1"/>
      <c r="Q3352" s="1"/>
      <c r="R3352" s="1"/>
      <c r="S3352" s="1"/>
    </row>
    <row r="3353" spans="1:19" x14ac:dyDescent="0.2">
      <c r="A3353" s="1"/>
      <c r="B3353" s="115">
        <v>3</v>
      </c>
      <c r="C3353" s="33" t="s">
        <v>457</v>
      </c>
      <c r="D3353" s="115">
        <v>4</v>
      </c>
      <c r="E3353" s="115">
        <v>2020</v>
      </c>
      <c r="F3353" s="115">
        <v>1</v>
      </c>
      <c r="G3353" s="115">
        <v>0</v>
      </c>
      <c r="H3353" s="115">
        <v>0</v>
      </c>
      <c r="I3353" s="116">
        <v>16509</v>
      </c>
      <c r="J3353" s="117"/>
      <c r="K3353" s="1"/>
      <c r="L3353" s="1"/>
      <c r="M3353" s="1"/>
      <c r="N3353" s="1"/>
      <c r="O3353" s="1"/>
      <c r="P3353" s="1"/>
      <c r="Q3353" s="1"/>
      <c r="R3353" s="1"/>
      <c r="S3353" s="1"/>
    </row>
    <row r="3354" spans="1:19" x14ac:dyDescent="0.2">
      <c r="A3354" s="1"/>
      <c r="B3354" s="115">
        <v>2</v>
      </c>
      <c r="C3354" s="33" t="s">
        <v>490</v>
      </c>
      <c r="D3354" s="115">
        <v>3</v>
      </c>
      <c r="E3354" s="115">
        <v>2020</v>
      </c>
      <c r="F3354" s="115">
        <v>1</v>
      </c>
      <c r="G3354" s="115">
        <v>12</v>
      </c>
      <c r="H3354" s="115">
        <v>0</v>
      </c>
      <c r="I3354" s="116">
        <v>0</v>
      </c>
      <c r="J3354" s="117"/>
      <c r="K3354" s="1"/>
      <c r="L3354" s="1"/>
      <c r="M3354" s="1"/>
      <c r="N3354" s="1"/>
      <c r="O3354" s="1"/>
      <c r="P3354" s="1"/>
      <c r="Q3354" s="1"/>
      <c r="R3354" s="1"/>
      <c r="S3354" s="1"/>
    </row>
    <row r="3355" spans="1:19" x14ac:dyDescent="0.2">
      <c r="A3355" s="1"/>
      <c r="B3355" s="115">
        <v>4</v>
      </c>
      <c r="C3355" s="33" t="s">
        <v>471</v>
      </c>
      <c r="D3355" s="115">
        <v>2</v>
      </c>
      <c r="E3355" s="115">
        <v>2020</v>
      </c>
      <c r="F3355" s="115">
        <v>8</v>
      </c>
      <c r="G3355" s="115">
        <v>23</v>
      </c>
      <c r="H3355" s="115">
        <v>83</v>
      </c>
      <c r="I3355" s="116">
        <v>0</v>
      </c>
      <c r="J3355" s="117"/>
      <c r="K3355" s="1"/>
      <c r="L3355" s="1"/>
      <c r="M3355" s="1"/>
      <c r="N3355" s="1"/>
      <c r="O3355" s="1"/>
      <c r="P3355" s="1"/>
      <c r="Q3355" s="1"/>
      <c r="R3355" s="1"/>
      <c r="S3355" s="1"/>
    </row>
    <row r="3356" spans="1:19" x14ac:dyDescent="0.2">
      <c r="A3356" s="1"/>
      <c r="B3356" s="115">
        <v>6</v>
      </c>
      <c r="C3356" s="33" t="s">
        <v>455</v>
      </c>
      <c r="D3356" s="115">
        <v>4</v>
      </c>
      <c r="E3356" s="115">
        <v>2020</v>
      </c>
      <c r="F3356" s="115">
        <v>1</v>
      </c>
      <c r="G3356" s="115">
        <v>0</v>
      </c>
      <c r="H3356" s="115">
        <v>0</v>
      </c>
      <c r="I3356" s="116">
        <v>160</v>
      </c>
      <c r="J3356" s="117"/>
      <c r="K3356" s="1"/>
      <c r="L3356" s="1"/>
      <c r="M3356" s="1"/>
      <c r="N3356" s="1"/>
      <c r="O3356" s="1"/>
      <c r="P3356" s="1"/>
      <c r="Q3356" s="1"/>
      <c r="R3356" s="1"/>
      <c r="S3356" s="1"/>
    </row>
    <row r="3357" spans="1:19" x14ac:dyDescent="0.2">
      <c r="A3357" s="1"/>
      <c r="B3357" s="115">
        <v>2</v>
      </c>
      <c r="C3357" s="33" t="s">
        <v>449</v>
      </c>
      <c r="D3357" s="115">
        <v>4</v>
      </c>
      <c r="E3357" s="115">
        <v>2020</v>
      </c>
      <c r="F3357" s="115">
        <v>1</v>
      </c>
      <c r="G3357" s="115">
        <v>0</v>
      </c>
      <c r="H3357" s="115">
        <v>0</v>
      </c>
      <c r="I3357" s="116">
        <v>87059</v>
      </c>
      <c r="J3357" s="117"/>
      <c r="K3357" s="1"/>
      <c r="L3357" s="1"/>
      <c r="M3357" s="1"/>
      <c r="N3357" s="1"/>
      <c r="O3357" s="1"/>
      <c r="P3357" s="1"/>
      <c r="Q3357" s="1"/>
      <c r="R3357" s="1"/>
      <c r="S3357" s="1"/>
    </row>
    <row r="3358" spans="1:19" x14ac:dyDescent="0.2">
      <c r="A3358" s="1"/>
      <c r="B3358" s="115">
        <v>3</v>
      </c>
      <c r="C3358" s="33" t="s">
        <v>461</v>
      </c>
      <c r="D3358" s="115">
        <v>4</v>
      </c>
      <c r="E3358" s="115">
        <v>2020</v>
      </c>
      <c r="F3358" s="115">
        <v>1</v>
      </c>
      <c r="G3358" s="115">
        <v>0</v>
      </c>
      <c r="H3358" s="115">
        <v>0</v>
      </c>
      <c r="I3358" s="116">
        <v>152</v>
      </c>
      <c r="J3358" s="117"/>
      <c r="K3358" s="1"/>
      <c r="L3358" s="1"/>
      <c r="M3358" s="1"/>
      <c r="N3358" s="1"/>
      <c r="O3358" s="1"/>
      <c r="P3358" s="1"/>
      <c r="Q3358" s="1"/>
      <c r="R3358" s="1"/>
      <c r="S3358" s="1"/>
    </row>
    <row r="3359" spans="1:19" x14ac:dyDescent="0.2">
      <c r="A3359" s="1"/>
      <c r="B3359" s="115">
        <v>1</v>
      </c>
      <c r="C3359" s="33" t="s">
        <v>462</v>
      </c>
      <c r="D3359" s="115">
        <v>4</v>
      </c>
      <c r="E3359" s="115">
        <v>2020</v>
      </c>
      <c r="F3359" s="115">
        <v>1</v>
      </c>
      <c r="G3359" s="115">
        <v>0</v>
      </c>
      <c r="H3359" s="115">
        <v>0</v>
      </c>
      <c r="I3359" s="116">
        <v>2145964</v>
      </c>
      <c r="J3359" s="117"/>
      <c r="K3359" s="1"/>
      <c r="L3359" s="1"/>
      <c r="M3359" s="1"/>
      <c r="N3359" s="1"/>
      <c r="O3359" s="1"/>
      <c r="P3359" s="1"/>
      <c r="Q3359" s="1"/>
      <c r="R3359" s="1"/>
      <c r="S3359" s="1"/>
    </row>
    <row r="3360" spans="1:19" x14ac:dyDescent="0.2">
      <c r="A3360" s="1"/>
      <c r="B3360" s="115">
        <v>2</v>
      </c>
      <c r="C3360" s="33" t="s">
        <v>471</v>
      </c>
      <c r="D3360" s="115">
        <v>4</v>
      </c>
      <c r="E3360" s="115">
        <v>2020</v>
      </c>
      <c r="F3360" s="115">
        <v>1</v>
      </c>
      <c r="G3360" s="115">
        <v>0</v>
      </c>
      <c r="H3360" s="115">
        <v>11</v>
      </c>
      <c r="I3360" s="116">
        <v>2285303</v>
      </c>
      <c r="J3360" s="117"/>
      <c r="K3360" s="1"/>
      <c r="L3360" s="1"/>
      <c r="M3360" s="1"/>
      <c r="N3360" s="1"/>
      <c r="O3360" s="1"/>
      <c r="P3360" s="1"/>
      <c r="Q3360" s="1"/>
      <c r="R3360" s="1"/>
      <c r="S3360" s="1"/>
    </row>
    <row r="3361" spans="1:19" x14ac:dyDescent="0.2">
      <c r="A3361" s="1"/>
      <c r="B3361" s="115">
        <v>2</v>
      </c>
      <c r="C3361" s="33" t="s">
        <v>471</v>
      </c>
      <c r="D3361" s="115">
        <v>4</v>
      </c>
      <c r="E3361" s="115">
        <v>2020</v>
      </c>
      <c r="F3361" s="115">
        <v>1</v>
      </c>
      <c r="G3361" s="115">
        <v>0</v>
      </c>
      <c r="H3361" s="115">
        <v>0</v>
      </c>
      <c r="I3361" s="116">
        <v>300839</v>
      </c>
      <c r="J3361" s="117"/>
      <c r="K3361" s="1"/>
      <c r="L3361" s="1"/>
      <c r="M3361" s="1"/>
      <c r="N3361" s="1"/>
      <c r="O3361" s="1"/>
      <c r="P3361" s="1"/>
      <c r="Q3361" s="1"/>
      <c r="R3361" s="1"/>
      <c r="S3361" s="1"/>
    </row>
    <row r="3362" spans="1:19" x14ac:dyDescent="0.2">
      <c r="A3362" s="1"/>
      <c r="B3362" s="115">
        <v>2</v>
      </c>
      <c r="C3362" s="33" t="s">
        <v>461</v>
      </c>
      <c r="D3362" s="115">
        <v>4</v>
      </c>
      <c r="E3362" s="115">
        <v>2020</v>
      </c>
      <c r="F3362" s="115">
        <v>1</v>
      </c>
      <c r="G3362" s="115">
        <v>0</v>
      </c>
      <c r="H3362" s="115">
        <v>0</v>
      </c>
      <c r="I3362" s="116">
        <v>34291</v>
      </c>
      <c r="J3362" s="117"/>
      <c r="K3362" s="1"/>
      <c r="L3362" s="1"/>
      <c r="M3362" s="1"/>
      <c r="N3362" s="1"/>
      <c r="O3362" s="1"/>
      <c r="P3362" s="1"/>
      <c r="Q3362" s="1"/>
      <c r="R3362" s="1"/>
      <c r="S3362" s="1"/>
    </row>
    <row r="3363" spans="1:19" x14ac:dyDescent="0.2">
      <c r="A3363" s="1"/>
      <c r="B3363" s="115">
        <v>1</v>
      </c>
      <c r="C3363" s="33" t="s">
        <v>449</v>
      </c>
      <c r="D3363" s="115">
        <v>2</v>
      </c>
      <c r="E3363" s="115">
        <v>2020</v>
      </c>
      <c r="F3363" s="115">
        <v>1</v>
      </c>
      <c r="G3363" s="115">
        <v>0</v>
      </c>
      <c r="H3363" s="115">
        <v>0</v>
      </c>
      <c r="I3363" s="116">
        <v>4312932</v>
      </c>
      <c r="J3363" s="117"/>
      <c r="K3363" s="1"/>
      <c r="L3363" s="1"/>
      <c r="M3363" s="1"/>
      <c r="N3363" s="1"/>
      <c r="O3363" s="1"/>
      <c r="P3363" s="1"/>
      <c r="Q3363" s="1"/>
      <c r="R3363" s="1"/>
      <c r="S3363" s="1"/>
    </row>
    <row r="3364" spans="1:19" x14ac:dyDescent="0.2">
      <c r="A3364" s="1"/>
      <c r="B3364" s="115">
        <v>2</v>
      </c>
      <c r="C3364" s="33" t="s">
        <v>490</v>
      </c>
      <c r="D3364" s="115">
        <v>2</v>
      </c>
      <c r="E3364" s="115">
        <v>2020</v>
      </c>
      <c r="F3364" s="115">
        <v>2</v>
      </c>
      <c r="G3364" s="115">
        <v>34</v>
      </c>
      <c r="H3364" s="115">
        <v>0</v>
      </c>
      <c r="I3364" s="116">
        <v>0</v>
      </c>
      <c r="J3364" s="117"/>
      <c r="K3364" s="1"/>
      <c r="L3364" s="1"/>
      <c r="M3364" s="1"/>
      <c r="N3364" s="1"/>
      <c r="O3364" s="1"/>
      <c r="P3364" s="1"/>
      <c r="Q3364" s="1"/>
      <c r="R3364" s="1"/>
      <c r="S3364" s="1"/>
    </row>
    <row r="3365" spans="1:19" x14ac:dyDescent="0.2">
      <c r="A3365" s="1"/>
      <c r="B3365" s="115">
        <v>3</v>
      </c>
      <c r="C3365" s="33" t="s">
        <v>457</v>
      </c>
      <c r="D3365" s="115">
        <v>2</v>
      </c>
      <c r="E3365" s="115">
        <v>2020</v>
      </c>
      <c r="F3365" s="115">
        <v>1</v>
      </c>
      <c r="G3365" s="115">
        <v>0</v>
      </c>
      <c r="H3365" s="115">
        <v>0</v>
      </c>
      <c r="I3365" s="116">
        <v>1503</v>
      </c>
      <c r="J3365" s="117"/>
      <c r="K3365" s="1"/>
      <c r="L3365" s="1"/>
      <c r="M3365" s="1"/>
      <c r="N3365" s="1"/>
      <c r="O3365" s="1"/>
      <c r="P3365" s="1"/>
      <c r="Q3365" s="1"/>
      <c r="R3365" s="1"/>
      <c r="S3365" s="1"/>
    </row>
    <row r="3366" spans="1:19" x14ac:dyDescent="0.2">
      <c r="A3366" s="1"/>
      <c r="B3366" s="115">
        <v>3</v>
      </c>
      <c r="C3366" s="33" t="s">
        <v>457</v>
      </c>
      <c r="D3366" s="115">
        <v>2</v>
      </c>
      <c r="E3366" s="115">
        <v>2020</v>
      </c>
      <c r="F3366" s="115">
        <v>1</v>
      </c>
      <c r="G3366" s="115">
        <v>0</v>
      </c>
      <c r="H3366" s="115">
        <v>0</v>
      </c>
      <c r="I3366" s="116">
        <v>32303</v>
      </c>
      <c r="J3366" s="117"/>
      <c r="K3366" s="1"/>
      <c r="L3366" s="1"/>
      <c r="M3366" s="1"/>
      <c r="N3366" s="1"/>
      <c r="O3366" s="1"/>
      <c r="P3366" s="1"/>
      <c r="Q3366" s="1"/>
      <c r="R3366" s="1"/>
      <c r="S3366" s="1"/>
    </row>
    <row r="3367" spans="1:19" x14ac:dyDescent="0.2">
      <c r="A3367" s="1"/>
      <c r="B3367" s="115">
        <v>3</v>
      </c>
      <c r="C3367" s="33" t="s">
        <v>457</v>
      </c>
      <c r="D3367" s="115">
        <v>2</v>
      </c>
      <c r="E3367" s="115">
        <v>2020</v>
      </c>
      <c r="F3367" s="115">
        <v>1</v>
      </c>
      <c r="G3367" s="115">
        <v>0</v>
      </c>
      <c r="H3367" s="115">
        <v>0</v>
      </c>
      <c r="I3367" s="116">
        <v>1611</v>
      </c>
      <c r="J3367" s="117"/>
      <c r="K3367" s="1"/>
      <c r="L3367" s="1"/>
      <c r="M3367" s="1"/>
      <c r="N3367" s="1"/>
      <c r="O3367" s="1"/>
      <c r="P3367" s="1"/>
      <c r="Q3367" s="1"/>
      <c r="R3367" s="1"/>
      <c r="S3367" s="1"/>
    </row>
    <row r="3368" spans="1:19" x14ac:dyDescent="0.2">
      <c r="A3368" s="1"/>
      <c r="B3368" s="115">
        <v>3</v>
      </c>
      <c r="C3368" s="33" t="s">
        <v>457</v>
      </c>
      <c r="D3368" s="115">
        <v>2</v>
      </c>
      <c r="E3368" s="115">
        <v>2020</v>
      </c>
      <c r="F3368" s="115">
        <v>1</v>
      </c>
      <c r="G3368" s="115">
        <v>0</v>
      </c>
      <c r="H3368" s="115">
        <v>0</v>
      </c>
      <c r="I3368" s="116">
        <v>51065</v>
      </c>
      <c r="J3368" s="117"/>
      <c r="K3368" s="1"/>
      <c r="L3368" s="1"/>
      <c r="M3368" s="1"/>
      <c r="N3368" s="1"/>
      <c r="O3368" s="1"/>
      <c r="P3368" s="1"/>
      <c r="Q3368" s="1"/>
      <c r="R3368" s="1"/>
      <c r="S3368" s="1"/>
    </row>
    <row r="3369" spans="1:19" x14ac:dyDescent="0.2">
      <c r="A3369" s="1"/>
      <c r="B3369" s="115">
        <v>3</v>
      </c>
      <c r="C3369" s="33" t="s">
        <v>457</v>
      </c>
      <c r="D3369" s="115">
        <v>2</v>
      </c>
      <c r="E3369" s="115">
        <v>2020</v>
      </c>
      <c r="F3369" s="115">
        <v>1</v>
      </c>
      <c r="G3369" s="115">
        <v>0</v>
      </c>
      <c r="H3369" s="115">
        <v>0</v>
      </c>
      <c r="I3369" s="116">
        <v>1646</v>
      </c>
      <c r="J3369" s="117"/>
      <c r="K3369" s="1"/>
      <c r="L3369" s="1"/>
      <c r="M3369" s="1"/>
      <c r="N3369" s="1"/>
      <c r="O3369" s="1"/>
      <c r="P3369" s="1"/>
      <c r="Q3369" s="1"/>
      <c r="R3369" s="1"/>
      <c r="S3369" s="1"/>
    </row>
    <row r="3370" spans="1:19" x14ac:dyDescent="0.2">
      <c r="A3370" s="1"/>
      <c r="B3370" s="115">
        <v>2</v>
      </c>
      <c r="C3370" s="33" t="s">
        <v>457</v>
      </c>
      <c r="D3370" s="115">
        <v>4</v>
      </c>
      <c r="E3370" s="115">
        <v>2020</v>
      </c>
      <c r="F3370" s="115">
        <v>1</v>
      </c>
      <c r="G3370" s="115">
        <v>0</v>
      </c>
      <c r="H3370" s="115">
        <v>0</v>
      </c>
      <c r="I3370" s="116">
        <v>16822</v>
      </c>
      <c r="J3370" s="117"/>
      <c r="K3370" s="1"/>
      <c r="L3370" s="1"/>
      <c r="M3370" s="1"/>
      <c r="N3370" s="1"/>
      <c r="O3370" s="1"/>
      <c r="P3370" s="1"/>
      <c r="Q3370" s="1"/>
      <c r="R3370" s="1"/>
      <c r="S3370" s="1"/>
    </row>
    <row r="3371" spans="1:19" x14ac:dyDescent="0.2">
      <c r="A3371" s="1"/>
      <c r="B3371" s="115">
        <v>4</v>
      </c>
      <c r="C3371" s="33" t="s">
        <v>449</v>
      </c>
      <c r="D3371" s="115">
        <v>2</v>
      </c>
      <c r="E3371" s="115">
        <v>2020</v>
      </c>
      <c r="F3371" s="115">
        <v>1</v>
      </c>
      <c r="G3371" s="115">
        <v>0</v>
      </c>
      <c r="H3371" s="115">
        <v>0</v>
      </c>
      <c r="I3371" s="116">
        <v>1654</v>
      </c>
      <c r="J3371" s="117"/>
      <c r="K3371" s="1"/>
      <c r="L3371" s="1"/>
      <c r="M3371" s="1"/>
      <c r="N3371" s="1"/>
      <c r="O3371" s="1"/>
      <c r="P3371" s="1"/>
      <c r="Q3371" s="1"/>
      <c r="R3371" s="1"/>
      <c r="S3371" s="1"/>
    </row>
    <row r="3372" spans="1:19" x14ac:dyDescent="0.2">
      <c r="A3372" s="1"/>
      <c r="B3372" s="115">
        <v>3</v>
      </c>
      <c r="C3372" s="33" t="s">
        <v>457</v>
      </c>
      <c r="D3372" s="115">
        <v>3</v>
      </c>
      <c r="E3372" s="115">
        <v>2020</v>
      </c>
      <c r="F3372" s="115">
        <v>1</v>
      </c>
      <c r="G3372" s="115">
        <v>0</v>
      </c>
      <c r="H3372" s="115">
        <v>0</v>
      </c>
      <c r="I3372" s="116">
        <v>8586</v>
      </c>
      <c r="J3372" s="117"/>
      <c r="K3372" s="1"/>
      <c r="L3372" s="1"/>
      <c r="M3372" s="1"/>
      <c r="N3372" s="1"/>
      <c r="O3372" s="1"/>
      <c r="P3372" s="1"/>
      <c r="Q3372" s="1"/>
      <c r="R3372" s="1"/>
      <c r="S3372" s="1"/>
    </row>
    <row r="3373" spans="1:19" x14ac:dyDescent="0.2">
      <c r="A3373" s="1"/>
      <c r="B3373" s="115">
        <v>5</v>
      </c>
      <c r="C3373" s="33" t="s">
        <v>457</v>
      </c>
      <c r="D3373" s="115">
        <v>3</v>
      </c>
      <c r="E3373" s="115">
        <v>2020</v>
      </c>
      <c r="F3373" s="115">
        <v>1</v>
      </c>
      <c r="G3373" s="115">
        <v>0</v>
      </c>
      <c r="H3373" s="115">
        <v>0</v>
      </c>
      <c r="I3373" s="116">
        <v>7767</v>
      </c>
      <c r="J3373" s="117"/>
      <c r="K3373" s="1"/>
      <c r="L3373" s="1"/>
      <c r="M3373" s="1"/>
      <c r="N3373" s="1"/>
      <c r="O3373" s="1"/>
      <c r="P3373" s="1"/>
      <c r="Q3373" s="1"/>
      <c r="R3373" s="1"/>
      <c r="S3373" s="1"/>
    </row>
    <row r="3374" spans="1:19" x14ac:dyDescent="0.2">
      <c r="A3374" s="1"/>
      <c r="B3374" s="115">
        <v>5</v>
      </c>
      <c r="C3374" s="33" t="s">
        <v>457</v>
      </c>
      <c r="D3374" s="115">
        <v>3</v>
      </c>
      <c r="E3374" s="115">
        <v>2020</v>
      </c>
      <c r="F3374" s="115">
        <v>1</v>
      </c>
      <c r="G3374" s="115">
        <v>0</v>
      </c>
      <c r="H3374" s="115">
        <v>0</v>
      </c>
      <c r="I3374" s="116">
        <v>7833</v>
      </c>
      <c r="J3374" s="117"/>
      <c r="K3374" s="1"/>
      <c r="L3374" s="1"/>
      <c r="M3374" s="1"/>
      <c r="N3374" s="1"/>
      <c r="O3374" s="1"/>
      <c r="P3374" s="1"/>
      <c r="Q3374" s="1"/>
      <c r="R3374" s="1"/>
      <c r="S3374" s="1"/>
    </row>
    <row r="3375" spans="1:19" x14ac:dyDescent="0.2">
      <c r="A3375" s="1"/>
      <c r="B3375" s="115">
        <v>5</v>
      </c>
      <c r="C3375" s="33" t="s">
        <v>457</v>
      </c>
      <c r="D3375" s="115">
        <v>3</v>
      </c>
      <c r="E3375" s="115">
        <v>2020</v>
      </c>
      <c r="F3375" s="115">
        <v>1</v>
      </c>
      <c r="G3375" s="115">
        <v>0</v>
      </c>
      <c r="H3375" s="115">
        <v>0</v>
      </c>
      <c r="I3375" s="116">
        <v>8450</v>
      </c>
      <c r="J3375" s="117"/>
      <c r="K3375" s="1"/>
      <c r="L3375" s="1"/>
      <c r="M3375" s="1"/>
      <c r="N3375" s="1"/>
      <c r="O3375" s="1"/>
      <c r="P3375" s="1"/>
      <c r="Q3375" s="1"/>
      <c r="R3375" s="1"/>
      <c r="S3375" s="1"/>
    </row>
    <row r="3376" spans="1:19" x14ac:dyDescent="0.2">
      <c r="A3376" s="1"/>
      <c r="B3376" s="115">
        <v>5</v>
      </c>
      <c r="C3376" s="33" t="s">
        <v>457</v>
      </c>
      <c r="D3376" s="115">
        <v>3</v>
      </c>
      <c r="E3376" s="115">
        <v>2020</v>
      </c>
      <c r="F3376" s="115">
        <v>1</v>
      </c>
      <c r="G3376" s="115">
        <v>0</v>
      </c>
      <c r="H3376" s="115">
        <v>0</v>
      </c>
      <c r="I3376" s="116">
        <v>29833</v>
      </c>
      <c r="J3376" s="117"/>
      <c r="K3376" s="1"/>
      <c r="L3376" s="1"/>
      <c r="M3376" s="1"/>
      <c r="N3376" s="1"/>
      <c r="O3376" s="1"/>
      <c r="P3376" s="1"/>
      <c r="Q3376" s="1"/>
      <c r="R3376" s="1"/>
      <c r="S3376" s="1"/>
    </row>
    <row r="3377" spans="1:19" x14ac:dyDescent="0.2">
      <c r="A3377" s="1"/>
      <c r="B3377" s="115">
        <v>4</v>
      </c>
      <c r="C3377" s="33" t="s">
        <v>457</v>
      </c>
      <c r="D3377" s="115">
        <v>3</v>
      </c>
      <c r="E3377" s="115">
        <v>2020</v>
      </c>
      <c r="F3377" s="115">
        <v>1</v>
      </c>
      <c r="G3377" s="115">
        <v>0</v>
      </c>
      <c r="H3377" s="115">
        <v>0</v>
      </c>
      <c r="I3377" s="116">
        <v>15715</v>
      </c>
      <c r="J3377" s="117"/>
      <c r="K3377" s="1"/>
      <c r="L3377" s="1"/>
      <c r="M3377" s="1"/>
      <c r="N3377" s="1"/>
      <c r="O3377" s="1"/>
      <c r="P3377" s="1"/>
      <c r="Q3377" s="1"/>
      <c r="R3377" s="1"/>
      <c r="S3377" s="1"/>
    </row>
    <row r="3378" spans="1:19" x14ac:dyDescent="0.2">
      <c r="A3378" s="1"/>
      <c r="B3378" s="115">
        <v>4</v>
      </c>
      <c r="C3378" s="33" t="s">
        <v>457</v>
      </c>
      <c r="D3378" s="115">
        <v>3</v>
      </c>
      <c r="E3378" s="115">
        <v>2020</v>
      </c>
      <c r="F3378" s="115">
        <v>1</v>
      </c>
      <c r="G3378" s="115">
        <v>0</v>
      </c>
      <c r="H3378" s="115">
        <v>0</v>
      </c>
      <c r="I3378" s="116">
        <v>7726</v>
      </c>
      <c r="J3378" s="117"/>
      <c r="K3378" s="1"/>
      <c r="L3378" s="1"/>
      <c r="M3378" s="1"/>
      <c r="N3378" s="1"/>
      <c r="O3378" s="1"/>
      <c r="P3378" s="1"/>
      <c r="Q3378" s="1"/>
      <c r="R3378" s="1"/>
      <c r="S3378" s="1"/>
    </row>
    <row r="3379" spans="1:19" x14ac:dyDescent="0.2">
      <c r="A3379" s="1"/>
      <c r="B3379" s="115">
        <v>4</v>
      </c>
      <c r="C3379" s="33" t="s">
        <v>457</v>
      </c>
      <c r="D3379" s="115">
        <v>3</v>
      </c>
      <c r="E3379" s="115">
        <v>2020</v>
      </c>
      <c r="F3379" s="115">
        <v>1</v>
      </c>
      <c r="G3379" s="115">
        <v>0</v>
      </c>
      <c r="H3379" s="115">
        <v>0</v>
      </c>
      <c r="I3379" s="116">
        <v>8342</v>
      </c>
      <c r="J3379" s="117"/>
      <c r="K3379" s="1"/>
      <c r="L3379" s="1"/>
      <c r="M3379" s="1"/>
      <c r="N3379" s="1"/>
      <c r="O3379" s="1"/>
      <c r="P3379" s="1"/>
      <c r="Q3379" s="1"/>
      <c r="R3379" s="1"/>
      <c r="S3379" s="1"/>
    </row>
    <row r="3380" spans="1:19" x14ac:dyDescent="0.2">
      <c r="A3380" s="1"/>
      <c r="B3380" s="109"/>
      <c r="C3380" s="1"/>
      <c r="D3380" s="109"/>
      <c r="E3380" s="109"/>
      <c r="F3380" s="109"/>
      <c r="G3380" s="109"/>
      <c r="H3380" s="109"/>
      <c r="I3380" s="1"/>
      <c r="J3380" s="1"/>
      <c r="K3380" s="1"/>
      <c r="L3380" s="1"/>
      <c r="M3380" s="1"/>
      <c r="N3380" s="1"/>
      <c r="O3380" s="1"/>
      <c r="P3380" s="1"/>
      <c r="Q3380" s="1"/>
      <c r="R3380" s="1"/>
      <c r="S3380" s="1"/>
    </row>
  </sheetData>
  <conditionalFormatting sqref="B14:I3379">
    <cfRule type="expression" dxfId="0" priority="1">
      <formula>MOD(ROW(),5)=0</formula>
    </cfRule>
  </conditionalFormatting>
  <pageMargins left="0.7" right="0.7" top="0.75" bottom="0.75" header="0.3" footer="0.3"/>
  <pageSetup orientation="portrait" horizontalDpi="200" verticalDpi="2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6EC94-1EEB-A54C-BB4D-F017E2BCE2F0}">
  <dimension ref="A1:AH61"/>
  <sheetViews>
    <sheetView showGridLines="0" topLeftCell="Z1" workbookViewId="0">
      <selection activeCell="AH17" sqref="AH17"/>
    </sheetView>
  </sheetViews>
  <sheetFormatPr baseColWidth="10" defaultColWidth="11" defaultRowHeight="16" x14ac:dyDescent="0.2"/>
  <cols>
    <col min="1" max="3" width="15" style="196" customWidth="1"/>
    <col min="4" max="4" width="19.19921875" style="196" customWidth="1"/>
    <col min="5" max="5" width="23.59765625" style="196" customWidth="1"/>
    <col min="6" max="6" width="21.3984375" style="196" customWidth="1"/>
    <col min="7" max="7" width="18" style="196" customWidth="1"/>
    <col min="8" max="9" width="21.3984375" style="196" customWidth="1"/>
    <col min="10" max="28" width="15" style="196" customWidth="1"/>
    <col min="29" max="31" width="11" style="196"/>
    <col min="32" max="32" width="17.796875" style="196" customWidth="1"/>
    <col min="33" max="33" width="18.796875" style="196" customWidth="1"/>
    <col min="34" max="34" width="21.19921875" style="196" customWidth="1"/>
    <col min="35" max="16384" width="11" style="196"/>
  </cols>
  <sheetData>
    <row r="1" spans="1:34" ht="25" customHeight="1" x14ac:dyDescent="0.2">
      <c r="A1" s="113"/>
      <c r="B1" s="113" t="s">
        <v>506</v>
      </c>
      <c r="C1" s="113" t="s">
        <v>66</v>
      </c>
      <c r="D1" s="113" t="s">
        <v>507</v>
      </c>
      <c r="E1" s="113" t="s">
        <v>508</v>
      </c>
      <c r="F1" s="113" t="s">
        <v>509</v>
      </c>
      <c r="G1" s="113" t="s">
        <v>510</v>
      </c>
      <c r="H1" s="113" t="s">
        <v>511</v>
      </c>
      <c r="I1" s="113" t="s">
        <v>512</v>
      </c>
      <c r="J1" s="113" t="s">
        <v>513</v>
      </c>
      <c r="K1" s="113" t="s">
        <v>514</v>
      </c>
      <c r="L1" s="113" t="s">
        <v>515</v>
      </c>
      <c r="M1" s="113" t="s">
        <v>516</v>
      </c>
      <c r="N1" s="113" t="s">
        <v>517</v>
      </c>
      <c r="O1" s="113" t="s">
        <v>518</v>
      </c>
      <c r="P1" s="113" t="s">
        <v>519</v>
      </c>
      <c r="Q1" s="113" t="s">
        <v>520</v>
      </c>
      <c r="R1" s="113" t="s">
        <v>521</v>
      </c>
      <c r="S1" s="113" t="s">
        <v>522</v>
      </c>
      <c r="T1" s="113" t="s">
        <v>523</v>
      </c>
      <c r="U1" s="113" t="s">
        <v>524</v>
      </c>
      <c r="V1" s="113" t="s">
        <v>525</v>
      </c>
      <c r="W1" s="113" t="s">
        <v>526</v>
      </c>
      <c r="X1" s="113" t="s">
        <v>527</v>
      </c>
      <c r="Y1" s="113" t="s">
        <v>528</v>
      </c>
      <c r="Z1" s="113" t="s">
        <v>529</v>
      </c>
      <c r="AA1" s="113" t="s">
        <v>530</v>
      </c>
      <c r="AB1" s="113" t="s">
        <v>531</v>
      </c>
      <c r="AE1" s="113" t="s">
        <v>66</v>
      </c>
      <c r="AF1" s="113" t="s">
        <v>529</v>
      </c>
      <c r="AG1" s="113" t="s">
        <v>530</v>
      </c>
      <c r="AH1" s="113" t="s">
        <v>531</v>
      </c>
    </row>
    <row r="2" spans="1:34" x14ac:dyDescent="0.2">
      <c r="A2">
        <v>1</v>
      </c>
      <c r="B2" t="s">
        <v>467</v>
      </c>
      <c r="C2">
        <v>1</v>
      </c>
      <c r="D2">
        <v>14</v>
      </c>
      <c r="E2">
        <v>0</v>
      </c>
      <c r="F2">
        <v>1</v>
      </c>
      <c r="G2">
        <v>83</v>
      </c>
      <c r="H2">
        <v>0</v>
      </c>
      <c r="I2">
        <v>6</v>
      </c>
      <c r="J2">
        <v>0.16867469879518099</v>
      </c>
      <c r="K2">
        <v>0</v>
      </c>
      <c r="L2">
        <v>0.16666666666666699</v>
      </c>
      <c r="M2">
        <v>0.5</v>
      </c>
      <c r="N2">
        <v>0.5</v>
      </c>
      <c r="O2">
        <v>0.5</v>
      </c>
      <c r="P2">
        <v>8.4337349397590397E-2</v>
      </c>
      <c r="Q2">
        <v>8.3333333333333301E-2</v>
      </c>
      <c r="R2">
        <v>8.3333333333333301E-2</v>
      </c>
      <c r="S2">
        <v>33431.8719082936</v>
      </c>
      <c r="T2">
        <v>2791158.96807061</v>
      </c>
      <c r="U2">
        <v>7407688.2813590597</v>
      </c>
      <c r="V2">
        <v>6406008</v>
      </c>
      <c r="W2">
        <v>5.2188308082496302E-3</v>
      </c>
      <c r="X2">
        <v>0.43570956640556902</v>
      </c>
      <c r="Y2">
        <v>1.1563657556092799</v>
      </c>
      <c r="Z2" s="196">
        <f>S2*P2</f>
        <v>2819.5554621452447</v>
      </c>
      <c r="AA2" s="196">
        <f t="shared" ref="AA2:AB17" si="0">T2*Q2</f>
        <v>232596.58067255074</v>
      </c>
      <c r="AB2" s="196">
        <f t="shared" si="0"/>
        <v>617307.35677992145</v>
      </c>
      <c r="AE2" s="196">
        <v>1</v>
      </c>
      <c r="AF2" s="196">
        <f t="shared" ref="AF2:AH7" ca="1" si="1">SUMIF($C:$C, $AE2, Z$1:Z$61)</f>
        <v>2282722.4581785742</v>
      </c>
      <c r="AG2" s="196">
        <f t="shared" ca="1" si="1"/>
        <v>9776316.1558009125</v>
      </c>
      <c r="AH2" s="196">
        <f t="shared" ca="1" si="1"/>
        <v>36466192.134238563</v>
      </c>
    </row>
    <row r="3" spans="1:34" x14ac:dyDescent="0.2">
      <c r="A3">
        <v>2</v>
      </c>
      <c r="B3" t="s">
        <v>467</v>
      </c>
      <c r="C3">
        <v>2</v>
      </c>
      <c r="D3">
        <v>14</v>
      </c>
      <c r="E3">
        <v>0</v>
      </c>
      <c r="F3">
        <v>1</v>
      </c>
      <c r="G3">
        <v>83</v>
      </c>
      <c r="H3">
        <v>0</v>
      </c>
      <c r="I3">
        <v>6</v>
      </c>
      <c r="J3">
        <v>0.16867469879518099</v>
      </c>
      <c r="K3">
        <v>0</v>
      </c>
      <c r="L3">
        <v>0.16666666666666699</v>
      </c>
      <c r="M3">
        <v>0.5</v>
      </c>
      <c r="N3">
        <v>0.5</v>
      </c>
      <c r="O3">
        <v>0.5</v>
      </c>
      <c r="P3">
        <v>8.4337349397590397E-2</v>
      </c>
      <c r="Q3">
        <v>8.3333333333333301E-2</v>
      </c>
      <c r="R3">
        <v>8.3333333333333301E-2</v>
      </c>
      <c r="S3">
        <v>38327.526382011398</v>
      </c>
      <c r="T3">
        <v>2791158.96807061</v>
      </c>
      <c r="U3">
        <v>8034827.2490202999</v>
      </c>
      <c r="V3">
        <v>4386948</v>
      </c>
      <c r="W3">
        <v>8.7367177322392204E-3</v>
      </c>
      <c r="X3">
        <v>0.63624163497506803</v>
      </c>
      <c r="Y3">
        <v>1.8315300862969699</v>
      </c>
      <c r="Z3" s="196">
        <f t="shared" ref="Z3:Z61" si="2">S3*P3</f>
        <v>3232.4419840250589</v>
      </c>
      <c r="AA3" s="196">
        <f t="shared" si="0"/>
        <v>232596.58067255074</v>
      </c>
      <c r="AB3" s="196">
        <f t="shared" si="0"/>
        <v>669568.93741835805</v>
      </c>
      <c r="AE3" s="196">
        <v>2</v>
      </c>
      <c r="AF3" s="196">
        <f t="shared" ca="1" si="1"/>
        <v>2133616.2644987684</v>
      </c>
      <c r="AG3" s="196">
        <f t="shared" ca="1" si="1"/>
        <v>11193507.01482152</v>
      </c>
      <c r="AH3" s="196">
        <f t="shared" ca="1" si="1"/>
        <v>55004295.56823343</v>
      </c>
    </row>
    <row r="4" spans="1:34" x14ac:dyDescent="0.2">
      <c r="A4">
        <v>3</v>
      </c>
      <c r="B4" t="s">
        <v>467</v>
      </c>
      <c r="C4">
        <v>3</v>
      </c>
      <c r="D4">
        <v>14</v>
      </c>
      <c r="E4">
        <v>0</v>
      </c>
      <c r="F4">
        <v>1</v>
      </c>
      <c r="G4">
        <v>83</v>
      </c>
      <c r="H4">
        <v>0</v>
      </c>
      <c r="I4">
        <v>6</v>
      </c>
      <c r="J4">
        <v>0.16867469879518099</v>
      </c>
      <c r="K4">
        <v>0</v>
      </c>
      <c r="L4">
        <v>0.16666666666666699</v>
      </c>
      <c r="M4">
        <v>0.5</v>
      </c>
      <c r="N4">
        <v>0.5</v>
      </c>
      <c r="O4">
        <v>0.5</v>
      </c>
      <c r="P4">
        <v>8.4337349397590397E-2</v>
      </c>
      <c r="Q4">
        <v>8.3333333333333301E-2</v>
      </c>
      <c r="R4">
        <v>8.3333333333333301E-2</v>
      </c>
      <c r="S4">
        <v>35804.239041886198</v>
      </c>
      <c r="T4">
        <v>2791158.96807061</v>
      </c>
      <c r="U4">
        <v>8170706.2758917902</v>
      </c>
      <c r="V4">
        <v>5019684</v>
      </c>
      <c r="W4">
        <v>7.1327675291684199E-3</v>
      </c>
      <c r="X4">
        <v>0.55604276445899903</v>
      </c>
      <c r="Y4">
        <v>1.6277331951357501</v>
      </c>
      <c r="Z4" s="196">
        <f t="shared" si="2"/>
        <v>3019.6346179904035</v>
      </c>
      <c r="AA4" s="196">
        <f t="shared" si="0"/>
        <v>232596.58067255074</v>
      </c>
      <c r="AB4" s="196">
        <f t="shared" si="0"/>
        <v>680892.18965764891</v>
      </c>
      <c r="AE4" s="196">
        <v>3</v>
      </c>
      <c r="AF4" s="196">
        <f t="shared" ca="1" si="1"/>
        <v>2253647.3827051888</v>
      </c>
      <c r="AG4" s="196">
        <f t="shared" ca="1" si="1"/>
        <v>6554303.4882851522</v>
      </c>
      <c r="AH4" s="196">
        <f t="shared" ca="1" si="1"/>
        <v>32018126.482620742</v>
      </c>
    </row>
    <row r="5" spans="1:34" x14ac:dyDescent="0.2">
      <c r="A5">
        <v>4</v>
      </c>
      <c r="B5" t="s">
        <v>467</v>
      </c>
      <c r="C5">
        <v>4</v>
      </c>
      <c r="D5">
        <v>14</v>
      </c>
      <c r="E5">
        <v>0</v>
      </c>
      <c r="F5">
        <v>1</v>
      </c>
      <c r="G5">
        <v>83</v>
      </c>
      <c r="H5">
        <v>0</v>
      </c>
      <c r="I5">
        <v>6</v>
      </c>
      <c r="J5">
        <v>0.16867469879518099</v>
      </c>
      <c r="K5">
        <v>0</v>
      </c>
      <c r="L5">
        <v>0.16666666666666699</v>
      </c>
      <c r="M5">
        <v>0.5</v>
      </c>
      <c r="N5">
        <v>0.5</v>
      </c>
      <c r="O5">
        <v>0.5</v>
      </c>
      <c r="P5">
        <v>8.4337349397590397E-2</v>
      </c>
      <c r="Q5">
        <v>8.3333333333333301E-2</v>
      </c>
      <c r="R5">
        <v>8.3333333333333301E-2</v>
      </c>
      <c r="S5">
        <v>38233.974394574601</v>
      </c>
      <c r="T5">
        <v>2791158.96807061</v>
      </c>
      <c r="U5">
        <v>6786524.5406151405</v>
      </c>
      <c r="V5">
        <v>995544</v>
      </c>
      <c r="W5">
        <v>3.84051075538345E-2</v>
      </c>
      <c r="X5">
        <v>2.8036520415678301</v>
      </c>
      <c r="Y5">
        <v>6.8169006499111404</v>
      </c>
      <c r="Z5" s="196">
        <f t="shared" si="2"/>
        <v>3224.5520573737631</v>
      </c>
      <c r="AA5" s="196">
        <f t="shared" si="0"/>
        <v>232596.58067255074</v>
      </c>
      <c r="AB5" s="196">
        <f t="shared" si="0"/>
        <v>565543.71171792818</v>
      </c>
      <c r="AE5" s="196">
        <v>4</v>
      </c>
      <c r="AF5" s="196">
        <f t="shared" ca="1" si="1"/>
        <v>1517077.7129327022</v>
      </c>
      <c r="AG5" s="196">
        <f t="shared" ca="1" si="1"/>
        <v>5945350.276752308</v>
      </c>
      <c r="AH5" s="196">
        <f t="shared" ca="1" si="1"/>
        <v>12428146.734109946</v>
      </c>
    </row>
    <row r="6" spans="1:34" x14ac:dyDescent="0.2">
      <c r="A6">
        <v>5</v>
      </c>
      <c r="B6" t="s">
        <v>467</v>
      </c>
      <c r="C6">
        <v>5</v>
      </c>
      <c r="D6">
        <v>13</v>
      </c>
      <c r="E6">
        <v>0</v>
      </c>
      <c r="F6">
        <v>1</v>
      </c>
      <c r="G6">
        <v>83</v>
      </c>
      <c r="H6">
        <v>0</v>
      </c>
      <c r="I6">
        <v>6</v>
      </c>
      <c r="J6">
        <v>0.156626506024096</v>
      </c>
      <c r="K6">
        <v>0</v>
      </c>
      <c r="L6">
        <v>0.16666666666666699</v>
      </c>
      <c r="M6">
        <v>0.5</v>
      </c>
      <c r="N6">
        <v>0.5</v>
      </c>
      <c r="O6">
        <v>0.5</v>
      </c>
      <c r="P6">
        <v>7.8313253012048195E-2</v>
      </c>
      <c r="Q6">
        <v>8.3333333333333301E-2</v>
      </c>
      <c r="R6">
        <v>8.3333333333333301E-2</v>
      </c>
      <c r="S6">
        <v>47189.170148041499</v>
      </c>
      <c r="T6">
        <v>2791158.96807061</v>
      </c>
      <c r="U6">
        <v>7319589.4140571402</v>
      </c>
      <c r="V6">
        <v>1257096</v>
      </c>
      <c r="W6">
        <v>3.7538239043033703E-2</v>
      </c>
      <c r="X6">
        <v>2.2203228457258701</v>
      </c>
      <c r="Y6">
        <v>5.82261769511409</v>
      </c>
      <c r="Z6" s="196">
        <f t="shared" si="2"/>
        <v>3695.5374212321658</v>
      </c>
      <c r="AA6" s="196">
        <f t="shared" si="0"/>
        <v>232596.58067255074</v>
      </c>
      <c r="AB6" s="196">
        <f t="shared" si="0"/>
        <v>609965.78450476145</v>
      </c>
      <c r="AE6" s="196">
        <v>5</v>
      </c>
      <c r="AF6" s="196">
        <f t="shared" ca="1" si="1"/>
        <v>1426136.8471234667</v>
      </c>
      <c r="AG6" s="196">
        <f t="shared" ca="1" si="1"/>
        <v>4777272.1020109216</v>
      </c>
      <c r="AH6" s="196">
        <f t="shared" ca="1" si="1"/>
        <v>11760821.798307084</v>
      </c>
    </row>
    <row r="7" spans="1:34" x14ac:dyDescent="0.2">
      <c r="A7">
        <v>6</v>
      </c>
      <c r="B7" t="s">
        <v>467</v>
      </c>
      <c r="C7">
        <v>6</v>
      </c>
      <c r="D7">
        <v>14</v>
      </c>
      <c r="E7">
        <v>0</v>
      </c>
      <c r="F7">
        <v>1</v>
      </c>
      <c r="G7">
        <v>83</v>
      </c>
      <c r="H7">
        <v>0</v>
      </c>
      <c r="I7">
        <v>6</v>
      </c>
      <c r="J7">
        <v>0.16867469879518099</v>
      </c>
      <c r="K7">
        <v>0</v>
      </c>
      <c r="L7">
        <v>0.16666666666666699</v>
      </c>
      <c r="M7">
        <v>0.5</v>
      </c>
      <c r="N7">
        <v>0.5</v>
      </c>
      <c r="O7">
        <v>0.5</v>
      </c>
      <c r="P7">
        <v>8.4337349397590397E-2</v>
      </c>
      <c r="Q7">
        <v>8.3333333333333301E-2</v>
      </c>
      <c r="R7">
        <v>8.3333333333333301E-2</v>
      </c>
      <c r="S7">
        <v>36889.953221518197</v>
      </c>
      <c r="T7">
        <v>2791158.96807061</v>
      </c>
      <c r="U7">
        <v>7013487.8812608896</v>
      </c>
      <c r="V7">
        <v>313836</v>
      </c>
      <c r="W7">
        <v>0.117545320554424</v>
      </c>
      <c r="X7">
        <v>8.8936864096872501</v>
      </c>
      <c r="Y7">
        <v>22.3476206721373</v>
      </c>
      <c r="Z7" s="196">
        <f t="shared" si="2"/>
        <v>3111.2008741039458</v>
      </c>
      <c r="AA7" s="196">
        <f t="shared" si="0"/>
        <v>232596.58067255074</v>
      </c>
      <c r="AB7" s="196">
        <f t="shared" si="0"/>
        <v>584457.32343840727</v>
      </c>
      <c r="AE7" s="196">
        <v>6</v>
      </c>
      <c r="AF7" s="196">
        <f t="shared" ca="1" si="1"/>
        <v>750108.42469560937</v>
      </c>
      <c r="AG7" s="196">
        <f t="shared" ca="1" si="1"/>
        <v>1951084.9008106119</v>
      </c>
      <c r="AH7" s="196">
        <f t="shared" ca="1" si="1"/>
        <v>12753302.63210329</v>
      </c>
    </row>
    <row r="8" spans="1:34" x14ac:dyDescent="0.2">
      <c r="A8">
        <v>7</v>
      </c>
      <c r="B8" t="s">
        <v>457</v>
      </c>
      <c r="C8">
        <v>1</v>
      </c>
      <c r="D8">
        <v>33</v>
      </c>
      <c r="E8">
        <v>18</v>
      </c>
      <c r="F8">
        <v>8</v>
      </c>
      <c r="G8">
        <v>280</v>
      </c>
      <c r="H8">
        <v>76</v>
      </c>
      <c r="I8">
        <v>44</v>
      </c>
      <c r="J8">
        <v>0.11785714285714299</v>
      </c>
      <c r="K8">
        <v>0.23684210526315799</v>
      </c>
      <c r="L8">
        <v>0.18181818181818199</v>
      </c>
      <c r="M8">
        <v>7</v>
      </c>
      <c r="N8">
        <v>2</v>
      </c>
      <c r="O8">
        <v>1</v>
      </c>
      <c r="P8">
        <v>0.82499999999999996</v>
      </c>
      <c r="Q8">
        <v>0.47368421052631599</v>
      </c>
      <c r="R8">
        <v>0.18181818181818199</v>
      </c>
      <c r="S8">
        <v>283633.72987319599</v>
      </c>
      <c r="T8">
        <v>3190383.6475523501</v>
      </c>
      <c r="U8">
        <v>28434847.561602801</v>
      </c>
      <c r="V8">
        <v>6406008</v>
      </c>
      <c r="W8">
        <v>4.4276206004300302E-2</v>
      </c>
      <c r="X8">
        <v>0.49802991934327101</v>
      </c>
      <c r="Y8">
        <v>4.4387780286260696</v>
      </c>
      <c r="Z8" s="196">
        <f t="shared" si="2"/>
        <v>233997.82714538669</v>
      </c>
      <c r="AA8" s="196">
        <f t="shared" si="0"/>
        <v>1511234.3593669033</v>
      </c>
      <c r="AB8" s="196">
        <f t="shared" si="0"/>
        <v>5169972.2839277871</v>
      </c>
      <c r="AF8" s="196">
        <f ca="1">SUM(AF2:AF7)</f>
        <v>10363309.09013431</v>
      </c>
    </row>
    <row r="9" spans="1:34" x14ac:dyDescent="0.2">
      <c r="A9">
        <v>8</v>
      </c>
      <c r="B9" t="s">
        <v>457</v>
      </c>
      <c r="C9">
        <v>2</v>
      </c>
      <c r="D9">
        <v>33</v>
      </c>
      <c r="E9">
        <v>25</v>
      </c>
      <c r="F9">
        <v>13</v>
      </c>
      <c r="G9">
        <v>280</v>
      </c>
      <c r="H9">
        <v>76</v>
      </c>
      <c r="I9">
        <v>44</v>
      </c>
      <c r="J9">
        <v>0.11785714285714299</v>
      </c>
      <c r="K9">
        <v>0.32894736842105299</v>
      </c>
      <c r="L9">
        <v>0.29545454545454503</v>
      </c>
      <c r="M9">
        <v>7</v>
      </c>
      <c r="N9">
        <v>2</v>
      </c>
      <c r="O9">
        <v>1</v>
      </c>
      <c r="P9">
        <v>0.82499999999999996</v>
      </c>
      <c r="Q9">
        <v>0.65789473684210498</v>
      </c>
      <c r="R9">
        <v>0.29545454545454503</v>
      </c>
      <c r="S9">
        <v>338420.33339136298</v>
      </c>
      <c r="T9">
        <v>2636811.9865100398</v>
      </c>
      <c r="U9">
        <v>19618785.918031201</v>
      </c>
      <c r="V9">
        <v>4386948</v>
      </c>
      <c r="W9">
        <v>7.7142544974630106E-2</v>
      </c>
      <c r="X9">
        <v>0.60105840928819798</v>
      </c>
      <c r="Y9">
        <v>4.4720807992324501</v>
      </c>
      <c r="Z9" s="196">
        <f t="shared" si="2"/>
        <v>279196.77504787443</v>
      </c>
      <c r="AA9" s="196">
        <f t="shared" si="0"/>
        <v>1734744.7279671307</v>
      </c>
      <c r="AB9" s="196">
        <f t="shared" si="0"/>
        <v>5796459.4757819371</v>
      </c>
      <c r="AF9" s="196">
        <f>SUM(Z2:Z61)</f>
        <v>10363309.090134311</v>
      </c>
    </row>
    <row r="10" spans="1:34" x14ac:dyDescent="0.2">
      <c r="A10">
        <v>9</v>
      </c>
      <c r="B10" t="s">
        <v>457</v>
      </c>
      <c r="C10">
        <v>3</v>
      </c>
      <c r="D10">
        <v>139</v>
      </c>
      <c r="E10">
        <v>21</v>
      </c>
      <c r="F10">
        <v>17</v>
      </c>
      <c r="G10">
        <v>280</v>
      </c>
      <c r="H10">
        <v>76</v>
      </c>
      <c r="I10">
        <v>44</v>
      </c>
      <c r="J10">
        <v>0.496428571428571</v>
      </c>
      <c r="K10">
        <v>0.27631578947368401</v>
      </c>
      <c r="L10">
        <v>0.38636363636363602</v>
      </c>
      <c r="M10">
        <v>7</v>
      </c>
      <c r="N10">
        <v>2</v>
      </c>
      <c r="O10">
        <v>1</v>
      </c>
      <c r="P10">
        <v>3.4750000000000001</v>
      </c>
      <c r="Q10">
        <v>0.55263157894736803</v>
      </c>
      <c r="R10">
        <v>0.38636363636363602</v>
      </c>
      <c r="S10">
        <v>167294.30247991101</v>
      </c>
      <c r="T10">
        <v>2088600.1447211299</v>
      </c>
      <c r="U10">
        <v>21344396.349998601</v>
      </c>
      <c r="V10">
        <v>5019684</v>
      </c>
      <c r="W10">
        <v>3.3327656179136099E-2</v>
      </c>
      <c r="X10">
        <v>0.41608199733710899</v>
      </c>
      <c r="Y10">
        <v>4.2521394474231</v>
      </c>
      <c r="Z10" s="196">
        <f t="shared" si="2"/>
        <v>581347.70111769077</v>
      </c>
      <c r="AA10" s="196">
        <f t="shared" si="0"/>
        <v>1154226.3957669395</v>
      </c>
      <c r="AB10" s="196">
        <f t="shared" si="0"/>
        <v>8246698.5897721797</v>
      </c>
      <c r="AF10" s="196">
        <f ca="1">AF9-AF8</f>
        <v>0</v>
      </c>
    </row>
    <row r="11" spans="1:34" x14ac:dyDescent="0.2">
      <c r="A11">
        <v>10</v>
      </c>
      <c r="B11" t="s">
        <v>457</v>
      </c>
      <c r="C11">
        <v>4</v>
      </c>
      <c r="D11">
        <v>33</v>
      </c>
      <c r="E11">
        <v>5</v>
      </c>
      <c r="F11">
        <v>4</v>
      </c>
      <c r="G11">
        <v>280</v>
      </c>
      <c r="H11">
        <v>76</v>
      </c>
      <c r="I11">
        <v>44</v>
      </c>
      <c r="J11">
        <v>0.11785714285714299</v>
      </c>
      <c r="K11">
        <v>6.5789473684210495E-2</v>
      </c>
      <c r="L11">
        <v>9.0909090909090898E-2</v>
      </c>
      <c r="M11">
        <v>7</v>
      </c>
      <c r="N11">
        <v>2</v>
      </c>
      <c r="O11">
        <v>1</v>
      </c>
      <c r="P11">
        <v>0.82499999999999996</v>
      </c>
      <c r="Q11">
        <v>0.13157894736842099</v>
      </c>
      <c r="R11">
        <v>9.0909090909090898E-2</v>
      </c>
      <c r="S11">
        <v>191210.39008835799</v>
      </c>
      <c r="T11">
        <v>2652177.2927548098</v>
      </c>
      <c r="U11">
        <v>12976914.035786301</v>
      </c>
      <c r="V11">
        <v>995544</v>
      </c>
      <c r="W11">
        <v>0.19206623724150601</v>
      </c>
      <c r="X11">
        <v>2.6640482919437098</v>
      </c>
      <c r="Y11">
        <v>13.034997986815601</v>
      </c>
      <c r="Z11" s="196">
        <f t="shared" si="2"/>
        <v>157748.57182289535</v>
      </c>
      <c r="AA11" s="196">
        <f t="shared" si="0"/>
        <v>348970.69641510642</v>
      </c>
      <c r="AB11" s="196">
        <f t="shared" si="0"/>
        <v>1179719.4577987546</v>
      </c>
    </row>
    <row r="12" spans="1:34" x14ac:dyDescent="0.2">
      <c r="A12">
        <v>11</v>
      </c>
      <c r="B12" t="s">
        <v>457</v>
      </c>
      <c r="C12">
        <v>5</v>
      </c>
      <c r="D12">
        <v>30</v>
      </c>
      <c r="E12">
        <v>3</v>
      </c>
      <c r="F12">
        <v>1</v>
      </c>
      <c r="G12">
        <v>280</v>
      </c>
      <c r="H12">
        <v>76</v>
      </c>
      <c r="I12">
        <v>44</v>
      </c>
      <c r="J12">
        <v>0.107142857142857</v>
      </c>
      <c r="K12">
        <v>3.94736842105263E-2</v>
      </c>
      <c r="L12">
        <v>2.27272727272727E-2</v>
      </c>
      <c r="M12">
        <v>7</v>
      </c>
      <c r="N12">
        <v>2</v>
      </c>
      <c r="O12">
        <v>1</v>
      </c>
      <c r="P12">
        <v>0.75</v>
      </c>
      <c r="Q12">
        <v>7.8947368421052599E-2</v>
      </c>
      <c r="R12">
        <v>2.27272727272727E-2</v>
      </c>
      <c r="S12">
        <v>170218.885591653</v>
      </c>
      <c r="T12">
        <v>2455229.5268678102</v>
      </c>
      <c r="U12">
        <v>15322673.029620299</v>
      </c>
      <c r="V12">
        <v>1257096</v>
      </c>
      <c r="W12">
        <v>0.135406433233145</v>
      </c>
      <c r="X12">
        <v>1.95309628450636</v>
      </c>
      <c r="Y12">
        <v>12.1889442251191</v>
      </c>
      <c r="Z12" s="196">
        <f t="shared" si="2"/>
        <v>127664.16419373975</v>
      </c>
      <c r="AA12" s="196">
        <f t="shared" si="0"/>
        <v>193833.91001587966</v>
      </c>
      <c r="AB12" s="196">
        <f t="shared" si="0"/>
        <v>348242.56885500636</v>
      </c>
    </row>
    <row r="13" spans="1:34" x14ac:dyDescent="0.2">
      <c r="A13">
        <v>12</v>
      </c>
      <c r="B13" t="s">
        <v>457</v>
      </c>
      <c r="C13">
        <v>6</v>
      </c>
      <c r="D13">
        <v>12</v>
      </c>
      <c r="E13">
        <v>4</v>
      </c>
      <c r="F13">
        <v>1</v>
      </c>
      <c r="G13">
        <v>280</v>
      </c>
      <c r="H13">
        <v>76</v>
      </c>
      <c r="I13">
        <v>44</v>
      </c>
      <c r="J13">
        <v>4.2857142857142899E-2</v>
      </c>
      <c r="K13">
        <v>5.2631578947368397E-2</v>
      </c>
      <c r="L13">
        <v>2.27272727272727E-2</v>
      </c>
      <c r="M13">
        <v>7</v>
      </c>
      <c r="N13">
        <v>2</v>
      </c>
      <c r="O13">
        <v>1</v>
      </c>
      <c r="P13">
        <v>0.3</v>
      </c>
      <c r="Q13">
        <v>0.105263157894737</v>
      </c>
      <c r="R13">
        <v>2.27272727272727E-2</v>
      </c>
      <c r="S13">
        <v>209061.29195155899</v>
      </c>
      <c r="T13">
        <v>3609519.0274613299</v>
      </c>
      <c r="U13">
        <v>15442976.0651302</v>
      </c>
      <c r="V13">
        <v>313836</v>
      </c>
      <c r="W13">
        <v>0.66614821738601904</v>
      </c>
      <c r="X13">
        <v>11.5012905704296</v>
      </c>
      <c r="Y13">
        <v>49.207152987962502</v>
      </c>
      <c r="Z13" s="196">
        <f t="shared" si="2"/>
        <v>62718.387585467695</v>
      </c>
      <c r="AA13" s="196">
        <f t="shared" si="0"/>
        <v>379949.37131171953</v>
      </c>
      <c r="AB13" s="196">
        <f t="shared" si="0"/>
        <v>350976.7287529587</v>
      </c>
    </row>
    <row r="14" spans="1:34" x14ac:dyDescent="0.2">
      <c r="A14">
        <v>13</v>
      </c>
      <c r="B14" t="s">
        <v>455</v>
      </c>
      <c r="C14">
        <v>1</v>
      </c>
      <c r="D14">
        <v>53</v>
      </c>
      <c r="E14">
        <v>6</v>
      </c>
      <c r="F14">
        <v>0</v>
      </c>
      <c r="G14">
        <v>372</v>
      </c>
      <c r="H14">
        <v>36</v>
      </c>
      <c r="I14">
        <v>0</v>
      </c>
      <c r="J14">
        <v>0.14247311827956999</v>
      </c>
      <c r="K14">
        <v>0.16666666666666699</v>
      </c>
      <c r="L14">
        <v>0</v>
      </c>
      <c r="M14">
        <v>10</v>
      </c>
      <c r="N14">
        <v>1</v>
      </c>
      <c r="O14">
        <v>0.5</v>
      </c>
      <c r="P14">
        <v>1.4247311827957001</v>
      </c>
      <c r="Q14">
        <v>0.16666666666666699</v>
      </c>
      <c r="R14">
        <v>8.3333333333333301E-2</v>
      </c>
      <c r="S14">
        <v>211735.54751426299</v>
      </c>
      <c r="T14">
        <v>2617206.6013512402</v>
      </c>
      <c r="U14">
        <v>20391346.306126401</v>
      </c>
      <c r="V14">
        <v>6406008</v>
      </c>
      <c r="W14">
        <v>3.3052651122862001E-2</v>
      </c>
      <c r="X14">
        <v>0.40855500045445498</v>
      </c>
      <c r="Y14">
        <v>3.1831596691928001</v>
      </c>
      <c r="Z14" s="196">
        <f t="shared" si="2"/>
        <v>301666.23704989109</v>
      </c>
      <c r="AA14" s="196">
        <f t="shared" si="0"/>
        <v>436201.10022520757</v>
      </c>
      <c r="AB14" s="196">
        <f t="shared" si="0"/>
        <v>1699278.858843866</v>
      </c>
    </row>
    <row r="15" spans="1:34" x14ac:dyDescent="0.2">
      <c r="A15">
        <v>14</v>
      </c>
      <c r="B15" t="s">
        <v>455</v>
      </c>
      <c r="C15">
        <v>2</v>
      </c>
      <c r="D15">
        <v>149</v>
      </c>
      <c r="E15">
        <v>14</v>
      </c>
      <c r="F15">
        <v>0</v>
      </c>
      <c r="G15">
        <v>372</v>
      </c>
      <c r="H15">
        <v>36</v>
      </c>
      <c r="I15">
        <v>0</v>
      </c>
      <c r="J15">
        <v>0.40053763440860202</v>
      </c>
      <c r="K15">
        <v>0.38888888888888901</v>
      </c>
      <c r="L15">
        <v>0</v>
      </c>
      <c r="M15">
        <v>10</v>
      </c>
      <c r="N15">
        <v>1</v>
      </c>
      <c r="O15">
        <v>0.5</v>
      </c>
      <c r="P15">
        <v>4.0053763440860202</v>
      </c>
      <c r="Q15">
        <v>0.38888888888888901</v>
      </c>
      <c r="R15">
        <v>8.3333333333333301E-2</v>
      </c>
      <c r="S15">
        <v>60217.056560179997</v>
      </c>
      <c r="T15">
        <v>2230041.3295334401</v>
      </c>
      <c r="U15">
        <v>20391346.306126401</v>
      </c>
      <c r="V15">
        <v>4386948</v>
      </c>
      <c r="W15">
        <v>1.37264122027843E-2</v>
      </c>
      <c r="X15">
        <v>0.50833548278517204</v>
      </c>
      <c r="Y15">
        <v>4.6481850949968901</v>
      </c>
      <c r="Z15" s="196">
        <f t="shared" si="2"/>
        <v>241191.97385663487</v>
      </c>
      <c r="AA15" s="196">
        <f t="shared" si="0"/>
        <v>867238.29481856024</v>
      </c>
      <c r="AB15" s="196">
        <f t="shared" si="0"/>
        <v>1699278.858843866</v>
      </c>
    </row>
    <row r="16" spans="1:34" x14ac:dyDescent="0.2">
      <c r="A16">
        <v>15</v>
      </c>
      <c r="B16" t="s">
        <v>455</v>
      </c>
      <c r="C16">
        <v>3</v>
      </c>
      <c r="D16">
        <v>60</v>
      </c>
      <c r="E16">
        <v>4</v>
      </c>
      <c r="F16">
        <v>0</v>
      </c>
      <c r="G16">
        <v>372</v>
      </c>
      <c r="H16">
        <v>36</v>
      </c>
      <c r="I16">
        <v>0</v>
      </c>
      <c r="J16">
        <v>0.16129032258064499</v>
      </c>
      <c r="K16">
        <v>0.11111111111111099</v>
      </c>
      <c r="L16">
        <v>0</v>
      </c>
      <c r="M16">
        <v>10</v>
      </c>
      <c r="N16">
        <v>1</v>
      </c>
      <c r="O16">
        <v>0.5</v>
      </c>
      <c r="P16">
        <v>1.61290322580645</v>
      </c>
      <c r="Q16">
        <v>0.11111111111111099</v>
      </c>
      <c r="R16">
        <v>8.3333333333333301E-2</v>
      </c>
      <c r="S16">
        <v>90531.759493319303</v>
      </c>
      <c r="T16">
        <v>2346911.9009296</v>
      </c>
      <c r="U16">
        <v>20391346.306126401</v>
      </c>
      <c r="V16">
        <v>5019684</v>
      </c>
      <c r="W16">
        <v>1.8035350331478898E-2</v>
      </c>
      <c r="X16">
        <v>0.46754176177815099</v>
      </c>
      <c r="Y16">
        <v>4.0622768895664398</v>
      </c>
      <c r="Z16" s="196">
        <f t="shared" si="2"/>
        <v>146018.96692470839</v>
      </c>
      <c r="AA16" s="196">
        <f t="shared" si="0"/>
        <v>260767.9889921775</v>
      </c>
      <c r="AB16" s="196">
        <f t="shared" si="0"/>
        <v>1699278.858843866</v>
      </c>
    </row>
    <row r="17" spans="1:28" x14ac:dyDescent="0.2">
      <c r="A17">
        <v>16</v>
      </c>
      <c r="B17" t="s">
        <v>455</v>
      </c>
      <c r="C17">
        <v>4</v>
      </c>
      <c r="D17">
        <v>46</v>
      </c>
      <c r="E17">
        <v>3</v>
      </c>
      <c r="F17">
        <v>0</v>
      </c>
      <c r="G17">
        <v>372</v>
      </c>
      <c r="H17">
        <v>36</v>
      </c>
      <c r="I17">
        <v>0</v>
      </c>
      <c r="J17">
        <v>0.123655913978495</v>
      </c>
      <c r="K17">
        <v>8.3333333333333301E-2</v>
      </c>
      <c r="L17">
        <v>0</v>
      </c>
      <c r="M17">
        <v>10</v>
      </c>
      <c r="N17">
        <v>1</v>
      </c>
      <c r="O17">
        <v>0.5</v>
      </c>
      <c r="P17">
        <v>1.23655913978495</v>
      </c>
      <c r="Q17">
        <v>8.3333333333333301E-2</v>
      </c>
      <c r="R17">
        <v>8.3333333333333301E-2</v>
      </c>
      <c r="S17">
        <v>93410.005855880998</v>
      </c>
      <c r="T17">
        <v>1362336.4479296</v>
      </c>
      <c r="U17">
        <v>20391346.306126401</v>
      </c>
      <c r="V17">
        <v>995544</v>
      </c>
      <c r="W17">
        <v>9.3828103886800601E-2</v>
      </c>
      <c r="X17">
        <v>1.36843419068328</v>
      </c>
      <c r="Y17">
        <v>20.4826168467957</v>
      </c>
      <c r="Z17" s="196">
        <f t="shared" si="2"/>
        <v>115506.99648845535</v>
      </c>
      <c r="AA17" s="196">
        <f t="shared" si="0"/>
        <v>113528.03732746662</v>
      </c>
      <c r="AB17" s="196">
        <f t="shared" si="0"/>
        <v>1699278.858843866</v>
      </c>
    </row>
    <row r="18" spans="1:28" x14ac:dyDescent="0.2">
      <c r="A18">
        <v>17</v>
      </c>
      <c r="B18" t="s">
        <v>455</v>
      </c>
      <c r="C18">
        <v>5</v>
      </c>
      <c r="D18">
        <v>40</v>
      </c>
      <c r="E18">
        <v>9</v>
      </c>
      <c r="F18">
        <v>0</v>
      </c>
      <c r="G18">
        <v>372</v>
      </c>
      <c r="H18">
        <v>36</v>
      </c>
      <c r="I18">
        <v>0</v>
      </c>
      <c r="J18">
        <v>0.10752688172043</v>
      </c>
      <c r="K18">
        <v>0.25</v>
      </c>
      <c r="L18">
        <v>0</v>
      </c>
      <c r="M18">
        <v>10</v>
      </c>
      <c r="N18">
        <v>1</v>
      </c>
      <c r="O18">
        <v>0.5</v>
      </c>
      <c r="P18">
        <v>1.0752688172042999</v>
      </c>
      <c r="Q18">
        <v>0.25</v>
      </c>
      <c r="R18">
        <v>8.3333333333333301E-2</v>
      </c>
      <c r="S18">
        <v>76821.891209582303</v>
      </c>
      <c r="T18">
        <v>1683718.53055376</v>
      </c>
      <c r="U18">
        <v>20391346.306126401</v>
      </c>
      <c r="V18">
        <v>1257096</v>
      </c>
      <c r="W18">
        <v>6.1110600311815699E-2</v>
      </c>
      <c r="X18">
        <v>1.33937148042294</v>
      </c>
      <c r="Y18">
        <v>16.2209937078206</v>
      </c>
      <c r="Z18" s="196">
        <f t="shared" si="2"/>
        <v>82604.184096324971</v>
      </c>
      <c r="AA18" s="196">
        <f t="shared" ref="AA18:AA61" si="3">T18*Q18</f>
        <v>420929.63263844</v>
      </c>
      <c r="AB18" s="196">
        <f t="shared" ref="AB18:AB61" si="4">U18*R18</f>
        <v>1699278.858843866</v>
      </c>
    </row>
    <row r="19" spans="1:28" x14ac:dyDescent="0.2">
      <c r="A19">
        <v>18</v>
      </c>
      <c r="B19" t="s">
        <v>455</v>
      </c>
      <c r="C19">
        <v>6</v>
      </c>
      <c r="D19">
        <v>24</v>
      </c>
      <c r="E19">
        <v>0</v>
      </c>
      <c r="F19">
        <v>0</v>
      </c>
      <c r="G19">
        <v>372</v>
      </c>
      <c r="H19">
        <v>36</v>
      </c>
      <c r="I19">
        <v>0</v>
      </c>
      <c r="J19">
        <v>6.4516129032258104E-2</v>
      </c>
      <c r="K19">
        <v>0</v>
      </c>
      <c r="L19">
        <v>0</v>
      </c>
      <c r="M19">
        <v>10</v>
      </c>
      <c r="N19">
        <v>1</v>
      </c>
      <c r="O19">
        <v>0.5</v>
      </c>
      <c r="P19">
        <v>0.64516129032258096</v>
      </c>
      <c r="Q19">
        <v>0</v>
      </c>
      <c r="R19">
        <v>8.3333333333333301E-2</v>
      </c>
      <c r="S19">
        <v>230730.443224644</v>
      </c>
      <c r="T19">
        <v>2791158.96807061</v>
      </c>
      <c r="U19">
        <v>20391346.306126401</v>
      </c>
      <c r="V19">
        <v>313836</v>
      </c>
      <c r="W19">
        <v>0.73519431558088999</v>
      </c>
      <c r="X19">
        <v>8.8936864096872501</v>
      </c>
      <c r="Y19">
        <v>64.974529072912006</v>
      </c>
      <c r="Z19" s="196">
        <f t="shared" si="2"/>
        <v>148858.35046751233</v>
      </c>
      <c r="AA19" s="196">
        <f t="shared" si="3"/>
        <v>0</v>
      </c>
      <c r="AB19" s="196">
        <f t="shared" si="4"/>
        <v>1699278.858843866</v>
      </c>
    </row>
    <row r="20" spans="1:28" x14ac:dyDescent="0.2">
      <c r="A20">
        <v>19</v>
      </c>
      <c r="B20" t="s">
        <v>462</v>
      </c>
      <c r="C20">
        <v>1</v>
      </c>
      <c r="D20">
        <v>5</v>
      </c>
      <c r="E20">
        <v>1</v>
      </c>
      <c r="F20">
        <v>1</v>
      </c>
      <c r="G20">
        <v>40</v>
      </c>
      <c r="H20">
        <v>4</v>
      </c>
      <c r="I20">
        <v>15</v>
      </c>
      <c r="J20">
        <v>0.125</v>
      </c>
      <c r="K20">
        <v>0.25</v>
      </c>
      <c r="L20">
        <v>6.6666666666666693E-2</v>
      </c>
      <c r="M20">
        <v>0.5</v>
      </c>
      <c r="N20">
        <v>0.5</v>
      </c>
      <c r="O20">
        <v>0.5</v>
      </c>
      <c r="P20">
        <v>6.25E-2</v>
      </c>
      <c r="Q20">
        <v>0.125</v>
      </c>
      <c r="R20">
        <v>3.3333333333333298E-2</v>
      </c>
      <c r="S20">
        <v>328026.44364232803</v>
      </c>
      <c r="T20">
        <v>2314006.38011995</v>
      </c>
      <c r="U20">
        <v>8485563.3766023591</v>
      </c>
      <c r="V20">
        <v>6406008</v>
      </c>
      <c r="W20">
        <v>5.1206062128290798E-2</v>
      </c>
      <c r="X20">
        <v>0.36122439749059798</v>
      </c>
      <c r="Y20">
        <v>1.3246257851383201</v>
      </c>
      <c r="Z20" s="196">
        <f t="shared" si="2"/>
        <v>20501.652727645502</v>
      </c>
      <c r="AA20" s="196">
        <f t="shared" si="3"/>
        <v>289250.79751499376</v>
      </c>
      <c r="AB20" s="196">
        <f t="shared" si="4"/>
        <v>282852.11255341169</v>
      </c>
    </row>
    <row r="21" spans="1:28" x14ac:dyDescent="0.2">
      <c r="A21">
        <v>20</v>
      </c>
      <c r="B21" t="s">
        <v>462</v>
      </c>
      <c r="C21">
        <v>2</v>
      </c>
      <c r="D21">
        <v>12</v>
      </c>
      <c r="E21">
        <v>3</v>
      </c>
      <c r="F21">
        <v>7</v>
      </c>
      <c r="G21">
        <v>40</v>
      </c>
      <c r="H21">
        <v>4</v>
      </c>
      <c r="I21">
        <v>15</v>
      </c>
      <c r="J21">
        <v>0.3</v>
      </c>
      <c r="K21">
        <v>0.75</v>
      </c>
      <c r="L21">
        <v>0.46666666666666701</v>
      </c>
      <c r="M21">
        <v>0.5</v>
      </c>
      <c r="N21">
        <v>0.5</v>
      </c>
      <c r="O21">
        <v>0.5</v>
      </c>
      <c r="P21">
        <v>0.15</v>
      </c>
      <c r="Q21">
        <v>0.375</v>
      </c>
      <c r="R21">
        <v>0.233333333333333</v>
      </c>
      <c r="S21">
        <v>88884.842779346203</v>
      </c>
      <c r="T21">
        <v>1235108.4319263999</v>
      </c>
      <c r="U21">
        <v>33068594.085437998</v>
      </c>
      <c r="V21">
        <v>4386948</v>
      </c>
      <c r="W21">
        <v>2.0261202726667E-2</v>
      </c>
      <c r="X21">
        <v>0.28154161661510502</v>
      </c>
      <c r="Y21">
        <v>7.5379498652452801</v>
      </c>
      <c r="Z21" s="196">
        <f t="shared" si="2"/>
        <v>13332.726416901931</v>
      </c>
      <c r="AA21" s="196">
        <f t="shared" si="3"/>
        <v>463165.66197239998</v>
      </c>
      <c r="AB21" s="196">
        <f t="shared" si="4"/>
        <v>7716005.2866021888</v>
      </c>
    </row>
    <row r="22" spans="1:28" x14ac:dyDescent="0.2">
      <c r="A22">
        <v>21</v>
      </c>
      <c r="B22" t="s">
        <v>462</v>
      </c>
      <c r="C22">
        <v>3</v>
      </c>
      <c r="D22">
        <v>7</v>
      </c>
      <c r="E22">
        <v>0</v>
      </c>
      <c r="F22">
        <v>2</v>
      </c>
      <c r="G22">
        <v>40</v>
      </c>
      <c r="H22">
        <v>4</v>
      </c>
      <c r="I22">
        <v>15</v>
      </c>
      <c r="J22">
        <v>0.17499999999999999</v>
      </c>
      <c r="K22">
        <v>0</v>
      </c>
      <c r="L22">
        <v>0.133333333333333</v>
      </c>
      <c r="M22">
        <v>0.5</v>
      </c>
      <c r="N22">
        <v>0.5</v>
      </c>
      <c r="O22">
        <v>0.5</v>
      </c>
      <c r="P22">
        <v>8.7499999999999994E-2</v>
      </c>
      <c r="Q22">
        <v>0</v>
      </c>
      <c r="R22">
        <v>6.6666666666666693E-2</v>
      </c>
      <c r="S22">
        <v>77621.993024119904</v>
      </c>
      <c r="T22">
        <v>2791158.96807061</v>
      </c>
      <c r="U22">
        <v>21759237.823706198</v>
      </c>
      <c r="V22">
        <v>5019684</v>
      </c>
      <c r="W22">
        <v>1.5463521812153901E-2</v>
      </c>
      <c r="X22">
        <v>0.55604276445899903</v>
      </c>
      <c r="Y22">
        <v>4.33478239341484</v>
      </c>
      <c r="Z22" s="196">
        <f t="shared" si="2"/>
        <v>6791.9243896104908</v>
      </c>
      <c r="AA22" s="196">
        <f t="shared" si="3"/>
        <v>0</v>
      </c>
      <c r="AB22" s="196">
        <f t="shared" si="4"/>
        <v>1450615.8549137472</v>
      </c>
    </row>
    <row r="23" spans="1:28" x14ac:dyDescent="0.2">
      <c r="A23">
        <v>22</v>
      </c>
      <c r="B23" t="s">
        <v>462</v>
      </c>
      <c r="C23">
        <v>4</v>
      </c>
      <c r="D23">
        <v>6</v>
      </c>
      <c r="E23">
        <v>0</v>
      </c>
      <c r="F23">
        <v>2</v>
      </c>
      <c r="G23">
        <v>40</v>
      </c>
      <c r="H23">
        <v>4</v>
      </c>
      <c r="I23">
        <v>15</v>
      </c>
      <c r="J23">
        <v>0.15</v>
      </c>
      <c r="K23">
        <v>0</v>
      </c>
      <c r="L23">
        <v>0.133333333333333</v>
      </c>
      <c r="M23">
        <v>0.5</v>
      </c>
      <c r="N23">
        <v>0.5</v>
      </c>
      <c r="O23">
        <v>0.5</v>
      </c>
      <c r="P23">
        <v>7.4999999999999997E-2</v>
      </c>
      <c r="Q23">
        <v>0</v>
      </c>
      <c r="R23">
        <v>6.6666666666666693E-2</v>
      </c>
      <c r="S23">
        <v>96003.131190423504</v>
      </c>
      <c r="T23">
        <v>2791158.96807061</v>
      </c>
      <c r="U23">
        <v>24058742.2734797</v>
      </c>
      <c r="V23">
        <v>995544</v>
      </c>
      <c r="W23">
        <v>9.6432835907226094E-2</v>
      </c>
      <c r="X23">
        <v>2.8036520415678301</v>
      </c>
      <c r="Y23">
        <v>24.1664278760956</v>
      </c>
      <c r="Z23" s="196">
        <f t="shared" si="2"/>
        <v>7200.234839281763</v>
      </c>
      <c r="AA23" s="196">
        <f t="shared" si="3"/>
        <v>0</v>
      </c>
      <c r="AB23" s="196">
        <f t="shared" si="4"/>
        <v>1603916.151565314</v>
      </c>
    </row>
    <row r="24" spans="1:28" x14ac:dyDescent="0.2">
      <c r="A24">
        <v>23</v>
      </c>
      <c r="B24" t="s">
        <v>462</v>
      </c>
      <c r="C24">
        <v>5</v>
      </c>
      <c r="D24">
        <v>6</v>
      </c>
      <c r="E24">
        <v>0</v>
      </c>
      <c r="F24">
        <v>2</v>
      </c>
      <c r="G24">
        <v>40</v>
      </c>
      <c r="H24">
        <v>4</v>
      </c>
      <c r="I24">
        <v>15</v>
      </c>
      <c r="J24">
        <v>0.15</v>
      </c>
      <c r="K24">
        <v>0</v>
      </c>
      <c r="L24">
        <v>0.133333333333333</v>
      </c>
      <c r="M24">
        <v>0.5</v>
      </c>
      <c r="N24">
        <v>0.5</v>
      </c>
      <c r="O24">
        <v>0.5</v>
      </c>
      <c r="P24">
        <v>7.4999999999999997E-2</v>
      </c>
      <c r="Q24">
        <v>0</v>
      </c>
      <c r="R24">
        <v>6.6666666666666693E-2</v>
      </c>
      <c r="S24">
        <v>102425.426140432</v>
      </c>
      <c r="T24">
        <v>2791158.96807061</v>
      </c>
      <c r="U24">
        <v>25889131.392586101</v>
      </c>
      <c r="V24">
        <v>1257096</v>
      </c>
      <c r="W24">
        <v>8.1477807693630805E-2</v>
      </c>
      <c r="X24">
        <v>2.2203228457258701</v>
      </c>
      <c r="Y24">
        <v>20.594394853365301</v>
      </c>
      <c r="Z24" s="196">
        <f t="shared" si="2"/>
        <v>7681.9069605323994</v>
      </c>
      <c r="AA24" s="196">
        <f t="shared" si="3"/>
        <v>0</v>
      </c>
      <c r="AB24" s="196">
        <f t="shared" si="4"/>
        <v>1725942.0928390741</v>
      </c>
    </row>
    <row r="25" spans="1:28" x14ac:dyDescent="0.2">
      <c r="A25">
        <v>24</v>
      </c>
      <c r="B25" t="s">
        <v>462</v>
      </c>
      <c r="C25">
        <v>6</v>
      </c>
      <c r="D25">
        <v>4</v>
      </c>
      <c r="E25">
        <v>0</v>
      </c>
      <c r="F25">
        <v>1</v>
      </c>
      <c r="G25">
        <v>40</v>
      </c>
      <c r="H25">
        <v>4</v>
      </c>
      <c r="I25">
        <v>15</v>
      </c>
      <c r="J25">
        <v>0.1</v>
      </c>
      <c r="K25">
        <v>0</v>
      </c>
      <c r="L25">
        <v>6.6666666666666693E-2</v>
      </c>
      <c r="M25">
        <v>0.5</v>
      </c>
      <c r="N25">
        <v>0.5</v>
      </c>
      <c r="O25">
        <v>0.5</v>
      </c>
      <c r="P25">
        <v>0.05</v>
      </c>
      <c r="Q25">
        <v>0</v>
      </c>
      <c r="R25">
        <v>3.3333333333333298E-2</v>
      </c>
      <c r="S25">
        <v>175744.891182127</v>
      </c>
      <c r="T25">
        <v>2791158.96807061</v>
      </c>
      <c r="U25">
        <v>9353624.2985909693</v>
      </c>
      <c r="V25">
        <v>313836</v>
      </c>
      <c r="W25">
        <v>0.559989584311957</v>
      </c>
      <c r="X25">
        <v>8.8936864096872501</v>
      </c>
      <c r="Y25">
        <v>29.8041789297307</v>
      </c>
      <c r="Z25" s="196">
        <f t="shared" si="2"/>
        <v>8787.2445591063497</v>
      </c>
      <c r="AA25" s="196">
        <f t="shared" si="3"/>
        <v>0</v>
      </c>
      <c r="AB25" s="196">
        <f t="shared" si="4"/>
        <v>311787.47661969863</v>
      </c>
    </row>
    <row r="26" spans="1:28" x14ac:dyDescent="0.2">
      <c r="A26">
        <v>25</v>
      </c>
      <c r="B26" t="s">
        <v>451</v>
      </c>
      <c r="C26">
        <v>1</v>
      </c>
      <c r="D26">
        <v>21</v>
      </c>
      <c r="E26">
        <v>12</v>
      </c>
      <c r="F26">
        <v>5</v>
      </c>
      <c r="G26">
        <v>141</v>
      </c>
      <c r="H26">
        <v>47</v>
      </c>
      <c r="I26">
        <v>20</v>
      </c>
      <c r="J26">
        <v>0.14893617021276601</v>
      </c>
      <c r="K26">
        <v>0.25531914893617003</v>
      </c>
      <c r="L26">
        <v>0.25</v>
      </c>
      <c r="M26">
        <v>4</v>
      </c>
      <c r="N26">
        <v>1</v>
      </c>
      <c r="O26">
        <v>1</v>
      </c>
      <c r="P26">
        <v>0.59574468085106402</v>
      </c>
      <c r="Q26">
        <v>0.25531914893617003</v>
      </c>
      <c r="R26">
        <v>0.25</v>
      </c>
      <c r="S26">
        <v>188446.60045872201</v>
      </c>
      <c r="T26">
        <v>3367263.1773128398</v>
      </c>
      <c r="U26">
        <v>33647595.175701901</v>
      </c>
      <c r="V26">
        <v>6406008</v>
      </c>
      <c r="W26">
        <v>2.9417165957133E-2</v>
      </c>
      <c r="X26">
        <v>0.52564142556687998</v>
      </c>
      <c r="Y26">
        <v>5.2525059562370098</v>
      </c>
      <c r="Z26" s="196">
        <f t="shared" si="2"/>
        <v>112266.05984774932</v>
      </c>
      <c r="AA26" s="196">
        <f t="shared" si="3"/>
        <v>859726.76867561799</v>
      </c>
      <c r="AB26" s="196">
        <f t="shared" si="4"/>
        <v>8411898.7939254753</v>
      </c>
    </row>
    <row r="27" spans="1:28" x14ac:dyDescent="0.2">
      <c r="A27">
        <v>26</v>
      </c>
      <c r="B27" t="s">
        <v>451</v>
      </c>
      <c r="C27">
        <v>2</v>
      </c>
      <c r="D27">
        <v>43</v>
      </c>
      <c r="E27">
        <v>15</v>
      </c>
      <c r="F27">
        <v>3</v>
      </c>
      <c r="G27">
        <v>141</v>
      </c>
      <c r="H27">
        <v>47</v>
      </c>
      <c r="I27">
        <v>20</v>
      </c>
      <c r="J27">
        <v>0.30496453900709197</v>
      </c>
      <c r="K27">
        <v>0.319148936170213</v>
      </c>
      <c r="L27">
        <v>0.15</v>
      </c>
      <c r="M27">
        <v>4</v>
      </c>
      <c r="N27">
        <v>1</v>
      </c>
      <c r="O27">
        <v>1</v>
      </c>
      <c r="P27">
        <v>1.2198581560283701</v>
      </c>
      <c r="Q27">
        <v>0.319148936170213</v>
      </c>
      <c r="R27">
        <v>0.15</v>
      </c>
      <c r="S27">
        <v>324373.72841848299</v>
      </c>
      <c r="T27">
        <v>2606927.25502194</v>
      </c>
      <c r="U27">
        <v>9520898.3487603404</v>
      </c>
      <c r="V27">
        <v>4386948</v>
      </c>
      <c r="W27">
        <v>7.3940636729335096E-2</v>
      </c>
      <c r="X27">
        <v>0.59424621742084505</v>
      </c>
      <c r="Y27">
        <v>2.1702783686427001</v>
      </c>
      <c r="Z27" s="196">
        <f t="shared" si="2"/>
        <v>395689.938212618</v>
      </c>
      <c r="AA27" s="196">
        <f t="shared" si="3"/>
        <v>831998.06011338567</v>
      </c>
      <c r="AB27" s="196">
        <f t="shared" si="4"/>
        <v>1428134.7523140509</v>
      </c>
    </row>
    <row r="28" spans="1:28" x14ac:dyDescent="0.2">
      <c r="A28">
        <v>27</v>
      </c>
      <c r="B28" t="s">
        <v>451</v>
      </c>
      <c r="C28">
        <v>3</v>
      </c>
      <c r="D28">
        <v>32</v>
      </c>
      <c r="E28">
        <v>9</v>
      </c>
      <c r="F28">
        <v>8</v>
      </c>
      <c r="G28">
        <v>141</v>
      </c>
      <c r="H28">
        <v>47</v>
      </c>
      <c r="I28">
        <v>20</v>
      </c>
      <c r="J28">
        <v>0.22695035460992899</v>
      </c>
      <c r="K28">
        <v>0.19148936170212799</v>
      </c>
      <c r="L28">
        <v>0.4</v>
      </c>
      <c r="M28">
        <v>4</v>
      </c>
      <c r="N28">
        <v>1</v>
      </c>
      <c r="O28">
        <v>1</v>
      </c>
      <c r="P28">
        <v>0.90780141843971596</v>
      </c>
      <c r="Q28">
        <v>0.19148936170212799</v>
      </c>
      <c r="R28">
        <v>0.4</v>
      </c>
      <c r="S28">
        <v>156519.550879594</v>
      </c>
      <c r="T28">
        <v>2631333.3620394901</v>
      </c>
      <c r="U28">
        <v>20391346.306126401</v>
      </c>
      <c r="V28">
        <v>5019684</v>
      </c>
      <c r="W28">
        <v>3.1181156200189901E-2</v>
      </c>
      <c r="X28">
        <v>0.52420299007656401</v>
      </c>
      <c r="Y28">
        <v>4.0622768895664398</v>
      </c>
      <c r="Z28" s="196">
        <f t="shared" si="2"/>
        <v>142088.67030204271</v>
      </c>
      <c r="AA28" s="196">
        <f t="shared" si="3"/>
        <v>503872.34592245641</v>
      </c>
      <c r="AB28" s="196">
        <f t="shared" si="4"/>
        <v>8156538.5224505607</v>
      </c>
    </row>
    <row r="29" spans="1:28" x14ac:dyDescent="0.2">
      <c r="A29">
        <v>28</v>
      </c>
      <c r="B29" t="s">
        <v>451</v>
      </c>
      <c r="C29">
        <v>4</v>
      </c>
      <c r="D29">
        <v>23</v>
      </c>
      <c r="E29">
        <v>4</v>
      </c>
      <c r="F29">
        <v>2</v>
      </c>
      <c r="G29">
        <v>141</v>
      </c>
      <c r="H29">
        <v>47</v>
      </c>
      <c r="I29">
        <v>20</v>
      </c>
      <c r="J29">
        <v>0.16312056737588701</v>
      </c>
      <c r="K29">
        <v>8.5106382978723402E-2</v>
      </c>
      <c r="L29">
        <v>0.1</v>
      </c>
      <c r="M29">
        <v>4</v>
      </c>
      <c r="N29">
        <v>1</v>
      </c>
      <c r="O29">
        <v>1</v>
      </c>
      <c r="P29">
        <v>0.65248226950354604</v>
      </c>
      <c r="Q29">
        <v>8.5106382978723402E-2</v>
      </c>
      <c r="R29">
        <v>0.1</v>
      </c>
      <c r="S29">
        <v>83123.059072368793</v>
      </c>
      <c r="T29">
        <v>4324648.3777562799</v>
      </c>
      <c r="U29">
        <v>10693632.182634501</v>
      </c>
      <c r="V29">
        <v>995544</v>
      </c>
      <c r="W29">
        <v>8.3495113297221202E-2</v>
      </c>
      <c r="X29">
        <v>4.3440052652181</v>
      </c>
      <c r="Y29">
        <v>10.7414962901032</v>
      </c>
      <c r="Z29" s="196">
        <f t="shared" si="2"/>
        <v>54236.322231616512</v>
      </c>
      <c r="AA29" s="196">
        <f t="shared" si="3"/>
        <v>368055.18108564086</v>
      </c>
      <c r="AB29" s="196">
        <f t="shared" si="4"/>
        <v>1069363.2182634501</v>
      </c>
    </row>
    <row r="30" spans="1:28" x14ac:dyDescent="0.2">
      <c r="A30">
        <v>29</v>
      </c>
      <c r="B30" t="s">
        <v>451</v>
      </c>
      <c r="C30">
        <v>5</v>
      </c>
      <c r="D30">
        <v>18</v>
      </c>
      <c r="E30">
        <v>6</v>
      </c>
      <c r="F30">
        <v>2</v>
      </c>
      <c r="G30">
        <v>141</v>
      </c>
      <c r="H30">
        <v>47</v>
      </c>
      <c r="I30">
        <v>20</v>
      </c>
      <c r="J30">
        <v>0.12765957446808501</v>
      </c>
      <c r="K30">
        <v>0.12765957446808501</v>
      </c>
      <c r="L30">
        <v>0.1</v>
      </c>
      <c r="M30">
        <v>4</v>
      </c>
      <c r="N30">
        <v>1</v>
      </c>
      <c r="O30">
        <v>1</v>
      </c>
      <c r="P30">
        <v>0.51063829787234005</v>
      </c>
      <c r="Q30">
        <v>0.12765957446808501</v>
      </c>
      <c r="R30">
        <v>0.1</v>
      </c>
      <c r="S30">
        <v>370296.725639362</v>
      </c>
      <c r="T30">
        <v>2132468.4701280999</v>
      </c>
      <c r="U30">
        <v>24824942.5106772</v>
      </c>
      <c r="V30">
        <v>1257096</v>
      </c>
      <c r="W30">
        <v>0.29456519282486099</v>
      </c>
      <c r="X30">
        <v>1.6963449650051401</v>
      </c>
      <c r="Y30">
        <v>19.747849416971501</v>
      </c>
      <c r="Z30" s="196">
        <f t="shared" si="2"/>
        <v>189087.68968818471</v>
      </c>
      <c r="AA30" s="196">
        <f t="shared" si="3"/>
        <v>272230.01746316149</v>
      </c>
      <c r="AB30" s="196">
        <f t="shared" si="4"/>
        <v>2482494.2510677199</v>
      </c>
    </row>
    <row r="31" spans="1:28" x14ac:dyDescent="0.2">
      <c r="A31">
        <v>30</v>
      </c>
      <c r="B31" t="s">
        <v>451</v>
      </c>
      <c r="C31">
        <v>6</v>
      </c>
      <c r="D31">
        <v>4</v>
      </c>
      <c r="E31">
        <v>1</v>
      </c>
      <c r="F31">
        <v>0</v>
      </c>
      <c r="G31">
        <v>141</v>
      </c>
      <c r="H31">
        <v>47</v>
      </c>
      <c r="I31">
        <v>20</v>
      </c>
      <c r="J31">
        <v>2.8368794326241099E-2</v>
      </c>
      <c r="K31">
        <v>2.1276595744680899E-2</v>
      </c>
      <c r="L31">
        <v>0</v>
      </c>
      <c r="M31">
        <v>4</v>
      </c>
      <c r="N31">
        <v>1</v>
      </c>
      <c r="O31">
        <v>1</v>
      </c>
      <c r="P31">
        <v>0.11347517730496499</v>
      </c>
      <c r="Q31">
        <v>2.1276595744680899E-2</v>
      </c>
      <c r="R31">
        <v>0</v>
      </c>
      <c r="S31">
        <v>146259.712627881</v>
      </c>
      <c r="T31">
        <v>1481490.41646144</v>
      </c>
      <c r="U31">
        <v>20391346.306126401</v>
      </c>
      <c r="V31">
        <v>313836</v>
      </c>
      <c r="W31">
        <v>0.46603867187920001</v>
      </c>
      <c r="X31">
        <v>4.7205878753917299</v>
      </c>
      <c r="Y31">
        <v>64.974529072912006</v>
      </c>
      <c r="Z31" s="196">
        <f t="shared" si="2"/>
        <v>16596.846823022024</v>
      </c>
      <c r="AA31" s="196">
        <f t="shared" si="3"/>
        <v>31521.072690669007</v>
      </c>
      <c r="AB31" s="196">
        <f t="shared" si="4"/>
        <v>0</v>
      </c>
    </row>
    <row r="32" spans="1:28" x14ac:dyDescent="0.2">
      <c r="A32">
        <v>31</v>
      </c>
      <c r="B32" t="s">
        <v>131</v>
      </c>
      <c r="C32">
        <v>1</v>
      </c>
      <c r="D32">
        <v>10</v>
      </c>
      <c r="E32">
        <v>2</v>
      </c>
      <c r="F32">
        <v>0</v>
      </c>
      <c r="G32">
        <v>73</v>
      </c>
      <c r="H32">
        <v>14</v>
      </c>
      <c r="I32">
        <v>1</v>
      </c>
      <c r="J32">
        <v>0.13698630136986301</v>
      </c>
      <c r="K32">
        <v>0.14285714285714299</v>
      </c>
      <c r="L32">
        <v>0</v>
      </c>
      <c r="M32">
        <v>2</v>
      </c>
      <c r="N32">
        <v>0.5</v>
      </c>
      <c r="O32">
        <v>0.5</v>
      </c>
      <c r="P32">
        <v>0.27397260273972601</v>
      </c>
      <c r="Q32">
        <v>7.1428571428571397E-2</v>
      </c>
      <c r="R32">
        <v>0</v>
      </c>
      <c r="S32">
        <v>1616.96535602626</v>
      </c>
      <c r="T32">
        <v>3038757.5048939302</v>
      </c>
      <c r="U32">
        <v>20391346.306126401</v>
      </c>
      <c r="V32">
        <v>6406008</v>
      </c>
      <c r="W32">
        <v>2.52413883346113E-4</v>
      </c>
      <c r="X32">
        <v>0.47436055416945</v>
      </c>
      <c r="Y32">
        <v>3.1831596691928001</v>
      </c>
      <c r="Z32" s="196">
        <f t="shared" si="2"/>
        <v>443.00420713048214</v>
      </c>
      <c r="AA32" s="196">
        <f t="shared" si="3"/>
        <v>217054.1074924235</v>
      </c>
      <c r="AB32" s="196">
        <f t="shared" si="4"/>
        <v>0</v>
      </c>
    </row>
    <row r="33" spans="1:28" x14ac:dyDescent="0.2">
      <c r="A33">
        <v>32</v>
      </c>
      <c r="B33" t="s">
        <v>131</v>
      </c>
      <c r="C33">
        <v>2</v>
      </c>
      <c r="D33">
        <v>37</v>
      </c>
      <c r="E33">
        <v>4</v>
      </c>
      <c r="F33">
        <v>1</v>
      </c>
      <c r="G33">
        <v>73</v>
      </c>
      <c r="H33">
        <v>14</v>
      </c>
      <c r="I33">
        <v>1</v>
      </c>
      <c r="J33">
        <v>0.50684931506849296</v>
      </c>
      <c r="K33">
        <v>0.28571428571428598</v>
      </c>
      <c r="L33">
        <v>1</v>
      </c>
      <c r="M33">
        <v>2</v>
      </c>
      <c r="N33">
        <v>0.5</v>
      </c>
      <c r="O33">
        <v>0.5</v>
      </c>
      <c r="P33">
        <v>1.0136986301369899</v>
      </c>
      <c r="Q33">
        <v>0.14285714285714299</v>
      </c>
      <c r="R33">
        <v>0.5</v>
      </c>
      <c r="S33">
        <v>0</v>
      </c>
      <c r="T33">
        <v>3051661.5361940502</v>
      </c>
      <c r="U33">
        <v>37588938.002625503</v>
      </c>
      <c r="V33">
        <v>4386948</v>
      </c>
      <c r="W33">
        <v>0</v>
      </c>
      <c r="X33">
        <v>0.69562291055058001</v>
      </c>
      <c r="Y33">
        <v>8.5683573187157709</v>
      </c>
      <c r="Z33" s="196">
        <f t="shared" si="2"/>
        <v>0</v>
      </c>
      <c r="AA33" s="196">
        <f t="shared" si="3"/>
        <v>435951.64802772185</v>
      </c>
      <c r="AB33" s="196">
        <f t="shared" si="4"/>
        <v>18794469.001312751</v>
      </c>
    </row>
    <row r="34" spans="1:28" x14ac:dyDescent="0.2">
      <c r="A34">
        <v>33</v>
      </c>
      <c r="B34" t="s">
        <v>131</v>
      </c>
      <c r="C34">
        <v>3</v>
      </c>
      <c r="D34">
        <v>12</v>
      </c>
      <c r="E34">
        <v>2</v>
      </c>
      <c r="F34">
        <v>0</v>
      </c>
      <c r="G34">
        <v>73</v>
      </c>
      <c r="H34">
        <v>14</v>
      </c>
      <c r="I34">
        <v>1</v>
      </c>
      <c r="J34">
        <v>0.164383561643836</v>
      </c>
      <c r="K34">
        <v>0.14285714285714299</v>
      </c>
      <c r="L34">
        <v>0</v>
      </c>
      <c r="M34">
        <v>2</v>
      </c>
      <c r="N34">
        <v>0.5</v>
      </c>
      <c r="O34">
        <v>0.5</v>
      </c>
      <c r="P34">
        <v>0.32876712328767099</v>
      </c>
      <c r="Q34">
        <v>7.1428571428571397E-2</v>
      </c>
      <c r="R34">
        <v>0</v>
      </c>
      <c r="S34">
        <v>0</v>
      </c>
      <c r="T34">
        <v>2903230.7351378598</v>
      </c>
      <c r="U34">
        <v>20391346.306126401</v>
      </c>
      <c r="V34">
        <v>5019684</v>
      </c>
      <c r="W34">
        <v>0</v>
      </c>
      <c r="X34">
        <v>0.57836922307018901</v>
      </c>
      <c r="Y34">
        <v>4.0622768895664398</v>
      </c>
      <c r="Z34" s="196">
        <f t="shared" si="2"/>
        <v>0</v>
      </c>
      <c r="AA34" s="196">
        <f t="shared" si="3"/>
        <v>207373.62393841846</v>
      </c>
      <c r="AB34" s="196">
        <f t="shared" si="4"/>
        <v>0</v>
      </c>
    </row>
    <row r="35" spans="1:28" x14ac:dyDescent="0.2">
      <c r="A35">
        <v>34</v>
      </c>
      <c r="B35" t="s">
        <v>131</v>
      </c>
      <c r="C35">
        <v>4</v>
      </c>
      <c r="D35">
        <v>5</v>
      </c>
      <c r="E35">
        <v>2</v>
      </c>
      <c r="F35">
        <v>0</v>
      </c>
      <c r="G35">
        <v>73</v>
      </c>
      <c r="H35">
        <v>14</v>
      </c>
      <c r="I35">
        <v>1</v>
      </c>
      <c r="J35">
        <v>6.8493150684931503E-2</v>
      </c>
      <c r="K35">
        <v>0.14285714285714299</v>
      </c>
      <c r="L35">
        <v>0</v>
      </c>
      <c r="M35">
        <v>2</v>
      </c>
      <c r="N35">
        <v>0.5</v>
      </c>
      <c r="O35">
        <v>0.5</v>
      </c>
      <c r="P35">
        <v>0.13698630136986301</v>
      </c>
      <c r="Q35">
        <v>7.1428571428571397E-2</v>
      </c>
      <c r="R35">
        <v>0</v>
      </c>
      <c r="S35">
        <v>9286.1943506806201</v>
      </c>
      <c r="T35">
        <v>3102311.7714896901</v>
      </c>
      <c r="U35">
        <v>20391346.306126401</v>
      </c>
      <c r="V35">
        <v>995544</v>
      </c>
      <c r="W35">
        <v>9.3277588440898902E-3</v>
      </c>
      <c r="X35">
        <v>3.1161975477625199</v>
      </c>
      <c r="Y35">
        <v>20.4826168467957</v>
      </c>
      <c r="Z35" s="196">
        <f t="shared" si="2"/>
        <v>1272.0814179014546</v>
      </c>
      <c r="AA35" s="196">
        <f t="shared" si="3"/>
        <v>221593.6979635492</v>
      </c>
      <c r="AB35" s="196">
        <f t="shared" si="4"/>
        <v>0</v>
      </c>
    </row>
    <row r="36" spans="1:28" x14ac:dyDescent="0.2">
      <c r="A36">
        <v>35</v>
      </c>
      <c r="B36" t="s">
        <v>131</v>
      </c>
      <c r="C36">
        <v>5</v>
      </c>
      <c r="D36">
        <v>5</v>
      </c>
      <c r="E36">
        <v>2</v>
      </c>
      <c r="F36">
        <v>0</v>
      </c>
      <c r="G36">
        <v>73</v>
      </c>
      <c r="H36">
        <v>14</v>
      </c>
      <c r="I36">
        <v>1</v>
      </c>
      <c r="J36">
        <v>6.8493150684931503E-2</v>
      </c>
      <c r="K36">
        <v>0.14285714285714299</v>
      </c>
      <c r="L36">
        <v>0</v>
      </c>
      <c r="M36">
        <v>2</v>
      </c>
      <c r="N36">
        <v>0.5</v>
      </c>
      <c r="O36">
        <v>0.5</v>
      </c>
      <c r="P36">
        <v>0.13698630136986301</v>
      </c>
      <c r="Q36">
        <v>7.1428571428571397E-2</v>
      </c>
      <c r="R36">
        <v>0</v>
      </c>
      <c r="S36">
        <v>9110.1176348920908</v>
      </c>
      <c r="T36">
        <v>3006469.16782472</v>
      </c>
      <c r="U36">
        <v>20391346.306126401</v>
      </c>
      <c r="V36">
        <v>1257096</v>
      </c>
      <c r="W36">
        <v>7.2469545960627399E-3</v>
      </c>
      <c r="X36">
        <v>2.3915987067214601</v>
      </c>
      <c r="Y36">
        <v>16.2209937078206</v>
      </c>
      <c r="Z36" s="196">
        <f t="shared" si="2"/>
        <v>1247.9613198482316</v>
      </c>
      <c r="AA36" s="196">
        <f t="shared" si="3"/>
        <v>214747.79770176561</v>
      </c>
      <c r="AB36" s="196">
        <f t="shared" si="4"/>
        <v>0</v>
      </c>
    </row>
    <row r="37" spans="1:28" x14ac:dyDescent="0.2">
      <c r="A37">
        <v>36</v>
      </c>
      <c r="B37" t="s">
        <v>131</v>
      </c>
      <c r="C37">
        <v>6</v>
      </c>
      <c r="D37">
        <v>4</v>
      </c>
      <c r="E37">
        <v>2</v>
      </c>
      <c r="F37">
        <v>0</v>
      </c>
      <c r="G37">
        <v>73</v>
      </c>
      <c r="H37">
        <v>14</v>
      </c>
      <c r="I37">
        <v>1</v>
      </c>
      <c r="J37">
        <v>5.4794520547945202E-2</v>
      </c>
      <c r="K37">
        <v>0.14285714285714299</v>
      </c>
      <c r="L37">
        <v>0</v>
      </c>
      <c r="M37">
        <v>2</v>
      </c>
      <c r="N37">
        <v>0.5</v>
      </c>
      <c r="O37">
        <v>0.5</v>
      </c>
      <c r="P37">
        <v>0.10958904109589</v>
      </c>
      <c r="Q37">
        <v>7.1428571428571397E-2</v>
      </c>
      <c r="R37">
        <v>0</v>
      </c>
      <c r="S37">
        <v>11524.7576015424</v>
      </c>
      <c r="T37">
        <v>3030069.6366337501</v>
      </c>
      <c r="U37">
        <v>20391346.306126401</v>
      </c>
      <c r="V37">
        <v>313836</v>
      </c>
      <c r="W37">
        <v>3.6722229449592698E-2</v>
      </c>
      <c r="X37">
        <v>9.6549460120373496</v>
      </c>
      <c r="Y37">
        <v>64.974529072912006</v>
      </c>
      <c r="Z37" s="196">
        <f t="shared" si="2"/>
        <v>1262.9871344156008</v>
      </c>
      <c r="AA37" s="196">
        <f t="shared" si="3"/>
        <v>216433.54547383919</v>
      </c>
      <c r="AB37" s="196">
        <f t="shared" si="4"/>
        <v>0</v>
      </c>
    </row>
    <row r="38" spans="1:28" x14ac:dyDescent="0.2">
      <c r="A38">
        <v>37</v>
      </c>
      <c r="B38" t="s">
        <v>463</v>
      </c>
      <c r="C38">
        <v>1</v>
      </c>
      <c r="D38">
        <v>54</v>
      </c>
      <c r="E38">
        <v>10</v>
      </c>
      <c r="F38">
        <v>9</v>
      </c>
      <c r="G38">
        <v>159</v>
      </c>
      <c r="H38">
        <v>59</v>
      </c>
      <c r="I38">
        <v>18</v>
      </c>
      <c r="J38">
        <v>0.339622641509434</v>
      </c>
      <c r="K38">
        <v>0.169491525423729</v>
      </c>
      <c r="L38">
        <v>0.5</v>
      </c>
      <c r="M38">
        <v>4</v>
      </c>
      <c r="N38">
        <v>2</v>
      </c>
      <c r="O38">
        <v>1</v>
      </c>
      <c r="P38">
        <v>1.35849056603774</v>
      </c>
      <c r="Q38">
        <v>0.338983050847458</v>
      </c>
      <c r="R38">
        <v>0.5</v>
      </c>
      <c r="S38">
        <v>235933.04524254199</v>
      </c>
      <c r="T38">
        <v>3533960.2654991699</v>
      </c>
      <c r="U38">
        <v>19608570.510889899</v>
      </c>
      <c r="V38">
        <v>6406008</v>
      </c>
      <c r="W38">
        <v>3.6829964190263603E-2</v>
      </c>
      <c r="X38">
        <v>0.55166341745111303</v>
      </c>
      <c r="Y38">
        <v>3.0609656608124598</v>
      </c>
      <c r="Z38" s="196">
        <f t="shared" si="2"/>
        <v>320512.81617854862</v>
      </c>
      <c r="AA38" s="196">
        <f t="shared" si="3"/>
        <v>1197952.6323726012</v>
      </c>
      <c r="AB38" s="196">
        <f t="shared" si="4"/>
        <v>9804285.2554449495</v>
      </c>
    </row>
    <row r="39" spans="1:28" x14ac:dyDescent="0.2">
      <c r="A39">
        <v>38</v>
      </c>
      <c r="B39" t="s">
        <v>463</v>
      </c>
      <c r="C39">
        <v>2</v>
      </c>
      <c r="D39">
        <v>21</v>
      </c>
      <c r="E39">
        <v>11</v>
      </c>
      <c r="F39">
        <v>6</v>
      </c>
      <c r="G39">
        <v>159</v>
      </c>
      <c r="H39">
        <v>59</v>
      </c>
      <c r="I39">
        <v>18</v>
      </c>
      <c r="J39">
        <v>0.13207547169811301</v>
      </c>
      <c r="K39">
        <v>0.186440677966102</v>
      </c>
      <c r="L39">
        <v>0.33333333333333298</v>
      </c>
      <c r="M39">
        <v>4</v>
      </c>
      <c r="N39">
        <v>2</v>
      </c>
      <c r="O39">
        <v>1</v>
      </c>
      <c r="P39">
        <v>0.52830188679245305</v>
      </c>
      <c r="Q39">
        <v>0.37288135593220301</v>
      </c>
      <c r="R39">
        <v>0.33333333333333298</v>
      </c>
      <c r="S39">
        <v>221704.55524579599</v>
      </c>
      <c r="T39">
        <v>3353020.2243675501</v>
      </c>
      <c r="U39">
        <v>17486978.251141801</v>
      </c>
      <c r="V39">
        <v>4386948</v>
      </c>
      <c r="W39">
        <v>5.05373109610135E-2</v>
      </c>
      <c r="X39">
        <v>0.76431729402024995</v>
      </c>
      <c r="Y39">
        <v>3.9861375724402999</v>
      </c>
      <c r="Z39" s="196">
        <f t="shared" si="2"/>
        <v>117126.93484683566</v>
      </c>
      <c r="AA39" s="196">
        <f t="shared" si="3"/>
        <v>1250278.7277302716</v>
      </c>
      <c r="AB39" s="196">
        <f t="shared" si="4"/>
        <v>5828992.7503805943</v>
      </c>
    </row>
    <row r="40" spans="1:28" x14ac:dyDescent="0.2">
      <c r="A40">
        <v>39</v>
      </c>
      <c r="B40" t="s">
        <v>463</v>
      </c>
      <c r="C40">
        <v>3</v>
      </c>
      <c r="D40">
        <v>36</v>
      </c>
      <c r="E40">
        <v>14</v>
      </c>
      <c r="F40">
        <v>3</v>
      </c>
      <c r="G40">
        <v>159</v>
      </c>
      <c r="H40">
        <v>59</v>
      </c>
      <c r="I40">
        <v>18</v>
      </c>
      <c r="J40">
        <v>0.22641509433962301</v>
      </c>
      <c r="K40">
        <v>0.23728813559322001</v>
      </c>
      <c r="L40">
        <v>0.16666666666666699</v>
      </c>
      <c r="M40">
        <v>4</v>
      </c>
      <c r="N40">
        <v>2</v>
      </c>
      <c r="O40">
        <v>1</v>
      </c>
      <c r="P40">
        <v>0.90566037735849103</v>
      </c>
      <c r="Q40">
        <v>0.47457627118644102</v>
      </c>
      <c r="R40">
        <v>0.16666666666666699</v>
      </c>
      <c r="S40">
        <v>197955.325494705</v>
      </c>
      <c r="T40">
        <v>3403541.7081956002</v>
      </c>
      <c r="U40">
        <v>16265893.8545173</v>
      </c>
      <c r="V40">
        <v>5019684</v>
      </c>
      <c r="W40">
        <v>3.9435814185654998E-2</v>
      </c>
      <c r="X40">
        <v>0.67803903755606998</v>
      </c>
      <c r="Y40">
        <v>3.24042187805393</v>
      </c>
      <c r="Z40" s="196">
        <f t="shared" si="2"/>
        <v>179280.29478765745</v>
      </c>
      <c r="AA40" s="196">
        <f t="shared" si="3"/>
        <v>1615240.1327029979</v>
      </c>
      <c r="AB40" s="196">
        <f t="shared" si="4"/>
        <v>2710982.3090862217</v>
      </c>
    </row>
    <row r="41" spans="1:28" x14ac:dyDescent="0.2">
      <c r="A41">
        <v>40</v>
      </c>
      <c r="B41" t="s">
        <v>463</v>
      </c>
      <c r="C41">
        <v>4</v>
      </c>
      <c r="D41">
        <v>17</v>
      </c>
      <c r="E41">
        <v>11</v>
      </c>
      <c r="F41">
        <v>0</v>
      </c>
      <c r="G41">
        <v>159</v>
      </c>
      <c r="H41">
        <v>59</v>
      </c>
      <c r="I41">
        <v>18</v>
      </c>
      <c r="J41">
        <v>0.106918238993711</v>
      </c>
      <c r="K41">
        <v>0.186440677966102</v>
      </c>
      <c r="L41">
        <v>0</v>
      </c>
      <c r="M41">
        <v>4</v>
      </c>
      <c r="N41">
        <v>2</v>
      </c>
      <c r="O41">
        <v>1</v>
      </c>
      <c r="P41">
        <v>0.42767295597484301</v>
      </c>
      <c r="Q41">
        <v>0.37288135593220301</v>
      </c>
      <c r="R41">
        <v>0</v>
      </c>
      <c r="S41">
        <v>232293.67576272</v>
      </c>
      <c r="T41">
        <v>3627104.0868304698</v>
      </c>
      <c r="U41">
        <v>20391346.306126401</v>
      </c>
      <c r="V41">
        <v>995544</v>
      </c>
      <c r="W41">
        <v>0.23333340943516401</v>
      </c>
      <c r="X41">
        <v>3.6433388045435202</v>
      </c>
      <c r="Y41">
        <v>20.4826168467957</v>
      </c>
      <c r="Z41" s="196">
        <f t="shared" si="2"/>
        <v>99345.722967704205</v>
      </c>
      <c r="AA41" s="196">
        <f t="shared" si="3"/>
        <v>1352479.4900045805</v>
      </c>
      <c r="AB41" s="196">
        <f t="shared" si="4"/>
        <v>0</v>
      </c>
    </row>
    <row r="42" spans="1:28" x14ac:dyDescent="0.2">
      <c r="A42">
        <v>41</v>
      </c>
      <c r="B42" t="s">
        <v>463</v>
      </c>
      <c r="C42">
        <v>5</v>
      </c>
      <c r="D42">
        <v>19</v>
      </c>
      <c r="E42">
        <v>9</v>
      </c>
      <c r="F42">
        <v>0</v>
      </c>
      <c r="G42">
        <v>159</v>
      </c>
      <c r="H42">
        <v>59</v>
      </c>
      <c r="I42">
        <v>18</v>
      </c>
      <c r="J42">
        <v>0.11949685534591201</v>
      </c>
      <c r="K42">
        <v>0.152542372881356</v>
      </c>
      <c r="L42">
        <v>0</v>
      </c>
      <c r="M42">
        <v>4</v>
      </c>
      <c r="N42">
        <v>2</v>
      </c>
      <c r="O42">
        <v>1</v>
      </c>
      <c r="P42">
        <v>0.47798742138364803</v>
      </c>
      <c r="Q42">
        <v>0.305084745762712</v>
      </c>
      <c r="R42">
        <v>0</v>
      </c>
      <c r="S42">
        <v>241804.90659986899</v>
      </c>
      <c r="T42">
        <v>4129624.6683711698</v>
      </c>
      <c r="U42">
        <v>20391346.306126401</v>
      </c>
      <c r="V42">
        <v>1257096</v>
      </c>
      <c r="W42">
        <v>0.19235198155102601</v>
      </c>
      <c r="X42">
        <v>3.2850511562928899</v>
      </c>
      <c r="Y42">
        <v>16.2209937078206</v>
      </c>
      <c r="Z42" s="196">
        <f t="shared" si="2"/>
        <v>115579.70378358524</v>
      </c>
      <c r="AA42" s="196">
        <f t="shared" si="3"/>
        <v>1259885.4920454421</v>
      </c>
      <c r="AB42" s="196">
        <f t="shared" si="4"/>
        <v>0</v>
      </c>
    </row>
    <row r="43" spans="1:28" x14ac:dyDescent="0.2">
      <c r="A43">
        <v>42</v>
      </c>
      <c r="B43" t="s">
        <v>463</v>
      </c>
      <c r="C43">
        <v>6</v>
      </c>
      <c r="D43">
        <v>12</v>
      </c>
      <c r="E43">
        <v>4</v>
      </c>
      <c r="F43">
        <v>0</v>
      </c>
      <c r="G43">
        <v>159</v>
      </c>
      <c r="H43">
        <v>59</v>
      </c>
      <c r="I43">
        <v>18</v>
      </c>
      <c r="J43">
        <v>7.5471698113207503E-2</v>
      </c>
      <c r="K43">
        <v>6.7796610169491497E-2</v>
      </c>
      <c r="L43">
        <v>0</v>
      </c>
      <c r="M43">
        <v>4</v>
      </c>
      <c r="N43">
        <v>2</v>
      </c>
      <c r="O43">
        <v>1</v>
      </c>
      <c r="P43">
        <v>0.30188679245283001</v>
      </c>
      <c r="Q43">
        <v>0.13559322033898299</v>
      </c>
      <c r="R43">
        <v>0</v>
      </c>
      <c r="S43">
        <v>72887.623055354707</v>
      </c>
      <c r="T43">
        <v>4376652.5071448199</v>
      </c>
      <c r="U43">
        <v>20391346.306126401</v>
      </c>
      <c r="V43">
        <v>313836</v>
      </c>
      <c r="W43">
        <v>0.232247489310833</v>
      </c>
      <c r="X43">
        <v>13.9456675051454</v>
      </c>
      <c r="Y43">
        <v>64.974529072912006</v>
      </c>
      <c r="Z43" s="196">
        <f t="shared" si="2"/>
        <v>22003.810733691975</v>
      </c>
      <c r="AA43" s="196">
        <f t="shared" si="3"/>
        <v>593444.40774844994</v>
      </c>
      <c r="AB43" s="196">
        <f t="shared" si="4"/>
        <v>0</v>
      </c>
    </row>
    <row r="44" spans="1:28" x14ac:dyDescent="0.2">
      <c r="A44">
        <v>43</v>
      </c>
      <c r="B44" t="s">
        <v>471</v>
      </c>
      <c r="C44">
        <v>1</v>
      </c>
      <c r="D44">
        <v>8</v>
      </c>
      <c r="E44">
        <v>13</v>
      </c>
      <c r="F44">
        <v>4</v>
      </c>
      <c r="G44">
        <v>66</v>
      </c>
      <c r="H44">
        <v>56</v>
      </c>
      <c r="I44">
        <v>33</v>
      </c>
      <c r="J44">
        <v>0.12121212121212099</v>
      </c>
      <c r="K44">
        <v>0.23214285714285701</v>
      </c>
      <c r="L44">
        <v>0.12121212121212099</v>
      </c>
      <c r="M44">
        <v>2</v>
      </c>
      <c r="N44">
        <v>2</v>
      </c>
      <c r="O44">
        <v>1</v>
      </c>
      <c r="P44">
        <v>0.24242424242424199</v>
      </c>
      <c r="Q44">
        <v>0.46428571428571402</v>
      </c>
      <c r="R44">
        <v>0.12121212121212099</v>
      </c>
      <c r="S44">
        <v>261727.010795004</v>
      </c>
      <c r="T44">
        <v>2718615.5320731499</v>
      </c>
      <c r="U44">
        <v>30262610.198342599</v>
      </c>
      <c r="V44">
        <v>6406008</v>
      </c>
      <c r="W44">
        <v>4.0856491405412601E-2</v>
      </c>
      <c r="X44">
        <v>0.424385285199948</v>
      </c>
      <c r="Y44">
        <v>4.7240980964030301</v>
      </c>
      <c r="Z44" s="196">
        <f t="shared" si="2"/>
        <v>63448.972313940249</v>
      </c>
      <c r="AA44" s="196">
        <f t="shared" si="3"/>
        <v>1262214.3541768189</v>
      </c>
      <c r="AB44" s="196">
        <f t="shared" si="4"/>
        <v>3668195.1755566723</v>
      </c>
    </row>
    <row r="45" spans="1:28" x14ac:dyDescent="0.2">
      <c r="A45">
        <v>44</v>
      </c>
      <c r="B45" t="s">
        <v>471</v>
      </c>
      <c r="C45">
        <v>2</v>
      </c>
      <c r="D45">
        <v>12</v>
      </c>
      <c r="E45">
        <v>19</v>
      </c>
      <c r="F45">
        <v>9</v>
      </c>
      <c r="G45">
        <v>66</v>
      </c>
      <c r="H45">
        <v>56</v>
      </c>
      <c r="I45">
        <v>33</v>
      </c>
      <c r="J45">
        <v>0.18181818181818199</v>
      </c>
      <c r="K45">
        <v>0.33928571428571402</v>
      </c>
      <c r="L45">
        <v>0.27272727272727298</v>
      </c>
      <c r="M45">
        <v>2</v>
      </c>
      <c r="N45">
        <v>2</v>
      </c>
      <c r="O45">
        <v>1</v>
      </c>
      <c r="P45">
        <v>0.36363636363636398</v>
      </c>
      <c r="Q45">
        <v>0.67857142857142905</v>
      </c>
      <c r="R45">
        <v>0.27272727272727298</v>
      </c>
      <c r="S45">
        <v>306064.16391070501</v>
      </c>
      <c r="T45">
        <v>3650161.47270848</v>
      </c>
      <c r="U45">
        <v>19045782.9364735</v>
      </c>
      <c r="V45">
        <v>4386948</v>
      </c>
      <c r="W45">
        <v>6.9766991519093796E-2</v>
      </c>
      <c r="X45">
        <v>0.83205031669134999</v>
      </c>
      <c r="Y45">
        <v>4.3414653960962202</v>
      </c>
      <c r="Z45" s="196">
        <f t="shared" si="2"/>
        <v>111296.05960389283</v>
      </c>
      <c r="AA45" s="196">
        <f t="shared" si="3"/>
        <v>2476895.2850521845</v>
      </c>
      <c r="AB45" s="196">
        <f t="shared" si="4"/>
        <v>5194304.43722005</v>
      </c>
    </row>
    <row r="46" spans="1:28" x14ac:dyDescent="0.2">
      <c r="A46">
        <v>45</v>
      </c>
      <c r="B46" t="s">
        <v>471</v>
      </c>
      <c r="C46">
        <v>3</v>
      </c>
      <c r="D46">
        <v>5</v>
      </c>
      <c r="E46">
        <v>5</v>
      </c>
      <c r="F46">
        <v>7</v>
      </c>
      <c r="G46">
        <v>66</v>
      </c>
      <c r="H46">
        <v>56</v>
      </c>
      <c r="I46">
        <v>33</v>
      </c>
      <c r="J46">
        <v>7.5757575757575801E-2</v>
      </c>
      <c r="K46">
        <v>8.9285714285714302E-2</v>
      </c>
      <c r="L46">
        <v>0.21212121212121199</v>
      </c>
      <c r="M46">
        <v>2</v>
      </c>
      <c r="N46">
        <v>2</v>
      </c>
      <c r="O46">
        <v>1</v>
      </c>
      <c r="P46">
        <v>0.15151515151515199</v>
      </c>
      <c r="Q46">
        <v>0.17857142857142899</v>
      </c>
      <c r="R46">
        <v>0.21212121212121199</v>
      </c>
      <c r="S46">
        <v>177063.43040089001</v>
      </c>
      <c r="T46">
        <v>3062628.2656459399</v>
      </c>
      <c r="U46">
        <v>13239934.4883381</v>
      </c>
      <c r="V46">
        <v>5019684</v>
      </c>
      <c r="W46">
        <v>3.5273820105187897E-2</v>
      </c>
      <c r="X46">
        <v>0.61012371807586696</v>
      </c>
      <c r="Y46">
        <v>2.6376031814628398</v>
      </c>
      <c r="Z46" s="196">
        <f t="shared" si="2"/>
        <v>26827.79248498342</v>
      </c>
      <c r="AA46" s="196">
        <f t="shared" si="3"/>
        <v>546897.90457963338</v>
      </c>
      <c r="AB46" s="196">
        <f t="shared" si="4"/>
        <v>2808470.9520717165</v>
      </c>
    </row>
    <row r="47" spans="1:28" x14ac:dyDescent="0.2">
      <c r="A47">
        <v>46</v>
      </c>
      <c r="B47" t="s">
        <v>471</v>
      </c>
      <c r="C47">
        <v>4</v>
      </c>
      <c r="D47">
        <v>24</v>
      </c>
      <c r="E47">
        <v>13</v>
      </c>
      <c r="F47">
        <v>5</v>
      </c>
      <c r="G47">
        <v>66</v>
      </c>
      <c r="H47">
        <v>56</v>
      </c>
      <c r="I47">
        <v>33</v>
      </c>
      <c r="J47">
        <v>0.36363636363636398</v>
      </c>
      <c r="K47">
        <v>0.23214285714285701</v>
      </c>
      <c r="L47">
        <v>0.15151515151515199</v>
      </c>
      <c r="M47">
        <v>2</v>
      </c>
      <c r="N47">
        <v>2</v>
      </c>
      <c r="O47">
        <v>1</v>
      </c>
      <c r="P47">
        <v>0.72727272727272696</v>
      </c>
      <c r="Q47">
        <v>0.46428571428571402</v>
      </c>
      <c r="R47">
        <v>0.15151515151515199</v>
      </c>
      <c r="S47">
        <v>211156.52125462101</v>
      </c>
      <c r="T47">
        <v>2049850.80519718</v>
      </c>
      <c r="U47">
        <v>8809485.79410013</v>
      </c>
      <c r="V47">
        <v>995544</v>
      </c>
      <c r="W47">
        <v>0.21210164619004401</v>
      </c>
      <c r="X47">
        <v>2.0590258242701198</v>
      </c>
      <c r="Y47">
        <v>8.8489165663196498</v>
      </c>
      <c r="Z47" s="196">
        <f t="shared" si="2"/>
        <v>153568.37909426977</v>
      </c>
      <c r="AA47" s="196">
        <f t="shared" si="3"/>
        <v>951716.44527011877</v>
      </c>
      <c r="AB47" s="196">
        <f t="shared" si="4"/>
        <v>1334770.5748636601</v>
      </c>
    </row>
    <row r="48" spans="1:28" x14ac:dyDescent="0.2">
      <c r="A48">
        <v>47</v>
      </c>
      <c r="B48" t="s">
        <v>471</v>
      </c>
      <c r="C48">
        <v>5</v>
      </c>
      <c r="D48">
        <v>10</v>
      </c>
      <c r="E48">
        <v>5</v>
      </c>
      <c r="F48">
        <v>1</v>
      </c>
      <c r="G48">
        <v>66</v>
      </c>
      <c r="H48">
        <v>56</v>
      </c>
      <c r="I48">
        <v>33</v>
      </c>
      <c r="J48">
        <v>0.15151515151515199</v>
      </c>
      <c r="K48">
        <v>8.9285714285714302E-2</v>
      </c>
      <c r="L48">
        <v>3.03030303030303E-2</v>
      </c>
      <c r="M48">
        <v>2</v>
      </c>
      <c r="N48">
        <v>2</v>
      </c>
      <c r="O48">
        <v>1</v>
      </c>
      <c r="P48">
        <v>0.30303030303030298</v>
      </c>
      <c r="Q48">
        <v>0.17857142857142899</v>
      </c>
      <c r="R48">
        <v>3.03030303030303E-2</v>
      </c>
      <c r="S48">
        <v>226530.54307004801</v>
      </c>
      <c r="T48">
        <v>2968762.7593236901</v>
      </c>
      <c r="U48">
        <v>29033849.721320499</v>
      </c>
      <c r="V48">
        <v>1257096</v>
      </c>
      <c r="W48">
        <v>0.18020146676948101</v>
      </c>
      <c r="X48">
        <v>2.36160385469661</v>
      </c>
      <c r="Y48">
        <v>23.095968582606702</v>
      </c>
      <c r="Z48" s="196">
        <f t="shared" si="2"/>
        <v>68645.619112135755</v>
      </c>
      <c r="AA48" s="196">
        <f t="shared" si="3"/>
        <v>530136.20702208881</v>
      </c>
      <c r="AB48" s="196">
        <f t="shared" si="4"/>
        <v>879813.6279188029</v>
      </c>
    </row>
    <row r="49" spans="1:28" x14ac:dyDescent="0.2">
      <c r="A49">
        <v>48</v>
      </c>
      <c r="B49" t="s">
        <v>471</v>
      </c>
      <c r="C49">
        <v>6</v>
      </c>
      <c r="D49">
        <v>7</v>
      </c>
      <c r="E49">
        <v>1</v>
      </c>
      <c r="F49">
        <v>7</v>
      </c>
      <c r="G49">
        <v>66</v>
      </c>
      <c r="H49">
        <v>56</v>
      </c>
      <c r="I49">
        <v>33</v>
      </c>
      <c r="J49">
        <v>0.10606060606060599</v>
      </c>
      <c r="K49">
        <v>1.7857142857142901E-2</v>
      </c>
      <c r="L49">
        <v>0.21212121212121199</v>
      </c>
      <c r="M49">
        <v>2</v>
      </c>
      <c r="N49">
        <v>2</v>
      </c>
      <c r="O49">
        <v>1</v>
      </c>
      <c r="P49">
        <v>0.21212121212121199</v>
      </c>
      <c r="Q49">
        <v>3.5714285714285698E-2</v>
      </c>
      <c r="R49">
        <v>0.21212121212121199</v>
      </c>
      <c r="S49">
        <v>14925.333525910401</v>
      </c>
      <c r="T49">
        <v>1012454.4103842099</v>
      </c>
      <c r="U49">
        <v>32128193.858181398</v>
      </c>
      <c r="V49">
        <v>313836</v>
      </c>
      <c r="W49">
        <v>4.7557748396966498E-2</v>
      </c>
      <c r="X49">
        <v>3.2260620527416002</v>
      </c>
      <c r="Y49">
        <v>102.37255718968299</v>
      </c>
      <c r="Z49" s="196">
        <f t="shared" si="2"/>
        <v>3165.9798388294771</v>
      </c>
      <c r="AA49" s="196">
        <f t="shared" si="3"/>
        <v>36159.086085150338</v>
      </c>
      <c r="AB49" s="196">
        <f t="shared" si="4"/>
        <v>6815071.424462717</v>
      </c>
    </row>
    <row r="50" spans="1:28" x14ac:dyDescent="0.2">
      <c r="A50">
        <v>49</v>
      </c>
      <c r="B50" t="s">
        <v>461</v>
      </c>
      <c r="C50">
        <v>1</v>
      </c>
      <c r="D50">
        <v>159</v>
      </c>
      <c r="E50">
        <v>40</v>
      </c>
      <c r="F50">
        <v>9</v>
      </c>
      <c r="G50">
        <v>1118</v>
      </c>
      <c r="H50">
        <v>148</v>
      </c>
      <c r="I50">
        <v>34</v>
      </c>
      <c r="J50">
        <v>0.14221824686941001</v>
      </c>
      <c r="K50">
        <v>0.27027027027027001</v>
      </c>
      <c r="L50">
        <v>0.26470588235294101</v>
      </c>
      <c r="M50">
        <v>30</v>
      </c>
      <c r="N50">
        <v>4</v>
      </c>
      <c r="O50">
        <v>1</v>
      </c>
      <c r="P50">
        <v>4.2665474060822897</v>
      </c>
      <c r="Q50">
        <v>1.08108108108108</v>
      </c>
      <c r="R50">
        <v>0.26470588235294101</v>
      </c>
      <c r="S50">
        <v>241610.412395639</v>
      </c>
      <c r="T50">
        <v>2833650.1638823999</v>
      </c>
      <c r="U50">
        <v>14293924.0283249</v>
      </c>
      <c r="V50">
        <v>6406008</v>
      </c>
      <c r="W50">
        <v>3.7716220834510303E-2</v>
      </c>
      <c r="X50">
        <v>0.44234258900119899</v>
      </c>
      <c r="Y50">
        <v>2.2313309674800399</v>
      </c>
      <c r="Z50" s="196">
        <f t="shared" si="2"/>
        <v>1030842.2782890858</v>
      </c>
      <c r="AA50" s="196">
        <f t="shared" si="3"/>
        <v>3063405.5825755643</v>
      </c>
      <c r="AB50" s="196">
        <f t="shared" si="4"/>
        <v>3783685.7722036475</v>
      </c>
    </row>
    <row r="51" spans="1:28" x14ac:dyDescent="0.2">
      <c r="A51">
        <v>50</v>
      </c>
      <c r="B51" t="s">
        <v>461</v>
      </c>
      <c r="C51">
        <v>2</v>
      </c>
      <c r="D51">
        <v>222</v>
      </c>
      <c r="E51">
        <v>35</v>
      </c>
      <c r="F51">
        <v>7</v>
      </c>
      <c r="G51">
        <v>1118</v>
      </c>
      <c r="H51">
        <v>148</v>
      </c>
      <c r="I51">
        <v>34</v>
      </c>
      <c r="J51">
        <v>0.198568872987478</v>
      </c>
      <c r="K51">
        <v>0.23648648648648599</v>
      </c>
      <c r="L51">
        <v>0.20588235294117599</v>
      </c>
      <c r="M51">
        <v>30</v>
      </c>
      <c r="N51">
        <v>4</v>
      </c>
      <c r="O51">
        <v>1</v>
      </c>
      <c r="P51">
        <v>5.9570661896243298</v>
      </c>
      <c r="Q51">
        <v>0.94594594594594605</v>
      </c>
      <c r="R51">
        <v>0.20588235294117599</v>
      </c>
      <c r="S51">
        <v>152756.55822057099</v>
      </c>
      <c r="T51">
        <v>2791158.96807061</v>
      </c>
      <c r="U51">
        <v>27492044.6374273</v>
      </c>
      <c r="V51">
        <v>4386948</v>
      </c>
      <c r="W51">
        <v>3.4820690425455499E-2</v>
      </c>
      <c r="X51">
        <v>0.63624163497506803</v>
      </c>
      <c r="Y51">
        <v>6.2667815158573301</v>
      </c>
      <c r="Z51" s="196">
        <f t="shared" si="2"/>
        <v>909980.92821914388</v>
      </c>
      <c r="AA51" s="196">
        <f t="shared" si="3"/>
        <v>2640285.5103370636</v>
      </c>
      <c r="AB51" s="196">
        <f t="shared" si="4"/>
        <v>5660126.8371173721</v>
      </c>
    </row>
    <row r="52" spans="1:28" x14ac:dyDescent="0.2">
      <c r="A52">
        <v>51</v>
      </c>
      <c r="B52" t="s">
        <v>461</v>
      </c>
      <c r="C52">
        <v>3</v>
      </c>
      <c r="D52">
        <v>284</v>
      </c>
      <c r="E52">
        <v>32</v>
      </c>
      <c r="F52">
        <v>7</v>
      </c>
      <c r="G52">
        <v>1118</v>
      </c>
      <c r="H52">
        <v>148</v>
      </c>
      <c r="I52">
        <v>34</v>
      </c>
      <c r="J52">
        <v>0.25402504472271897</v>
      </c>
      <c r="K52">
        <v>0.21621621621621601</v>
      </c>
      <c r="L52">
        <v>0.20588235294117599</v>
      </c>
      <c r="M52">
        <v>30</v>
      </c>
      <c r="N52">
        <v>4</v>
      </c>
      <c r="O52">
        <v>1</v>
      </c>
      <c r="P52">
        <v>7.6207513416815704</v>
      </c>
      <c r="Q52">
        <v>0.86486486486486502</v>
      </c>
      <c r="R52">
        <v>0.20588235294117599</v>
      </c>
      <c r="S52">
        <v>142376.56570432699</v>
      </c>
      <c r="T52">
        <v>1803444.78636634</v>
      </c>
      <c r="U52">
        <v>22544422.338199601</v>
      </c>
      <c r="V52">
        <v>5019684</v>
      </c>
      <c r="W52">
        <v>2.83636511191395E-2</v>
      </c>
      <c r="X52">
        <v>0.35927456516512601</v>
      </c>
      <c r="Y52">
        <v>4.4912034977101296</v>
      </c>
      <c r="Z52" s="196">
        <f t="shared" si="2"/>
        <v>1085016.4041152641</v>
      </c>
      <c r="AA52" s="196">
        <f t="shared" si="3"/>
        <v>1559736.0314519701</v>
      </c>
      <c r="AB52" s="196">
        <f t="shared" si="4"/>
        <v>4641498.7166881422</v>
      </c>
    </row>
    <row r="53" spans="1:28" x14ac:dyDescent="0.2">
      <c r="A53">
        <v>52</v>
      </c>
      <c r="B53" t="s">
        <v>461</v>
      </c>
      <c r="C53">
        <v>4</v>
      </c>
      <c r="D53">
        <v>207</v>
      </c>
      <c r="E53">
        <v>22</v>
      </c>
      <c r="F53">
        <v>5</v>
      </c>
      <c r="G53">
        <v>1118</v>
      </c>
      <c r="H53">
        <v>148</v>
      </c>
      <c r="I53">
        <v>34</v>
      </c>
      <c r="J53">
        <v>0.18515205724507999</v>
      </c>
      <c r="K53">
        <v>0.14864864864864899</v>
      </c>
      <c r="L53">
        <v>0.14705882352941199</v>
      </c>
      <c r="M53">
        <v>30</v>
      </c>
      <c r="N53">
        <v>4</v>
      </c>
      <c r="O53">
        <v>1</v>
      </c>
      <c r="P53">
        <v>5.55456171735241</v>
      </c>
      <c r="Q53">
        <v>0.59459459459459496</v>
      </c>
      <c r="R53">
        <v>0.14705882352941199</v>
      </c>
      <c r="S53">
        <v>155419.65478516</v>
      </c>
      <c r="T53">
        <v>3164295.0596707999</v>
      </c>
      <c r="U53">
        <v>22618421.128572199</v>
      </c>
      <c r="V53">
        <v>995544</v>
      </c>
      <c r="W53">
        <v>0.15611530458237899</v>
      </c>
      <c r="X53">
        <v>3.1784582697206698</v>
      </c>
      <c r="Y53">
        <v>22.719659933234698</v>
      </c>
      <c r="Z53" s="196">
        <f t="shared" si="2"/>
        <v>863288.06459377706</v>
      </c>
      <c r="AA53" s="196">
        <f t="shared" si="3"/>
        <v>1881472.738182639</v>
      </c>
      <c r="AB53" s="196">
        <f t="shared" si="4"/>
        <v>3326238.4012606228</v>
      </c>
    </row>
    <row r="54" spans="1:28" x14ac:dyDescent="0.2">
      <c r="A54">
        <v>53</v>
      </c>
      <c r="B54" t="s">
        <v>461</v>
      </c>
      <c r="C54">
        <v>5</v>
      </c>
      <c r="D54">
        <v>163</v>
      </c>
      <c r="E54">
        <v>16</v>
      </c>
      <c r="F54">
        <v>3</v>
      </c>
      <c r="G54">
        <v>1118</v>
      </c>
      <c r="H54">
        <v>148</v>
      </c>
      <c r="I54">
        <v>34</v>
      </c>
      <c r="J54">
        <v>0.14579606440071599</v>
      </c>
      <c r="K54">
        <v>0.108108108108108</v>
      </c>
      <c r="L54">
        <v>8.8235294117647106E-2</v>
      </c>
      <c r="M54">
        <v>30</v>
      </c>
      <c r="N54">
        <v>4</v>
      </c>
      <c r="O54">
        <v>1</v>
      </c>
      <c r="P54">
        <v>4.3738819320214697</v>
      </c>
      <c r="Q54">
        <v>0.43243243243243201</v>
      </c>
      <c r="R54">
        <v>8.8235294117647106E-2</v>
      </c>
      <c r="S54">
        <v>167779.14895719901</v>
      </c>
      <c r="T54">
        <v>2857726.3956929301</v>
      </c>
      <c r="U54">
        <v>27352972.312927499</v>
      </c>
      <c r="V54">
        <v>1257096</v>
      </c>
      <c r="W54">
        <v>0.13346566129969301</v>
      </c>
      <c r="X54">
        <v>2.2732761823225398</v>
      </c>
      <c r="Y54">
        <v>21.758857169959601</v>
      </c>
      <c r="Z54" s="196">
        <f t="shared" si="2"/>
        <v>733846.18819383159</v>
      </c>
      <c r="AA54" s="196">
        <f t="shared" si="3"/>
        <v>1235773.5765158604</v>
      </c>
      <c r="AB54" s="196">
        <f t="shared" si="4"/>
        <v>2413497.5570230158</v>
      </c>
    </row>
    <row r="55" spans="1:28" x14ac:dyDescent="0.2">
      <c r="A55">
        <v>54</v>
      </c>
      <c r="B55" t="s">
        <v>461</v>
      </c>
      <c r="C55">
        <v>6</v>
      </c>
      <c r="D55">
        <v>83</v>
      </c>
      <c r="E55">
        <v>3</v>
      </c>
      <c r="F55">
        <v>3</v>
      </c>
      <c r="G55">
        <v>1118</v>
      </c>
      <c r="H55">
        <v>148</v>
      </c>
      <c r="I55">
        <v>34</v>
      </c>
      <c r="J55">
        <v>7.4239713774597496E-2</v>
      </c>
      <c r="K55">
        <v>2.0270270270270299E-2</v>
      </c>
      <c r="L55">
        <v>8.8235294117647106E-2</v>
      </c>
      <c r="M55">
        <v>30</v>
      </c>
      <c r="N55">
        <v>4</v>
      </c>
      <c r="O55">
        <v>1</v>
      </c>
      <c r="P55">
        <v>2.2271914132379198</v>
      </c>
      <c r="Q55">
        <v>8.1081081081081099E-2</v>
      </c>
      <c r="R55">
        <v>8.8235294117647106E-2</v>
      </c>
      <c r="S55">
        <v>178433.66435606801</v>
      </c>
      <c r="T55">
        <v>2093332.2763199499</v>
      </c>
      <c r="U55">
        <v>13931425.8783748</v>
      </c>
      <c r="V55">
        <v>313836</v>
      </c>
      <c r="W55">
        <v>0.56855703092082299</v>
      </c>
      <c r="X55">
        <v>6.6701470714639202</v>
      </c>
      <c r="Y55">
        <v>44.390783333890198</v>
      </c>
      <c r="Z55" s="196">
        <f t="shared" si="2"/>
        <v>397405.92508641176</v>
      </c>
      <c r="AA55" s="196">
        <f t="shared" si="3"/>
        <v>169729.64402594193</v>
      </c>
      <c r="AB55" s="196">
        <f t="shared" si="4"/>
        <v>1229243.4598566007</v>
      </c>
    </row>
    <row r="56" spans="1:28" x14ac:dyDescent="0.2">
      <c r="A56">
        <v>55</v>
      </c>
      <c r="B56" t="s">
        <v>447</v>
      </c>
      <c r="C56">
        <v>1</v>
      </c>
      <c r="D56">
        <v>88</v>
      </c>
      <c r="E56">
        <v>22</v>
      </c>
      <c r="F56">
        <v>4</v>
      </c>
      <c r="G56">
        <v>283</v>
      </c>
      <c r="H56">
        <v>85</v>
      </c>
      <c r="I56">
        <v>14</v>
      </c>
      <c r="J56">
        <v>0.31095406360423999</v>
      </c>
      <c r="K56">
        <v>0.25882352941176501</v>
      </c>
      <c r="L56">
        <v>0.28571428571428598</v>
      </c>
      <c r="M56">
        <v>7</v>
      </c>
      <c r="N56">
        <v>1</v>
      </c>
      <c r="O56">
        <v>0.5</v>
      </c>
      <c r="P56">
        <v>2.1766784452296801</v>
      </c>
      <c r="Q56">
        <v>0.25882352941176501</v>
      </c>
      <c r="R56">
        <v>0.14285714285714299</v>
      </c>
      <c r="S56">
        <v>90148.388884489599</v>
      </c>
      <c r="T56">
        <v>2730354.0537227099</v>
      </c>
      <c r="U56">
        <v>21201015.675019801</v>
      </c>
      <c r="V56">
        <v>6406008</v>
      </c>
      <c r="W56">
        <v>1.4072475227082101E-2</v>
      </c>
      <c r="X56">
        <v>0.42621770901983103</v>
      </c>
      <c r="Y56">
        <v>3.3095518574156899</v>
      </c>
      <c r="Z56" s="196">
        <f t="shared" si="2"/>
        <v>196224.05495705141</v>
      </c>
      <c r="AA56" s="196">
        <f t="shared" si="3"/>
        <v>706679.8727282316</v>
      </c>
      <c r="AB56" s="196">
        <f t="shared" si="4"/>
        <v>3028716.5250028316</v>
      </c>
    </row>
    <row r="57" spans="1:28" x14ac:dyDescent="0.2">
      <c r="A57">
        <v>56</v>
      </c>
      <c r="B57" t="s">
        <v>447</v>
      </c>
      <c r="C57">
        <v>2</v>
      </c>
      <c r="D57">
        <v>42</v>
      </c>
      <c r="E57">
        <v>8</v>
      </c>
      <c r="F57">
        <v>2</v>
      </c>
      <c r="G57">
        <v>283</v>
      </c>
      <c r="H57">
        <v>85</v>
      </c>
      <c r="I57">
        <v>14</v>
      </c>
      <c r="J57">
        <v>0.148409893992933</v>
      </c>
      <c r="K57">
        <v>9.41176470588235E-2</v>
      </c>
      <c r="L57">
        <v>0.14285714285714299</v>
      </c>
      <c r="M57">
        <v>7</v>
      </c>
      <c r="N57">
        <v>1</v>
      </c>
      <c r="O57">
        <v>0.5</v>
      </c>
      <c r="P57">
        <v>1.0388692579505301</v>
      </c>
      <c r="Q57">
        <v>9.41176470588235E-2</v>
      </c>
      <c r="R57">
        <v>7.1428571428571397E-2</v>
      </c>
      <c r="S57">
        <v>60227.488523701802</v>
      </c>
      <c r="T57">
        <v>2766245.5051339101</v>
      </c>
      <c r="U57">
        <v>31037373.237391599</v>
      </c>
      <c r="V57">
        <v>4386948</v>
      </c>
      <c r="W57">
        <v>1.3728790157463E-2</v>
      </c>
      <c r="X57">
        <v>0.630562638338524</v>
      </c>
      <c r="Y57">
        <v>7.0749352938287799</v>
      </c>
      <c r="Z57" s="196">
        <f t="shared" si="2"/>
        <v>62568.486310842156</v>
      </c>
      <c r="AA57" s="196">
        <f t="shared" si="3"/>
        <v>260352.51813025028</v>
      </c>
      <c r="AB57" s="196">
        <f t="shared" si="4"/>
        <v>2216955.2312422562</v>
      </c>
    </row>
    <row r="58" spans="1:28" x14ac:dyDescent="0.2">
      <c r="A58">
        <v>57</v>
      </c>
      <c r="B58" t="s">
        <v>447</v>
      </c>
      <c r="C58">
        <v>3</v>
      </c>
      <c r="D58">
        <v>38</v>
      </c>
      <c r="E58">
        <v>14</v>
      </c>
      <c r="F58">
        <v>2</v>
      </c>
      <c r="G58">
        <v>283</v>
      </c>
      <c r="H58">
        <v>85</v>
      </c>
      <c r="I58">
        <v>14</v>
      </c>
      <c r="J58">
        <v>0.13427561837455801</v>
      </c>
      <c r="K58">
        <v>0.16470588235294101</v>
      </c>
      <c r="L58">
        <v>0.14285714285714299</v>
      </c>
      <c r="M58">
        <v>7</v>
      </c>
      <c r="N58">
        <v>1</v>
      </c>
      <c r="O58">
        <v>0.5</v>
      </c>
      <c r="P58">
        <v>0.93992932862190803</v>
      </c>
      <c r="Q58">
        <v>0.16470588235294101</v>
      </c>
      <c r="R58">
        <v>7.1428571428571397E-2</v>
      </c>
      <c r="S58">
        <v>88576.865760012006</v>
      </c>
      <c r="T58">
        <v>2875382.9401379102</v>
      </c>
      <c r="U58">
        <v>22724106.847913299</v>
      </c>
      <c r="V58">
        <v>5019684</v>
      </c>
      <c r="W58">
        <v>1.7645904754166199E-2</v>
      </c>
      <c r="X58">
        <v>0.57282150432933798</v>
      </c>
      <c r="Y58">
        <v>4.5269994780375198</v>
      </c>
      <c r="Z58" s="196">
        <f t="shared" si="2"/>
        <v>83255.993965240952</v>
      </c>
      <c r="AA58" s="196">
        <f t="shared" si="3"/>
        <v>473592.48425800825</v>
      </c>
      <c r="AB58" s="196">
        <f t="shared" si="4"/>
        <v>1623150.4891366635</v>
      </c>
    </row>
    <row r="59" spans="1:28" x14ac:dyDescent="0.2">
      <c r="A59">
        <v>58</v>
      </c>
      <c r="B59" t="s">
        <v>447</v>
      </c>
      <c r="C59">
        <v>4</v>
      </c>
      <c r="D59">
        <v>34</v>
      </c>
      <c r="E59">
        <v>14</v>
      </c>
      <c r="F59">
        <v>2</v>
      </c>
      <c r="G59">
        <v>283</v>
      </c>
      <c r="H59">
        <v>85</v>
      </c>
      <c r="I59">
        <v>14</v>
      </c>
      <c r="J59">
        <v>0.120141342756184</v>
      </c>
      <c r="K59">
        <v>0.16470588235294101</v>
      </c>
      <c r="L59">
        <v>0.14285714285714299</v>
      </c>
      <c r="M59">
        <v>7</v>
      </c>
      <c r="N59">
        <v>1</v>
      </c>
      <c r="O59">
        <v>0.5</v>
      </c>
      <c r="P59">
        <v>0.84098939929328598</v>
      </c>
      <c r="Q59">
        <v>0.16470588235294101</v>
      </c>
      <c r="R59">
        <v>7.1428571428571397E-2</v>
      </c>
      <c r="S59">
        <v>73350.255628982399</v>
      </c>
      <c r="T59">
        <v>2883548.5596861299</v>
      </c>
      <c r="U59">
        <v>23090429.0371489</v>
      </c>
      <c r="V59">
        <v>995544</v>
      </c>
      <c r="W59">
        <v>7.36785673249825E-2</v>
      </c>
      <c r="X59">
        <v>2.8964551638964502</v>
      </c>
      <c r="Y59">
        <v>23.1937805231601</v>
      </c>
      <c r="Z59" s="196">
        <f t="shared" si="2"/>
        <v>61686.787419426873</v>
      </c>
      <c r="AA59" s="196">
        <f t="shared" si="3"/>
        <v>474937.40983065619</v>
      </c>
      <c r="AB59" s="196">
        <f t="shared" si="4"/>
        <v>1649316.3597963492</v>
      </c>
    </row>
    <row r="60" spans="1:28" x14ac:dyDescent="0.2">
      <c r="A60">
        <v>59</v>
      </c>
      <c r="B60" t="s">
        <v>447</v>
      </c>
      <c r="C60">
        <v>5</v>
      </c>
      <c r="D60">
        <v>40</v>
      </c>
      <c r="E60">
        <v>15</v>
      </c>
      <c r="F60">
        <v>2</v>
      </c>
      <c r="G60">
        <v>283</v>
      </c>
      <c r="H60">
        <v>85</v>
      </c>
      <c r="I60">
        <v>14</v>
      </c>
      <c r="J60">
        <v>0.141342756183746</v>
      </c>
      <c r="K60">
        <v>0.17647058823529399</v>
      </c>
      <c r="L60">
        <v>0.14285714285714299</v>
      </c>
      <c r="M60">
        <v>7</v>
      </c>
      <c r="N60">
        <v>1</v>
      </c>
      <c r="O60">
        <v>0.5</v>
      </c>
      <c r="P60">
        <v>0.98939929328621901</v>
      </c>
      <c r="Q60">
        <v>0.17647058823529399</v>
      </c>
      <c r="R60">
        <v>7.1428571428571397E-2</v>
      </c>
      <c r="S60">
        <v>97113.362629273804</v>
      </c>
      <c r="T60">
        <v>2363787.0316358199</v>
      </c>
      <c r="U60">
        <v>22422218.8015677</v>
      </c>
      <c r="V60">
        <v>1257096</v>
      </c>
      <c r="W60">
        <v>7.7252145125967994E-2</v>
      </c>
      <c r="X60">
        <v>1.8803552247686901</v>
      </c>
      <c r="Y60">
        <v>17.8365206806542</v>
      </c>
      <c r="Z60" s="196">
        <f t="shared" si="2"/>
        <v>96083.892354051815</v>
      </c>
      <c r="AA60" s="196">
        <f t="shared" si="3"/>
        <v>417138.88793573261</v>
      </c>
      <c r="AB60" s="196">
        <f t="shared" si="4"/>
        <v>1601587.057254835</v>
      </c>
    </row>
    <row r="61" spans="1:28" x14ac:dyDescent="0.2">
      <c r="A61">
        <v>60</v>
      </c>
      <c r="B61" t="s">
        <v>447</v>
      </c>
      <c r="C61">
        <v>6</v>
      </c>
      <c r="D61">
        <v>41</v>
      </c>
      <c r="E61">
        <v>12</v>
      </c>
      <c r="F61">
        <v>2</v>
      </c>
      <c r="G61">
        <v>283</v>
      </c>
      <c r="H61">
        <v>85</v>
      </c>
      <c r="I61">
        <v>14</v>
      </c>
      <c r="J61">
        <v>0.144876325088339</v>
      </c>
      <c r="K61">
        <v>0.14117647058823499</v>
      </c>
      <c r="L61">
        <v>0.14285714285714299</v>
      </c>
      <c r="M61">
        <v>7</v>
      </c>
      <c r="N61">
        <v>1</v>
      </c>
      <c r="O61">
        <v>0.5</v>
      </c>
      <c r="P61">
        <v>1.01413427561837</v>
      </c>
      <c r="Q61">
        <v>0.14117647058823499</v>
      </c>
      <c r="R61">
        <v>7.1428571428571397E-2</v>
      </c>
      <c r="S61">
        <v>84996.330037744701</v>
      </c>
      <c r="T61">
        <v>2063029.28234957</v>
      </c>
      <c r="U61">
        <v>24674823.041806601</v>
      </c>
      <c r="V61">
        <v>313836</v>
      </c>
      <c r="W61">
        <v>0.270830401986212</v>
      </c>
      <c r="X61">
        <v>6.5735902903094896</v>
      </c>
      <c r="Y61">
        <v>78.623303387140396</v>
      </c>
      <c r="Z61" s="196">
        <f t="shared" si="2"/>
        <v>86197.691593048119</v>
      </c>
      <c r="AA61" s="196">
        <f t="shared" si="3"/>
        <v>291251.1928022916</v>
      </c>
      <c r="AB61" s="196">
        <f t="shared" si="4"/>
        <v>1762487.3601290421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132B9F26D429641AF4ADC0924A5FB31" ma:contentTypeVersion="2" ma:contentTypeDescription="Create a new document." ma:contentTypeScope="" ma:versionID="66cbcf6bd9097d587171e60847752fbb">
  <xsd:schema xmlns:xsd="http://www.w3.org/2001/XMLSchema" xmlns:xs="http://www.w3.org/2001/XMLSchema" xmlns:p="http://schemas.microsoft.com/office/2006/metadata/properties" xmlns:ns2="9c6f6019-f35c-4ea4-b8a9-dd5583190399" targetNamespace="http://schemas.microsoft.com/office/2006/metadata/properties" ma:root="true" ma:fieldsID="8f558dcf1eccb2eb319f490934a972d5" ns2:_="">
    <xsd:import namespace="9c6f6019-f35c-4ea4-b8a9-dd558319039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6f6019-f35c-4ea4-b8a9-dd55831903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AD1B014-CED0-4719-8D63-6B892732AF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6f6019-f35c-4ea4-b8a9-dd558319039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285586-75B4-4E0F-BE38-90139F7C6F33}">
  <ds:schemaRefs>
    <ds:schemaRef ds:uri="http://purl.org/dc/terms/"/>
    <ds:schemaRef ds:uri="9c6f6019-f35c-4ea4-b8a9-dd5583190399"/>
    <ds:schemaRef ds:uri="http://purl.org/dc/elements/1.1/"/>
    <ds:schemaRef ds:uri="http://schemas.openxmlformats.org/package/2006/metadata/core-properties"/>
    <ds:schemaRef ds:uri="http://schemas.microsoft.com/office/2006/documentManagement/types"/>
    <ds:schemaRef ds:uri="http://schemas.microsoft.com/office/2006/metadata/properties"/>
    <ds:schemaRef ds:uri="http://www.w3.org/XML/1998/namespace"/>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A93C24FA-D05E-48E0-B6D2-6E0F87550BC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TOC</vt:lpstr>
      <vt:lpstr>Control</vt:lpstr>
      <vt:lpstr>Case 1</vt:lpstr>
      <vt:lpstr>Case 1 Assumptions</vt:lpstr>
      <vt:lpstr>Base Case 1 - Forecasts</vt:lpstr>
      <vt:lpstr>Program Case 1 - Forecasts</vt:lpstr>
      <vt:lpstr>Case 2</vt:lpstr>
      <vt:lpstr>Case 2 Assumptions</vt:lpstr>
      <vt:lpstr>Base Case 2 - Forecasts</vt:lpstr>
      <vt:lpstr>Program Case 2 - Forecasts</vt:lpstr>
      <vt:lpstr>Case 3</vt:lpstr>
      <vt:lpstr>Case 3 Assumptions</vt:lpstr>
      <vt:lpstr>Base Case 3 - Forecasts</vt:lpstr>
      <vt:lpstr>Program Case 3 - Forecasts</vt:lpstr>
      <vt:lpstr>Case 5</vt:lpstr>
      <vt:lpstr>Case 5 Assumptions</vt:lpstr>
      <vt:lpstr>Base Case 5 - Forecasts</vt:lpstr>
      <vt:lpstr>Program Case 5 - Forecasts</vt:lpstr>
      <vt:lpstr>Case Sensitivity</vt:lpstr>
      <vt:lpstr>Eco-Dem Data</vt:lpstr>
      <vt:lpstr>Demographic-Economic</vt:lpstr>
      <vt:lpstr>Inflation-Interest</vt:lpstr>
      <vt:lpstr>Emissions Data</vt:lpstr>
      <vt:lpstr>SSP Scenarios</vt:lpstr>
      <vt:lpstr>Model</vt:lpstr>
      <vt:lpstr>Hazard Data</vt:lpstr>
      <vt:lpstr>Hazard Events</vt:lpstr>
      <vt:lpstr>Frequency &amp; Severity Prediction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Schilling</dc:creator>
  <cp:keywords/>
  <dc:description/>
  <cp:lastModifiedBy>Kenuka Wijayatunga</cp:lastModifiedBy>
  <cp:revision/>
  <dcterms:created xsi:type="dcterms:W3CDTF">2023-01-06T17:21:07Z</dcterms:created>
  <dcterms:modified xsi:type="dcterms:W3CDTF">2023-03-27T12:34:50Z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0x010100E132B9F26D429641AF4ADC0924A5FB31</vt:lpwstr>
  </property>
</Properties>
</file>